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eve\Documents\Cricket\Nepotists (Website)\"/>
    </mc:Choice>
  </mc:AlternateContent>
  <xr:revisionPtr revIDLastSave="0" documentId="13_ncr:1_{81190114-3DEB-4F76-BF47-18F3D9D0CCDF}" xr6:coauthVersionLast="47" xr6:coauthVersionMax="47" xr10:uidLastSave="{00000000-0000-0000-0000-000000000000}"/>
  <bookViews>
    <workbookView xWindow="-110" yWindow="-110" windowWidth="19420" windowHeight="10560" tabRatio="789" xr2:uid="{00000000-000D-0000-FFFF-FFFF00000000}"/>
  </bookViews>
  <sheets>
    <sheet name="Fixtures" sheetId="1" r:id="rId1"/>
    <sheet name="Results" sheetId="2" state="hidden" r:id="rId2"/>
    <sheet name="Batting" sheetId="3" r:id="rId3"/>
    <sheet name="Bowling" sheetId="9" r:id="rId4"/>
    <sheet name="Fielding" sheetId="8" r:id="rId5"/>
    <sheet name="Partnerships" sheetId="7" r:id="rId6"/>
    <sheet name="Schwim" sheetId="11" r:id="rId7"/>
    <sheet name="NACA" sheetId="6" r:id="rId8"/>
    <sheet name="Club Champion" sheetId="10" r:id="rId9"/>
  </sheets>
  <definedNames>
    <definedName name="_xlnm._FilterDatabase" localSheetId="8" hidden="1">'Club Champion'!$C$4:$XFD$33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0" l="1"/>
  <c r="B18" i="10" s="1"/>
  <c r="AW8" i="10"/>
  <c r="AV8" i="10"/>
  <c r="AX8" i="10" s="1" a="1"/>
  <c r="AC8" i="10"/>
  <c r="AE8" i="10" s="1" a="1"/>
  <c r="Q8" i="10"/>
  <c r="AD8" i="10" s="1"/>
  <c r="P8" i="10"/>
  <c r="R8" i="10" s="1" a="1"/>
  <c r="G17" i="8"/>
  <c r="F17" i="8"/>
  <c r="E17" i="8"/>
  <c r="G11" i="8"/>
  <c r="F11" i="8"/>
  <c r="E11" i="8"/>
  <c r="I11" i="8" s="1"/>
  <c r="I33" i="9"/>
  <c r="S33" i="9" s="1"/>
  <c r="H33" i="9"/>
  <c r="G33" i="9"/>
  <c r="F33" i="9"/>
  <c r="E33" i="9"/>
  <c r="E10" i="3"/>
  <c r="D10" i="3"/>
  <c r="D11" i="8" s="1"/>
  <c r="G12" i="8"/>
  <c r="F12" i="8"/>
  <c r="E12" i="8"/>
  <c r="E24" i="9"/>
  <c r="F24" i="9"/>
  <c r="G24" i="9"/>
  <c r="H24" i="9"/>
  <c r="I24" i="9"/>
  <c r="J24" i="9" s="1"/>
  <c r="N23" i="9"/>
  <c r="G16" i="8"/>
  <c r="F16" i="8"/>
  <c r="E16" i="8"/>
  <c r="I16" i="8" s="1"/>
  <c r="G14" i="8"/>
  <c r="F14" i="8"/>
  <c r="E14" i="8"/>
  <c r="G15" i="8"/>
  <c r="F15" i="8"/>
  <c r="E15" i="8"/>
  <c r="I15" i="8" s="1"/>
  <c r="AI23" i="9"/>
  <c r="F23" i="9" s="1"/>
  <c r="I13" i="9"/>
  <c r="S13" i="9" s="1"/>
  <c r="H13" i="9"/>
  <c r="G13" i="9"/>
  <c r="F13" i="9"/>
  <c r="E13" i="9"/>
  <c r="I14" i="9"/>
  <c r="S14" i="9" s="1"/>
  <c r="H14" i="9"/>
  <c r="G14" i="9"/>
  <c r="F14" i="9"/>
  <c r="E14" i="9"/>
  <c r="I25" i="9"/>
  <c r="S25" i="9" s="1"/>
  <c r="H25" i="9"/>
  <c r="G25" i="9"/>
  <c r="F25" i="9"/>
  <c r="E25" i="9"/>
  <c r="I22" i="9"/>
  <c r="S22" i="9" s="1"/>
  <c r="H22" i="9"/>
  <c r="G22" i="9"/>
  <c r="F22" i="9"/>
  <c r="E22" i="9"/>
  <c r="I32" i="9"/>
  <c r="L32" i="9" s="1"/>
  <c r="H32" i="9"/>
  <c r="G32" i="9"/>
  <c r="F32" i="9"/>
  <c r="E32" i="9"/>
  <c r="I11" i="9"/>
  <c r="S11" i="9" s="1"/>
  <c r="H11" i="9"/>
  <c r="G11" i="9"/>
  <c r="F11" i="9"/>
  <c r="E11" i="9"/>
  <c r="I12" i="9"/>
  <c r="S12" i="9" s="1"/>
  <c r="H12" i="9"/>
  <c r="G12" i="9"/>
  <c r="F12" i="9"/>
  <c r="E12" i="9"/>
  <c r="I28" i="9"/>
  <c r="J28" i="9" s="1"/>
  <c r="H28" i="9"/>
  <c r="G28" i="9"/>
  <c r="F28" i="9"/>
  <c r="E28" i="9"/>
  <c r="I34" i="9"/>
  <c r="L34" i="9" s="1"/>
  <c r="H34" i="9"/>
  <c r="G34" i="9"/>
  <c r="F34" i="9"/>
  <c r="E34" i="9"/>
  <c r="I16" i="9"/>
  <c r="S16" i="9" s="1"/>
  <c r="H16" i="9"/>
  <c r="G16" i="9"/>
  <c r="F16" i="9"/>
  <c r="E16" i="9"/>
  <c r="I31" i="9"/>
  <c r="J31" i="9" s="1"/>
  <c r="H31" i="9"/>
  <c r="G31" i="9"/>
  <c r="F31" i="9"/>
  <c r="E31" i="9"/>
  <c r="I27" i="9"/>
  <c r="J27" i="9" s="1"/>
  <c r="H27" i="9"/>
  <c r="G27" i="9"/>
  <c r="F27" i="9"/>
  <c r="E27" i="9"/>
  <c r="I15" i="9"/>
  <c r="S15" i="9" s="1"/>
  <c r="H15" i="9"/>
  <c r="G15" i="9"/>
  <c r="F15" i="9"/>
  <c r="E15" i="9"/>
  <c r="I20" i="9"/>
  <c r="S20" i="9" s="1"/>
  <c r="H20" i="9"/>
  <c r="G20" i="9"/>
  <c r="F20" i="9"/>
  <c r="E20" i="9"/>
  <c r="I19" i="9"/>
  <c r="S19" i="9" s="1"/>
  <c r="H19" i="9"/>
  <c r="G19" i="9"/>
  <c r="F19" i="9"/>
  <c r="E19" i="9"/>
  <c r="I21" i="9"/>
  <c r="S21" i="9" s="1"/>
  <c r="H21" i="9"/>
  <c r="G21" i="9"/>
  <c r="F21" i="9"/>
  <c r="E21" i="9"/>
  <c r="I26" i="9"/>
  <c r="S26" i="9" s="1"/>
  <c r="H26" i="9"/>
  <c r="G26" i="9"/>
  <c r="F26" i="9"/>
  <c r="E26" i="9"/>
  <c r="I18" i="9"/>
  <c r="S18" i="9" s="1"/>
  <c r="H18" i="9"/>
  <c r="G18" i="9"/>
  <c r="F18" i="9"/>
  <c r="E18" i="9"/>
  <c r="I5" i="9"/>
  <c r="S5" i="9" s="1"/>
  <c r="H5" i="9"/>
  <c r="G5" i="9"/>
  <c r="F5" i="9"/>
  <c r="E5" i="9"/>
  <c r="I23" i="9"/>
  <c r="S23" i="9" s="1"/>
  <c r="H23" i="9"/>
  <c r="G23" i="9"/>
  <c r="I17" i="9"/>
  <c r="S17" i="9" s="1"/>
  <c r="H17" i="9"/>
  <c r="G17" i="9"/>
  <c r="F17" i="9"/>
  <c r="E17" i="9"/>
  <c r="I10" i="9"/>
  <c r="S10" i="9" s="1"/>
  <c r="H10" i="9"/>
  <c r="G10" i="9"/>
  <c r="F10" i="9"/>
  <c r="E10" i="9"/>
  <c r="G10" i="8"/>
  <c r="F10" i="8"/>
  <c r="E10" i="8"/>
  <c r="G13" i="8"/>
  <c r="F13" i="8"/>
  <c r="E13" i="8"/>
  <c r="G7" i="8"/>
  <c r="F7" i="8"/>
  <c r="E7" i="8"/>
  <c r="G19" i="8"/>
  <c r="F19" i="8"/>
  <c r="E19" i="8"/>
  <c r="G6" i="8"/>
  <c r="F6" i="8"/>
  <c r="E6" i="8"/>
  <c r="G18" i="8"/>
  <c r="F18" i="8"/>
  <c r="E18" i="8"/>
  <c r="G8" i="8"/>
  <c r="F8" i="8"/>
  <c r="E8" i="8"/>
  <c r="E9" i="8"/>
  <c r="E38" i="3"/>
  <c r="M38" i="3" s="1"/>
  <c r="D38" i="3"/>
  <c r="D12" i="8" s="1"/>
  <c r="E34" i="3"/>
  <c r="D34" i="3"/>
  <c r="D13" i="9" s="1"/>
  <c r="E29" i="3"/>
  <c r="D29" i="3"/>
  <c r="D14" i="9" s="1"/>
  <c r="E33" i="3"/>
  <c r="D33" i="3"/>
  <c r="D25" i="9" s="1"/>
  <c r="E32" i="3"/>
  <c r="D32" i="3"/>
  <c r="D22" i="9" s="1"/>
  <c r="E16" i="3"/>
  <c r="D16" i="3"/>
  <c r="D32" i="9" s="1"/>
  <c r="E12" i="3"/>
  <c r="D12" i="3"/>
  <c r="D11" i="9" s="1"/>
  <c r="E25" i="3"/>
  <c r="D25" i="3"/>
  <c r="D12" i="9" s="1"/>
  <c r="E14" i="3"/>
  <c r="D14" i="3"/>
  <c r="D28" i="9" s="1"/>
  <c r="E30" i="3"/>
  <c r="D30" i="3"/>
  <c r="D34" i="9" s="1"/>
  <c r="E31" i="3"/>
  <c r="D31" i="3"/>
  <c r="D16" i="9" s="1"/>
  <c r="E15" i="3"/>
  <c r="D15" i="3"/>
  <c r="E21" i="3"/>
  <c r="D21" i="3"/>
  <c r="D18" i="8" s="1"/>
  <c r="E19" i="3"/>
  <c r="D19" i="3"/>
  <c r="D20" i="9" s="1"/>
  <c r="DI20" i="8"/>
  <c r="DH20" i="8"/>
  <c r="DG20" i="8"/>
  <c r="DE20" i="8"/>
  <c r="DD20" i="8"/>
  <c r="DC20" i="8"/>
  <c r="DA20" i="8"/>
  <c r="CZ20" i="8"/>
  <c r="CY20" i="8"/>
  <c r="CW20" i="8"/>
  <c r="CV20" i="8"/>
  <c r="CU20" i="8"/>
  <c r="CS20" i="8"/>
  <c r="CR20" i="8"/>
  <c r="CQ20" i="8"/>
  <c r="CO20" i="8"/>
  <c r="CN20" i="8"/>
  <c r="CM20" i="8"/>
  <c r="CK20" i="8"/>
  <c r="CJ20" i="8"/>
  <c r="CI20" i="8"/>
  <c r="CG20" i="8"/>
  <c r="CF20" i="8"/>
  <c r="CE20" i="8"/>
  <c r="CC20" i="8"/>
  <c r="CB20" i="8"/>
  <c r="CA20" i="8"/>
  <c r="BY20" i="8"/>
  <c r="BX20" i="8"/>
  <c r="BW20" i="8"/>
  <c r="BU20" i="8"/>
  <c r="BT20" i="8"/>
  <c r="BS20" i="8"/>
  <c r="BQ20" i="8"/>
  <c r="BP20" i="8"/>
  <c r="BO20" i="8"/>
  <c r="BM20" i="8"/>
  <c r="BL20" i="8"/>
  <c r="BK20" i="8"/>
  <c r="BI20" i="8"/>
  <c r="BH20" i="8"/>
  <c r="BG20" i="8"/>
  <c r="BE20" i="8"/>
  <c r="BD20" i="8"/>
  <c r="BC20" i="8"/>
  <c r="BA20" i="8"/>
  <c r="AZ20" i="8"/>
  <c r="AY20" i="8"/>
  <c r="AW20" i="8"/>
  <c r="AV20" i="8"/>
  <c r="AU20" i="8"/>
  <c r="AS20" i="8"/>
  <c r="AR20" i="8"/>
  <c r="AQ20" i="8"/>
  <c r="AO20" i="8"/>
  <c r="AN20" i="8"/>
  <c r="AM20" i="8"/>
  <c r="AK20" i="8"/>
  <c r="AJ20" i="8"/>
  <c r="AI20" i="8"/>
  <c r="AG20" i="8"/>
  <c r="AF20" i="8"/>
  <c r="AE20" i="8"/>
  <c r="AC20" i="8"/>
  <c r="AB20" i="8"/>
  <c r="AA20" i="8"/>
  <c r="Y20" i="8"/>
  <c r="X20" i="8"/>
  <c r="W20" i="8"/>
  <c r="U20" i="8"/>
  <c r="T20" i="8"/>
  <c r="S20" i="8"/>
  <c r="Q20" i="8"/>
  <c r="P20" i="8"/>
  <c r="O20" i="8"/>
  <c r="M20" i="8"/>
  <c r="K20" i="8"/>
  <c r="L20" i="8"/>
  <c r="G9" i="8"/>
  <c r="F9" i="8"/>
  <c r="AW25" i="10"/>
  <c r="AV25" i="10"/>
  <c r="AX25" i="10" s="1" a="1"/>
  <c r="AX25" i="10" s="1"/>
  <c r="K25" i="10" s="1"/>
  <c r="AC25" i="10"/>
  <c r="Q25" i="10"/>
  <c r="AD25" i="10" s="1"/>
  <c r="P25" i="10"/>
  <c r="J25" i="10"/>
  <c r="I30" i="9"/>
  <c r="S30" i="9" s="1"/>
  <c r="H30" i="9"/>
  <c r="G30" i="9"/>
  <c r="F30" i="9"/>
  <c r="E30" i="9"/>
  <c r="AW4" i="10"/>
  <c r="AV4" i="10"/>
  <c r="AC4" i="10"/>
  <c r="Q4" i="10"/>
  <c r="AD4" i="10" s="1"/>
  <c r="P4" i="10"/>
  <c r="R8" i="10" l="1"/>
  <c r="E8" i="10" s="1"/>
  <c r="G8" i="10"/>
  <c r="F8" i="10"/>
  <c r="AX8" i="10"/>
  <c r="K8" i="10" s="1"/>
  <c r="J8" i="10"/>
  <c r="H8" i="10"/>
  <c r="AE8" i="10"/>
  <c r="I8" i="10"/>
  <c r="I17" i="8"/>
  <c r="I12" i="8"/>
  <c r="D33" i="9"/>
  <c r="I6" i="8"/>
  <c r="I14" i="8"/>
  <c r="I9" i="8"/>
  <c r="K33" i="9"/>
  <c r="J33" i="9"/>
  <c r="L33" i="9"/>
  <c r="F10" i="3"/>
  <c r="G10" i="3"/>
  <c r="M10" i="3" s="1"/>
  <c r="H10" i="3"/>
  <c r="S27" i="9"/>
  <c r="S24" i="9"/>
  <c r="S34" i="9"/>
  <c r="S28" i="9"/>
  <c r="I7" i="8"/>
  <c r="S31" i="9"/>
  <c r="S32" i="9"/>
  <c r="D14" i="8"/>
  <c r="I8" i="8"/>
  <c r="I19" i="8"/>
  <c r="I13" i="8"/>
  <c r="D10" i="8"/>
  <c r="I18" i="8"/>
  <c r="I10" i="8"/>
  <c r="D15" i="8"/>
  <c r="D7" i="8"/>
  <c r="D13" i="8"/>
  <c r="D15" i="9"/>
  <c r="K20" i="9"/>
  <c r="K24" i="9"/>
  <c r="L24" i="9"/>
  <c r="K27" i="9"/>
  <c r="J12" i="9"/>
  <c r="J22" i="9"/>
  <c r="K32" i="9"/>
  <c r="E23" i="9"/>
  <c r="L10" i="9"/>
  <c r="L25" i="9"/>
  <c r="K15" i="9"/>
  <c r="L15" i="9"/>
  <c r="J14" i="9"/>
  <c r="L19" i="9"/>
  <c r="L16" i="9"/>
  <c r="L12" i="9"/>
  <c r="K11" i="9"/>
  <c r="L13" i="9"/>
  <c r="L20" i="9"/>
  <c r="J11" i="9"/>
  <c r="K13" i="9"/>
  <c r="K14" i="9"/>
  <c r="L26" i="9"/>
  <c r="K22" i="9"/>
  <c r="K16" i="9"/>
  <c r="K10" i="9"/>
  <c r="J32" i="9"/>
  <c r="K25" i="9"/>
  <c r="K12" i="9"/>
  <c r="J23" i="9"/>
  <c r="K23" i="9"/>
  <c r="L11" i="9"/>
  <c r="L28" i="9"/>
  <c r="K28" i="9"/>
  <c r="L31" i="9"/>
  <c r="K31" i="9"/>
  <c r="K5" i="9"/>
  <c r="K26" i="9"/>
  <c r="AX4" i="10" a="1"/>
  <c r="AX4" i="10" s="1"/>
  <c r="K4" i="10" s="1"/>
  <c r="K34" i="9"/>
  <c r="L21" i="9"/>
  <c r="K21" i="9"/>
  <c r="L23" i="9"/>
  <c r="L5" i="9"/>
  <c r="J5" i="9"/>
  <c r="L18" i="9"/>
  <c r="K18" i="9"/>
  <c r="J18" i="9"/>
  <c r="K17" i="9"/>
  <c r="L17" i="9"/>
  <c r="K19" i="9"/>
  <c r="L27" i="9"/>
  <c r="J21" i="9"/>
  <c r="J25" i="9"/>
  <c r="J10" i="9"/>
  <c r="J16" i="9"/>
  <c r="J20" i="9"/>
  <c r="J13" i="9"/>
  <c r="J19" i="9"/>
  <c r="J34" i="9"/>
  <c r="J15" i="9"/>
  <c r="L14" i="9"/>
  <c r="J26" i="9"/>
  <c r="L22" i="9"/>
  <c r="J17" i="9"/>
  <c r="K30" i="9"/>
  <c r="F15" i="3"/>
  <c r="K15" i="3" s="1"/>
  <c r="F30" i="3"/>
  <c r="K30" i="3" s="1"/>
  <c r="F25" i="3"/>
  <c r="K25" i="3" s="1"/>
  <c r="F16" i="3"/>
  <c r="K16" i="3" s="1"/>
  <c r="F33" i="3"/>
  <c r="K33" i="3" s="1"/>
  <c r="F34" i="3"/>
  <c r="K34" i="3" s="1"/>
  <c r="G15" i="3"/>
  <c r="M15" i="3" s="1"/>
  <c r="G30" i="3"/>
  <c r="M30" i="3" s="1"/>
  <c r="G25" i="3"/>
  <c r="M25" i="3" s="1"/>
  <c r="G16" i="3"/>
  <c r="M16" i="3" s="1"/>
  <c r="G33" i="3"/>
  <c r="M33" i="3" s="1"/>
  <c r="G34" i="3"/>
  <c r="M34" i="3" s="1"/>
  <c r="H15" i="3"/>
  <c r="H30" i="3"/>
  <c r="H25" i="3"/>
  <c r="H16" i="3"/>
  <c r="H33" i="3"/>
  <c r="H34" i="3"/>
  <c r="F12" i="3"/>
  <c r="K12" i="3" s="1"/>
  <c r="F38" i="3"/>
  <c r="K38" i="3" s="1"/>
  <c r="G14" i="3"/>
  <c r="M14" i="3" s="1"/>
  <c r="G32" i="3"/>
  <c r="M32" i="3" s="1"/>
  <c r="H14" i="3"/>
  <c r="H38" i="3"/>
  <c r="J38" i="3"/>
  <c r="F31" i="3"/>
  <c r="K31" i="3" s="1"/>
  <c r="F32" i="3"/>
  <c r="K32" i="3" s="1"/>
  <c r="G31" i="3"/>
  <c r="M31" i="3" s="1"/>
  <c r="G29" i="3"/>
  <c r="M29" i="3" s="1"/>
  <c r="H12" i="3"/>
  <c r="H29" i="3"/>
  <c r="F14" i="3"/>
  <c r="K14" i="3" s="1"/>
  <c r="F29" i="3"/>
  <c r="K29" i="3" s="1"/>
  <c r="G12" i="3"/>
  <c r="M12" i="3" s="1"/>
  <c r="G38" i="3"/>
  <c r="H31" i="3"/>
  <c r="H32" i="3"/>
  <c r="F21" i="3"/>
  <c r="G21" i="3"/>
  <c r="M21" i="3" s="1"/>
  <c r="H21" i="3"/>
  <c r="F19" i="3"/>
  <c r="K19" i="3" s="1"/>
  <c r="G19" i="3"/>
  <c r="M19" i="3" s="1"/>
  <c r="H19" i="3"/>
  <c r="J30" i="9"/>
  <c r="L30" i="9"/>
  <c r="M8" i="10" l="1"/>
  <c r="J10" i="3"/>
  <c r="J21" i="3"/>
  <c r="J34" i="3"/>
  <c r="J29" i="3"/>
  <c r="J33" i="3"/>
  <c r="J32" i="3"/>
  <c r="J16" i="3"/>
  <c r="J25" i="3"/>
  <c r="J12" i="3"/>
  <c r="J14" i="3"/>
  <c r="J4" i="10"/>
  <c r="J30" i="3"/>
  <c r="J31" i="3"/>
  <c r="J15" i="3"/>
  <c r="K21" i="3"/>
  <c r="J19" i="3"/>
  <c r="AW11" i="10"/>
  <c r="AV11" i="10"/>
  <c r="AX11" i="10" s="1" a="1"/>
  <c r="AX11" i="10" s="1"/>
  <c r="K11" i="10" s="1"/>
  <c r="AC11" i="10"/>
  <c r="AE11" i="10" s="1" a="1"/>
  <c r="AE11" i="10" s="1"/>
  <c r="Q11" i="10"/>
  <c r="AD11" i="10" s="1"/>
  <c r="P11" i="10"/>
  <c r="E37" i="3"/>
  <c r="D37" i="3"/>
  <c r="D18" i="9" s="1"/>
  <c r="J11" i="10" l="1"/>
  <c r="H11" i="10"/>
  <c r="I11" i="10"/>
  <c r="F37" i="3"/>
  <c r="G37" i="3"/>
  <c r="M37" i="3" s="1"/>
  <c r="H37" i="3"/>
  <c r="J37" i="3" l="1"/>
  <c r="R11" i="10" a="1"/>
  <c r="R11" i="10" l="1"/>
  <c r="E11" i="10" s="1"/>
  <c r="G11" i="10"/>
  <c r="F11" i="10"/>
  <c r="M11" i="10" s="1"/>
  <c r="AW12" i="10"/>
  <c r="AV12" i="10"/>
  <c r="AX12" i="10" s="1" a="1"/>
  <c r="AC12" i="10"/>
  <c r="Q12" i="10"/>
  <c r="AD12" i="10" s="1"/>
  <c r="P12" i="10"/>
  <c r="AW10" i="10"/>
  <c r="AV10" i="10"/>
  <c r="AC10" i="10"/>
  <c r="Q10" i="10"/>
  <c r="AD10" i="10" s="1"/>
  <c r="P10" i="10"/>
  <c r="AX12" i="10" l="1"/>
  <c r="K12" i="10" s="1"/>
  <c r="J12" i="10"/>
  <c r="AX10" i="10" a="1"/>
  <c r="AW18" i="10"/>
  <c r="AV18" i="10"/>
  <c r="AC18" i="10"/>
  <c r="Q18" i="10"/>
  <c r="AD18" i="10" s="1"/>
  <c r="P18" i="10"/>
  <c r="AW16" i="10"/>
  <c r="AV16" i="10"/>
  <c r="AX16" i="10" s="1" a="1"/>
  <c r="J16" i="10" s="1"/>
  <c r="AC16" i="10"/>
  <c r="Q16" i="10"/>
  <c r="AD16" i="10" s="1"/>
  <c r="P16" i="10"/>
  <c r="G5" i="8"/>
  <c r="G20" i="8" s="1"/>
  <c r="F5" i="8"/>
  <c r="F20" i="8" s="1"/>
  <c r="E5" i="8"/>
  <c r="E20" i="8" l="1"/>
  <c r="I5" i="8"/>
  <c r="AE12" i="10" a="1"/>
  <c r="AE12" i="10" s="1"/>
  <c r="AX10" i="10"/>
  <c r="K10" i="10" s="1"/>
  <c r="J10" i="10"/>
  <c r="AX18" i="10" a="1"/>
  <c r="J18" i="10" s="1"/>
  <c r="AX16" i="10"/>
  <c r="K16" i="10" s="1"/>
  <c r="R12" i="10" l="1" a="1"/>
  <c r="G12" i="10" s="1"/>
  <c r="I12" i="10"/>
  <c r="H12" i="10"/>
  <c r="AX18" i="10"/>
  <c r="K18" i="10" s="1"/>
  <c r="AE18" i="10" a="1"/>
  <c r="AE18" i="10" s="1"/>
  <c r="E23" i="3"/>
  <c r="D23" i="3"/>
  <c r="E36" i="3"/>
  <c r="D36" i="3"/>
  <c r="D24" i="9" s="1"/>
  <c r="E18" i="3"/>
  <c r="D18" i="3"/>
  <c r="E17" i="3"/>
  <c r="D17" i="3"/>
  <c r="DK3" i="8"/>
  <c r="EY3" i="9"/>
  <c r="CR2" i="3"/>
  <c r="D8" i="8" l="1"/>
  <c r="D21" i="9"/>
  <c r="AE10" i="10" s="1" a="1"/>
  <c r="AE10" i="10" s="1"/>
  <c r="D6" i="8"/>
  <c r="D5" i="9"/>
  <c r="D30" i="9"/>
  <c r="F12" i="10"/>
  <c r="M12" i="10" s="1"/>
  <c r="R12" i="10"/>
  <c r="E12" i="10" s="1"/>
  <c r="R18" i="10" a="1"/>
  <c r="G18" i="10" s="1"/>
  <c r="I18" i="10"/>
  <c r="H18" i="10"/>
  <c r="F23" i="3"/>
  <c r="H23" i="3"/>
  <c r="G23" i="3"/>
  <c r="M23" i="3" s="1"/>
  <c r="F36" i="3"/>
  <c r="K36" i="3" s="1"/>
  <c r="G36" i="3"/>
  <c r="M36" i="3" s="1"/>
  <c r="H36" i="3"/>
  <c r="G18" i="3"/>
  <c r="M18" i="3" s="1"/>
  <c r="F18" i="3"/>
  <c r="K18" i="3" s="1"/>
  <c r="H18" i="3"/>
  <c r="F17" i="3"/>
  <c r="K17" i="3" s="1"/>
  <c r="G17" i="3"/>
  <c r="M17" i="3" s="1"/>
  <c r="H17" i="3"/>
  <c r="C297" i="2"/>
  <c r="F293" i="2"/>
  <c r="F280" i="2"/>
  <c r="B5" i="10"/>
  <c r="AW28" i="10"/>
  <c r="AV28" i="10"/>
  <c r="AC28" i="10"/>
  <c r="Q28" i="10"/>
  <c r="AD28" i="10" s="1"/>
  <c r="P28" i="10"/>
  <c r="AW29" i="10"/>
  <c r="AV29" i="10"/>
  <c r="AC29" i="10"/>
  <c r="Q29" i="10"/>
  <c r="AD29" i="10" s="1"/>
  <c r="P29" i="10"/>
  <c r="E24" i="3"/>
  <c r="D24" i="3"/>
  <c r="H10" i="10" l="1"/>
  <c r="I10" i="10"/>
  <c r="D31" i="9"/>
  <c r="AE25" i="10" a="1"/>
  <c r="AE4" i="10" a="1"/>
  <c r="F18" i="10"/>
  <c r="M18" i="10" s="1"/>
  <c r="R18" i="10"/>
  <c r="E18" i="10" s="1"/>
  <c r="J23" i="3"/>
  <c r="R10" i="10" s="1" a="1"/>
  <c r="J18" i="3"/>
  <c r="J36" i="3"/>
  <c r="R25" i="10" s="1" a="1"/>
  <c r="J17" i="3"/>
  <c r="F24" i="3"/>
  <c r="G24" i="3"/>
  <c r="M24" i="3" s="1"/>
  <c r="H24" i="3"/>
  <c r="R10" i="10" l="1"/>
  <c r="E10" i="10" s="1"/>
  <c r="F10" i="10"/>
  <c r="M10" i="10" s="1"/>
  <c r="G10" i="10"/>
  <c r="F25" i="10"/>
  <c r="G25" i="10"/>
  <c r="R25" i="10"/>
  <c r="E25" i="10" s="1"/>
  <c r="I4" i="10"/>
  <c r="H4" i="10"/>
  <c r="AE4" i="10"/>
  <c r="H25" i="10"/>
  <c r="AE25" i="10"/>
  <c r="I25" i="10"/>
  <c r="R4" i="10" a="1"/>
  <c r="J24" i="3"/>
  <c r="R29" i="10" a="1"/>
  <c r="R28" i="10" a="1"/>
  <c r="K24" i="3"/>
  <c r="F4" i="10" l="1"/>
  <c r="M4" i="10" s="1"/>
  <c r="G4" i="10"/>
  <c r="R4" i="10"/>
  <c r="E4" i="10" s="1"/>
  <c r="M25" i="10"/>
  <c r="G29" i="10"/>
  <c r="R29" i="10"/>
  <c r="E29" i="10" s="1"/>
  <c r="F29" i="10"/>
  <c r="F28" i="10"/>
  <c r="G28" i="10"/>
  <c r="R28" i="10"/>
  <c r="E28" i="10" s="1"/>
  <c r="AW7" i="10" l="1"/>
  <c r="AV7" i="10"/>
  <c r="AC7" i="10"/>
  <c r="Q7" i="10"/>
  <c r="AD7" i="10" s="1"/>
  <c r="P7" i="10"/>
  <c r="AW27" i="10"/>
  <c r="AV27" i="10"/>
  <c r="AX27" i="10" s="1" a="1"/>
  <c r="AX27" i="10" s="1"/>
  <c r="K27" i="10" s="1"/>
  <c r="AC27" i="10"/>
  <c r="Q27" i="10"/>
  <c r="AD27" i="10" s="1"/>
  <c r="P27" i="10"/>
  <c r="F229" i="2"/>
  <c r="C35" i="1"/>
  <c r="C36" i="1"/>
  <c r="C37" i="1"/>
  <c r="C34" i="1"/>
  <c r="C32" i="1"/>
  <c r="AW14" i="10"/>
  <c r="AV14" i="10"/>
  <c r="AC14" i="10"/>
  <c r="Q14" i="10"/>
  <c r="AD14" i="10" s="1"/>
  <c r="P14" i="10"/>
  <c r="AW9" i="10"/>
  <c r="AV9" i="10"/>
  <c r="AC9" i="10"/>
  <c r="Q9" i="10"/>
  <c r="AD9" i="10" s="1"/>
  <c r="P9" i="10"/>
  <c r="AW19" i="10"/>
  <c r="AV19" i="10"/>
  <c r="AC19" i="10"/>
  <c r="Q19" i="10"/>
  <c r="AD19" i="10" s="1"/>
  <c r="P19" i="10"/>
  <c r="E26" i="3"/>
  <c r="D26" i="3"/>
  <c r="D27" i="9" s="1"/>
  <c r="J27" i="10" l="1"/>
  <c r="C33" i="1"/>
  <c r="AX14" i="10" a="1"/>
  <c r="AX19" i="10" a="1"/>
  <c r="F26" i="3"/>
  <c r="G26" i="3"/>
  <c r="M26" i="3" s="1"/>
  <c r="H26" i="3"/>
  <c r="F176" i="2"/>
  <c r="F164" i="2"/>
  <c r="F163" i="2"/>
  <c r="J26" i="3" l="1"/>
  <c r="AX14" i="10"/>
  <c r="K14" i="10" s="1"/>
  <c r="J14" i="10"/>
  <c r="AE29" i="10" a="1"/>
  <c r="I29" i="10" s="1"/>
  <c r="AX9" i="10" a="1"/>
  <c r="AE14" i="10" a="1"/>
  <c r="AE14" i="10" s="1"/>
  <c r="AX19" i="10"/>
  <c r="K19" i="10" s="1"/>
  <c r="J19" i="10"/>
  <c r="K26" i="3"/>
  <c r="H29" i="10" l="1"/>
  <c r="AE29" i="10"/>
  <c r="AX9" i="10"/>
  <c r="K9" i="10" s="1"/>
  <c r="J9" i="10"/>
  <c r="I14" i="10"/>
  <c r="H14" i="10"/>
  <c r="R27" i="10" a="1"/>
  <c r="F27" i="10" s="1"/>
  <c r="R14" i="10" a="1"/>
  <c r="G14" i="10" s="1"/>
  <c r="R27" i="10" l="1"/>
  <c r="E27" i="10" s="1"/>
  <c r="G27" i="10"/>
  <c r="F14" i="10"/>
  <c r="M14" i="10" s="1"/>
  <c r="R14" i="10"/>
  <c r="E14" i="10" s="1"/>
  <c r="C335" i="2"/>
  <c r="F348" i="2"/>
  <c r="F347" i="2"/>
  <c r="F333" i="2"/>
  <c r="F332" i="2"/>
  <c r="F320" i="2"/>
  <c r="F319" i="2"/>
  <c r="F307" i="2"/>
  <c r="F306" i="2"/>
  <c r="F294" i="2"/>
  <c r="F281" i="2"/>
  <c r="F268" i="2"/>
  <c r="F267" i="2"/>
  <c r="F255" i="2"/>
  <c r="F254" i="2"/>
  <c r="F241" i="2"/>
  <c r="F242" i="2"/>
  <c r="F228" i="2"/>
  <c r="F216" i="2"/>
  <c r="F215" i="2"/>
  <c r="F203" i="2"/>
  <c r="F202" i="2"/>
  <c r="F190" i="2"/>
  <c r="F189" i="2"/>
  <c r="F177" i="2"/>
  <c r="C294" i="2"/>
  <c r="F151" i="2"/>
  <c r="F150" i="2"/>
  <c r="C322" i="2"/>
  <c r="E322" i="2"/>
  <c r="F322" i="2"/>
  <c r="C324" i="2"/>
  <c r="C333" i="2"/>
  <c r="E335" i="2"/>
  <c r="F335" i="2"/>
  <c r="C337" i="2"/>
  <c r="C348" i="2"/>
  <c r="E309" i="2"/>
  <c r="E192" i="2"/>
  <c r="I29" i="9"/>
  <c r="S29" i="9" s="1"/>
  <c r="H29" i="9"/>
  <c r="G29" i="9"/>
  <c r="F29" i="9"/>
  <c r="E29" i="9"/>
  <c r="K29" i="9" l="1"/>
  <c r="J29" i="9"/>
  <c r="L29" i="9"/>
  <c r="E35" i="3" l="1"/>
  <c r="D35" i="3"/>
  <c r="D26" i="9" s="1"/>
  <c r="FQ3" i="9"/>
  <c r="AE16" i="10" l="1" a="1"/>
  <c r="AX28" i="10" a="1"/>
  <c r="AX7" i="10" a="1"/>
  <c r="AE28" i="10" a="1"/>
  <c r="F35" i="3"/>
  <c r="K35" i="3" s="1"/>
  <c r="G35" i="3"/>
  <c r="M35" i="3" s="1"/>
  <c r="H35" i="3"/>
  <c r="F72" i="2"/>
  <c r="F59" i="2"/>
  <c r="F138" i="2"/>
  <c r="F137" i="2"/>
  <c r="F125" i="2"/>
  <c r="F124" i="2"/>
  <c r="F112" i="2"/>
  <c r="F111" i="2"/>
  <c r="F99" i="2"/>
  <c r="F98" i="2"/>
  <c r="F86" i="2"/>
  <c r="F85" i="2"/>
  <c r="C296" i="2"/>
  <c r="E296" i="2"/>
  <c r="F296" i="2"/>
  <c r="C190" i="2"/>
  <c r="C203" i="2"/>
  <c r="F73" i="2"/>
  <c r="C73" i="2"/>
  <c r="F60" i="2"/>
  <c r="C46" i="2"/>
  <c r="F46" i="2"/>
  <c r="F45" i="2"/>
  <c r="F33" i="2"/>
  <c r="F32" i="2"/>
  <c r="C33" i="2"/>
  <c r="F20" i="2"/>
  <c r="F19" i="2"/>
  <c r="C20" i="2"/>
  <c r="C60" i="2"/>
  <c r="H16" i="10" l="1"/>
  <c r="I16" i="10"/>
  <c r="AE16" i="10"/>
  <c r="AX7" i="10"/>
  <c r="K7" i="10" s="1"/>
  <c r="J7" i="10"/>
  <c r="AX29" i="10" a="1"/>
  <c r="J35" i="3"/>
  <c r="R19" i="10" s="1" a="1"/>
  <c r="AX28" i="10"/>
  <c r="K28" i="10" s="1"/>
  <c r="J28" i="10"/>
  <c r="AE28" i="10"/>
  <c r="I28" i="10"/>
  <c r="H28" i="10"/>
  <c r="G19" i="10" l="1"/>
  <c r="R19" i="10"/>
  <c r="E19" i="10" s="1"/>
  <c r="F19" i="10"/>
  <c r="R16" i="10" a="1"/>
  <c r="R16" i="10" s="1"/>
  <c r="E16" i="10" s="1"/>
  <c r="AX29" i="10"/>
  <c r="K29" i="10" s="1"/>
  <c r="J29" i="10"/>
  <c r="M29" i="10" s="1"/>
  <c r="M28" i="10"/>
  <c r="D22" i="3"/>
  <c r="E22" i="3"/>
  <c r="D5" i="8" l="1"/>
  <c r="F16" i="10"/>
  <c r="M16" i="10" s="1"/>
  <c r="G16" i="10"/>
  <c r="F22" i="3"/>
  <c r="K22" i="3" s="1"/>
  <c r="H22" i="3"/>
  <c r="G22" i="3"/>
  <c r="M22" i="3" s="1"/>
  <c r="J22" i="3" l="1"/>
  <c r="B6" i="10"/>
  <c r="B7" i="10" s="1"/>
  <c r="B8" i="10" s="1"/>
  <c r="B9" i="10" s="1"/>
  <c r="B10" i="10" s="1"/>
  <c r="B11" i="10" s="1"/>
  <c r="B12" i="10" s="1"/>
  <c r="B13" i="10" s="1"/>
  <c r="B14" i="10" s="1"/>
  <c r="B15" i="10" s="1"/>
  <c r="B16" i="10" s="1"/>
  <c r="B19" i="10" s="1"/>
  <c r="B20" i="10" s="1"/>
  <c r="B21" i="10" s="1"/>
  <c r="B22" i="10" s="1"/>
  <c r="B23" i="10" s="1"/>
  <c r="B24" i="10" s="1"/>
  <c r="B25" i="10" s="1"/>
  <c r="B26" i="10" s="1"/>
  <c r="B27" i="10" s="1"/>
  <c r="B28" i="10" s="1"/>
  <c r="B29" i="10" s="1"/>
  <c r="B30" i="10" s="1"/>
  <c r="B31" i="10" s="1"/>
  <c r="B32" i="10" s="1"/>
  <c r="B33" i="10" s="1"/>
  <c r="I40" i="6" l="1"/>
  <c r="I37" i="6"/>
  <c r="I38" i="6"/>
  <c r="I40" i="11"/>
  <c r="I37" i="11"/>
  <c r="I41" i="11"/>
  <c r="I38" i="11"/>
  <c r="I41" i="6"/>
  <c r="AW6" i="10"/>
  <c r="AV6" i="10"/>
  <c r="AC6" i="10"/>
  <c r="Q6" i="10"/>
  <c r="AD6" i="10" s="1"/>
  <c r="P6" i="10"/>
  <c r="DG3" i="8"/>
  <c r="DC3" i="8"/>
  <c r="ET3" i="9"/>
  <c r="EO3" i="9"/>
  <c r="CO2" i="3"/>
  <c r="CL2" i="3"/>
  <c r="EX9" i="9"/>
  <c r="ES9" i="9"/>
  <c r="EN9" i="9"/>
  <c r="EI9" i="9"/>
  <c r="ED9" i="9"/>
  <c r="DY9" i="9"/>
  <c r="DT9" i="9"/>
  <c r="DO9" i="9"/>
  <c r="DJ9" i="9"/>
  <c r="DE9" i="9"/>
  <c r="CZ9" i="9"/>
  <c r="CU9" i="9"/>
  <c r="CP9" i="9"/>
  <c r="CK9" i="9"/>
  <c r="CF9" i="9"/>
  <c r="CA9" i="9"/>
  <c r="BV9" i="9"/>
  <c r="BQ9" i="9"/>
  <c r="BL9" i="9"/>
  <c r="BG9" i="9"/>
  <c r="BB9" i="9"/>
  <c r="AW9" i="9"/>
  <c r="AR9" i="9"/>
  <c r="AM9" i="9"/>
  <c r="AH9" i="9"/>
  <c r="AC9" i="9"/>
  <c r="X9" i="9"/>
  <c r="EX8" i="9"/>
  <c r="ES8" i="9"/>
  <c r="EN8" i="9"/>
  <c r="EI8" i="9"/>
  <c r="ED8" i="9"/>
  <c r="DY8" i="9"/>
  <c r="DT8" i="9"/>
  <c r="DO8" i="9"/>
  <c r="DJ8" i="9"/>
  <c r="DE8" i="9"/>
  <c r="CZ8" i="9"/>
  <c r="CU8" i="9"/>
  <c r="CP8" i="9"/>
  <c r="CK8" i="9"/>
  <c r="CF8" i="9"/>
  <c r="CA8" i="9"/>
  <c r="BV8" i="9"/>
  <c r="BQ8" i="9"/>
  <c r="BL8" i="9"/>
  <c r="BG8" i="9"/>
  <c r="BB8" i="9"/>
  <c r="AW8" i="9"/>
  <c r="AR8" i="9"/>
  <c r="AM8" i="9"/>
  <c r="AH8" i="9"/>
  <c r="AC8" i="9"/>
  <c r="X8" i="9"/>
  <c r="EX7" i="9"/>
  <c r="ES7" i="9"/>
  <c r="EN7" i="9"/>
  <c r="EI7" i="9"/>
  <c r="ED7" i="9"/>
  <c r="DY7" i="9"/>
  <c r="DT7" i="9"/>
  <c r="DO7" i="9"/>
  <c r="DJ7" i="9"/>
  <c r="DE7" i="9"/>
  <c r="CZ7" i="9"/>
  <c r="CU7" i="9"/>
  <c r="CP7" i="9"/>
  <c r="CK7" i="9"/>
  <c r="CF7" i="9"/>
  <c r="CA7" i="9"/>
  <c r="BV7" i="9"/>
  <c r="BQ7" i="9"/>
  <c r="BL7" i="9"/>
  <c r="BG7" i="9"/>
  <c r="BB7" i="9"/>
  <c r="AW7" i="9"/>
  <c r="AR7" i="9"/>
  <c r="AM7" i="9"/>
  <c r="AH7" i="9"/>
  <c r="AC7" i="9"/>
  <c r="X7" i="9"/>
  <c r="EX6" i="9"/>
  <c r="ES6" i="9"/>
  <c r="EN6" i="9"/>
  <c r="EI6" i="9"/>
  <c r="ED6" i="9"/>
  <c r="DY6" i="9"/>
  <c r="DT6" i="9"/>
  <c r="DO6" i="9"/>
  <c r="DJ6" i="9"/>
  <c r="DE6" i="9"/>
  <c r="CZ6" i="9"/>
  <c r="CU6" i="9"/>
  <c r="CP6" i="9"/>
  <c r="CK6" i="9"/>
  <c r="CF6" i="9"/>
  <c r="CA6" i="9"/>
  <c r="BV6" i="9"/>
  <c r="BQ6" i="9"/>
  <c r="BL6" i="9"/>
  <c r="BG6" i="9"/>
  <c r="BB6" i="9"/>
  <c r="AW6" i="9"/>
  <c r="AR6" i="9"/>
  <c r="AM6" i="9"/>
  <c r="AH6" i="9"/>
  <c r="AC6" i="9"/>
  <c r="X6" i="9"/>
  <c r="AW30" i="10" l="1"/>
  <c r="AV30" i="10"/>
  <c r="AX30" i="10" s="1" a="1"/>
  <c r="AX30" i="10" s="1"/>
  <c r="AC30" i="10"/>
  <c r="Q30" i="10"/>
  <c r="AD30" i="10" s="1"/>
  <c r="P30" i="10"/>
  <c r="J30" i="10" l="1"/>
  <c r="AW15" i="10"/>
  <c r="AV15" i="10"/>
  <c r="AX15" i="10" s="1" a="1"/>
  <c r="AX15" i="10" s="1"/>
  <c r="AC15" i="10"/>
  <c r="Q15" i="10"/>
  <c r="AD15" i="10" s="1"/>
  <c r="P15" i="10"/>
  <c r="AW17" i="10"/>
  <c r="AV17" i="10"/>
  <c r="AC17" i="10"/>
  <c r="Q17" i="10"/>
  <c r="AD17" i="10" s="1"/>
  <c r="P17" i="10"/>
  <c r="AE30" i="10" l="1" a="1"/>
  <c r="AE30" i="10" s="1"/>
  <c r="J15" i="10"/>
  <c r="K30" i="10"/>
  <c r="R30" i="10" l="1" a="1"/>
  <c r="R30" i="10" s="1"/>
  <c r="E30" i="10" s="1"/>
  <c r="I30" i="10"/>
  <c r="H30" i="10"/>
  <c r="K15" i="10"/>
  <c r="F30" i="10" l="1"/>
  <c r="M30" i="10" s="1"/>
  <c r="G30" i="10"/>
  <c r="E13" i="3" l="1"/>
  <c r="D13" i="3"/>
  <c r="D17" i="8" s="1"/>
  <c r="AW26" i="10"/>
  <c r="AV26" i="10"/>
  <c r="AC26" i="10"/>
  <c r="Q26" i="10"/>
  <c r="AD26" i="10" s="1"/>
  <c r="P26" i="10"/>
  <c r="D19" i="9" l="1"/>
  <c r="AE15" i="10" a="1"/>
  <c r="H13" i="3"/>
  <c r="F13" i="3"/>
  <c r="G13" i="3"/>
  <c r="M13" i="3" s="1"/>
  <c r="J13" i="3" l="1"/>
  <c r="AE15" i="10"/>
  <c r="H15" i="10"/>
  <c r="I15" i="10"/>
  <c r="K13" i="3"/>
  <c r="R15" i="10" l="1" a="1"/>
  <c r="R15" i="10" s="1"/>
  <c r="E15" i="10" s="1"/>
  <c r="F15" i="10" l="1"/>
  <c r="M15" i="10" s="1"/>
  <c r="G15" i="10"/>
  <c r="C320" i="2"/>
  <c r="C307" i="2"/>
  <c r="C281" i="2"/>
  <c r="C268" i="2"/>
  <c r="C255" i="2"/>
  <c r="C242" i="2"/>
  <c r="C229" i="2"/>
  <c r="C216" i="2"/>
  <c r="C164" i="2"/>
  <c r="C125" i="2"/>
  <c r="C112" i="2"/>
  <c r="C99" i="2"/>
  <c r="C86" i="2"/>
  <c r="AX26" i="10" l="1" a="1"/>
  <c r="AW31" i="10"/>
  <c r="AV31" i="10"/>
  <c r="AX31" i="10" s="1" a="1"/>
  <c r="AX31" i="10" s="1"/>
  <c r="AC31" i="10"/>
  <c r="Q31" i="10"/>
  <c r="AD31" i="10" s="1"/>
  <c r="P31" i="10"/>
  <c r="AX26" i="10" l="1"/>
  <c r="K26" i="10" s="1"/>
  <c r="J26" i="10"/>
  <c r="AC21" i="10"/>
  <c r="AC32" i="10"/>
  <c r="AC20" i="10"/>
  <c r="AE20" i="10" s="1" a="1"/>
  <c r="AE20" i="10" s="1"/>
  <c r="AC13" i="10"/>
  <c r="AE13" i="10" s="1" a="1"/>
  <c r="AE13" i="10" s="1"/>
  <c r="AW13" i="10"/>
  <c r="AV13" i="10"/>
  <c r="AX13" i="10" s="1" a="1"/>
  <c r="AX13" i="10" s="1"/>
  <c r="Q13" i="10"/>
  <c r="AD13" i="10" s="1"/>
  <c r="P13" i="10"/>
  <c r="R13" i="10" s="1" a="1"/>
  <c r="R13" i="10" s="1"/>
  <c r="AW20" i="10"/>
  <c r="AV20" i="10"/>
  <c r="AX20" i="10" s="1" a="1"/>
  <c r="AX20" i="10" s="1"/>
  <c r="Q20" i="10"/>
  <c r="AD20" i="10" s="1"/>
  <c r="P20" i="10"/>
  <c r="R20" i="10" s="1" a="1"/>
  <c r="R20" i="10" s="1"/>
  <c r="AW32" i="10"/>
  <c r="AV32" i="10"/>
  <c r="AX32" i="10" s="1" a="1"/>
  <c r="AX32" i="10" s="1"/>
  <c r="Q32" i="10"/>
  <c r="AD32" i="10" s="1"/>
  <c r="P32" i="10"/>
  <c r="Q21" i="10"/>
  <c r="AD21" i="10" s="1"/>
  <c r="AW21" i="10"/>
  <c r="AC5" i="10"/>
  <c r="AC33" i="10"/>
  <c r="AC24" i="10"/>
  <c r="AC23" i="10"/>
  <c r="AC22" i="10"/>
  <c r="AV21" i="10"/>
  <c r="P21" i="10"/>
  <c r="E20" i="3"/>
  <c r="D20" i="3"/>
  <c r="D17" i="9" s="1"/>
  <c r="D9" i="8" l="1"/>
  <c r="AX17" i="10" a="1"/>
  <c r="AX17" i="10" s="1"/>
  <c r="K17" i="10" s="1"/>
  <c r="J32" i="10"/>
  <c r="J13" i="10"/>
  <c r="J20" i="10"/>
  <c r="E20" i="10"/>
  <c r="I20" i="10"/>
  <c r="G20" i="10"/>
  <c r="F20" i="3"/>
  <c r="K20" i="3" s="1"/>
  <c r="H20" i="3"/>
  <c r="G20" i="3"/>
  <c r="M20" i="3" s="1"/>
  <c r="E27" i="3"/>
  <c r="E28" i="3"/>
  <c r="E6" i="3"/>
  <c r="E11" i="3"/>
  <c r="D6" i="3"/>
  <c r="H6" i="3" l="1"/>
  <c r="D23" i="9"/>
  <c r="AE7" i="10" s="1" a="1"/>
  <c r="H7" i="10" s="1"/>
  <c r="D16" i="8"/>
  <c r="J17" i="10"/>
  <c r="J20" i="3"/>
  <c r="H27" i="3"/>
  <c r="K31" i="10"/>
  <c r="AE24" i="10" a="1"/>
  <c r="AE24" i="10" s="1"/>
  <c r="E13" i="10"/>
  <c r="K32" i="10"/>
  <c r="H20" i="10"/>
  <c r="K13" i="10"/>
  <c r="I13" i="10"/>
  <c r="K20" i="10"/>
  <c r="F20" i="10"/>
  <c r="H13" i="10"/>
  <c r="G13" i="10"/>
  <c r="G6" i="3"/>
  <c r="M6" i="3" s="1"/>
  <c r="F6" i="3"/>
  <c r="R9" i="10" l="1" a="1"/>
  <c r="F9" i="10" s="1"/>
  <c r="AE7" i="10"/>
  <c r="I7" i="10"/>
  <c r="M20" i="10"/>
  <c r="K6" i="3"/>
  <c r="J6" i="3"/>
  <c r="C259" i="2"/>
  <c r="C246" i="2"/>
  <c r="C7" i="2"/>
  <c r="C6" i="2"/>
  <c r="C5" i="2"/>
  <c r="C4" i="2"/>
  <c r="C3" i="2"/>
  <c r="G9" i="10" l="1"/>
  <c r="R9" i="10"/>
  <c r="E9" i="10" s="1"/>
  <c r="R7" i="10" a="1"/>
  <c r="F13" i="10"/>
  <c r="M13" i="10" s="1"/>
  <c r="C138" i="2"/>
  <c r="AW33" i="10"/>
  <c r="AV33" i="10"/>
  <c r="Q33" i="10"/>
  <c r="AD33" i="10" s="1"/>
  <c r="P33" i="10"/>
  <c r="J31" i="10"/>
  <c r="R7" i="10" l="1"/>
  <c r="E7" i="10" s="1"/>
  <c r="F7" i="10"/>
  <c r="M7" i="10" s="1"/>
  <c r="G7" i="10"/>
  <c r="DO3" i="8"/>
  <c r="D28" i="3"/>
  <c r="D27" i="3"/>
  <c r="D11" i="3"/>
  <c r="D29" i="9" s="1"/>
  <c r="DF2" i="3"/>
  <c r="C32" i="11"/>
  <c r="C31" i="11"/>
  <c r="C32" i="6"/>
  <c r="C31" i="6"/>
  <c r="I8" i="6"/>
  <c r="I7" i="6"/>
  <c r="AU3" i="8"/>
  <c r="BR3" i="9"/>
  <c r="AS2" i="3"/>
  <c r="F127" i="2"/>
  <c r="E127" i="2"/>
  <c r="C127" i="2"/>
  <c r="C128" i="2"/>
  <c r="F309" i="2"/>
  <c r="F283" i="2"/>
  <c r="F270" i="2"/>
  <c r="E283" i="2"/>
  <c r="E270" i="2"/>
  <c r="C309" i="2"/>
  <c r="C283" i="2"/>
  <c r="C270" i="2"/>
  <c r="C311" i="2"/>
  <c r="C285" i="2"/>
  <c r="C272" i="2"/>
  <c r="F257" i="2"/>
  <c r="E257" i="2"/>
  <c r="C257" i="2"/>
  <c r="E244" i="2"/>
  <c r="E231" i="2"/>
  <c r="E218" i="2"/>
  <c r="E205" i="2"/>
  <c r="F179" i="2"/>
  <c r="E179" i="2"/>
  <c r="E166" i="2"/>
  <c r="E153" i="2"/>
  <c r="E140" i="2"/>
  <c r="E114" i="2"/>
  <c r="E101" i="2"/>
  <c r="C151" i="2"/>
  <c r="C177" i="2"/>
  <c r="I25" i="6"/>
  <c r="D3" i="2"/>
  <c r="D10" i="9" l="1"/>
  <c r="AE26" i="10" a="1"/>
  <c r="D19" i="8"/>
  <c r="AE6" i="10" a="1"/>
  <c r="AE6" i="10" s="1"/>
  <c r="AE17" i="10" a="1"/>
  <c r="H17" i="10" s="1"/>
  <c r="AE9" i="10" a="1"/>
  <c r="AE19" i="10" a="1"/>
  <c r="AE5" i="10" a="1"/>
  <c r="AE5" i="10" s="1"/>
  <c r="AE31" i="10" a="1"/>
  <c r="F27" i="3"/>
  <c r="F28" i="3"/>
  <c r="G27" i="3"/>
  <c r="M27" i="3" s="1"/>
  <c r="G28" i="3"/>
  <c r="M28" i="3" s="1"/>
  <c r="H28" i="3"/>
  <c r="F11" i="3"/>
  <c r="G11" i="3"/>
  <c r="M11" i="3" s="1"/>
  <c r="H11" i="3"/>
  <c r="F88" i="2"/>
  <c r="E88" i="2"/>
  <c r="F75" i="2"/>
  <c r="E75" i="2"/>
  <c r="F62" i="2"/>
  <c r="E62" i="2"/>
  <c r="F48" i="2"/>
  <c r="E48" i="2"/>
  <c r="E35" i="2"/>
  <c r="E22" i="2"/>
  <c r="F35" i="2"/>
  <c r="F22" i="2"/>
  <c r="C11" i="2"/>
  <c r="E9" i="2"/>
  <c r="AE26" i="10" l="1"/>
  <c r="I26" i="10"/>
  <c r="H26" i="10"/>
  <c r="I6" i="10"/>
  <c r="H6" i="10"/>
  <c r="J27" i="3"/>
  <c r="J28" i="3"/>
  <c r="J11" i="3"/>
  <c r="I17" i="10"/>
  <c r="AE17" i="10"/>
  <c r="AE19" i="10"/>
  <c r="I19" i="10"/>
  <c r="H19" i="10"/>
  <c r="M19" i="10" s="1"/>
  <c r="I9" i="10"/>
  <c r="H9" i="10"/>
  <c r="M9" i="10" s="1"/>
  <c r="AE9" i="10"/>
  <c r="AE33" i="10" a="1"/>
  <c r="AE33" i="10" s="1"/>
  <c r="R32" i="10" a="1"/>
  <c r="R32" i="10" s="1"/>
  <c r="E32" i="10" s="1"/>
  <c r="AE31" i="10"/>
  <c r="I31" i="10"/>
  <c r="H31" i="10"/>
  <c r="K28" i="3"/>
  <c r="K27" i="3"/>
  <c r="K11" i="3"/>
  <c r="AE32" i="10" a="1"/>
  <c r="R6" i="10" l="1" a="1"/>
  <c r="G6" i="10" s="1"/>
  <c r="R26" i="10" a="1"/>
  <c r="F26" i="10" s="1"/>
  <c r="M26" i="10" s="1"/>
  <c r="R17" i="10" a="1"/>
  <c r="R17" i="10" s="1"/>
  <c r="E17" i="10" s="1"/>
  <c r="H33" i="10"/>
  <c r="I33" i="10"/>
  <c r="AE22" i="10" a="1"/>
  <c r="AE22" i="10" s="1"/>
  <c r="R33" i="10" a="1"/>
  <c r="R33" i="10" s="1"/>
  <c r="E33" i="10" s="1"/>
  <c r="AE21" i="10" a="1"/>
  <c r="AE32" i="10"/>
  <c r="I32" i="10"/>
  <c r="F32" i="10"/>
  <c r="G32" i="10"/>
  <c r="R31" i="10" a="1"/>
  <c r="F31" i="10" s="1"/>
  <c r="M31" i="10" s="1"/>
  <c r="R21" i="10" a="1"/>
  <c r="H32" i="10"/>
  <c r="R6" i="10" l="1"/>
  <c r="E6" i="10" s="1"/>
  <c r="F6" i="10"/>
  <c r="R26" i="10"/>
  <c r="E26" i="10" s="1"/>
  <c r="G26" i="10"/>
  <c r="F17" i="10"/>
  <c r="M17" i="10" s="1"/>
  <c r="G17" i="10"/>
  <c r="F33" i="10"/>
  <c r="G33" i="10"/>
  <c r="AE21" i="10"/>
  <c r="I21" i="10"/>
  <c r="H21" i="10"/>
  <c r="M32" i="10"/>
  <c r="R21" i="10"/>
  <c r="E21" i="10" s="1"/>
  <c r="G21" i="10"/>
  <c r="F21" i="10"/>
  <c r="R31" i="10"/>
  <c r="E31" i="10" s="1"/>
  <c r="G31" i="10"/>
  <c r="I35" i="6" l="1"/>
  <c r="I34" i="6"/>
  <c r="I32" i="6"/>
  <c r="I31" i="6"/>
  <c r="I29" i="6"/>
  <c r="I28" i="6"/>
  <c r="I26" i="6"/>
  <c r="I23" i="6"/>
  <c r="I22" i="6"/>
  <c r="I20" i="6"/>
  <c r="I19" i="6"/>
  <c r="I17" i="6"/>
  <c r="I16" i="6"/>
  <c r="I14" i="6"/>
  <c r="I13" i="6"/>
  <c r="I11" i="6"/>
  <c r="I10" i="6"/>
  <c r="I5" i="6"/>
  <c r="I4" i="6"/>
  <c r="C41" i="6"/>
  <c r="C40" i="6"/>
  <c r="C38" i="6"/>
  <c r="C37" i="6"/>
  <c r="I35" i="11"/>
  <c r="I34" i="11"/>
  <c r="I32" i="11"/>
  <c r="I31" i="11"/>
  <c r="I29" i="11"/>
  <c r="I28" i="11"/>
  <c r="I26" i="11"/>
  <c r="I25" i="11"/>
  <c r="I23" i="11"/>
  <c r="I22" i="11"/>
  <c r="I20" i="11"/>
  <c r="I19" i="11"/>
  <c r="I17" i="11"/>
  <c r="I16" i="11"/>
  <c r="I14" i="11"/>
  <c r="I13" i="11"/>
  <c r="I11" i="11"/>
  <c r="I10" i="11"/>
  <c r="I8" i="11"/>
  <c r="I7" i="11"/>
  <c r="I5" i="11"/>
  <c r="I4" i="11"/>
  <c r="C41" i="11"/>
  <c r="C40" i="11"/>
  <c r="C38" i="11"/>
  <c r="C37" i="11"/>
  <c r="AX6" i="10" l="1" a="1"/>
  <c r="CI2" i="3"/>
  <c r="CF2" i="3"/>
  <c r="CC2" i="3"/>
  <c r="BZ2" i="3"/>
  <c r="BW2" i="3"/>
  <c r="CY3" i="8"/>
  <c r="CU3" i="8"/>
  <c r="CQ3" i="8"/>
  <c r="CM3" i="8"/>
  <c r="CI3" i="8"/>
  <c r="EJ3" i="9"/>
  <c r="EE3" i="9"/>
  <c r="DZ3" i="9"/>
  <c r="DU3" i="9"/>
  <c r="DP3" i="9"/>
  <c r="AX6" i="10" l="1"/>
  <c r="K6" i="10" s="1"/>
  <c r="J6" i="10"/>
  <c r="M6" i="10" s="1"/>
  <c r="AX33" i="10" a="1"/>
  <c r="AX33" i="10" s="1"/>
  <c r="K33" i="10" s="1"/>
  <c r="AX21" i="10" a="1"/>
  <c r="AX21" i="10" s="1"/>
  <c r="K21" i="10" s="1"/>
  <c r="AE27" i="10" l="1" a="1"/>
  <c r="AE23" i="10" a="1"/>
  <c r="AE23" i="10" s="1"/>
  <c r="J21" i="10"/>
  <c r="M21" i="10" s="1"/>
  <c r="J33" i="10"/>
  <c r="M33" i="10" s="1"/>
  <c r="AE27" i="10" l="1"/>
  <c r="H27" i="10"/>
  <c r="M27" i="10" s="1"/>
  <c r="I27" i="10"/>
  <c r="A5" i="1" l="1"/>
  <c r="A6" i="1" s="1"/>
  <c r="A7" i="1" s="1"/>
  <c r="A8" i="1" s="1"/>
  <c r="A9" i="1" s="1"/>
  <c r="A10" i="1" s="1"/>
  <c r="A11" i="1" s="1"/>
  <c r="A12" i="1" s="1"/>
  <c r="A14" i="1" s="1"/>
  <c r="A15" i="1" s="1"/>
  <c r="A16" i="1" s="1"/>
  <c r="A17" i="1" s="1"/>
  <c r="A18" i="1" s="1"/>
  <c r="A19" i="1" s="1"/>
  <c r="A20" i="1" s="1"/>
  <c r="A21" i="1" s="1"/>
  <c r="A22" i="1" s="1"/>
  <c r="AV24" i="10" l="1"/>
  <c r="AX24" i="10" s="1" a="1"/>
  <c r="AX24" i="10" s="1"/>
  <c r="C35" i="11" l="1"/>
  <c r="C34" i="11"/>
  <c r="C29" i="11"/>
  <c r="C28" i="11"/>
  <c r="C26" i="11"/>
  <c r="C25" i="11"/>
  <c r="C23" i="11"/>
  <c r="C22" i="11"/>
  <c r="C20" i="11"/>
  <c r="C19" i="11"/>
  <c r="C17" i="11"/>
  <c r="C16" i="11"/>
  <c r="C14" i="11"/>
  <c r="C13" i="11"/>
  <c r="C11" i="11"/>
  <c r="C10" i="11"/>
  <c r="C8" i="11"/>
  <c r="C7" i="11"/>
  <c r="C5" i="11"/>
  <c r="C4" i="11"/>
  <c r="P23" i="10" l="1"/>
  <c r="R23" i="10" s="1" a="1"/>
  <c r="R23" i="10" s="1"/>
  <c r="P22" i="10"/>
  <c r="R22" i="10" s="1" a="1"/>
  <c r="R22" i="10" s="1"/>
  <c r="P5" i="10"/>
  <c r="R5" i="10" s="1" a="1"/>
  <c r="R5" i="10" s="1"/>
  <c r="P24" i="10"/>
  <c r="R24" i="10" s="1" a="1"/>
  <c r="R24" i="10" s="1"/>
  <c r="C102" i="2"/>
  <c r="D6" i="2"/>
  <c r="D5" i="2"/>
  <c r="C220" i="2"/>
  <c r="C206" i="2"/>
  <c r="C181" i="2"/>
  <c r="C154" i="2"/>
  <c r="C115" i="2"/>
  <c r="C77" i="2"/>
  <c r="C64" i="2"/>
  <c r="C89" i="2"/>
  <c r="C37" i="2"/>
  <c r="C35" i="2"/>
  <c r="C48" i="2"/>
  <c r="C24" i="2"/>
  <c r="Q24" i="10"/>
  <c r="AD24" i="10" s="1"/>
  <c r="Q23" i="10"/>
  <c r="AD23" i="10" s="1"/>
  <c r="Q22" i="10"/>
  <c r="AD22" i="10" s="1"/>
  <c r="Q5" i="10"/>
  <c r="AD5" i="10" s="1"/>
  <c r="AV5" i="10"/>
  <c r="AX5" i="10" s="1" a="1"/>
  <c r="AX5" i="10" s="1"/>
  <c r="AV22" i="10"/>
  <c r="AX22" i="10" s="1" a="1"/>
  <c r="AX22" i="10" s="1"/>
  <c r="AV23" i="10"/>
  <c r="AX23" i="10" s="1" a="1"/>
  <c r="AX23" i="10" s="1"/>
  <c r="AW5" i="10"/>
  <c r="AW22" i="10"/>
  <c r="AW23" i="10"/>
  <c r="AW24" i="10"/>
  <c r="DK3" i="9"/>
  <c r="DF3" i="9"/>
  <c r="DA3" i="9"/>
  <c r="CV3" i="9"/>
  <c r="CQ3" i="9"/>
  <c r="CL3" i="9"/>
  <c r="CG3" i="9"/>
  <c r="CB3" i="9"/>
  <c r="BW3" i="9"/>
  <c r="BM3" i="9"/>
  <c r="BH3" i="9"/>
  <c r="BC3" i="9"/>
  <c r="AX3" i="9"/>
  <c r="AS3" i="9"/>
  <c r="AN3" i="9"/>
  <c r="AI3" i="9"/>
  <c r="CE3" i="8"/>
  <c r="CA3" i="8"/>
  <c r="BW3" i="8"/>
  <c r="BS3" i="8"/>
  <c r="BO3" i="8"/>
  <c r="BK3" i="8"/>
  <c r="BG3" i="8"/>
  <c r="BC3" i="8"/>
  <c r="AY3" i="8"/>
  <c r="AQ3" i="8"/>
  <c r="AM3" i="8"/>
  <c r="AI3" i="8"/>
  <c r="AE3" i="8"/>
  <c r="AA3" i="8"/>
  <c r="W3" i="8"/>
  <c r="S3" i="8"/>
  <c r="C35" i="6"/>
  <c r="C29" i="6"/>
  <c r="C26" i="6"/>
  <c r="C23" i="6"/>
  <c r="C20" i="6"/>
  <c r="C17" i="6"/>
  <c r="C14" i="6"/>
  <c r="C11" i="6"/>
  <c r="C34" i="6"/>
  <c r="C28" i="6"/>
  <c r="C25" i="6"/>
  <c r="C22" i="6"/>
  <c r="C19" i="6"/>
  <c r="C16" i="6"/>
  <c r="C13" i="6"/>
  <c r="C10" i="6"/>
  <c r="BT2" i="3"/>
  <c r="BQ2" i="3"/>
  <c r="BN2" i="3"/>
  <c r="BK2" i="3"/>
  <c r="BH2" i="3"/>
  <c r="BE2" i="3"/>
  <c r="BB2" i="3"/>
  <c r="AY2" i="3"/>
  <c r="AV2" i="3"/>
  <c r="AP2" i="3"/>
  <c r="AM2" i="3"/>
  <c r="AJ2" i="3"/>
  <c r="AG2" i="3"/>
  <c r="AD2" i="3"/>
  <c r="AA2" i="3"/>
  <c r="X2" i="3"/>
  <c r="F231" i="2"/>
  <c r="C231" i="2"/>
  <c r="C232" i="2"/>
  <c r="F244" i="2"/>
  <c r="C244" i="2"/>
  <c r="C218" i="2"/>
  <c r="F218" i="2"/>
  <c r="C194" i="2"/>
  <c r="C167" i="2"/>
  <c r="C142" i="2"/>
  <c r="C49" i="2"/>
  <c r="C62" i="2"/>
  <c r="C179" i="2"/>
  <c r="C192" i="2"/>
  <c r="F192" i="2"/>
  <c r="C205" i="2"/>
  <c r="F205" i="2"/>
  <c r="F166" i="2"/>
  <c r="C166" i="2"/>
  <c r="F153" i="2"/>
  <c r="C153" i="2"/>
  <c r="F140" i="2"/>
  <c r="C140" i="2"/>
  <c r="F114" i="2"/>
  <c r="C114" i="2"/>
  <c r="F101" i="2"/>
  <c r="C101" i="2"/>
  <c r="C88" i="2"/>
  <c r="C22" i="2"/>
  <c r="F9" i="2"/>
  <c r="C9" i="2"/>
  <c r="AD3" i="9"/>
  <c r="Y3" i="9"/>
  <c r="C75" i="2"/>
  <c r="U2" i="3"/>
  <c r="R2" i="3"/>
  <c r="C8" i="6"/>
  <c r="C7" i="6"/>
  <c r="C5" i="6"/>
  <c r="C4" i="6"/>
  <c r="O3" i="8"/>
  <c r="K3" i="8"/>
  <c r="E5" i="10" l="1"/>
  <c r="G5" i="10"/>
  <c r="E24" i="10"/>
  <c r="E23" i="10"/>
  <c r="E22" i="10"/>
  <c r="D4" i="2"/>
  <c r="D7" i="2"/>
  <c r="K24" i="10"/>
  <c r="I5" i="10"/>
  <c r="I22" i="10"/>
  <c r="I24" i="10"/>
  <c r="H23" i="10" l="1"/>
  <c r="J22" i="10"/>
  <c r="J24" i="10"/>
  <c r="J5" i="10"/>
  <c r="J23" i="10"/>
  <c r="I23" i="10"/>
  <c r="K5" i="10"/>
  <c r="K22" i="10"/>
  <c r="K23" i="10"/>
  <c r="G24" i="10"/>
  <c r="G22" i="10"/>
  <c r="G23" i="10"/>
  <c r="H22" i="10" l="1"/>
  <c r="H5" i="10"/>
  <c r="H24" i="10"/>
  <c r="F24" i="10" l="1"/>
  <c r="M24" i="10" s="1"/>
  <c r="F22" i="10"/>
  <c r="M22" i="10" s="1"/>
  <c r="F23" i="10"/>
  <c r="M23" i="10" s="1"/>
  <c r="F5" i="10"/>
  <c r="M5" i="10" s="1"/>
  <c r="DM20" i="8" l="1"/>
  <c r="DQ20" i="8"/>
  <c r="DL20" i="8"/>
  <c r="DO20" i="8"/>
  <c r="DP20" i="8"/>
  <c r="DK2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<sst xmlns="http://schemas.openxmlformats.org/spreadsheetml/2006/main" count="1539" uniqueCount="390">
  <si>
    <t>Date</t>
  </si>
  <si>
    <t>Opponent</t>
  </si>
  <si>
    <t>Time</t>
  </si>
  <si>
    <t>Result</t>
  </si>
  <si>
    <t>Highgate</t>
  </si>
  <si>
    <t>Kew</t>
  </si>
  <si>
    <t>Batting</t>
  </si>
  <si>
    <t>Bowling</t>
  </si>
  <si>
    <t>NACA</t>
  </si>
  <si>
    <t>Club</t>
  </si>
  <si>
    <t>Career Batting</t>
  </si>
  <si>
    <t xml:space="preserve"> </t>
  </si>
  <si>
    <t>Skipper</t>
  </si>
  <si>
    <t>BATTING</t>
  </si>
  <si>
    <t>Pl</t>
  </si>
  <si>
    <t>Inn</t>
  </si>
  <si>
    <t xml:space="preserve">N.O. </t>
  </si>
  <si>
    <t>Run</t>
  </si>
  <si>
    <t>HS</t>
  </si>
  <si>
    <t>Ave</t>
  </si>
  <si>
    <t>Champ</t>
  </si>
  <si>
    <t>Evaluate</t>
  </si>
  <si>
    <t>HOAR, Carl</t>
  </si>
  <si>
    <t>WERREN, Steve</t>
  </si>
  <si>
    <t>Batting Averages Qualification</t>
  </si>
  <si>
    <t>1) Dismissed 5 times</t>
  </si>
  <si>
    <t>Club Champion - Batting</t>
  </si>
  <si>
    <t>Performance Pts</t>
  </si>
  <si>
    <t>O/W</t>
  </si>
  <si>
    <t>R/O</t>
  </si>
  <si>
    <t>R/W</t>
  </si>
  <si>
    <t xml:space="preserve">    Best figures</t>
  </si>
  <si>
    <t>BOWLING</t>
  </si>
  <si>
    <t>Ov</t>
  </si>
  <si>
    <t>M</t>
  </si>
  <si>
    <t>Wk</t>
  </si>
  <si>
    <t>S.R.</t>
  </si>
  <si>
    <t>Econ</t>
  </si>
  <si>
    <t>R</t>
  </si>
  <si>
    <t>Bowling Averages Qualification</t>
  </si>
  <si>
    <t>1) Bowled 30 overs</t>
  </si>
  <si>
    <r>
      <t xml:space="preserve">           </t>
    </r>
    <r>
      <rPr>
        <u/>
        <sz val="10"/>
        <rFont val="Times New Roman"/>
        <family val="1"/>
      </rPr>
      <t>and</t>
    </r>
  </si>
  <si>
    <t>2) Bowled in at least 5 matches</t>
  </si>
  <si>
    <t>Club Champion - Bowling</t>
  </si>
  <si>
    <t>FIELDING</t>
  </si>
  <si>
    <t>Ct</t>
  </si>
  <si>
    <t>St</t>
  </si>
  <si>
    <t>RO</t>
  </si>
  <si>
    <t xml:space="preserve">TOTAL </t>
  </si>
  <si>
    <t>Club Champion - Fielding</t>
  </si>
  <si>
    <t>PARTNERSHIPS - SEASON BEST</t>
  </si>
  <si>
    <t>Wkt</t>
  </si>
  <si>
    <t>Runs</t>
  </si>
  <si>
    <t>Batsmen</t>
  </si>
  <si>
    <t>Opposition</t>
  </si>
  <si>
    <t>Total</t>
  </si>
  <si>
    <t>Points</t>
  </si>
  <si>
    <t xml:space="preserve">                    or</t>
  </si>
  <si>
    <t>Note: Batting Averages highlighted in red are those players who haven't yet qualified</t>
  </si>
  <si>
    <t>Note: Bowling Averages highlighted in red are those players who haven't yet qualified</t>
  </si>
  <si>
    <t xml:space="preserve"> CLUB CHAMPION</t>
  </si>
  <si>
    <t>Nepotists</t>
  </si>
  <si>
    <t>Total since (and including 2010)</t>
  </si>
  <si>
    <t xml:space="preserve">FIXTURES   </t>
  </si>
  <si>
    <t>STYLES, Ryan</t>
  </si>
  <si>
    <t>Career</t>
  </si>
  <si>
    <t>Performance</t>
  </si>
  <si>
    <t>Bowling Ave</t>
  </si>
  <si>
    <t>Fielding</t>
  </si>
  <si>
    <r>
      <t>Pts</t>
    </r>
    <r>
      <rPr>
        <sz val="9"/>
        <rFont val="Times New Roman"/>
        <family val="1"/>
      </rPr>
      <t xml:space="preserve"> (Runs)</t>
    </r>
  </si>
  <si>
    <r>
      <t>Pts</t>
    </r>
    <r>
      <rPr>
        <sz val="9"/>
        <rFont val="Times New Roman"/>
        <family val="1"/>
      </rPr>
      <t xml:space="preserve"> (Wkts)</t>
    </r>
  </si>
  <si>
    <r>
      <t>Pts</t>
    </r>
    <r>
      <rPr>
        <sz val="9"/>
        <rFont val="Times New Roman"/>
        <family val="1"/>
      </rPr>
      <t xml:space="preserve"> (Dism)</t>
    </r>
  </si>
  <si>
    <t>(AUS)</t>
  </si>
  <si>
    <t> </t>
  </si>
  <si>
    <t>PHELAN, Jack</t>
  </si>
  <si>
    <t>Cancelled</t>
  </si>
  <si>
    <t>Ickenham</t>
  </si>
  <si>
    <t>Barnes</t>
  </si>
  <si>
    <t>Putney</t>
  </si>
  <si>
    <t>Team</t>
  </si>
  <si>
    <t>Format</t>
  </si>
  <si>
    <t>1:00pm</t>
  </si>
  <si>
    <t>12:30pm</t>
  </si>
  <si>
    <t>1:30pm</t>
  </si>
  <si>
    <t>12:00pm</t>
  </si>
  <si>
    <t>Brentham</t>
  </si>
  <si>
    <t>McQUIN, James</t>
  </si>
  <si>
    <t>Harrow St. Mary's</t>
  </si>
  <si>
    <t>Northwood</t>
  </si>
  <si>
    <t>Teddington</t>
  </si>
  <si>
    <t>Pinner</t>
  </si>
  <si>
    <t>Crouch End</t>
  </si>
  <si>
    <t>Win</t>
  </si>
  <si>
    <t>Loss</t>
  </si>
  <si>
    <t>40 overs</t>
  </si>
  <si>
    <t>SCHWIM  MOMENT</t>
  </si>
  <si>
    <t>Scorecard</t>
  </si>
  <si>
    <t>Hoar</t>
  </si>
  <si>
    <t>Werren</t>
  </si>
  <si>
    <t xml:space="preserve">Run Outs: </t>
  </si>
  <si>
    <t>Styles</t>
  </si>
  <si>
    <t>EVENTS</t>
  </si>
  <si>
    <t xml:space="preserve"> Oxford Tour (ISIS Trophy)</t>
  </si>
  <si>
    <t>Club Champion Points</t>
  </si>
  <si>
    <t>100 balls</t>
  </si>
  <si>
    <t>Shingadia</t>
  </si>
  <si>
    <t>Baloch</t>
  </si>
  <si>
    <t>Poverello</t>
  </si>
  <si>
    <t>Scheduled</t>
  </si>
  <si>
    <t>Played</t>
  </si>
  <si>
    <t>BALOCH, Ali</t>
  </si>
  <si>
    <t>POVERELLO, Marc</t>
  </si>
  <si>
    <t xml:space="preserve">Stumped: </t>
  </si>
  <si>
    <t>Black Rose of Highgate</t>
  </si>
  <si>
    <t>Shepherd's Bush</t>
  </si>
  <si>
    <t xml:space="preserve"> Steve Werren Invitational Golf Tournament, Oxford</t>
  </si>
  <si>
    <t>Schwim</t>
  </si>
  <si>
    <t>Jarvis</t>
  </si>
  <si>
    <t>2) Have scored at least 250 runs and been to the crease 5 times (Includes 'not outs')</t>
  </si>
  <si>
    <t>Chiswick</t>
  </si>
  <si>
    <t>37.4 overs</t>
  </si>
  <si>
    <t>39 overs</t>
  </si>
  <si>
    <t xml:space="preserve"> (AUS)</t>
  </si>
  <si>
    <t xml:space="preserve"> (NZ)</t>
  </si>
  <si>
    <t xml:space="preserve"> (SA)</t>
  </si>
  <si>
    <t xml:space="preserve"> (ENG)</t>
  </si>
  <si>
    <t xml:space="preserve"> (PAK)</t>
  </si>
  <si>
    <t>SCHWIM MOMENT</t>
  </si>
  <si>
    <t>Twenty20</t>
  </si>
  <si>
    <t>38.1 overs</t>
  </si>
  <si>
    <t>RESULTS 2023</t>
  </si>
  <si>
    <t>CANCELLED</t>
  </si>
  <si>
    <t>22.5 overs</t>
  </si>
  <si>
    <t>7-138</t>
  </si>
  <si>
    <t>5-171</t>
  </si>
  <si>
    <t>4-126</t>
  </si>
  <si>
    <t>5-123</t>
  </si>
  <si>
    <t>85 balls</t>
  </si>
  <si>
    <t>4-150</t>
  </si>
  <si>
    <t>9-243</t>
  </si>
  <si>
    <t>7-247</t>
  </si>
  <si>
    <t>36 overs</t>
  </si>
  <si>
    <t>8-227</t>
  </si>
  <si>
    <t>7-219</t>
  </si>
  <si>
    <t>38.3 overs</t>
  </si>
  <si>
    <t>3-160</t>
  </si>
  <si>
    <t>19.4 overs</t>
  </si>
  <si>
    <t>5-84</t>
  </si>
  <si>
    <t>IMRIE, Gavin</t>
  </si>
  <si>
    <t>N/A</t>
  </si>
  <si>
    <t>McQuin</t>
  </si>
  <si>
    <t>30*</t>
  </si>
  <si>
    <t>Logan</t>
  </si>
  <si>
    <t>3-15 (8 ov)</t>
  </si>
  <si>
    <t>3-16 (3.5 ov)</t>
  </si>
  <si>
    <t>Chintalapati</t>
  </si>
  <si>
    <t>2-18 (2 ov)</t>
  </si>
  <si>
    <t>McQuin, Khan, Thavarasa</t>
  </si>
  <si>
    <t>Run Outs: 1</t>
  </si>
  <si>
    <t>Stapelfeldt</t>
  </si>
  <si>
    <t>2-24 (8 ov)</t>
  </si>
  <si>
    <t>1-18 (6 ov)</t>
  </si>
  <si>
    <t>Stone</t>
  </si>
  <si>
    <t>1-23 (4 ov)</t>
  </si>
  <si>
    <t>Werren, Wykes, Baloch</t>
  </si>
  <si>
    <t>Takyar</t>
  </si>
  <si>
    <t>O'Donnell, F</t>
  </si>
  <si>
    <t>1-16 (10 balls)</t>
  </si>
  <si>
    <t>1-19 (15 balls)</t>
  </si>
  <si>
    <t>McCoy</t>
  </si>
  <si>
    <t>2-13 (10 balls)</t>
  </si>
  <si>
    <t>Birungi, Takyar</t>
  </si>
  <si>
    <t>Birungi</t>
  </si>
  <si>
    <t>2-17 (20 balls)</t>
  </si>
  <si>
    <t>1-21 (20 balls)</t>
  </si>
  <si>
    <t>Robinson, M</t>
  </si>
  <si>
    <t>0-14 (10 balls)</t>
  </si>
  <si>
    <t>Stumped: 1</t>
  </si>
  <si>
    <t>Dawson</t>
  </si>
  <si>
    <t>Dale</t>
  </si>
  <si>
    <t>3-47 (8 ov)</t>
  </si>
  <si>
    <t>2-23 (5 ov)</t>
  </si>
  <si>
    <t>2-34 (8 ov)</t>
  </si>
  <si>
    <t>Slater</t>
  </si>
  <si>
    <t>3-26 (8 ov)</t>
  </si>
  <si>
    <t>2-36 (8 ov)</t>
  </si>
  <si>
    <t>Imrie</t>
  </si>
  <si>
    <t>1-23 (3 ov)</t>
  </si>
  <si>
    <t>McQuin (4), Baloch, Hogbin, Poverello</t>
  </si>
  <si>
    <t>66*</t>
  </si>
  <si>
    <t>Mullan</t>
  </si>
  <si>
    <t>Hogbin</t>
  </si>
  <si>
    <t xml:space="preserve"> McQuin</t>
  </si>
  <si>
    <t>2-23 (6.3 ov)</t>
  </si>
  <si>
    <t>Wykes</t>
  </si>
  <si>
    <t>4-14 (8 ov)</t>
  </si>
  <si>
    <t xml:space="preserve"> Slater</t>
  </si>
  <si>
    <t>4-34 (7 ov)</t>
  </si>
  <si>
    <t>Logan (2), Wykes (2), McQuin, Brown,</t>
  </si>
  <si>
    <t>Catches: 3</t>
  </si>
  <si>
    <t>Catches: 2</t>
  </si>
  <si>
    <t xml:space="preserve">Catches: </t>
  </si>
  <si>
    <t>Catches: 6</t>
  </si>
  <si>
    <t>Catches: 7</t>
  </si>
  <si>
    <r>
      <t>Run Outs:</t>
    </r>
    <r>
      <rPr>
        <b/>
        <sz val="10"/>
        <color rgb="FF000000"/>
        <rFont val="Times New Roman"/>
        <family val="1"/>
      </rPr>
      <t xml:space="preserve"> </t>
    </r>
  </si>
  <si>
    <t>Ryan Styles</t>
  </si>
  <si>
    <t>7-189</t>
  </si>
  <si>
    <t>35 overs</t>
  </si>
  <si>
    <t>5-195</t>
  </si>
  <si>
    <t>33.3 overs</t>
  </si>
  <si>
    <t>Shigadia</t>
  </si>
  <si>
    <t>1-18 (7 ov)</t>
  </si>
  <si>
    <t>1-17 (2 ov)</t>
  </si>
  <si>
    <t>1-19 (6 ov)</t>
  </si>
  <si>
    <t>Werren (2)</t>
  </si>
  <si>
    <t>36.3 overs</t>
  </si>
  <si>
    <t>33.4 overs</t>
  </si>
  <si>
    <t>Brown</t>
  </si>
  <si>
    <t>Still</t>
  </si>
  <si>
    <t>29 overs</t>
  </si>
  <si>
    <t>34.2 overs</t>
  </si>
  <si>
    <t>63*</t>
  </si>
  <si>
    <t>Snaith</t>
  </si>
  <si>
    <t>3-39 (7 ov)</t>
  </si>
  <si>
    <t>2-22 (8 ov)</t>
  </si>
  <si>
    <t>2-23 (6 ov)</t>
  </si>
  <si>
    <t>Baloch (2), Wykes, Werren, Currie, Styles</t>
  </si>
  <si>
    <t>7-215</t>
  </si>
  <si>
    <t>27 overs</t>
  </si>
  <si>
    <t>Belford</t>
  </si>
  <si>
    <t>Phelan</t>
  </si>
  <si>
    <t>Abandoned</t>
  </si>
  <si>
    <t>6:00pm</t>
  </si>
  <si>
    <t>5.5 overs</t>
  </si>
  <si>
    <t>2-42</t>
  </si>
  <si>
    <t>Jackson</t>
  </si>
  <si>
    <r>
      <t xml:space="preserve">                   ABANDONED </t>
    </r>
    <r>
      <rPr>
        <sz val="10"/>
        <color rgb="FF000000"/>
        <rFont val="Times New Roman"/>
        <family val="1"/>
      </rPr>
      <t>(After 5.5 overs)</t>
    </r>
  </si>
  <si>
    <t>11:00pm</t>
  </si>
  <si>
    <t>2:30pm</t>
  </si>
  <si>
    <t>3:30pm</t>
  </si>
  <si>
    <t>34 overs</t>
  </si>
  <si>
    <t>26.1 overs</t>
  </si>
  <si>
    <t>Baring</t>
  </si>
  <si>
    <t>4-12 (8 ov)</t>
  </si>
  <si>
    <t>Swaris</t>
  </si>
  <si>
    <t>2-6 (6 ov)</t>
  </si>
  <si>
    <t>Mower</t>
  </si>
  <si>
    <t>2-37 (8 ov)</t>
  </si>
  <si>
    <t>Werren (2), Baloch, Chaffey</t>
  </si>
  <si>
    <t>50*</t>
  </si>
  <si>
    <t>4-8 (4 ov)</t>
  </si>
  <si>
    <t>2-12 (2.4 ov)</t>
  </si>
  <si>
    <t>2-12 (4 ov)</t>
  </si>
  <si>
    <t>5-133</t>
  </si>
  <si>
    <t>20 overs</t>
  </si>
  <si>
    <t>14.4 overs</t>
  </si>
  <si>
    <t>2-151</t>
  </si>
  <si>
    <t>16.1 overs</t>
  </si>
  <si>
    <t>Thacker</t>
  </si>
  <si>
    <t>54*</t>
  </si>
  <si>
    <t>Gordon</t>
  </si>
  <si>
    <t>2-18 (2.4 ov)</t>
  </si>
  <si>
    <t>2-31 (4 ov)</t>
  </si>
  <si>
    <t>(See below)</t>
  </si>
  <si>
    <t>GOLDSPRING, Ryan</t>
  </si>
  <si>
    <t>58*</t>
  </si>
  <si>
    <t>Logan (2), Baloch, Swaris</t>
  </si>
  <si>
    <r>
      <t xml:space="preserve">Jarvis, Hoar, Rhodes, Styles, </t>
    </r>
    <r>
      <rPr>
        <sz val="10"/>
        <color rgb="FFFF0000"/>
        <rFont val="Times New Roman"/>
        <family val="1"/>
      </rPr>
      <t>Unknown (2)</t>
    </r>
  </si>
  <si>
    <t>5-116</t>
  </si>
  <si>
    <t>7-87</t>
  </si>
  <si>
    <t>16*</t>
  </si>
  <si>
    <t>Style</t>
  </si>
  <si>
    <t>2-5 (1.2 ov)</t>
  </si>
  <si>
    <t>2-21 (4 ov)</t>
  </si>
  <si>
    <t>1-5 (4 ov)</t>
  </si>
  <si>
    <t>Baloch (2), Logan, Shingadia, McQuin</t>
  </si>
  <si>
    <t>1-10 (1)</t>
  </si>
  <si>
    <t>1-14 (4)</t>
  </si>
  <si>
    <t>Kontham</t>
  </si>
  <si>
    <t>5-158</t>
  </si>
  <si>
    <t>6-118</t>
  </si>
  <si>
    <t>65*</t>
  </si>
  <si>
    <t>Costa</t>
  </si>
  <si>
    <t>40*</t>
  </si>
  <si>
    <t>Carter</t>
  </si>
  <si>
    <t>3-30 (7 ov)</t>
  </si>
  <si>
    <t>Draper</t>
  </si>
  <si>
    <t>2-19 (5 ov)</t>
  </si>
  <si>
    <t>2-23 (7 ov)</t>
  </si>
  <si>
    <t>4-165</t>
  </si>
  <si>
    <t>Phelan (2), Draper (2), Werren, Brown, Carter</t>
  </si>
  <si>
    <t>35.1 overs</t>
  </si>
  <si>
    <t>0-147</t>
  </si>
  <si>
    <t>9.3 overs</t>
  </si>
  <si>
    <t>0-20 (1 ov)</t>
  </si>
  <si>
    <t>0-21 (1.3 ov)</t>
  </si>
  <si>
    <t>0-25 (2 ov)</t>
  </si>
  <si>
    <t>5-271</t>
  </si>
  <si>
    <t>Ramjee</t>
  </si>
  <si>
    <t>Logan (3), Goldspring</t>
  </si>
  <si>
    <t>3-39 (8 ov)</t>
  </si>
  <si>
    <t>Sivakumar</t>
  </si>
  <si>
    <t>2-33 (4 ov)</t>
  </si>
  <si>
    <t>Goldspring</t>
  </si>
  <si>
    <t>2-50 (7.3 ov)</t>
  </si>
  <si>
    <t>Stumped: 2</t>
  </si>
  <si>
    <t>Catches: 5</t>
  </si>
  <si>
    <t>Catches: 4</t>
  </si>
  <si>
    <t>Catches: 1</t>
  </si>
  <si>
    <t>Winchmore Hill</t>
  </si>
  <si>
    <t>GRIMSTONE, Mitch</t>
  </si>
  <si>
    <t>SEUREN, Isaac</t>
  </si>
  <si>
    <t>CHRISTOPHER, Lachie</t>
  </si>
  <si>
    <t>JENKINS, Jacob</t>
  </si>
  <si>
    <t>Prince's Head</t>
  </si>
  <si>
    <r>
      <t xml:space="preserve">                   ABANDONED </t>
    </r>
    <r>
      <rPr>
        <sz val="10"/>
        <color rgb="FF000000"/>
        <rFont val="Times New Roman"/>
        <family val="1"/>
      </rPr>
      <t>(After 4.5 overs)</t>
    </r>
  </si>
  <si>
    <t xml:space="preserve"> (SCO)</t>
  </si>
  <si>
    <t>MACINTOSH, Sam</t>
  </si>
  <si>
    <t xml:space="preserve"> Annual AGM &amp; Awards Dinner ( (6-11pm)</t>
  </si>
  <si>
    <t xml:space="preserve"> The Antelope, 22 Eaton Terrace, Belgravia SW1W 8EZ</t>
  </si>
  <si>
    <t xml:space="preserve"> Pre AGM Drinks: 6-7:30,   Dinner/AGM/Awards: 7:30-11</t>
  </si>
  <si>
    <t>SNAITH, Lachie</t>
  </si>
  <si>
    <t>FIXTURES 2025</t>
  </si>
  <si>
    <t>ISIS Trophy-1</t>
  </si>
  <si>
    <t>Old Merchant Taylors'</t>
  </si>
  <si>
    <t>PANNOWITZ, Matthew</t>
  </si>
  <si>
    <t>MEHTA, Anooj</t>
  </si>
  <si>
    <t>(NZ)</t>
  </si>
  <si>
    <t>Merton</t>
  </si>
  <si>
    <t>Ali Baloch</t>
  </si>
  <si>
    <t>James McQuin</t>
  </si>
  <si>
    <t>SHAH, A</t>
  </si>
  <si>
    <t>MOISIN</t>
  </si>
  <si>
    <t>BALDEN, Harry</t>
  </si>
  <si>
    <t>THORNLEY, Travis</t>
  </si>
  <si>
    <t>MARKWICK, S</t>
  </si>
  <si>
    <t>RHODES, Jonathan</t>
  </si>
  <si>
    <t>CARTER, Jonathan</t>
  </si>
  <si>
    <t>SRIPRAGASAN, Vithu</t>
  </si>
  <si>
    <t>RAMJEE, Vivek</t>
  </si>
  <si>
    <t>ARAVINTHAN, Vis</t>
  </si>
  <si>
    <t>KUPPADAKATH, Vivek</t>
  </si>
  <si>
    <t>VALOB, Deepesh</t>
  </si>
  <si>
    <t>1 point per run</t>
  </si>
  <si>
    <t>20 points per wicket</t>
  </si>
  <si>
    <t>15 pts: Stumping</t>
  </si>
  <si>
    <t>10 pts: Catch</t>
  </si>
  <si>
    <t>10 pts: Run Out</t>
  </si>
  <si>
    <t xml:space="preserve">  5 pts: Shared Run Out</t>
  </si>
  <si>
    <t xml:space="preserve">               (Thrower &amp; Receiver, if return is more than 2 strides of the stumps)</t>
  </si>
  <si>
    <t xml:space="preserve">               (Thrower only, if return is within 2 strides of the stumps)</t>
  </si>
  <si>
    <t>dnb</t>
  </si>
  <si>
    <t>*</t>
  </si>
  <si>
    <r>
      <t xml:space="preserve">ALSO BATTED </t>
    </r>
    <r>
      <rPr>
        <b/>
        <sz val="8"/>
        <rFont val="Times New Roman"/>
        <family val="1"/>
      </rPr>
      <t>(Not Qualified)</t>
    </r>
  </si>
  <si>
    <r>
      <t>BATTING (</t>
    </r>
    <r>
      <rPr>
        <b/>
        <sz val="8"/>
        <rFont val="Times New Roman"/>
        <family val="1"/>
      </rPr>
      <t>Qualified)</t>
    </r>
  </si>
  <si>
    <r>
      <t xml:space="preserve">BOWLING </t>
    </r>
    <r>
      <rPr>
        <b/>
        <sz val="8"/>
        <rFont val="Times New Roman"/>
        <family val="1"/>
      </rPr>
      <t>(Qualified)</t>
    </r>
  </si>
  <si>
    <r>
      <t xml:space="preserve">ALSO BOWLED </t>
    </r>
    <r>
      <rPr>
        <b/>
        <sz val="8"/>
        <rFont val="Times New Roman"/>
        <family val="1"/>
      </rPr>
      <t>(Not Qualified)</t>
    </r>
  </si>
  <si>
    <t xml:space="preserve"> Legends Golf Tour, North Wales</t>
  </si>
  <si>
    <t>05 - 08 May</t>
  </si>
  <si>
    <t xml:space="preserve"> Legends Golf Tour, Isle of Wight</t>
  </si>
  <si>
    <t>25 - 28 Jun</t>
  </si>
  <si>
    <t>08 Aug</t>
  </si>
  <si>
    <t>09 - 10 Aug</t>
  </si>
  <si>
    <t>TBC</t>
  </si>
  <si>
    <t>Carl Hoar (88)</t>
  </si>
  <si>
    <t>Ali Baloch (47)</t>
  </si>
  <si>
    <t>James McQuin (105)</t>
  </si>
  <si>
    <t>Brentham (Game 1)</t>
  </si>
  <si>
    <t>Carl Hoar (49)</t>
  </si>
  <si>
    <t>Jack Phelan (8)</t>
  </si>
  <si>
    <t>S. Markwick (48)</t>
  </si>
  <si>
    <t>Ryan Goldspring (8)</t>
  </si>
  <si>
    <t>A. Shah (12)</t>
  </si>
  <si>
    <t>Isaac Sueren (30)</t>
  </si>
  <si>
    <t>Steve Werren (7)</t>
  </si>
  <si>
    <t>Steve Werren (12*)</t>
  </si>
  <si>
    <t>Isaac Sueren (16)</t>
  </si>
  <si>
    <t>Marc Poverello (15*)</t>
  </si>
  <si>
    <r>
      <t>Bowling:</t>
    </r>
    <r>
      <rPr>
        <sz val="10"/>
        <rFont val="Times New Roman"/>
        <family val="1"/>
      </rPr>
      <t xml:space="preserve">   20 points per wicket</t>
    </r>
  </si>
  <si>
    <r>
      <t>Fielding:</t>
    </r>
    <r>
      <rPr>
        <sz val="10"/>
        <rFont val="Times New Roman"/>
        <family val="1"/>
      </rPr>
      <t xml:space="preserve">   15 points: stumping</t>
    </r>
  </si>
  <si>
    <r>
      <t xml:space="preserve">                 </t>
    </r>
    <r>
      <rPr>
        <sz val="6"/>
        <rFont val="Times New Roman"/>
        <family val="1"/>
      </rPr>
      <t xml:space="preserve"> </t>
    </r>
    <r>
      <rPr>
        <sz val="10"/>
        <rFont val="Times New Roman"/>
        <family val="1"/>
      </rPr>
      <t>10 points: catch</t>
    </r>
  </si>
  <si>
    <r>
      <t xml:space="preserve">                 </t>
    </r>
    <r>
      <rPr>
        <sz val="6"/>
        <rFont val="Times New Roman"/>
        <family val="1"/>
      </rPr>
      <t xml:space="preserve"> </t>
    </r>
    <r>
      <rPr>
        <sz val="10"/>
        <rFont val="Times New Roman"/>
        <family val="1"/>
      </rPr>
      <t>10 points: run out (thrower)</t>
    </r>
  </si>
  <si>
    <r>
      <t xml:space="preserve">                   </t>
    </r>
    <r>
      <rPr>
        <sz val="6"/>
        <rFont val="Times New Roman"/>
        <family val="1"/>
      </rPr>
      <t xml:space="preserve"> </t>
    </r>
    <r>
      <rPr>
        <sz val="10"/>
        <rFont val="Times New Roman"/>
        <family val="1"/>
      </rPr>
      <t>5 points: run out (shared)</t>
    </r>
  </si>
  <si>
    <r>
      <t>Batting:</t>
    </r>
    <r>
      <rPr>
        <sz val="10"/>
        <rFont val="Times New Roman"/>
        <family val="1"/>
      </rPr>
      <t>      1 point per run</t>
    </r>
  </si>
  <si>
    <t>Southgate Adelaide</t>
  </si>
  <si>
    <t>GENT, Harry</t>
  </si>
  <si>
    <t>Harry Gent (149)</t>
  </si>
  <si>
    <t>Ali Baloch (67)</t>
  </si>
  <si>
    <t>Jack Phelan (3)</t>
  </si>
  <si>
    <t>Jacob Jenkins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</si>
</sst>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d\ dd\ mmm"/>
    <numFmt numFmtId="165" formatCode="0.0"/>
    <numFmt numFmtId="166" formatCode="&quot;(&quot;#&quot;) &quot;"/>
    <numFmt numFmtId="167" formatCode="_-* #,##0_-;\-* #,##0_-;_-* &quot;-&quot;??_-;_-@_-"/>
  </numFmts>
  <fonts count="52" x14ac:knownFonts="1">
    <font>
      <sz val="10"/>
      <name val="Arial"/>
    </font>
    <font>
      <sz val="10"/>
      <name val="Arial"/>
      <family val="2"/>
    </font>
    <font>
      <sz val="8"/>
      <name val="Arial"/>
      <family val="2"/>
    </font>
    <font>
      <sz val="10"/>
      <name val="Times New Roman"/>
      <family val="1"/>
    </font>
    <font>
      <b/>
      <sz val="10"/>
      <name val="Times New Roman"/>
      <family val="1"/>
    </font>
    <font>
      <u/>
      <sz val="10"/>
      <color indexed="12"/>
      <name val="Times New Roman"/>
      <family val="1"/>
    </font>
    <font>
      <u/>
      <sz val="10"/>
      <color indexed="12"/>
      <name val="Courier New"/>
      <family val="3"/>
    </font>
    <font>
      <b/>
      <u/>
      <sz val="10"/>
      <name val="Times New Roman"/>
      <family val="1"/>
    </font>
    <font>
      <sz val="8"/>
      <name val="Arial"/>
      <family val="2"/>
    </font>
    <font>
      <sz val="8"/>
      <name val="Courier New"/>
      <family val="3"/>
    </font>
    <font>
      <b/>
      <sz val="8"/>
      <name val="Arial"/>
      <family val="2"/>
    </font>
    <font>
      <sz val="8"/>
      <color indexed="11"/>
      <name val="Arial"/>
      <family val="2"/>
    </font>
    <font>
      <b/>
      <sz val="8"/>
      <color indexed="11"/>
      <name val="Arial"/>
      <family val="2"/>
    </font>
    <font>
      <sz val="8"/>
      <color indexed="11"/>
      <name val="Courier New"/>
      <family val="3"/>
    </font>
    <font>
      <b/>
      <sz val="10"/>
      <color indexed="8"/>
      <name val="Times New Roman"/>
      <family val="1"/>
    </font>
    <font>
      <sz val="10"/>
      <color indexed="8"/>
      <name val="Times New Roman"/>
      <family val="1"/>
    </font>
    <font>
      <sz val="10"/>
      <color indexed="11"/>
      <name val="Times New Roman"/>
      <family val="1"/>
    </font>
    <font>
      <b/>
      <sz val="9"/>
      <name val="Times New Roman"/>
      <family val="1"/>
    </font>
    <font>
      <sz val="8"/>
      <name val="Times New Roman"/>
      <family val="1"/>
    </font>
    <font>
      <u/>
      <sz val="10"/>
      <name val="Times New Roman"/>
      <family val="1"/>
    </font>
    <font>
      <sz val="10"/>
      <color indexed="10"/>
      <name val="Times New Roman"/>
      <family val="1"/>
    </font>
    <font>
      <sz val="10"/>
      <name val="Courier New"/>
      <family val="3"/>
    </font>
    <font>
      <sz val="7.5"/>
      <name val="Courier New"/>
      <family val="3"/>
    </font>
    <font>
      <b/>
      <sz val="10"/>
      <name val="Courier New"/>
      <family val="3"/>
    </font>
    <font>
      <sz val="10"/>
      <color indexed="13"/>
      <name val="Times New Roman"/>
      <family val="1"/>
    </font>
    <font>
      <b/>
      <u/>
      <sz val="10"/>
      <color indexed="8"/>
      <name val="Times New Roman"/>
      <family val="1"/>
    </font>
    <font>
      <sz val="9"/>
      <name val="Times New Roman"/>
      <family val="1"/>
    </font>
    <font>
      <u/>
      <sz val="10"/>
      <color indexed="12"/>
      <name val="Courier New"/>
      <family val="3"/>
    </font>
    <font>
      <sz val="10"/>
      <name val="Arial"/>
      <family val="2"/>
    </font>
    <font>
      <sz val="8"/>
      <color theme="9" tint="0.59999389629810485"/>
      <name val="Arial"/>
      <family val="2"/>
    </font>
    <font>
      <sz val="10"/>
      <color rgb="FF000000"/>
      <name val="Times New Roman"/>
      <family val="1"/>
    </font>
    <font>
      <sz val="10"/>
      <color rgb="FF0070C0"/>
      <name val="Times New Roman"/>
      <family val="1"/>
    </font>
    <font>
      <u/>
      <sz val="9.5"/>
      <color indexed="12"/>
      <name val="Times New Roman"/>
      <family val="1"/>
    </font>
    <font>
      <sz val="10"/>
      <color rgb="FFFF0000"/>
      <name val="Times New Roman"/>
      <family val="1"/>
    </font>
    <font>
      <b/>
      <sz val="10"/>
      <color theme="0"/>
      <name val="Times New Roman"/>
      <family val="1"/>
    </font>
    <font>
      <sz val="10"/>
      <color theme="0"/>
      <name val="Times New Roman"/>
      <family val="1"/>
    </font>
    <font>
      <b/>
      <sz val="10"/>
      <color theme="0"/>
      <name val="Courier New"/>
      <family val="3"/>
    </font>
    <font>
      <sz val="10"/>
      <color theme="0"/>
      <name val="Arial"/>
      <family val="2"/>
    </font>
    <font>
      <sz val="8"/>
      <color theme="0"/>
      <name val="Arial"/>
      <family val="2"/>
    </font>
    <font>
      <sz val="12"/>
      <color theme="0"/>
      <name val="Times New Roman"/>
      <family val="1"/>
    </font>
    <font>
      <b/>
      <u/>
      <sz val="10"/>
      <name val="Arial"/>
      <family val="2"/>
    </font>
    <font>
      <sz val="8.5"/>
      <name val="Times New Roman"/>
      <family val="1"/>
    </font>
    <font>
      <sz val="16"/>
      <color indexed="8"/>
      <name val="Times New Roman"/>
      <family val="1"/>
    </font>
    <font>
      <sz val="16"/>
      <name val="Arial"/>
      <family val="2"/>
    </font>
    <font>
      <b/>
      <sz val="10"/>
      <color rgb="FF000000"/>
      <name val="Times New Roman"/>
      <family val="1"/>
    </font>
    <font>
      <b/>
      <u/>
      <sz val="10"/>
      <color rgb="FFFFFF00"/>
      <name val="Times New Roman"/>
      <family val="1"/>
    </font>
    <font>
      <sz val="9.5"/>
      <color rgb="FFFFFF00"/>
      <name val="Times New Roman"/>
      <family val="1"/>
    </font>
    <font>
      <sz val="10"/>
      <color rgb="FFFFFF00"/>
      <name val="Times New Roman"/>
      <family val="1"/>
    </font>
    <font>
      <u/>
      <sz val="9.5"/>
      <color rgb="FFFFFF00"/>
      <name val="Times New Roman"/>
      <family val="1"/>
    </font>
    <font>
      <u/>
      <sz val="10"/>
      <color rgb="FFFFFF00"/>
      <name val="Times New Roman"/>
      <family val="1"/>
    </font>
    <font>
      <sz val="6"/>
      <name val="Times New Roman"/>
      <family val="1"/>
    </font>
    <font>
      <b/>
      <sz val="8"/>
      <name val="Times New Roman"/>
      <family val="1"/>
    </font>
  </fonts>
  <fills count="7">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28" fillId="0" borderId="0" applyFont="0" applyFill="0" applyBorder="0" applyAlignment="0" applyProtection="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342">
    <xf numFmtId="0" fontId="0" fillId="0" borderId="0" xfId="0"/>
    <xf numFmtId="0" fontId="4" fillId="2" borderId="9" xfId="0" applyFont="1" applyFill="1" applyBorder="1" applyAlignment="1">
      <alignment horizontal="left" vertical="center" indent="1"/>
    </xf>
    <xf numFmtId="0" fontId="5" fillId="3" borderId="2" xfId="1" applyFont="1" applyFill="1" applyBorder="1" applyAlignment="1" applyProtection="1">
      <alignment horizontal="center" vertical="center"/>
    </xf>
    <xf numFmtId="1" fontId="3" fillId="3" borderId="8"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right" vertical="center"/>
    </xf>
    <xf numFmtId="0" fontId="4" fillId="2" borderId="4" xfId="0" applyFont="1" applyFill="1" applyBorder="1" applyAlignment="1">
      <alignment horizontal="right" vertical="center"/>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4" fillId="2" borderId="4" xfId="0" applyFont="1" applyFill="1" applyBorder="1" applyAlignment="1">
      <alignment horizontal="left" vertical="center"/>
    </xf>
    <xf numFmtId="0" fontId="3" fillId="3" borderId="5" xfId="0" applyFont="1" applyFill="1" applyBorder="1" applyAlignment="1">
      <alignment horizontal="left" vertical="center" indent="1"/>
    </xf>
    <xf numFmtId="49" fontId="18" fillId="3" borderId="11" xfId="0" applyNumberFormat="1" applyFont="1" applyFill="1" applyBorder="1" applyAlignment="1">
      <alignment horizontal="left" vertical="center"/>
    </xf>
    <xf numFmtId="0" fontId="3" fillId="3" borderId="2" xfId="0" applyFont="1" applyFill="1" applyBorder="1" applyAlignment="1">
      <alignment horizontal="center" vertical="center"/>
    </xf>
    <xf numFmtId="0" fontId="3" fillId="3" borderId="0" xfId="0" applyFont="1" applyFill="1" applyAlignment="1">
      <alignment horizontal="right" vertical="center"/>
    </xf>
    <xf numFmtId="165" fontId="4" fillId="3" borderId="0" xfId="0" applyNumberFormat="1" applyFont="1" applyFill="1" applyAlignment="1">
      <alignment horizontal="right" vertical="center"/>
    </xf>
    <xf numFmtId="1" fontId="4" fillId="3" borderId="11" xfId="0" applyNumberFormat="1" applyFont="1" applyFill="1" applyBorder="1" applyAlignment="1">
      <alignment horizontal="right" vertical="center" indent="1"/>
    </xf>
    <xf numFmtId="0" fontId="3" fillId="3" borderId="5" xfId="0" applyFont="1" applyFill="1" applyBorder="1" applyAlignment="1">
      <alignment vertical="center"/>
    </xf>
    <xf numFmtId="0" fontId="3" fillId="3" borderId="11" xfId="0" applyFont="1" applyFill="1" applyBorder="1" applyAlignment="1">
      <alignment horizontal="center" vertical="center"/>
    </xf>
    <xf numFmtId="165"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4" fillId="2" borderId="9"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11" xfId="0" applyFont="1" applyFill="1" applyBorder="1" applyAlignment="1">
      <alignment horizontal="center" vertical="center"/>
    </xf>
    <xf numFmtId="0" fontId="4" fillId="2" borderId="3" xfId="0" applyFont="1" applyFill="1" applyBorder="1" applyAlignment="1">
      <alignment horizontal="right" vertical="center"/>
    </xf>
    <xf numFmtId="0" fontId="3" fillId="2" borderId="1" xfId="0" applyFont="1" applyFill="1" applyBorder="1" applyAlignment="1">
      <alignment horizontal="center"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0" fontId="3" fillId="3" borderId="15" xfId="0" applyFont="1" applyFill="1" applyBorder="1" applyAlignment="1">
      <alignment vertical="center"/>
    </xf>
    <xf numFmtId="0" fontId="7" fillId="3" borderId="5" xfId="0" applyFont="1" applyFill="1" applyBorder="1" applyAlignment="1">
      <alignment horizontal="left" vertical="center"/>
    </xf>
    <xf numFmtId="164" fontId="7" fillId="3" borderId="0" xfId="0" applyNumberFormat="1" applyFont="1" applyFill="1" applyAlignment="1">
      <alignment horizontal="left" vertical="center"/>
    </xf>
    <xf numFmtId="0" fontId="7" fillId="3" borderId="0" xfId="0" applyFont="1" applyFill="1" applyAlignment="1">
      <alignment vertical="center"/>
    </xf>
    <xf numFmtId="0" fontId="7" fillId="3" borderId="2" xfId="0" applyFont="1" applyFill="1" applyBorder="1" applyAlignment="1">
      <alignment vertical="center"/>
    </xf>
    <xf numFmtId="0" fontId="3" fillId="3" borderId="5" xfId="0" applyFont="1" applyFill="1" applyBorder="1" applyAlignment="1">
      <alignment horizontal="left" vertical="center"/>
    </xf>
    <xf numFmtId="0" fontId="3" fillId="3" borderId="0" xfId="0" applyFont="1" applyFill="1" applyAlignment="1">
      <alignment horizontal="left" vertical="center"/>
    </xf>
    <xf numFmtId="49" fontId="18" fillId="3" borderId="0" xfId="0" applyNumberFormat="1" applyFont="1" applyFill="1" applyAlignment="1">
      <alignment horizontal="left" vertical="center"/>
    </xf>
    <xf numFmtId="49" fontId="3" fillId="3" borderId="2" xfId="0" applyNumberFormat="1" applyFont="1" applyFill="1" applyBorder="1" applyAlignment="1">
      <alignment horizontal="left" vertical="center"/>
    </xf>
    <xf numFmtId="0" fontId="15" fillId="3" borderId="0" xfId="0" applyFont="1" applyFill="1" applyAlignment="1">
      <alignment horizontal="left" vertical="center"/>
    </xf>
    <xf numFmtId="0" fontId="24" fillId="3" borderId="0" xfId="0" applyFont="1" applyFill="1" applyAlignment="1">
      <alignment horizontal="left" vertical="center"/>
    </xf>
    <xf numFmtId="164" fontId="25" fillId="3" borderId="0" xfId="0" applyNumberFormat="1" applyFont="1" applyFill="1" applyAlignment="1">
      <alignment horizontal="left" vertical="center"/>
    </xf>
    <xf numFmtId="49" fontId="3" fillId="3" borderId="0" xfId="0" applyNumberFormat="1" applyFont="1" applyFill="1" applyAlignment="1">
      <alignment horizontal="left" vertical="center"/>
    </xf>
    <xf numFmtId="0" fontId="0" fillId="3" borderId="0" xfId="0" applyFill="1" applyAlignment="1">
      <alignment vertical="center"/>
    </xf>
    <xf numFmtId="0" fontId="3" fillId="3" borderId="2" xfId="0" applyFont="1" applyFill="1" applyBorder="1" applyAlignment="1">
      <alignment vertical="center"/>
    </xf>
    <xf numFmtId="0" fontId="7" fillId="3" borderId="0" xfId="0" applyFont="1" applyFill="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6" xfId="0" applyFont="1" applyFill="1" applyBorder="1" applyAlignment="1">
      <alignment horizontal="left" vertical="center"/>
    </xf>
    <xf numFmtId="49" fontId="18" fillId="3" borderId="6" xfId="0" applyNumberFormat="1" applyFont="1" applyFill="1" applyBorder="1" applyAlignment="1">
      <alignment horizontal="left" vertical="center"/>
    </xf>
    <xf numFmtId="0" fontId="3" fillId="3" borderId="7" xfId="0" applyFont="1" applyFill="1" applyBorder="1" applyAlignment="1">
      <alignment horizontal="left" vertical="center"/>
    </xf>
    <xf numFmtId="0" fontId="3" fillId="3" borderId="14" xfId="0" applyFont="1" applyFill="1" applyBorder="1" applyAlignment="1">
      <alignment horizontal="left" vertical="center"/>
    </xf>
    <xf numFmtId="0" fontId="3" fillId="3" borderId="12" xfId="0" applyFont="1" applyFill="1" applyBorder="1" applyAlignment="1">
      <alignment horizontal="left" vertical="center"/>
    </xf>
    <xf numFmtId="49" fontId="18" fillId="3" borderId="12" xfId="0" applyNumberFormat="1" applyFont="1" applyFill="1" applyBorder="1" applyAlignment="1">
      <alignment horizontal="left" vertical="center"/>
    </xf>
    <xf numFmtId="0" fontId="3" fillId="3" borderId="0" xfId="0" applyFont="1" applyFill="1" applyAlignment="1">
      <alignment vertical="center"/>
    </xf>
    <xf numFmtId="0" fontId="4" fillId="2" borderId="14" xfId="0" applyFont="1" applyFill="1" applyBorder="1" applyAlignment="1">
      <alignment horizontal="left" vertical="center" indent="1"/>
    </xf>
    <xf numFmtId="0" fontId="4" fillId="2" borderId="15" xfId="0" applyFont="1" applyFill="1" applyBorder="1" applyAlignment="1">
      <alignment horizontal="left" vertical="center"/>
    </xf>
    <xf numFmtId="0" fontId="17"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5" xfId="0" applyFont="1" applyFill="1" applyBorder="1" applyAlignment="1">
      <alignment horizontal="center" vertical="center"/>
    </xf>
    <xf numFmtId="1" fontId="4" fillId="3" borderId="5" xfId="0" applyNumberFormat="1" applyFont="1" applyFill="1" applyBorder="1" applyAlignment="1">
      <alignment horizontal="right" vertical="center"/>
    </xf>
    <xf numFmtId="165" fontId="4" fillId="3" borderId="2" xfId="0" applyNumberFormat="1" applyFont="1" applyFill="1" applyBorder="1" applyAlignment="1">
      <alignment horizontal="right" vertical="center"/>
    </xf>
    <xf numFmtId="0" fontId="4" fillId="3" borderId="0" xfId="0" applyFont="1" applyFill="1" applyAlignment="1">
      <alignment horizontal="left" vertical="center"/>
    </xf>
    <xf numFmtId="0" fontId="4" fillId="2" borderId="13" xfId="0" applyFont="1" applyFill="1" applyBorder="1" applyAlignment="1">
      <alignment horizontal="left" vertical="center" indent="1"/>
    </xf>
    <xf numFmtId="0" fontId="4" fillId="2" borderId="7" xfId="0" applyFont="1" applyFill="1" applyBorder="1" applyAlignment="1">
      <alignment horizontal="center" vertical="center"/>
    </xf>
    <xf numFmtId="164" fontId="3" fillId="3" borderId="5" xfId="0" applyNumberFormat="1" applyFont="1" applyFill="1" applyBorder="1" applyAlignment="1">
      <alignment horizontal="left" vertical="center" indent="1"/>
    </xf>
    <xf numFmtId="49" fontId="3" fillId="3" borderId="11"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2" xfId="0" applyFont="1" applyFill="1" applyBorder="1" applyAlignment="1">
      <alignment horizontal="left" vertical="center" indent="1"/>
    </xf>
    <xf numFmtId="0" fontId="4" fillId="2" borderId="1" xfId="0" applyFont="1" applyFill="1" applyBorder="1" applyAlignment="1">
      <alignment horizontal="left" vertical="center" indent="1"/>
    </xf>
    <xf numFmtId="0" fontId="3" fillId="3" borderId="14" xfId="0" applyFont="1" applyFill="1" applyBorder="1" applyAlignment="1">
      <alignment horizontal="right" vertical="center" indent="1"/>
    </xf>
    <xf numFmtId="0" fontId="3" fillId="3" borderId="5" xfId="0" applyFont="1" applyFill="1" applyBorder="1" applyAlignment="1">
      <alignment horizontal="right" vertical="center" indent="1"/>
    </xf>
    <xf numFmtId="0" fontId="3" fillId="3" borderId="13" xfId="0" applyFont="1" applyFill="1" applyBorder="1" applyAlignment="1">
      <alignment horizontal="right" vertical="center" indent="1"/>
    </xf>
    <xf numFmtId="0" fontId="31" fillId="3" borderId="2" xfId="0" quotePrefix="1" applyFont="1" applyFill="1" applyBorder="1" applyAlignment="1">
      <alignment horizontal="center" vertical="center"/>
    </xf>
    <xf numFmtId="0" fontId="3" fillId="3" borderId="15" xfId="0" applyFont="1" applyFill="1" applyBorder="1" applyAlignment="1">
      <alignment horizontal="right" vertical="center" indent="1"/>
    </xf>
    <xf numFmtId="0" fontId="3" fillId="3" borderId="2" xfId="0" applyFont="1" applyFill="1" applyBorder="1" applyAlignment="1">
      <alignment horizontal="right" vertical="center" indent="1"/>
    </xf>
    <xf numFmtId="0" fontId="3" fillId="3" borderId="7" xfId="0" applyFont="1" applyFill="1" applyBorder="1" applyAlignment="1">
      <alignment horizontal="right" vertical="center" indent="1"/>
    </xf>
    <xf numFmtId="0" fontId="15" fillId="3" borderId="6" xfId="0" applyFont="1" applyFill="1" applyBorder="1" applyAlignment="1">
      <alignment vertical="center" wrapText="1"/>
    </xf>
    <xf numFmtId="0" fontId="4" fillId="2" borderId="9"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5" fillId="3" borderId="13" xfId="0" applyFont="1" applyFill="1" applyBorder="1" applyAlignment="1">
      <alignment vertical="center" wrapText="1"/>
    </xf>
    <xf numFmtId="0" fontId="15" fillId="3" borderId="6" xfId="0" applyFont="1" applyFill="1" applyBorder="1" applyAlignment="1">
      <alignment vertical="center"/>
    </xf>
    <xf numFmtId="0" fontId="9" fillId="0" borderId="0" xfId="0" applyFont="1"/>
    <xf numFmtId="0" fontId="9" fillId="0" borderId="0" xfId="0" applyFont="1" applyAlignment="1">
      <alignment horizontal="left" indent="1"/>
    </xf>
    <xf numFmtId="0" fontId="3" fillId="0" borderId="0" xfId="0" applyFont="1"/>
    <xf numFmtId="0" fontId="13" fillId="0" borderId="0" xfId="0" applyFont="1"/>
    <xf numFmtId="0" fontId="11" fillId="0" borderId="0" xfId="0" applyFont="1" applyAlignment="1">
      <alignment horizontal="left" vertical="center" indent="1"/>
    </xf>
    <xf numFmtId="164" fontId="12"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 fontId="10" fillId="0" borderId="0" xfId="0" applyNumberFormat="1" applyFont="1" applyAlignment="1">
      <alignment horizontal="left"/>
    </xf>
    <xf numFmtId="0" fontId="4" fillId="0" borderId="12" xfId="0" applyFont="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1" fontId="10" fillId="0" borderId="0" xfId="0" applyNumberFormat="1" applyFont="1" applyAlignment="1">
      <alignment horizontal="left" vertical="center"/>
    </xf>
    <xf numFmtId="0" fontId="3" fillId="0" borderId="0" xfId="0" applyFont="1" applyAlignment="1">
      <alignment horizontal="left" indent="1"/>
    </xf>
    <xf numFmtId="0" fontId="16" fillId="0" borderId="0" xfId="0" applyFont="1" applyAlignment="1">
      <alignment horizontal="left" indent="1"/>
    </xf>
    <xf numFmtId="0" fontId="13" fillId="0" borderId="0" xfId="0" applyFont="1" applyAlignment="1">
      <alignment horizontal="left" indent="1"/>
    </xf>
    <xf numFmtId="0" fontId="16" fillId="0" borderId="0" xfId="0" applyFont="1"/>
    <xf numFmtId="1" fontId="3" fillId="3" borderId="15" xfId="0" applyNumberFormat="1" applyFont="1" applyFill="1" applyBorder="1" applyAlignment="1">
      <alignment horizontal="center" vertical="center"/>
    </xf>
    <xf numFmtId="0" fontId="3" fillId="3" borderId="13" xfId="0" applyFont="1" applyFill="1" applyBorder="1" applyAlignment="1">
      <alignment vertical="center"/>
    </xf>
    <xf numFmtId="1" fontId="3" fillId="3" borderId="7" xfId="0" applyNumberFormat="1" applyFont="1" applyFill="1" applyBorder="1" applyAlignment="1">
      <alignment horizontal="center" vertical="center"/>
    </xf>
    <xf numFmtId="0" fontId="15" fillId="3" borderId="14" xfId="0" applyFont="1" applyFill="1" applyBorder="1" applyAlignment="1">
      <alignment vertical="center" wrapText="1"/>
    </xf>
    <xf numFmtId="0" fontId="15" fillId="3" borderId="2" xfId="0" applyFont="1" applyFill="1" applyBorder="1" applyAlignment="1">
      <alignment horizontal="left" vertical="center"/>
    </xf>
    <xf numFmtId="0" fontId="15" fillId="3" borderId="15"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2" xfId="0" applyFont="1" applyFill="1" applyBorder="1" applyAlignment="1">
      <alignment vertical="center"/>
    </xf>
    <xf numFmtId="0" fontId="15" fillId="3" borderId="2" xfId="0" applyFont="1" applyFill="1" applyBorder="1" applyAlignment="1">
      <alignment vertical="center" wrapText="1"/>
    </xf>
    <xf numFmtId="0" fontId="4" fillId="3" borderId="12" xfId="0" applyFont="1" applyFill="1" applyBorder="1" applyAlignment="1">
      <alignment horizontal="left" vertical="center"/>
    </xf>
    <xf numFmtId="0" fontId="14" fillId="3" borderId="0" xfId="0" applyFont="1" applyFill="1" applyAlignment="1">
      <alignment vertical="center"/>
    </xf>
    <xf numFmtId="0" fontId="25" fillId="3" borderId="12" xfId="0" applyFont="1" applyFill="1" applyBorder="1" applyAlignment="1">
      <alignment vertical="center" wrapText="1"/>
    </xf>
    <xf numFmtId="0" fontId="15" fillId="3" borderId="2"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15" fillId="3" borderId="0" xfId="0" applyFont="1" applyFill="1" applyAlignment="1">
      <alignment vertical="center"/>
    </xf>
    <xf numFmtId="0" fontId="15" fillId="3" borderId="0" xfId="0" quotePrefix="1" applyFont="1" applyFill="1" applyAlignment="1">
      <alignment horizontal="left" vertical="center"/>
    </xf>
    <xf numFmtId="164" fontId="4" fillId="2" borderId="3" xfId="0" applyNumberFormat="1" applyFont="1" applyFill="1" applyBorder="1" applyAlignment="1">
      <alignment horizontal="left" vertical="center"/>
    </xf>
    <xf numFmtId="0" fontId="3" fillId="2" borderId="9" xfId="0" applyFont="1" applyFill="1" applyBorder="1" applyAlignment="1">
      <alignment horizontal="left" vertical="center"/>
    </xf>
    <xf numFmtId="0" fontId="4" fillId="2" borderId="3"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0" xfId="0" applyFont="1" applyAlignment="1">
      <alignment horizontal="center" vertical="center"/>
    </xf>
    <xf numFmtId="16" fontId="0" fillId="0" borderId="0" xfId="0" applyNumberFormat="1"/>
    <xf numFmtId="0" fontId="2" fillId="0" borderId="0" xfId="0" applyFont="1"/>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29" fillId="0" borderId="0" xfId="0" applyFont="1"/>
    <xf numFmtId="0" fontId="3" fillId="0" borderId="0" xfId="0" applyFont="1" applyAlignment="1">
      <alignment horizontal="center"/>
    </xf>
    <xf numFmtId="0" fontId="32" fillId="3" borderId="15" xfId="1" applyNumberFormat="1" applyFont="1" applyFill="1" applyBorder="1" applyAlignment="1" applyProtection="1">
      <alignment horizontal="left" vertical="center"/>
    </xf>
    <xf numFmtId="0" fontId="32" fillId="3" borderId="7" xfId="1" applyFont="1" applyFill="1" applyBorder="1" applyAlignment="1" applyProtection="1">
      <alignment horizontal="left" vertical="center"/>
    </xf>
    <xf numFmtId="0" fontId="10" fillId="0" borderId="0" xfId="0" applyFont="1"/>
    <xf numFmtId="0" fontId="0" fillId="0" borderId="0" xfId="0" applyAlignment="1">
      <alignment horizontal="left" indent="1"/>
    </xf>
    <xf numFmtId="0" fontId="3" fillId="0" borderId="6" xfId="0" applyFont="1" applyBorder="1" applyAlignment="1">
      <alignment vertical="center"/>
    </xf>
    <xf numFmtId="0" fontId="1" fillId="0" borderId="0" xfId="0" applyFont="1"/>
    <xf numFmtId="0" fontId="4" fillId="0" borderId="6" xfId="0" applyFont="1" applyBorder="1" applyAlignment="1">
      <alignment horizontal="left" vertical="center"/>
    </xf>
    <xf numFmtId="0" fontId="3" fillId="0" borderId="6" xfId="0" applyFont="1" applyBorder="1" applyAlignment="1">
      <alignment horizontal="left"/>
    </xf>
    <xf numFmtId="0" fontId="23" fillId="0" borderId="0" xfId="0" applyFont="1" applyAlignment="1">
      <alignment vertical="center"/>
    </xf>
    <xf numFmtId="0" fontId="3" fillId="3" borderId="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2" borderId="7" xfId="0" applyFont="1" applyFill="1" applyBorder="1" applyAlignment="1">
      <alignment horizontal="left" vertical="center" indent="1"/>
    </xf>
    <xf numFmtId="0" fontId="17" fillId="0" borderId="10" xfId="0" applyFont="1" applyBorder="1" applyAlignment="1">
      <alignment horizontal="center" vertical="center"/>
    </xf>
    <xf numFmtId="165" fontId="3" fillId="0" borderId="11" xfId="0" applyNumberFormat="1" applyFont="1" applyBorder="1" applyAlignment="1">
      <alignment horizontal="center" vertical="center"/>
    </xf>
    <xf numFmtId="0" fontId="7"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right" vertical="center"/>
    </xf>
    <xf numFmtId="165" fontId="3" fillId="0" borderId="11" xfId="0" applyNumberFormat="1" applyFont="1" applyBorder="1" applyAlignment="1">
      <alignment horizontal="right" vertical="center"/>
    </xf>
    <xf numFmtId="1" fontId="4" fillId="0" borderId="11" xfId="0" applyNumberFormat="1" applyFont="1" applyBorder="1" applyAlignment="1">
      <alignment horizontal="center" vertical="center"/>
    </xf>
    <xf numFmtId="167" fontId="0" fillId="0" borderId="0" xfId="3" applyNumberFormat="1" applyFont="1" applyFill="1"/>
    <xf numFmtId="167" fontId="0" fillId="0" borderId="12" xfId="3" applyNumberFormat="1" applyFont="1" applyFill="1" applyBorder="1" applyAlignment="1">
      <alignment vertical="center"/>
    </xf>
    <xf numFmtId="167" fontId="3" fillId="0" borderId="0" xfId="3" applyNumberFormat="1" applyFont="1" applyFill="1" applyAlignment="1">
      <alignment vertical="center"/>
    </xf>
    <xf numFmtId="167" fontId="0" fillId="0" borderId="0" xfId="3" applyNumberFormat="1" applyFont="1" applyFill="1" applyBorder="1" applyProtection="1"/>
    <xf numFmtId="167" fontId="1" fillId="0" borderId="12" xfId="3" applyNumberFormat="1" applyFont="1" applyFill="1" applyBorder="1" applyAlignment="1">
      <alignment vertical="center"/>
    </xf>
    <xf numFmtId="167" fontId="0" fillId="0" borderId="0" xfId="3" applyNumberFormat="1" applyFont="1" applyFill="1" applyBorder="1"/>
    <xf numFmtId="167" fontId="0" fillId="0" borderId="0" xfId="3"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167" fontId="0" fillId="0" borderId="0" xfId="0" applyNumberFormat="1"/>
    <xf numFmtId="0" fontId="3" fillId="0" borderId="0" xfId="0" applyFont="1" applyAlignment="1">
      <alignment horizontal="center" textRotation="90"/>
    </xf>
    <xf numFmtId="0" fontId="3" fillId="0" borderId="5" xfId="0" applyFont="1" applyBorder="1" applyAlignment="1">
      <alignment horizontal="right" textRotation="90"/>
    </xf>
    <xf numFmtId="0" fontId="17" fillId="0" borderId="14" xfId="0" applyFont="1" applyBorder="1" applyAlignment="1">
      <alignment horizontal="center" vertical="center"/>
    </xf>
    <xf numFmtId="0" fontId="3" fillId="0" borderId="0" xfId="0" applyFont="1" applyAlignment="1">
      <alignment horizontal="right" textRotation="90"/>
    </xf>
    <xf numFmtId="0" fontId="17" fillId="0" borderId="5"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textRotation="90"/>
    </xf>
    <xf numFmtId="0" fontId="15" fillId="0" borderId="0" xfId="0" applyFont="1" applyAlignment="1">
      <alignment vertical="center"/>
    </xf>
    <xf numFmtId="0" fontId="16" fillId="0" borderId="0" xfId="0" applyFont="1" applyAlignment="1">
      <alignment horizontal="left" vertical="center"/>
    </xf>
    <xf numFmtId="1" fontId="3" fillId="0" borderId="12" xfId="0" applyNumberFormat="1"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3" fillId="0" borderId="0" xfId="0" applyFont="1" applyAlignment="1">
      <alignment horizontal="left" vertical="center"/>
    </xf>
    <xf numFmtId="0" fontId="21" fillId="0" borderId="0" xfId="0" applyFont="1"/>
    <xf numFmtId="0" fontId="22" fillId="0" borderId="0" xfId="0" applyFont="1"/>
    <xf numFmtId="0" fontId="22" fillId="0" borderId="0" xfId="0" applyFont="1" applyAlignment="1">
      <alignment vertical="center"/>
    </xf>
    <xf numFmtId="0" fontId="17" fillId="0" borderId="14" xfId="0" applyFont="1" applyBorder="1" applyAlignment="1">
      <alignment vertical="center"/>
    </xf>
    <xf numFmtId="0" fontId="0" fillId="0" borderId="15" xfId="0" applyBorder="1" applyAlignment="1">
      <alignment vertical="center"/>
    </xf>
    <xf numFmtId="0" fontId="17" fillId="0" borderId="13" xfId="0" applyFont="1" applyBorder="1" applyAlignment="1">
      <alignment vertical="center"/>
    </xf>
    <xf numFmtId="0" fontId="0" fillId="0" borderId="7" xfId="0" applyBorder="1" applyAlignment="1">
      <alignment vertical="center"/>
    </xf>
    <xf numFmtId="0" fontId="4" fillId="0" borderId="2" xfId="0" applyFont="1" applyBorder="1" applyAlignment="1">
      <alignment horizontal="right" vertical="center"/>
    </xf>
    <xf numFmtId="0" fontId="3" fillId="0" borderId="12" xfId="0" applyFont="1" applyBorder="1" applyAlignment="1">
      <alignment horizontal="right" vertical="center"/>
    </xf>
    <xf numFmtId="165" fontId="3" fillId="0" borderId="12" xfId="0" applyNumberFormat="1" applyFont="1" applyBorder="1" applyAlignment="1">
      <alignment horizontal="right" vertical="center"/>
    </xf>
    <xf numFmtId="165" fontId="0" fillId="0" borderId="0" xfId="0" applyNumberFormat="1" applyAlignment="1">
      <alignment vertical="center"/>
    </xf>
    <xf numFmtId="0" fontId="4" fillId="0" borderId="6" xfId="0" applyFont="1" applyBorder="1" applyAlignment="1">
      <alignment vertical="center"/>
    </xf>
    <xf numFmtId="0" fontId="4" fillId="0" borderId="12" xfId="0" applyFont="1" applyBorder="1" applyAlignment="1">
      <alignment horizontal="center" vertical="center"/>
    </xf>
    <xf numFmtId="1" fontId="3" fillId="0" borderId="12" xfId="0" applyNumberFormat="1" applyFont="1" applyBorder="1" applyAlignment="1">
      <alignment horizontal="center" vertical="center"/>
    </xf>
    <xf numFmtId="165" fontId="3" fillId="0" borderId="12" xfId="0" applyNumberFormat="1" applyFont="1" applyBorder="1" applyAlignment="1">
      <alignment horizontal="center" vertical="center"/>
    </xf>
    <xf numFmtId="1" fontId="3" fillId="0" borderId="0" xfId="0" applyNumberFormat="1" applyFont="1" applyAlignment="1">
      <alignment horizontal="right" vertical="center"/>
    </xf>
    <xf numFmtId="0" fontId="14" fillId="3" borderId="0" xfId="0" applyFont="1" applyFill="1" applyAlignment="1">
      <alignment horizontal="left" vertical="center"/>
    </xf>
    <xf numFmtId="0" fontId="35" fillId="0" borderId="0" xfId="0" applyFont="1" applyAlignment="1">
      <alignment horizontal="right" textRotation="90"/>
    </xf>
    <xf numFmtId="0" fontId="34" fillId="0" borderId="0" xfId="0" applyFont="1"/>
    <xf numFmtId="0" fontId="36" fillId="0" borderId="0" xfId="0" applyFont="1"/>
    <xf numFmtId="0" fontId="37" fillId="0" borderId="0" xfId="0" applyFont="1"/>
    <xf numFmtId="0" fontId="38"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right" vertical="center" textRotation="90"/>
    </xf>
    <xf numFmtId="0" fontId="34"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center"/>
    </xf>
    <xf numFmtId="1" fontId="35" fillId="0" borderId="0" xfId="0" applyNumberFormat="1" applyFont="1" applyAlignment="1">
      <alignment horizontal="center" vertical="center"/>
    </xf>
    <xf numFmtId="0" fontId="35" fillId="0" borderId="0" xfId="0" applyFont="1" applyAlignment="1">
      <alignment horizontal="right" vertical="center"/>
    </xf>
    <xf numFmtId="165" fontId="35" fillId="0" borderId="0" xfId="0" applyNumberFormat="1" applyFont="1" applyAlignment="1">
      <alignment vertical="center"/>
    </xf>
    <xf numFmtId="1" fontId="34" fillId="0" borderId="0" xfId="0" applyNumberFormat="1" applyFont="1" applyAlignment="1">
      <alignment horizontal="center" vertical="center"/>
    </xf>
    <xf numFmtId="0" fontId="38" fillId="0" borderId="0" xfId="0" applyFont="1" applyAlignment="1">
      <alignment horizontal="right" vertical="center"/>
    </xf>
    <xf numFmtId="0" fontId="37" fillId="0" borderId="0" xfId="0" applyFont="1" applyAlignment="1">
      <alignment vertical="center"/>
    </xf>
    <xf numFmtId="165" fontId="35" fillId="0" borderId="0" xfId="0" applyNumberFormat="1" applyFont="1" applyAlignment="1">
      <alignment horizontal="center" vertical="center"/>
    </xf>
    <xf numFmtId="165" fontId="34" fillId="0" borderId="0" xfId="0" applyNumberFormat="1" applyFont="1" applyAlignment="1">
      <alignment horizontal="center" vertical="center"/>
    </xf>
    <xf numFmtId="0" fontId="39" fillId="0" borderId="0" xfId="0" applyFont="1" applyAlignment="1">
      <alignment vertical="center"/>
    </xf>
    <xf numFmtId="0" fontId="37" fillId="0" borderId="0" xfId="0" applyFont="1" applyAlignment="1">
      <alignment horizontal="center" vertical="center"/>
    </xf>
    <xf numFmtId="0" fontId="34"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horizontal="left" vertical="center"/>
    </xf>
    <xf numFmtId="0" fontId="18" fillId="5" borderId="5" xfId="4" applyFont="1" applyFill="1" applyBorder="1" applyAlignment="1">
      <alignment horizontal="left" vertical="center"/>
    </xf>
    <xf numFmtId="0" fontId="0" fillId="0" borderId="12" xfId="0" applyBorder="1"/>
    <xf numFmtId="0" fontId="3" fillId="5" borderId="5" xfId="4" applyFont="1" applyFill="1" applyBorder="1" applyAlignment="1">
      <alignment horizontal="left" vertical="center" indent="1"/>
    </xf>
    <xf numFmtId="0" fontId="4" fillId="4" borderId="9" xfId="4" applyFont="1" applyFill="1" applyBorder="1" applyAlignment="1">
      <alignment horizontal="left" vertical="center" indent="1"/>
    </xf>
    <xf numFmtId="0" fontId="4" fillId="4" borderId="3" xfId="4" applyFont="1" applyFill="1" applyBorder="1" applyAlignment="1">
      <alignment horizontal="left" vertical="center" indent="1"/>
    </xf>
    <xf numFmtId="0" fontId="7" fillId="4" borderId="4" xfId="4" applyFont="1" applyFill="1" applyBorder="1" applyAlignment="1">
      <alignment vertical="center"/>
    </xf>
    <xf numFmtId="0" fontId="7" fillId="3" borderId="6" xfId="0" applyFont="1" applyFill="1" applyBorder="1" applyAlignment="1">
      <alignment horizontal="left" vertical="center"/>
    </xf>
    <xf numFmtId="0" fontId="1" fillId="0" borderId="0" xfId="0" applyFont="1" applyAlignment="1">
      <alignment vertical="center"/>
    </xf>
    <xf numFmtId="0" fontId="0" fillId="0" borderId="0" xfId="0" applyAlignment="1">
      <alignment horizontal="left" vertical="center"/>
    </xf>
    <xf numFmtId="0" fontId="40" fillId="0" borderId="0" xfId="0" applyFont="1" applyAlignment="1">
      <alignment vertical="center"/>
    </xf>
    <xf numFmtId="0" fontId="33" fillId="3" borderId="6" xfId="0" applyFont="1" applyFill="1" applyBorder="1" applyAlignment="1">
      <alignment horizontal="left" vertical="center"/>
    </xf>
    <xf numFmtId="164" fontId="3" fillId="3" borderId="13" xfId="0" applyNumberFormat="1" applyFont="1" applyFill="1" applyBorder="1" applyAlignment="1">
      <alignment horizontal="left" vertical="center" indent="1"/>
    </xf>
    <xf numFmtId="0" fontId="3" fillId="3" borderId="7" xfId="0" applyFont="1" applyFill="1" applyBorder="1" applyAlignment="1">
      <alignment horizontal="left" vertical="center" indent="1"/>
    </xf>
    <xf numFmtId="0" fontId="35" fillId="6" borderId="0" xfId="0" applyFont="1" applyFill="1" applyAlignment="1">
      <alignment vertical="center"/>
    </xf>
    <xf numFmtId="0" fontId="35" fillId="6" borderId="0" xfId="0" applyFont="1" applyFill="1" applyAlignment="1">
      <alignment horizontal="center" vertical="center"/>
    </xf>
    <xf numFmtId="0" fontId="38" fillId="6" borderId="0" xfId="0" applyFont="1" applyFill="1" applyAlignment="1">
      <alignment vertical="center"/>
    </xf>
    <xf numFmtId="0" fontId="38" fillId="6" borderId="0" xfId="0" applyFont="1" applyFill="1" applyAlignment="1">
      <alignment horizontal="right" vertical="center"/>
    </xf>
    <xf numFmtId="0" fontId="34" fillId="6" borderId="0" xfId="0" applyFont="1" applyFill="1" applyAlignment="1">
      <alignment vertical="center"/>
    </xf>
    <xf numFmtId="0" fontId="37" fillId="6" borderId="0" xfId="0" applyFont="1" applyFill="1"/>
    <xf numFmtId="0" fontId="34" fillId="6" borderId="0" xfId="0" applyFont="1" applyFill="1" applyAlignment="1">
      <alignment horizontal="center" vertical="center"/>
    </xf>
    <xf numFmtId="1" fontId="35" fillId="6" borderId="0" xfId="0" applyNumberFormat="1" applyFont="1" applyFill="1" applyAlignment="1">
      <alignment horizontal="center" vertical="center"/>
    </xf>
    <xf numFmtId="0" fontId="35" fillId="6" borderId="0" xfId="0" applyFont="1" applyFill="1" applyAlignment="1">
      <alignment horizontal="right" vertical="center"/>
    </xf>
    <xf numFmtId="0" fontId="45" fillId="3" borderId="12" xfId="0" applyFont="1" applyFill="1" applyBorder="1" applyAlignment="1">
      <alignment vertical="center" wrapText="1"/>
    </xf>
    <xf numFmtId="0" fontId="46" fillId="3" borderId="15" xfId="1" applyNumberFormat="1" applyFont="1" applyFill="1" applyBorder="1" applyAlignment="1" applyProtection="1">
      <alignment horizontal="left" vertical="center"/>
    </xf>
    <xf numFmtId="0" fontId="47" fillId="3" borderId="6" xfId="0" applyFont="1" applyFill="1" applyBorder="1" applyAlignment="1">
      <alignment horizontal="left" vertical="center"/>
    </xf>
    <xf numFmtId="0" fontId="47" fillId="3" borderId="6" xfId="0" applyFont="1" applyFill="1" applyBorder="1" applyAlignment="1">
      <alignment vertical="center"/>
    </xf>
    <xf numFmtId="0" fontId="47" fillId="3" borderId="6" xfId="0" applyFont="1" applyFill="1" applyBorder="1" applyAlignment="1">
      <alignment vertical="center" wrapText="1"/>
    </xf>
    <xf numFmtId="0" fontId="46" fillId="3" borderId="7" xfId="1" applyFont="1" applyFill="1" applyBorder="1" applyAlignment="1" applyProtection="1">
      <alignment horizontal="left" vertical="center"/>
    </xf>
    <xf numFmtId="0" fontId="48" fillId="3" borderId="15" xfId="1" applyNumberFormat="1" applyFont="1" applyFill="1" applyBorder="1" applyAlignment="1" applyProtection="1">
      <alignment horizontal="left" vertical="center"/>
    </xf>
    <xf numFmtId="0" fontId="48" fillId="3" borderId="7" xfId="1" applyFont="1" applyFill="1" applyBorder="1" applyAlignment="1" applyProtection="1">
      <alignment horizontal="left" vertical="center"/>
    </xf>
    <xf numFmtId="0" fontId="47" fillId="3" borderId="14" xfId="0" applyFont="1" applyFill="1" applyBorder="1" applyAlignment="1">
      <alignment vertical="center" wrapText="1"/>
    </xf>
    <xf numFmtId="0" fontId="47" fillId="3" borderId="13" xfId="0" applyFont="1" applyFill="1" applyBorder="1" applyAlignment="1">
      <alignment vertical="center" wrapText="1"/>
    </xf>
    <xf numFmtId="17" fontId="15" fillId="3" borderId="0" xfId="0" quotePrefix="1" applyNumberFormat="1" applyFont="1" applyFill="1" applyAlignment="1">
      <alignment horizontal="left" vertical="center"/>
    </xf>
    <xf numFmtId="0" fontId="3" fillId="3" borderId="11" xfId="4" applyFont="1" applyFill="1" applyBorder="1" applyAlignment="1">
      <alignment horizontal="left" vertical="center" indent="1"/>
    </xf>
    <xf numFmtId="166" fontId="3" fillId="3" borderId="2" xfId="0" applyNumberFormat="1" applyFont="1" applyFill="1" applyBorder="1" applyAlignment="1">
      <alignment horizontal="center" vertical="center"/>
    </xf>
    <xf numFmtId="0" fontId="7" fillId="3" borderId="12" xfId="0" applyFont="1" applyFill="1" applyBorder="1" applyAlignment="1">
      <alignment horizontal="left" vertical="center"/>
    </xf>
    <xf numFmtId="0" fontId="3" fillId="3" borderId="15" xfId="0" applyFont="1" applyFill="1" applyBorder="1" applyAlignment="1">
      <alignment horizontal="left" vertical="center"/>
    </xf>
    <xf numFmtId="0" fontId="3" fillId="5" borderId="11" xfId="4" applyFont="1" applyFill="1" applyBorder="1" applyAlignment="1">
      <alignment horizontal="center" vertical="center"/>
    </xf>
    <xf numFmtId="0" fontId="4" fillId="3" borderId="11" xfId="0" applyFont="1" applyFill="1" applyBorder="1" applyAlignment="1">
      <alignment horizontal="right" vertical="center" indent="1"/>
    </xf>
    <xf numFmtId="0" fontId="5" fillId="3" borderId="10" xfId="1" applyFont="1" applyFill="1" applyBorder="1" applyAlignment="1" applyProtection="1">
      <alignment horizontal="center" vertical="center"/>
    </xf>
    <xf numFmtId="0" fontId="1" fillId="0" borderId="0" xfId="0" applyFont="1" applyAlignment="1">
      <alignment horizontal="center" vertical="center"/>
    </xf>
    <xf numFmtId="0" fontId="17" fillId="2" borderId="1" xfId="0" applyFont="1" applyFill="1" applyBorder="1" applyAlignment="1">
      <alignment horizontal="center" vertical="center"/>
    </xf>
    <xf numFmtId="0" fontId="49" fillId="3" borderId="2" xfId="1" applyFont="1" applyFill="1" applyBorder="1" applyAlignment="1" applyProtection="1">
      <alignment horizontal="center" vertical="center"/>
    </xf>
    <xf numFmtId="0" fontId="49" fillId="3" borderId="10" xfId="1" applyFont="1" applyFill="1" applyBorder="1" applyAlignment="1" applyProtection="1">
      <alignment horizontal="center" vertical="center"/>
    </xf>
    <xf numFmtId="1" fontId="3" fillId="3" borderId="5" xfId="0" applyNumberFormat="1" applyFont="1" applyFill="1" applyBorder="1" applyAlignment="1">
      <alignment horizontal="left" vertical="center"/>
    </xf>
    <xf numFmtId="1" fontId="3" fillId="3" borderId="0" xfId="0" applyNumberFormat="1" applyFont="1" applyFill="1" applyAlignment="1">
      <alignment horizontal="left" vertical="center"/>
    </xf>
    <xf numFmtId="1" fontId="3" fillId="3" borderId="2" xfId="0" applyNumberFormat="1" applyFont="1" applyFill="1" applyBorder="1" applyAlignment="1">
      <alignment horizontal="left" vertical="center"/>
    </xf>
    <xf numFmtId="1" fontId="3" fillId="3" borderId="13" xfId="0" applyNumberFormat="1" applyFont="1" applyFill="1" applyBorder="1" applyAlignment="1">
      <alignment horizontal="left" vertical="center"/>
    </xf>
    <xf numFmtId="1" fontId="3" fillId="3" borderId="6" xfId="0" applyNumberFormat="1" applyFont="1" applyFill="1" applyBorder="1" applyAlignment="1">
      <alignment horizontal="left" vertical="center"/>
    </xf>
    <xf numFmtId="1" fontId="3" fillId="3" borderId="7" xfId="0" applyNumberFormat="1" applyFont="1" applyFill="1" applyBorder="1" applyAlignment="1">
      <alignment horizontal="left" vertical="center"/>
    </xf>
    <xf numFmtId="49" fontId="4" fillId="2" borderId="9"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3" xfId="0" applyNumberFormat="1" applyFont="1" applyFill="1" applyBorder="1" applyAlignment="1">
      <alignment horizontal="center" vertical="center"/>
    </xf>
    <xf numFmtId="0" fontId="42" fillId="3" borderId="14" xfId="0" applyFont="1" applyFill="1" applyBorder="1" applyAlignment="1">
      <alignment horizontal="center" vertical="center" wrapText="1"/>
    </xf>
    <xf numFmtId="0" fontId="43" fillId="0" borderId="12" xfId="0" applyFont="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13"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15" fillId="3" borderId="12" xfId="0" applyFont="1" applyFill="1" applyBorder="1" applyAlignment="1">
      <alignment vertical="center"/>
    </xf>
    <xf numFmtId="0" fontId="3" fillId="3" borderId="12" xfId="0" applyFont="1" applyFill="1" applyBorder="1" applyAlignment="1">
      <alignment vertical="center"/>
    </xf>
    <xf numFmtId="0" fontId="3" fillId="3" borderId="15" xfId="0" applyFont="1" applyFill="1" applyBorder="1" applyAlignment="1">
      <alignment vertical="center"/>
    </xf>
    <xf numFmtId="0" fontId="15"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xf>
    <xf numFmtId="0" fontId="15" fillId="3" borderId="15" xfId="0" applyFont="1" applyFill="1" applyBorder="1" applyAlignment="1">
      <alignment vertical="center"/>
    </xf>
    <xf numFmtId="0" fontId="15" fillId="3" borderId="2"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textRotation="90"/>
    </xf>
    <xf numFmtId="0" fontId="4" fillId="2" borderId="15" xfId="0" applyFont="1" applyFill="1" applyBorder="1" applyAlignment="1">
      <alignment horizontal="center" textRotation="90"/>
    </xf>
    <xf numFmtId="0" fontId="4" fillId="2" borderId="5" xfId="0" applyFont="1" applyFill="1" applyBorder="1" applyAlignment="1">
      <alignment horizontal="center" textRotation="90"/>
    </xf>
    <xf numFmtId="0" fontId="4" fillId="2" borderId="2" xfId="0" applyFont="1" applyFill="1" applyBorder="1" applyAlignment="1">
      <alignment horizontal="center" textRotation="90"/>
    </xf>
    <xf numFmtId="0" fontId="4" fillId="2" borderId="13" xfId="0" applyFont="1" applyFill="1" applyBorder="1" applyAlignment="1">
      <alignment horizontal="center" textRotation="90"/>
    </xf>
    <xf numFmtId="0" fontId="4" fillId="2" borderId="7" xfId="0" applyFont="1" applyFill="1" applyBorder="1" applyAlignment="1">
      <alignment horizontal="center" textRotation="90"/>
    </xf>
    <xf numFmtId="0" fontId="3" fillId="0" borderId="0" xfId="0" applyFont="1" applyAlignment="1">
      <alignment vertical="center"/>
    </xf>
    <xf numFmtId="0" fontId="17" fillId="0" borderId="8" xfId="0" applyFont="1" applyBorder="1" applyAlignment="1">
      <alignment horizontal="center" vertical="center" wrapText="1"/>
    </xf>
    <xf numFmtId="0" fontId="0" fillId="0" borderId="11" xfId="0" applyBorder="1" applyAlignment="1">
      <alignment horizontal="center" vertical="center" wrapText="1"/>
    </xf>
    <xf numFmtId="0" fontId="17" fillId="0" borderId="14" xfId="0" applyFont="1"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xf>
    <xf numFmtId="0" fontId="34" fillId="6" borderId="0" xfId="0" applyFont="1" applyFill="1" applyAlignment="1">
      <alignment horizontal="center" textRotation="90"/>
    </xf>
    <xf numFmtId="0" fontId="34" fillId="0" borderId="0" xfId="0" applyFont="1" applyAlignment="1">
      <alignment horizontal="center"/>
    </xf>
    <xf numFmtId="0" fontId="37" fillId="0" borderId="0" xfId="0" applyFont="1"/>
    <xf numFmtId="0" fontId="34" fillId="0" borderId="0" xfId="0" applyFont="1" applyAlignment="1">
      <alignment horizontal="center" vertical="center"/>
    </xf>
    <xf numFmtId="0" fontId="37" fillId="0" borderId="0" xfId="0" applyFont="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9"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7" fillId="2" borderId="14" xfId="0" applyFont="1" applyFill="1" applyBorder="1" applyAlignment="1">
      <alignment horizontal="center" vertical="center"/>
    </xf>
    <xf numFmtId="0" fontId="0" fillId="2" borderId="15" xfId="0" applyFill="1" applyBorder="1" applyAlignment="1">
      <alignment horizontal="center" vertical="center"/>
    </xf>
    <xf numFmtId="0" fontId="17" fillId="2" borderId="9" xfId="0" applyFont="1" applyFill="1" applyBorder="1" applyAlignment="1">
      <alignment horizontal="center" vertical="center"/>
    </xf>
    <xf numFmtId="0" fontId="0" fillId="2" borderId="4" xfId="0" applyFill="1" applyBorder="1" applyAlignment="1">
      <alignment horizontal="center" vertical="center"/>
    </xf>
  </cellXfs>
  <cellStyles count="7">
    <cellStyle name="Comma" xfId="3" builtinId="3"/>
    <cellStyle name="Comma 2" xfId="6" xr:uid="{14602003-C611-4A6A-B067-5882CCB8F2A8}"/>
    <cellStyle name="Hyperlink" xfId="1" builtinId="8"/>
    <cellStyle name="Hyperlink 2" xfId="2" xr:uid="{00000000-0005-0000-0000-000002000000}"/>
    <cellStyle name="Hyperlink 2 2" xfId="5" xr:uid="{A3C9A23F-172C-457B-8EC7-4BDCB4BA6A43}"/>
    <cellStyle name="Normal" xfId="0" builtinId="0"/>
    <cellStyle name="Normal 2" xfId="4" xr:uid="{F71A220E-022E-4DE8-B2F7-44374AFAD3D2}"/>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s>
  <tableStyles count="0" defaultTableStyle="TableStyleMedium2" defaultPivotStyle="PivotStyleLight16"/>
  <colors>
    <mruColors>
      <color rgb="FFF5B1E8"/>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epotists.co.uk/2024_team.asp" TargetMode="External"/><Relationship Id="rId13" Type="http://schemas.openxmlformats.org/officeDocument/2006/relationships/hyperlink" Target="https://www.nepotists.co.uk/2024_team.asp" TargetMode="External"/><Relationship Id="rId18" Type="http://schemas.openxmlformats.org/officeDocument/2006/relationships/hyperlink" Target="https://www.nepotists.co.uk/2024_team.asp" TargetMode="External"/><Relationship Id="rId26" Type="http://schemas.openxmlformats.org/officeDocument/2006/relationships/hyperlink" Target="https://www.nepotists.co.uk/scorecards/2025/2025-04-20_brentham.pdf" TargetMode="External"/><Relationship Id="rId3" Type="http://schemas.openxmlformats.org/officeDocument/2006/relationships/hyperlink" Target="https://www.nepotists.co.uk/2024_team.asp" TargetMode="External"/><Relationship Id="rId21" Type="http://schemas.openxmlformats.org/officeDocument/2006/relationships/hyperlink" Target="https://www.nepotists.co.uk/2024_team.asp" TargetMode="External"/><Relationship Id="rId7" Type="http://schemas.openxmlformats.org/officeDocument/2006/relationships/hyperlink" Target="https://www.nepotists.co.uk/2024_team.asp" TargetMode="External"/><Relationship Id="rId12" Type="http://schemas.openxmlformats.org/officeDocument/2006/relationships/hyperlink" Target="https://www.nepotists.co.uk/2024_team.asp" TargetMode="External"/><Relationship Id="rId17" Type="http://schemas.openxmlformats.org/officeDocument/2006/relationships/hyperlink" Target="https://www.nepotists.co.uk/2024_team.asp" TargetMode="External"/><Relationship Id="rId25" Type="http://schemas.openxmlformats.org/officeDocument/2006/relationships/hyperlink" Target="https://www.nepotists.co.uk/scorecards/2025/2025-04-20_brentham.pdf" TargetMode="External"/><Relationship Id="rId2" Type="http://schemas.openxmlformats.org/officeDocument/2006/relationships/hyperlink" Target="https://www.nepotists.co.uk/2024_team.asp" TargetMode="External"/><Relationship Id="rId16" Type="http://schemas.openxmlformats.org/officeDocument/2006/relationships/hyperlink" Target="https://www.nepotists.co.uk/2024_team.asp" TargetMode="External"/><Relationship Id="rId20" Type="http://schemas.openxmlformats.org/officeDocument/2006/relationships/hyperlink" Target="https://www.nepotists.co.uk/2024_team.asp" TargetMode="External"/><Relationship Id="rId29" Type="http://schemas.openxmlformats.org/officeDocument/2006/relationships/hyperlink" Target="https://www.nepotists.co.uk/scorecards/2025/2025-05-11_harrow_st_marys.pdf" TargetMode="External"/><Relationship Id="rId1" Type="http://schemas.openxmlformats.org/officeDocument/2006/relationships/hyperlink" Target="https://www.nepotists.co.uk/2024_team.asp" TargetMode="External"/><Relationship Id="rId6" Type="http://schemas.openxmlformats.org/officeDocument/2006/relationships/hyperlink" Target="https://www.nepotists.co.uk/2024_team.asp" TargetMode="External"/><Relationship Id="rId11" Type="http://schemas.openxmlformats.org/officeDocument/2006/relationships/hyperlink" Target="https://www.nepotists.co.uk/2024_team.asp" TargetMode="External"/><Relationship Id="rId24" Type="http://schemas.openxmlformats.org/officeDocument/2006/relationships/hyperlink" Target="https://www.nepotists.co.uk/2024_team.asp" TargetMode="External"/><Relationship Id="rId32" Type="http://schemas.openxmlformats.org/officeDocument/2006/relationships/printerSettings" Target="../printerSettings/printerSettings1.bin"/><Relationship Id="rId5" Type="http://schemas.openxmlformats.org/officeDocument/2006/relationships/hyperlink" Target="https://www.nepotists.co.uk/2024_team.asp" TargetMode="External"/><Relationship Id="rId15" Type="http://schemas.openxmlformats.org/officeDocument/2006/relationships/hyperlink" Target="https://www.nepotists.co.uk/2024_team.asp" TargetMode="External"/><Relationship Id="rId23" Type="http://schemas.openxmlformats.org/officeDocument/2006/relationships/hyperlink" Target="https://www.nepotists.co.uk/2024_team.asp" TargetMode="External"/><Relationship Id="rId28" Type="http://schemas.openxmlformats.org/officeDocument/2006/relationships/hyperlink" Target="https://www.nepotists.co.uk/scorecards/2025/2025-05-04_ickenham.pdf" TargetMode="External"/><Relationship Id="rId10" Type="http://schemas.openxmlformats.org/officeDocument/2006/relationships/hyperlink" Target="https://www.nepotists.co.uk/2024_team.asp" TargetMode="External"/><Relationship Id="rId19" Type="http://schemas.openxmlformats.org/officeDocument/2006/relationships/hyperlink" Target="https://www.nepotists.co.uk/2024_team.asp" TargetMode="External"/><Relationship Id="rId31" Type="http://schemas.openxmlformats.org/officeDocument/2006/relationships/hyperlink" Target="https://www.nepotists.co.uk/scorecards/2025/2025-06-01_southgate_adelaide.pdf" TargetMode="External"/><Relationship Id="rId4" Type="http://schemas.openxmlformats.org/officeDocument/2006/relationships/hyperlink" Target="https://www.nepotists.co.uk/2024_team.asp" TargetMode="External"/><Relationship Id="rId9" Type="http://schemas.openxmlformats.org/officeDocument/2006/relationships/hyperlink" Target="https://www.nepotists.co.uk/2024_team.asp" TargetMode="External"/><Relationship Id="rId14" Type="http://schemas.openxmlformats.org/officeDocument/2006/relationships/hyperlink" Target="https://www.nepotists.co.uk/2024_team.asp" TargetMode="External"/><Relationship Id="rId22" Type="http://schemas.openxmlformats.org/officeDocument/2006/relationships/hyperlink" Target="https://www.nepotists.co.uk/2024_team.asp" TargetMode="External"/><Relationship Id="rId27" Type="http://schemas.openxmlformats.org/officeDocument/2006/relationships/hyperlink" Target="https://www.nepotists.co.uk/scorecards/2025/2025-04-27_merton.pdf" TargetMode="External"/><Relationship Id="rId30" Type="http://schemas.openxmlformats.org/officeDocument/2006/relationships/hyperlink" Target="https://www.nepotists.co.uk/scorecards/2025/2025-05-18_barnes.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epotists.co.uk/scorecards/2023/2023-05-14_harrow_st_marys.pdf" TargetMode="External"/><Relationship Id="rId18" Type="http://schemas.openxmlformats.org/officeDocument/2006/relationships/hyperlink" Target="https://www.nepotists.co.uk/scorecards/2023/2023-07-09-shepherds_bush.pdf" TargetMode="External"/><Relationship Id="rId26" Type="http://schemas.openxmlformats.org/officeDocument/2006/relationships/hyperlink" Target="https://www.nepotists.co.uk/2023_team.asp" TargetMode="External"/><Relationship Id="rId39" Type="http://schemas.openxmlformats.org/officeDocument/2006/relationships/hyperlink" Target="https://www.nepotists.co.uk/2023_team.asp" TargetMode="External"/><Relationship Id="rId21" Type="http://schemas.openxmlformats.org/officeDocument/2006/relationships/hyperlink" Target="https://www.nepotists.co.uk/2023_team.asp" TargetMode="External"/><Relationship Id="rId34" Type="http://schemas.openxmlformats.org/officeDocument/2006/relationships/hyperlink" Target="https://www.nepotists.co.uk/scorecards/2023/2023-08-13_princes_head.pdf" TargetMode="External"/><Relationship Id="rId42" Type="http://schemas.openxmlformats.org/officeDocument/2006/relationships/hyperlink" Target="https://www.nepotists.co.uk/scorecards/2023/2023-09-10_highgate.pdf" TargetMode="External"/><Relationship Id="rId47" Type="http://schemas.openxmlformats.org/officeDocument/2006/relationships/printerSettings" Target="../printerSettings/printerSettings2.bin"/><Relationship Id="rId7" Type="http://schemas.openxmlformats.org/officeDocument/2006/relationships/hyperlink" Target="https://www.nepotists.co.uk/2023_team.asp" TargetMode="External"/><Relationship Id="rId2" Type="http://schemas.openxmlformats.org/officeDocument/2006/relationships/hyperlink" Target="https://www.nepotists.co.uk/scorecards/2023/2023-06-11_palm_tree.pdf" TargetMode="External"/><Relationship Id="rId16" Type="http://schemas.openxmlformats.org/officeDocument/2006/relationships/hyperlink" Target="https://www.nepotists.co.uk/scorecards/2023/2023-06-25-old_actonians.pdf" TargetMode="External"/><Relationship Id="rId29" Type="http://schemas.openxmlformats.org/officeDocument/2006/relationships/hyperlink" Target="https://www.nepotists.co.uk/scorecards/2023/2023-08-12_plastics.pdf" TargetMode="External"/><Relationship Id="rId1" Type="http://schemas.openxmlformats.org/officeDocument/2006/relationships/hyperlink" Target="https://www.nepotists.co.uk/2023_team.asp" TargetMode="External"/><Relationship Id="rId6" Type="http://schemas.openxmlformats.org/officeDocument/2006/relationships/hyperlink" Target="https://www.nepotists.co.uk/scorecards/2023/2023-05-28-chobham.pdf" TargetMode="External"/><Relationship Id="rId11" Type="http://schemas.openxmlformats.org/officeDocument/2006/relationships/hyperlink" Target="https://www.nepotists.co.uk/2023_team.asp" TargetMode="External"/><Relationship Id="rId24" Type="http://schemas.openxmlformats.org/officeDocument/2006/relationships/hyperlink" Target="https://www.nepotists.co.uk/scorecards/2023/2023-05-14_harrow_st_marys.pdf" TargetMode="External"/><Relationship Id="rId32" Type="http://schemas.openxmlformats.org/officeDocument/2006/relationships/hyperlink" Target="https://www.nepotists.co.uk/2023_team.asp" TargetMode="External"/><Relationship Id="rId37" Type="http://schemas.openxmlformats.org/officeDocument/2006/relationships/hyperlink" Target="https://www.nepotists.co.uk/2023_team.asp" TargetMode="External"/><Relationship Id="rId40" Type="http://schemas.openxmlformats.org/officeDocument/2006/relationships/hyperlink" Target="https://www.nepotists.co.uk/scorecards/2023/2023-09-03_chingford.pdf" TargetMode="External"/><Relationship Id="rId45" Type="http://schemas.openxmlformats.org/officeDocument/2006/relationships/hyperlink" Target="https://www.nepotists.co.uk/2023_team.asp" TargetMode="External"/><Relationship Id="rId5" Type="http://schemas.openxmlformats.org/officeDocument/2006/relationships/hyperlink" Target="https://www.nepotists.co.uk/2023_team.asp" TargetMode="External"/><Relationship Id="rId15" Type="http://schemas.openxmlformats.org/officeDocument/2006/relationships/hyperlink" Target="https://www.nepotists.co.uk/2023_team.asp" TargetMode="External"/><Relationship Id="rId23" Type="http://schemas.openxmlformats.org/officeDocument/2006/relationships/hyperlink" Target="https://www.nepotists.co.uk/2023_team.asp" TargetMode="External"/><Relationship Id="rId28" Type="http://schemas.openxmlformats.org/officeDocument/2006/relationships/hyperlink" Target="https://www.nepotists.co.uk/2023_team.asp" TargetMode="External"/><Relationship Id="rId36" Type="http://schemas.openxmlformats.org/officeDocument/2006/relationships/hyperlink" Target="https://www.nepotists.co.uk/scorecards/2023/2023-08-20_old_merchant_taylors.pdf" TargetMode="External"/><Relationship Id="rId10" Type="http://schemas.openxmlformats.org/officeDocument/2006/relationships/hyperlink" Target="https://www.nepotists.co.uk/2023_team.asp" TargetMode="External"/><Relationship Id="rId19" Type="http://schemas.openxmlformats.org/officeDocument/2006/relationships/hyperlink" Target="https://www.nepotists.co.uk/2023_team.asp" TargetMode="External"/><Relationship Id="rId31" Type="http://schemas.openxmlformats.org/officeDocument/2006/relationships/hyperlink" Target="https://www.nepotists.co.uk/scorecards/2023/2023-08-12_princes_head.pdf" TargetMode="External"/><Relationship Id="rId44" Type="http://schemas.openxmlformats.org/officeDocument/2006/relationships/hyperlink" Target="https://www.nepotists.co.uk/scorecards/2023/2023-07-02-kew.pdf" TargetMode="External"/><Relationship Id="rId4" Type="http://schemas.openxmlformats.org/officeDocument/2006/relationships/hyperlink" Target="https://www.nepotists.co.uk/scorecards/2023/2023-05-28_exeats.pdf" TargetMode="External"/><Relationship Id="rId9" Type="http://schemas.openxmlformats.org/officeDocument/2006/relationships/hyperlink" Target="https://www.nepotists.co.uk/2023_team.asp" TargetMode="External"/><Relationship Id="rId14" Type="http://schemas.openxmlformats.org/officeDocument/2006/relationships/hyperlink" Target="https://www.nepotists.co.uk/scorecards/2023/2023-05-21_black_rose.pdf" TargetMode="External"/><Relationship Id="rId22" Type="http://schemas.openxmlformats.org/officeDocument/2006/relationships/hyperlink" Target="https://www.nepotists.co.uk/scorecards/2023/2023-05-14_harrow_st_marys.pdf" TargetMode="External"/><Relationship Id="rId27" Type="http://schemas.openxmlformats.org/officeDocument/2006/relationships/hyperlink" Target="https://www.nepotists.co.uk/scorecards/2023/2023-08-06_chiswick.pdf" TargetMode="External"/><Relationship Id="rId30" Type="http://schemas.openxmlformats.org/officeDocument/2006/relationships/hyperlink" Target="https://www.nepotists.co.uk/2023_team.asp" TargetMode="External"/><Relationship Id="rId35" Type="http://schemas.openxmlformats.org/officeDocument/2006/relationships/hyperlink" Target="https://www.nepotists.co.uk/2023_team.asp" TargetMode="External"/><Relationship Id="rId43" Type="http://schemas.openxmlformats.org/officeDocument/2006/relationships/hyperlink" Target="https://www.nepotists.co.uk/2023_team.asp" TargetMode="External"/><Relationship Id="rId8" Type="http://schemas.openxmlformats.org/officeDocument/2006/relationships/hyperlink" Target="https://www.nepotists.co.uk/scorecards/2023/2023-06-04_barnes.pdf" TargetMode="External"/><Relationship Id="rId3" Type="http://schemas.openxmlformats.org/officeDocument/2006/relationships/hyperlink" Target="https://www.nepotists.co.uk/scorecards/2023/2023-06-18_putney.pdf" TargetMode="External"/><Relationship Id="rId12" Type="http://schemas.openxmlformats.org/officeDocument/2006/relationships/hyperlink" Target="https://www.nepotists.co.uk/2023_team.asp" TargetMode="External"/><Relationship Id="rId17" Type="http://schemas.openxmlformats.org/officeDocument/2006/relationships/hyperlink" Target="https://www.nepotists.co.uk/2023_team.asp" TargetMode="External"/><Relationship Id="rId25" Type="http://schemas.openxmlformats.org/officeDocument/2006/relationships/hyperlink" Target="https://www.nepotists.co.uk/scorecards/2023/2023-07-30-northwood.pdf" TargetMode="External"/><Relationship Id="rId33" Type="http://schemas.openxmlformats.org/officeDocument/2006/relationships/hyperlink" Target="https://www.nepotists.co.uk/2023_team.asp" TargetMode="External"/><Relationship Id="rId38" Type="http://schemas.openxmlformats.org/officeDocument/2006/relationships/hyperlink" Target="https://www.nepotists.co.uk/scorecards/2023/2023-05-14_harrow_st_marys.pdf" TargetMode="External"/><Relationship Id="rId46" Type="http://schemas.openxmlformats.org/officeDocument/2006/relationships/hyperlink" Target="https://www.nepotists.co.uk/scorecards/2023/2023-08-12_post_modernists.pdf" TargetMode="External"/><Relationship Id="rId20" Type="http://schemas.openxmlformats.org/officeDocument/2006/relationships/hyperlink" Target="https://www.nepotists.co.uk/scorecards/2023/2023-07-16-pinner.pdf" TargetMode="External"/><Relationship Id="rId41" Type="http://schemas.openxmlformats.org/officeDocument/2006/relationships/hyperlink" Target="https://www.nepotists.co.uk/2023_team.a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50"/>
  <sheetViews>
    <sheetView showGridLines="0" showRowColHeaders="0" tabSelected="1" zoomScaleNormal="100" workbookViewId="0">
      <selection activeCell="A91" sqref="A91"/>
    </sheetView>
  </sheetViews>
  <sheetFormatPr defaultColWidth="9.08984375" defaultRowHeight="12.5" x14ac:dyDescent="0.25"/>
  <cols>
    <col min="1" max="1" width="1.90625" customWidth="1"/>
    <col min="2" max="2" width="12.6328125" customWidth="1"/>
    <col min="3" max="3" width="22.6328125" customWidth="1"/>
    <col min="4" max="4" width="9.6328125" style="135" customWidth="1"/>
    <col min="5" max="5" width="12.6328125" style="135" customWidth="1"/>
    <col min="6" max="6" width="11.6328125" style="135" customWidth="1"/>
    <col min="7" max="7" width="10.6328125" style="135" customWidth="1"/>
    <col min="8" max="8" width="7.6328125" style="135" customWidth="1"/>
    <col min="9" max="9" width="15.6328125" style="135" customWidth="1"/>
    <col min="10" max="10" width="2.6328125" customWidth="1"/>
  </cols>
  <sheetData>
    <row r="1" spans="1:19" ht="13.65" customHeight="1" x14ac:dyDescent="0.3">
      <c r="A1" s="138"/>
      <c r="B1" s="94"/>
      <c r="C1" s="94"/>
      <c r="D1" s="143"/>
      <c r="E1" s="143"/>
      <c r="F1" s="143"/>
      <c r="G1" s="143"/>
      <c r="H1" s="143"/>
      <c r="I1" s="132"/>
    </row>
    <row r="2" spans="1:19" ht="13.65" customHeight="1" x14ac:dyDescent="0.25">
      <c r="A2" s="138"/>
      <c r="B2" s="290" t="s">
        <v>322</v>
      </c>
      <c r="C2" s="291"/>
      <c r="D2" s="291"/>
      <c r="E2" s="291"/>
      <c r="F2" s="291"/>
      <c r="G2" s="291"/>
      <c r="H2" s="291"/>
      <c r="I2" s="292"/>
    </row>
    <row r="3" spans="1:19" ht="13" x14ac:dyDescent="0.25">
      <c r="A3" s="138"/>
      <c r="B3" s="71" t="s">
        <v>0</v>
      </c>
      <c r="C3" s="71" t="s">
        <v>1</v>
      </c>
      <c r="D3" s="72" t="s">
        <v>2</v>
      </c>
      <c r="E3" s="159" t="s">
        <v>80</v>
      </c>
      <c r="F3" s="158" t="s">
        <v>3</v>
      </c>
      <c r="G3" s="65" t="s">
        <v>96</v>
      </c>
      <c r="H3" s="65" t="s">
        <v>79</v>
      </c>
      <c r="I3" s="78" t="s">
        <v>12</v>
      </c>
    </row>
    <row r="4" spans="1:19" ht="13.65" customHeight="1" x14ac:dyDescent="0.25">
      <c r="A4" s="142">
        <v>1</v>
      </c>
      <c r="B4" s="73">
        <v>45402</v>
      </c>
      <c r="C4" s="76" t="s">
        <v>85</v>
      </c>
      <c r="D4" s="77" t="s">
        <v>84</v>
      </c>
      <c r="E4" s="77" t="s">
        <v>94</v>
      </c>
      <c r="F4" s="77" t="s">
        <v>93</v>
      </c>
      <c r="G4" s="2" t="s">
        <v>96</v>
      </c>
      <c r="H4" s="2"/>
      <c r="I4" s="77" t="s">
        <v>205</v>
      </c>
      <c r="R4" t="s">
        <v>73</v>
      </c>
      <c r="S4" t="s">
        <v>73</v>
      </c>
    </row>
    <row r="5" spans="1:19" ht="13.65" customHeight="1" x14ac:dyDescent="0.25">
      <c r="A5" s="142">
        <f>+A4+1</f>
        <v>2</v>
      </c>
      <c r="B5" s="73">
        <v>45409</v>
      </c>
      <c r="C5" s="76" t="s">
        <v>328</v>
      </c>
      <c r="D5" s="77" t="s">
        <v>81</v>
      </c>
      <c r="E5" s="77" t="s">
        <v>94</v>
      </c>
      <c r="F5" s="77" t="s">
        <v>93</v>
      </c>
      <c r="G5" s="2" t="s">
        <v>96</v>
      </c>
      <c r="H5" s="2"/>
      <c r="I5" s="77" t="s">
        <v>205</v>
      </c>
      <c r="R5" t="s">
        <v>73</v>
      </c>
      <c r="S5" t="s">
        <v>73</v>
      </c>
    </row>
    <row r="6" spans="1:19" ht="13.65" customHeight="1" x14ac:dyDescent="0.25">
      <c r="A6" s="142">
        <f t="shared" ref="A6:A22" si="0">+A5+1</f>
        <v>3</v>
      </c>
      <c r="B6" s="73">
        <v>45416</v>
      </c>
      <c r="C6" s="76" t="s">
        <v>76</v>
      </c>
      <c r="D6" s="77" t="s">
        <v>84</v>
      </c>
      <c r="E6" s="77" t="s">
        <v>94</v>
      </c>
      <c r="F6" s="77" t="s">
        <v>93</v>
      </c>
      <c r="G6" s="2" t="s">
        <v>96</v>
      </c>
      <c r="H6" s="2"/>
      <c r="I6" s="77" t="s">
        <v>329</v>
      </c>
      <c r="R6" t="s">
        <v>73</v>
      </c>
      <c r="S6" t="s">
        <v>73</v>
      </c>
    </row>
    <row r="7" spans="1:19" ht="13.65" customHeight="1" x14ac:dyDescent="0.25">
      <c r="A7" s="142">
        <f t="shared" si="0"/>
        <v>4</v>
      </c>
      <c r="B7" s="73">
        <v>45423</v>
      </c>
      <c r="C7" s="76" t="s">
        <v>87</v>
      </c>
      <c r="D7" s="77" t="s">
        <v>81</v>
      </c>
      <c r="E7" s="77" t="s">
        <v>94</v>
      </c>
      <c r="F7" s="77" t="s">
        <v>93</v>
      </c>
      <c r="G7" s="2" t="s">
        <v>96</v>
      </c>
      <c r="H7" s="280" t="s">
        <v>79</v>
      </c>
      <c r="I7" s="77" t="s">
        <v>205</v>
      </c>
      <c r="R7" t="s">
        <v>73</v>
      </c>
      <c r="S7" t="s">
        <v>73</v>
      </c>
    </row>
    <row r="8" spans="1:19" ht="13.65" customHeight="1" x14ac:dyDescent="0.25">
      <c r="A8" s="142">
        <f t="shared" si="0"/>
        <v>5</v>
      </c>
      <c r="B8" s="73">
        <v>45430</v>
      </c>
      <c r="C8" s="76" t="s">
        <v>77</v>
      </c>
      <c r="D8" s="77" t="s">
        <v>81</v>
      </c>
      <c r="E8" s="77" t="s">
        <v>94</v>
      </c>
      <c r="F8" s="77" t="s">
        <v>92</v>
      </c>
      <c r="G8" s="2" t="s">
        <v>96</v>
      </c>
      <c r="H8" s="280" t="s">
        <v>79</v>
      </c>
      <c r="I8" s="77" t="s">
        <v>330</v>
      </c>
      <c r="R8" t="s">
        <v>73</v>
      </c>
      <c r="S8" t="s">
        <v>73</v>
      </c>
    </row>
    <row r="9" spans="1:19" ht="13.65" customHeight="1" x14ac:dyDescent="0.25">
      <c r="A9" s="142">
        <f t="shared" si="0"/>
        <v>6</v>
      </c>
      <c r="B9" s="73">
        <v>45437</v>
      </c>
      <c r="C9" s="76" t="s">
        <v>113</v>
      </c>
      <c r="D9" s="77" t="s">
        <v>83</v>
      </c>
      <c r="E9" s="77" t="s">
        <v>94</v>
      </c>
      <c r="F9" s="77" t="s">
        <v>75</v>
      </c>
      <c r="G9" s="2"/>
      <c r="H9" s="280" t="s">
        <v>79</v>
      </c>
      <c r="I9" s="77"/>
      <c r="R9" t="s">
        <v>73</v>
      </c>
      <c r="S9" t="s">
        <v>73</v>
      </c>
    </row>
    <row r="10" spans="1:19" ht="13.65" customHeight="1" x14ac:dyDescent="0.25">
      <c r="A10" s="142">
        <f t="shared" si="0"/>
        <v>7</v>
      </c>
      <c r="B10" s="73">
        <v>45444</v>
      </c>
      <c r="C10" s="76" t="s">
        <v>384</v>
      </c>
      <c r="D10" s="77"/>
      <c r="E10" s="77" t="s">
        <v>94</v>
      </c>
      <c r="F10" s="77" t="s">
        <v>92</v>
      </c>
      <c r="G10" s="2" t="s">
        <v>96</v>
      </c>
      <c r="H10" s="280" t="s">
        <v>79</v>
      </c>
      <c r="I10" s="77" t="s">
        <v>205</v>
      </c>
      <c r="R10" t="s">
        <v>73</v>
      </c>
      <c r="S10" t="s">
        <v>73</v>
      </c>
    </row>
    <row r="11" spans="1:19" ht="13.65" customHeight="1" x14ac:dyDescent="0.25">
      <c r="A11" s="142">
        <f t="shared" si="0"/>
        <v>8</v>
      </c>
      <c r="B11" s="73">
        <v>45451</v>
      </c>
      <c r="C11" s="76" t="s">
        <v>85</v>
      </c>
      <c r="D11" s="77" t="s">
        <v>81</v>
      </c>
      <c r="E11" s="77" t="s">
        <v>94</v>
      </c>
      <c r="F11" s="77"/>
      <c r="G11" s="2"/>
      <c r="H11" s="280" t="s">
        <v>79</v>
      </c>
      <c r="I11" s="77"/>
      <c r="R11" t="s">
        <v>73</v>
      </c>
      <c r="S11" t="s">
        <v>73</v>
      </c>
    </row>
    <row r="12" spans="1:19" ht="13.65" customHeight="1" x14ac:dyDescent="0.25">
      <c r="A12" s="142">
        <f t="shared" si="0"/>
        <v>9</v>
      </c>
      <c r="B12" s="73">
        <v>45458</v>
      </c>
      <c r="C12" s="76" t="s">
        <v>78</v>
      </c>
      <c r="D12" s="77" t="s">
        <v>81</v>
      </c>
      <c r="E12" s="77" t="s">
        <v>94</v>
      </c>
      <c r="F12" s="77"/>
      <c r="G12" s="2"/>
      <c r="H12" s="280" t="s">
        <v>79</v>
      </c>
      <c r="I12" s="77"/>
      <c r="R12" t="s">
        <v>73</v>
      </c>
      <c r="S12" t="s">
        <v>73</v>
      </c>
    </row>
    <row r="13" spans="1:19" ht="13.65" customHeight="1" x14ac:dyDescent="0.25">
      <c r="A13" s="142"/>
      <c r="B13" s="73">
        <v>45465</v>
      </c>
      <c r="C13" s="76" t="s">
        <v>363</v>
      </c>
      <c r="D13" s="77"/>
      <c r="E13" s="77" t="s">
        <v>94</v>
      </c>
      <c r="F13" s="77"/>
      <c r="G13" s="2"/>
      <c r="H13" s="280" t="s">
        <v>79</v>
      </c>
      <c r="I13" s="77"/>
    </row>
    <row r="14" spans="1:19" ht="13.65" customHeight="1" x14ac:dyDescent="0.25">
      <c r="A14" s="142">
        <f>+A12+1</f>
        <v>10</v>
      </c>
      <c r="B14" s="73">
        <v>45472</v>
      </c>
      <c r="C14" s="76" t="s">
        <v>5</v>
      </c>
      <c r="D14" s="77" t="s">
        <v>81</v>
      </c>
      <c r="E14" s="77" t="s">
        <v>94</v>
      </c>
      <c r="F14" s="77"/>
      <c r="G14" s="2"/>
      <c r="H14" s="280" t="s">
        <v>79</v>
      </c>
      <c r="I14" s="77"/>
      <c r="R14" t="s">
        <v>73</v>
      </c>
      <c r="S14" t="s">
        <v>73</v>
      </c>
    </row>
    <row r="15" spans="1:19" ht="13.65" customHeight="1" x14ac:dyDescent="0.25">
      <c r="A15" s="142">
        <f t="shared" si="0"/>
        <v>11</v>
      </c>
      <c r="B15" s="73">
        <v>45479</v>
      </c>
      <c r="C15" s="76" t="s">
        <v>114</v>
      </c>
      <c r="D15" s="77" t="s">
        <v>83</v>
      </c>
      <c r="E15" s="77" t="s">
        <v>94</v>
      </c>
      <c r="F15" s="77"/>
      <c r="G15" s="82"/>
      <c r="H15" s="280" t="s">
        <v>79</v>
      </c>
      <c r="I15" s="77"/>
      <c r="R15" t="s">
        <v>73</v>
      </c>
      <c r="S15" t="s">
        <v>73</v>
      </c>
    </row>
    <row r="16" spans="1:19" ht="13.65" customHeight="1" x14ac:dyDescent="0.25">
      <c r="A16" s="142">
        <f t="shared" si="0"/>
        <v>12</v>
      </c>
      <c r="B16" s="73">
        <v>45484</v>
      </c>
      <c r="C16" s="271" t="s">
        <v>314</v>
      </c>
      <c r="D16" s="77" t="s">
        <v>232</v>
      </c>
      <c r="E16" s="77" t="s">
        <v>128</v>
      </c>
      <c r="F16" s="77"/>
      <c r="G16" s="2"/>
      <c r="H16" s="280" t="s">
        <v>79</v>
      </c>
      <c r="I16" s="77"/>
      <c r="R16" t="s">
        <v>73</v>
      </c>
      <c r="S16" t="s">
        <v>73</v>
      </c>
    </row>
    <row r="17" spans="1:19" ht="13.65" customHeight="1" x14ac:dyDescent="0.25">
      <c r="A17" s="142">
        <f t="shared" si="0"/>
        <v>13</v>
      </c>
      <c r="B17" s="73">
        <v>45486</v>
      </c>
      <c r="C17" s="76" t="s">
        <v>89</v>
      </c>
      <c r="D17" s="77"/>
      <c r="E17" s="77" t="s">
        <v>94</v>
      </c>
      <c r="F17" s="77"/>
      <c r="G17" s="82"/>
      <c r="H17" s="280"/>
      <c r="I17" s="77"/>
      <c r="R17" t="s">
        <v>73</v>
      </c>
      <c r="S17" t="s">
        <v>73</v>
      </c>
    </row>
    <row r="18" spans="1:19" ht="13.65" customHeight="1" x14ac:dyDescent="0.25">
      <c r="A18" s="142">
        <f t="shared" si="0"/>
        <v>14</v>
      </c>
      <c r="B18" s="73">
        <v>45493</v>
      </c>
      <c r="C18" s="76" t="s">
        <v>113</v>
      </c>
      <c r="D18" s="77"/>
      <c r="E18" s="77" t="s">
        <v>94</v>
      </c>
      <c r="F18" s="77"/>
      <c r="G18" s="2"/>
      <c r="H18" s="280" t="s">
        <v>79</v>
      </c>
      <c r="I18" s="77"/>
      <c r="R18" t="s">
        <v>73</v>
      </c>
      <c r="S18" t="s">
        <v>73</v>
      </c>
    </row>
    <row r="19" spans="1:19" ht="13.65" customHeight="1" x14ac:dyDescent="0.25">
      <c r="A19" s="142">
        <f t="shared" si="0"/>
        <v>15</v>
      </c>
      <c r="B19" s="73">
        <v>45500</v>
      </c>
      <c r="C19" s="76" t="s">
        <v>88</v>
      </c>
      <c r="D19" s="77" t="s">
        <v>81</v>
      </c>
      <c r="E19" s="77" t="s">
        <v>94</v>
      </c>
      <c r="F19" s="77"/>
      <c r="G19" s="2"/>
      <c r="H19" s="280" t="s">
        <v>79</v>
      </c>
      <c r="I19" s="77"/>
      <c r="R19" t="s">
        <v>73</v>
      </c>
      <c r="S19" t="s">
        <v>73</v>
      </c>
    </row>
    <row r="20" spans="1:19" ht="13.65" customHeight="1" x14ac:dyDescent="0.25">
      <c r="A20" s="142">
        <f t="shared" si="0"/>
        <v>16</v>
      </c>
      <c r="B20" s="73">
        <v>45507</v>
      </c>
      <c r="C20" s="76" t="s">
        <v>119</v>
      </c>
      <c r="D20" s="77" t="s">
        <v>81</v>
      </c>
      <c r="E20" s="77" t="s">
        <v>207</v>
      </c>
      <c r="F20" s="77"/>
      <c r="G20" s="2"/>
      <c r="H20" s="280" t="s">
        <v>79</v>
      </c>
      <c r="I20" s="77"/>
      <c r="R20" t="s">
        <v>73</v>
      </c>
      <c r="S20" t="s">
        <v>73</v>
      </c>
    </row>
    <row r="21" spans="1:19" ht="13.65" customHeight="1" x14ac:dyDescent="0.25">
      <c r="A21" s="142">
        <f t="shared" si="0"/>
        <v>17</v>
      </c>
      <c r="B21" s="73">
        <v>45513</v>
      </c>
      <c r="C21" s="271" t="s">
        <v>323</v>
      </c>
      <c r="D21" s="77" t="s">
        <v>84</v>
      </c>
      <c r="E21" s="77" t="s">
        <v>128</v>
      </c>
      <c r="F21" s="77"/>
      <c r="G21" s="2"/>
      <c r="H21" s="280" t="s">
        <v>79</v>
      </c>
      <c r="I21" s="77"/>
      <c r="R21" t="s">
        <v>73</v>
      </c>
      <c r="S21" t="s">
        <v>73</v>
      </c>
    </row>
    <row r="22" spans="1:19" ht="13.65" customHeight="1" x14ac:dyDescent="0.3">
      <c r="A22" s="142">
        <f t="shared" si="0"/>
        <v>18</v>
      </c>
      <c r="B22" s="73">
        <v>45513</v>
      </c>
      <c r="C22" s="271" t="s">
        <v>323</v>
      </c>
      <c r="D22" s="77" t="s">
        <v>239</v>
      </c>
      <c r="E22" s="77" t="s">
        <v>128</v>
      </c>
      <c r="F22" s="77"/>
      <c r="G22" s="2"/>
      <c r="H22" s="280" t="s">
        <v>79</v>
      </c>
      <c r="I22" s="77"/>
      <c r="J22" s="94"/>
      <c r="R22" t="s">
        <v>73</v>
      </c>
      <c r="S22" t="s">
        <v>73</v>
      </c>
    </row>
    <row r="23" spans="1:19" ht="13.65" customHeight="1" x14ac:dyDescent="0.3">
      <c r="A23" s="142"/>
      <c r="B23" s="73">
        <v>45514</v>
      </c>
      <c r="C23" s="271" t="s">
        <v>323</v>
      </c>
      <c r="D23" s="77" t="s">
        <v>237</v>
      </c>
      <c r="E23" s="77" t="s">
        <v>128</v>
      </c>
      <c r="F23" s="77"/>
      <c r="G23" s="2"/>
      <c r="H23" s="280" t="s">
        <v>79</v>
      </c>
      <c r="I23" s="77"/>
      <c r="J23" s="94"/>
      <c r="K23" s="94"/>
    </row>
    <row r="24" spans="1:19" ht="13.65" customHeight="1" x14ac:dyDescent="0.3">
      <c r="A24" s="142"/>
      <c r="B24" s="73">
        <v>45514</v>
      </c>
      <c r="C24" s="271" t="s">
        <v>323</v>
      </c>
      <c r="D24" s="77" t="s">
        <v>238</v>
      </c>
      <c r="E24" s="77" t="s">
        <v>128</v>
      </c>
      <c r="F24" s="77"/>
      <c r="G24" s="2"/>
      <c r="H24" s="280" t="s">
        <v>79</v>
      </c>
      <c r="I24" s="77"/>
      <c r="J24" s="94"/>
      <c r="K24" s="94"/>
    </row>
    <row r="25" spans="1:19" ht="13.65" customHeight="1" x14ac:dyDescent="0.3">
      <c r="A25" s="142"/>
      <c r="B25" s="73">
        <v>45521</v>
      </c>
      <c r="C25" s="271" t="s">
        <v>324</v>
      </c>
      <c r="D25" s="77" t="s">
        <v>81</v>
      </c>
      <c r="E25" s="77" t="s">
        <v>94</v>
      </c>
      <c r="F25" s="77"/>
      <c r="G25" s="2"/>
      <c r="H25" s="280" t="s">
        <v>79</v>
      </c>
      <c r="I25" s="77"/>
      <c r="J25" s="94"/>
    </row>
    <row r="26" spans="1:19" ht="13.65" customHeight="1" x14ac:dyDescent="0.25">
      <c r="A26" s="142"/>
      <c r="B26" s="73">
        <v>45528</v>
      </c>
      <c r="C26" s="271" t="s">
        <v>309</v>
      </c>
      <c r="D26" s="77" t="s">
        <v>82</v>
      </c>
      <c r="E26" s="77" t="s">
        <v>94</v>
      </c>
      <c r="F26" s="77"/>
      <c r="G26" s="2"/>
      <c r="H26" s="280" t="s">
        <v>79</v>
      </c>
      <c r="I26" s="77"/>
    </row>
    <row r="27" spans="1:19" ht="13.65" customHeight="1" x14ac:dyDescent="0.25">
      <c r="A27" s="142"/>
      <c r="B27" s="73">
        <v>45535</v>
      </c>
      <c r="C27" s="76" t="s">
        <v>4</v>
      </c>
      <c r="D27" s="77" t="s">
        <v>82</v>
      </c>
      <c r="E27" s="77" t="s">
        <v>94</v>
      </c>
      <c r="F27" s="77"/>
      <c r="G27" s="2"/>
      <c r="H27" s="280" t="s">
        <v>79</v>
      </c>
      <c r="I27" s="77"/>
    </row>
    <row r="28" spans="1:19" ht="13.65" customHeight="1" x14ac:dyDescent="0.25">
      <c r="A28" s="142"/>
      <c r="B28" s="73">
        <v>45542</v>
      </c>
      <c r="C28" s="76" t="s">
        <v>90</v>
      </c>
      <c r="D28" s="77" t="s">
        <v>82</v>
      </c>
      <c r="E28" s="77" t="s">
        <v>94</v>
      </c>
      <c r="F28" s="77"/>
      <c r="G28" s="2"/>
      <c r="H28" s="280" t="s">
        <v>79</v>
      </c>
      <c r="I28" s="77"/>
    </row>
    <row r="29" spans="1:19" ht="13.65" customHeight="1" x14ac:dyDescent="0.25">
      <c r="A29" s="142"/>
      <c r="B29" s="249">
        <v>45549</v>
      </c>
      <c r="C29" s="157" t="s">
        <v>91</v>
      </c>
      <c r="D29" s="250" t="s">
        <v>82</v>
      </c>
      <c r="E29" s="250" t="s">
        <v>94</v>
      </c>
      <c r="F29" s="157"/>
      <c r="G29" s="277"/>
      <c r="H29" s="281" t="s">
        <v>79</v>
      </c>
      <c r="I29" s="157"/>
      <c r="J29" s="218"/>
    </row>
    <row r="30" spans="1:19" ht="13.65" customHeight="1" x14ac:dyDescent="0.25">
      <c r="A30" s="138"/>
      <c r="B30" s="139"/>
      <c r="C30" s="139"/>
      <c r="D30" s="136"/>
      <c r="E30" s="136"/>
      <c r="F30" s="136"/>
      <c r="G30" s="136"/>
      <c r="H30" s="136"/>
      <c r="I30" s="136"/>
    </row>
    <row r="31" spans="1:19" ht="13.65" customHeight="1" x14ac:dyDescent="0.25">
      <c r="A31" s="138"/>
      <c r="B31" s="288" t="s">
        <v>63</v>
      </c>
      <c r="C31" s="289"/>
      <c r="D31" s="136"/>
      <c r="E31" s="136"/>
      <c r="F31" s="136"/>
      <c r="G31" s="136"/>
      <c r="H31" s="136"/>
      <c r="I31" s="133"/>
    </row>
    <row r="32" spans="1:19" ht="13.65" customHeight="1" x14ac:dyDescent="0.25">
      <c r="A32" s="138"/>
      <c r="B32" s="79" t="s">
        <v>108</v>
      </c>
      <c r="C32" s="3">
        <f>COUNTA(B4:B29)</f>
        <v>26</v>
      </c>
      <c r="D32" s="136"/>
      <c r="E32" s="136"/>
      <c r="F32" s="136"/>
      <c r="G32" s="136"/>
      <c r="H32" s="136"/>
      <c r="I32" s="278"/>
    </row>
    <row r="33" spans="1:19" ht="13.65" customHeight="1" x14ac:dyDescent="0.25">
      <c r="A33" s="138"/>
      <c r="B33" s="80" t="s">
        <v>109</v>
      </c>
      <c r="C33" s="4">
        <f>C34+C35+C36</f>
        <v>6</v>
      </c>
      <c r="D33" s="136"/>
      <c r="E33" s="136"/>
      <c r="F33" s="136"/>
      <c r="G33" s="136"/>
      <c r="H33" s="136"/>
      <c r="I33" s="133"/>
    </row>
    <row r="34" spans="1:19" ht="13.65" customHeight="1" x14ac:dyDescent="0.25">
      <c r="A34" s="138"/>
      <c r="B34" s="80" t="s">
        <v>92</v>
      </c>
      <c r="C34" s="4">
        <f>COUNTIF(F4:F29,B34)</f>
        <v>2</v>
      </c>
      <c r="D34" s="136"/>
      <c r="E34" s="136"/>
      <c r="F34" s="136"/>
      <c r="G34" s="136"/>
      <c r="H34" s="136"/>
      <c r="I34" s="133"/>
    </row>
    <row r="35" spans="1:19" ht="13.65" customHeight="1" x14ac:dyDescent="0.25">
      <c r="A35" s="138"/>
      <c r="B35" s="80" t="s">
        <v>93</v>
      </c>
      <c r="C35" s="4">
        <f>COUNTIF(F4:F29,B35)</f>
        <v>4</v>
      </c>
      <c r="D35" s="136"/>
      <c r="E35" s="136"/>
      <c r="F35" s="136"/>
      <c r="G35" s="136"/>
      <c r="H35" s="136"/>
      <c r="I35" s="133"/>
    </row>
    <row r="36" spans="1:19" ht="13.65" customHeight="1" x14ac:dyDescent="0.25">
      <c r="A36" s="138"/>
      <c r="B36" s="80" t="s">
        <v>231</v>
      </c>
      <c r="C36" s="4">
        <f>COUNTIF(F4:F29,B36)</f>
        <v>0</v>
      </c>
      <c r="D36" s="136"/>
      <c r="E36" s="136"/>
      <c r="F36" s="136"/>
      <c r="G36" s="136"/>
      <c r="H36" s="136"/>
      <c r="I36" s="133"/>
    </row>
    <row r="37" spans="1:19" ht="13.65" customHeight="1" x14ac:dyDescent="0.25">
      <c r="A37" s="138"/>
      <c r="B37" s="81" t="s">
        <v>75</v>
      </c>
      <c r="C37" s="5">
        <f>COUNTIF(F4:F29,B37)</f>
        <v>1</v>
      </c>
      <c r="D37" s="139"/>
      <c r="E37" s="139"/>
      <c r="F37"/>
      <c r="G37"/>
      <c r="H37"/>
      <c r="I37"/>
    </row>
    <row r="38" spans="1:19" ht="13.65" customHeight="1" x14ac:dyDescent="0.25">
      <c r="A38" s="138"/>
      <c r="B38" s="139"/>
      <c r="C38" s="139"/>
      <c r="D38" s="136"/>
      <c r="E38" s="136"/>
      <c r="F38" s="136"/>
      <c r="G38" s="136"/>
      <c r="H38" s="136"/>
      <c r="I38" s="133"/>
    </row>
    <row r="39" spans="1:19" ht="13.65" customHeight="1" x14ac:dyDescent="0.25">
      <c r="A39" s="138"/>
      <c r="B39" s="139"/>
      <c r="C39" s="139"/>
      <c r="D39" s="136"/>
      <c r="E39" s="136"/>
      <c r="F39" s="136"/>
      <c r="G39" s="136"/>
      <c r="H39" s="136"/>
      <c r="I39" s="133"/>
    </row>
    <row r="40" spans="1:19" ht="13.65" customHeight="1" x14ac:dyDescent="0.25">
      <c r="A40" s="138"/>
      <c r="B40" s="288" t="s">
        <v>101</v>
      </c>
      <c r="C40" s="293"/>
      <c r="D40" s="293"/>
      <c r="E40" s="289"/>
      <c r="F40" s="136"/>
      <c r="G40" s="136"/>
      <c r="H40" s="136"/>
      <c r="I40" s="133"/>
      <c r="O40" t="s">
        <v>73</v>
      </c>
      <c r="P40" t="s">
        <v>73</v>
      </c>
      <c r="Q40" t="s">
        <v>73</v>
      </c>
      <c r="R40" t="s">
        <v>73</v>
      </c>
    </row>
    <row r="41" spans="1:19" ht="13.65" customHeight="1" x14ac:dyDescent="0.25">
      <c r="A41" s="138" t="s">
        <v>11</v>
      </c>
      <c r="B41" s="74" t="s">
        <v>358</v>
      </c>
      <c r="C41" s="282" t="s">
        <v>357</v>
      </c>
      <c r="D41" s="283"/>
      <c r="E41" s="284"/>
      <c r="F41" s="136"/>
      <c r="G41" s="136"/>
      <c r="H41" s="136"/>
      <c r="I41" s="132"/>
    </row>
    <row r="42" spans="1:19" ht="13" x14ac:dyDescent="0.25">
      <c r="B42" s="74" t="s">
        <v>360</v>
      </c>
      <c r="C42" s="282" t="s">
        <v>359</v>
      </c>
      <c r="D42" s="283"/>
      <c r="E42" s="284"/>
      <c r="F42" s="136"/>
      <c r="G42" s="136"/>
      <c r="H42" s="136"/>
      <c r="I42" s="133"/>
      <c r="L42" s="137"/>
      <c r="Q42" t="s">
        <v>73</v>
      </c>
      <c r="R42" t="s">
        <v>73</v>
      </c>
      <c r="S42" t="s">
        <v>73</v>
      </c>
    </row>
    <row r="43" spans="1:19" ht="13" x14ac:dyDescent="0.25">
      <c r="B43" s="74" t="s">
        <v>361</v>
      </c>
      <c r="C43" s="282" t="s">
        <v>115</v>
      </c>
      <c r="D43" s="283" t="s">
        <v>11</v>
      </c>
      <c r="E43" s="284"/>
      <c r="F43" s="136"/>
      <c r="G43" s="136"/>
      <c r="H43" s="136"/>
      <c r="I43" s="133"/>
      <c r="P43" t="s">
        <v>73</v>
      </c>
      <c r="Q43" t="s">
        <v>73</v>
      </c>
      <c r="R43" t="s">
        <v>73</v>
      </c>
      <c r="S43" t="s">
        <v>73</v>
      </c>
    </row>
    <row r="44" spans="1:19" ht="13" x14ac:dyDescent="0.25">
      <c r="B44" s="74" t="s">
        <v>362</v>
      </c>
      <c r="C44" s="282" t="s">
        <v>102</v>
      </c>
      <c r="D44" s="283"/>
      <c r="E44" s="284"/>
      <c r="F44" s="136"/>
      <c r="G44" s="136"/>
      <c r="H44" s="136"/>
      <c r="I44" s="133"/>
      <c r="L44" s="137"/>
    </row>
    <row r="45" spans="1:19" ht="13" x14ac:dyDescent="0.25">
      <c r="B45" s="74" t="s">
        <v>363</v>
      </c>
      <c r="C45" s="282" t="s">
        <v>318</v>
      </c>
      <c r="D45" s="283"/>
      <c r="E45" s="284"/>
      <c r="F45" s="133"/>
      <c r="G45" s="133"/>
      <c r="H45" s="133"/>
      <c r="I45" s="133"/>
    </row>
    <row r="46" spans="1:19" ht="13" x14ac:dyDescent="0.25">
      <c r="B46" s="74"/>
      <c r="C46" s="282" t="s">
        <v>319</v>
      </c>
      <c r="D46" s="283"/>
      <c r="E46" s="284"/>
      <c r="F46" s="133"/>
      <c r="G46" s="133"/>
      <c r="H46" s="133"/>
      <c r="I46" s="133"/>
    </row>
    <row r="47" spans="1:19" ht="13" x14ac:dyDescent="0.25">
      <c r="B47" s="75"/>
      <c r="C47" s="285" t="s">
        <v>320</v>
      </c>
      <c r="D47" s="286"/>
      <c r="E47" s="287"/>
      <c r="F47" s="133"/>
      <c r="G47" s="133"/>
      <c r="H47" s="133"/>
      <c r="I47" s="133"/>
    </row>
    <row r="48" spans="1:19" x14ac:dyDescent="0.25">
      <c r="B48" s="101"/>
      <c r="C48" s="100"/>
      <c r="D48" s="132"/>
      <c r="E48" s="132"/>
      <c r="F48" s="133"/>
      <c r="G48" s="133"/>
      <c r="H48" s="133"/>
      <c r="I48" s="133"/>
    </row>
    <row r="49" spans="2:9" x14ac:dyDescent="0.25">
      <c r="B49" s="101"/>
      <c r="C49" s="100"/>
      <c r="D49" s="132"/>
      <c r="E49" s="132"/>
      <c r="F49" s="133"/>
      <c r="G49" s="133"/>
      <c r="H49" s="133"/>
      <c r="I49" s="133"/>
    </row>
    <row r="50" spans="2:9" x14ac:dyDescent="0.25">
      <c r="B50" s="134"/>
      <c r="C50" s="134"/>
      <c r="D50" s="133"/>
      <c r="E50" s="133"/>
      <c r="F50" s="133"/>
      <c r="G50" s="133"/>
      <c r="H50" s="133"/>
      <c r="I50" s="133"/>
    </row>
  </sheetData>
  <mergeCells count="10">
    <mergeCell ref="C46:E46"/>
    <mergeCell ref="C47:E47"/>
    <mergeCell ref="B31:C31"/>
    <mergeCell ref="B2:I2"/>
    <mergeCell ref="C43:E43"/>
    <mergeCell ref="C44:E44"/>
    <mergeCell ref="C45:E45"/>
    <mergeCell ref="B40:E40"/>
    <mergeCell ref="C41:E41"/>
    <mergeCell ref="C42:E42"/>
  </mergeCells>
  <phoneticPr fontId="8" type="noConversion"/>
  <hyperlinks>
    <hyperlink ref="H7" r:id="rId1" location="match-04" xr:uid="{9E9FA24E-2EF2-42D3-8F95-34F535FF7172}"/>
    <hyperlink ref="H8:H14" r:id="rId2" location="match-04" display="Team" xr:uid="{01E8102D-0DD6-47A9-B94A-59E6153CFDA0}"/>
    <hyperlink ref="H16" r:id="rId3" location="match-13" xr:uid="{AB4B69DF-FB11-43F8-B7A0-B2BC6E95BF51}"/>
    <hyperlink ref="H18:H26" r:id="rId4" location="match-04" display="Team" xr:uid="{5B9D143D-5E19-442A-BC83-07B5037A0D6E}"/>
    <hyperlink ref="H8" r:id="rId5" location="match-05" xr:uid="{F8175FAA-1EB4-4EF6-A7BA-ABF4B3502F6E}"/>
    <hyperlink ref="H9" r:id="rId6" location="match-06" xr:uid="{E2D86A36-F82F-4F1A-AD06-AFA8F3EB661A}"/>
    <hyperlink ref="H10" r:id="rId7" location="match-07" xr:uid="{A18AF508-678D-48D0-9197-2D49C44496BF}"/>
    <hyperlink ref="H11" r:id="rId8" location="match-08" xr:uid="{354BB8EA-3349-46B9-98C9-A6E8ADEF8F29}"/>
    <hyperlink ref="H12" r:id="rId9" location="match-09" xr:uid="{62F4F7CB-FAAF-4EE4-A043-01E12862D58F}"/>
    <hyperlink ref="H13" r:id="rId10" location="match-10" xr:uid="{07CE78E8-BB99-451B-9498-04213DA190EF}"/>
    <hyperlink ref="H14" r:id="rId11" location="match-11" xr:uid="{BFB0375A-58BC-42A7-9CBD-FEBFAD35CC5E}"/>
    <hyperlink ref="H15" r:id="rId12" location="match-12" xr:uid="{B4189A64-F639-4B4F-9650-99F87BB12656}"/>
    <hyperlink ref="H18" r:id="rId13" location="match-15" xr:uid="{132520CF-8F28-470C-A894-DA9250E474CA}"/>
    <hyperlink ref="H19" r:id="rId14" location="match-16" xr:uid="{D9DA2F05-6713-4642-AC25-2548B224DED4}"/>
    <hyperlink ref="H20" r:id="rId15" location="match-17" xr:uid="{1D9C212A-7C81-43CB-85DA-EAD48076AC8B}"/>
    <hyperlink ref="H21" r:id="rId16" location="match-18" xr:uid="{685685AC-37D0-4817-B91C-580C8D60CBAA}"/>
    <hyperlink ref="H22" r:id="rId17" location="match-19" xr:uid="{B0DE7D19-1415-4D85-A273-FF5788B6DF91}"/>
    <hyperlink ref="H23" r:id="rId18" location="match-20" xr:uid="{B516E977-6CCD-46E1-922E-FA4B62A83201}"/>
    <hyperlink ref="H24" r:id="rId19" location="match-21" xr:uid="{23F658B4-03BF-4B69-BB16-497925E296B3}"/>
    <hyperlink ref="H25" r:id="rId20" location="match-22" xr:uid="{AE45A0FC-D57C-4A8C-BE4A-7476CB236AE9}"/>
    <hyperlink ref="H26" r:id="rId21" location="match-23" xr:uid="{8934B080-5E3F-4395-AA4C-07BD065B0523}"/>
    <hyperlink ref="H27" r:id="rId22" location="match-24" xr:uid="{BFDD106D-D456-4C50-85DB-3DA9B0C0E263}"/>
    <hyperlink ref="H28" r:id="rId23" location="match-25" xr:uid="{636A024B-B20F-431B-B74E-5D8A0AA3C781}"/>
    <hyperlink ref="H29" r:id="rId24" location="match-26" xr:uid="{C5E9A04F-F4DE-4340-9150-922C8E84358C}"/>
    <hyperlink ref="G4" r:id="rId25" xr:uid="{67274D21-7154-469A-A67A-BFD981A5A3A0}"/>
    <hyperlink ref="G5:G8" r:id="rId26" display="Scorecard" xr:uid="{023DD125-5710-4116-AFBE-1685E0AF90EC}"/>
    <hyperlink ref="G5" r:id="rId27" xr:uid="{DB8CC685-5EC4-4C62-A671-C7A231FBBB2C}"/>
    <hyperlink ref="G6" r:id="rId28" xr:uid="{C16E2E90-AEA6-4875-87FC-BF32568B2F88}"/>
    <hyperlink ref="G7" r:id="rId29" xr:uid="{0A6AB30F-F0EC-4924-B355-FE117B898D82}"/>
    <hyperlink ref="G8" r:id="rId30" xr:uid="{EE1FA6EB-2884-4D09-83AA-DD37C6F99B44}"/>
    <hyperlink ref="G10" r:id="rId31" xr:uid="{EADA90EB-A0B7-40A1-BBCA-114591D42F30}"/>
  </hyperlinks>
  <pageMargins left="0" right="0" top="0.39370078740157483" bottom="0" header="0" footer="0"/>
  <pageSetup paperSize="9" orientation="portrait" horizontalDpi="4294967293" r:id="rId3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56"/>
  <sheetViews>
    <sheetView showGridLines="0" showRowColHeaders="0" zoomScaleNormal="100" workbookViewId="0">
      <selection activeCell="F60" sqref="F60"/>
    </sheetView>
  </sheetViews>
  <sheetFormatPr defaultColWidth="9.08984375" defaultRowHeight="12.65" customHeight="1" x14ac:dyDescent="0.25"/>
  <cols>
    <col min="1" max="1" width="2.6328125" style="92" customWidth="1"/>
    <col min="2" max="2" width="1.90625" style="92" customWidth="1"/>
    <col min="3" max="4" width="10.6328125" style="92" customWidth="1"/>
    <col min="5" max="6" width="12.6328125" style="92" customWidth="1"/>
    <col min="7" max="7" width="2.6328125" style="93" customWidth="1"/>
    <col min="8" max="8" width="1.90625" style="92" customWidth="1"/>
    <col min="9" max="9" width="9.90625" style="92" customWidth="1"/>
    <col min="10" max="10" width="8.6328125" style="92" customWidth="1"/>
    <col min="11" max="11" width="9.90625" style="92" customWidth="1"/>
    <col min="12" max="12" width="16.6328125" style="92" customWidth="1"/>
    <col min="13" max="13" width="1.90625" style="92" customWidth="1"/>
    <col min="14" max="16" width="7" style="92" customWidth="1"/>
    <col min="17" max="17" width="12.08984375" style="92" customWidth="1"/>
    <col min="18" max="16384" width="9.08984375" style="92"/>
  </cols>
  <sheetData>
    <row r="2" spans="1:27" ht="13.65" customHeight="1" x14ac:dyDescent="0.25">
      <c r="B2" s="313" t="s">
        <v>130</v>
      </c>
      <c r="C2" s="314"/>
      <c r="D2" s="315"/>
    </row>
    <row r="3" spans="1:27" ht="13.65" customHeight="1" x14ac:dyDescent="0.25">
      <c r="B3" s="34"/>
      <c r="C3" s="83" t="str">
        <f>Fixtures!B32</f>
        <v>Scheduled</v>
      </c>
      <c r="D3" s="111">
        <f>Fixtures!C32</f>
        <v>26</v>
      </c>
    </row>
    <row r="4" spans="1:27" ht="13.65" customHeight="1" x14ac:dyDescent="0.25">
      <c r="B4" s="20"/>
      <c r="C4" s="84" t="str">
        <f>Fixtures!B33</f>
        <v>Played</v>
      </c>
      <c r="D4" s="23">
        <f>Fixtures!C33</f>
        <v>6</v>
      </c>
    </row>
    <row r="5" spans="1:27" ht="13.65" customHeight="1" x14ac:dyDescent="0.25">
      <c r="B5" s="20"/>
      <c r="C5" s="84" t="str">
        <f>Fixtures!B34</f>
        <v>Win</v>
      </c>
      <c r="D5" s="23">
        <f>Fixtures!C34</f>
        <v>2</v>
      </c>
    </row>
    <row r="6" spans="1:27" ht="13.65" customHeight="1" x14ac:dyDescent="0.25">
      <c r="B6" s="20"/>
      <c r="C6" s="84" t="str">
        <f>Fixtures!B35</f>
        <v>Loss</v>
      </c>
      <c r="D6" s="23">
        <f>Fixtures!C35</f>
        <v>4</v>
      </c>
    </row>
    <row r="7" spans="1:27" ht="13.65" customHeight="1" x14ac:dyDescent="0.25">
      <c r="B7" s="112"/>
      <c r="C7" s="85" t="str">
        <f>Fixtures!B37</f>
        <v>Cancelled</v>
      </c>
      <c r="D7" s="113">
        <f>Fixtures!C37</f>
        <v>1</v>
      </c>
    </row>
    <row r="8" spans="1:27" ht="13.65" customHeight="1" x14ac:dyDescent="0.25"/>
    <row r="9" spans="1:27" ht="13.65" customHeight="1" x14ac:dyDescent="0.3">
      <c r="A9" s="94"/>
      <c r="B9" s="130"/>
      <c r="C9" s="129">
        <f>Fixtures!B4</f>
        <v>45402</v>
      </c>
      <c r="D9" s="129"/>
      <c r="E9" s="131" t="str">
        <f>Fixtures!D4</f>
        <v>12:00pm</v>
      </c>
      <c r="F9" s="13" t="str">
        <f>Fixtures!E4</f>
        <v>40 overs</v>
      </c>
      <c r="G9" s="95"/>
      <c r="M9" s="96"/>
      <c r="N9" s="97"/>
      <c r="O9" s="97"/>
      <c r="P9" s="98"/>
      <c r="Q9" s="99"/>
      <c r="U9" s="100"/>
      <c r="Z9" s="101"/>
      <c r="AA9" s="101"/>
    </row>
    <row r="10" spans="1:27" ht="13.65" customHeight="1" x14ac:dyDescent="0.3">
      <c r="A10" s="94"/>
      <c r="B10" s="117"/>
      <c r="C10" s="127" t="s">
        <v>61</v>
      </c>
      <c r="D10" s="119"/>
      <c r="E10" s="45"/>
      <c r="F10" s="125"/>
      <c r="G10" s="94"/>
      <c r="M10" s="96"/>
      <c r="N10" s="102"/>
      <c r="O10" s="102"/>
      <c r="P10" s="102"/>
      <c r="Q10" s="102"/>
    </row>
    <row r="11" spans="1:27" ht="13.65" customHeight="1" x14ac:dyDescent="0.3">
      <c r="A11" s="94"/>
      <c r="B11" s="41"/>
      <c r="C11" s="127" t="str">
        <f>Fixtures!C4</f>
        <v>Brentham</v>
      </c>
      <c r="D11" s="119"/>
      <c r="E11" s="45"/>
      <c r="F11" s="115"/>
      <c r="G11" s="94"/>
      <c r="M11" s="96"/>
      <c r="N11" s="102"/>
      <c r="O11" s="102"/>
      <c r="P11" s="102"/>
      <c r="Q11" s="102"/>
    </row>
    <row r="12" spans="1:27" ht="5.15" customHeight="1" x14ac:dyDescent="0.3">
      <c r="A12" s="94"/>
      <c r="B12" s="294" t="s">
        <v>131</v>
      </c>
      <c r="C12" s="295"/>
      <c r="D12" s="295"/>
      <c r="E12" s="295"/>
      <c r="F12" s="296"/>
      <c r="G12" s="94"/>
      <c r="M12" s="96"/>
      <c r="N12" s="102"/>
      <c r="O12" s="102"/>
      <c r="P12" s="102"/>
      <c r="Q12" s="102"/>
    </row>
    <row r="13" spans="1:27" ht="5.15" customHeight="1" x14ac:dyDescent="0.3">
      <c r="A13" s="94"/>
      <c r="B13" s="297"/>
      <c r="C13" s="298"/>
      <c r="D13" s="298"/>
      <c r="E13" s="298"/>
      <c r="F13" s="299"/>
      <c r="G13" s="94"/>
      <c r="M13" s="96"/>
      <c r="N13" s="102"/>
      <c r="O13" s="102"/>
      <c r="P13" s="102"/>
      <c r="Q13" s="102"/>
    </row>
    <row r="14" spans="1:27" ht="5.15" customHeight="1" x14ac:dyDescent="0.3">
      <c r="A14" s="94"/>
      <c r="B14" s="297"/>
      <c r="C14" s="298"/>
      <c r="D14" s="298"/>
      <c r="E14" s="298"/>
      <c r="F14" s="299"/>
      <c r="G14" s="94"/>
      <c r="M14" s="96"/>
      <c r="N14" s="102"/>
      <c r="O14" s="102"/>
      <c r="P14" s="102"/>
      <c r="Q14" s="102"/>
    </row>
    <row r="15" spans="1:27" ht="5.15" customHeight="1" x14ac:dyDescent="0.3">
      <c r="A15" s="94"/>
      <c r="B15" s="297"/>
      <c r="C15" s="298"/>
      <c r="D15" s="298"/>
      <c r="E15" s="298"/>
      <c r="F15" s="299"/>
      <c r="G15" s="94"/>
      <c r="M15" s="96"/>
      <c r="N15" s="102"/>
      <c r="O15" s="102"/>
      <c r="P15" s="102"/>
      <c r="Q15" s="102"/>
    </row>
    <row r="16" spans="1:27" ht="5.15" customHeight="1" x14ac:dyDescent="0.3">
      <c r="A16" s="94"/>
      <c r="B16" s="297"/>
      <c r="C16" s="298"/>
      <c r="D16" s="298"/>
      <c r="E16" s="298"/>
      <c r="F16" s="299"/>
      <c r="G16" s="94"/>
      <c r="M16" s="96"/>
      <c r="N16" s="102"/>
      <c r="O16" s="102"/>
      <c r="P16" s="102"/>
      <c r="Q16" s="102"/>
    </row>
    <row r="17" spans="1:17" ht="5.15" customHeight="1" x14ac:dyDescent="0.3">
      <c r="A17" s="94"/>
      <c r="B17" s="297"/>
      <c r="C17" s="298"/>
      <c r="D17" s="298"/>
      <c r="E17" s="298"/>
      <c r="F17" s="299"/>
      <c r="G17" s="94"/>
      <c r="M17" s="96"/>
      <c r="N17" s="102"/>
      <c r="O17" s="102"/>
      <c r="P17" s="102"/>
      <c r="Q17" s="102"/>
    </row>
    <row r="18" spans="1:17" ht="5.15" customHeight="1" x14ac:dyDescent="0.3">
      <c r="A18" s="94"/>
      <c r="B18" s="300"/>
      <c r="C18" s="301"/>
      <c r="D18" s="301"/>
      <c r="E18" s="301"/>
      <c r="F18" s="302"/>
      <c r="G18" s="94"/>
      <c r="M18" s="96"/>
      <c r="N18" s="102"/>
      <c r="O18" s="102"/>
      <c r="P18" s="102"/>
      <c r="Q18" s="102"/>
    </row>
    <row r="19" spans="1:17" ht="13.65" customHeight="1" x14ac:dyDescent="0.3">
      <c r="A19" s="94"/>
      <c r="B19" s="114"/>
      <c r="C19" s="260" t="s">
        <v>3</v>
      </c>
      <c r="D19" s="260" t="s">
        <v>8</v>
      </c>
      <c r="E19" s="260" t="s">
        <v>116</v>
      </c>
      <c r="F19" s="261" t="str">
        <f>Fixtures!G4</f>
        <v>Scorecard</v>
      </c>
      <c r="G19" s="94"/>
      <c r="M19" s="96"/>
      <c r="N19" s="102"/>
      <c r="O19" s="102"/>
      <c r="P19" s="102"/>
      <c r="Q19" s="102"/>
    </row>
    <row r="20" spans="1:17" ht="13.65" customHeight="1" x14ac:dyDescent="0.3">
      <c r="A20" s="94"/>
      <c r="B20" s="90"/>
      <c r="C20" s="262" t="str">
        <f>Fixtures!F4</f>
        <v>Loss</v>
      </c>
      <c r="D20" s="263"/>
      <c r="E20" s="264"/>
      <c r="F20" s="265">
        <f>Fixtures!H4</f>
        <v>0</v>
      </c>
      <c r="G20" s="94"/>
      <c r="M20" s="96"/>
      <c r="N20" s="102"/>
      <c r="O20" s="102"/>
      <c r="P20" s="102"/>
      <c r="Q20" s="102"/>
    </row>
    <row r="21" spans="1:17" ht="13.65" customHeight="1" x14ac:dyDescent="0.3">
      <c r="A21" s="94"/>
      <c r="G21" s="94"/>
      <c r="M21" s="96"/>
      <c r="N21" s="102"/>
      <c r="O21" s="102"/>
      <c r="P21" s="102"/>
      <c r="Q21" s="102"/>
    </row>
    <row r="22" spans="1:17" ht="13.65" customHeight="1" x14ac:dyDescent="0.3">
      <c r="A22" s="94"/>
      <c r="B22" s="130"/>
      <c r="C22" s="129">
        <f>Fixtures!B5</f>
        <v>45409</v>
      </c>
      <c r="D22" s="129"/>
      <c r="E22" s="131" t="str">
        <f>Fixtures!D5</f>
        <v>1:00pm</v>
      </c>
      <c r="F22" s="13" t="str">
        <f>Fixtures!E5</f>
        <v>40 overs</v>
      </c>
      <c r="M22" s="96"/>
      <c r="N22" s="102"/>
      <c r="O22" s="102"/>
      <c r="P22" s="102"/>
      <c r="Q22" s="102"/>
    </row>
    <row r="23" spans="1:17" ht="13.65" customHeight="1" x14ac:dyDescent="0.3">
      <c r="A23" s="94"/>
      <c r="B23" s="117"/>
      <c r="C23" s="127" t="s">
        <v>61</v>
      </c>
      <c r="D23" s="119"/>
      <c r="E23" s="45"/>
      <c r="F23" s="125"/>
      <c r="M23" s="96"/>
      <c r="N23" s="102"/>
      <c r="O23" s="102"/>
      <c r="P23" s="102"/>
      <c r="Q23" s="102"/>
    </row>
    <row r="24" spans="1:17" ht="13.65" customHeight="1" x14ac:dyDescent="0.3">
      <c r="A24" s="94"/>
      <c r="B24" s="41"/>
      <c r="C24" s="127" t="str">
        <f>Fixtures!C5</f>
        <v>Merton</v>
      </c>
      <c r="D24" s="119"/>
      <c r="E24" s="45"/>
      <c r="F24" s="115"/>
      <c r="M24" s="96"/>
      <c r="N24" s="102"/>
      <c r="O24" s="102"/>
      <c r="P24" s="102"/>
      <c r="Q24" s="102"/>
    </row>
    <row r="25" spans="1:17" ht="5.15" customHeight="1" x14ac:dyDescent="0.3">
      <c r="A25" s="94"/>
      <c r="B25" s="294" t="s">
        <v>131</v>
      </c>
      <c r="C25" s="295"/>
      <c r="D25" s="295"/>
      <c r="E25" s="295"/>
      <c r="F25" s="296"/>
      <c r="M25" s="96"/>
      <c r="N25" s="102"/>
      <c r="O25" s="102"/>
      <c r="P25" s="102"/>
      <c r="Q25" s="102"/>
    </row>
    <row r="26" spans="1:17" ht="5.15" customHeight="1" x14ac:dyDescent="0.3">
      <c r="A26" s="94"/>
      <c r="B26" s="297"/>
      <c r="C26" s="298"/>
      <c r="D26" s="298"/>
      <c r="E26" s="298"/>
      <c r="F26" s="299"/>
      <c r="M26" s="96"/>
      <c r="N26" s="102"/>
      <c r="O26" s="102"/>
      <c r="P26" s="102"/>
      <c r="Q26" s="102"/>
    </row>
    <row r="27" spans="1:17" ht="5.15" customHeight="1" x14ac:dyDescent="0.3">
      <c r="A27" s="94"/>
      <c r="B27" s="297"/>
      <c r="C27" s="298"/>
      <c r="D27" s="298"/>
      <c r="E27" s="298"/>
      <c r="F27" s="299"/>
      <c r="M27" s="96"/>
      <c r="N27" s="102"/>
      <c r="O27" s="102"/>
      <c r="P27" s="102"/>
      <c r="Q27" s="102"/>
    </row>
    <row r="28" spans="1:17" ht="5.15" customHeight="1" x14ac:dyDescent="0.3">
      <c r="A28" s="94"/>
      <c r="B28" s="297"/>
      <c r="C28" s="298"/>
      <c r="D28" s="298"/>
      <c r="E28" s="298"/>
      <c r="F28" s="299"/>
      <c r="M28" s="96"/>
      <c r="N28" s="105"/>
      <c r="O28" s="106"/>
      <c r="P28" s="106"/>
      <c r="Q28" s="95"/>
    </row>
    <row r="29" spans="1:17" ht="5.15" customHeight="1" x14ac:dyDescent="0.3">
      <c r="A29" s="94"/>
      <c r="B29" s="297"/>
      <c r="C29" s="298"/>
      <c r="D29" s="298"/>
      <c r="E29" s="298"/>
      <c r="F29" s="299"/>
      <c r="M29" s="96"/>
      <c r="N29" s="105"/>
      <c r="O29" s="106"/>
      <c r="P29" s="106"/>
      <c r="Q29" s="95"/>
    </row>
    <row r="30" spans="1:17" ht="5.15" customHeight="1" x14ac:dyDescent="0.3">
      <c r="A30" s="94"/>
      <c r="B30" s="297"/>
      <c r="C30" s="298"/>
      <c r="D30" s="298"/>
      <c r="E30" s="298"/>
      <c r="F30" s="299"/>
      <c r="M30" s="96"/>
      <c r="N30" s="105"/>
      <c r="O30" s="106"/>
      <c r="P30" s="106"/>
      <c r="Q30" s="95"/>
    </row>
    <row r="31" spans="1:17" ht="5.15" customHeight="1" x14ac:dyDescent="0.3">
      <c r="A31" s="94"/>
      <c r="B31" s="300"/>
      <c r="C31" s="301"/>
      <c r="D31" s="301"/>
      <c r="E31" s="301"/>
      <c r="F31" s="302"/>
      <c r="M31" s="96"/>
      <c r="N31" s="105"/>
      <c r="O31" s="106"/>
      <c r="P31" s="106"/>
      <c r="Q31" s="95"/>
    </row>
    <row r="32" spans="1:17" ht="13.65" customHeight="1" x14ac:dyDescent="0.3">
      <c r="A32" s="94"/>
      <c r="B32" s="114"/>
      <c r="C32" s="260" t="s">
        <v>3</v>
      </c>
      <c r="D32" s="260" t="s">
        <v>8</v>
      </c>
      <c r="E32" s="260" t="s">
        <v>116</v>
      </c>
      <c r="F32" s="261" t="str">
        <f>Fixtures!G5</f>
        <v>Scorecard</v>
      </c>
      <c r="M32" s="96"/>
      <c r="N32" s="105"/>
      <c r="O32" s="106"/>
      <c r="P32" s="106"/>
      <c r="Q32" s="95"/>
    </row>
    <row r="33" spans="1:17" ht="13.65" customHeight="1" x14ac:dyDescent="0.3">
      <c r="A33" s="94"/>
      <c r="B33" s="90"/>
      <c r="C33" s="262" t="str">
        <f>Fixtures!F5</f>
        <v>Loss</v>
      </c>
      <c r="D33" s="263"/>
      <c r="E33" s="264"/>
      <c r="F33" s="265">
        <f>Fixtures!H5</f>
        <v>0</v>
      </c>
      <c r="M33" s="96"/>
      <c r="N33" s="105"/>
      <c r="O33" s="106"/>
      <c r="P33" s="106"/>
      <c r="Q33" s="95"/>
    </row>
    <row r="34" spans="1:17" ht="13.65" customHeight="1" x14ac:dyDescent="0.3">
      <c r="A34" s="94"/>
      <c r="M34" s="96"/>
      <c r="N34" s="105"/>
      <c r="O34" s="106"/>
      <c r="P34" s="106"/>
      <c r="Q34" s="95"/>
    </row>
    <row r="35" spans="1:17" ht="13.65" customHeight="1" x14ac:dyDescent="0.3">
      <c r="A35" s="94"/>
      <c r="B35" s="130"/>
      <c r="C35" s="129">
        <f>Fixtures!B6</f>
        <v>45416</v>
      </c>
      <c r="D35" s="129"/>
      <c r="E35" s="131" t="str">
        <f>Fixtures!D6</f>
        <v>12:00pm</v>
      </c>
      <c r="F35" s="13" t="str">
        <f>Fixtures!E6</f>
        <v>40 overs</v>
      </c>
      <c r="M35" s="96"/>
      <c r="N35" s="102"/>
      <c r="O35" s="102"/>
      <c r="P35" s="102"/>
      <c r="Q35" s="102"/>
    </row>
    <row r="36" spans="1:17" ht="13.65" customHeight="1" x14ac:dyDescent="0.3">
      <c r="A36" s="94"/>
      <c r="B36" s="41"/>
      <c r="C36" s="127" t="s">
        <v>61</v>
      </c>
      <c r="D36" s="119"/>
      <c r="E36" s="45"/>
      <c r="F36" s="115"/>
      <c r="M36" s="96"/>
      <c r="N36" s="102"/>
      <c r="O36" s="102"/>
      <c r="P36" s="102"/>
      <c r="Q36" s="102"/>
    </row>
    <row r="37" spans="1:17" ht="13.65" customHeight="1" x14ac:dyDescent="0.3">
      <c r="A37" s="94"/>
      <c r="B37" s="117"/>
      <c r="C37" s="127" t="str">
        <f>Fixtures!C6</f>
        <v>Ickenham</v>
      </c>
      <c r="D37" s="119"/>
      <c r="E37" s="45"/>
      <c r="F37" s="125"/>
      <c r="M37" s="96"/>
      <c r="N37" s="102"/>
      <c r="O37" s="102"/>
      <c r="P37" s="102"/>
      <c r="Q37" s="102"/>
    </row>
    <row r="38" spans="1:17" ht="5.15" customHeight="1" x14ac:dyDescent="0.3">
      <c r="A38" s="94"/>
      <c r="B38" s="294" t="s">
        <v>131</v>
      </c>
      <c r="C38" s="295"/>
      <c r="D38" s="295"/>
      <c r="E38" s="295"/>
      <c r="F38" s="296"/>
      <c r="M38" s="96"/>
      <c r="N38" s="102"/>
      <c r="O38" s="102"/>
      <c r="P38" s="102"/>
      <c r="Q38" s="102"/>
    </row>
    <row r="39" spans="1:17" ht="5.15" customHeight="1" x14ac:dyDescent="0.3">
      <c r="A39" s="94"/>
      <c r="B39" s="297"/>
      <c r="C39" s="298"/>
      <c r="D39" s="298"/>
      <c r="E39" s="298"/>
      <c r="F39" s="299"/>
      <c r="M39" s="96"/>
      <c r="N39" s="102"/>
      <c r="O39" s="102"/>
      <c r="P39" s="102"/>
      <c r="Q39" s="102"/>
    </row>
    <row r="40" spans="1:17" ht="5.15" customHeight="1" x14ac:dyDescent="0.3">
      <c r="A40" s="94"/>
      <c r="B40" s="297"/>
      <c r="C40" s="298"/>
      <c r="D40" s="298"/>
      <c r="E40" s="298"/>
      <c r="F40" s="299"/>
      <c r="M40" s="96"/>
      <c r="N40" s="102"/>
      <c r="O40" s="102"/>
      <c r="P40" s="102"/>
      <c r="Q40" s="102"/>
    </row>
    <row r="41" spans="1:17" ht="5.15" customHeight="1" x14ac:dyDescent="0.3">
      <c r="A41" s="94"/>
      <c r="B41" s="297"/>
      <c r="C41" s="298"/>
      <c r="D41" s="298"/>
      <c r="E41" s="298"/>
      <c r="F41" s="299"/>
      <c r="M41" s="96"/>
      <c r="N41" s="102"/>
      <c r="O41" s="102"/>
      <c r="P41" s="102"/>
      <c r="Q41" s="102"/>
    </row>
    <row r="42" spans="1:17" ht="5.15" customHeight="1" x14ac:dyDescent="0.3">
      <c r="A42" s="94"/>
      <c r="B42" s="297"/>
      <c r="C42" s="298"/>
      <c r="D42" s="298"/>
      <c r="E42" s="298"/>
      <c r="F42" s="299"/>
      <c r="M42" s="96"/>
      <c r="N42" s="102"/>
      <c r="O42" s="102"/>
      <c r="P42" s="102"/>
      <c r="Q42" s="102"/>
    </row>
    <row r="43" spans="1:17" ht="5.15" customHeight="1" x14ac:dyDescent="0.3">
      <c r="A43" s="94"/>
      <c r="B43" s="297"/>
      <c r="C43" s="298"/>
      <c r="D43" s="298"/>
      <c r="E43" s="298"/>
      <c r="F43" s="299"/>
      <c r="M43" s="96"/>
      <c r="N43" s="102"/>
      <c r="O43" s="102"/>
      <c r="P43" s="102"/>
      <c r="Q43" s="102"/>
    </row>
    <row r="44" spans="1:17" ht="5.15" customHeight="1" x14ac:dyDescent="0.3">
      <c r="A44" s="94"/>
      <c r="B44" s="300"/>
      <c r="C44" s="301"/>
      <c r="D44" s="301"/>
      <c r="E44" s="301"/>
      <c r="F44" s="302"/>
      <c r="M44" s="96"/>
      <c r="N44" s="102"/>
      <c r="O44" s="102"/>
      <c r="P44" s="102"/>
      <c r="Q44" s="102"/>
    </row>
    <row r="45" spans="1:17" ht="13.65" customHeight="1" x14ac:dyDescent="0.3">
      <c r="A45" s="94"/>
      <c r="B45" s="114"/>
      <c r="C45" s="260" t="s">
        <v>3</v>
      </c>
      <c r="D45" s="260" t="s">
        <v>8</v>
      </c>
      <c r="E45" s="260" t="s">
        <v>116</v>
      </c>
      <c r="F45" s="261" t="str">
        <f>Fixtures!G6</f>
        <v>Scorecard</v>
      </c>
      <c r="M45" s="96"/>
      <c r="N45" s="102"/>
      <c r="O45" s="102"/>
      <c r="P45" s="102"/>
      <c r="Q45" s="102"/>
    </row>
    <row r="46" spans="1:17" ht="13.65" customHeight="1" x14ac:dyDescent="0.3">
      <c r="A46" s="94"/>
      <c r="B46" s="90"/>
      <c r="C46" s="262" t="str">
        <f>Fixtures!F6</f>
        <v>Loss</v>
      </c>
      <c r="D46" s="263"/>
      <c r="E46" s="264"/>
      <c r="F46" s="265">
        <f>Fixtures!H6</f>
        <v>0</v>
      </c>
      <c r="M46" s="96"/>
      <c r="N46" s="102"/>
      <c r="O46" s="102"/>
      <c r="P46" s="102"/>
      <c r="Q46" s="102"/>
    </row>
    <row r="47" spans="1:17" ht="13.65" customHeight="1" x14ac:dyDescent="0.3">
      <c r="A47" s="94"/>
      <c r="M47" s="96"/>
      <c r="N47" s="105"/>
      <c r="O47" s="106"/>
      <c r="P47" s="106"/>
      <c r="Q47" s="95"/>
    </row>
    <row r="48" spans="1:17" ht="13.65" customHeight="1" x14ac:dyDescent="0.3">
      <c r="A48" s="94"/>
      <c r="B48" s="130"/>
      <c r="C48" s="129">
        <f>Fixtures!B7</f>
        <v>45423</v>
      </c>
      <c r="D48" s="129"/>
      <c r="E48" s="131" t="str">
        <f>Fixtures!D7</f>
        <v>1:00pm</v>
      </c>
      <c r="F48" s="13" t="str">
        <f>Fixtures!E7</f>
        <v>40 overs</v>
      </c>
      <c r="G48" s="94"/>
      <c r="M48" s="96"/>
      <c r="N48" s="97"/>
      <c r="O48" s="102"/>
      <c r="P48" s="106"/>
      <c r="Q48" s="99"/>
    </row>
    <row r="49" spans="1:17" ht="13.65" customHeight="1" x14ac:dyDescent="0.3">
      <c r="A49" s="94"/>
      <c r="B49" s="41"/>
      <c r="C49" s="127" t="str">
        <f>Fixtures!C7</f>
        <v>Harrow St. Mary's</v>
      </c>
      <c r="D49" s="119"/>
      <c r="E49" s="45">
        <v>126</v>
      </c>
      <c r="F49" s="115" t="s">
        <v>132</v>
      </c>
      <c r="G49" s="94"/>
      <c r="M49" s="96"/>
      <c r="N49" s="105"/>
      <c r="O49" s="106"/>
      <c r="P49" s="106"/>
      <c r="Q49" s="105"/>
    </row>
    <row r="50" spans="1:17" ht="13.65" customHeight="1" x14ac:dyDescent="0.3">
      <c r="A50" s="94"/>
      <c r="B50" s="117"/>
      <c r="C50" s="127" t="s">
        <v>61</v>
      </c>
      <c r="D50" s="119"/>
      <c r="E50" s="45" t="s">
        <v>133</v>
      </c>
      <c r="F50" s="125" t="s">
        <v>129</v>
      </c>
      <c r="G50" s="94"/>
      <c r="M50" s="96"/>
      <c r="N50" s="105"/>
      <c r="O50" s="106"/>
      <c r="P50" s="106"/>
      <c r="Q50" s="105"/>
    </row>
    <row r="51" spans="1:17" ht="13.65" customHeight="1" x14ac:dyDescent="0.3">
      <c r="A51" s="94"/>
      <c r="B51" s="114"/>
      <c r="C51" s="124" t="s">
        <v>6</v>
      </c>
      <c r="D51" s="126"/>
      <c r="E51" s="124" t="s">
        <v>7</v>
      </c>
      <c r="F51" s="116"/>
      <c r="G51" s="94"/>
      <c r="M51" s="95"/>
      <c r="N51" s="95"/>
      <c r="O51" s="106"/>
      <c r="P51" s="106"/>
    </row>
    <row r="52" spans="1:17" ht="13.65" customHeight="1" x14ac:dyDescent="0.3">
      <c r="A52" s="94"/>
      <c r="B52" s="117"/>
      <c r="C52" s="118" t="s">
        <v>150</v>
      </c>
      <c r="D52" s="119" t="s">
        <v>151</v>
      </c>
      <c r="E52" s="118" t="s">
        <v>150</v>
      </c>
      <c r="F52" s="120" t="s">
        <v>153</v>
      </c>
      <c r="G52" s="94"/>
      <c r="M52" s="95"/>
      <c r="N52" s="95"/>
      <c r="O52" s="106"/>
      <c r="P52" s="106"/>
    </row>
    <row r="53" spans="1:17" ht="13.65" customHeight="1" x14ac:dyDescent="0.3">
      <c r="A53" s="94"/>
      <c r="B53" s="117"/>
      <c r="C53" s="118" t="s">
        <v>152</v>
      </c>
      <c r="D53" s="119">
        <v>19</v>
      </c>
      <c r="E53" s="118" t="s">
        <v>105</v>
      </c>
      <c r="F53" s="120" t="s">
        <v>154</v>
      </c>
      <c r="G53" s="107"/>
      <c r="M53" s="95"/>
      <c r="N53" s="95"/>
      <c r="O53" s="106"/>
      <c r="P53" s="106"/>
    </row>
    <row r="54" spans="1:17" ht="13.65" customHeight="1" x14ac:dyDescent="0.3">
      <c r="A54" s="94"/>
      <c r="B54" s="117"/>
      <c r="C54" s="118" t="s">
        <v>97</v>
      </c>
      <c r="D54" s="119">
        <v>15</v>
      </c>
      <c r="E54" s="118" t="s">
        <v>155</v>
      </c>
      <c r="F54" s="121" t="s">
        <v>156</v>
      </c>
      <c r="G54" s="107"/>
      <c r="M54" s="95"/>
      <c r="N54" s="95"/>
      <c r="O54" s="106"/>
      <c r="P54" s="106"/>
    </row>
    <row r="55" spans="1:17" ht="13.65" customHeight="1" x14ac:dyDescent="0.3">
      <c r="A55" s="94"/>
      <c r="B55" s="117"/>
      <c r="C55" s="118" t="s">
        <v>105</v>
      </c>
      <c r="D55" s="119">
        <v>15</v>
      </c>
      <c r="E55" s="118"/>
      <c r="F55" s="121"/>
      <c r="G55" s="107"/>
      <c r="M55" s="95"/>
      <c r="N55" s="95"/>
      <c r="O55" s="106"/>
      <c r="P55" s="106"/>
    </row>
    <row r="56" spans="1:17" ht="13.65" customHeight="1" x14ac:dyDescent="0.3">
      <c r="A56" s="94"/>
      <c r="B56" s="114"/>
      <c r="C56" s="122" t="s">
        <v>199</v>
      </c>
      <c r="D56" s="303" t="s">
        <v>157</v>
      </c>
      <c r="E56" s="304"/>
      <c r="F56" s="305"/>
      <c r="G56" s="107"/>
      <c r="O56" s="106"/>
      <c r="P56" s="106"/>
    </row>
    <row r="57" spans="1:17" ht="13.65" customHeight="1" x14ac:dyDescent="0.3">
      <c r="A57" s="94"/>
      <c r="B57" s="117"/>
      <c r="C57" s="70" t="s">
        <v>112</v>
      </c>
      <c r="D57" s="306"/>
      <c r="E57" s="307"/>
      <c r="F57" s="308"/>
      <c r="G57" s="107"/>
      <c r="O57" s="106"/>
    </row>
    <row r="58" spans="1:17" ht="13.65" customHeight="1" x14ac:dyDescent="0.3">
      <c r="A58" s="94"/>
      <c r="B58" s="117"/>
      <c r="C58" s="123" t="s">
        <v>158</v>
      </c>
      <c r="D58" s="306" t="s">
        <v>150</v>
      </c>
      <c r="E58" s="307"/>
      <c r="F58" s="308"/>
      <c r="G58" s="107"/>
      <c r="O58" s="106"/>
    </row>
    <row r="59" spans="1:17" ht="13.65" customHeight="1" x14ac:dyDescent="0.3">
      <c r="A59" s="94"/>
      <c r="B59" s="114"/>
      <c r="C59" s="124" t="s">
        <v>3</v>
      </c>
      <c r="D59" s="124" t="s">
        <v>8</v>
      </c>
      <c r="E59" s="124" t="s">
        <v>116</v>
      </c>
      <c r="F59" s="144" t="str">
        <f>Fixtures!G7</f>
        <v>Scorecard</v>
      </c>
      <c r="G59" s="107"/>
      <c r="O59" s="106"/>
    </row>
    <row r="60" spans="1:17" ht="13.65" customHeight="1" x14ac:dyDescent="0.3">
      <c r="A60" s="94"/>
      <c r="B60" s="90"/>
      <c r="C60" s="248" t="str">
        <f>Fixtures!F7</f>
        <v>Loss</v>
      </c>
      <c r="D60" s="91" t="s">
        <v>106</v>
      </c>
      <c r="E60" s="86" t="s">
        <v>150</v>
      </c>
      <c r="F60" s="145" t="str">
        <f>Fixtures!H7</f>
        <v>Team</v>
      </c>
      <c r="G60" s="107"/>
      <c r="O60" s="106"/>
    </row>
    <row r="61" spans="1:17" ht="13.65" customHeight="1" x14ac:dyDescent="0.3">
      <c r="A61" s="94"/>
      <c r="G61" s="107"/>
      <c r="O61" s="106"/>
    </row>
    <row r="62" spans="1:17" ht="13.65" customHeight="1" x14ac:dyDescent="0.3">
      <c r="A62" s="94"/>
      <c r="B62" s="130"/>
      <c r="C62" s="129">
        <f>Fixtures!B8</f>
        <v>45430</v>
      </c>
      <c r="D62" s="129"/>
      <c r="E62" s="131" t="str">
        <f>Fixtures!D8</f>
        <v>1:00pm</v>
      </c>
      <c r="F62" s="13" t="str">
        <f>Fixtures!E8</f>
        <v>40 overs</v>
      </c>
      <c r="G62" s="107"/>
      <c r="O62" s="106"/>
    </row>
    <row r="63" spans="1:17" ht="13.65" customHeight="1" x14ac:dyDescent="0.3">
      <c r="A63" s="94"/>
      <c r="B63" s="117"/>
      <c r="C63" s="127" t="s">
        <v>61</v>
      </c>
      <c r="D63" s="119"/>
      <c r="E63" s="45">
        <v>168</v>
      </c>
      <c r="F63" s="125" t="s">
        <v>121</v>
      </c>
      <c r="G63" s="107"/>
    </row>
    <row r="64" spans="1:17" ht="13.65" customHeight="1" x14ac:dyDescent="0.3">
      <c r="A64" s="94"/>
      <c r="B64" s="41"/>
      <c r="C64" s="127" t="str">
        <f>+Fixtures!C8</f>
        <v>Barnes</v>
      </c>
      <c r="D64" s="119"/>
      <c r="E64" s="45" t="s">
        <v>134</v>
      </c>
      <c r="F64" s="115" t="s">
        <v>120</v>
      </c>
      <c r="G64" s="107"/>
    </row>
    <row r="65" spans="1:7" ht="13.65" customHeight="1" x14ac:dyDescent="0.3">
      <c r="A65" s="94"/>
      <c r="B65" s="114"/>
      <c r="C65" s="124" t="s">
        <v>6</v>
      </c>
      <c r="D65" s="126"/>
      <c r="E65" s="124" t="s">
        <v>7</v>
      </c>
      <c r="F65" s="116"/>
      <c r="G65" s="107"/>
    </row>
    <row r="66" spans="1:7" ht="13.65" customHeight="1" x14ac:dyDescent="0.3">
      <c r="A66" s="94"/>
      <c r="B66" s="117"/>
      <c r="C66" s="118" t="s">
        <v>106</v>
      </c>
      <c r="D66" s="119">
        <v>56</v>
      </c>
      <c r="E66" s="118" t="s">
        <v>159</v>
      </c>
      <c r="F66" s="120" t="s">
        <v>160</v>
      </c>
      <c r="G66" s="94"/>
    </row>
    <row r="67" spans="1:7" ht="13.65" customHeight="1" x14ac:dyDescent="0.3">
      <c r="A67" s="94"/>
      <c r="B67" s="117"/>
      <c r="C67" s="118" t="s">
        <v>107</v>
      </c>
      <c r="D67" s="119">
        <v>25</v>
      </c>
      <c r="E67" s="118" t="s">
        <v>105</v>
      </c>
      <c r="F67" s="120" t="s">
        <v>161</v>
      </c>
      <c r="G67" s="107"/>
    </row>
    <row r="68" spans="1:7" ht="13.65" customHeight="1" x14ac:dyDescent="0.3">
      <c r="A68" s="94"/>
      <c r="B68" s="117"/>
      <c r="C68" s="118" t="s">
        <v>105</v>
      </c>
      <c r="D68" s="119">
        <v>17</v>
      </c>
      <c r="E68" s="118" t="s">
        <v>162</v>
      </c>
      <c r="F68" s="121" t="s">
        <v>163</v>
      </c>
      <c r="G68" s="107"/>
    </row>
    <row r="69" spans="1:7" ht="13.65" customHeight="1" x14ac:dyDescent="0.3">
      <c r="A69" s="94"/>
      <c r="B69" s="114"/>
      <c r="C69" s="122" t="s">
        <v>199</v>
      </c>
      <c r="D69" s="303" t="s">
        <v>164</v>
      </c>
      <c r="E69" s="304"/>
      <c r="F69" s="305"/>
      <c r="G69" s="107"/>
    </row>
    <row r="70" spans="1:7" ht="13.65" customHeight="1" x14ac:dyDescent="0.3">
      <c r="A70" s="94"/>
      <c r="B70" s="117"/>
      <c r="C70" s="70" t="s">
        <v>112</v>
      </c>
      <c r="D70" s="306"/>
      <c r="E70" s="307"/>
      <c r="F70" s="308"/>
      <c r="G70" s="107"/>
    </row>
    <row r="71" spans="1:7" ht="13.65" customHeight="1" x14ac:dyDescent="0.3">
      <c r="A71" s="94"/>
      <c r="B71" s="117"/>
      <c r="C71" s="123" t="s">
        <v>99</v>
      </c>
      <c r="D71" s="306"/>
      <c r="E71" s="307"/>
      <c r="F71" s="308"/>
      <c r="G71" s="107"/>
    </row>
    <row r="72" spans="1:7" ht="13.65" customHeight="1" x14ac:dyDescent="0.3">
      <c r="A72" s="94"/>
      <c r="B72" s="114"/>
      <c r="C72" s="124" t="s">
        <v>3</v>
      </c>
      <c r="D72" s="124" t="s">
        <v>8</v>
      </c>
      <c r="E72" s="124" t="s">
        <v>116</v>
      </c>
      <c r="F72" s="144" t="str">
        <f>Fixtures!G8</f>
        <v>Scorecard</v>
      </c>
      <c r="G72" s="107"/>
    </row>
    <row r="73" spans="1:7" ht="13.65" customHeight="1" x14ac:dyDescent="0.3">
      <c r="A73" s="94"/>
      <c r="B73" s="90"/>
      <c r="C73" s="248" t="str">
        <f>Fixtures!F8</f>
        <v>Win</v>
      </c>
      <c r="D73" s="91" t="s">
        <v>162</v>
      </c>
      <c r="E73" s="91" t="s">
        <v>106</v>
      </c>
      <c r="F73" s="145" t="str">
        <f>Fixtures!H8</f>
        <v>Team</v>
      </c>
      <c r="G73" s="107"/>
    </row>
    <row r="74" spans="1:7" ht="13.65" customHeight="1" x14ac:dyDescent="0.3">
      <c r="A74" s="94"/>
      <c r="G74" s="107"/>
    </row>
    <row r="75" spans="1:7" ht="13.65" customHeight="1" x14ac:dyDescent="0.3">
      <c r="A75" s="94"/>
      <c r="B75" s="130"/>
      <c r="C75" s="129">
        <f>Fixtures!B9</f>
        <v>45437</v>
      </c>
      <c r="D75" s="129"/>
      <c r="E75" s="131" t="str">
        <f>Fixtures!D9</f>
        <v>1:30pm</v>
      </c>
      <c r="F75" s="13" t="str">
        <f>Fixtures!E9</f>
        <v>40 overs</v>
      </c>
      <c r="G75" s="107"/>
    </row>
    <row r="76" spans="1:7" ht="13.65" customHeight="1" x14ac:dyDescent="0.3">
      <c r="A76" s="94"/>
      <c r="B76" s="117"/>
      <c r="C76" s="127" t="s">
        <v>61</v>
      </c>
      <c r="D76" s="119"/>
      <c r="E76" s="45" t="s">
        <v>135</v>
      </c>
      <c r="F76" s="125" t="s">
        <v>104</v>
      </c>
      <c r="G76" s="107"/>
    </row>
    <row r="77" spans="1:7" ht="13.65" customHeight="1" x14ac:dyDescent="0.3">
      <c r="A77" s="95"/>
      <c r="B77" s="41"/>
      <c r="C77" s="127" t="str">
        <f>Fixtures!C9</f>
        <v>Black Rose of Highgate</v>
      </c>
      <c r="D77" s="119"/>
      <c r="E77" s="45" t="s">
        <v>136</v>
      </c>
      <c r="F77" s="115" t="s">
        <v>137</v>
      </c>
      <c r="G77" s="108"/>
    </row>
    <row r="78" spans="1:7" ht="13.65" customHeight="1" x14ac:dyDescent="0.3">
      <c r="A78" s="95"/>
      <c r="B78" s="114"/>
      <c r="C78" s="124" t="s">
        <v>6</v>
      </c>
      <c r="D78" s="126"/>
      <c r="E78" s="124" t="s">
        <v>7</v>
      </c>
      <c r="F78" s="116"/>
      <c r="G78" s="108"/>
    </row>
    <row r="79" spans="1:7" ht="13.65" customHeight="1" x14ac:dyDescent="0.3">
      <c r="A79" s="95"/>
      <c r="B79" s="117"/>
      <c r="C79" s="118" t="s">
        <v>106</v>
      </c>
      <c r="D79" s="119">
        <v>36</v>
      </c>
      <c r="E79" s="118" t="s">
        <v>169</v>
      </c>
      <c r="F79" s="120" t="s">
        <v>170</v>
      </c>
      <c r="G79" s="108"/>
    </row>
    <row r="80" spans="1:7" ht="13.65" customHeight="1" x14ac:dyDescent="0.3">
      <c r="A80" s="95"/>
      <c r="B80" s="117"/>
      <c r="C80" s="118" t="s">
        <v>165</v>
      </c>
      <c r="D80" s="119">
        <v>25</v>
      </c>
      <c r="E80" s="118" t="s">
        <v>106</v>
      </c>
      <c r="F80" s="120" t="s">
        <v>167</v>
      </c>
      <c r="G80" s="108"/>
    </row>
    <row r="81" spans="1:7" ht="13.65" customHeight="1" x14ac:dyDescent="0.3">
      <c r="A81" s="95"/>
      <c r="B81" s="117"/>
      <c r="C81" s="118" t="s">
        <v>166</v>
      </c>
      <c r="D81" s="119">
        <v>15</v>
      </c>
      <c r="E81" s="118" t="s">
        <v>166</v>
      </c>
      <c r="F81" s="120" t="s">
        <v>168</v>
      </c>
      <c r="G81" s="108"/>
    </row>
    <row r="82" spans="1:7" ht="13.65" customHeight="1" x14ac:dyDescent="0.25">
      <c r="A82" s="95"/>
      <c r="B82" s="114"/>
      <c r="C82" s="122" t="s">
        <v>200</v>
      </c>
      <c r="D82" s="303" t="s">
        <v>171</v>
      </c>
      <c r="E82" s="304"/>
      <c r="F82" s="305"/>
      <c r="G82" s="109"/>
    </row>
    <row r="83" spans="1:7" ht="13.65" customHeight="1" x14ac:dyDescent="0.25">
      <c r="A83" s="95"/>
      <c r="B83" s="117"/>
      <c r="C83" s="70" t="s">
        <v>112</v>
      </c>
      <c r="D83" s="306"/>
      <c r="E83" s="307"/>
      <c r="F83" s="308"/>
      <c r="G83" s="109"/>
    </row>
    <row r="84" spans="1:7" ht="13.65" customHeight="1" x14ac:dyDescent="0.25">
      <c r="A84" s="95"/>
      <c r="B84" s="117"/>
      <c r="C84" s="123" t="s">
        <v>158</v>
      </c>
      <c r="D84" s="306" t="s">
        <v>98</v>
      </c>
      <c r="E84" s="307"/>
      <c r="F84" s="308"/>
      <c r="G84" s="109"/>
    </row>
    <row r="85" spans="1:7" ht="13.65" customHeight="1" x14ac:dyDescent="0.25">
      <c r="A85" s="95"/>
      <c r="B85" s="114"/>
      <c r="C85" s="124" t="s">
        <v>3</v>
      </c>
      <c r="D85" s="124" t="s">
        <v>8</v>
      </c>
      <c r="E85" s="124" t="s">
        <v>116</v>
      </c>
      <c r="F85" s="144">
        <f>Fixtures!G9</f>
        <v>0</v>
      </c>
      <c r="G85" s="109"/>
    </row>
    <row r="86" spans="1:7" ht="13.65" customHeight="1" x14ac:dyDescent="0.25">
      <c r="A86" s="95"/>
      <c r="B86" s="90"/>
      <c r="C86" s="248" t="str">
        <f>Fixtures!F9</f>
        <v>Cancelled</v>
      </c>
      <c r="D86" s="91" t="s">
        <v>149</v>
      </c>
      <c r="E86" s="91" t="s">
        <v>149</v>
      </c>
      <c r="F86" s="145" t="str">
        <f>Fixtures!H9</f>
        <v>Team</v>
      </c>
      <c r="G86" s="109"/>
    </row>
    <row r="87" spans="1:7" ht="13.65" customHeight="1" x14ac:dyDescent="0.25">
      <c r="A87" s="95"/>
      <c r="G87" s="109"/>
    </row>
    <row r="88" spans="1:7" ht="13.65" customHeight="1" x14ac:dyDescent="0.25">
      <c r="A88" s="95"/>
      <c r="B88" s="130"/>
      <c r="C88" s="129">
        <f>Fixtures!B10</f>
        <v>45444</v>
      </c>
      <c r="D88" s="129"/>
      <c r="E88" s="131">
        <f>Fixtures!D10</f>
        <v>0</v>
      </c>
      <c r="F88" s="13" t="str">
        <f>Fixtures!E10</f>
        <v>40 overs</v>
      </c>
      <c r="G88" s="109"/>
    </row>
    <row r="89" spans="1:7" ht="13.65" customHeight="1" x14ac:dyDescent="0.25">
      <c r="A89" s="95"/>
      <c r="B89" s="41"/>
      <c r="C89" s="127" t="str">
        <f>Fixtures!C10</f>
        <v>Southgate Adelaide</v>
      </c>
      <c r="D89" s="119"/>
      <c r="E89" s="45" t="s">
        <v>138</v>
      </c>
      <c r="F89" s="115" t="s">
        <v>104</v>
      </c>
      <c r="G89" s="109"/>
    </row>
    <row r="90" spans="1:7" ht="13.65" customHeight="1" x14ac:dyDescent="0.25">
      <c r="A90" s="95"/>
      <c r="B90" s="117"/>
      <c r="C90" s="127" t="s">
        <v>61</v>
      </c>
      <c r="D90" s="119"/>
      <c r="E90" s="128" t="s">
        <v>147</v>
      </c>
      <c r="F90" s="125" t="s">
        <v>137</v>
      </c>
      <c r="G90" s="109"/>
    </row>
    <row r="91" spans="1:7" ht="13.65" customHeight="1" x14ac:dyDescent="0.25">
      <c r="A91" s="95"/>
      <c r="B91" s="114"/>
      <c r="C91" s="124" t="s">
        <v>6</v>
      </c>
      <c r="D91" s="126"/>
      <c r="E91" s="124" t="s">
        <v>7</v>
      </c>
      <c r="F91" s="116"/>
      <c r="G91" s="109"/>
    </row>
    <row r="92" spans="1:7" ht="13.65" customHeight="1" x14ac:dyDescent="0.25">
      <c r="A92" s="95"/>
      <c r="B92" s="117"/>
      <c r="C92" s="118" t="s">
        <v>106</v>
      </c>
      <c r="D92" s="119">
        <v>40</v>
      </c>
      <c r="E92" s="118" t="s">
        <v>172</v>
      </c>
      <c r="F92" s="120" t="s">
        <v>173</v>
      </c>
      <c r="G92" s="109"/>
    </row>
    <row r="93" spans="1:7" ht="13.65" customHeight="1" x14ac:dyDescent="0.25">
      <c r="A93" s="95"/>
      <c r="B93" s="117"/>
      <c r="C93" s="118" t="s">
        <v>169</v>
      </c>
      <c r="D93" s="119">
        <v>18</v>
      </c>
      <c r="E93" s="118" t="s">
        <v>165</v>
      </c>
      <c r="F93" s="120" t="s">
        <v>174</v>
      </c>
      <c r="G93" s="109"/>
    </row>
    <row r="94" spans="1:7" ht="13.65" customHeight="1" x14ac:dyDescent="0.3">
      <c r="A94" s="110"/>
      <c r="B94" s="117"/>
      <c r="C94" s="118" t="s">
        <v>98</v>
      </c>
      <c r="D94" s="119">
        <v>9</v>
      </c>
      <c r="E94" s="118" t="s">
        <v>175</v>
      </c>
      <c r="F94" s="121" t="s">
        <v>176</v>
      </c>
      <c r="G94" s="109"/>
    </row>
    <row r="95" spans="1:7" ht="13.65" customHeight="1" x14ac:dyDescent="0.25">
      <c r="A95" s="95"/>
      <c r="B95" s="114"/>
      <c r="C95" s="122" t="s">
        <v>201</v>
      </c>
      <c r="D95" s="303"/>
      <c r="E95" s="304"/>
      <c r="F95" s="305"/>
      <c r="G95" s="109"/>
    </row>
    <row r="96" spans="1:7" ht="13.65" customHeight="1" x14ac:dyDescent="0.25">
      <c r="A96" s="95"/>
      <c r="B96" s="117"/>
      <c r="C96" s="70" t="s">
        <v>177</v>
      </c>
      <c r="D96" s="306" t="s">
        <v>98</v>
      </c>
      <c r="E96" s="307"/>
      <c r="F96" s="308"/>
      <c r="G96" s="109"/>
    </row>
    <row r="97" spans="1:7" ht="13.65" customHeight="1" x14ac:dyDescent="0.25">
      <c r="A97" s="95"/>
      <c r="B97" s="117"/>
      <c r="C97" s="123" t="s">
        <v>99</v>
      </c>
      <c r="D97" s="306"/>
      <c r="E97" s="307"/>
      <c r="F97" s="308"/>
      <c r="G97" s="109"/>
    </row>
    <row r="98" spans="1:7" ht="13.65" customHeight="1" x14ac:dyDescent="0.25">
      <c r="A98" s="95"/>
      <c r="B98" s="114"/>
      <c r="C98" s="124" t="s">
        <v>3</v>
      </c>
      <c r="D98" s="124" t="s">
        <v>8</v>
      </c>
      <c r="E98" s="124" t="s">
        <v>116</v>
      </c>
      <c r="F98" s="144" t="str">
        <f>Fixtures!G10</f>
        <v>Scorecard</v>
      </c>
      <c r="G98" s="109"/>
    </row>
    <row r="99" spans="1:7" ht="13.65" customHeight="1" x14ac:dyDescent="0.25">
      <c r="A99" s="95"/>
      <c r="B99" s="90"/>
      <c r="C99" s="248" t="str">
        <f>Fixtures!F10</f>
        <v>Win</v>
      </c>
      <c r="D99" s="91" t="s">
        <v>149</v>
      </c>
      <c r="E99" s="91" t="s">
        <v>149</v>
      </c>
      <c r="F99" s="145" t="str">
        <f>Fixtures!H10</f>
        <v>Team</v>
      </c>
      <c r="G99" s="109"/>
    </row>
    <row r="100" spans="1:7" ht="13.65" customHeight="1" x14ac:dyDescent="0.25">
      <c r="A100" s="95"/>
      <c r="G100" s="109"/>
    </row>
    <row r="101" spans="1:7" ht="13.65" customHeight="1" x14ac:dyDescent="0.25">
      <c r="A101" s="95"/>
      <c r="B101" s="130"/>
      <c r="C101" s="129">
        <f>Fixtures!B11</f>
        <v>45451</v>
      </c>
      <c r="D101" s="129"/>
      <c r="E101" s="131" t="str">
        <f>Fixtures!D11</f>
        <v>1:00pm</v>
      </c>
      <c r="F101" s="13" t="str">
        <f>Fixtures!E11</f>
        <v>40 overs</v>
      </c>
      <c r="G101" s="109"/>
    </row>
    <row r="102" spans="1:7" ht="13.65" customHeight="1" x14ac:dyDescent="0.25">
      <c r="A102" s="95"/>
      <c r="B102" s="41"/>
      <c r="C102" s="127" t="str">
        <f>Fixtures!C11</f>
        <v>Brentham</v>
      </c>
      <c r="D102" s="119"/>
      <c r="E102" s="45" t="s">
        <v>139</v>
      </c>
      <c r="F102" s="115" t="s">
        <v>94</v>
      </c>
      <c r="G102" s="109"/>
    </row>
    <row r="103" spans="1:7" ht="13.65" customHeight="1" x14ac:dyDescent="0.25">
      <c r="A103" s="95"/>
      <c r="B103" s="117"/>
      <c r="C103" s="127" t="s">
        <v>61</v>
      </c>
      <c r="D103" s="119"/>
      <c r="E103" s="45" t="s">
        <v>140</v>
      </c>
      <c r="F103" s="125" t="s">
        <v>141</v>
      </c>
      <c r="G103" s="109"/>
    </row>
    <row r="104" spans="1:7" ht="13.65" customHeight="1" x14ac:dyDescent="0.25">
      <c r="A104" s="95"/>
      <c r="B104" s="114"/>
      <c r="C104" s="124" t="s">
        <v>6</v>
      </c>
      <c r="D104" s="126"/>
      <c r="E104" s="124" t="s">
        <v>7</v>
      </c>
      <c r="F104" s="116"/>
      <c r="G104" s="109"/>
    </row>
    <row r="105" spans="1:7" ht="13.65" customHeight="1" x14ac:dyDescent="0.25">
      <c r="A105" s="95"/>
      <c r="B105" s="117"/>
      <c r="C105" s="118" t="s">
        <v>100</v>
      </c>
      <c r="D105" s="119">
        <v>62</v>
      </c>
      <c r="E105" s="118" t="s">
        <v>179</v>
      </c>
      <c r="F105" s="120" t="s">
        <v>180</v>
      </c>
      <c r="G105" s="109"/>
    </row>
    <row r="106" spans="1:7" ht="13.65" customHeight="1" x14ac:dyDescent="0.25">
      <c r="A106" s="95"/>
      <c r="B106" s="117"/>
      <c r="C106" s="118" t="s">
        <v>178</v>
      </c>
      <c r="D106" s="119">
        <v>53</v>
      </c>
      <c r="E106" s="118" t="s">
        <v>106</v>
      </c>
      <c r="F106" s="120" t="s">
        <v>181</v>
      </c>
      <c r="G106" s="109"/>
    </row>
    <row r="107" spans="1:7" ht="13.65" customHeight="1" x14ac:dyDescent="0.25">
      <c r="A107" s="95"/>
      <c r="B107" s="117"/>
      <c r="C107" s="118" t="s">
        <v>97</v>
      </c>
      <c r="D107" s="119">
        <v>49</v>
      </c>
      <c r="E107" s="118" t="s">
        <v>117</v>
      </c>
      <c r="F107" s="121" t="s">
        <v>182</v>
      </c>
      <c r="G107" s="109"/>
    </row>
    <row r="108" spans="1:7" ht="13.65" customHeight="1" x14ac:dyDescent="0.25">
      <c r="A108" s="95"/>
      <c r="B108" s="114"/>
      <c r="C108" s="122" t="s">
        <v>202</v>
      </c>
      <c r="D108" s="303" t="s">
        <v>267</v>
      </c>
      <c r="E108" s="304"/>
      <c r="F108" s="305"/>
      <c r="G108" s="109"/>
    </row>
    <row r="109" spans="1:7" ht="13.65" customHeight="1" x14ac:dyDescent="0.25">
      <c r="A109" s="95"/>
      <c r="B109" s="117"/>
      <c r="C109" s="70" t="s">
        <v>177</v>
      </c>
      <c r="D109" s="306" t="s">
        <v>98</v>
      </c>
      <c r="E109" s="307"/>
      <c r="F109" s="308"/>
      <c r="G109" s="109"/>
    </row>
    <row r="110" spans="1:7" ht="13.65" customHeight="1" x14ac:dyDescent="0.25">
      <c r="A110" s="95"/>
      <c r="B110" s="117"/>
      <c r="C110" s="123" t="s">
        <v>99</v>
      </c>
      <c r="D110" s="306"/>
      <c r="E110" s="307"/>
      <c r="F110" s="308"/>
      <c r="G110" s="109"/>
    </row>
    <row r="111" spans="1:7" ht="13.65" customHeight="1" x14ac:dyDescent="0.25">
      <c r="A111" s="95"/>
      <c r="B111" s="114"/>
      <c r="C111" s="124" t="s">
        <v>3</v>
      </c>
      <c r="D111" s="124" t="s">
        <v>8</v>
      </c>
      <c r="E111" s="124" t="s">
        <v>116</v>
      </c>
      <c r="F111" s="144">
        <f>Fixtures!G11</f>
        <v>0</v>
      </c>
      <c r="G111" s="109"/>
    </row>
    <row r="112" spans="1:7" ht="13.65" customHeight="1" x14ac:dyDescent="0.25">
      <c r="A112" s="95"/>
      <c r="B112" s="90"/>
      <c r="C112" s="248">
        <f>Fixtures!F11</f>
        <v>0</v>
      </c>
      <c r="D112" s="91" t="s">
        <v>178</v>
      </c>
      <c r="E112" s="86" t="s">
        <v>178</v>
      </c>
      <c r="F112" s="145" t="str">
        <f>Fixtures!H11</f>
        <v>Team</v>
      </c>
      <c r="G112" s="109"/>
    </row>
    <row r="113" spans="1:11" ht="13.65" customHeight="1" x14ac:dyDescent="0.25">
      <c r="A113" s="95"/>
      <c r="G113" s="109"/>
    </row>
    <row r="114" spans="1:11" ht="13.65" customHeight="1" x14ac:dyDescent="0.25">
      <c r="A114" s="95"/>
      <c r="B114" s="130"/>
      <c r="C114" s="129">
        <f>Fixtures!B12</f>
        <v>45458</v>
      </c>
      <c r="D114" s="129"/>
      <c r="E114" s="131" t="str">
        <f>Fixtures!D12</f>
        <v>1:00pm</v>
      </c>
      <c r="F114" s="13" t="str">
        <f>Fixtures!E12</f>
        <v>40 overs</v>
      </c>
      <c r="G114" s="109"/>
    </row>
    <row r="115" spans="1:11" ht="13.65" customHeight="1" x14ac:dyDescent="0.25">
      <c r="A115" s="95"/>
      <c r="B115" s="117"/>
      <c r="C115" s="127" t="str">
        <f>Fixtures!C12</f>
        <v>Putney</v>
      </c>
      <c r="D115" s="119"/>
      <c r="E115" s="45" t="s">
        <v>142</v>
      </c>
      <c r="F115" s="125" t="s">
        <v>94</v>
      </c>
      <c r="G115" s="109"/>
    </row>
    <row r="116" spans="1:11" ht="13.65" customHeight="1" x14ac:dyDescent="0.25">
      <c r="A116" s="95"/>
      <c r="B116" s="41"/>
      <c r="C116" s="127" t="s">
        <v>61</v>
      </c>
      <c r="D116" s="119"/>
      <c r="E116" s="45" t="s">
        <v>143</v>
      </c>
      <c r="F116" s="115" t="s">
        <v>94</v>
      </c>
      <c r="G116" s="109"/>
    </row>
    <row r="117" spans="1:11" ht="13.65" customHeight="1" x14ac:dyDescent="0.25">
      <c r="A117" s="95"/>
      <c r="B117" s="114"/>
      <c r="C117" s="124" t="s">
        <v>6</v>
      </c>
      <c r="D117" s="126"/>
      <c r="E117" s="124" t="s">
        <v>7</v>
      </c>
      <c r="F117" s="116"/>
      <c r="G117" s="109"/>
    </row>
    <row r="118" spans="1:11" ht="13.65" customHeight="1" x14ac:dyDescent="0.25">
      <c r="A118" s="95"/>
      <c r="B118" s="117"/>
      <c r="C118" s="118" t="s">
        <v>97</v>
      </c>
      <c r="D118" s="119">
        <v>56</v>
      </c>
      <c r="E118" s="118" t="s">
        <v>183</v>
      </c>
      <c r="F118" s="120" t="s">
        <v>184</v>
      </c>
      <c r="G118" s="109"/>
      <c r="H118" s="102"/>
      <c r="I118" s="102"/>
      <c r="J118" s="102"/>
      <c r="K118" s="102"/>
    </row>
    <row r="119" spans="1:11" ht="13.65" customHeight="1" x14ac:dyDescent="0.25">
      <c r="A119" s="95"/>
      <c r="B119" s="117"/>
      <c r="C119" s="118" t="s">
        <v>107</v>
      </c>
      <c r="D119" s="119">
        <v>32</v>
      </c>
      <c r="E119" s="118" t="s">
        <v>150</v>
      </c>
      <c r="F119" s="120" t="s">
        <v>185</v>
      </c>
      <c r="G119" s="109"/>
      <c r="H119" s="102"/>
      <c r="I119" s="102"/>
      <c r="J119" s="102"/>
      <c r="K119" s="102"/>
    </row>
    <row r="120" spans="1:11" ht="13.65" customHeight="1" x14ac:dyDescent="0.25">
      <c r="A120" s="95"/>
      <c r="B120" s="117"/>
      <c r="C120" s="118" t="s">
        <v>152</v>
      </c>
      <c r="D120" s="119">
        <v>23</v>
      </c>
      <c r="E120" s="118" t="s">
        <v>186</v>
      </c>
      <c r="F120" s="121" t="s">
        <v>187</v>
      </c>
      <c r="G120" s="109"/>
      <c r="H120" s="102"/>
      <c r="I120" s="102"/>
      <c r="J120" s="102"/>
      <c r="K120" s="102"/>
    </row>
    <row r="121" spans="1:11" ht="13.65" customHeight="1" x14ac:dyDescent="0.25">
      <c r="A121" s="95"/>
      <c r="B121" s="114"/>
      <c r="C121" s="122" t="s">
        <v>203</v>
      </c>
      <c r="D121" s="303" t="s">
        <v>188</v>
      </c>
      <c r="E121" s="303"/>
      <c r="F121" s="309"/>
      <c r="G121" s="109"/>
      <c r="H121" s="102"/>
      <c r="I121" s="102"/>
      <c r="J121" s="102"/>
      <c r="K121" s="102"/>
    </row>
    <row r="122" spans="1:11" ht="13.65" customHeight="1" x14ac:dyDescent="0.25">
      <c r="A122" s="95"/>
      <c r="B122" s="117"/>
      <c r="C122" s="70" t="s">
        <v>112</v>
      </c>
      <c r="D122" s="306"/>
      <c r="E122" s="306"/>
      <c r="F122" s="310"/>
      <c r="G122" s="109"/>
      <c r="H122" s="102"/>
      <c r="I122" s="102"/>
      <c r="J122" s="102"/>
      <c r="K122" s="102"/>
    </row>
    <row r="123" spans="1:11" ht="13.65" customHeight="1" x14ac:dyDescent="0.25">
      <c r="A123" s="95"/>
      <c r="B123" s="117"/>
      <c r="C123" s="214" t="s">
        <v>204</v>
      </c>
      <c r="D123" s="311"/>
      <c r="E123" s="311"/>
      <c r="F123" s="312"/>
      <c r="G123" s="109"/>
      <c r="H123" s="102"/>
      <c r="I123" s="102"/>
      <c r="J123" s="102"/>
      <c r="K123" s="102"/>
    </row>
    <row r="124" spans="1:11" ht="13.65" customHeight="1" x14ac:dyDescent="0.25">
      <c r="B124" s="114"/>
      <c r="C124" s="124" t="s">
        <v>3</v>
      </c>
      <c r="D124" s="124" t="s">
        <v>8</v>
      </c>
      <c r="E124" s="124" t="s">
        <v>116</v>
      </c>
      <c r="F124" s="144">
        <f>Fixtures!G12</f>
        <v>0</v>
      </c>
      <c r="H124" s="102"/>
      <c r="I124" s="102"/>
      <c r="J124" s="102"/>
      <c r="K124" s="102"/>
    </row>
    <row r="125" spans="1:11" ht="13.65" customHeight="1" x14ac:dyDescent="0.25">
      <c r="B125" s="90"/>
      <c r="C125" s="248">
        <f>Fixtures!F12</f>
        <v>0</v>
      </c>
      <c r="D125" s="86" t="s">
        <v>107</v>
      </c>
      <c r="E125" s="86" t="s">
        <v>183</v>
      </c>
      <c r="F125" s="145" t="str">
        <f>Fixtures!H12</f>
        <v>Team</v>
      </c>
      <c r="H125" s="102"/>
      <c r="I125" s="102"/>
      <c r="J125" s="102"/>
      <c r="K125" s="102"/>
    </row>
    <row r="126" spans="1:11" ht="13.65" customHeight="1" x14ac:dyDescent="0.25">
      <c r="H126" s="102"/>
      <c r="I126" s="102"/>
      <c r="J126" s="102"/>
      <c r="K126" s="102"/>
    </row>
    <row r="127" spans="1:11" ht="13.65" customHeight="1" x14ac:dyDescent="0.25">
      <c r="B127" s="130"/>
      <c r="C127" s="129">
        <f>Fixtures!B13</f>
        <v>45465</v>
      </c>
      <c r="D127" s="129"/>
      <c r="E127" s="131">
        <f>Fixtures!D13</f>
        <v>0</v>
      </c>
      <c r="F127" s="13" t="str">
        <f>Fixtures!E13</f>
        <v>40 overs</v>
      </c>
      <c r="H127" s="102"/>
      <c r="I127" s="102"/>
      <c r="J127" s="102"/>
      <c r="K127" s="102"/>
    </row>
    <row r="128" spans="1:11" ht="13.65" customHeight="1" x14ac:dyDescent="0.25">
      <c r="B128" s="117"/>
      <c r="C128" s="127" t="str">
        <f>Fixtures!C13</f>
        <v>TBC</v>
      </c>
      <c r="D128" s="119"/>
      <c r="E128" s="45">
        <v>159</v>
      </c>
      <c r="F128" s="125" t="s">
        <v>144</v>
      </c>
      <c r="H128" s="102"/>
      <c r="I128" s="102"/>
      <c r="J128" s="102"/>
      <c r="K128" s="102"/>
    </row>
    <row r="129" spans="1:11" ht="13.65" customHeight="1" x14ac:dyDescent="0.25">
      <c r="B129" s="41"/>
      <c r="C129" s="127" t="s">
        <v>61</v>
      </c>
      <c r="D129" s="119"/>
      <c r="E129" s="45" t="s">
        <v>145</v>
      </c>
      <c r="F129" s="115" t="s">
        <v>146</v>
      </c>
      <c r="H129" s="102"/>
      <c r="I129" s="102"/>
      <c r="J129" s="102"/>
      <c r="K129" s="102"/>
    </row>
    <row r="130" spans="1:11" ht="13.65" customHeight="1" x14ac:dyDescent="0.25">
      <c r="B130" s="114"/>
      <c r="C130" s="124" t="s">
        <v>6</v>
      </c>
      <c r="D130" s="126"/>
      <c r="E130" s="124" t="s">
        <v>7</v>
      </c>
      <c r="F130" s="116"/>
      <c r="H130" s="102"/>
      <c r="I130" s="102"/>
      <c r="J130" s="102"/>
      <c r="K130" s="102"/>
    </row>
    <row r="131" spans="1:11" ht="13.65" customHeight="1" x14ac:dyDescent="0.25">
      <c r="B131" s="117"/>
      <c r="C131" s="118" t="s">
        <v>152</v>
      </c>
      <c r="D131" s="119" t="s">
        <v>189</v>
      </c>
      <c r="E131" s="118" t="s">
        <v>194</v>
      </c>
      <c r="F131" s="120" t="s">
        <v>195</v>
      </c>
      <c r="H131" s="102"/>
      <c r="I131" s="102"/>
      <c r="J131" s="102"/>
      <c r="K131" s="102"/>
    </row>
    <row r="132" spans="1:11" ht="13.65" customHeight="1" x14ac:dyDescent="0.25">
      <c r="B132" s="117"/>
      <c r="C132" s="118" t="s">
        <v>190</v>
      </c>
      <c r="D132" s="119">
        <v>38</v>
      </c>
      <c r="E132" s="118" t="s">
        <v>196</v>
      </c>
      <c r="F132" s="120" t="s">
        <v>197</v>
      </c>
      <c r="H132" s="102"/>
      <c r="I132" s="102"/>
      <c r="J132" s="102"/>
      <c r="K132" s="102"/>
    </row>
    <row r="133" spans="1:11" ht="13.65" customHeight="1" x14ac:dyDescent="0.25">
      <c r="B133" s="117"/>
      <c r="C133" s="118" t="s">
        <v>191</v>
      </c>
      <c r="D133" s="119">
        <v>23</v>
      </c>
      <c r="E133" s="118" t="s">
        <v>192</v>
      </c>
      <c r="F133" s="120" t="s">
        <v>193</v>
      </c>
      <c r="H133" s="102"/>
      <c r="I133" s="102"/>
      <c r="J133" s="102"/>
      <c r="K133" s="102"/>
    </row>
    <row r="134" spans="1:11" ht="13.65" customHeight="1" x14ac:dyDescent="0.25">
      <c r="B134" s="114"/>
      <c r="C134" s="122" t="s">
        <v>202</v>
      </c>
      <c r="D134" s="303" t="s">
        <v>198</v>
      </c>
      <c r="E134" s="304"/>
      <c r="F134" s="305"/>
      <c r="H134" s="102"/>
      <c r="I134" s="102"/>
      <c r="J134" s="102"/>
      <c r="K134" s="102"/>
    </row>
    <row r="135" spans="1:11" ht="13.65" customHeight="1" x14ac:dyDescent="0.25">
      <c r="B135" s="117"/>
      <c r="C135" s="70" t="s">
        <v>112</v>
      </c>
      <c r="D135" s="306"/>
      <c r="E135" s="307"/>
      <c r="F135" s="308"/>
      <c r="H135" s="102"/>
      <c r="I135" s="102"/>
      <c r="J135" s="102"/>
      <c r="K135" s="102"/>
    </row>
    <row r="136" spans="1:11" ht="13.65" customHeight="1" x14ac:dyDescent="0.25">
      <c r="B136" s="117"/>
      <c r="C136" s="123" t="s">
        <v>99</v>
      </c>
      <c r="D136" s="306"/>
      <c r="E136" s="307"/>
      <c r="F136" s="308"/>
      <c r="H136" s="102"/>
      <c r="I136" s="102"/>
      <c r="J136" s="102"/>
      <c r="K136" s="102"/>
    </row>
    <row r="137" spans="1:11" ht="13.65" customHeight="1" x14ac:dyDescent="0.3">
      <c r="A137" s="94"/>
      <c r="B137" s="114"/>
      <c r="C137" s="124" t="s">
        <v>3</v>
      </c>
      <c r="D137" s="124" t="s">
        <v>8</v>
      </c>
      <c r="E137" s="124" t="s">
        <v>116</v>
      </c>
      <c r="F137" s="144">
        <f>Fixtures!G13</f>
        <v>0</v>
      </c>
      <c r="H137" s="102"/>
      <c r="I137" s="102"/>
      <c r="J137" s="102"/>
      <c r="K137" s="102"/>
    </row>
    <row r="138" spans="1:11" ht="13.65" customHeight="1" x14ac:dyDescent="0.25">
      <c r="B138" s="90"/>
      <c r="C138" s="248">
        <f>Fixtures!F13</f>
        <v>0</v>
      </c>
      <c r="D138" s="86" t="s">
        <v>190</v>
      </c>
      <c r="E138" s="86" t="s">
        <v>190</v>
      </c>
      <c r="F138" s="145" t="str">
        <f>Fixtures!H13</f>
        <v>Team</v>
      </c>
      <c r="H138" s="102"/>
      <c r="I138" s="102"/>
      <c r="J138" s="102"/>
      <c r="K138" s="102"/>
    </row>
    <row r="139" spans="1:11" ht="13.65" customHeight="1" x14ac:dyDescent="0.25">
      <c r="H139" s="102"/>
      <c r="I139" s="102"/>
      <c r="J139" s="102"/>
      <c r="K139" s="102"/>
    </row>
    <row r="140" spans="1:11" ht="13.65" customHeight="1" x14ac:dyDescent="0.25">
      <c r="B140" s="130"/>
      <c r="C140" s="129">
        <f>Fixtures!B14</f>
        <v>45472</v>
      </c>
      <c r="D140" s="129"/>
      <c r="E140" s="131" t="str">
        <f>Fixtures!D14</f>
        <v>1:00pm</v>
      </c>
      <c r="F140" s="13" t="str">
        <f>Fixtures!E14</f>
        <v>40 overs</v>
      </c>
      <c r="H140" s="102"/>
      <c r="I140" s="102"/>
      <c r="J140" s="102"/>
      <c r="K140" s="102"/>
    </row>
    <row r="141" spans="1:11" ht="13.65" customHeight="1" x14ac:dyDescent="0.25">
      <c r="B141" s="117"/>
      <c r="C141" s="127" t="s">
        <v>61</v>
      </c>
      <c r="D141" s="119"/>
      <c r="E141" s="45" t="s">
        <v>206</v>
      </c>
      <c r="F141" s="125" t="s">
        <v>207</v>
      </c>
      <c r="H141" s="102"/>
      <c r="I141" s="102"/>
      <c r="J141" s="102"/>
      <c r="K141" s="102"/>
    </row>
    <row r="142" spans="1:11" ht="13.65" customHeight="1" x14ac:dyDescent="0.25">
      <c r="B142" s="41"/>
      <c r="C142" s="127" t="str">
        <f>Fixtures!C14</f>
        <v>Kew</v>
      </c>
      <c r="D142" s="119"/>
      <c r="E142" s="45" t="s">
        <v>208</v>
      </c>
      <c r="F142" s="115" t="s">
        <v>209</v>
      </c>
      <c r="H142" s="102"/>
      <c r="I142" s="102"/>
      <c r="J142" s="102"/>
      <c r="K142" s="102"/>
    </row>
    <row r="143" spans="1:11" ht="13.65" customHeight="1" x14ac:dyDescent="0.25">
      <c r="B143" s="114"/>
      <c r="C143" s="124" t="s">
        <v>6</v>
      </c>
      <c r="D143" s="126"/>
      <c r="E143" s="124" t="s">
        <v>7</v>
      </c>
      <c r="F143" s="116"/>
      <c r="H143" s="102"/>
      <c r="I143" s="102"/>
      <c r="J143" s="102"/>
      <c r="K143" s="102"/>
    </row>
    <row r="144" spans="1:11" ht="13.65" customHeight="1" x14ac:dyDescent="0.25">
      <c r="B144" s="117"/>
      <c r="C144" s="118" t="s">
        <v>97</v>
      </c>
      <c r="D144" s="119">
        <v>48</v>
      </c>
      <c r="E144" s="118" t="s">
        <v>186</v>
      </c>
      <c r="F144" s="120" t="s">
        <v>212</v>
      </c>
      <c r="H144" s="102"/>
      <c r="I144" s="102"/>
      <c r="J144" s="102"/>
      <c r="K144" s="102"/>
    </row>
    <row r="145" spans="2:11" ht="13.65" customHeight="1" x14ac:dyDescent="0.25">
      <c r="B145" s="117"/>
      <c r="C145" s="118" t="s">
        <v>150</v>
      </c>
      <c r="D145" s="119">
        <v>29</v>
      </c>
      <c r="E145" s="118" t="s">
        <v>183</v>
      </c>
      <c r="F145" s="120" t="s">
        <v>211</v>
      </c>
      <c r="H145" s="102"/>
      <c r="I145" s="102"/>
      <c r="J145" s="102"/>
      <c r="K145" s="102"/>
    </row>
    <row r="146" spans="2:11" ht="13.65" customHeight="1" x14ac:dyDescent="0.25">
      <c r="B146" s="117"/>
      <c r="C146" s="118" t="s">
        <v>210</v>
      </c>
      <c r="D146" s="119">
        <v>25</v>
      </c>
      <c r="E146" s="118" t="s">
        <v>210</v>
      </c>
      <c r="F146" s="120" t="s">
        <v>213</v>
      </c>
      <c r="H146" s="102"/>
      <c r="I146" s="102"/>
      <c r="J146" s="102"/>
      <c r="K146" s="102"/>
    </row>
    <row r="147" spans="2:11" ht="13.65" customHeight="1" x14ac:dyDescent="0.25">
      <c r="B147" s="114"/>
      <c r="C147" s="122" t="s">
        <v>201</v>
      </c>
      <c r="D147" s="303"/>
      <c r="E147" s="304"/>
      <c r="F147" s="305"/>
      <c r="H147" s="102"/>
      <c r="I147" s="102"/>
      <c r="J147" s="102"/>
      <c r="K147" s="102"/>
    </row>
    <row r="148" spans="2:11" ht="13.65" customHeight="1" x14ac:dyDescent="0.25">
      <c r="B148" s="117"/>
      <c r="C148" s="70" t="s">
        <v>305</v>
      </c>
      <c r="D148" s="306" t="s">
        <v>214</v>
      </c>
      <c r="E148" s="307"/>
      <c r="F148" s="308"/>
      <c r="H148" s="102"/>
      <c r="I148" s="102"/>
      <c r="J148" s="102"/>
      <c r="K148" s="102"/>
    </row>
    <row r="149" spans="2:11" ht="13.65" customHeight="1" x14ac:dyDescent="0.25">
      <c r="B149" s="117"/>
      <c r="C149" s="123" t="s">
        <v>99</v>
      </c>
      <c r="D149" s="306"/>
      <c r="E149" s="307"/>
      <c r="F149" s="308"/>
      <c r="H149" s="102"/>
      <c r="I149" s="102"/>
      <c r="J149" s="102"/>
      <c r="K149" s="102"/>
    </row>
    <row r="150" spans="2:11" ht="13.65" customHeight="1" x14ac:dyDescent="0.25">
      <c r="B150" s="114"/>
      <c r="C150" s="124" t="s">
        <v>3</v>
      </c>
      <c r="D150" s="124" t="s">
        <v>8</v>
      </c>
      <c r="E150" s="124" t="s">
        <v>116</v>
      </c>
      <c r="F150" s="144">
        <f>Fixtures!G14</f>
        <v>0</v>
      </c>
      <c r="H150" s="102"/>
      <c r="I150" s="102"/>
      <c r="J150" s="102"/>
      <c r="K150" s="102"/>
    </row>
    <row r="151" spans="2:11" ht="13.65" customHeight="1" x14ac:dyDescent="0.25">
      <c r="B151" s="90"/>
      <c r="C151" s="248">
        <f>Fixtures!F14</f>
        <v>0</v>
      </c>
      <c r="D151" s="86" t="s">
        <v>105</v>
      </c>
      <c r="E151" s="86" t="s">
        <v>183</v>
      </c>
      <c r="F151" s="145" t="str">
        <f>Fixtures!H14</f>
        <v>Team</v>
      </c>
      <c r="H151" s="102"/>
      <c r="I151" s="102"/>
      <c r="J151" s="102"/>
      <c r="K151" s="102"/>
    </row>
    <row r="152" spans="2:11" ht="13.65" customHeight="1" x14ac:dyDescent="0.25">
      <c r="H152" s="102"/>
      <c r="I152" s="102"/>
      <c r="J152" s="102"/>
      <c r="K152" s="102"/>
    </row>
    <row r="153" spans="2:11" ht="13.65" customHeight="1" x14ac:dyDescent="0.25">
      <c r="B153" s="130"/>
      <c r="C153" s="129">
        <f>Fixtures!B15</f>
        <v>45479</v>
      </c>
      <c r="D153" s="129"/>
      <c r="E153" s="131" t="str">
        <f>Fixtures!D15</f>
        <v>1:30pm</v>
      </c>
      <c r="F153" s="13" t="str">
        <f>Fixtures!E15</f>
        <v>40 overs</v>
      </c>
      <c r="H153" s="102"/>
      <c r="I153" s="102"/>
      <c r="J153" s="102"/>
      <c r="K153" s="102"/>
    </row>
    <row r="154" spans="2:11" ht="13.65" customHeight="1" x14ac:dyDescent="0.25">
      <c r="B154" s="117"/>
      <c r="C154" s="127" t="str">
        <f>Fixtures!C15</f>
        <v>Shepherd's Bush</v>
      </c>
      <c r="D154" s="119"/>
      <c r="E154" s="45">
        <v>160</v>
      </c>
      <c r="F154" s="125" t="s">
        <v>215</v>
      </c>
      <c r="H154" s="102"/>
      <c r="I154" s="102"/>
      <c r="J154" s="102"/>
      <c r="K154" s="102"/>
    </row>
    <row r="155" spans="2:11" ht="13.65" customHeight="1" x14ac:dyDescent="0.25">
      <c r="B155" s="41"/>
      <c r="C155" s="127" t="s">
        <v>61</v>
      </c>
      <c r="D155" s="119"/>
      <c r="E155" s="45">
        <v>128</v>
      </c>
      <c r="F155" s="115" t="s">
        <v>216</v>
      </c>
    </row>
    <row r="156" spans="2:11" ht="5.15" customHeight="1" x14ac:dyDescent="0.25">
      <c r="B156" s="294" t="s">
        <v>315</v>
      </c>
      <c r="C156" s="295"/>
      <c r="D156" s="295"/>
      <c r="E156" s="295"/>
      <c r="F156" s="296"/>
    </row>
    <row r="157" spans="2:11" ht="5.15" customHeight="1" x14ac:dyDescent="0.25">
      <c r="B157" s="297"/>
      <c r="C157" s="298"/>
      <c r="D157" s="298"/>
      <c r="E157" s="298"/>
      <c r="F157" s="299"/>
    </row>
    <row r="158" spans="2:11" ht="5.15" customHeight="1" x14ac:dyDescent="0.25">
      <c r="B158" s="297"/>
      <c r="C158" s="298"/>
      <c r="D158" s="298"/>
      <c r="E158" s="298"/>
      <c r="F158" s="299"/>
    </row>
    <row r="159" spans="2:11" ht="5.15" customHeight="1" x14ac:dyDescent="0.25">
      <c r="B159" s="297"/>
      <c r="C159" s="298"/>
      <c r="D159" s="298"/>
      <c r="E159" s="298"/>
      <c r="F159" s="299"/>
    </row>
    <row r="160" spans="2:11" ht="5.15" customHeight="1" x14ac:dyDescent="0.25">
      <c r="B160" s="297"/>
      <c r="C160" s="298"/>
      <c r="D160" s="298"/>
      <c r="E160" s="298"/>
      <c r="F160" s="299"/>
    </row>
    <row r="161" spans="2:7" ht="5.15" customHeight="1" x14ac:dyDescent="0.25">
      <c r="B161" s="297"/>
      <c r="C161" s="298"/>
      <c r="D161" s="298"/>
      <c r="E161" s="298"/>
      <c r="F161" s="299"/>
    </row>
    <row r="162" spans="2:7" ht="5.15" customHeight="1" x14ac:dyDescent="0.25">
      <c r="B162" s="300"/>
      <c r="C162" s="301"/>
      <c r="D162" s="301"/>
      <c r="E162" s="301"/>
      <c r="F162" s="302"/>
    </row>
    <row r="163" spans="2:7" ht="13.65" customHeight="1" x14ac:dyDescent="0.25">
      <c r="B163" s="268"/>
      <c r="C163" s="260" t="s">
        <v>3</v>
      </c>
      <c r="D163" s="260" t="s">
        <v>8</v>
      </c>
      <c r="E163" s="260" t="s">
        <v>116</v>
      </c>
      <c r="F163" s="266">
        <f>Fixtures!G15</f>
        <v>0</v>
      </c>
    </row>
    <row r="164" spans="2:7" ht="13.65" customHeight="1" x14ac:dyDescent="0.25">
      <c r="B164" s="269"/>
      <c r="C164" s="262">
        <f>Fixtures!F15</f>
        <v>0</v>
      </c>
      <c r="D164" s="264" t="s">
        <v>150</v>
      </c>
      <c r="E164" s="264" t="s">
        <v>218</v>
      </c>
      <c r="F164" s="267" t="str">
        <f>Fixtures!H15</f>
        <v>Team</v>
      </c>
    </row>
    <row r="165" spans="2:7" ht="13.65" customHeight="1" x14ac:dyDescent="0.25"/>
    <row r="166" spans="2:7" ht="13.65" customHeight="1" x14ac:dyDescent="0.25">
      <c r="B166" s="130"/>
      <c r="C166" s="129">
        <f>Fixtures!B16</f>
        <v>45484</v>
      </c>
      <c r="D166" s="129"/>
      <c r="E166" s="131" t="str">
        <f>Fixtures!D16</f>
        <v>6:00pm</v>
      </c>
      <c r="F166" s="13" t="str">
        <f>Fixtures!E16</f>
        <v>Twenty20</v>
      </c>
    </row>
    <row r="167" spans="2:7" ht="13.65" customHeight="1" x14ac:dyDescent="0.25">
      <c r="B167" s="117"/>
      <c r="C167" s="127" t="str">
        <f>Fixtures!C16</f>
        <v>Prince's Head</v>
      </c>
      <c r="D167" s="119"/>
      <c r="E167" s="45">
        <v>173</v>
      </c>
      <c r="F167" s="125" t="s">
        <v>220</v>
      </c>
    </row>
    <row r="168" spans="2:7" ht="13.65" customHeight="1" x14ac:dyDescent="0.25">
      <c r="B168" s="41"/>
      <c r="C168" s="127" t="s">
        <v>61</v>
      </c>
      <c r="D168" s="119"/>
      <c r="E168" s="45">
        <v>142</v>
      </c>
      <c r="F168" s="115" t="s">
        <v>219</v>
      </c>
    </row>
    <row r="169" spans="2:7" ht="13.65" customHeight="1" x14ac:dyDescent="0.25">
      <c r="B169" s="114"/>
      <c r="C169" s="124" t="s">
        <v>6</v>
      </c>
      <c r="D169" s="126"/>
      <c r="E169" s="124" t="s">
        <v>7</v>
      </c>
      <c r="F169" s="116"/>
    </row>
    <row r="170" spans="2:7" ht="13.65" customHeight="1" x14ac:dyDescent="0.25">
      <c r="B170" s="117"/>
      <c r="C170" s="118" t="s">
        <v>150</v>
      </c>
      <c r="D170" s="119" t="s">
        <v>221</v>
      </c>
      <c r="E170" s="118" t="s">
        <v>222</v>
      </c>
      <c r="F170" s="120" t="s">
        <v>223</v>
      </c>
      <c r="G170" s="92"/>
    </row>
    <row r="171" spans="2:7" ht="13.65" customHeight="1" x14ac:dyDescent="0.25">
      <c r="B171" s="117"/>
      <c r="C171" s="118" t="s">
        <v>97</v>
      </c>
      <c r="D171" s="119">
        <v>22</v>
      </c>
      <c r="E171" s="118" t="s">
        <v>150</v>
      </c>
      <c r="F171" s="120" t="s">
        <v>224</v>
      </c>
      <c r="G171" s="92"/>
    </row>
    <row r="172" spans="2:7" ht="13.65" customHeight="1" x14ac:dyDescent="0.25">
      <c r="B172" s="117"/>
      <c r="C172" s="118" t="s">
        <v>106</v>
      </c>
      <c r="D172" s="119">
        <v>10</v>
      </c>
      <c r="E172" s="118" t="s">
        <v>106</v>
      </c>
      <c r="F172" s="120" t="s">
        <v>225</v>
      </c>
    </row>
    <row r="173" spans="2:7" ht="13.65" customHeight="1" x14ac:dyDescent="0.25">
      <c r="B173" s="114"/>
      <c r="C173" s="122" t="s">
        <v>202</v>
      </c>
      <c r="D173" s="303" t="s">
        <v>226</v>
      </c>
      <c r="E173" s="304"/>
      <c r="F173" s="305"/>
    </row>
    <row r="174" spans="2:7" ht="13.65" customHeight="1" x14ac:dyDescent="0.25">
      <c r="B174" s="117"/>
      <c r="C174" s="70" t="s">
        <v>112</v>
      </c>
      <c r="D174" s="306"/>
      <c r="E174" s="307"/>
      <c r="F174" s="308"/>
    </row>
    <row r="175" spans="2:7" ht="13.65" customHeight="1" x14ac:dyDescent="0.25">
      <c r="B175" s="117"/>
      <c r="C175" s="123" t="s">
        <v>158</v>
      </c>
      <c r="D175" s="306" t="s">
        <v>106</v>
      </c>
      <c r="E175" s="307"/>
      <c r="F175" s="308"/>
    </row>
    <row r="176" spans="2:7" ht="13.65" customHeight="1" x14ac:dyDescent="0.25">
      <c r="B176" s="114"/>
      <c r="C176" s="124" t="s">
        <v>3</v>
      </c>
      <c r="D176" s="124" t="s">
        <v>8</v>
      </c>
      <c r="E176" s="124" t="s">
        <v>116</v>
      </c>
      <c r="F176" s="144">
        <f>Fixtures!G16</f>
        <v>0</v>
      </c>
    </row>
    <row r="177" spans="2:7" ht="13.65" customHeight="1" x14ac:dyDescent="0.25">
      <c r="B177" s="90"/>
      <c r="C177" s="248">
        <f>Fixtures!F16</f>
        <v>0</v>
      </c>
      <c r="D177" s="86" t="s">
        <v>98</v>
      </c>
      <c r="E177" s="86" t="s">
        <v>100</v>
      </c>
      <c r="F177" s="145" t="str">
        <f>Fixtures!H16</f>
        <v>Team</v>
      </c>
    </row>
    <row r="178" spans="2:7" ht="13.65" customHeight="1" x14ac:dyDescent="0.25"/>
    <row r="179" spans="2:7" ht="13.65" customHeight="1" x14ac:dyDescent="0.25">
      <c r="B179" s="130"/>
      <c r="C179" s="129">
        <f>Fixtures!B17</f>
        <v>45486</v>
      </c>
      <c r="D179" s="129"/>
      <c r="E179" s="131">
        <f>Fixtures!D17</f>
        <v>0</v>
      </c>
      <c r="F179" s="13" t="str">
        <f>Fixtures!E17</f>
        <v>40 overs</v>
      </c>
    </row>
    <row r="180" spans="2:7" ht="13.65" customHeight="1" x14ac:dyDescent="0.25">
      <c r="B180" s="117"/>
      <c r="C180" s="127" t="s">
        <v>61</v>
      </c>
      <c r="D180" s="119"/>
      <c r="E180" s="45" t="s">
        <v>227</v>
      </c>
      <c r="F180" s="125" t="s">
        <v>94</v>
      </c>
    </row>
    <row r="181" spans="2:7" ht="13.65" customHeight="1" x14ac:dyDescent="0.25">
      <c r="B181" s="41"/>
      <c r="C181" s="127" t="str">
        <f>Fixtures!C17</f>
        <v>Teddington</v>
      </c>
      <c r="D181" s="119"/>
      <c r="E181" s="45">
        <v>92</v>
      </c>
      <c r="F181" s="115" t="s">
        <v>228</v>
      </c>
    </row>
    <row r="182" spans="2:7" ht="5.15" customHeight="1" x14ac:dyDescent="0.25">
      <c r="B182" s="294" t="s">
        <v>131</v>
      </c>
      <c r="C182" s="295"/>
      <c r="D182" s="295"/>
      <c r="E182" s="295"/>
      <c r="F182" s="296"/>
    </row>
    <row r="183" spans="2:7" ht="5.15" customHeight="1" x14ac:dyDescent="0.25">
      <c r="B183" s="297"/>
      <c r="C183" s="298"/>
      <c r="D183" s="298"/>
      <c r="E183" s="298"/>
      <c r="F183" s="299"/>
    </row>
    <row r="184" spans="2:7" ht="5.15" customHeight="1" x14ac:dyDescent="0.25">
      <c r="B184" s="297"/>
      <c r="C184" s="298"/>
      <c r="D184" s="298"/>
      <c r="E184" s="298"/>
      <c r="F184" s="299"/>
    </row>
    <row r="185" spans="2:7" ht="5.15" customHeight="1" x14ac:dyDescent="0.25">
      <c r="B185" s="297"/>
      <c r="C185" s="298"/>
      <c r="D185" s="298"/>
      <c r="E185" s="298"/>
      <c r="F185" s="299"/>
    </row>
    <row r="186" spans="2:7" ht="5.15" customHeight="1" x14ac:dyDescent="0.25">
      <c r="B186" s="297"/>
      <c r="C186" s="298"/>
      <c r="D186" s="298"/>
      <c r="E186" s="298"/>
      <c r="F186" s="299"/>
    </row>
    <row r="187" spans="2:7" ht="5.15" customHeight="1" x14ac:dyDescent="0.25">
      <c r="B187" s="297"/>
      <c r="C187" s="298"/>
      <c r="D187" s="298"/>
      <c r="E187" s="298"/>
      <c r="F187" s="299"/>
    </row>
    <row r="188" spans="2:7" ht="5.15" customHeight="1" x14ac:dyDescent="0.25">
      <c r="B188" s="300"/>
      <c r="C188" s="301"/>
      <c r="D188" s="301"/>
      <c r="E188" s="301"/>
      <c r="F188" s="302"/>
    </row>
    <row r="189" spans="2:7" ht="13.65" customHeight="1" x14ac:dyDescent="0.25">
      <c r="B189" s="268"/>
      <c r="C189" s="260" t="s">
        <v>3</v>
      </c>
      <c r="D189" s="260" t="s">
        <v>8</v>
      </c>
      <c r="E189" s="260" t="s">
        <v>116</v>
      </c>
      <c r="F189" s="266">
        <f>Fixtures!G17</f>
        <v>0</v>
      </c>
    </row>
    <row r="190" spans="2:7" ht="13.65" customHeight="1" x14ac:dyDescent="0.25">
      <c r="B190" s="269"/>
      <c r="C190" s="262">
        <f>Fixtures!F17</f>
        <v>0</v>
      </c>
      <c r="D190" s="264" t="s">
        <v>100</v>
      </c>
      <c r="E190" s="264" t="s">
        <v>229</v>
      </c>
      <c r="F190" s="267">
        <f>Fixtures!H17</f>
        <v>0</v>
      </c>
    </row>
    <row r="191" spans="2:7" ht="13.65" customHeight="1" x14ac:dyDescent="0.25">
      <c r="G191" s="92"/>
    </row>
    <row r="192" spans="2:7" ht="13.65" customHeight="1" x14ac:dyDescent="0.25">
      <c r="B192" s="130"/>
      <c r="C192" s="129">
        <f>Fixtures!B18</f>
        <v>45493</v>
      </c>
      <c r="D192" s="129"/>
      <c r="E192" s="131">
        <f>Fixtures!D18</f>
        <v>0</v>
      </c>
      <c r="F192" s="13" t="str">
        <f>Fixtures!E18</f>
        <v>40 overs</v>
      </c>
      <c r="G192" s="92"/>
    </row>
    <row r="193" spans="2:7" ht="13.65" customHeight="1" x14ac:dyDescent="0.25">
      <c r="B193" s="117"/>
      <c r="C193" s="127" t="s">
        <v>61</v>
      </c>
      <c r="D193" s="119"/>
      <c r="E193" s="45"/>
      <c r="F193" s="125"/>
      <c r="G193" s="92"/>
    </row>
    <row r="194" spans="2:7" ht="13.65" customHeight="1" x14ac:dyDescent="0.25">
      <c r="B194" s="41"/>
      <c r="C194" s="127" t="str">
        <f>Fixtures!C18</f>
        <v>Black Rose of Highgate</v>
      </c>
      <c r="D194" s="119"/>
      <c r="E194" s="45"/>
      <c r="F194" s="115"/>
      <c r="G194" s="92"/>
    </row>
    <row r="195" spans="2:7" ht="5.15" customHeight="1" x14ac:dyDescent="0.25">
      <c r="B195" s="294" t="s">
        <v>131</v>
      </c>
      <c r="C195" s="295"/>
      <c r="D195" s="295"/>
      <c r="E195" s="295"/>
      <c r="F195" s="296"/>
      <c r="G195" s="92"/>
    </row>
    <row r="196" spans="2:7" ht="5.15" customHeight="1" x14ac:dyDescent="0.25">
      <c r="B196" s="297"/>
      <c r="C196" s="298"/>
      <c r="D196" s="298"/>
      <c r="E196" s="298"/>
      <c r="F196" s="299"/>
      <c r="G196" s="92"/>
    </row>
    <row r="197" spans="2:7" ht="5.15" customHeight="1" x14ac:dyDescent="0.25">
      <c r="B197" s="297"/>
      <c r="C197" s="298"/>
      <c r="D197" s="298"/>
      <c r="E197" s="298"/>
      <c r="F197" s="299"/>
      <c r="G197" s="92"/>
    </row>
    <row r="198" spans="2:7" ht="5.15" customHeight="1" x14ac:dyDescent="0.25">
      <c r="B198" s="297"/>
      <c r="C198" s="298"/>
      <c r="D198" s="298"/>
      <c r="E198" s="298"/>
      <c r="F198" s="299"/>
      <c r="G198" s="92"/>
    </row>
    <row r="199" spans="2:7" ht="5.15" customHeight="1" x14ac:dyDescent="0.25">
      <c r="B199" s="297"/>
      <c r="C199" s="298"/>
      <c r="D199" s="298"/>
      <c r="E199" s="298"/>
      <c r="F199" s="299"/>
      <c r="G199" s="92"/>
    </row>
    <row r="200" spans="2:7" ht="5.15" customHeight="1" x14ac:dyDescent="0.25">
      <c r="B200" s="297"/>
      <c r="C200" s="298"/>
      <c r="D200" s="298"/>
      <c r="E200" s="298"/>
      <c r="F200" s="299"/>
      <c r="G200" s="92"/>
    </row>
    <row r="201" spans="2:7" ht="5.15" customHeight="1" x14ac:dyDescent="0.25">
      <c r="B201" s="300"/>
      <c r="C201" s="301"/>
      <c r="D201" s="301"/>
      <c r="E201" s="301"/>
      <c r="F201" s="302"/>
      <c r="G201" s="92"/>
    </row>
    <row r="202" spans="2:7" ht="13.65" customHeight="1" x14ac:dyDescent="0.25">
      <c r="B202" s="114"/>
      <c r="C202" s="260" t="s">
        <v>3</v>
      </c>
      <c r="D202" s="260" t="s">
        <v>8</v>
      </c>
      <c r="E202" s="260" t="s">
        <v>116</v>
      </c>
      <c r="F202" s="266">
        <f>Fixtures!G18</f>
        <v>0</v>
      </c>
      <c r="G202" s="92"/>
    </row>
    <row r="203" spans="2:7" ht="13.65" customHeight="1" x14ac:dyDescent="0.25">
      <c r="B203" s="90"/>
      <c r="C203" s="262">
        <f>Fixtures!F18</f>
        <v>0</v>
      </c>
      <c r="D203" s="264"/>
      <c r="E203" s="264"/>
      <c r="F203" s="267" t="str">
        <f>Fixtures!H18</f>
        <v>Team</v>
      </c>
      <c r="G203" s="92"/>
    </row>
    <row r="204" spans="2:7" ht="13.65" customHeight="1" x14ac:dyDescent="0.25">
      <c r="G204" s="92"/>
    </row>
    <row r="205" spans="2:7" ht="13.65" customHeight="1" x14ac:dyDescent="0.25">
      <c r="B205" s="130"/>
      <c r="C205" s="129">
        <f>Fixtures!B19</f>
        <v>45500</v>
      </c>
      <c r="D205" s="129"/>
      <c r="E205" s="131" t="str">
        <f>Fixtures!D19</f>
        <v>1:00pm</v>
      </c>
      <c r="F205" s="13" t="str">
        <f>Fixtures!E19</f>
        <v>40 overs</v>
      </c>
      <c r="G205" s="92"/>
    </row>
    <row r="206" spans="2:7" ht="13.65" customHeight="1" x14ac:dyDescent="0.25">
      <c r="B206" s="117"/>
      <c r="C206" s="127" t="str">
        <f>Fixtures!C19</f>
        <v>Northwood</v>
      </c>
      <c r="D206" s="119"/>
      <c r="E206" s="45"/>
      <c r="F206" s="125"/>
      <c r="G206" s="92"/>
    </row>
    <row r="207" spans="2:7" ht="13.65" customHeight="1" x14ac:dyDescent="0.25">
      <c r="B207" s="41"/>
      <c r="C207" s="127" t="s">
        <v>61</v>
      </c>
      <c r="D207" s="119"/>
      <c r="E207" s="45"/>
      <c r="F207" s="115"/>
      <c r="G207" s="92"/>
    </row>
    <row r="208" spans="2:7" ht="5.15" customHeight="1" x14ac:dyDescent="0.25">
      <c r="B208" s="294" t="s">
        <v>131</v>
      </c>
      <c r="C208" s="295"/>
      <c r="D208" s="295"/>
      <c r="E208" s="295"/>
      <c r="F208" s="296"/>
      <c r="G208" s="92"/>
    </row>
    <row r="209" spans="2:7" ht="5.15" customHeight="1" x14ac:dyDescent="0.25">
      <c r="B209" s="297"/>
      <c r="C209" s="298"/>
      <c r="D209" s="298"/>
      <c r="E209" s="298"/>
      <c r="F209" s="299"/>
      <c r="G209" s="92"/>
    </row>
    <row r="210" spans="2:7" ht="5.15" customHeight="1" x14ac:dyDescent="0.25">
      <c r="B210" s="297"/>
      <c r="C210" s="298"/>
      <c r="D210" s="298"/>
      <c r="E210" s="298"/>
      <c r="F210" s="299"/>
      <c r="G210" s="92"/>
    </row>
    <row r="211" spans="2:7" ht="5.15" customHeight="1" x14ac:dyDescent="0.25">
      <c r="B211" s="297"/>
      <c r="C211" s="298"/>
      <c r="D211" s="298"/>
      <c r="E211" s="298"/>
      <c r="F211" s="299"/>
      <c r="G211" s="92"/>
    </row>
    <row r="212" spans="2:7" ht="5.15" customHeight="1" x14ac:dyDescent="0.25">
      <c r="B212" s="297"/>
      <c r="C212" s="298"/>
      <c r="D212" s="298"/>
      <c r="E212" s="298"/>
      <c r="F212" s="299"/>
      <c r="G212" s="92"/>
    </row>
    <row r="213" spans="2:7" ht="5.15" customHeight="1" x14ac:dyDescent="0.25">
      <c r="B213" s="297"/>
      <c r="C213" s="298"/>
      <c r="D213" s="298"/>
      <c r="E213" s="298"/>
      <c r="F213" s="299"/>
      <c r="G213" s="92"/>
    </row>
    <row r="214" spans="2:7" ht="5.15" customHeight="1" x14ac:dyDescent="0.25">
      <c r="B214" s="300"/>
      <c r="C214" s="301"/>
      <c r="D214" s="301"/>
      <c r="E214" s="301"/>
      <c r="F214" s="302"/>
      <c r="G214" s="92"/>
    </row>
    <row r="215" spans="2:7" ht="13.65" customHeight="1" x14ac:dyDescent="0.25">
      <c r="B215" s="268"/>
      <c r="C215" s="260" t="s">
        <v>3</v>
      </c>
      <c r="D215" s="260" t="s">
        <v>8</v>
      </c>
      <c r="E215" s="260" t="s">
        <v>116</v>
      </c>
      <c r="F215" s="266">
        <f>Fixtures!G19</f>
        <v>0</v>
      </c>
      <c r="G215" s="92"/>
    </row>
    <row r="216" spans="2:7" ht="13.65" customHeight="1" x14ac:dyDescent="0.25">
      <c r="B216" s="269"/>
      <c r="C216" s="262">
        <f>Fixtures!F19</f>
        <v>0</v>
      </c>
      <c r="D216" s="264"/>
      <c r="E216" s="264"/>
      <c r="F216" s="267" t="str">
        <f>Fixtures!H19</f>
        <v>Team</v>
      </c>
      <c r="G216" s="92"/>
    </row>
    <row r="217" spans="2:7" ht="13.65" customHeight="1" x14ac:dyDescent="0.25">
      <c r="G217" s="92"/>
    </row>
    <row r="218" spans="2:7" ht="13.65" customHeight="1" x14ac:dyDescent="0.25">
      <c r="B218" s="130"/>
      <c r="C218" s="129">
        <f>Fixtures!B20</f>
        <v>45507</v>
      </c>
      <c r="D218" s="129"/>
      <c r="E218" s="131" t="str">
        <f>Fixtures!D20</f>
        <v>1:00pm</v>
      </c>
      <c r="F218" s="13" t="str">
        <f>Fixtures!E20</f>
        <v>35 overs</v>
      </c>
      <c r="G218" s="92"/>
    </row>
    <row r="219" spans="2:7" ht="13.65" customHeight="1" x14ac:dyDescent="0.25">
      <c r="B219" s="117"/>
      <c r="C219" s="127" t="s">
        <v>61</v>
      </c>
      <c r="D219" s="119"/>
      <c r="E219" s="270" t="s">
        <v>234</v>
      </c>
      <c r="F219" s="125" t="s">
        <v>233</v>
      </c>
      <c r="G219" s="92"/>
    </row>
    <row r="220" spans="2:7" ht="13.65" customHeight="1" x14ac:dyDescent="0.25">
      <c r="B220" s="41"/>
      <c r="C220" s="127" t="str">
        <f>Fixtures!C20</f>
        <v>Chiswick</v>
      </c>
      <c r="D220" s="119"/>
      <c r="E220" s="45"/>
      <c r="F220" s="115"/>
      <c r="G220" s="92"/>
    </row>
    <row r="221" spans="2:7" ht="5.15" customHeight="1" x14ac:dyDescent="0.25">
      <c r="B221" s="294" t="s">
        <v>236</v>
      </c>
      <c r="C221" s="295"/>
      <c r="D221" s="295"/>
      <c r="E221" s="295"/>
      <c r="F221" s="296"/>
      <c r="G221" s="92"/>
    </row>
    <row r="222" spans="2:7" ht="5.15" customHeight="1" x14ac:dyDescent="0.25">
      <c r="B222" s="297"/>
      <c r="C222" s="298"/>
      <c r="D222" s="298"/>
      <c r="E222" s="298"/>
      <c r="F222" s="299"/>
      <c r="G222" s="92"/>
    </row>
    <row r="223" spans="2:7" ht="5.15" customHeight="1" x14ac:dyDescent="0.25">
      <c r="B223" s="297"/>
      <c r="C223" s="298"/>
      <c r="D223" s="298"/>
      <c r="E223" s="298"/>
      <c r="F223" s="299"/>
      <c r="G223" s="92"/>
    </row>
    <row r="224" spans="2:7" ht="5.15" customHeight="1" x14ac:dyDescent="0.25">
      <c r="B224" s="297"/>
      <c r="C224" s="298"/>
      <c r="D224" s="298"/>
      <c r="E224" s="298"/>
      <c r="F224" s="299"/>
      <c r="G224" s="92"/>
    </row>
    <row r="225" spans="2:7" ht="5.15" customHeight="1" x14ac:dyDescent="0.25">
      <c r="B225" s="297"/>
      <c r="C225" s="298"/>
      <c r="D225" s="298"/>
      <c r="E225" s="298"/>
      <c r="F225" s="299"/>
      <c r="G225" s="92"/>
    </row>
    <row r="226" spans="2:7" ht="5.15" customHeight="1" x14ac:dyDescent="0.25">
      <c r="B226" s="297"/>
      <c r="C226" s="298"/>
      <c r="D226" s="298"/>
      <c r="E226" s="298"/>
      <c r="F226" s="299"/>
      <c r="G226" s="92"/>
    </row>
    <row r="227" spans="2:7" ht="5.15" customHeight="1" x14ac:dyDescent="0.25">
      <c r="B227" s="300"/>
      <c r="C227" s="301"/>
      <c r="D227" s="301"/>
      <c r="E227" s="301"/>
      <c r="F227" s="302"/>
      <c r="G227" s="92"/>
    </row>
    <row r="228" spans="2:7" ht="13.65" customHeight="1" x14ac:dyDescent="0.25">
      <c r="B228" s="114"/>
      <c r="C228" s="124" t="s">
        <v>3</v>
      </c>
      <c r="D228" s="124" t="s">
        <v>8</v>
      </c>
      <c r="E228" s="124" t="s">
        <v>116</v>
      </c>
      <c r="F228" s="144">
        <f>Fixtures!G20</f>
        <v>0</v>
      </c>
      <c r="G228" s="92"/>
    </row>
    <row r="229" spans="2:7" ht="13.65" customHeight="1" x14ac:dyDescent="0.25">
      <c r="B229" s="90"/>
      <c r="C229" s="248">
        <f>Fixtures!F20</f>
        <v>0</v>
      </c>
      <c r="D229" s="86" t="s">
        <v>235</v>
      </c>
      <c r="E229" s="86" t="s">
        <v>106</v>
      </c>
      <c r="F229" s="145" t="str">
        <f>Fixtures!H20</f>
        <v>Team</v>
      </c>
      <c r="G229" s="92"/>
    </row>
    <row r="230" spans="2:7" ht="13.65" customHeight="1" x14ac:dyDescent="0.25">
      <c r="G230" s="92"/>
    </row>
    <row r="231" spans="2:7" ht="13.65" customHeight="1" x14ac:dyDescent="0.25">
      <c r="B231" s="130"/>
      <c r="C231" s="129">
        <f>Fixtures!B21</f>
        <v>45513</v>
      </c>
      <c r="D231" s="129"/>
      <c r="E231" s="131" t="str">
        <f>Fixtures!D21</f>
        <v>12:00pm</v>
      </c>
      <c r="F231" s="13" t="str">
        <f>Fixtures!E21</f>
        <v>Twenty20</v>
      </c>
      <c r="G231" s="92"/>
    </row>
    <row r="232" spans="2:7" ht="13.65" customHeight="1" x14ac:dyDescent="0.25">
      <c r="B232" s="117"/>
      <c r="C232" s="127" t="str">
        <f>Fixtures!C21</f>
        <v>ISIS Trophy-1</v>
      </c>
      <c r="D232" s="119"/>
      <c r="E232" s="45">
        <v>106</v>
      </c>
      <c r="F232" s="125" t="s">
        <v>240</v>
      </c>
      <c r="G232" s="92"/>
    </row>
    <row r="233" spans="2:7" ht="13.65" customHeight="1" x14ac:dyDescent="0.25">
      <c r="B233" s="41"/>
      <c r="C233" s="127" t="s">
        <v>61</v>
      </c>
      <c r="D233" s="119"/>
      <c r="E233" s="45">
        <v>81</v>
      </c>
      <c r="F233" s="115" t="s">
        <v>241</v>
      </c>
      <c r="G233" s="92"/>
    </row>
    <row r="234" spans="2:7" ht="13.65" customHeight="1" x14ac:dyDescent="0.25">
      <c r="B234" s="114"/>
      <c r="C234" s="124" t="s">
        <v>6</v>
      </c>
      <c r="D234" s="126"/>
      <c r="E234" s="124" t="s">
        <v>7</v>
      </c>
      <c r="F234" s="116"/>
      <c r="G234" s="92"/>
    </row>
    <row r="235" spans="2:7" ht="13.65" customHeight="1" x14ac:dyDescent="0.25">
      <c r="B235" s="117"/>
      <c r="C235" s="118" t="s">
        <v>150</v>
      </c>
      <c r="D235" s="119">
        <v>46</v>
      </c>
      <c r="E235" s="118" t="s">
        <v>150</v>
      </c>
      <c r="F235" s="120" t="s">
        <v>243</v>
      </c>
      <c r="G235" s="92"/>
    </row>
    <row r="236" spans="2:7" ht="13.65" customHeight="1" x14ac:dyDescent="0.25">
      <c r="B236" s="117"/>
      <c r="C236" s="118" t="s">
        <v>97</v>
      </c>
      <c r="D236" s="119">
        <v>10</v>
      </c>
      <c r="E236" s="118" t="s">
        <v>244</v>
      </c>
      <c r="F236" s="120" t="s">
        <v>245</v>
      </c>
      <c r="G236" s="92"/>
    </row>
    <row r="237" spans="2:7" ht="13.65" customHeight="1" x14ac:dyDescent="0.25">
      <c r="B237" s="117"/>
      <c r="C237" s="118" t="s">
        <v>242</v>
      </c>
      <c r="D237" s="119">
        <v>3</v>
      </c>
      <c r="E237" s="118" t="s">
        <v>246</v>
      </c>
      <c r="F237" s="120" t="s">
        <v>247</v>
      </c>
      <c r="G237" s="92"/>
    </row>
    <row r="238" spans="2:7" ht="13.65" customHeight="1" x14ac:dyDescent="0.25">
      <c r="B238" s="114"/>
      <c r="C238" s="122" t="s">
        <v>307</v>
      </c>
      <c r="D238" s="303" t="s">
        <v>248</v>
      </c>
      <c r="E238" s="304"/>
      <c r="F238" s="305"/>
      <c r="G238" s="92"/>
    </row>
    <row r="239" spans="2:7" ht="13.65" customHeight="1" x14ac:dyDescent="0.25">
      <c r="B239" s="117"/>
      <c r="C239" s="70" t="s">
        <v>112</v>
      </c>
      <c r="D239" s="306"/>
      <c r="E239" s="307"/>
      <c r="F239" s="308"/>
      <c r="G239" s="92"/>
    </row>
    <row r="240" spans="2:7" ht="13.65" customHeight="1" x14ac:dyDescent="0.25">
      <c r="B240" s="117"/>
      <c r="C240" s="123" t="s">
        <v>99</v>
      </c>
      <c r="D240" s="306"/>
      <c r="E240" s="307"/>
      <c r="F240" s="308"/>
      <c r="G240" s="92"/>
    </row>
    <row r="241" spans="2:7" ht="13.65" customHeight="1" x14ac:dyDescent="0.25">
      <c r="B241" s="114"/>
      <c r="C241" s="124" t="s">
        <v>3</v>
      </c>
      <c r="D241" s="124" t="s">
        <v>8</v>
      </c>
      <c r="E241" s="124" t="s">
        <v>116</v>
      </c>
      <c r="F241" s="144">
        <f>Fixtures!G21</f>
        <v>0</v>
      </c>
      <c r="G241" s="92"/>
    </row>
    <row r="242" spans="2:7" ht="13.65" customHeight="1" x14ac:dyDescent="0.25">
      <c r="B242" s="90"/>
      <c r="C242" s="248">
        <f>Fixtures!F21</f>
        <v>0</v>
      </c>
      <c r="D242" s="86" t="s">
        <v>150</v>
      </c>
      <c r="E242" s="86" t="s">
        <v>150</v>
      </c>
      <c r="F242" s="145" t="str">
        <f>Fixtures!H21</f>
        <v>Team</v>
      </c>
      <c r="G242" s="92"/>
    </row>
    <row r="243" spans="2:7" ht="13.65" customHeight="1" x14ac:dyDescent="0.25">
      <c r="G243" s="92"/>
    </row>
    <row r="244" spans="2:7" ht="13.65" customHeight="1" x14ac:dyDescent="0.25">
      <c r="B244" s="130"/>
      <c r="C244" s="129">
        <f>Fixtures!B22</f>
        <v>45513</v>
      </c>
      <c r="D244" s="129"/>
      <c r="E244" s="131" t="str">
        <f>Fixtures!D22</f>
        <v>3:30pm</v>
      </c>
      <c r="F244" s="13" t="str">
        <f>Fixtures!E22</f>
        <v>Twenty20</v>
      </c>
      <c r="G244" s="92"/>
    </row>
    <row r="245" spans="2:7" ht="13.65" customHeight="1" x14ac:dyDescent="0.25">
      <c r="B245" s="117"/>
      <c r="C245" s="127" t="s">
        <v>61</v>
      </c>
      <c r="D245" s="119"/>
      <c r="E245" s="45" t="s">
        <v>253</v>
      </c>
      <c r="F245" s="125" t="s">
        <v>254</v>
      </c>
      <c r="G245" s="92"/>
    </row>
    <row r="246" spans="2:7" ht="13.65" customHeight="1" x14ac:dyDescent="0.25">
      <c r="B246" s="41"/>
      <c r="C246" s="127" t="str">
        <f>Fixtures!C22</f>
        <v>ISIS Trophy-1</v>
      </c>
      <c r="D246" s="119"/>
      <c r="E246" s="45">
        <v>59</v>
      </c>
      <c r="F246" s="115" t="s">
        <v>255</v>
      </c>
      <c r="G246" s="92"/>
    </row>
    <row r="247" spans="2:7" ht="13.65" customHeight="1" x14ac:dyDescent="0.25">
      <c r="B247" s="114"/>
      <c r="C247" s="124" t="s">
        <v>6</v>
      </c>
      <c r="D247" s="126"/>
      <c r="E247" s="124" t="s">
        <v>7</v>
      </c>
      <c r="F247" s="116"/>
      <c r="G247" s="92"/>
    </row>
    <row r="248" spans="2:7" ht="13.65" customHeight="1" x14ac:dyDescent="0.25">
      <c r="B248" s="117"/>
      <c r="C248" s="118" t="s">
        <v>152</v>
      </c>
      <c r="D248" s="119" t="s">
        <v>249</v>
      </c>
      <c r="E248" s="118" t="s">
        <v>159</v>
      </c>
      <c r="F248" s="120" t="s">
        <v>250</v>
      </c>
      <c r="G248" s="92"/>
    </row>
    <row r="249" spans="2:7" ht="13.65" customHeight="1" x14ac:dyDescent="0.25">
      <c r="B249" s="117"/>
      <c r="C249" s="118" t="s">
        <v>97</v>
      </c>
      <c r="D249" s="119">
        <v>39</v>
      </c>
      <c r="E249" s="118" t="s">
        <v>106</v>
      </c>
      <c r="F249" s="120" t="s">
        <v>251</v>
      </c>
      <c r="G249" s="92"/>
    </row>
    <row r="250" spans="2:7" ht="13.65" customHeight="1" x14ac:dyDescent="0.25">
      <c r="B250" s="117"/>
      <c r="C250" s="118" t="s">
        <v>106</v>
      </c>
      <c r="D250" s="119">
        <v>11</v>
      </c>
      <c r="E250" s="118" t="s">
        <v>244</v>
      </c>
      <c r="F250" s="120" t="s">
        <v>252</v>
      </c>
      <c r="G250" s="92"/>
    </row>
    <row r="251" spans="2:7" ht="13.65" customHeight="1" x14ac:dyDescent="0.25">
      <c r="B251" s="114"/>
      <c r="C251" s="122" t="s">
        <v>308</v>
      </c>
      <c r="D251" s="303" t="s">
        <v>100</v>
      </c>
      <c r="E251" s="304"/>
      <c r="F251" s="305"/>
      <c r="G251" s="92"/>
    </row>
    <row r="252" spans="2:7" ht="13.65" customHeight="1" x14ac:dyDescent="0.25">
      <c r="B252" s="117"/>
      <c r="C252" s="70" t="s">
        <v>112</v>
      </c>
      <c r="D252" s="306"/>
      <c r="E252" s="307"/>
      <c r="F252" s="308"/>
      <c r="G252" s="92"/>
    </row>
    <row r="253" spans="2:7" ht="13.65" customHeight="1" x14ac:dyDescent="0.25">
      <c r="B253" s="117"/>
      <c r="C253" s="123" t="s">
        <v>99</v>
      </c>
      <c r="D253" s="306"/>
      <c r="E253" s="307"/>
      <c r="F253" s="308"/>
      <c r="G253" s="92"/>
    </row>
    <row r="254" spans="2:7" ht="13.65" customHeight="1" x14ac:dyDescent="0.25">
      <c r="B254" s="114"/>
      <c r="C254" s="124" t="s">
        <v>3</v>
      </c>
      <c r="D254" s="124" t="s">
        <v>8</v>
      </c>
      <c r="E254" s="124" t="s">
        <v>116</v>
      </c>
      <c r="F254" s="144">
        <f>Fixtures!G22</f>
        <v>0</v>
      </c>
      <c r="G254" s="92"/>
    </row>
    <row r="255" spans="2:7" ht="13.65" customHeight="1" x14ac:dyDescent="0.25">
      <c r="B255" s="90"/>
      <c r="C255" s="248">
        <f>Fixtures!F22</f>
        <v>0</v>
      </c>
      <c r="D255" s="86" t="s">
        <v>263</v>
      </c>
      <c r="E255" s="86" t="s">
        <v>263</v>
      </c>
      <c r="F255" s="145" t="str">
        <f>Fixtures!H22</f>
        <v>Team</v>
      </c>
      <c r="G255" s="92"/>
    </row>
    <row r="256" spans="2:7" ht="13.65" customHeight="1" x14ac:dyDescent="0.25">
      <c r="G256" s="92"/>
    </row>
    <row r="257" spans="2:7" ht="13.65" customHeight="1" x14ac:dyDescent="0.25">
      <c r="B257" s="130"/>
      <c r="C257" s="129">
        <f>Fixtures!B23</f>
        <v>45514</v>
      </c>
      <c r="D257" s="129"/>
      <c r="E257" s="131" t="str">
        <f>Fixtures!D23</f>
        <v>11:00pm</v>
      </c>
      <c r="F257" s="13" t="str">
        <f>Fixtures!E23</f>
        <v>Twenty20</v>
      </c>
      <c r="G257" s="92"/>
    </row>
    <row r="258" spans="2:7" ht="13.65" customHeight="1" x14ac:dyDescent="0.25">
      <c r="B258" s="117"/>
      <c r="C258" s="127" t="s">
        <v>61</v>
      </c>
      <c r="D258" s="119"/>
      <c r="E258" s="45" t="s">
        <v>256</v>
      </c>
      <c r="F258" s="125" t="s">
        <v>254</v>
      </c>
      <c r="G258" s="92"/>
    </row>
    <row r="259" spans="2:7" ht="13.65" customHeight="1" x14ac:dyDescent="0.25">
      <c r="B259" s="41"/>
      <c r="C259" s="127" t="str">
        <f>Fixtures!C23</f>
        <v>ISIS Trophy-1</v>
      </c>
      <c r="D259" s="119"/>
      <c r="E259" s="45">
        <v>69</v>
      </c>
      <c r="F259" s="115" t="s">
        <v>257</v>
      </c>
      <c r="G259" s="92"/>
    </row>
    <row r="260" spans="2:7" ht="13.65" customHeight="1" x14ac:dyDescent="0.25">
      <c r="B260" s="114"/>
      <c r="C260" s="124" t="s">
        <v>6</v>
      </c>
      <c r="D260" s="126"/>
      <c r="E260" s="124" t="s">
        <v>7</v>
      </c>
      <c r="F260" s="116"/>
      <c r="G260" s="92"/>
    </row>
    <row r="261" spans="2:7" ht="13.65" customHeight="1" x14ac:dyDescent="0.25">
      <c r="B261" s="117"/>
      <c r="C261" s="118" t="s">
        <v>258</v>
      </c>
      <c r="D261" s="119" t="s">
        <v>259</v>
      </c>
      <c r="E261" s="118" t="s">
        <v>260</v>
      </c>
      <c r="F261" s="120" t="s">
        <v>261</v>
      </c>
      <c r="G261" s="92"/>
    </row>
    <row r="262" spans="2:7" ht="13.65" customHeight="1" x14ac:dyDescent="0.25">
      <c r="B262" s="117"/>
      <c r="C262" s="118" t="s">
        <v>100</v>
      </c>
      <c r="D262" s="119">
        <v>50</v>
      </c>
      <c r="E262" s="118" t="s">
        <v>258</v>
      </c>
      <c r="F262" s="120" t="s">
        <v>262</v>
      </c>
      <c r="G262" s="92"/>
    </row>
    <row r="263" spans="2:7" ht="13.65" customHeight="1" x14ac:dyDescent="0.25">
      <c r="B263" s="117"/>
      <c r="C263" s="118" t="s">
        <v>97</v>
      </c>
      <c r="D263" s="119">
        <v>25</v>
      </c>
      <c r="E263" s="118"/>
      <c r="F263" s="120"/>
      <c r="G263" s="92"/>
    </row>
    <row r="264" spans="2:7" ht="13.65" customHeight="1" x14ac:dyDescent="0.25">
      <c r="B264" s="114"/>
      <c r="C264" s="122" t="s">
        <v>199</v>
      </c>
      <c r="D264" s="303" t="s">
        <v>266</v>
      </c>
      <c r="E264" s="304"/>
      <c r="F264" s="305"/>
      <c r="G264" s="92"/>
    </row>
    <row r="265" spans="2:7" ht="13.65" customHeight="1" x14ac:dyDescent="0.25">
      <c r="B265" s="117"/>
      <c r="C265" s="70" t="s">
        <v>112</v>
      </c>
      <c r="D265" s="306"/>
      <c r="E265" s="307"/>
      <c r="F265" s="308"/>
      <c r="G265" s="92"/>
    </row>
    <row r="266" spans="2:7" ht="13.65" customHeight="1" x14ac:dyDescent="0.25">
      <c r="B266" s="117"/>
      <c r="C266" s="123" t="s">
        <v>99</v>
      </c>
      <c r="D266" s="306"/>
      <c r="E266" s="307"/>
      <c r="F266" s="308"/>
      <c r="G266" s="92"/>
    </row>
    <row r="267" spans="2:7" ht="13.65" customHeight="1" x14ac:dyDescent="0.25">
      <c r="B267" s="114"/>
      <c r="C267" s="124" t="s">
        <v>3</v>
      </c>
      <c r="D267" s="124" t="s">
        <v>8</v>
      </c>
      <c r="E267" s="124" t="s">
        <v>116</v>
      </c>
      <c r="F267" s="144">
        <f>Fixtures!G23</f>
        <v>0</v>
      </c>
      <c r="G267" s="92"/>
    </row>
    <row r="268" spans="2:7" ht="13.65" customHeight="1" x14ac:dyDescent="0.25">
      <c r="B268" s="90"/>
      <c r="C268" s="248">
        <f>Fixtures!F23</f>
        <v>0</v>
      </c>
      <c r="D268" s="86" t="s">
        <v>159</v>
      </c>
      <c r="E268" s="86" t="s">
        <v>100</v>
      </c>
      <c r="F268" s="145" t="str">
        <f>Fixtures!H23</f>
        <v>Team</v>
      </c>
      <c r="G268" s="92"/>
    </row>
    <row r="269" spans="2:7" ht="13.65" customHeight="1" x14ac:dyDescent="0.25">
      <c r="G269" s="92"/>
    </row>
    <row r="270" spans="2:7" ht="13.65" customHeight="1" x14ac:dyDescent="0.25">
      <c r="B270" s="130"/>
      <c r="C270" s="129">
        <f>Fixtures!B24</f>
        <v>45514</v>
      </c>
      <c r="D270" s="129"/>
      <c r="E270" s="131" t="str">
        <f>Fixtures!D24</f>
        <v>2:30pm</v>
      </c>
      <c r="F270" s="13" t="str">
        <f>Fixtures!E24</f>
        <v>Twenty20</v>
      </c>
      <c r="G270" s="92"/>
    </row>
    <row r="271" spans="2:7" ht="13.65" customHeight="1" x14ac:dyDescent="0.25">
      <c r="B271" s="117"/>
      <c r="C271" s="127" t="s">
        <v>61</v>
      </c>
      <c r="D271" s="119"/>
      <c r="E271" s="45" t="s">
        <v>268</v>
      </c>
      <c r="F271" s="125" t="s">
        <v>254</v>
      </c>
      <c r="G271" s="92"/>
    </row>
    <row r="272" spans="2:7" ht="13.65" customHeight="1" x14ac:dyDescent="0.25">
      <c r="B272" s="41"/>
      <c r="C272" s="127" t="str">
        <f>Fixtures!C24</f>
        <v>ISIS Trophy-1</v>
      </c>
      <c r="D272" s="119"/>
      <c r="E272" s="270" t="s">
        <v>269</v>
      </c>
      <c r="F272" s="115" t="s">
        <v>254</v>
      </c>
      <c r="G272" s="92"/>
    </row>
    <row r="273" spans="2:7" ht="13.65" customHeight="1" x14ac:dyDescent="0.25">
      <c r="B273" s="114"/>
      <c r="C273" s="124" t="s">
        <v>6</v>
      </c>
      <c r="D273" s="126"/>
      <c r="E273" s="124" t="s">
        <v>7</v>
      </c>
      <c r="F273" s="116"/>
      <c r="G273" s="92"/>
    </row>
    <row r="274" spans="2:7" ht="13.65" customHeight="1" x14ac:dyDescent="0.25">
      <c r="B274" s="117"/>
      <c r="C274" s="118" t="s">
        <v>106</v>
      </c>
      <c r="D274" s="119">
        <v>20</v>
      </c>
      <c r="E274" s="118" t="s">
        <v>100</v>
      </c>
      <c r="F274" s="120" t="s">
        <v>272</v>
      </c>
      <c r="G274" s="92"/>
    </row>
    <row r="275" spans="2:7" ht="13.65" customHeight="1" x14ac:dyDescent="0.25">
      <c r="B275" s="117"/>
      <c r="C275" s="118" t="s">
        <v>230</v>
      </c>
      <c r="D275" s="119">
        <v>19</v>
      </c>
      <c r="E275" s="118" t="s">
        <v>159</v>
      </c>
      <c r="F275" s="120" t="s">
        <v>273</v>
      </c>
      <c r="G275" s="92"/>
    </row>
    <row r="276" spans="2:7" ht="13.65" customHeight="1" x14ac:dyDescent="0.25">
      <c r="B276" s="117"/>
      <c r="C276" s="118" t="s">
        <v>150</v>
      </c>
      <c r="D276" s="119" t="s">
        <v>270</v>
      </c>
      <c r="E276" s="118" t="s">
        <v>222</v>
      </c>
      <c r="F276" s="120" t="s">
        <v>274</v>
      </c>
      <c r="G276" s="92"/>
    </row>
    <row r="277" spans="2:7" ht="13.65" customHeight="1" x14ac:dyDescent="0.25">
      <c r="B277" s="114"/>
      <c r="C277" s="122" t="s">
        <v>306</v>
      </c>
      <c r="D277" s="303" t="s">
        <v>275</v>
      </c>
      <c r="E277" s="304"/>
      <c r="F277" s="305"/>
      <c r="G277" s="92"/>
    </row>
    <row r="278" spans="2:7" ht="13.65" customHeight="1" x14ac:dyDescent="0.25">
      <c r="B278" s="117"/>
      <c r="C278" s="70" t="s">
        <v>112</v>
      </c>
      <c r="D278" s="306"/>
      <c r="E278" s="307"/>
      <c r="F278" s="308"/>
      <c r="G278" s="92"/>
    </row>
    <row r="279" spans="2:7" ht="13.65" customHeight="1" x14ac:dyDescent="0.25">
      <c r="B279" s="117"/>
      <c r="C279" s="123" t="s">
        <v>204</v>
      </c>
      <c r="D279" s="306"/>
      <c r="E279" s="307"/>
      <c r="F279" s="308"/>
      <c r="G279" s="92"/>
    </row>
    <row r="280" spans="2:7" ht="13.65" customHeight="1" x14ac:dyDescent="0.25">
      <c r="B280" s="114"/>
      <c r="C280" s="124" t="s">
        <v>3</v>
      </c>
      <c r="D280" s="124" t="s">
        <v>8</v>
      </c>
      <c r="E280" s="124" t="s">
        <v>116</v>
      </c>
      <c r="F280" s="144">
        <f>Fixtures!G24</f>
        <v>0</v>
      </c>
    </row>
    <row r="281" spans="2:7" ht="13.65" customHeight="1" x14ac:dyDescent="0.25">
      <c r="B281" s="90"/>
      <c r="C281" s="248">
        <f>Fixtures!F24</f>
        <v>0</v>
      </c>
      <c r="D281" s="86" t="s">
        <v>263</v>
      </c>
      <c r="E281" s="86" t="s">
        <v>263</v>
      </c>
      <c r="F281" s="145" t="str">
        <f>Fixtures!H24</f>
        <v>Team</v>
      </c>
    </row>
    <row r="282" spans="2:7" ht="13.65" customHeight="1" x14ac:dyDescent="0.25"/>
    <row r="283" spans="2:7" ht="13.65" customHeight="1" x14ac:dyDescent="0.25">
      <c r="B283" s="130"/>
      <c r="C283" s="129">
        <f>Fixtures!B25</f>
        <v>45521</v>
      </c>
      <c r="D283" s="129"/>
      <c r="E283" s="131" t="str">
        <f>Fixtures!D25</f>
        <v>1:00pm</v>
      </c>
      <c r="F283" s="13" t="str">
        <f>Fixtures!E25</f>
        <v>40 overs</v>
      </c>
    </row>
    <row r="284" spans="2:7" ht="13.65" customHeight="1" x14ac:dyDescent="0.25">
      <c r="B284" s="117"/>
      <c r="C284" s="127" t="s">
        <v>61</v>
      </c>
      <c r="D284" s="119"/>
      <c r="E284" s="45" t="s">
        <v>279</v>
      </c>
      <c r="F284" s="125" t="s">
        <v>254</v>
      </c>
    </row>
    <row r="285" spans="2:7" ht="13.65" customHeight="1" x14ac:dyDescent="0.25">
      <c r="B285" s="41"/>
      <c r="C285" s="127" t="str">
        <f>Fixtures!C25</f>
        <v>Old Merchant Taylors'</v>
      </c>
      <c r="D285" s="119"/>
      <c r="E285" s="45" t="s">
        <v>280</v>
      </c>
      <c r="F285" s="115" t="s">
        <v>254</v>
      </c>
    </row>
    <row r="286" spans="2:7" ht="13.65" customHeight="1" x14ac:dyDescent="0.25">
      <c r="B286" s="114"/>
      <c r="C286" s="124" t="s">
        <v>6</v>
      </c>
      <c r="D286" s="126"/>
      <c r="E286" s="124" t="s">
        <v>7</v>
      </c>
      <c r="F286" s="116"/>
    </row>
    <row r="287" spans="2:7" ht="13.65" customHeight="1" x14ac:dyDescent="0.25">
      <c r="B287" s="117"/>
      <c r="C287" s="118" t="s">
        <v>222</v>
      </c>
      <c r="D287" s="119">
        <v>41</v>
      </c>
      <c r="E287" s="118" t="s">
        <v>222</v>
      </c>
      <c r="F287" s="120" t="s">
        <v>252</v>
      </c>
    </row>
    <row r="288" spans="2:7" ht="13.65" customHeight="1" x14ac:dyDescent="0.25">
      <c r="B288" s="117"/>
      <c r="C288" s="118" t="s">
        <v>150</v>
      </c>
      <c r="D288" s="119">
        <v>38</v>
      </c>
      <c r="E288" s="118" t="s">
        <v>105</v>
      </c>
      <c r="F288" s="120" t="s">
        <v>276</v>
      </c>
    </row>
    <row r="289" spans="2:6" ht="13.65" customHeight="1" x14ac:dyDescent="0.25">
      <c r="B289" s="117"/>
      <c r="C289" s="118" t="s">
        <v>100</v>
      </c>
      <c r="D289" s="119">
        <v>27</v>
      </c>
      <c r="E289" s="118" t="s">
        <v>150</v>
      </c>
      <c r="F289" s="120" t="s">
        <v>277</v>
      </c>
    </row>
    <row r="290" spans="2:6" ht="13.65" customHeight="1" x14ac:dyDescent="0.25">
      <c r="B290" s="114"/>
      <c r="C290" s="122" t="s">
        <v>201</v>
      </c>
      <c r="D290" s="303"/>
      <c r="E290" s="304"/>
      <c r="F290" s="305"/>
    </row>
    <row r="291" spans="2:6" ht="13.65" customHeight="1" x14ac:dyDescent="0.25">
      <c r="B291" s="117"/>
      <c r="C291" s="70" t="s">
        <v>177</v>
      </c>
      <c r="D291" s="306" t="s">
        <v>278</v>
      </c>
      <c r="E291" s="307"/>
      <c r="F291" s="308"/>
    </row>
    <row r="292" spans="2:6" ht="13.65" customHeight="1" x14ac:dyDescent="0.25">
      <c r="B292" s="117"/>
      <c r="C292" s="123" t="s">
        <v>99</v>
      </c>
      <c r="D292" s="306"/>
      <c r="E292" s="307"/>
      <c r="F292" s="308"/>
    </row>
    <row r="293" spans="2:6" ht="13.65" customHeight="1" x14ac:dyDescent="0.25">
      <c r="B293" s="114"/>
      <c r="C293" s="124" t="s">
        <v>3</v>
      </c>
      <c r="D293" s="124" t="s">
        <v>8</v>
      </c>
      <c r="E293" s="124" t="s">
        <v>116</v>
      </c>
      <c r="F293" s="144">
        <f>Fixtures!G25</f>
        <v>0</v>
      </c>
    </row>
    <row r="294" spans="2:6" ht="13.65" customHeight="1" x14ac:dyDescent="0.25">
      <c r="B294" s="90"/>
      <c r="C294" s="248">
        <f>Fixtures!F25</f>
        <v>0</v>
      </c>
      <c r="D294" s="86" t="s">
        <v>230</v>
      </c>
      <c r="E294" s="86" t="s">
        <v>106</v>
      </c>
      <c r="F294" s="145" t="str">
        <f>Fixtures!H25</f>
        <v>Team</v>
      </c>
    </row>
    <row r="295" spans="2:6" ht="13.65" customHeight="1" x14ac:dyDescent="0.25"/>
    <row r="296" spans="2:6" ht="13.65" customHeight="1" x14ac:dyDescent="0.25">
      <c r="B296" s="130"/>
      <c r="C296" s="129">
        <f>Fixtures!B26</f>
        <v>45528</v>
      </c>
      <c r="D296" s="129"/>
      <c r="E296" s="131" t="str">
        <f>Fixtures!D26</f>
        <v>12:30pm</v>
      </c>
      <c r="F296" s="13" t="str">
        <f>Fixtures!E26</f>
        <v>40 overs</v>
      </c>
    </row>
    <row r="297" spans="2:6" ht="13.65" customHeight="1" x14ac:dyDescent="0.25">
      <c r="B297" s="117"/>
      <c r="C297" s="127" t="str">
        <f>Fixtures!C26</f>
        <v>Winchmore Hill</v>
      </c>
      <c r="D297" s="119"/>
      <c r="E297" s="45">
        <v>160</v>
      </c>
      <c r="F297" s="125" t="s">
        <v>120</v>
      </c>
    </row>
    <row r="298" spans="2:6" ht="13.65" customHeight="1" x14ac:dyDescent="0.25">
      <c r="B298" s="41"/>
      <c r="C298" s="127" t="s">
        <v>61</v>
      </c>
      <c r="D298" s="119"/>
      <c r="E298" s="45" t="s">
        <v>289</v>
      </c>
      <c r="F298" s="115" t="s">
        <v>241</v>
      </c>
    </row>
    <row r="299" spans="2:6" ht="13.65" customHeight="1" x14ac:dyDescent="0.25">
      <c r="B299" s="114"/>
      <c r="C299" s="124" t="s">
        <v>6</v>
      </c>
      <c r="D299" s="126"/>
      <c r="E299" s="124" t="s">
        <v>7</v>
      </c>
      <c r="F299" s="116"/>
    </row>
    <row r="300" spans="2:6" ht="13.65" customHeight="1" x14ac:dyDescent="0.25">
      <c r="B300" s="117"/>
      <c r="C300" s="118" t="s">
        <v>217</v>
      </c>
      <c r="D300" s="119" t="s">
        <v>281</v>
      </c>
      <c r="E300" s="118" t="s">
        <v>284</v>
      </c>
      <c r="F300" s="120" t="s">
        <v>285</v>
      </c>
    </row>
    <row r="301" spans="2:6" ht="13.65" customHeight="1" x14ac:dyDescent="0.25">
      <c r="B301" s="117"/>
      <c r="C301" s="118" t="s">
        <v>282</v>
      </c>
      <c r="D301" s="119" t="s">
        <v>283</v>
      </c>
      <c r="E301" s="118" t="s">
        <v>286</v>
      </c>
      <c r="F301" s="120" t="s">
        <v>287</v>
      </c>
    </row>
    <row r="302" spans="2:6" ht="13.65" customHeight="1" x14ac:dyDescent="0.25">
      <c r="B302" s="117"/>
      <c r="C302" s="118" t="s">
        <v>106</v>
      </c>
      <c r="D302" s="119">
        <v>22</v>
      </c>
      <c r="E302" s="118" t="s">
        <v>186</v>
      </c>
      <c r="F302" s="120" t="s">
        <v>288</v>
      </c>
    </row>
    <row r="303" spans="2:6" ht="13.65" customHeight="1" x14ac:dyDescent="0.25">
      <c r="B303" s="114"/>
      <c r="C303" s="122" t="s">
        <v>203</v>
      </c>
      <c r="D303" s="303" t="s">
        <v>290</v>
      </c>
      <c r="E303" s="304"/>
      <c r="F303" s="305"/>
    </row>
    <row r="304" spans="2:6" ht="13.65" customHeight="1" x14ac:dyDescent="0.25">
      <c r="B304" s="117"/>
      <c r="C304" s="70" t="s">
        <v>112</v>
      </c>
      <c r="D304" s="306"/>
      <c r="E304" s="307"/>
      <c r="F304" s="308"/>
    </row>
    <row r="305" spans="2:6" ht="13.65" customHeight="1" x14ac:dyDescent="0.25">
      <c r="B305" s="117"/>
      <c r="C305" s="123" t="s">
        <v>99</v>
      </c>
      <c r="D305" s="306"/>
      <c r="E305" s="307"/>
      <c r="F305" s="308"/>
    </row>
    <row r="306" spans="2:6" ht="13.65" customHeight="1" x14ac:dyDescent="0.25">
      <c r="B306" s="114"/>
      <c r="C306" s="124" t="s">
        <v>3</v>
      </c>
      <c r="D306" s="124" t="s">
        <v>8</v>
      </c>
      <c r="E306" s="124" t="s">
        <v>116</v>
      </c>
      <c r="F306" s="144">
        <f>Fixtures!G26</f>
        <v>0</v>
      </c>
    </row>
    <row r="307" spans="2:6" ht="13.65" customHeight="1" x14ac:dyDescent="0.25">
      <c r="B307" s="90"/>
      <c r="C307" s="248">
        <f>Fixtures!F26</f>
        <v>0</v>
      </c>
      <c r="D307" s="86" t="s">
        <v>282</v>
      </c>
      <c r="E307" s="86" t="s">
        <v>217</v>
      </c>
      <c r="F307" s="145" t="str">
        <f>Fixtures!H26</f>
        <v>Team</v>
      </c>
    </row>
    <row r="308" spans="2:6" ht="13.65" customHeight="1" x14ac:dyDescent="0.25"/>
    <row r="309" spans="2:6" ht="13.65" customHeight="1" x14ac:dyDescent="0.25">
      <c r="B309" s="130"/>
      <c r="C309" s="129">
        <f>Fixtures!B27</f>
        <v>45535</v>
      </c>
      <c r="D309" s="129"/>
      <c r="E309" s="131" t="str">
        <f>Fixtures!D27</f>
        <v>12:30pm</v>
      </c>
      <c r="F309" s="13" t="str">
        <f>Fixtures!E27</f>
        <v>40 overs</v>
      </c>
    </row>
    <row r="310" spans="2:6" ht="13.65" customHeight="1" x14ac:dyDescent="0.25">
      <c r="B310" s="117"/>
      <c r="C310" s="127" t="s">
        <v>61</v>
      </c>
      <c r="D310" s="119"/>
      <c r="E310" s="45"/>
      <c r="F310" s="125"/>
    </row>
    <row r="311" spans="2:6" ht="13.65" customHeight="1" x14ac:dyDescent="0.25">
      <c r="B311" s="41"/>
      <c r="C311" s="127" t="str">
        <f>Fixtures!C27</f>
        <v>Highgate</v>
      </c>
      <c r="D311" s="119"/>
      <c r="E311" s="45"/>
      <c r="F311" s="115"/>
    </row>
    <row r="312" spans="2:6" ht="5.15" customHeight="1" x14ac:dyDescent="0.25">
      <c r="B312" s="294" t="s">
        <v>131</v>
      </c>
      <c r="C312" s="295"/>
      <c r="D312" s="295"/>
      <c r="E312" s="295"/>
      <c r="F312" s="296"/>
    </row>
    <row r="313" spans="2:6" ht="5.15" customHeight="1" x14ac:dyDescent="0.25">
      <c r="B313" s="297"/>
      <c r="C313" s="298"/>
      <c r="D313" s="298"/>
      <c r="E313" s="298"/>
      <c r="F313" s="299"/>
    </row>
    <row r="314" spans="2:6" ht="5.15" customHeight="1" x14ac:dyDescent="0.25">
      <c r="B314" s="297"/>
      <c r="C314" s="298"/>
      <c r="D314" s="298"/>
      <c r="E314" s="298"/>
      <c r="F314" s="299"/>
    </row>
    <row r="315" spans="2:6" ht="5.15" customHeight="1" x14ac:dyDescent="0.25">
      <c r="B315" s="297"/>
      <c r="C315" s="298"/>
      <c r="D315" s="298"/>
      <c r="E315" s="298"/>
      <c r="F315" s="299"/>
    </row>
    <row r="316" spans="2:6" ht="5.15" customHeight="1" x14ac:dyDescent="0.25">
      <c r="B316" s="297"/>
      <c r="C316" s="298"/>
      <c r="D316" s="298"/>
      <c r="E316" s="298"/>
      <c r="F316" s="299"/>
    </row>
    <row r="317" spans="2:6" ht="5.15" customHeight="1" x14ac:dyDescent="0.25">
      <c r="B317" s="297"/>
      <c r="C317" s="298"/>
      <c r="D317" s="298"/>
      <c r="E317" s="298"/>
      <c r="F317" s="299"/>
    </row>
    <row r="318" spans="2:6" ht="5.15" customHeight="1" x14ac:dyDescent="0.25">
      <c r="B318" s="300"/>
      <c r="C318" s="301"/>
      <c r="D318" s="301"/>
      <c r="E318" s="301"/>
      <c r="F318" s="302"/>
    </row>
    <row r="319" spans="2:6" ht="13.65" customHeight="1" x14ac:dyDescent="0.25">
      <c r="B319" s="114"/>
      <c r="C319" s="260" t="s">
        <v>3</v>
      </c>
      <c r="D319" s="260" t="s">
        <v>8</v>
      </c>
      <c r="E319" s="260" t="s">
        <v>116</v>
      </c>
      <c r="F319" s="266">
        <f>Fixtures!G27</f>
        <v>0</v>
      </c>
    </row>
    <row r="320" spans="2:6" ht="13.65" customHeight="1" x14ac:dyDescent="0.25">
      <c r="B320" s="90"/>
      <c r="C320" s="262">
        <f>Fixtures!F27</f>
        <v>0</v>
      </c>
      <c r="D320" s="264"/>
      <c r="E320" s="264"/>
      <c r="F320" s="267" t="str">
        <f>Fixtures!H27</f>
        <v>Team</v>
      </c>
    </row>
    <row r="321" spans="2:6" ht="13.65" customHeight="1" x14ac:dyDescent="0.25"/>
    <row r="322" spans="2:6" ht="13.65" customHeight="1" x14ac:dyDescent="0.25">
      <c r="B322" s="130"/>
      <c r="C322" s="129">
        <f>Fixtures!B28</f>
        <v>45542</v>
      </c>
      <c r="D322" s="129"/>
      <c r="E322" s="131" t="str">
        <f>Fixtures!D28</f>
        <v>12:30pm</v>
      </c>
      <c r="F322" s="13" t="str">
        <f>Fixtures!E28</f>
        <v>40 overs</v>
      </c>
    </row>
    <row r="323" spans="2:6" ht="13.65" customHeight="1" x14ac:dyDescent="0.25">
      <c r="B323" s="117"/>
      <c r="C323" s="127" t="s">
        <v>61</v>
      </c>
      <c r="D323" s="119"/>
      <c r="E323" s="45">
        <v>146</v>
      </c>
      <c r="F323" s="125" t="s">
        <v>291</v>
      </c>
    </row>
    <row r="324" spans="2:6" ht="13.65" customHeight="1" x14ac:dyDescent="0.25">
      <c r="B324" s="41"/>
      <c r="C324" s="127" t="str">
        <f>Fixtures!C28</f>
        <v>Pinner</v>
      </c>
      <c r="D324" s="119"/>
      <c r="E324" s="45" t="s">
        <v>292</v>
      </c>
      <c r="F324" s="115" t="s">
        <v>293</v>
      </c>
    </row>
    <row r="325" spans="2:6" ht="13.65" customHeight="1" x14ac:dyDescent="0.25">
      <c r="B325" s="114"/>
      <c r="C325" s="124" t="s">
        <v>6</v>
      </c>
      <c r="D325" s="126"/>
      <c r="E325" s="124" t="s">
        <v>7</v>
      </c>
      <c r="F325" s="116"/>
    </row>
    <row r="326" spans="2:6" ht="13.65" customHeight="1" x14ac:dyDescent="0.25">
      <c r="B326" s="117"/>
      <c r="C326" s="118" t="s">
        <v>230</v>
      </c>
      <c r="D326" s="119">
        <v>44</v>
      </c>
      <c r="E326" s="118" t="s">
        <v>97</v>
      </c>
      <c r="F326" s="120" t="s">
        <v>294</v>
      </c>
    </row>
    <row r="327" spans="2:6" ht="13.65" customHeight="1" x14ac:dyDescent="0.25">
      <c r="B327" s="117"/>
      <c r="C327" s="118" t="s">
        <v>100</v>
      </c>
      <c r="D327" s="119">
        <v>34</v>
      </c>
      <c r="E327" s="118" t="s">
        <v>246</v>
      </c>
      <c r="F327" s="120" t="s">
        <v>295</v>
      </c>
    </row>
    <row r="328" spans="2:6" ht="13.65" customHeight="1" x14ac:dyDescent="0.25">
      <c r="B328" s="117"/>
      <c r="C328" s="118" t="s">
        <v>97</v>
      </c>
      <c r="D328" s="119">
        <v>25</v>
      </c>
      <c r="E328" s="118" t="s">
        <v>106</v>
      </c>
      <c r="F328" s="120" t="s">
        <v>296</v>
      </c>
    </row>
    <row r="329" spans="2:6" ht="13.65" customHeight="1" x14ac:dyDescent="0.25">
      <c r="B329" s="114"/>
      <c r="C329" s="122" t="s">
        <v>201</v>
      </c>
      <c r="D329" s="303"/>
      <c r="E329" s="304"/>
      <c r="F329" s="305"/>
    </row>
    <row r="330" spans="2:6" ht="13.65" customHeight="1" x14ac:dyDescent="0.25">
      <c r="B330" s="117"/>
      <c r="C330" s="70" t="s">
        <v>112</v>
      </c>
      <c r="D330" s="306"/>
      <c r="E330" s="307"/>
      <c r="F330" s="308"/>
    </row>
    <row r="331" spans="2:6" ht="13.65" customHeight="1" x14ac:dyDescent="0.25">
      <c r="B331" s="117"/>
      <c r="C331" s="123" t="s">
        <v>204</v>
      </c>
      <c r="D331" s="306"/>
      <c r="E331" s="307"/>
      <c r="F331" s="308"/>
    </row>
    <row r="332" spans="2:6" ht="13.65" customHeight="1" x14ac:dyDescent="0.25">
      <c r="B332" s="114"/>
      <c r="C332" s="124" t="s">
        <v>3</v>
      </c>
      <c r="D332" s="124" t="s">
        <v>8</v>
      </c>
      <c r="E332" s="124" t="s">
        <v>116</v>
      </c>
      <c r="F332" s="144">
        <f>Fixtures!G28</f>
        <v>0</v>
      </c>
    </row>
    <row r="333" spans="2:6" ht="13.65" customHeight="1" x14ac:dyDescent="0.25">
      <c r="B333" s="90"/>
      <c r="C333" s="248">
        <f>Fixtures!F28</f>
        <v>0</v>
      </c>
      <c r="D333" s="86" t="s">
        <v>98</v>
      </c>
      <c r="E333" s="86" t="s">
        <v>230</v>
      </c>
      <c r="F333" s="145" t="str">
        <f>Fixtures!H28</f>
        <v>Team</v>
      </c>
    </row>
    <row r="334" spans="2:6" ht="13.65" customHeight="1" x14ac:dyDescent="0.25"/>
    <row r="335" spans="2:6" ht="13.65" customHeight="1" x14ac:dyDescent="0.25">
      <c r="B335" s="130"/>
      <c r="C335" s="129">
        <f>Fixtures!B29</f>
        <v>45549</v>
      </c>
      <c r="D335" s="129"/>
      <c r="E335" s="131" t="str">
        <f>Fixtures!D29</f>
        <v>12:30pm</v>
      </c>
      <c r="F335" s="13" t="str">
        <f>Fixtures!E28</f>
        <v>40 overs</v>
      </c>
    </row>
    <row r="336" spans="2:6" ht="13.65" customHeight="1" x14ac:dyDescent="0.25">
      <c r="B336" s="117"/>
      <c r="C336" s="127" t="s">
        <v>61</v>
      </c>
      <c r="D336" s="119"/>
      <c r="E336" s="45" t="s">
        <v>297</v>
      </c>
      <c r="F336" s="125" t="s">
        <v>94</v>
      </c>
    </row>
    <row r="337" spans="2:6" ht="13.65" customHeight="1" x14ac:dyDescent="0.25">
      <c r="B337" s="41"/>
      <c r="C337" s="127" t="str">
        <f>Fixtures!C29</f>
        <v>Crouch End</v>
      </c>
      <c r="D337" s="119"/>
      <c r="E337" s="45">
        <v>223</v>
      </c>
      <c r="F337" s="115" t="s">
        <v>144</v>
      </c>
    </row>
    <row r="338" spans="2:6" ht="13.65" customHeight="1" x14ac:dyDescent="0.25">
      <c r="B338" s="114"/>
      <c r="C338" s="124" t="s">
        <v>6</v>
      </c>
      <c r="D338" s="126"/>
      <c r="E338" s="124" t="s">
        <v>7</v>
      </c>
      <c r="F338" s="116"/>
    </row>
    <row r="339" spans="2:6" ht="13.65" customHeight="1" x14ac:dyDescent="0.25">
      <c r="B339" s="117"/>
      <c r="C339" s="118" t="s">
        <v>298</v>
      </c>
      <c r="D339" s="119" t="s">
        <v>265</v>
      </c>
      <c r="E339" s="118" t="s">
        <v>258</v>
      </c>
      <c r="F339" s="120" t="s">
        <v>300</v>
      </c>
    </row>
    <row r="340" spans="2:6" ht="13.65" customHeight="1" x14ac:dyDescent="0.25">
      <c r="B340" s="117"/>
      <c r="C340" s="118" t="s">
        <v>97</v>
      </c>
      <c r="D340" s="119">
        <v>56</v>
      </c>
      <c r="E340" s="118" t="s">
        <v>301</v>
      </c>
      <c r="F340" s="120" t="s">
        <v>302</v>
      </c>
    </row>
    <row r="341" spans="2:6" ht="13.65" customHeight="1" x14ac:dyDescent="0.25">
      <c r="B341" s="117"/>
      <c r="C341" s="118" t="s">
        <v>271</v>
      </c>
      <c r="D341" s="119">
        <v>40</v>
      </c>
      <c r="E341" s="118" t="s">
        <v>303</v>
      </c>
      <c r="F341" s="120" t="s">
        <v>304</v>
      </c>
    </row>
    <row r="342" spans="2:6" ht="13.65" customHeight="1" x14ac:dyDescent="0.25">
      <c r="B342" s="117"/>
      <c r="C342" s="118" t="s">
        <v>258</v>
      </c>
      <c r="D342" s="119">
        <v>40</v>
      </c>
      <c r="E342" s="118"/>
      <c r="F342" s="120"/>
    </row>
    <row r="343" spans="2:6" ht="13.65" customHeight="1" x14ac:dyDescent="0.25">
      <c r="B343" s="117"/>
      <c r="C343" s="118" t="s">
        <v>152</v>
      </c>
      <c r="D343" s="119">
        <v>33</v>
      </c>
      <c r="E343" s="118"/>
      <c r="F343" s="120"/>
    </row>
    <row r="344" spans="2:6" ht="13.65" customHeight="1" x14ac:dyDescent="0.25">
      <c r="B344" s="114"/>
      <c r="C344" s="122" t="s">
        <v>307</v>
      </c>
      <c r="D344" s="303" t="s">
        <v>299</v>
      </c>
      <c r="E344" s="304"/>
      <c r="F344" s="305"/>
    </row>
    <row r="345" spans="2:6" ht="13.65" customHeight="1" x14ac:dyDescent="0.25">
      <c r="B345" s="117"/>
      <c r="C345" s="70" t="s">
        <v>112</v>
      </c>
      <c r="D345" s="306"/>
      <c r="E345" s="307"/>
      <c r="F345" s="308"/>
    </row>
    <row r="346" spans="2:6" ht="13.65" customHeight="1" x14ac:dyDescent="0.25">
      <c r="B346" s="117"/>
      <c r="C346" s="123" t="s">
        <v>204</v>
      </c>
      <c r="D346" s="306"/>
      <c r="E346" s="307"/>
      <c r="F346" s="308"/>
    </row>
    <row r="347" spans="2:6" ht="13.65" customHeight="1" x14ac:dyDescent="0.25">
      <c r="B347" s="114"/>
      <c r="C347" s="124" t="s">
        <v>3</v>
      </c>
      <c r="D347" s="124" t="s">
        <v>8</v>
      </c>
      <c r="E347" s="124" t="s">
        <v>116</v>
      </c>
      <c r="F347" s="144">
        <f>Fixtures!G29</f>
        <v>0</v>
      </c>
    </row>
    <row r="348" spans="2:6" ht="13.65" customHeight="1" x14ac:dyDescent="0.25">
      <c r="B348" s="90"/>
      <c r="C348" s="248">
        <f>Fixtures!F29</f>
        <v>0</v>
      </c>
      <c r="D348" s="86" t="s">
        <v>97</v>
      </c>
      <c r="E348" s="86" t="s">
        <v>258</v>
      </c>
      <c r="F348" s="145" t="str">
        <f>Fixtures!H29</f>
        <v>Team</v>
      </c>
    </row>
    <row r="349" spans="2:6" ht="13.65" customHeight="1" x14ac:dyDescent="0.25"/>
    <row r="350" spans="2:6" ht="13.65" customHeight="1" x14ac:dyDescent="0.25"/>
    <row r="351" spans="2:6" ht="13.65" customHeight="1" x14ac:dyDescent="0.25"/>
    <row r="352" spans="2:6" ht="13.65" customHeight="1" x14ac:dyDescent="0.25"/>
    <row r="353" ht="13.65" customHeight="1" x14ac:dyDescent="0.25"/>
    <row r="354" ht="13.65" customHeight="1" x14ac:dyDescent="0.25"/>
    <row r="355" ht="13.65" customHeight="1" x14ac:dyDescent="0.25"/>
    <row r="356" ht="13.65" customHeight="1" x14ac:dyDescent="0.25"/>
  </sheetData>
  <mergeCells count="61">
    <mergeCell ref="D96:F96"/>
    <mergeCell ref="D97:F97"/>
    <mergeCell ref="D83:F83"/>
    <mergeCell ref="D84:F84"/>
    <mergeCell ref="D95:F95"/>
    <mergeCell ref="B2:D2"/>
    <mergeCell ref="D82:F82"/>
    <mergeCell ref="D69:F69"/>
    <mergeCell ref="D70:F70"/>
    <mergeCell ref="D71:F71"/>
    <mergeCell ref="B12:F18"/>
    <mergeCell ref="B25:F31"/>
    <mergeCell ref="B38:F44"/>
    <mergeCell ref="D58:F58"/>
    <mergeCell ref="D56:F56"/>
    <mergeCell ref="D57:F57"/>
    <mergeCell ref="D174:F174"/>
    <mergeCell ref="D175:F175"/>
    <mergeCell ref="D108:F108"/>
    <mergeCell ref="D109:F109"/>
    <mergeCell ref="D110:F110"/>
    <mergeCell ref="D149:F149"/>
    <mergeCell ref="D134:F134"/>
    <mergeCell ref="D135:F135"/>
    <mergeCell ref="D136:F136"/>
    <mergeCell ref="D173:F173"/>
    <mergeCell ref="D121:F121"/>
    <mergeCell ref="D122:F122"/>
    <mergeCell ref="D123:F123"/>
    <mergeCell ref="D238:F238"/>
    <mergeCell ref="B195:F201"/>
    <mergeCell ref="B208:F214"/>
    <mergeCell ref="B221:F227"/>
    <mergeCell ref="D239:F239"/>
    <mergeCell ref="D277:F277"/>
    <mergeCell ref="D253:F253"/>
    <mergeCell ref="D264:F264"/>
    <mergeCell ref="D265:F265"/>
    <mergeCell ref="D266:F266"/>
    <mergeCell ref="D344:F344"/>
    <mergeCell ref="D345:F345"/>
    <mergeCell ref="D346:F346"/>
    <mergeCell ref="D329:F329"/>
    <mergeCell ref="D330:F330"/>
    <mergeCell ref="D331:F331"/>
    <mergeCell ref="B182:F188"/>
    <mergeCell ref="B156:F162"/>
    <mergeCell ref="B312:F318"/>
    <mergeCell ref="D147:F147"/>
    <mergeCell ref="D148:F148"/>
    <mergeCell ref="D304:F304"/>
    <mergeCell ref="D305:F305"/>
    <mergeCell ref="D240:F240"/>
    <mergeCell ref="D303:F303"/>
    <mergeCell ref="D251:F251"/>
    <mergeCell ref="D252:F252"/>
    <mergeCell ref="D278:F278"/>
    <mergeCell ref="D279:F279"/>
    <mergeCell ref="D290:F290"/>
    <mergeCell ref="D291:F291"/>
    <mergeCell ref="D292:F292"/>
  </mergeCells>
  <phoneticPr fontId="8" type="noConversion"/>
  <hyperlinks>
    <hyperlink ref="F73" r:id="rId1" location="match-05" display="https://www.nepotists.co.uk/2023_team.asp - match-05" xr:uid="{5D8E89B7-28FE-43B4-993A-E5A3EC0C31FF}"/>
    <hyperlink ref="F124" r:id="rId2" display="https://www.nepotists.co.uk/scorecards/2023/2023-06-11_palm_tree.pdf" xr:uid="{D19EBFC2-22AA-43DA-899C-F7F0CD6A63E8}"/>
    <hyperlink ref="F137" r:id="rId3" display="https://www.nepotists.co.uk/scorecards/2023/2023-06-18_putney.pdf" xr:uid="{0C009B26-4EDE-4D8D-9CCF-180EAEA17E78}"/>
    <hyperlink ref="F85" r:id="rId4" display="https://www.nepotists.co.uk/scorecards/2023/2023-05-28_exeats.pdf" xr:uid="{3215FC3B-CE51-4838-B18C-DF439D66F7E1}"/>
    <hyperlink ref="F86" r:id="rId5" location="match-06" display="https://www.nepotists.co.uk/2023_team.asp - match-06" xr:uid="{51B67B31-47C1-4482-8047-7A958B753BB0}"/>
    <hyperlink ref="F98" r:id="rId6" display="https://www.nepotists.co.uk/scorecards/2023/2023-05-28-chobham.pdf" xr:uid="{164B07F5-8A9D-4E23-A202-37D453DB3CF5}"/>
    <hyperlink ref="F99" r:id="rId7" location="match-07" display="https://www.nepotists.co.uk/2023_team.asp - match-07" xr:uid="{2D949319-962B-485A-955A-449FF479D0FE}"/>
    <hyperlink ref="F111" r:id="rId8" display="https://www.nepotists.co.uk/scorecards/2023/2023-06-04_barnes.pdf" xr:uid="{8B02141C-B719-4E2F-A5BF-52DF987D0D6D}"/>
    <hyperlink ref="F112" r:id="rId9" location="match-08" display="https://www.nepotists.co.uk/2023_team.asp - match-08" xr:uid="{733A4DC4-9A89-4413-B346-ECB96A86264E}"/>
    <hyperlink ref="F125" r:id="rId10" location="match-09" display="https://www.nepotists.co.uk/2023_team.asp - match-09" xr:uid="{3171E133-F59F-43AE-924E-88C6D8441B61}"/>
    <hyperlink ref="F138" r:id="rId11" location="match-10" display="https://www.nepotists.co.uk/2023_team.asp - match-10" xr:uid="{22C25E5E-45CB-4671-B5C0-37D8D04BF0BD}"/>
    <hyperlink ref="F60" r:id="rId12" location="match-04" display="https://www.nepotists.co.uk/2023_team.asp - match-04" xr:uid="{7C447BCE-2F8B-4158-831D-79088A67973D}"/>
    <hyperlink ref="F59" r:id="rId13" display="https://www.nepotists.co.uk/scorecards/2023/2023-05-14_harrow_st_marys.pdf" xr:uid="{B9EA86A6-B221-4BBC-8B5F-718388EABC18}"/>
    <hyperlink ref="F72" r:id="rId14" display="Scorecard" xr:uid="{C9FF12D1-23CA-47CA-983C-182EFE12C09B}"/>
    <hyperlink ref="F151" r:id="rId15" location="match-11" display="https://www.nepotists.co.uk/2023_team.asp - match-11" xr:uid="{E1C9DE0F-DA8A-4F77-BE3E-244D00E524B3}"/>
    <hyperlink ref="F150" r:id="rId16" display="https://www.nepotists.co.uk/scorecards/2023/2023-06-25-old_actonians.pdf" xr:uid="{15E12C06-4F8A-4E83-8E12-DBAD6FECF098}"/>
    <hyperlink ref="F177" r:id="rId17" location="match-13" display="https://www.nepotists.co.uk/2023_team.asp - match-13" xr:uid="{C286A407-0D54-4754-8F97-1BD5048A3273}"/>
    <hyperlink ref="F176" r:id="rId18" display="https://www.nepotists.co.uk/scorecards/2023/2023-07-09-shepherds_bush.pdf" xr:uid="{514CC921-8791-4004-A5A6-72384DB63B81}"/>
    <hyperlink ref="F190" r:id="rId19" location="match-14" display="https://www.nepotists.co.uk/2023_team.asp - match-14" xr:uid="{617C5F20-1AFA-4E5D-B62E-D24EC654436A}"/>
    <hyperlink ref="F189" r:id="rId20" display="https://www.nepotists.co.uk/scorecards/2023/2023-07-16-pinner.pdf" xr:uid="{140C9E26-E632-47BC-91D5-142F71E3B3D2}"/>
    <hyperlink ref="F203" r:id="rId21" location="match-15" display="https://www.nepotists.co.uk/2023_team.asp - match-15" xr:uid="{C5D5625E-FC50-4C2A-B4E7-2AE4E79A753A}"/>
    <hyperlink ref="F202" r:id="rId22" display="https://www.nepotists.co.uk/scorecards/2023/2023-05-14_harrow_st_marys.pdf" xr:uid="{B2C1AF0E-06B0-47BB-8DEF-DAB0D41D6B05}"/>
    <hyperlink ref="F216" r:id="rId23" location="match-16" display="https://www.nepotists.co.uk/2023_team.asp - match-16" xr:uid="{A333B99B-7060-41C2-B1D1-2BBCF0429315}"/>
    <hyperlink ref="F215" r:id="rId24" display="https://www.nepotists.co.uk/scorecards/2023/2023-05-14_harrow_st_marys.pdf" xr:uid="{39A8CD05-D02B-426E-8430-FA255AD62B93}"/>
    <hyperlink ref="F228" r:id="rId25" display="https://www.nepotists.co.uk/scorecards/2023/2023-07-30-northwood.pdf" xr:uid="{C16FD96D-C6D0-4EFA-8CED-B394583C16F3}"/>
    <hyperlink ref="F242" r:id="rId26" location="match-18" display="https://www.nepotists.co.uk/2023_team.asp - match-18" xr:uid="{9AEF6C9C-6BAA-4273-A917-00F515717B40}"/>
    <hyperlink ref="F241" r:id="rId27" display="https://www.nepotists.co.uk/scorecards/2023/2023-08-06_chiswick.pdf" xr:uid="{7D763D03-BF86-4D38-8DBB-BDF01D3147C0}"/>
    <hyperlink ref="F255" r:id="rId28" location="match-19" display="https://www.nepotists.co.uk/2023_team.asp - match-19" xr:uid="{72EE6CB7-6EB8-4ECF-A208-6D797BF05B39}"/>
    <hyperlink ref="F254" r:id="rId29" display="https://www.nepotists.co.uk/scorecards/2023/2023-08-12_plastics.pdf" xr:uid="{AC5F49CF-96F0-4ABE-B0BF-BBC8680A72BD}"/>
    <hyperlink ref="F268" r:id="rId30" location="match-20" display="https://www.nepotists.co.uk/2023_team.asp - match-20" xr:uid="{629C3145-CE1B-44D0-9865-D748E4F69FC6}"/>
    <hyperlink ref="F267" r:id="rId31" display="https://www.nepotists.co.uk/scorecards/2023/2023-08-12_princes_head.pdf" xr:uid="{DC079E5D-F228-45DA-99A3-348912F2B3AF}"/>
    <hyperlink ref="F281" r:id="rId32" location="match-21" display="https://www.nepotists.co.uk/2023_team.asp - match-21" xr:uid="{711231C3-37EE-4EFF-8044-650E9B81DD04}"/>
    <hyperlink ref="F294" r:id="rId33" location="match-22" display="https://www.nepotists.co.uk/2023_team.asp - match-22" xr:uid="{C8AA3F0E-5DC8-4E59-B352-E3CC7DD08F5D}"/>
    <hyperlink ref="F293" r:id="rId34" display="https://www.nepotists.co.uk/scorecards/2023/2023-08-13_princes_head.pdf" xr:uid="{F6B11F05-7B18-4ECF-8819-473A270B16D5}"/>
    <hyperlink ref="F307" r:id="rId35" location="match-23" display="https://www.nepotists.co.uk/2023_team.asp - match-23" xr:uid="{D2C456FE-9891-43CD-BFD9-4D24429BAFFE}"/>
    <hyperlink ref="F306" r:id="rId36" display="https://www.nepotists.co.uk/scorecards/2023/2023-08-20_old_merchant_taylors.pdf" xr:uid="{4916B4F6-4313-4268-B08F-61F1BD6FD60B}"/>
    <hyperlink ref="F320" r:id="rId37" location="match-24" display="https://www.nepotists.co.uk/2023_team.asp - match-24" xr:uid="{D13E8758-DC16-481A-979B-B559111E59E5}"/>
    <hyperlink ref="F319" r:id="rId38" display="https://www.nepotists.co.uk/scorecards/2023/2023-05-14_harrow_st_marys.pdf" xr:uid="{0FBE300E-E544-453D-B484-BDB272A0AFF6}"/>
    <hyperlink ref="F333" r:id="rId39" location="match-25" display="https://www.nepotists.co.uk/2023_team.asp - match-25" xr:uid="{A9FF33A6-5C69-4F25-96E3-B4E8BDD316A2}"/>
    <hyperlink ref="F332" r:id="rId40" display="https://www.nepotists.co.uk/scorecards/2023/2023-09-03_chingford.pdf" xr:uid="{07799BB3-2C39-42C6-9FAB-65EF673D91A9}"/>
    <hyperlink ref="F348" r:id="rId41" location="match-26" display="https://www.nepotists.co.uk/2023_team.asp - match-26" xr:uid="{DAD20A12-6CF3-4530-A0AD-2978928F81CD}"/>
    <hyperlink ref="F347" r:id="rId42" display="https://www.nepotists.co.uk/scorecards/2023/2023-09-10_highgate.pdf" xr:uid="{F8233D4E-4DB0-4300-9508-9A4F02668400}"/>
    <hyperlink ref="F164" r:id="rId43" location="match-12" display="https://www.nepotists.co.uk/2023_team.asp - match-12" xr:uid="{24ECA58C-15D5-4076-98DD-A5B9729EFA2B}"/>
    <hyperlink ref="F163" r:id="rId44" display="https://www.nepotists.co.uk/scorecards/2023/2023-07-02-kew.pdf" xr:uid="{EDB0B137-A10D-478A-9C2B-7658257D3605}"/>
    <hyperlink ref="F229" r:id="rId45" location="match-17" display="https://www.nepotists.co.uk/2023_team.asp - match-17" xr:uid="{98285E04-A493-4AE9-A85E-309E947BCA01}"/>
    <hyperlink ref="F280" r:id="rId46" display="https://www.nepotists.co.uk/scorecards/2023/2023-08-12_post_modernists.pdf" xr:uid="{8E149EC7-ED13-4BDD-B3ED-457B63C2B987}"/>
  </hyperlinks>
  <pageMargins left="0.75" right="0.75" top="1" bottom="1" header="0.5" footer="0.5"/>
  <pageSetup paperSize="9" scale="20" orientation="portrait" horizontalDpi="4294967293" r:id="rId47"/>
  <headerFooter alignWithMargins="0"/>
  <ignoredErrors>
    <ignoredError sqref="E90 E219 E272" twoDigitTextYear="1"/>
    <ignoredError xmlns:x16r3="http://schemas.microsoft.com/office/spreadsheetml/2018/08/main" sqref="E192"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O310"/>
  <sheetViews>
    <sheetView showGridLines="0" showRowColHeaders="0" zoomScaleNormal="100" workbookViewId="0">
      <pane xSplit="17" ySplit="5" topLeftCell="R6" activePane="bottomRight" state="frozen"/>
      <selection activeCell="A97" sqref="A97:F108"/>
      <selection pane="topRight" activeCell="A97" sqref="A97:F108"/>
      <selection pane="bottomLeft" activeCell="A97" sqref="A97:F108"/>
      <selection pane="bottomRight" activeCell="A104" sqref="A104"/>
    </sheetView>
  </sheetViews>
  <sheetFormatPr defaultColWidth="9.08984375" defaultRowHeight="12.5" x14ac:dyDescent="0.25"/>
  <cols>
    <col min="1" max="1" width="1.90625" style="101" customWidth="1"/>
    <col min="2" max="2" width="20.54296875" style="101" customWidth="1"/>
    <col min="3" max="3" width="5.36328125" style="101" customWidth="1"/>
    <col min="4" max="7" width="4.36328125" style="101" customWidth="1"/>
    <col min="8" max="8" width="3.81640625" style="101" customWidth="1"/>
    <col min="9" max="9" width="1.08984375" style="101" customWidth="1"/>
    <col min="10" max="10" width="5.08984375" style="101" customWidth="1"/>
    <col min="11" max="11" width="1.08984375" style="101" customWidth="1"/>
    <col min="12" max="12" width="1" style="101" customWidth="1"/>
    <col min="13" max="13" width="5.54296875" style="101" customWidth="1"/>
    <col min="14" max="14" width="1" style="101" customWidth="1"/>
    <col min="15" max="15" width="6.36328125" style="101" hidden="1" customWidth="1"/>
    <col min="16" max="16" width="5.6328125" style="101" hidden="1" customWidth="1"/>
    <col min="17" max="17" width="1" style="101" hidden="1" customWidth="1"/>
    <col min="18" max="18" width="3.54296875" style="101" customWidth="1"/>
    <col min="19" max="19" width="1.54296875" style="101" customWidth="1"/>
    <col min="20" max="20" width="0.453125" style="101" customWidth="1"/>
    <col min="21" max="21" width="3.54296875" style="101" customWidth="1"/>
    <col min="22" max="22" width="1.54296875" style="101" customWidth="1"/>
    <col min="23" max="23" width="0.453125" style="101" customWidth="1"/>
    <col min="24" max="24" width="3.54296875" style="101" customWidth="1"/>
    <col min="25" max="25" width="1.54296875" style="101" customWidth="1"/>
    <col min="26" max="26" width="0.453125" style="101" customWidth="1"/>
    <col min="27" max="27" width="3.54296875" style="101" customWidth="1"/>
    <col min="28" max="28" width="1.54296875" style="101" customWidth="1"/>
    <col min="29" max="29" width="0.453125" style="101" customWidth="1"/>
    <col min="30" max="30" width="3.54296875" style="101" customWidth="1"/>
    <col min="31" max="31" width="1.54296875" style="101" customWidth="1"/>
    <col min="32" max="32" width="0.453125" style="101" customWidth="1"/>
    <col min="33" max="33" width="3.54296875" style="101" customWidth="1"/>
    <col min="34" max="34" width="1.54296875" style="101" customWidth="1"/>
    <col min="35" max="35" width="0.453125" style="101" customWidth="1"/>
    <col min="36" max="36" width="3.54296875" style="101" customWidth="1"/>
    <col min="37" max="37" width="1.54296875" style="101" customWidth="1"/>
    <col min="38" max="38" width="0.453125" style="101" customWidth="1"/>
    <col min="39" max="39" width="3.54296875" style="101" customWidth="1"/>
    <col min="40" max="40" width="1.54296875" style="101" customWidth="1"/>
    <col min="41" max="41" width="0.453125" style="101" customWidth="1"/>
    <col min="42" max="42" width="3.54296875" style="101" customWidth="1"/>
    <col min="43" max="43" width="1.54296875" style="101" customWidth="1"/>
    <col min="44" max="44" width="0.453125" style="101" customWidth="1"/>
    <col min="45" max="45" width="3.54296875" style="101" customWidth="1"/>
    <col min="46" max="46" width="1.54296875" style="101" customWidth="1"/>
    <col min="47" max="47" width="0.453125" style="101" customWidth="1"/>
    <col min="48" max="48" width="3.54296875" style="101" customWidth="1"/>
    <col min="49" max="49" width="1.54296875" style="101" customWidth="1"/>
    <col min="50" max="50" width="0.453125" style="101" customWidth="1"/>
    <col min="51" max="51" width="3.54296875" style="101" customWidth="1"/>
    <col min="52" max="52" width="1.54296875" style="101" customWidth="1"/>
    <col min="53" max="53" width="0.453125" style="101" customWidth="1"/>
    <col min="54" max="54" width="3.54296875" style="101" customWidth="1"/>
    <col min="55" max="55" width="1.54296875" style="101" customWidth="1"/>
    <col min="56" max="56" width="0.453125" style="101" customWidth="1"/>
    <col min="57" max="57" width="3.54296875" style="101" customWidth="1"/>
    <col min="58" max="58" width="1.54296875" style="101" customWidth="1"/>
    <col min="59" max="59" width="0.453125" style="101" customWidth="1"/>
    <col min="60" max="60" width="3.54296875" style="101" customWidth="1"/>
    <col min="61" max="61" width="1.54296875" style="101" customWidth="1"/>
    <col min="62" max="62" width="0.453125" style="101" customWidth="1"/>
    <col min="63" max="63" width="3.54296875" style="101" customWidth="1"/>
    <col min="64" max="64" width="1.54296875" style="101" customWidth="1"/>
    <col min="65" max="65" width="0.453125" style="101" customWidth="1"/>
    <col min="66" max="66" width="3.54296875" style="101" customWidth="1"/>
    <col min="67" max="67" width="1.54296875" style="101" customWidth="1"/>
    <col min="68" max="68" width="0.453125" style="101" customWidth="1"/>
    <col min="69" max="69" width="3.54296875" style="101" customWidth="1"/>
    <col min="70" max="70" width="1.54296875" style="101" customWidth="1"/>
    <col min="71" max="71" width="0.453125" style="101" customWidth="1"/>
    <col min="72" max="72" width="3.54296875" style="101" customWidth="1"/>
    <col min="73" max="73" width="1.54296875" style="101" customWidth="1"/>
    <col min="74" max="74" width="0.453125" style="101" customWidth="1"/>
    <col min="75" max="75" width="3.54296875" style="101" customWidth="1"/>
    <col min="76" max="76" width="1.54296875" style="101" customWidth="1"/>
    <col min="77" max="77" width="0.453125" style="101" customWidth="1"/>
    <col min="78" max="78" width="3.54296875" style="101" customWidth="1"/>
    <col min="79" max="79" width="1.54296875" style="101" customWidth="1"/>
    <col min="80" max="80" width="0.453125" style="101" customWidth="1"/>
    <col min="81" max="81" width="3.54296875" style="101" customWidth="1"/>
    <col min="82" max="82" width="1.54296875" style="101" customWidth="1"/>
    <col min="83" max="83" width="0.453125" style="101" customWidth="1"/>
    <col min="84" max="84" width="3.54296875" style="101" customWidth="1"/>
    <col min="85" max="85" width="1.54296875" style="101" customWidth="1"/>
    <col min="86" max="86" width="0.453125" style="101" customWidth="1"/>
    <col min="87" max="87" width="3.54296875" style="101" customWidth="1"/>
    <col min="88" max="88" width="1.54296875" style="101" customWidth="1"/>
    <col min="89" max="89" width="0.453125" style="101" customWidth="1"/>
    <col min="90" max="90" width="3.54296875" style="101" customWidth="1"/>
    <col min="91" max="91" width="1.54296875" style="101" customWidth="1"/>
    <col min="92" max="92" width="0.453125" style="101" customWidth="1"/>
    <col min="93" max="93" width="3.54296875" style="101" customWidth="1"/>
    <col min="94" max="94" width="1.54296875" style="101" customWidth="1"/>
    <col min="95" max="95" width="0.453125" style="101" customWidth="1"/>
    <col min="96" max="96" width="3.54296875" style="101" customWidth="1"/>
    <col min="97" max="97" width="1.54296875" style="101" customWidth="1"/>
    <col min="98" max="98" width="4.36328125" style="101" hidden="1" customWidth="1"/>
    <col min="99" max="99" width="0.453125" style="101" hidden="1" customWidth="1"/>
    <col min="100" max="103" width="4.36328125" style="101" hidden="1" customWidth="1"/>
    <col min="104" max="104" width="3.36328125" style="101" hidden="1" customWidth="1"/>
    <col min="105" max="105" width="1" style="101" hidden="1" customWidth="1"/>
    <col min="106" max="106" width="5.36328125" style="101" hidden="1" customWidth="1"/>
    <col min="107" max="107" width="1" style="101" hidden="1" customWidth="1"/>
    <col min="108" max="108" width="6.453125" style="101" hidden="1" customWidth="1"/>
    <col min="109" max="109" width="0.453125" style="101" customWidth="1"/>
    <col min="110" max="110" width="3.54296875" style="101" customWidth="1"/>
    <col min="111" max="111" width="1.54296875" style="101" customWidth="1"/>
    <col min="112" max="136" width="9.08984375" style="101"/>
  </cols>
  <sheetData>
    <row r="1" spans="1:151" ht="13.65" customHeight="1" x14ac:dyDescent="0.25"/>
    <row r="2" spans="1:151" ht="60" customHeight="1" x14ac:dyDescent="0.35">
      <c r="A2"/>
      <c r="E2" s="165"/>
      <c r="F2" s="165"/>
      <c r="G2" s="165"/>
      <c r="J2" s="165"/>
      <c r="K2" s="165"/>
      <c r="L2" s="165"/>
      <c r="M2" s="165"/>
      <c r="N2" s="165"/>
      <c r="O2"/>
      <c r="P2" s="181"/>
      <c r="Q2" s="165"/>
      <c r="R2" s="316" t="str">
        <f>Fixtures!C4</f>
        <v>Brentham</v>
      </c>
      <c r="S2" s="317"/>
      <c r="T2" s="182"/>
      <c r="U2" s="316" t="str">
        <f>Fixtures!C5</f>
        <v>Merton</v>
      </c>
      <c r="V2" s="317"/>
      <c r="W2" s="182"/>
      <c r="X2" s="316" t="str">
        <f>Fixtures!C6</f>
        <v>Ickenham</v>
      </c>
      <c r="Y2" s="317"/>
      <c r="Z2" s="182"/>
      <c r="AA2" s="316" t="str">
        <f>Fixtures!C7</f>
        <v>Harrow St. Mary's</v>
      </c>
      <c r="AB2" s="317"/>
      <c r="AC2" s="182"/>
      <c r="AD2" s="316" t="str">
        <f>Fixtures!C8</f>
        <v>Barnes</v>
      </c>
      <c r="AE2" s="317"/>
      <c r="AF2" s="182"/>
      <c r="AG2" s="316" t="str">
        <f>Fixtures!C9</f>
        <v>Black Rose of Highgate</v>
      </c>
      <c r="AH2" s="317"/>
      <c r="AI2" s="182"/>
      <c r="AJ2" s="316" t="str">
        <f>Fixtures!C10</f>
        <v>Southgate Adelaide</v>
      </c>
      <c r="AK2" s="317"/>
      <c r="AL2" s="182"/>
      <c r="AM2" s="316" t="str">
        <f>Fixtures!C11</f>
        <v>Brentham</v>
      </c>
      <c r="AN2" s="317"/>
      <c r="AO2" s="182"/>
      <c r="AP2" s="316" t="str">
        <f>Fixtures!C12</f>
        <v>Putney</v>
      </c>
      <c r="AQ2" s="317"/>
      <c r="AR2" s="182"/>
      <c r="AS2" s="316" t="str">
        <f>Fixtures!C13</f>
        <v>TBC</v>
      </c>
      <c r="AT2" s="317"/>
      <c r="AU2" s="182"/>
      <c r="AV2" s="316" t="str">
        <f>Fixtures!C14</f>
        <v>Kew</v>
      </c>
      <c r="AW2" s="317"/>
      <c r="AX2" s="182"/>
      <c r="AY2" s="316" t="str">
        <f>Fixtures!C15</f>
        <v>Shepherd's Bush</v>
      </c>
      <c r="AZ2" s="317"/>
      <c r="BA2" s="182"/>
      <c r="BB2" s="316" t="str">
        <f>Fixtures!C16</f>
        <v>Prince's Head</v>
      </c>
      <c r="BC2" s="317"/>
      <c r="BD2" s="182"/>
      <c r="BE2" s="316" t="str">
        <f>Fixtures!C17</f>
        <v>Teddington</v>
      </c>
      <c r="BF2" s="317"/>
      <c r="BG2" s="182"/>
      <c r="BH2" s="316" t="str">
        <f>Fixtures!C18</f>
        <v>Black Rose of Highgate</v>
      </c>
      <c r="BI2" s="317"/>
      <c r="BJ2" s="182"/>
      <c r="BK2" s="316" t="str">
        <f>Fixtures!C19</f>
        <v>Northwood</v>
      </c>
      <c r="BL2" s="317"/>
      <c r="BM2" s="182"/>
      <c r="BN2" s="316" t="str">
        <f>Fixtures!C20</f>
        <v>Chiswick</v>
      </c>
      <c r="BO2" s="317"/>
      <c r="BP2" s="182"/>
      <c r="BQ2" s="316" t="str">
        <f>Fixtures!C21</f>
        <v>ISIS Trophy-1</v>
      </c>
      <c r="BR2" s="317"/>
      <c r="BS2" s="182"/>
      <c r="BT2" s="316" t="str">
        <f>Fixtures!C22</f>
        <v>ISIS Trophy-1</v>
      </c>
      <c r="BU2" s="317"/>
      <c r="BV2" s="182"/>
      <c r="BW2" s="316" t="str">
        <f>Fixtures!C23</f>
        <v>ISIS Trophy-1</v>
      </c>
      <c r="BX2" s="317"/>
      <c r="BY2" s="182"/>
      <c r="BZ2" s="316" t="str">
        <f>Fixtures!C24</f>
        <v>ISIS Trophy-1</v>
      </c>
      <c r="CA2" s="317"/>
      <c r="CB2" s="182"/>
      <c r="CC2" s="316" t="str">
        <f>Fixtures!C25</f>
        <v>Old Merchant Taylors'</v>
      </c>
      <c r="CD2" s="317"/>
      <c r="CE2" s="182"/>
      <c r="CF2" s="316" t="str">
        <f>Fixtures!C26</f>
        <v>Winchmore Hill</v>
      </c>
      <c r="CG2" s="317"/>
      <c r="CH2" s="182"/>
      <c r="CI2" s="316" t="str">
        <f>Fixtures!C27</f>
        <v>Highgate</v>
      </c>
      <c r="CJ2" s="317"/>
      <c r="CK2" s="182"/>
      <c r="CL2" s="316" t="str">
        <f>Fixtures!C28</f>
        <v>Pinner</v>
      </c>
      <c r="CM2" s="317"/>
      <c r="CN2" s="215"/>
      <c r="CO2" s="316" t="str">
        <f>Fixtures!C29</f>
        <v>Crouch End</v>
      </c>
      <c r="CP2" s="317"/>
      <c r="CQ2" s="215"/>
      <c r="CR2" s="328" t="e">
        <f>Fixtures!#REF!</f>
        <v>#REF!</v>
      </c>
      <c r="CS2" s="328"/>
      <c r="CT2" s="216"/>
      <c r="CU2" s="216"/>
      <c r="CV2" s="217"/>
      <c r="CW2" s="217"/>
      <c r="CX2" s="218"/>
      <c r="CY2" s="218"/>
      <c r="CZ2" s="218"/>
      <c r="DA2" s="218"/>
      <c r="DB2" s="218"/>
      <c r="DC2" s="218"/>
      <c r="DD2" s="218"/>
      <c r="DE2" s="215"/>
      <c r="DF2" s="328" t="e">
        <f>Fixtures!#REF!</f>
        <v>#REF!</v>
      </c>
      <c r="DG2" s="328"/>
      <c r="DH2"/>
      <c r="DI2"/>
      <c r="DJ2"/>
      <c r="DK2"/>
      <c r="DL2"/>
      <c r="DM2"/>
      <c r="DN2"/>
      <c r="DO2"/>
      <c r="DP2"/>
      <c r="DQ2"/>
      <c r="DR2"/>
      <c r="DS2"/>
      <c r="DT2"/>
      <c r="DU2"/>
      <c r="DV2"/>
      <c r="DW2"/>
      <c r="DX2"/>
      <c r="DY2"/>
      <c r="DZ2"/>
      <c r="EA2"/>
      <c r="EB2"/>
      <c r="EC2"/>
      <c r="ED2"/>
      <c r="EE2"/>
      <c r="EF2"/>
    </row>
    <row r="3" spans="1:151" ht="13.65" customHeight="1" x14ac:dyDescent="0.25">
      <c r="A3"/>
      <c r="E3" s="165"/>
      <c r="F3" s="165"/>
      <c r="G3" s="165"/>
      <c r="J3" s="165"/>
      <c r="K3" s="165"/>
      <c r="L3" s="165"/>
      <c r="M3" s="11" t="s">
        <v>9</v>
      </c>
      <c r="N3" s="165"/>
      <c r="O3" s="183" t="s">
        <v>65</v>
      </c>
      <c r="P3" s="323" t="s">
        <v>66</v>
      </c>
      <c r="Q3" s="165"/>
      <c r="R3" s="318"/>
      <c r="S3" s="319"/>
      <c r="T3" s="184"/>
      <c r="U3" s="318"/>
      <c r="V3" s="319"/>
      <c r="W3" s="184"/>
      <c r="X3" s="318"/>
      <c r="Y3" s="319"/>
      <c r="Z3" s="184"/>
      <c r="AA3" s="318"/>
      <c r="AB3" s="319"/>
      <c r="AC3" s="184"/>
      <c r="AD3" s="318"/>
      <c r="AE3" s="319"/>
      <c r="AF3" s="184"/>
      <c r="AG3" s="318"/>
      <c r="AH3" s="319"/>
      <c r="AI3" s="184"/>
      <c r="AJ3" s="318"/>
      <c r="AK3" s="319"/>
      <c r="AL3" s="184"/>
      <c r="AM3" s="318"/>
      <c r="AN3" s="319"/>
      <c r="AO3" s="184"/>
      <c r="AP3" s="318"/>
      <c r="AQ3" s="319"/>
      <c r="AR3" s="184"/>
      <c r="AS3" s="318"/>
      <c r="AT3" s="319"/>
      <c r="AU3" s="184"/>
      <c r="AV3" s="318"/>
      <c r="AW3" s="319"/>
      <c r="AX3" s="184"/>
      <c r="AY3" s="318"/>
      <c r="AZ3" s="319"/>
      <c r="BA3" s="184"/>
      <c r="BB3" s="318"/>
      <c r="BC3" s="319"/>
      <c r="BD3" s="184"/>
      <c r="BE3" s="318"/>
      <c r="BF3" s="319"/>
      <c r="BG3" s="184"/>
      <c r="BH3" s="318"/>
      <c r="BI3" s="319"/>
      <c r="BJ3" s="184"/>
      <c r="BK3" s="318"/>
      <c r="BL3" s="319"/>
      <c r="BM3" s="184"/>
      <c r="BN3" s="318"/>
      <c r="BO3" s="319"/>
      <c r="BP3" s="184"/>
      <c r="BQ3" s="318"/>
      <c r="BR3" s="319"/>
      <c r="BS3" s="184"/>
      <c r="BT3" s="318"/>
      <c r="BU3" s="319"/>
      <c r="BV3" s="184"/>
      <c r="BW3" s="318"/>
      <c r="BX3" s="319"/>
      <c r="BY3" s="184"/>
      <c r="BZ3" s="318"/>
      <c r="CA3" s="319"/>
      <c r="CB3" s="184"/>
      <c r="CC3" s="318"/>
      <c r="CD3" s="319"/>
      <c r="CE3" s="184"/>
      <c r="CF3" s="318"/>
      <c r="CG3" s="319"/>
      <c r="CH3" s="184"/>
      <c r="CI3" s="318"/>
      <c r="CJ3" s="319"/>
      <c r="CK3" s="184"/>
      <c r="CL3" s="318"/>
      <c r="CM3" s="319"/>
      <c r="CN3" s="215"/>
      <c r="CO3" s="318"/>
      <c r="CP3" s="319"/>
      <c r="CQ3" s="215"/>
      <c r="CR3" s="328"/>
      <c r="CS3" s="328"/>
      <c r="CT3" s="219"/>
      <c r="CU3" s="219"/>
      <c r="CV3" s="219"/>
      <c r="CW3" s="219"/>
      <c r="CX3" s="219"/>
      <c r="CY3" s="219"/>
      <c r="CZ3" s="219"/>
      <c r="DA3" s="219"/>
      <c r="DB3" s="219"/>
      <c r="DC3" s="218"/>
      <c r="DD3" s="218"/>
      <c r="DE3" s="215"/>
      <c r="DF3" s="328"/>
      <c r="DG3" s="328"/>
      <c r="DH3"/>
      <c r="DI3"/>
      <c r="DJ3"/>
      <c r="DK3"/>
      <c r="DL3"/>
      <c r="DM3"/>
      <c r="DN3"/>
      <c r="DO3"/>
      <c r="DP3"/>
      <c r="DQ3"/>
      <c r="DR3"/>
      <c r="DS3"/>
      <c r="DT3"/>
      <c r="DU3"/>
      <c r="DV3"/>
      <c r="DW3"/>
      <c r="DX3"/>
      <c r="DY3"/>
      <c r="DZ3"/>
      <c r="EA3"/>
      <c r="EB3"/>
      <c r="EC3"/>
      <c r="ED3"/>
      <c r="EE3"/>
      <c r="EF3"/>
    </row>
    <row r="4" spans="1:151" ht="13.65" customHeight="1" x14ac:dyDescent="0.3">
      <c r="A4"/>
      <c r="E4" s="165"/>
      <c r="F4" s="165"/>
      <c r="G4" s="165"/>
      <c r="J4" s="165"/>
      <c r="K4" s="165"/>
      <c r="L4" s="165"/>
      <c r="M4" s="12" t="s">
        <v>20</v>
      </c>
      <c r="N4" s="134"/>
      <c r="O4" s="185" t="s">
        <v>6</v>
      </c>
      <c r="P4" s="324"/>
      <c r="Q4" s="165"/>
      <c r="R4" s="318"/>
      <c r="S4" s="319"/>
      <c r="T4" s="184"/>
      <c r="U4" s="318"/>
      <c r="V4" s="319"/>
      <c r="W4" s="184"/>
      <c r="X4" s="318"/>
      <c r="Y4" s="319"/>
      <c r="Z4" s="184"/>
      <c r="AA4" s="318"/>
      <c r="AB4" s="319"/>
      <c r="AC4" s="184"/>
      <c r="AD4" s="318"/>
      <c r="AE4" s="319"/>
      <c r="AF4" s="184"/>
      <c r="AG4" s="318"/>
      <c r="AH4" s="319"/>
      <c r="AI4" s="184"/>
      <c r="AJ4" s="318"/>
      <c r="AK4" s="319"/>
      <c r="AL4" s="184"/>
      <c r="AM4" s="318"/>
      <c r="AN4" s="319"/>
      <c r="AO4" s="184"/>
      <c r="AP4" s="318"/>
      <c r="AQ4" s="319"/>
      <c r="AR4" s="184"/>
      <c r="AS4" s="318"/>
      <c r="AT4" s="319"/>
      <c r="AU4" s="184"/>
      <c r="AV4" s="318"/>
      <c r="AW4" s="319"/>
      <c r="AX4" s="184"/>
      <c r="AY4" s="318"/>
      <c r="AZ4" s="319"/>
      <c r="BA4" s="184"/>
      <c r="BB4" s="318"/>
      <c r="BC4" s="319"/>
      <c r="BD4" s="184"/>
      <c r="BE4" s="318"/>
      <c r="BF4" s="319"/>
      <c r="BG4" s="184"/>
      <c r="BH4" s="318"/>
      <c r="BI4" s="319"/>
      <c r="BJ4" s="184"/>
      <c r="BK4" s="318"/>
      <c r="BL4" s="319"/>
      <c r="BM4" s="184"/>
      <c r="BN4" s="318"/>
      <c r="BO4" s="319"/>
      <c r="BP4" s="184"/>
      <c r="BQ4" s="318"/>
      <c r="BR4" s="319"/>
      <c r="BS4" s="184"/>
      <c r="BT4" s="318"/>
      <c r="BU4" s="319"/>
      <c r="BV4" s="184"/>
      <c r="BW4" s="318"/>
      <c r="BX4" s="319"/>
      <c r="BY4" s="184"/>
      <c r="BZ4" s="318"/>
      <c r="CA4" s="319"/>
      <c r="CB4" s="184"/>
      <c r="CC4" s="318"/>
      <c r="CD4" s="319"/>
      <c r="CE4" s="184"/>
      <c r="CF4" s="318"/>
      <c r="CG4" s="319"/>
      <c r="CH4" s="184"/>
      <c r="CI4" s="318"/>
      <c r="CJ4" s="319"/>
      <c r="CK4" s="184"/>
      <c r="CL4" s="318"/>
      <c r="CM4" s="319"/>
      <c r="CN4" s="215"/>
      <c r="CO4" s="318"/>
      <c r="CP4" s="319"/>
      <c r="CQ4" s="215"/>
      <c r="CR4" s="328"/>
      <c r="CS4" s="328"/>
      <c r="CT4" s="219"/>
      <c r="CU4" s="219"/>
      <c r="CV4" s="216" t="s">
        <v>10</v>
      </c>
      <c r="CW4" s="218"/>
      <c r="CX4" s="218"/>
      <c r="CY4" s="218"/>
      <c r="CZ4" s="218"/>
      <c r="DA4" s="218"/>
      <c r="DB4" s="218"/>
      <c r="DC4" s="218" t="s">
        <v>11</v>
      </c>
      <c r="DD4" s="220" t="s">
        <v>12</v>
      </c>
      <c r="DE4" s="215"/>
      <c r="DF4" s="328"/>
      <c r="DG4" s="328"/>
      <c r="DH4"/>
      <c r="DI4"/>
      <c r="DJ4"/>
      <c r="DK4"/>
      <c r="DL4"/>
      <c r="DM4"/>
      <c r="DN4"/>
      <c r="DO4"/>
      <c r="DP4"/>
      <c r="DQ4"/>
      <c r="DR4"/>
      <c r="DS4"/>
      <c r="DT4"/>
      <c r="DU4"/>
      <c r="DV4"/>
      <c r="DW4"/>
      <c r="DX4"/>
      <c r="DY4"/>
      <c r="DZ4"/>
      <c r="EA4"/>
      <c r="EB4"/>
      <c r="EC4"/>
      <c r="ED4"/>
      <c r="EE4"/>
      <c r="EF4"/>
    </row>
    <row r="5" spans="1:151" ht="13.65" customHeight="1" x14ac:dyDescent="0.25">
      <c r="A5"/>
      <c r="B5" s="1" t="s">
        <v>354</v>
      </c>
      <c r="C5" s="89"/>
      <c r="D5" s="6" t="s">
        <v>14</v>
      </c>
      <c r="E5" s="7" t="s">
        <v>15</v>
      </c>
      <c r="F5" s="7" t="s">
        <v>16</v>
      </c>
      <c r="G5" s="7" t="s">
        <v>17</v>
      </c>
      <c r="H5" s="8" t="s">
        <v>18</v>
      </c>
      <c r="I5" s="9"/>
      <c r="J5" s="8" t="s">
        <v>19</v>
      </c>
      <c r="K5" s="9"/>
      <c r="L5" s="165"/>
      <c r="M5" s="10" t="s">
        <v>56</v>
      </c>
      <c r="N5" s="134"/>
      <c r="O5" s="186" t="s">
        <v>19</v>
      </c>
      <c r="P5" s="160" t="s">
        <v>56</v>
      </c>
      <c r="Q5" s="165"/>
      <c r="R5" s="320"/>
      <c r="S5" s="321"/>
      <c r="T5" s="187"/>
      <c r="U5" s="320"/>
      <c r="V5" s="321"/>
      <c r="W5" s="187"/>
      <c r="X5" s="320"/>
      <c r="Y5" s="321"/>
      <c r="Z5" s="187"/>
      <c r="AA5" s="320"/>
      <c r="AB5" s="321"/>
      <c r="AC5" s="187"/>
      <c r="AD5" s="320"/>
      <c r="AE5" s="321"/>
      <c r="AF5" s="187"/>
      <c r="AG5" s="320"/>
      <c r="AH5" s="321"/>
      <c r="AI5" s="187"/>
      <c r="AJ5" s="320"/>
      <c r="AK5" s="321"/>
      <c r="AL5" s="187"/>
      <c r="AM5" s="320"/>
      <c r="AN5" s="321"/>
      <c r="AO5" s="187"/>
      <c r="AP5" s="320"/>
      <c r="AQ5" s="321"/>
      <c r="AR5" s="187"/>
      <c r="AS5" s="320"/>
      <c r="AT5" s="321"/>
      <c r="AU5" s="187"/>
      <c r="AV5" s="320"/>
      <c r="AW5" s="321"/>
      <c r="AX5" s="187"/>
      <c r="AY5" s="320"/>
      <c r="AZ5" s="321"/>
      <c r="BA5" s="187"/>
      <c r="BB5" s="320"/>
      <c r="BC5" s="321"/>
      <c r="BD5" s="187"/>
      <c r="BE5" s="320"/>
      <c r="BF5" s="321"/>
      <c r="BG5" s="187"/>
      <c r="BH5" s="320"/>
      <c r="BI5" s="321"/>
      <c r="BJ5" s="187"/>
      <c r="BK5" s="320"/>
      <c r="BL5" s="321"/>
      <c r="BM5" s="187"/>
      <c r="BN5" s="320"/>
      <c r="BO5" s="321"/>
      <c r="BP5" s="187"/>
      <c r="BQ5" s="320"/>
      <c r="BR5" s="321"/>
      <c r="BS5" s="187"/>
      <c r="BT5" s="320"/>
      <c r="BU5" s="321"/>
      <c r="BV5" s="187"/>
      <c r="BW5" s="320"/>
      <c r="BX5" s="321"/>
      <c r="BY5" s="187"/>
      <c r="BZ5" s="320"/>
      <c r="CA5" s="321"/>
      <c r="CB5" s="187"/>
      <c r="CC5" s="320"/>
      <c r="CD5" s="321"/>
      <c r="CE5" s="187"/>
      <c r="CF5" s="320"/>
      <c r="CG5" s="321"/>
      <c r="CH5" s="187"/>
      <c r="CI5" s="320"/>
      <c r="CJ5" s="321"/>
      <c r="CK5" s="187"/>
      <c r="CL5" s="320"/>
      <c r="CM5" s="321"/>
      <c r="CN5" s="221"/>
      <c r="CO5" s="320"/>
      <c r="CP5" s="321"/>
      <c r="CQ5" s="221"/>
      <c r="CR5" s="328"/>
      <c r="CS5" s="328"/>
      <c r="CT5" s="219"/>
      <c r="CU5" s="219"/>
      <c r="CV5" s="220" t="s">
        <v>14</v>
      </c>
      <c r="CW5" s="220" t="s">
        <v>15</v>
      </c>
      <c r="CX5" s="220" t="s">
        <v>16</v>
      </c>
      <c r="CY5" s="220" t="s">
        <v>17</v>
      </c>
      <c r="CZ5" s="222" t="s">
        <v>18</v>
      </c>
      <c r="DA5" s="222"/>
      <c r="DB5" s="220" t="s">
        <v>19</v>
      </c>
      <c r="DC5" s="218" t="s">
        <v>11</v>
      </c>
      <c r="DD5" s="220" t="s">
        <v>21</v>
      </c>
      <c r="DE5" s="221"/>
      <c r="DF5" s="328"/>
      <c r="DG5" s="328"/>
      <c r="DH5"/>
      <c r="DI5"/>
      <c r="DJ5"/>
      <c r="DK5"/>
      <c r="DL5"/>
      <c r="DM5"/>
      <c r="DN5"/>
      <c r="DO5"/>
      <c r="DP5"/>
      <c r="DQ5"/>
      <c r="DR5"/>
      <c r="DS5"/>
      <c r="DT5"/>
      <c r="DU5"/>
      <c r="DV5"/>
      <c r="DW5"/>
      <c r="DX5"/>
      <c r="DY5"/>
      <c r="DZ5"/>
      <c r="EA5"/>
      <c r="EB5"/>
      <c r="EC5"/>
      <c r="ED5"/>
      <c r="EE5"/>
      <c r="EF5"/>
    </row>
    <row r="6" spans="1:151" ht="13.65" customHeight="1" x14ac:dyDescent="0.25">
      <c r="B6" s="14" t="s">
        <v>110</v>
      </c>
      <c r="C6" s="15" t="s">
        <v>126</v>
      </c>
      <c r="D6" s="16">
        <f>COUNTA(R6,U6,X6,AA6,AD6,AG6,AJ6,AM6,AP6,AS6,AV6,AY6,BB6,BE6,BH6,BK6,BN6,BQ6,BT6,BW6,BZ6,CF6,CI6,CL6,CC6,CO6,CR6,DF6)</f>
        <v>5</v>
      </c>
      <c r="E6" s="16">
        <f>IF(COUNT(R6,U6,X6,AA6,AD6,AG6,AJ6,AM6,AP6,AS6,AV6,AY6,BB6,BE6,BH6,BK6,BN6,BQ6,BT6,BW6,BZ6,CC6,CF6,CI6,CL6,CO6,CR6,DF6)=0,"-",COUNT(R6,U6,X6,AA6,AD6,AG6,AJ6,AM6,AP6,AS6,AV6,AY6,BB6,BE6,BH6,BK6,BN6,BQ6,BT6,BW6,BZ6,CC6,CF6,CI6,CL6,CO6,CR6,DF6))</f>
        <v>5</v>
      </c>
      <c r="F6" s="16">
        <f>IF(E6="-","-",COUNTA(S6,V6,Y6,AB6,AE6,AH6,AK6,AN6,CD6,AQ6,AT6,AW6,AZ6,BC6,BF6,BI6,BL6,BO6,BR6,BU6,BX6,CA6,CG6,CJ6,CM6,CP6,CS6,DG6))</f>
        <v>0</v>
      </c>
      <c r="G6" s="16">
        <f>IF(E6="-","-",SUM(R6:DG6))</f>
        <v>160</v>
      </c>
      <c r="H6" s="17">
        <f>IF(E6="-","-",MAX(R6:DG6))</f>
        <v>67</v>
      </c>
      <c r="I6" s="16"/>
      <c r="J6" s="18">
        <f>IF(E6="-","-",IF(E6-F6=0,G6,G6/(E6-F6)))</f>
        <v>32</v>
      </c>
      <c r="K6" s="16" t="str">
        <f>IF(E6=0,"",IF(E6-F6=0,"*",""))</f>
        <v/>
      </c>
      <c r="L6" s="165"/>
      <c r="M6" s="19">
        <f>IF(E6="-", 0,G6)</f>
        <v>160</v>
      </c>
      <c r="O6" s="161"/>
      <c r="P6" s="170"/>
      <c r="Q6" s="165"/>
      <c r="R6" s="20"/>
      <c r="S6" s="16"/>
      <c r="T6" s="188"/>
      <c r="U6" s="20">
        <v>0</v>
      </c>
      <c r="V6" s="16"/>
      <c r="W6" s="188"/>
      <c r="X6" s="20">
        <v>2</v>
      </c>
      <c r="Y6" s="16"/>
      <c r="Z6" s="188"/>
      <c r="AA6" s="20">
        <v>44</v>
      </c>
      <c r="AB6" s="16"/>
      <c r="AC6" s="188"/>
      <c r="AD6" s="20">
        <v>47</v>
      </c>
      <c r="AE6" s="16"/>
      <c r="AF6" s="188"/>
      <c r="AG6" s="20"/>
      <c r="AH6" s="16"/>
      <c r="AI6" s="188"/>
      <c r="AJ6" s="20">
        <v>67</v>
      </c>
      <c r="AK6" s="16"/>
      <c r="AL6" s="188"/>
      <c r="AM6" s="20"/>
      <c r="AN6" s="16"/>
      <c r="AO6" s="188"/>
      <c r="AP6" s="20"/>
      <c r="AQ6" s="16"/>
      <c r="AR6" s="188"/>
      <c r="AS6" s="20"/>
      <c r="AT6" s="16"/>
      <c r="AU6" s="188"/>
      <c r="AV6" s="20"/>
      <c r="AW6" s="16"/>
      <c r="AX6" s="188"/>
      <c r="AY6" s="20"/>
      <c r="AZ6" s="16"/>
      <c r="BA6" s="188"/>
      <c r="BB6" s="20"/>
      <c r="BC6" s="16"/>
      <c r="BD6" s="188"/>
      <c r="BE6" s="20"/>
      <c r="BF6" s="16"/>
      <c r="BG6" s="188"/>
      <c r="BH6" s="20"/>
      <c r="BI6" s="16"/>
      <c r="BJ6" s="188"/>
      <c r="BK6" s="20"/>
      <c r="BL6" s="16"/>
      <c r="BM6" s="188"/>
      <c r="BN6" s="20"/>
      <c r="BO6" s="16"/>
      <c r="BP6" s="188"/>
      <c r="BQ6" s="20"/>
      <c r="BR6" s="16"/>
      <c r="BS6" s="188"/>
      <c r="BT6" s="20"/>
      <c r="BU6" s="16"/>
      <c r="BV6" s="188"/>
      <c r="BW6" s="20"/>
      <c r="BX6" s="16"/>
      <c r="BY6" s="188"/>
      <c r="BZ6" s="20"/>
      <c r="CA6" s="16"/>
      <c r="CB6" s="188"/>
      <c r="CC6" s="20"/>
      <c r="CD6" s="16"/>
      <c r="CE6" s="188"/>
      <c r="CF6" s="20"/>
      <c r="CG6" s="16"/>
      <c r="CH6" s="188"/>
      <c r="CI6" s="20"/>
      <c r="CJ6" s="16"/>
      <c r="CK6" s="188"/>
      <c r="CL6" s="20"/>
      <c r="CM6" s="16"/>
      <c r="CN6" s="223"/>
      <c r="CO6" s="20"/>
      <c r="CP6" s="16"/>
      <c r="CQ6" s="223"/>
      <c r="CR6" s="251"/>
      <c r="CS6" s="252"/>
      <c r="CT6" s="219"/>
      <c r="CU6" s="219"/>
      <c r="CV6" s="225"/>
      <c r="CW6" s="225"/>
      <c r="CX6" s="225"/>
      <c r="CY6" s="225"/>
      <c r="CZ6" s="226"/>
      <c r="DA6" s="224"/>
      <c r="DB6" s="227"/>
      <c r="DC6" s="219"/>
      <c r="DD6" s="228"/>
      <c r="DE6" s="223"/>
      <c r="DF6" s="251"/>
      <c r="DG6" s="252"/>
      <c r="EG6" s="101"/>
      <c r="EH6" s="101"/>
      <c r="EI6" s="101"/>
      <c r="EJ6" s="101"/>
      <c r="EK6" s="101"/>
      <c r="EL6" s="101"/>
      <c r="EM6" s="101"/>
      <c r="EN6" s="101"/>
      <c r="EO6" s="101"/>
      <c r="EP6" s="101"/>
      <c r="EQ6" s="101"/>
      <c r="ER6" s="101"/>
      <c r="ES6" s="101"/>
      <c r="ET6" s="101"/>
      <c r="EU6" s="101"/>
    </row>
    <row r="7" spans="1:151" ht="13.65" customHeight="1" x14ac:dyDescent="0.25">
      <c r="B7" s="190"/>
      <c r="C7" s="190"/>
      <c r="D7" s="140"/>
      <c r="E7" s="140"/>
      <c r="F7" s="140"/>
      <c r="G7" s="140"/>
      <c r="H7" s="140"/>
      <c r="I7" s="140"/>
      <c r="J7" s="140"/>
      <c r="K7" s="140"/>
      <c r="L7" s="139"/>
      <c r="M7" s="140"/>
      <c r="N7" s="165"/>
      <c r="O7" s="191"/>
      <c r="P7" s="323" t="s">
        <v>66</v>
      </c>
      <c r="R7" s="191"/>
      <c r="S7" s="192"/>
      <c r="U7" s="191"/>
      <c r="V7" s="192"/>
      <c r="W7" s="191"/>
      <c r="X7" s="191"/>
      <c r="Y7" s="192"/>
      <c r="AA7" s="191"/>
      <c r="AB7" s="192"/>
      <c r="AD7" s="191"/>
      <c r="AE7" s="192"/>
      <c r="AG7" s="191"/>
      <c r="AH7" s="192"/>
      <c r="AJ7" s="191"/>
      <c r="AK7" s="192"/>
      <c r="AM7" s="191"/>
      <c r="AN7" s="192"/>
      <c r="AP7" s="191"/>
      <c r="AQ7" s="192"/>
      <c r="AS7" s="191"/>
      <c r="AT7" s="192"/>
      <c r="AV7" s="191"/>
      <c r="AW7" s="192"/>
      <c r="AY7" s="191"/>
      <c r="AZ7" s="192"/>
      <c r="BB7" s="191"/>
      <c r="BC7" s="192"/>
      <c r="BE7" s="191"/>
      <c r="BF7" s="192"/>
      <c r="BH7" s="191"/>
      <c r="BI7" s="192"/>
      <c r="BK7" s="191"/>
      <c r="BL7" s="192"/>
      <c r="BN7" s="191"/>
      <c r="BO7" s="192"/>
      <c r="BQ7" s="191"/>
      <c r="BR7" s="192"/>
      <c r="BT7" s="191"/>
      <c r="BU7" s="192"/>
      <c r="BW7" s="191"/>
      <c r="BX7" s="192"/>
      <c r="BZ7" s="191"/>
      <c r="CA7" s="192"/>
      <c r="CC7" s="191"/>
      <c r="CD7" s="192"/>
      <c r="CF7" s="191"/>
      <c r="CG7" s="192"/>
      <c r="CI7" s="191"/>
      <c r="CJ7" s="192"/>
      <c r="CL7" s="191"/>
      <c r="CM7" s="192"/>
      <c r="CN7" s="219"/>
      <c r="CO7" s="191"/>
      <c r="CP7" s="192"/>
      <c r="CQ7" s="219"/>
      <c r="CR7" s="253"/>
      <c r="CS7" s="254"/>
      <c r="CT7" s="219"/>
      <c r="CU7" s="219"/>
      <c r="CV7" s="219"/>
      <c r="CW7" s="219"/>
      <c r="CX7" s="219"/>
      <c r="CY7" s="219"/>
      <c r="CZ7" s="219"/>
      <c r="DA7" s="219"/>
      <c r="DB7" s="219"/>
      <c r="DC7" s="219"/>
      <c r="DD7" s="219"/>
      <c r="DE7" s="219"/>
      <c r="DF7" s="253"/>
      <c r="DG7" s="254"/>
    </row>
    <row r="8" spans="1:151" ht="13.65" customHeight="1" x14ac:dyDescent="0.3">
      <c r="B8" s="193"/>
      <c r="C8" s="194"/>
      <c r="D8" s="139"/>
      <c r="E8" s="139"/>
      <c r="F8" s="139"/>
      <c r="G8" s="139"/>
      <c r="H8" s="139"/>
      <c r="I8" s="139"/>
      <c r="J8" s="139"/>
      <c r="K8" s="139"/>
      <c r="L8" s="165"/>
      <c r="M8" s="11" t="s">
        <v>9</v>
      </c>
      <c r="N8" s="134"/>
      <c r="O8" s="185" t="s">
        <v>6</v>
      </c>
      <c r="P8" s="324"/>
      <c r="Q8" s="165"/>
      <c r="S8" s="165"/>
      <c r="T8" s="165"/>
      <c r="V8" s="165"/>
      <c r="W8" s="165"/>
      <c r="Y8" s="165"/>
      <c r="Z8" s="165"/>
      <c r="AB8" s="165"/>
      <c r="AC8" s="165"/>
      <c r="AE8" s="165"/>
      <c r="AF8" s="165"/>
      <c r="AH8" s="165"/>
      <c r="AI8" s="165"/>
      <c r="AK8" s="165"/>
      <c r="AL8" s="165"/>
      <c r="AN8" s="165"/>
      <c r="AO8" s="165"/>
      <c r="AQ8" s="165"/>
      <c r="AR8" s="165"/>
      <c r="AT8" s="165"/>
      <c r="AU8" s="165"/>
      <c r="AW8" s="165"/>
      <c r="AX8" s="165"/>
      <c r="AZ8" s="165"/>
      <c r="BA8" s="165"/>
      <c r="BC8" s="165"/>
      <c r="BD8" s="165"/>
      <c r="BF8" s="165"/>
      <c r="BG8" s="165"/>
      <c r="BI8" s="165"/>
      <c r="BJ8" s="165"/>
      <c r="BL8" s="165"/>
      <c r="BM8" s="165"/>
      <c r="BO8" s="165"/>
      <c r="BP8" s="165"/>
      <c r="BR8" s="165"/>
      <c r="BS8" s="165"/>
      <c r="BU8" s="165"/>
      <c r="BV8" s="165"/>
      <c r="BX8" s="165"/>
      <c r="BY8" s="165"/>
      <c r="CA8" s="165"/>
      <c r="CB8" s="165"/>
      <c r="CD8" s="165"/>
      <c r="CE8" s="165"/>
      <c r="CG8" s="165"/>
      <c r="CH8" s="165"/>
      <c r="CJ8" s="165"/>
      <c r="CK8" s="165"/>
      <c r="CM8" s="165"/>
      <c r="CN8" s="229"/>
      <c r="CP8" s="165"/>
      <c r="CQ8" s="229"/>
      <c r="CR8" s="253"/>
      <c r="CS8" s="254"/>
      <c r="CT8" s="219"/>
      <c r="CU8" s="219"/>
      <c r="CV8" s="329" t="s">
        <v>10</v>
      </c>
      <c r="CW8" s="330"/>
      <c r="CX8" s="330"/>
      <c r="CY8" s="330"/>
      <c r="CZ8" s="330"/>
      <c r="DA8" s="330"/>
      <c r="DB8" s="330"/>
      <c r="DC8" s="230" t="s">
        <v>11</v>
      </c>
      <c r="DD8" s="220" t="s">
        <v>12</v>
      </c>
      <c r="DE8" s="229"/>
      <c r="DF8" s="253"/>
      <c r="DG8" s="254"/>
      <c r="EG8" s="101"/>
      <c r="EH8" s="101"/>
      <c r="EI8" s="101"/>
      <c r="EJ8" s="101"/>
      <c r="EK8" s="101"/>
      <c r="EL8" s="101"/>
      <c r="EM8" s="101"/>
      <c r="EN8" s="101"/>
      <c r="EO8" s="101"/>
      <c r="EP8" s="101"/>
      <c r="EQ8" s="101"/>
    </row>
    <row r="9" spans="1:151" ht="13.65" customHeight="1" x14ac:dyDescent="0.25">
      <c r="B9" s="1" t="s">
        <v>353</v>
      </c>
      <c r="C9" s="13"/>
      <c r="D9" s="6" t="s">
        <v>14</v>
      </c>
      <c r="E9" s="7" t="s">
        <v>15</v>
      </c>
      <c r="F9" s="7" t="s">
        <v>16</v>
      </c>
      <c r="G9" s="7" t="s">
        <v>17</v>
      </c>
      <c r="H9" s="8" t="s">
        <v>18</v>
      </c>
      <c r="I9" s="9"/>
      <c r="J9" s="8" t="s">
        <v>19</v>
      </c>
      <c r="K9" s="9"/>
      <c r="L9" s="165"/>
      <c r="M9" s="10" t="s">
        <v>20</v>
      </c>
      <c r="N9" s="134"/>
      <c r="O9" s="186" t="s">
        <v>19</v>
      </c>
      <c r="P9" s="160" t="s">
        <v>56</v>
      </c>
      <c r="Q9" s="165"/>
      <c r="R9" s="195"/>
      <c r="S9" s="196"/>
      <c r="U9" s="195"/>
      <c r="V9" s="196"/>
      <c r="X9" s="195"/>
      <c r="Y9" s="196"/>
      <c r="AA9" s="195"/>
      <c r="AB9" s="196"/>
      <c r="AD9" s="195"/>
      <c r="AE9" s="196"/>
      <c r="AG9" s="195"/>
      <c r="AH9" s="196"/>
      <c r="AJ9" s="195"/>
      <c r="AK9" s="196"/>
      <c r="AM9" s="195"/>
      <c r="AN9" s="196"/>
      <c r="AP9" s="195"/>
      <c r="AQ9" s="196"/>
      <c r="AS9" s="195"/>
      <c r="AT9" s="196"/>
      <c r="AV9" s="195"/>
      <c r="AW9" s="196"/>
      <c r="AY9" s="195"/>
      <c r="AZ9" s="196"/>
      <c r="BB9" s="195"/>
      <c r="BC9" s="196"/>
      <c r="BE9" s="195"/>
      <c r="BF9" s="196"/>
      <c r="BH9" s="195"/>
      <c r="BI9" s="196"/>
      <c r="BK9" s="195"/>
      <c r="BL9" s="196"/>
      <c r="BN9" s="195"/>
      <c r="BO9" s="196"/>
      <c r="BQ9" s="195"/>
      <c r="BR9" s="196"/>
      <c r="BT9" s="195"/>
      <c r="BU9" s="196"/>
      <c r="BW9" s="195"/>
      <c r="BX9" s="196"/>
      <c r="BZ9" s="195"/>
      <c r="CA9" s="196"/>
      <c r="CC9" s="195"/>
      <c r="CD9" s="196"/>
      <c r="CF9" s="195"/>
      <c r="CG9" s="196"/>
      <c r="CI9" s="195"/>
      <c r="CJ9" s="196"/>
      <c r="CL9" s="195"/>
      <c r="CM9" s="196"/>
      <c r="CN9" s="219"/>
      <c r="CO9" s="195"/>
      <c r="CP9" s="196"/>
      <c r="CQ9" s="219"/>
      <c r="CR9" s="253"/>
      <c r="CS9" s="254"/>
      <c r="CT9" s="219"/>
      <c r="CU9" s="219"/>
      <c r="CV9" s="220" t="s">
        <v>14</v>
      </c>
      <c r="CW9" s="220" t="s">
        <v>15</v>
      </c>
      <c r="CX9" s="220" t="s">
        <v>16</v>
      </c>
      <c r="CY9" s="220" t="s">
        <v>17</v>
      </c>
      <c r="CZ9" s="222" t="s">
        <v>18</v>
      </c>
      <c r="DA9" s="222"/>
      <c r="DB9" s="220" t="s">
        <v>19</v>
      </c>
      <c r="DC9" s="230" t="s">
        <v>11</v>
      </c>
      <c r="DD9" s="220" t="s">
        <v>21</v>
      </c>
      <c r="DE9" s="219"/>
      <c r="DF9" s="253"/>
      <c r="DG9" s="254"/>
      <c r="EG9" s="101"/>
      <c r="EH9" s="101"/>
      <c r="EI9" s="101"/>
      <c r="EJ9" s="101"/>
      <c r="EK9" s="101"/>
      <c r="EL9" s="101"/>
      <c r="EM9" s="101"/>
      <c r="EN9" s="101"/>
      <c r="EO9" s="101"/>
      <c r="EP9" s="101"/>
      <c r="EQ9" s="101"/>
    </row>
    <row r="10" spans="1:151" ht="13.65" customHeight="1" x14ac:dyDescent="0.25">
      <c r="B10" s="14" t="s">
        <v>385</v>
      </c>
      <c r="C10" s="15" t="s">
        <v>125</v>
      </c>
      <c r="D10" s="16">
        <f t="shared" ref="D10:D38" si="0">COUNTA(R10,U10,X10,AA10,AD10,AG10,AJ10,AM10,AP10,AS10,AV10,AY10,BB10,BE10,BH10,BK10,BN10,BQ10,BT10,BW10,BZ10,CF10,CI10,CL10,CC10,CO10,CR10,DF10)</f>
        <v>1</v>
      </c>
      <c r="E10" s="16">
        <f t="shared" ref="E10:E38" si="1">IF(COUNT(R10,U10,X10,AA10,AD10,AG10,AJ10,AM10,AP10,AS10,AV10,AY10,BB10,BE10,BH10,BK10,BN10,BQ10,BT10,BW10,BZ10,CC10,CF10,CI10,CL10,CO10,CR10,DF10)=0,"-",COUNT(R10,U10,X10,AA10,AD10,AG10,AJ10,AM10,AP10,AS10,AV10,AY10,BB10,BE10,BH10,BK10,BN10,BQ10,BT10,BW10,BZ10,CC10,CF10,CI10,CL10,CO10,CR10,DF10))</f>
        <v>1</v>
      </c>
      <c r="F10" s="16">
        <f t="shared" ref="F10:F38" si="2">IF(E10="-","-",COUNTA(S10,V10,Y10,AB10,AE10,AH10,AK10,AN10,CD10,AQ10,AT10,AW10,AZ10,BC10,BF10,BI10,BL10,BO10,BR10,BU10,BX10,CA10,CG10,CJ10,CM10,CP10,CS10,DG10))</f>
        <v>0</v>
      </c>
      <c r="G10" s="16">
        <f t="shared" ref="G10:G38" si="3">IF(E10="-","-",SUM(R10:DG10))</f>
        <v>149</v>
      </c>
      <c r="H10" s="17">
        <f t="shared" ref="H10:H38" si="4">IF(E10="-","-",MAX(R10:DG10))</f>
        <v>149</v>
      </c>
      <c r="I10" s="16"/>
      <c r="J10" s="18">
        <f t="shared" ref="J10:J38" si="5">IF(E10="-","-",IF(E10-F10=0,G10,G10/(E10-F10)))</f>
        <v>149</v>
      </c>
      <c r="K10" s="16"/>
      <c r="L10" s="165"/>
      <c r="M10" s="19">
        <f t="shared" ref="M10:M38" si="6">IF(E10="-", 0,G10)</f>
        <v>149</v>
      </c>
      <c r="N10" s="134"/>
      <c r="O10" s="161"/>
      <c r="P10" s="170"/>
      <c r="R10" s="20"/>
      <c r="S10" s="16"/>
      <c r="T10" s="188"/>
      <c r="U10" s="20"/>
      <c r="V10" s="16"/>
      <c r="W10" s="188"/>
      <c r="X10" s="20"/>
      <c r="Y10" s="16"/>
      <c r="Z10" s="188"/>
      <c r="AA10" s="20"/>
      <c r="AB10" s="16"/>
      <c r="AC10" s="188"/>
      <c r="AD10" s="20"/>
      <c r="AE10" s="16"/>
      <c r="AF10" s="188"/>
      <c r="AG10" s="20"/>
      <c r="AH10" s="16"/>
      <c r="AI10" s="188"/>
      <c r="AJ10" s="20">
        <v>149</v>
      </c>
      <c r="AK10" s="16"/>
      <c r="AL10" s="188"/>
      <c r="AM10" s="20"/>
      <c r="AN10" s="16"/>
      <c r="AO10" s="188"/>
      <c r="AP10" s="20"/>
      <c r="AQ10" s="16"/>
      <c r="AR10" s="188"/>
      <c r="AS10" s="20"/>
      <c r="AT10" s="16"/>
      <c r="AU10" s="188"/>
      <c r="AV10" s="20"/>
      <c r="AW10" s="16"/>
      <c r="AX10" s="188"/>
      <c r="AY10" s="20"/>
      <c r="AZ10" s="16"/>
      <c r="BA10" s="188"/>
      <c r="BB10" s="20"/>
      <c r="BC10" s="16"/>
      <c r="BD10" s="188"/>
      <c r="BE10" s="20"/>
      <c r="BF10" s="16"/>
      <c r="BG10" s="188"/>
      <c r="BH10" s="20"/>
      <c r="BI10" s="16"/>
      <c r="BJ10" s="188"/>
      <c r="BK10" s="20"/>
      <c r="BL10" s="16"/>
      <c r="BM10" s="188"/>
      <c r="BN10" s="20"/>
      <c r="BO10" s="16"/>
      <c r="BP10" s="188"/>
      <c r="BQ10" s="20"/>
      <c r="BR10" s="16"/>
      <c r="BS10" s="188"/>
      <c r="BT10" s="20"/>
      <c r="BU10" s="16"/>
      <c r="BV10" s="188"/>
      <c r="BW10" s="20"/>
      <c r="BX10" s="16"/>
      <c r="BY10" s="188"/>
      <c r="BZ10" s="20"/>
      <c r="CA10" s="16"/>
      <c r="CB10" s="188"/>
      <c r="CC10" s="20"/>
      <c r="CD10" s="16"/>
      <c r="CE10" s="188"/>
      <c r="CF10" s="20"/>
      <c r="CG10" s="16"/>
      <c r="CH10" s="188"/>
      <c r="CI10" s="20"/>
      <c r="CJ10" s="16"/>
      <c r="CK10" s="188"/>
      <c r="CL10" s="20"/>
      <c r="CM10" s="16"/>
      <c r="CN10" s="223"/>
      <c r="CO10" s="20"/>
      <c r="CP10" s="16"/>
      <c r="CQ10" s="223"/>
      <c r="CR10" s="251"/>
      <c r="CS10" s="252"/>
      <c r="CT10" s="219"/>
      <c r="CU10" s="219"/>
      <c r="CV10" s="225"/>
      <c r="CW10" s="225"/>
      <c r="CX10" s="225"/>
      <c r="CY10" s="225"/>
      <c r="CZ10" s="226"/>
      <c r="DA10" s="224"/>
      <c r="DB10" s="227"/>
      <c r="DC10" s="219"/>
      <c r="DD10" s="228"/>
      <c r="DE10" s="223"/>
      <c r="DF10" s="251"/>
      <c r="DG10" s="252"/>
      <c r="EG10" s="101"/>
      <c r="EH10" s="101"/>
      <c r="EI10" s="101"/>
      <c r="EJ10" s="101"/>
      <c r="EK10" s="101"/>
      <c r="EL10" s="101"/>
      <c r="EM10" s="101"/>
      <c r="EN10" s="101"/>
      <c r="EO10" s="101"/>
      <c r="EP10" s="101"/>
      <c r="EQ10" s="101"/>
      <c r="ER10" s="101"/>
      <c r="ES10" s="101"/>
      <c r="ET10" s="101"/>
      <c r="EU10" s="101"/>
    </row>
    <row r="11" spans="1:151" ht="13.65" customHeight="1" x14ac:dyDescent="0.25">
      <c r="B11" s="14" t="s">
        <v>22</v>
      </c>
      <c r="C11" s="15" t="s">
        <v>125</v>
      </c>
      <c r="D11" s="16">
        <f t="shared" si="0"/>
        <v>4</v>
      </c>
      <c r="E11" s="16">
        <f t="shared" si="1"/>
        <v>4</v>
      </c>
      <c r="F11" s="16">
        <f t="shared" si="2"/>
        <v>0</v>
      </c>
      <c r="G11" s="16">
        <f t="shared" si="3"/>
        <v>218</v>
      </c>
      <c r="H11" s="17">
        <f t="shared" si="4"/>
        <v>88</v>
      </c>
      <c r="I11" s="16"/>
      <c r="J11" s="18">
        <f t="shared" si="5"/>
        <v>54.5</v>
      </c>
      <c r="K11" s="16" t="str">
        <f t="shared" ref="K11:K22" si="7">IF(E11=0,"",IF(E11-F11=0,"*",""))</f>
        <v/>
      </c>
      <c r="L11" s="165"/>
      <c r="M11" s="19">
        <f t="shared" si="6"/>
        <v>218</v>
      </c>
      <c r="O11" s="161"/>
      <c r="P11" s="170"/>
      <c r="Q11" s="165"/>
      <c r="R11" s="20">
        <v>49</v>
      </c>
      <c r="S11" s="16"/>
      <c r="T11" s="188"/>
      <c r="U11" s="20"/>
      <c r="V11" s="16"/>
      <c r="W11" s="188"/>
      <c r="X11" s="20">
        <v>26</v>
      </c>
      <c r="Y11" s="16"/>
      <c r="Z11" s="188"/>
      <c r="AA11" s="20"/>
      <c r="AB11" s="16"/>
      <c r="AC11" s="188"/>
      <c r="AD11" s="20">
        <v>88</v>
      </c>
      <c r="AE11" s="16"/>
      <c r="AF11" s="188"/>
      <c r="AG11" s="20"/>
      <c r="AH11" s="16"/>
      <c r="AI11" s="188"/>
      <c r="AJ11" s="20">
        <v>55</v>
      </c>
      <c r="AK11" s="16"/>
      <c r="AL11" s="188"/>
      <c r="AM11" s="20"/>
      <c r="AN11" s="16"/>
      <c r="AO11" s="188"/>
      <c r="AP11" s="20"/>
      <c r="AQ11" s="16"/>
      <c r="AR11" s="188"/>
      <c r="AS11" s="20"/>
      <c r="AT11" s="16"/>
      <c r="AU11" s="188"/>
      <c r="AV11" s="20"/>
      <c r="AW11" s="16"/>
      <c r="AX11" s="188"/>
      <c r="AY11" s="20"/>
      <c r="AZ11" s="16"/>
      <c r="BA11" s="188"/>
      <c r="BB11" s="20"/>
      <c r="BC11" s="16"/>
      <c r="BD11" s="188"/>
      <c r="BE11" s="20"/>
      <c r="BF11" s="16"/>
      <c r="BG11" s="188"/>
      <c r="BH11" s="20"/>
      <c r="BI11" s="16"/>
      <c r="BJ11" s="188"/>
      <c r="BK11" s="20"/>
      <c r="BL11" s="16"/>
      <c r="BM11" s="188"/>
      <c r="BN11" s="20"/>
      <c r="BO11" s="16"/>
      <c r="BP11" s="188"/>
      <c r="BQ11" s="20"/>
      <c r="BR11" s="16"/>
      <c r="BS11" s="188"/>
      <c r="BT11" s="20"/>
      <c r="BU11" s="16"/>
      <c r="BV11" s="188"/>
      <c r="BW11" s="20"/>
      <c r="BX11" s="16"/>
      <c r="BY11" s="188"/>
      <c r="BZ11" s="20"/>
      <c r="CA11" s="16"/>
      <c r="CB11" s="188"/>
      <c r="CC11" s="20"/>
      <c r="CD11" s="16"/>
      <c r="CE11" s="188"/>
      <c r="CF11" s="20"/>
      <c r="CG11" s="16"/>
      <c r="CH11" s="188"/>
      <c r="CI11" s="20"/>
      <c r="CJ11" s="16"/>
      <c r="CK11" s="188"/>
      <c r="CL11" s="20"/>
      <c r="CM11" s="16"/>
      <c r="CN11" s="223"/>
      <c r="CO11" s="20"/>
      <c r="CP11" s="16"/>
      <c r="CQ11" s="223"/>
      <c r="CR11" s="251"/>
      <c r="CS11" s="252"/>
      <c r="CT11" s="219"/>
      <c r="CU11" s="219"/>
      <c r="CV11" s="225"/>
      <c r="CW11" s="225"/>
      <c r="CX11" s="225"/>
      <c r="CY11" s="225"/>
      <c r="CZ11" s="226"/>
      <c r="DA11" s="224"/>
      <c r="DB11" s="227"/>
      <c r="DC11" s="219"/>
      <c r="DD11" s="228"/>
      <c r="DE11" s="223"/>
      <c r="DF11" s="251"/>
      <c r="DG11" s="252"/>
      <c r="EG11" s="101"/>
      <c r="EH11" s="101"/>
      <c r="EI11" s="101"/>
      <c r="EJ11" s="101"/>
      <c r="EK11" s="101"/>
      <c r="EL11" s="101"/>
      <c r="EM11" s="101"/>
      <c r="EN11" s="101"/>
      <c r="EO11" s="101"/>
      <c r="EP11" s="101"/>
      <c r="EQ11" s="101"/>
      <c r="ER11" s="101"/>
      <c r="ES11" s="101"/>
      <c r="ET11" s="101"/>
      <c r="EU11" s="101"/>
    </row>
    <row r="12" spans="1:151" ht="13.65" customHeight="1" x14ac:dyDescent="0.25">
      <c r="B12" s="14" t="s">
        <v>335</v>
      </c>
      <c r="C12" s="15"/>
      <c r="D12" s="16">
        <f t="shared" si="0"/>
        <v>1</v>
      </c>
      <c r="E12" s="16">
        <f t="shared" si="1"/>
        <v>1</v>
      </c>
      <c r="F12" s="16">
        <f t="shared" si="2"/>
        <v>0</v>
      </c>
      <c r="G12" s="16">
        <f t="shared" si="3"/>
        <v>48</v>
      </c>
      <c r="H12" s="17">
        <f t="shared" si="4"/>
        <v>48</v>
      </c>
      <c r="I12" s="16"/>
      <c r="J12" s="18">
        <f t="shared" si="5"/>
        <v>48</v>
      </c>
      <c r="K12" s="16" t="str">
        <f t="shared" si="7"/>
        <v/>
      </c>
      <c r="L12" s="165"/>
      <c r="M12" s="19">
        <f t="shared" si="6"/>
        <v>48</v>
      </c>
      <c r="N12" s="134"/>
      <c r="O12" s="161"/>
      <c r="P12" s="170"/>
      <c r="R12" s="20"/>
      <c r="S12" s="16"/>
      <c r="T12" s="188"/>
      <c r="U12" s="20"/>
      <c r="V12" s="16"/>
      <c r="W12" s="188"/>
      <c r="X12" s="20">
        <v>48</v>
      </c>
      <c r="Y12" s="16"/>
      <c r="Z12" s="188"/>
      <c r="AA12" s="20"/>
      <c r="AB12" s="16"/>
      <c r="AC12" s="188"/>
      <c r="AD12" s="20"/>
      <c r="AE12" s="16"/>
      <c r="AF12" s="188"/>
      <c r="AG12" s="20"/>
      <c r="AH12" s="16"/>
      <c r="AI12" s="188"/>
      <c r="AJ12" s="20"/>
      <c r="AK12" s="16"/>
      <c r="AL12" s="188"/>
      <c r="AM12" s="20"/>
      <c r="AN12" s="16"/>
      <c r="AO12" s="188"/>
      <c r="AP12" s="20"/>
      <c r="AQ12" s="16"/>
      <c r="AR12" s="188"/>
      <c r="AS12" s="20"/>
      <c r="AT12" s="16"/>
      <c r="AU12" s="188"/>
      <c r="AV12" s="20"/>
      <c r="AW12" s="16"/>
      <c r="AX12" s="188"/>
      <c r="AY12" s="20"/>
      <c r="AZ12" s="16"/>
      <c r="BA12" s="188"/>
      <c r="BB12" s="20"/>
      <c r="BC12" s="16"/>
      <c r="BD12" s="188"/>
      <c r="BE12" s="20"/>
      <c r="BF12" s="16"/>
      <c r="BG12" s="188"/>
      <c r="BH12" s="20"/>
      <c r="BI12" s="16"/>
      <c r="BJ12" s="188"/>
      <c r="BK12" s="20"/>
      <c r="BL12" s="16"/>
      <c r="BM12" s="188"/>
      <c r="BN12" s="20"/>
      <c r="BO12" s="16"/>
      <c r="BP12" s="188"/>
      <c r="BQ12" s="20"/>
      <c r="BR12" s="16"/>
      <c r="BS12" s="188"/>
      <c r="BT12" s="20"/>
      <c r="BU12" s="16"/>
      <c r="BV12" s="188"/>
      <c r="BW12" s="20"/>
      <c r="BX12" s="16"/>
      <c r="BY12" s="188"/>
      <c r="BZ12" s="20"/>
      <c r="CA12" s="16"/>
      <c r="CB12" s="188"/>
      <c r="CC12" s="20"/>
      <c r="CD12" s="16"/>
      <c r="CE12" s="188"/>
      <c r="CF12" s="20"/>
      <c r="CG12" s="16"/>
      <c r="CH12" s="188"/>
      <c r="CI12" s="20"/>
      <c r="CJ12" s="16"/>
      <c r="CK12" s="188"/>
      <c r="CL12" s="20"/>
      <c r="CM12" s="16"/>
      <c r="CN12" s="223"/>
      <c r="CO12" s="20"/>
      <c r="CP12" s="16"/>
      <c r="CQ12" s="223"/>
      <c r="CR12" s="251"/>
      <c r="CS12" s="252"/>
      <c r="CT12" s="219"/>
      <c r="CU12" s="219"/>
      <c r="CV12" s="225"/>
      <c r="CW12" s="225"/>
      <c r="CX12" s="225"/>
      <c r="CY12" s="225"/>
      <c r="CZ12" s="226"/>
      <c r="DA12" s="224"/>
      <c r="DB12" s="227"/>
      <c r="DC12" s="219"/>
      <c r="DD12" s="228"/>
      <c r="DE12" s="223"/>
      <c r="DF12" s="251"/>
      <c r="DG12" s="252"/>
      <c r="EG12" s="101"/>
      <c r="EH12" s="101"/>
      <c r="EI12" s="101"/>
      <c r="EJ12" s="101"/>
      <c r="EK12" s="101"/>
      <c r="EL12" s="101"/>
      <c r="EM12" s="101"/>
      <c r="EN12" s="101"/>
      <c r="EO12" s="101"/>
      <c r="EP12" s="101"/>
      <c r="EQ12" s="101"/>
      <c r="ER12" s="101"/>
      <c r="ES12" s="101"/>
      <c r="ET12" s="101"/>
      <c r="EU12" s="101"/>
    </row>
    <row r="13" spans="1:151" ht="13.65" customHeight="1" x14ac:dyDescent="0.25">
      <c r="B13" s="14" t="s">
        <v>86</v>
      </c>
      <c r="C13" s="15" t="s">
        <v>125</v>
      </c>
      <c r="D13" s="16">
        <f t="shared" si="0"/>
        <v>3</v>
      </c>
      <c r="E13" s="16">
        <f t="shared" si="1"/>
        <v>3</v>
      </c>
      <c r="F13" s="16">
        <f t="shared" si="2"/>
        <v>0</v>
      </c>
      <c r="G13" s="16">
        <f t="shared" si="3"/>
        <v>139</v>
      </c>
      <c r="H13" s="17">
        <f t="shared" si="4"/>
        <v>105</v>
      </c>
      <c r="I13" s="16"/>
      <c r="J13" s="18">
        <f t="shared" si="5"/>
        <v>46.333333333333336</v>
      </c>
      <c r="K13" s="16" t="str">
        <f t="shared" si="7"/>
        <v/>
      </c>
      <c r="L13" s="165"/>
      <c r="M13" s="19">
        <f t="shared" si="6"/>
        <v>139</v>
      </c>
      <c r="N13" s="134"/>
      <c r="O13" s="161"/>
      <c r="P13" s="170"/>
      <c r="R13" s="20"/>
      <c r="S13" s="16"/>
      <c r="T13" s="188"/>
      <c r="U13" s="20">
        <v>34</v>
      </c>
      <c r="V13" s="16"/>
      <c r="W13" s="188"/>
      <c r="X13" s="20"/>
      <c r="Y13" s="16"/>
      <c r="Z13" s="188"/>
      <c r="AA13" s="20"/>
      <c r="AB13" s="16"/>
      <c r="AC13" s="188"/>
      <c r="AD13" s="20">
        <v>105</v>
      </c>
      <c r="AE13" s="16"/>
      <c r="AF13" s="188"/>
      <c r="AG13" s="20"/>
      <c r="AH13" s="16"/>
      <c r="AI13" s="188"/>
      <c r="AJ13" s="20">
        <v>0</v>
      </c>
      <c r="AK13" s="16"/>
      <c r="AL13" s="188"/>
      <c r="AM13" s="20"/>
      <c r="AN13" s="16"/>
      <c r="AO13" s="188"/>
      <c r="AP13" s="20"/>
      <c r="AQ13" s="16"/>
      <c r="AR13" s="188"/>
      <c r="AS13" s="20"/>
      <c r="AT13" s="16"/>
      <c r="AU13" s="188"/>
      <c r="AV13" s="20"/>
      <c r="AW13" s="16"/>
      <c r="AX13" s="188"/>
      <c r="AY13" s="20"/>
      <c r="AZ13" s="16"/>
      <c r="BA13" s="188"/>
      <c r="BB13" s="20"/>
      <c r="BC13" s="16"/>
      <c r="BD13" s="188"/>
      <c r="BE13" s="20"/>
      <c r="BF13" s="16"/>
      <c r="BG13" s="188"/>
      <c r="BH13" s="20"/>
      <c r="BI13" s="16"/>
      <c r="BJ13" s="188"/>
      <c r="BK13" s="20"/>
      <c r="BL13" s="16"/>
      <c r="BM13" s="188"/>
      <c r="BN13" s="20"/>
      <c r="BO13" s="16"/>
      <c r="BP13" s="188"/>
      <c r="BQ13" s="20"/>
      <c r="BR13" s="16"/>
      <c r="BS13" s="188"/>
      <c r="BT13" s="20"/>
      <c r="BU13" s="16"/>
      <c r="BV13" s="188"/>
      <c r="BW13" s="20"/>
      <c r="BX13" s="16"/>
      <c r="BY13" s="188"/>
      <c r="BZ13" s="20"/>
      <c r="CA13" s="16"/>
      <c r="CB13" s="188"/>
      <c r="CC13" s="20"/>
      <c r="CD13" s="16"/>
      <c r="CE13" s="188"/>
      <c r="CF13" s="20"/>
      <c r="CG13" s="16"/>
      <c r="CH13" s="188"/>
      <c r="CI13" s="20"/>
      <c r="CJ13" s="16"/>
      <c r="CK13" s="188"/>
      <c r="CL13" s="20"/>
      <c r="CM13" s="16"/>
      <c r="CN13" s="223"/>
      <c r="CO13" s="20"/>
      <c r="CP13" s="16"/>
      <c r="CQ13" s="223"/>
      <c r="CR13" s="251"/>
      <c r="CS13" s="252"/>
      <c r="CT13" s="219"/>
      <c r="CU13" s="219"/>
      <c r="CV13" s="225"/>
      <c r="CW13" s="225"/>
      <c r="CX13" s="225"/>
      <c r="CY13" s="225"/>
      <c r="CZ13" s="226"/>
      <c r="DA13" s="224"/>
      <c r="DB13" s="227"/>
      <c r="DC13" s="219"/>
      <c r="DD13" s="228"/>
      <c r="DE13" s="223"/>
      <c r="DF13" s="251"/>
      <c r="DG13" s="252"/>
      <c r="EG13" s="101"/>
      <c r="EH13" s="101"/>
      <c r="EI13" s="101"/>
      <c r="EJ13" s="101"/>
      <c r="EK13" s="101"/>
      <c r="EL13" s="101"/>
      <c r="EM13" s="101"/>
      <c r="EN13" s="101"/>
      <c r="EO13" s="101"/>
      <c r="EP13" s="101"/>
      <c r="EQ13" s="101"/>
      <c r="ER13" s="101"/>
      <c r="ES13" s="101"/>
      <c r="ET13" s="101"/>
      <c r="EU13" s="101"/>
    </row>
    <row r="14" spans="1:151" ht="13.65" customHeight="1" x14ac:dyDescent="0.25">
      <c r="B14" s="14" t="s">
        <v>312</v>
      </c>
      <c r="C14" s="15" t="s">
        <v>122</v>
      </c>
      <c r="D14" s="16">
        <f t="shared" si="0"/>
        <v>1</v>
      </c>
      <c r="E14" s="16">
        <f t="shared" si="1"/>
        <v>1</v>
      </c>
      <c r="F14" s="16">
        <f t="shared" si="2"/>
        <v>0</v>
      </c>
      <c r="G14" s="16">
        <f t="shared" si="3"/>
        <v>43</v>
      </c>
      <c r="H14" s="17">
        <f t="shared" si="4"/>
        <v>43</v>
      </c>
      <c r="I14" s="16"/>
      <c r="J14" s="18">
        <f t="shared" si="5"/>
        <v>43</v>
      </c>
      <c r="K14" s="16" t="str">
        <f t="shared" si="7"/>
        <v/>
      </c>
      <c r="L14" s="165"/>
      <c r="M14" s="19">
        <f t="shared" si="6"/>
        <v>43</v>
      </c>
      <c r="N14" s="134"/>
      <c r="O14" s="161"/>
      <c r="P14" s="170"/>
      <c r="R14" s="20"/>
      <c r="S14" s="16"/>
      <c r="T14" s="188"/>
      <c r="U14" s="20"/>
      <c r="V14" s="16"/>
      <c r="W14" s="188"/>
      <c r="X14" s="20">
        <v>43</v>
      </c>
      <c r="Y14" s="16"/>
      <c r="Z14" s="188"/>
      <c r="AA14" s="20"/>
      <c r="AB14" s="16"/>
      <c r="AC14" s="188"/>
      <c r="AD14" s="20"/>
      <c r="AE14" s="16"/>
      <c r="AF14" s="188"/>
      <c r="AG14" s="20"/>
      <c r="AH14" s="16"/>
      <c r="AI14" s="188"/>
      <c r="AJ14" s="20"/>
      <c r="AK14" s="16"/>
      <c r="AL14" s="188"/>
      <c r="AM14" s="20"/>
      <c r="AN14" s="16"/>
      <c r="AO14" s="188"/>
      <c r="AP14" s="20"/>
      <c r="AQ14" s="16"/>
      <c r="AR14" s="188"/>
      <c r="AS14" s="20"/>
      <c r="AT14" s="16"/>
      <c r="AU14" s="188"/>
      <c r="AV14" s="20"/>
      <c r="AW14" s="16"/>
      <c r="AX14" s="188"/>
      <c r="AY14" s="20"/>
      <c r="AZ14" s="16"/>
      <c r="BA14" s="188"/>
      <c r="BB14" s="20"/>
      <c r="BC14" s="16"/>
      <c r="BD14" s="188"/>
      <c r="BE14" s="20"/>
      <c r="BF14" s="16"/>
      <c r="BG14" s="188"/>
      <c r="BH14" s="20"/>
      <c r="BI14" s="16"/>
      <c r="BJ14" s="188"/>
      <c r="BK14" s="20"/>
      <c r="BL14" s="16"/>
      <c r="BM14" s="188"/>
      <c r="BN14" s="20"/>
      <c r="BO14" s="16"/>
      <c r="BP14" s="188"/>
      <c r="BQ14" s="20"/>
      <c r="BR14" s="16"/>
      <c r="BS14" s="188"/>
      <c r="BT14" s="20"/>
      <c r="BU14" s="16"/>
      <c r="BV14" s="188"/>
      <c r="BW14" s="20"/>
      <c r="BX14" s="16"/>
      <c r="BY14" s="188"/>
      <c r="BZ14" s="20"/>
      <c r="CA14" s="16"/>
      <c r="CB14" s="188"/>
      <c r="CC14" s="20"/>
      <c r="CD14" s="16"/>
      <c r="CE14" s="188"/>
      <c r="CF14" s="20"/>
      <c r="CG14" s="16"/>
      <c r="CH14" s="188"/>
      <c r="CI14" s="20"/>
      <c r="CJ14" s="16"/>
      <c r="CK14" s="188"/>
      <c r="CL14" s="20"/>
      <c r="CM14" s="16"/>
      <c r="CN14" s="223"/>
      <c r="CO14" s="20"/>
      <c r="CP14" s="16"/>
      <c r="CQ14" s="223"/>
      <c r="CR14" s="251"/>
      <c r="CS14" s="252"/>
      <c r="CT14" s="219"/>
      <c r="CU14" s="219"/>
      <c r="CV14" s="225"/>
      <c r="CW14" s="225"/>
      <c r="CX14" s="225"/>
      <c r="CY14" s="225"/>
      <c r="CZ14" s="226"/>
      <c r="DA14" s="224"/>
      <c r="DB14" s="227"/>
      <c r="DC14" s="219"/>
      <c r="DD14" s="228"/>
      <c r="DE14" s="223"/>
      <c r="DF14" s="251"/>
      <c r="DG14" s="252"/>
      <c r="EG14" s="101"/>
      <c r="EH14" s="101"/>
      <c r="EI14" s="101"/>
      <c r="EJ14" s="101"/>
      <c r="EK14" s="101"/>
      <c r="EL14" s="101"/>
      <c r="EM14" s="101"/>
      <c r="EN14" s="101"/>
      <c r="EO14" s="101"/>
      <c r="EP14" s="101"/>
      <c r="EQ14" s="101"/>
      <c r="ER14" s="101"/>
      <c r="ES14" s="101"/>
      <c r="ET14" s="101"/>
      <c r="EU14" s="101"/>
    </row>
    <row r="15" spans="1:151" ht="13.65" customHeight="1" x14ac:dyDescent="0.25">
      <c r="B15" s="14" t="s">
        <v>338</v>
      </c>
      <c r="C15" s="15"/>
      <c r="D15" s="16">
        <f t="shared" si="0"/>
        <v>1</v>
      </c>
      <c r="E15" s="16">
        <f t="shared" si="1"/>
        <v>1</v>
      </c>
      <c r="F15" s="16">
        <f t="shared" si="2"/>
        <v>0</v>
      </c>
      <c r="G15" s="16">
        <f t="shared" si="3"/>
        <v>32</v>
      </c>
      <c r="H15" s="17">
        <f t="shared" si="4"/>
        <v>32</v>
      </c>
      <c r="I15" s="16"/>
      <c r="J15" s="18">
        <f t="shared" si="5"/>
        <v>32</v>
      </c>
      <c r="K15" s="16" t="str">
        <f t="shared" si="7"/>
        <v/>
      </c>
      <c r="L15" s="165"/>
      <c r="M15" s="19">
        <f t="shared" si="6"/>
        <v>32</v>
      </c>
      <c r="N15" s="134"/>
      <c r="O15" s="161"/>
      <c r="P15" s="170"/>
      <c r="R15" s="20"/>
      <c r="S15" s="16"/>
      <c r="T15" s="188"/>
      <c r="U15" s="20">
        <v>32</v>
      </c>
      <c r="V15" s="16"/>
      <c r="W15" s="188"/>
      <c r="X15" s="20"/>
      <c r="Y15" s="16"/>
      <c r="Z15" s="188"/>
      <c r="AA15" s="20"/>
      <c r="AB15" s="16"/>
      <c r="AC15" s="188"/>
      <c r="AD15" s="20"/>
      <c r="AE15" s="16"/>
      <c r="AF15" s="188"/>
      <c r="AG15" s="20"/>
      <c r="AH15" s="16"/>
      <c r="AI15" s="188"/>
      <c r="AJ15" s="20"/>
      <c r="AK15" s="16"/>
      <c r="AL15" s="188"/>
      <c r="AM15" s="20"/>
      <c r="AN15" s="16"/>
      <c r="AO15" s="188"/>
      <c r="AP15" s="20"/>
      <c r="AQ15" s="16"/>
      <c r="AR15" s="188"/>
      <c r="AS15" s="20"/>
      <c r="AT15" s="16"/>
      <c r="AU15" s="188"/>
      <c r="AV15" s="20"/>
      <c r="AW15" s="16"/>
      <c r="AX15" s="188"/>
      <c r="AY15" s="20"/>
      <c r="AZ15" s="16"/>
      <c r="BA15" s="188"/>
      <c r="BB15" s="20"/>
      <c r="BC15" s="16"/>
      <c r="BD15" s="188"/>
      <c r="BE15" s="20"/>
      <c r="BF15" s="16"/>
      <c r="BG15" s="188"/>
      <c r="BH15" s="20"/>
      <c r="BI15" s="16"/>
      <c r="BJ15" s="188"/>
      <c r="BK15" s="20"/>
      <c r="BL15" s="16"/>
      <c r="BM15" s="188"/>
      <c r="BN15" s="20"/>
      <c r="BO15" s="16"/>
      <c r="BP15" s="188"/>
      <c r="BQ15" s="20"/>
      <c r="BR15" s="16"/>
      <c r="BS15" s="188"/>
      <c r="BT15" s="20"/>
      <c r="BU15" s="16"/>
      <c r="BV15" s="188"/>
      <c r="BW15" s="20"/>
      <c r="BX15" s="16"/>
      <c r="BY15" s="188"/>
      <c r="BZ15" s="20"/>
      <c r="CA15" s="16"/>
      <c r="CB15" s="188"/>
      <c r="CC15" s="20"/>
      <c r="CD15" s="16"/>
      <c r="CE15" s="188"/>
      <c r="CF15" s="20"/>
      <c r="CG15" s="16"/>
      <c r="CH15" s="188"/>
      <c r="CI15" s="20"/>
      <c r="CJ15" s="16"/>
      <c r="CK15" s="188"/>
      <c r="CL15" s="20"/>
      <c r="CM15" s="16"/>
      <c r="CN15" s="223"/>
      <c r="CO15" s="20"/>
      <c r="CP15" s="16"/>
      <c r="CQ15" s="223"/>
      <c r="CR15" s="251"/>
      <c r="CS15" s="252"/>
      <c r="CT15" s="219"/>
      <c r="CU15" s="219"/>
      <c r="CV15" s="225"/>
      <c r="CW15" s="225"/>
      <c r="CX15" s="225"/>
      <c r="CY15" s="225"/>
      <c r="CZ15" s="226"/>
      <c r="DA15" s="224"/>
      <c r="DB15" s="227"/>
      <c r="DC15" s="219"/>
      <c r="DD15" s="228"/>
      <c r="DE15" s="223"/>
      <c r="DF15" s="251"/>
      <c r="DG15" s="252"/>
      <c r="EG15" s="101"/>
      <c r="EH15" s="101"/>
      <c r="EI15" s="101"/>
      <c r="EJ15" s="101"/>
      <c r="EK15" s="101"/>
      <c r="EL15" s="101"/>
      <c r="EM15" s="101"/>
      <c r="EN15" s="101"/>
      <c r="EO15" s="101"/>
      <c r="EP15" s="101"/>
      <c r="EQ15" s="101"/>
      <c r="ER15" s="101"/>
      <c r="ES15" s="101"/>
      <c r="ET15" s="101"/>
      <c r="EU15" s="101"/>
    </row>
    <row r="16" spans="1:151" ht="13.65" customHeight="1" x14ac:dyDescent="0.25">
      <c r="B16" s="14" t="s">
        <v>342</v>
      </c>
      <c r="C16" s="15"/>
      <c r="D16" s="16">
        <f t="shared" si="0"/>
        <v>1</v>
      </c>
      <c r="E16" s="16">
        <f t="shared" si="1"/>
        <v>1</v>
      </c>
      <c r="F16" s="16">
        <f t="shared" si="2"/>
        <v>0</v>
      </c>
      <c r="G16" s="16">
        <f t="shared" si="3"/>
        <v>23</v>
      </c>
      <c r="H16" s="17">
        <f t="shared" si="4"/>
        <v>23</v>
      </c>
      <c r="I16" s="16"/>
      <c r="J16" s="18">
        <f t="shared" si="5"/>
        <v>23</v>
      </c>
      <c r="K16" s="16" t="str">
        <f t="shared" si="7"/>
        <v/>
      </c>
      <c r="L16" s="165"/>
      <c r="M16" s="19">
        <f t="shared" si="6"/>
        <v>23</v>
      </c>
      <c r="N16" s="134"/>
      <c r="O16" s="161"/>
      <c r="P16" s="170"/>
      <c r="R16" s="20"/>
      <c r="S16" s="16"/>
      <c r="T16" s="188"/>
      <c r="U16" s="20"/>
      <c r="V16" s="16"/>
      <c r="W16" s="188"/>
      <c r="X16" s="20"/>
      <c r="Y16" s="16"/>
      <c r="Z16" s="188"/>
      <c r="AA16" s="20">
        <v>23</v>
      </c>
      <c r="AB16" s="16"/>
      <c r="AC16" s="188"/>
      <c r="AD16" s="20"/>
      <c r="AE16" s="16"/>
      <c r="AF16" s="188"/>
      <c r="AG16" s="20"/>
      <c r="AH16" s="16"/>
      <c r="AI16" s="188"/>
      <c r="AJ16" s="20"/>
      <c r="AK16" s="16"/>
      <c r="AL16" s="188"/>
      <c r="AM16" s="20"/>
      <c r="AN16" s="16"/>
      <c r="AO16" s="188"/>
      <c r="AP16" s="20"/>
      <c r="AQ16" s="16"/>
      <c r="AR16" s="188"/>
      <c r="AS16" s="20"/>
      <c r="AT16" s="16"/>
      <c r="AU16" s="188"/>
      <c r="AV16" s="20"/>
      <c r="AW16" s="16"/>
      <c r="AX16" s="188"/>
      <c r="AY16" s="20"/>
      <c r="AZ16" s="16"/>
      <c r="BA16" s="188"/>
      <c r="BB16" s="20"/>
      <c r="BC16" s="16"/>
      <c r="BD16" s="188"/>
      <c r="BE16" s="20"/>
      <c r="BF16" s="16"/>
      <c r="BG16" s="188"/>
      <c r="BH16" s="20"/>
      <c r="BI16" s="16"/>
      <c r="BJ16" s="188"/>
      <c r="BK16" s="20"/>
      <c r="BL16" s="16"/>
      <c r="BM16" s="188"/>
      <c r="BN16" s="20"/>
      <c r="BO16" s="16"/>
      <c r="BP16" s="188"/>
      <c r="BQ16" s="20"/>
      <c r="BR16" s="16"/>
      <c r="BS16" s="188"/>
      <c r="BT16" s="20"/>
      <c r="BU16" s="16"/>
      <c r="BV16" s="188"/>
      <c r="BW16" s="20"/>
      <c r="BX16" s="16"/>
      <c r="BY16" s="188"/>
      <c r="BZ16" s="20"/>
      <c r="CA16" s="16"/>
      <c r="CB16" s="188"/>
      <c r="CC16" s="20"/>
      <c r="CD16" s="16"/>
      <c r="CE16" s="188"/>
      <c r="CF16" s="20"/>
      <c r="CG16" s="16"/>
      <c r="CH16" s="188"/>
      <c r="CI16" s="20"/>
      <c r="CJ16" s="16"/>
      <c r="CK16" s="188"/>
      <c r="CL16" s="20"/>
      <c r="CM16" s="16"/>
      <c r="CN16" s="223"/>
      <c r="CO16" s="20"/>
      <c r="CP16" s="16"/>
      <c r="CQ16" s="223"/>
      <c r="CR16" s="251"/>
      <c r="CS16" s="252"/>
      <c r="CT16" s="219"/>
      <c r="CU16" s="219"/>
      <c r="CV16" s="225"/>
      <c r="CW16" s="225"/>
      <c r="CX16" s="225"/>
      <c r="CY16" s="225"/>
      <c r="CZ16" s="226"/>
      <c r="DA16" s="224"/>
      <c r="DB16" s="227"/>
      <c r="DC16" s="219"/>
      <c r="DD16" s="228"/>
      <c r="DE16" s="223"/>
      <c r="DF16" s="251"/>
      <c r="DG16" s="252"/>
      <c r="EG16" s="101"/>
      <c r="EH16" s="101"/>
      <c r="EI16" s="101"/>
      <c r="EJ16" s="101"/>
      <c r="EK16" s="101"/>
      <c r="EL16" s="101"/>
      <c r="EM16" s="101"/>
      <c r="EN16" s="101"/>
      <c r="EO16" s="101"/>
      <c r="EP16" s="101"/>
      <c r="EQ16" s="101"/>
      <c r="ER16" s="101"/>
      <c r="ES16" s="101"/>
      <c r="ET16" s="101"/>
      <c r="EU16" s="101"/>
    </row>
    <row r="17" spans="2:151" ht="13.65" customHeight="1" x14ac:dyDescent="0.25">
      <c r="B17" s="14" t="s">
        <v>310</v>
      </c>
      <c r="C17" s="15" t="s">
        <v>123</v>
      </c>
      <c r="D17" s="16">
        <f t="shared" si="0"/>
        <v>1</v>
      </c>
      <c r="E17" s="16">
        <f t="shared" si="1"/>
        <v>1</v>
      </c>
      <c r="F17" s="16">
        <f t="shared" si="2"/>
        <v>0</v>
      </c>
      <c r="G17" s="16">
        <f t="shared" si="3"/>
        <v>16</v>
      </c>
      <c r="H17" s="17">
        <f t="shared" si="4"/>
        <v>16</v>
      </c>
      <c r="I17" s="16"/>
      <c r="J17" s="18">
        <f t="shared" si="5"/>
        <v>16</v>
      </c>
      <c r="K17" s="16" t="str">
        <f t="shared" si="7"/>
        <v/>
      </c>
      <c r="L17" s="165"/>
      <c r="M17" s="19">
        <f t="shared" si="6"/>
        <v>16</v>
      </c>
      <c r="N17" s="134"/>
      <c r="O17" s="161"/>
      <c r="P17" s="170"/>
      <c r="R17" s="20">
        <v>16</v>
      </c>
      <c r="S17" s="16"/>
      <c r="T17" s="188"/>
      <c r="U17" s="20"/>
      <c r="V17" s="16"/>
      <c r="W17" s="188"/>
      <c r="X17" s="20"/>
      <c r="Y17" s="16"/>
      <c r="Z17" s="188"/>
      <c r="AA17" s="20"/>
      <c r="AB17" s="16"/>
      <c r="AC17" s="188"/>
      <c r="AD17" s="20"/>
      <c r="AE17" s="16"/>
      <c r="AF17" s="188"/>
      <c r="AG17" s="20"/>
      <c r="AH17" s="16"/>
      <c r="AI17" s="188"/>
      <c r="AJ17" s="20"/>
      <c r="AK17" s="16"/>
      <c r="AL17" s="188"/>
      <c r="AM17" s="20"/>
      <c r="AN17" s="16"/>
      <c r="AO17" s="188"/>
      <c r="AP17" s="20"/>
      <c r="AQ17" s="16"/>
      <c r="AR17" s="188"/>
      <c r="AS17" s="20"/>
      <c r="AT17" s="16"/>
      <c r="AU17" s="188"/>
      <c r="AV17" s="20"/>
      <c r="AW17" s="16"/>
      <c r="AX17" s="188"/>
      <c r="AY17" s="20"/>
      <c r="AZ17" s="16"/>
      <c r="BA17" s="188"/>
      <c r="BB17" s="20"/>
      <c r="BC17" s="16"/>
      <c r="BD17" s="188"/>
      <c r="BE17" s="20"/>
      <c r="BF17" s="16"/>
      <c r="BG17" s="188"/>
      <c r="BH17" s="20"/>
      <c r="BI17" s="16"/>
      <c r="BJ17" s="188"/>
      <c r="BK17" s="20"/>
      <c r="BL17" s="16"/>
      <c r="BM17" s="188"/>
      <c r="BN17" s="20"/>
      <c r="BO17" s="16"/>
      <c r="BP17" s="188"/>
      <c r="BQ17" s="20"/>
      <c r="BR17" s="16"/>
      <c r="BS17" s="188"/>
      <c r="BT17" s="20"/>
      <c r="BU17" s="16"/>
      <c r="BV17" s="188"/>
      <c r="BW17" s="20"/>
      <c r="BX17" s="16"/>
      <c r="BY17" s="188"/>
      <c r="BZ17" s="20"/>
      <c r="CA17" s="16"/>
      <c r="CB17" s="188"/>
      <c r="CC17" s="20"/>
      <c r="CD17" s="16"/>
      <c r="CE17" s="188"/>
      <c r="CF17" s="20"/>
      <c r="CG17" s="16"/>
      <c r="CH17" s="188"/>
      <c r="CI17" s="20"/>
      <c r="CJ17" s="16"/>
      <c r="CK17" s="188"/>
      <c r="CL17" s="20"/>
      <c r="CM17" s="16"/>
      <c r="CN17" s="223"/>
      <c r="CO17" s="20"/>
      <c r="CP17" s="16"/>
      <c r="CQ17" s="223"/>
      <c r="CR17" s="251"/>
      <c r="CS17" s="252"/>
      <c r="CT17" s="219"/>
      <c r="CU17" s="219"/>
      <c r="CV17" s="225"/>
      <c r="CW17" s="225"/>
      <c r="CX17" s="225"/>
      <c r="CY17" s="225"/>
      <c r="CZ17" s="226"/>
      <c r="DA17" s="224"/>
      <c r="DB17" s="227"/>
      <c r="DC17" s="219"/>
      <c r="DD17" s="228"/>
      <c r="DE17" s="223"/>
      <c r="DF17" s="251"/>
      <c r="DG17" s="252"/>
      <c r="EG17" s="101"/>
      <c r="EH17" s="101"/>
      <c r="EI17" s="101"/>
      <c r="EJ17" s="101"/>
      <c r="EK17" s="101"/>
      <c r="EL17" s="101"/>
      <c r="EM17" s="101"/>
      <c r="EN17" s="101"/>
      <c r="EO17" s="101"/>
      <c r="EP17" s="101"/>
      <c r="EQ17" s="101"/>
      <c r="ER17" s="101"/>
      <c r="ES17" s="101"/>
      <c r="ET17" s="101"/>
      <c r="EU17" s="101"/>
    </row>
    <row r="18" spans="2:151" ht="13.65" customHeight="1" x14ac:dyDescent="0.25">
      <c r="B18" s="14" t="s">
        <v>311</v>
      </c>
      <c r="C18" s="15" t="s">
        <v>122</v>
      </c>
      <c r="D18" s="16">
        <f t="shared" si="0"/>
        <v>5</v>
      </c>
      <c r="E18" s="16">
        <f t="shared" si="1"/>
        <v>3</v>
      </c>
      <c r="F18" s="16">
        <f t="shared" si="2"/>
        <v>0</v>
      </c>
      <c r="G18" s="16">
        <f t="shared" si="3"/>
        <v>46</v>
      </c>
      <c r="H18" s="17">
        <f t="shared" si="4"/>
        <v>30</v>
      </c>
      <c r="I18" s="16"/>
      <c r="J18" s="18">
        <f t="shared" si="5"/>
        <v>15.333333333333334</v>
      </c>
      <c r="K18" s="16" t="str">
        <f t="shared" si="7"/>
        <v/>
      </c>
      <c r="L18" s="165"/>
      <c r="M18" s="19">
        <f t="shared" si="6"/>
        <v>46</v>
      </c>
      <c r="O18" s="161"/>
      <c r="P18" s="170"/>
      <c r="Q18" s="165"/>
      <c r="R18" s="20"/>
      <c r="S18" s="16"/>
      <c r="T18" s="189"/>
      <c r="U18" s="20">
        <v>16</v>
      </c>
      <c r="V18" s="16"/>
      <c r="W18" s="189"/>
      <c r="X18" s="20">
        <v>30</v>
      </c>
      <c r="Y18" s="16"/>
      <c r="Z18" s="189"/>
      <c r="AA18" s="20">
        <v>0</v>
      </c>
      <c r="AB18" s="16"/>
      <c r="AC18" s="189"/>
      <c r="AD18" s="20" t="s">
        <v>351</v>
      </c>
      <c r="AE18" s="16"/>
      <c r="AF18" s="189"/>
      <c r="AG18" s="20"/>
      <c r="AH18" s="16"/>
      <c r="AI18" s="189"/>
      <c r="AJ18" s="20" t="s">
        <v>351</v>
      </c>
      <c r="AK18" s="16"/>
      <c r="AL18" s="189"/>
      <c r="AM18" s="20"/>
      <c r="AN18" s="16"/>
      <c r="AO18" s="189"/>
      <c r="AP18" s="20"/>
      <c r="AQ18" s="16"/>
      <c r="AR18" s="189"/>
      <c r="AS18" s="20"/>
      <c r="AT18" s="16"/>
      <c r="AU18" s="189"/>
      <c r="AV18" s="20"/>
      <c r="AW18" s="16"/>
      <c r="AX18" s="189"/>
      <c r="AY18" s="20"/>
      <c r="AZ18" s="16"/>
      <c r="BA18" s="189"/>
      <c r="BB18" s="20"/>
      <c r="BC18" s="16"/>
      <c r="BD18" s="189"/>
      <c r="BE18" s="20"/>
      <c r="BF18" s="16"/>
      <c r="BG18" s="189"/>
      <c r="BH18" s="20"/>
      <c r="BI18" s="16"/>
      <c r="BJ18" s="189"/>
      <c r="BK18" s="20"/>
      <c r="BL18" s="16"/>
      <c r="BM18" s="189"/>
      <c r="BN18" s="20"/>
      <c r="BO18" s="16"/>
      <c r="BP18" s="189"/>
      <c r="BQ18" s="20"/>
      <c r="BR18" s="16"/>
      <c r="BS18" s="189"/>
      <c r="BT18" s="20"/>
      <c r="BU18" s="16"/>
      <c r="BV18" s="189"/>
      <c r="BW18" s="20"/>
      <c r="BX18" s="16"/>
      <c r="BY18" s="188"/>
      <c r="BZ18" s="20"/>
      <c r="CA18" s="16"/>
      <c r="CB18" s="188"/>
      <c r="CC18" s="20"/>
      <c r="CD18" s="16"/>
      <c r="CE18" s="188"/>
      <c r="CF18" s="20"/>
      <c r="CG18" s="16"/>
      <c r="CH18" s="188"/>
      <c r="CI18" s="20"/>
      <c r="CJ18" s="16"/>
      <c r="CK18" s="188"/>
      <c r="CL18" s="20"/>
      <c r="CM18" s="16"/>
      <c r="CN18" s="223"/>
      <c r="CO18" s="20"/>
      <c r="CP18" s="16"/>
      <c r="CQ18" s="223"/>
      <c r="CR18" s="251"/>
      <c r="CS18" s="252"/>
      <c r="CT18" s="219"/>
      <c r="CU18" s="219"/>
      <c r="CV18" s="225"/>
      <c r="CW18" s="225"/>
      <c r="CX18" s="225"/>
      <c r="CY18" s="225"/>
      <c r="CZ18" s="226"/>
      <c r="DA18" s="224"/>
      <c r="DB18" s="227"/>
      <c r="DC18" s="219"/>
      <c r="DD18" s="228"/>
      <c r="DE18" s="223"/>
      <c r="DF18" s="251"/>
      <c r="DG18" s="252"/>
      <c r="EG18" s="101"/>
      <c r="EH18" s="101"/>
      <c r="EI18" s="101"/>
      <c r="EJ18" s="101"/>
      <c r="EK18" s="101"/>
      <c r="EL18" s="101"/>
      <c r="EM18" s="101"/>
      <c r="EN18" s="101"/>
      <c r="EO18" s="101"/>
      <c r="EP18" s="101"/>
      <c r="EQ18" s="101"/>
      <c r="ER18" s="101"/>
      <c r="ES18" s="101"/>
      <c r="ET18" s="101"/>
      <c r="EU18" s="101"/>
    </row>
    <row r="19" spans="2:151" ht="13.65" customHeight="1" x14ac:dyDescent="0.25">
      <c r="B19" s="14" t="s">
        <v>331</v>
      </c>
      <c r="C19" s="15"/>
      <c r="D19" s="16">
        <f t="shared" si="0"/>
        <v>1</v>
      </c>
      <c r="E19" s="16">
        <f t="shared" si="1"/>
        <v>1</v>
      </c>
      <c r="F19" s="16">
        <f t="shared" si="2"/>
        <v>0</v>
      </c>
      <c r="G19" s="16">
        <f t="shared" si="3"/>
        <v>12</v>
      </c>
      <c r="H19" s="17">
        <f t="shared" si="4"/>
        <v>12</v>
      </c>
      <c r="I19" s="16"/>
      <c r="J19" s="18">
        <f t="shared" si="5"/>
        <v>12</v>
      </c>
      <c r="K19" s="16" t="str">
        <f t="shared" si="7"/>
        <v/>
      </c>
      <c r="L19" s="165"/>
      <c r="M19" s="19">
        <f t="shared" si="6"/>
        <v>12</v>
      </c>
      <c r="N19" s="134"/>
      <c r="O19" s="161"/>
      <c r="P19" s="170"/>
      <c r="R19" s="20">
        <v>12</v>
      </c>
      <c r="S19" s="16"/>
      <c r="T19" s="188"/>
      <c r="U19" s="20"/>
      <c r="V19" s="16"/>
      <c r="W19" s="188"/>
      <c r="X19" s="20"/>
      <c r="Y19" s="16"/>
      <c r="Z19" s="188"/>
      <c r="AA19" s="20"/>
      <c r="AB19" s="16"/>
      <c r="AC19" s="188"/>
      <c r="AD19" s="20"/>
      <c r="AE19" s="16"/>
      <c r="AF19" s="188"/>
      <c r="AG19" s="20"/>
      <c r="AH19" s="16"/>
      <c r="AI19" s="188"/>
      <c r="AJ19" s="20"/>
      <c r="AK19" s="16"/>
      <c r="AL19" s="188"/>
      <c r="AM19" s="20"/>
      <c r="AN19" s="16"/>
      <c r="AO19" s="188"/>
      <c r="AP19" s="20"/>
      <c r="AQ19" s="16"/>
      <c r="AR19" s="188"/>
      <c r="AS19" s="20"/>
      <c r="AT19" s="16"/>
      <c r="AU19" s="188"/>
      <c r="AV19" s="20"/>
      <c r="AW19" s="16"/>
      <c r="AX19" s="188"/>
      <c r="AY19" s="20"/>
      <c r="AZ19" s="16"/>
      <c r="BA19" s="188"/>
      <c r="BB19" s="20"/>
      <c r="BC19" s="16"/>
      <c r="BD19" s="188"/>
      <c r="BE19" s="20"/>
      <c r="BF19" s="16"/>
      <c r="BG19" s="188"/>
      <c r="BH19" s="20"/>
      <c r="BI19" s="16"/>
      <c r="BJ19" s="188"/>
      <c r="BK19" s="20"/>
      <c r="BL19" s="16"/>
      <c r="BM19" s="188"/>
      <c r="BN19" s="20"/>
      <c r="BO19" s="16"/>
      <c r="BP19" s="188"/>
      <c r="BQ19" s="20"/>
      <c r="BR19" s="16"/>
      <c r="BS19" s="188"/>
      <c r="BT19" s="20"/>
      <c r="BU19" s="16"/>
      <c r="BV19" s="188"/>
      <c r="BW19" s="20"/>
      <c r="BX19" s="16"/>
      <c r="BY19" s="188"/>
      <c r="BZ19" s="20"/>
      <c r="CA19" s="16"/>
      <c r="CB19" s="188"/>
      <c r="CC19" s="20"/>
      <c r="CD19" s="16"/>
      <c r="CE19" s="188"/>
      <c r="CF19" s="20"/>
      <c r="CG19" s="16"/>
      <c r="CH19" s="188"/>
      <c r="CI19" s="20"/>
      <c r="CJ19" s="16"/>
      <c r="CK19" s="188"/>
      <c r="CL19" s="20"/>
      <c r="CM19" s="16"/>
      <c r="CN19" s="223"/>
      <c r="CO19" s="20"/>
      <c r="CP19" s="16"/>
      <c r="CQ19" s="223"/>
      <c r="CR19" s="251"/>
      <c r="CS19" s="252"/>
      <c r="CT19" s="219"/>
      <c r="CU19" s="219"/>
      <c r="CV19" s="225"/>
      <c r="CW19" s="225"/>
      <c r="CX19" s="225"/>
      <c r="CY19" s="225"/>
      <c r="CZ19" s="226"/>
      <c r="DA19" s="224"/>
      <c r="DB19" s="227"/>
      <c r="DC19" s="219"/>
      <c r="DD19" s="228"/>
      <c r="DE19" s="223"/>
      <c r="DF19" s="251"/>
      <c r="DG19" s="252"/>
      <c r="EG19" s="101"/>
      <c r="EH19" s="101"/>
      <c r="EI19" s="101"/>
      <c r="EJ19" s="101"/>
      <c r="EK19" s="101"/>
      <c r="EL19" s="101"/>
      <c r="EM19" s="101"/>
      <c r="EN19" s="101"/>
      <c r="EO19" s="101"/>
      <c r="EP19" s="101"/>
      <c r="EQ19" s="101"/>
      <c r="ER19" s="101"/>
      <c r="ES19" s="101"/>
      <c r="ET19" s="101"/>
      <c r="EU19" s="101"/>
    </row>
    <row r="20" spans="2:151" ht="13.65" customHeight="1" x14ac:dyDescent="0.25">
      <c r="B20" s="14" t="s">
        <v>111</v>
      </c>
      <c r="C20" s="15" t="s">
        <v>124</v>
      </c>
      <c r="D20" s="16">
        <f t="shared" si="0"/>
        <v>3</v>
      </c>
      <c r="E20" s="16">
        <f t="shared" si="1"/>
        <v>3</v>
      </c>
      <c r="F20" s="16">
        <f t="shared" si="2"/>
        <v>1</v>
      </c>
      <c r="G20" s="16">
        <f t="shared" si="3"/>
        <v>23</v>
      </c>
      <c r="H20" s="17">
        <f t="shared" si="4"/>
        <v>15</v>
      </c>
      <c r="I20" s="16" t="s">
        <v>352</v>
      </c>
      <c r="J20" s="18">
        <f t="shared" si="5"/>
        <v>11.5</v>
      </c>
      <c r="K20" s="16" t="str">
        <f t="shared" si="7"/>
        <v/>
      </c>
      <c r="L20" s="165"/>
      <c r="M20" s="19">
        <f t="shared" si="6"/>
        <v>23</v>
      </c>
      <c r="N20" s="134"/>
      <c r="O20" s="161"/>
      <c r="P20" s="170"/>
      <c r="R20" s="20">
        <v>8</v>
      </c>
      <c r="S20" s="16"/>
      <c r="T20" s="188"/>
      <c r="U20" s="20">
        <v>15</v>
      </c>
      <c r="V20" s="16" t="s">
        <v>352</v>
      </c>
      <c r="W20" s="188"/>
      <c r="X20" s="20"/>
      <c r="Y20" s="16"/>
      <c r="Z20" s="188"/>
      <c r="AA20" s="20"/>
      <c r="AB20" s="16"/>
      <c r="AC20" s="188"/>
      <c r="AD20" s="20">
        <v>0</v>
      </c>
      <c r="AE20" s="16"/>
      <c r="AF20" s="188"/>
      <c r="AG20" s="20"/>
      <c r="AH20" s="16"/>
      <c r="AI20" s="188"/>
      <c r="AJ20" s="20"/>
      <c r="AK20" s="16"/>
      <c r="AL20" s="188"/>
      <c r="AM20" s="20"/>
      <c r="AN20" s="16"/>
      <c r="AO20" s="188"/>
      <c r="AP20" s="20"/>
      <c r="AQ20" s="16"/>
      <c r="AR20" s="188"/>
      <c r="AS20" s="20"/>
      <c r="AT20" s="16"/>
      <c r="AU20" s="188"/>
      <c r="AV20" s="20"/>
      <c r="AW20" s="16"/>
      <c r="AX20" s="188"/>
      <c r="AY20" s="20"/>
      <c r="AZ20" s="16"/>
      <c r="BA20" s="188"/>
      <c r="BB20" s="20"/>
      <c r="BC20" s="16"/>
      <c r="BD20" s="188"/>
      <c r="BE20" s="20"/>
      <c r="BF20" s="16"/>
      <c r="BG20" s="188"/>
      <c r="BH20" s="20"/>
      <c r="BI20" s="16"/>
      <c r="BJ20" s="188"/>
      <c r="BK20" s="20"/>
      <c r="BL20" s="16"/>
      <c r="BM20" s="188"/>
      <c r="BN20" s="20"/>
      <c r="BO20" s="16"/>
      <c r="BP20" s="188"/>
      <c r="BQ20" s="20"/>
      <c r="BR20" s="16"/>
      <c r="BS20" s="188"/>
      <c r="BT20" s="20"/>
      <c r="BU20" s="16"/>
      <c r="BV20" s="188"/>
      <c r="BW20" s="20"/>
      <c r="BX20" s="16"/>
      <c r="BY20" s="188"/>
      <c r="BZ20" s="20"/>
      <c r="CA20" s="16"/>
      <c r="CB20" s="188"/>
      <c r="CC20" s="20"/>
      <c r="CD20" s="16"/>
      <c r="CE20" s="188"/>
      <c r="CF20" s="20"/>
      <c r="CG20" s="16"/>
      <c r="CH20" s="188"/>
      <c r="CI20" s="20"/>
      <c r="CJ20" s="16"/>
      <c r="CK20" s="188"/>
      <c r="CL20" s="20"/>
      <c r="CM20" s="16"/>
      <c r="CN20" s="223"/>
      <c r="CO20" s="20"/>
      <c r="CP20" s="16"/>
      <c r="CQ20" s="223"/>
      <c r="CR20" s="251"/>
      <c r="CS20" s="252"/>
      <c r="CT20" s="219"/>
      <c r="CU20" s="219"/>
      <c r="CV20" s="225"/>
      <c r="CW20" s="225"/>
      <c r="CX20" s="225"/>
      <c r="CY20" s="225"/>
      <c r="CZ20" s="226"/>
      <c r="DA20" s="224"/>
      <c r="DB20" s="227"/>
      <c r="DC20" s="219"/>
      <c r="DD20" s="228"/>
      <c r="DE20" s="223"/>
      <c r="DF20" s="251"/>
      <c r="DG20" s="252"/>
      <c r="EG20" s="101"/>
      <c r="EH20" s="101"/>
      <c r="EI20" s="101"/>
      <c r="EJ20" s="101"/>
      <c r="EK20" s="101"/>
      <c r="EL20" s="101"/>
      <c r="EM20" s="101"/>
      <c r="EN20" s="101"/>
      <c r="EO20" s="101"/>
      <c r="EP20" s="101"/>
      <c r="EQ20" s="101"/>
      <c r="ER20" s="101"/>
      <c r="ES20" s="101"/>
      <c r="ET20" s="101"/>
      <c r="EU20" s="101"/>
    </row>
    <row r="21" spans="2:151" ht="13.65" customHeight="1" x14ac:dyDescent="0.25">
      <c r="B21" s="14" t="s">
        <v>332</v>
      </c>
      <c r="C21" s="15"/>
      <c r="D21" s="16">
        <f t="shared" si="0"/>
        <v>1</v>
      </c>
      <c r="E21" s="16">
        <f t="shared" si="1"/>
        <v>1</v>
      </c>
      <c r="F21" s="16">
        <f t="shared" si="2"/>
        <v>1</v>
      </c>
      <c r="G21" s="16">
        <f t="shared" si="3"/>
        <v>11</v>
      </c>
      <c r="H21" s="17">
        <f t="shared" si="4"/>
        <v>11</v>
      </c>
      <c r="I21" s="16" t="s">
        <v>352</v>
      </c>
      <c r="J21" s="18">
        <f t="shared" si="5"/>
        <v>11</v>
      </c>
      <c r="K21" s="16" t="str">
        <f t="shared" si="7"/>
        <v>*</v>
      </c>
      <c r="L21" s="165"/>
      <c r="M21" s="19">
        <f t="shared" si="6"/>
        <v>11</v>
      </c>
      <c r="N21" s="134"/>
      <c r="O21" s="161"/>
      <c r="P21" s="170"/>
      <c r="R21" s="20">
        <v>11</v>
      </c>
      <c r="S21" s="16" t="s">
        <v>352</v>
      </c>
      <c r="T21" s="188"/>
      <c r="U21" s="20"/>
      <c r="V21" s="16"/>
      <c r="W21" s="188"/>
      <c r="X21" s="20"/>
      <c r="Y21" s="16"/>
      <c r="Z21" s="188"/>
      <c r="AA21" s="20"/>
      <c r="AB21" s="16"/>
      <c r="AC21" s="188"/>
      <c r="AD21" s="20"/>
      <c r="AE21" s="16"/>
      <c r="AF21" s="188"/>
      <c r="AG21" s="20"/>
      <c r="AH21" s="16"/>
      <c r="AI21" s="188"/>
      <c r="AJ21" s="20"/>
      <c r="AK21" s="16"/>
      <c r="AL21" s="188"/>
      <c r="AM21" s="20"/>
      <c r="AN21" s="16"/>
      <c r="AO21" s="188"/>
      <c r="AP21" s="20"/>
      <c r="AQ21" s="16"/>
      <c r="AR21" s="188"/>
      <c r="AS21" s="20"/>
      <c r="AT21" s="16"/>
      <c r="AU21" s="188"/>
      <c r="AV21" s="20"/>
      <c r="AW21" s="16"/>
      <c r="AX21" s="188"/>
      <c r="AY21" s="20"/>
      <c r="AZ21" s="16"/>
      <c r="BA21" s="188"/>
      <c r="BB21" s="20"/>
      <c r="BC21" s="16"/>
      <c r="BD21" s="188"/>
      <c r="BE21" s="20"/>
      <c r="BF21" s="16"/>
      <c r="BG21" s="188"/>
      <c r="BH21" s="20"/>
      <c r="BI21" s="16"/>
      <c r="BJ21" s="188"/>
      <c r="BK21" s="20"/>
      <c r="BL21" s="16"/>
      <c r="BM21" s="188"/>
      <c r="BN21" s="20"/>
      <c r="BO21" s="16"/>
      <c r="BP21" s="188"/>
      <c r="BQ21" s="20"/>
      <c r="BR21" s="16"/>
      <c r="BS21" s="188"/>
      <c r="BT21" s="20"/>
      <c r="BU21" s="16"/>
      <c r="BV21" s="188"/>
      <c r="BW21" s="20"/>
      <c r="BX21" s="16"/>
      <c r="BY21" s="188"/>
      <c r="BZ21" s="20"/>
      <c r="CA21" s="16"/>
      <c r="CB21" s="188"/>
      <c r="CC21" s="20"/>
      <c r="CD21" s="16"/>
      <c r="CE21" s="188"/>
      <c r="CF21" s="20"/>
      <c r="CG21" s="16"/>
      <c r="CH21" s="188"/>
      <c r="CI21" s="20"/>
      <c r="CJ21" s="16"/>
      <c r="CK21" s="188"/>
      <c r="CL21" s="20"/>
      <c r="CM21" s="16"/>
      <c r="CN21" s="223"/>
      <c r="CO21" s="20"/>
      <c r="CP21" s="16"/>
      <c r="CQ21" s="223"/>
      <c r="CR21" s="251"/>
      <c r="CS21" s="252"/>
      <c r="CT21" s="219"/>
      <c r="CU21" s="219"/>
      <c r="CV21" s="225"/>
      <c r="CW21" s="225"/>
      <c r="CX21" s="225"/>
      <c r="CY21" s="225"/>
      <c r="CZ21" s="226"/>
      <c r="DA21" s="224"/>
      <c r="DB21" s="227"/>
      <c r="DC21" s="219"/>
      <c r="DD21" s="228"/>
      <c r="DE21" s="223"/>
      <c r="DF21" s="251"/>
      <c r="DG21" s="252"/>
      <c r="EG21" s="101"/>
      <c r="EH21" s="101"/>
      <c r="EI21" s="101"/>
      <c r="EJ21" s="101"/>
      <c r="EK21" s="101"/>
      <c r="EL21" s="101"/>
      <c r="EM21" s="101"/>
      <c r="EN21" s="101"/>
      <c r="EO21" s="101"/>
      <c r="EP21" s="101"/>
      <c r="EQ21" s="101"/>
      <c r="ER21" s="101"/>
      <c r="ES21" s="101"/>
      <c r="ET21" s="101"/>
      <c r="EU21" s="101"/>
    </row>
    <row r="22" spans="2:151" ht="13.65" customHeight="1" x14ac:dyDescent="0.25">
      <c r="B22" s="14" t="s">
        <v>23</v>
      </c>
      <c r="C22" s="15" t="s">
        <v>122</v>
      </c>
      <c r="D22" s="16">
        <f t="shared" si="0"/>
        <v>5</v>
      </c>
      <c r="E22" s="16">
        <f t="shared" si="1"/>
        <v>3</v>
      </c>
      <c r="F22" s="16">
        <f t="shared" si="2"/>
        <v>1</v>
      </c>
      <c r="G22" s="16">
        <f t="shared" si="3"/>
        <v>19</v>
      </c>
      <c r="H22" s="17">
        <f t="shared" si="4"/>
        <v>12</v>
      </c>
      <c r="I22" s="16" t="s">
        <v>352</v>
      </c>
      <c r="J22" s="18">
        <f t="shared" si="5"/>
        <v>9.5</v>
      </c>
      <c r="K22" s="16" t="str">
        <f t="shared" si="7"/>
        <v/>
      </c>
      <c r="L22" s="165"/>
      <c r="M22" s="19">
        <f t="shared" si="6"/>
        <v>19</v>
      </c>
      <c r="O22" s="161"/>
      <c r="P22" s="170"/>
      <c r="R22" s="20">
        <v>0</v>
      </c>
      <c r="S22" s="16"/>
      <c r="T22" s="188"/>
      <c r="U22" s="20" t="s">
        <v>351</v>
      </c>
      <c r="V22" s="16"/>
      <c r="W22" s="188"/>
      <c r="X22" s="20">
        <v>7</v>
      </c>
      <c r="Y22" s="16"/>
      <c r="Z22" s="188"/>
      <c r="AA22" s="20">
        <v>12</v>
      </c>
      <c r="AB22" s="16" t="s">
        <v>352</v>
      </c>
      <c r="AC22" s="188"/>
      <c r="AD22" s="20" t="s">
        <v>351</v>
      </c>
      <c r="AE22" s="16"/>
      <c r="AF22" s="188"/>
      <c r="AG22" s="20"/>
      <c r="AH22" s="16"/>
      <c r="AI22" s="188"/>
      <c r="AJ22" s="20"/>
      <c r="AK22" s="16"/>
      <c r="AL22" s="188"/>
      <c r="AM22" s="20"/>
      <c r="AN22" s="16"/>
      <c r="AO22" s="188"/>
      <c r="AP22" s="20"/>
      <c r="AQ22" s="16"/>
      <c r="AR22" s="188"/>
      <c r="AS22" s="20"/>
      <c r="AT22" s="16"/>
      <c r="AU22" s="188"/>
      <c r="AV22" s="20"/>
      <c r="AW22" s="16"/>
      <c r="AX22" s="188"/>
      <c r="AY22" s="20"/>
      <c r="AZ22" s="16"/>
      <c r="BA22" s="188"/>
      <c r="BB22" s="20"/>
      <c r="BC22" s="16"/>
      <c r="BD22" s="188"/>
      <c r="BE22" s="20"/>
      <c r="BF22" s="16"/>
      <c r="BG22" s="188"/>
      <c r="BH22" s="20"/>
      <c r="BI22" s="16"/>
      <c r="BJ22" s="188"/>
      <c r="BK22" s="20"/>
      <c r="BL22" s="16"/>
      <c r="BM22" s="188"/>
      <c r="BN22" s="20"/>
      <c r="BO22" s="16"/>
      <c r="BP22" s="188"/>
      <c r="BQ22" s="20"/>
      <c r="BR22" s="16"/>
      <c r="BS22" s="188"/>
      <c r="BT22" s="20"/>
      <c r="BU22" s="16"/>
      <c r="BV22" s="188"/>
      <c r="BW22" s="20"/>
      <c r="BX22" s="16"/>
      <c r="BY22" s="188"/>
      <c r="BZ22" s="20"/>
      <c r="CA22" s="16"/>
      <c r="CB22" s="188"/>
      <c r="CC22" s="20"/>
      <c r="CD22" s="16"/>
      <c r="CE22" s="188"/>
      <c r="CF22" s="20"/>
      <c r="CG22" s="16"/>
      <c r="CH22" s="188"/>
      <c r="CI22" s="20"/>
      <c r="CJ22" s="16"/>
      <c r="CK22" s="188"/>
      <c r="CL22" s="20"/>
      <c r="CM22" s="16"/>
      <c r="CN22" s="223"/>
      <c r="CO22" s="20"/>
      <c r="CP22" s="16"/>
      <c r="CQ22" s="223"/>
      <c r="CR22" s="251"/>
      <c r="CS22" s="252"/>
      <c r="CT22" s="219"/>
      <c r="CU22" s="219"/>
      <c r="CV22" s="225"/>
      <c r="CW22" s="225"/>
      <c r="CX22" s="225"/>
      <c r="CY22" s="225"/>
      <c r="CZ22" s="226"/>
      <c r="DA22" s="224"/>
      <c r="DB22" s="227"/>
      <c r="DC22" s="219"/>
      <c r="DD22" s="228"/>
      <c r="DE22" s="223"/>
      <c r="DF22" s="251"/>
      <c r="DG22" s="252"/>
      <c r="EG22" s="101"/>
      <c r="EH22" s="101"/>
      <c r="EI22" s="101"/>
      <c r="EJ22" s="101"/>
      <c r="EK22" s="101"/>
      <c r="EL22" s="101"/>
      <c r="EM22" s="101"/>
      <c r="EN22" s="101"/>
      <c r="EO22" s="101"/>
      <c r="EP22" s="101"/>
      <c r="EQ22" s="101"/>
      <c r="ER22" s="101"/>
      <c r="ES22" s="101"/>
      <c r="ET22" s="101"/>
      <c r="EU22" s="101"/>
    </row>
    <row r="23" spans="2:151" ht="13.65" customHeight="1" x14ac:dyDescent="0.25">
      <c r="B23" s="14" t="s">
        <v>313</v>
      </c>
      <c r="C23" s="15" t="s">
        <v>123</v>
      </c>
      <c r="D23" s="16">
        <f t="shared" si="0"/>
        <v>5</v>
      </c>
      <c r="E23" s="16">
        <f t="shared" si="1"/>
        <v>4</v>
      </c>
      <c r="F23" s="16">
        <f t="shared" si="2"/>
        <v>1</v>
      </c>
      <c r="G23" s="16">
        <f t="shared" si="3"/>
        <v>28</v>
      </c>
      <c r="H23" s="17">
        <f t="shared" si="4"/>
        <v>23</v>
      </c>
      <c r="I23" s="16"/>
      <c r="J23" s="18">
        <f t="shared" si="5"/>
        <v>9.3333333333333339</v>
      </c>
      <c r="K23" s="16"/>
      <c r="L23" s="165"/>
      <c r="M23" s="19">
        <f t="shared" si="6"/>
        <v>28</v>
      </c>
      <c r="N23" s="134"/>
      <c r="O23" s="161"/>
      <c r="P23" s="170"/>
      <c r="R23" s="20">
        <v>0</v>
      </c>
      <c r="S23" s="16"/>
      <c r="T23" s="188"/>
      <c r="U23" s="20">
        <v>2</v>
      </c>
      <c r="V23" s="16"/>
      <c r="W23" s="188"/>
      <c r="X23" s="20"/>
      <c r="Y23" s="16"/>
      <c r="Z23" s="188"/>
      <c r="AA23" s="20">
        <v>23</v>
      </c>
      <c r="AB23" s="16"/>
      <c r="AC23" s="188"/>
      <c r="AD23" s="20" t="s">
        <v>351</v>
      </c>
      <c r="AE23" s="16"/>
      <c r="AF23" s="188"/>
      <c r="AG23" s="20"/>
      <c r="AH23" s="16"/>
      <c r="AI23" s="188"/>
      <c r="AJ23" s="20">
        <v>3</v>
      </c>
      <c r="AK23" s="16" t="s">
        <v>352</v>
      </c>
      <c r="AL23" s="188"/>
      <c r="AM23" s="20"/>
      <c r="AN23" s="16"/>
      <c r="AO23" s="188"/>
      <c r="AP23" s="20"/>
      <c r="AQ23" s="16"/>
      <c r="AR23" s="188"/>
      <c r="AS23" s="20"/>
      <c r="AT23" s="16"/>
      <c r="AU23" s="188"/>
      <c r="AV23" s="20"/>
      <c r="AW23" s="16"/>
      <c r="AX23" s="188"/>
      <c r="AY23" s="20"/>
      <c r="AZ23" s="16"/>
      <c r="BA23" s="188"/>
      <c r="BB23" s="20"/>
      <c r="BC23" s="16"/>
      <c r="BD23" s="188"/>
      <c r="BE23" s="20"/>
      <c r="BF23" s="16"/>
      <c r="BG23" s="188"/>
      <c r="BH23" s="20"/>
      <c r="BI23" s="16"/>
      <c r="BJ23" s="188"/>
      <c r="BK23" s="20"/>
      <c r="BL23" s="16"/>
      <c r="BM23" s="188"/>
      <c r="BN23" s="20"/>
      <c r="BO23" s="16"/>
      <c r="BP23" s="188"/>
      <c r="BQ23" s="20"/>
      <c r="BR23" s="16"/>
      <c r="BS23" s="188"/>
      <c r="BT23" s="20"/>
      <c r="BU23" s="16"/>
      <c r="BV23" s="188"/>
      <c r="BW23" s="20"/>
      <c r="BX23" s="16"/>
      <c r="BY23" s="188"/>
      <c r="BZ23" s="20"/>
      <c r="CA23" s="16"/>
      <c r="CB23" s="188"/>
      <c r="CC23" s="20"/>
      <c r="CD23" s="16"/>
      <c r="CE23" s="188"/>
      <c r="CF23" s="20"/>
      <c r="CG23" s="16"/>
      <c r="CH23" s="188"/>
      <c r="CI23" s="20"/>
      <c r="CJ23" s="16"/>
      <c r="CK23" s="188"/>
      <c r="CL23" s="20"/>
      <c r="CM23" s="16"/>
      <c r="CN23" s="223"/>
      <c r="CO23" s="20"/>
      <c r="CP23" s="16"/>
      <c r="CQ23" s="223"/>
      <c r="CR23" s="251"/>
      <c r="CS23" s="252"/>
      <c r="CT23" s="219"/>
      <c r="CU23" s="219"/>
      <c r="CV23" s="225"/>
      <c r="CW23" s="225"/>
      <c r="CX23" s="225"/>
      <c r="CY23" s="225"/>
      <c r="CZ23" s="226"/>
      <c r="DA23" s="224"/>
      <c r="DB23" s="227"/>
      <c r="DC23" s="219"/>
      <c r="DD23" s="228"/>
      <c r="DE23" s="223"/>
      <c r="DF23" s="251"/>
      <c r="DG23" s="252"/>
      <c r="EG23" s="101"/>
      <c r="EH23" s="101"/>
      <c r="EI23" s="101"/>
      <c r="EJ23" s="101"/>
      <c r="EK23" s="101"/>
      <c r="EL23" s="101"/>
      <c r="EM23" s="101"/>
      <c r="EN23" s="101"/>
      <c r="EO23" s="101"/>
      <c r="EP23" s="101"/>
      <c r="EQ23" s="101"/>
      <c r="ER23" s="101"/>
      <c r="ES23" s="101"/>
      <c r="ET23" s="101"/>
      <c r="EU23" s="101"/>
    </row>
    <row r="24" spans="2:151" ht="13.65" customHeight="1" x14ac:dyDescent="0.25">
      <c r="B24" s="14" t="s">
        <v>264</v>
      </c>
      <c r="C24" s="15" t="s">
        <v>122</v>
      </c>
      <c r="D24" s="16">
        <f t="shared" si="0"/>
        <v>1</v>
      </c>
      <c r="E24" s="16">
        <f t="shared" si="1"/>
        <v>1</v>
      </c>
      <c r="F24" s="16">
        <f t="shared" si="2"/>
        <v>0</v>
      </c>
      <c r="G24" s="16">
        <f t="shared" si="3"/>
        <v>8</v>
      </c>
      <c r="H24" s="17">
        <f t="shared" si="4"/>
        <v>8</v>
      </c>
      <c r="I24" s="16"/>
      <c r="J24" s="18">
        <f t="shared" si="5"/>
        <v>8</v>
      </c>
      <c r="K24" s="16" t="str">
        <f t="shared" ref="K24:K36" si="8">IF(E24=0,"",IF(E24-F24=0,"*",""))</f>
        <v/>
      </c>
      <c r="L24" s="165"/>
      <c r="M24" s="19">
        <f t="shared" si="6"/>
        <v>8</v>
      </c>
      <c r="N24" s="134"/>
      <c r="O24" s="161"/>
      <c r="P24" s="170"/>
      <c r="R24" s="20"/>
      <c r="S24" s="16"/>
      <c r="T24" s="188"/>
      <c r="U24" s="20"/>
      <c r="V24" s="16"/>
      <c r="W24" s="188"/>
      <c r="X24" s="20">
        <v>8</v>
      </c>
      <c r="Y24" s="16"/>
      <c r="Z24" s="188"/>
      <c r="AA24" s="20"/>
      <c r="AB24" s="16"/>
      <c r="AC24" s="188"/>
      <c r="AD24" s="20"/>
      <c r="AE24" s="16"/>
      <c r="AF24" s="188"/>
      <c r="AG24" s="20"/>
      <c r="AH24" s="16"/>
      <c r="AI24" s="188"/>
      <c r="AJ24" s="20"/>
      <c r="AK24" s="16"/>
      <c r="AL24" s="188"/>
      <c r="AM24" s="20"/>
      <c r="AN24" s="16"/>
      <c r="AO24" s="188"/>
      <c r="AP24" s="20"/>
      <c r="AQ24" s="16"/>
      <c r="AR24" s="188"/>
      <c r="AS24" s="20"/>
      <c r="AT24" s="16"/>
      <c r="AU24" s="188"/>
      <c r="AV24" s="20"/>
      <c r="AW24" s="16"/>
      <c r="AX24" s="188"/>
      <c r="AY24" s="20"/>
      <c r="AZ24" s="16"/>
      <c r="BA24" s="188"/>
      <c r="BB24" s="20"/>
      <c r="BC24" s="16"/>
      <c r="BD24" s="188"/>
      <c r="BE24" s="20"/>
      <c r="BF24" s="16"/>
      <c r="BG24" s="188"/>
      <c r="BH24" s="20"/>
      <c r="BI24" s="16"/>
      <c r="BJ24" s="188"/>
      <c r="BK24" s="20"/>
      <c r="BL24" s="16"/>
      <c r="BM24" s="188"/>
      <c r="BN24" s="20"/>
      <c r="BO24" s="16"/>
      <c r="BP24" s="188"/>
      <c r="BQ24" s="20"/>
      <c r="BR24" s="16"/>
      <c r="BS24" s="188"/>
      <c r="BT24" s="20"/>
      <c r="BU24" s="16"/>
      <c r="BV24" s="188"/>
      <c r="BW24" s="20"/>
      <c r="BX24" s="16"/>
      <c r="BY24" s="188"/>
      <c r="BZ24" s="20"/>
      <c r="CA24" s="16"/>
      <c r="CB24" s="188"/>
      <c r="CC24" s="20"/>
      <c r="CD24" s="16"/>
      <c r="CE24" s="188"/>
      <c r="CF24" s="20"/>
      <c r="CG24" s="16"/>
      <c r="CH24" s="188"/>
      <c r="CI24" s="20"/>
      <c r="CJ24" s="16"/>
      <c r="CK24" s="188"/>
      <c r="CL24" s="20"/>
      <c r="CM24" s="16"/>
      <c r="CN24" s="223"/>
      <c r="CO24" s="20"/>
      <c r="CP24" s="16"/>
      <c r="CQ24" s="223"/>
      <c r="CR24" s="251"/>
      <c r="CS24" s="252"/>
      <c r="CT24" s="219"/>
      <c r="CU24" s="219"/>
      <c r="CV24" s="225"/>
      <c r="CW24" s="225"/>
      <c r="CX24" s="225"/>
      <c r="CY24" s="225"/>
      <c r="CZ24" s="226"/>
      <c r="DA24" s="224"/>
      <c r="DB24" s="227"/>
      <c r="DC24" s="219"/>
      <c r="DD24" s="228"/>
      <c r="DE24" s="223"/>
      <c r="DF24" s="251"/>
      <c r="DG24" s="252"/>
      <c r="EG24" s="101"/>
      <c r="EH24" s="101"/>
      <c r="EI24" s="101"/>
      <c r="EJ24" s="101"/>
      <c r="EK24" s="101"/>
      <c r="EL24" s="101"/>
      <c r="EM24" s="101"/>
      <c r="EN24" s="101"/>
      <c r="EO24" s="101"/>
      <c r="EP24" s="101"/>
      <c r="EQ24" s="101"/>
      <c r="ER24" s="101"/>
      <c r="ES24" s="101"/>
      <c r="ET24" s="101"/>
      <c r="EU24" s="101"/>
    </row>
    <row r="25" spans="2:151" ht="13.65" customHeight="1" x14ac:dyDescent="0.25">
      <c r="B25" s="14" t="s">
        <v>321</v>
      </c>
      <c r="C25" s="15" t="s">
        <v>122</v>
      </c>
      <c r="D25" s="16">
        <f t="shared" si="0"/>
        <v>1</v>
      </c>
      <c r="E25" s="16">
        <f t="shared" si="1"/>
        <v>1</v>
      </c>
      <c r="F25" s="16">
        <f t="shared" si="2"/>
        <v>0</v>
      </c>
      <c r="G25" s="16">
        <f t="shared" si="3"/>
        <v>6</v>
      </c>
      <c r="H25" s="17">
        <f t="shared" si="4"/>
        <v>6</v>
      </c>
      <c r="I25" s="16"/>
      <c r="J25" s="18">
        <f t="shared" si="5"/>
        <v>6</v>
      </c>
      <c r="K25" s="16" t="str">
        <f t="shared" si="8"/>
        <v/>
      </c>
      <c r="L25" s="165"/>
      <c r="M25" s="19">
        <f t="shared" si="6"/>
        <v>6</v>
      </c>
      <c r="N25" s="134"/>
      <c r="O25" s="161"/>
      <c r="P25" s="170"/>
      <c r="R25" s="20"/>
      <c r="S25" s="16"/>
      <c r="T25" s="188"/>
      <c r="U25" s="20"/>
      <c r="V25" s="16"/>
      <c r="W25" s="188"/>
      <c r="X25" s="20">
        <v>6</v>
      </c>
      <c r="Y25" s="16"/>
      <c r="Z25" s="188"/>
      <c r="AA25" s="20"/>
      <c r="AB25" s="16"/>
      <c r="AC25" s="188"/>
      <c r="AD25" s="20"/>
      <c r="AE25" s="16"/>
      <c r="AF25" s="188"/>
      <c r="AG25" s="20"/>
      <c r="AH25" s="16"/>
      <c r="AI25" s="188"/>
      <c r="AJ25" s="20"/>
      <c r="AK25" s="16"/>
      <c r="AL25" s="188"/>
      <c r="AM25" s="20"/>
      <c r="AN25" s="16"/>
      <c r="AO25" s="188"/>
      <c r="AP25" s="20"/>
      <c r="AQ25" s="16"/>
      <c r="AR25" s="188"/>
      <c r="AS25" s="20"/>
      <c r="AT25" s="16"/>
      <c r="AU25" s="188"/>
      <c r="AV25" s="20"/>
      <c r="AW25" s="16"/>
      <c r="AX25" s="188"/>
      <c r="AY25" s="20"/>
      <c r="AZ25" s="16"/>
      <c r="BA25" s="188"/>
      <c r="BB25" s="20"/>
      <c r="BC25" s="16"/>
      <c r="BD25" s="188"/>
      <c r="BE25" s="20"/>
      <c r="BF25" s="16"/>
      <c r="BG25" s="188"/>
      <c r="BH25" s="20"/>
      <c r="BI25" s="16"/>
      <c r="BJ25" s="188"/>
      <c r="BK25" s="20"/>
      <c r="BL25" s="16"/>
      <c r="BM25" s="188"/>
      <c r="BN25" s="20"/>
      <c r="BO25" s="16"/>
      <c r="BP25" s="188"/>
      <c r="BQ25" s="20"/>
      <c r="BR25" s="16"/>
      <c r="BS25" s="188"/>
      <c r="BT25" s="20"/>
      <c r="BU25" s="16"/>
      <c r="BV25" s="188"/>
      <c r="BW25" s="20"/>
      <c r="BX25" s="16"/>
      <c r="BY25" s="188"/>
      <c r="BZ25" s="20"/>
      <c r="CA25" s="16"/>
      <c r="CB25" s="188"/>
      <c r="CC25" s="20"/>
      <c r="CD25" s="16"/>
      <c r="CE25" s="188"/>
      <c r="CF25" s="20"/>
      <c r="CG25" s="16"/>
      <c r="CH25" s="188"/>
      <c r="CI25" s="20"/>
      <c r="CJ25" s="16"/>
      <c r="CK25" s="188"/>
      <c r="CL25" s="20"/>
      <c r="CM25" s="16"/>
      <c r="CN25" s="223"/>
      <c r="CO25" s="20"/>
      <c r="CP25" s="16"/>
      <c r="CQ25" s="223"/>
      <c r="CR25" s="251"/>
      <c r="CS25" s="252"/>
      <c r="CT25" s="219"/>
      <c r="CU25" s="219"/>
      <c r="CV25" s="225"/>
      <c r="CW25" s="225"/>
      <c r="CX25" s="225"/>
      <c r="CY25" s="225"/>
      <c r="CZ25" s="226"/>
      <c r="DA25" s="224"/>
      <c r="DB25" s="227"/>
      <c r="DC25" s="219"/>
      <c r="DD25" s="228"/>
      <c r="DE25" s="223"/>
      <c r="DF25" s="251"/>
      <c r="DG25" s="252"/>
      <c r="EG25" s="101"/>
      <c r="EH25" s="101"/>
      <c r="EI25" s="101"/>
      <c r="EJ25" s="101"/>
      <c r="EK25" s="101"/>
      <c r="EL25" s="101"/>
      <c r="EM25" s="101"/>
      <c r="EN25" s="101"/>
      <c r="EO25" s="101"/>
      <c r="EP25" s="101"/>
      <c r="EQ25" s="101"/>
      <c r="ER25" s="101"/>
      <c r="ES25" s="101"/>
      <c r="ET25" s="101"/>
      <c r="EU25" s="101"/>
    </row>
    <row r="26" spans="2:151" ht="13.65" customHeight="1" x14ac:dyDescent="0.25">
      <c r="B26" s="14" t="s">
        <v>339</v>
      </c>
      <c r="C26" s="15" t="s">
        <v>122</v>
      </c>
      <c r="D26" s="16">
        <f t="shared" si="0"/>
        <v>1</v>
      </c>
      <c r="E26" s="16">
        <f t="shared" si="1"/>
        <v>1</v>
      </c>
      <c r="F26" s="16">
        <f t="shared" si="2"/>
        <v>0</v>
      </c>
      <c r="G26" s="16">
        <f t="shared" si="3"/>
        <v>5</v>
      </c>
      <c r="H26" s="17">
        <f t="shared" si="4"/>
        <v>5</v>
      </c>
      <c r="I26" s="16"/>
      <c r="J26" s="18">
        <f t="shared" si="5"/>
        <v>5</v>
      </c>
      <c r="K26" s="16" t="str">
        <f t="shared" si="8"/>
        <v/>
      </c>
      <c r="L26" s="165"/>
      <c r="M26" s="19">
        <f t="shared" si="6"/>
        <v>5</v>
      </c>
      <c r="N26" s="134"/>
      <c r="O26" s="161"/>
      <c r="P26" s="170"/>
      <c r="R26" s="20"/>
      <c r="S26" s="16"/>
      <c r="T26" s="188"/>
      <c r="U26" s="20">
        <v>5</v>
      </c>
      <c r="V26" s="16"/>
      <c r="W26" s="188"/>
      <c r="X26" s="20"/>
      <c r="Y26" s="16"/>
      <c r="Z26" s="188"/>
      <c r="AA26" s="20"/>
      <c r="AB26" s="16"/>
      <c r="AC26" s="188"/>
      <c r="AD26" s="20"/>
      <c r="AE26" s="16"/>
      <c r="AF26" s="188"/>
      <c r="AG26" s="20"/>
      <c r="AH26" s="16"/>
      <c r="AI26" s="188"/>
      <c r="AJ26" s="20"/>
      <c r="AK26" s="16"/>
      <c r="AL26" s="188"/>
      <c r="AM26" s="20"/>
      <c r="AN26" s="16"/>
      <c r="AO26" s="188"/>
      <c r="AP26" s="20"/>
      <c r="AQ26" s="16"/>
      <c r="AR26" s="188"/>
      <c r="AS26" s="20"/>
      <c r="AT26" s="16"/>
      <c r="AU26" s="188"/>
      <c r="AV26" s="20"/>
      <c r="AW26" s="16"/>
      <c r="AX26" s="188"/>
      <c r="AY26" s="20"/>
      <c r="AZ26" s="16"/>
      <c r="BA26" s="188"/>
      <c r="BB26" s="20"/>
      <c r="BC26" s="16"/>
      <c r="BD26" s="188"/>
      <c r="BE26" s="20"/>
      <c r="BF26" s="16"/>
      <c r="BG26" s="188"/>
      <c r="BH26" s="20"/>
      <c r="BI26" s="16"/>
      <c r="BJ26" s="188"/>
      <c r="BK26" s="20"/>
      <c r="BL26" s="16"/>
      <c r="BM26" s="188"/>
      <c r="BN26" s="20"/>
      <c r="BO26" s="16"/>
      <c r="BP26" s="188"/>
      <c r="BQ26" s="20"/>
      <c r="BR26" s="16"/>
      <c r="BS26" s="188"/>
      <c r="BT26" s="20"/>
      <c r="BU26" s="16"/>
      <c r="BV26" s="188"/>
      <c r="BW26" s="20"/>
      <c r="BX26" s="16"/>
      <c r="BY26" s="188"/>
      <c r="BZ26" s="20"/>
      <c r="CA26" s="16"/>
      <c r="CB26" s="188"/>
      <c r="CC26" s="20"/>
      <c r="CD26" s="16"/>
      <c r="CE26" s="188"/>
      <c r="CF26" s="20"/>
      <c r="CG26" s="16"/>
      <c r="CH26" s="188"/>
      <c r="CI26" s="20"/>
      <c r="CJ26" s="16"/>
      <c r="CK26" s="188"/>
      <c r="CL26" s="20"/>
      <c r="CM26" s="16"/>
      <c r="CN26" s="223"/>
      <c r="CO26" s="20"/>
      <c r="CP26" s="16"/>
      <c r="CQ26" s="223"/>
      <c r="CR26" s="251"/>
      <c r="CS26" s="252"/>
      <c r="CT26" s="219"/>
      <c r="CU26" s="219"/>
      <c r="CV26" s="225"/>
      <c r="CW26" s="225"/>
      <c r="CX26" s="225"/>
      <c r="CY26" s="225"/>
      <c r="CZ26" s="226"/>
      <c r="DA26" s="224"/>
      <c r="DB26" s="227"/>
      <c r="DC26" s="219"/>
      <c r="DD26" s="228"/>
      <c r="DE26" s="223"/>
      <c r="DF26" s="251"/>
      <c r="DG26" s="252"/>
      <c r="EG26" s="101"/>
      <c r="EH26" s="101"/>
      <c r="EI26" s="101"/>
      <c r="EJ26" s="101"/>
      <c r="EK26" s="101"/>
      <c r="EL26" s="101"/>
      <c r="EM26" s="101"/>
      <c r="EN26" s="101"/>
      <c r="EO26" s="101"/>
      <c r="EP26" s="101"/>
      <c r="EQ26" s="101"/>
      <c r="ER26" s="101"/>
      <c r="ES26" s="101"/>
      <c r="ET26" s="101"/>
      <c r="EU26" s="101"/>
    </row>
    <row r="27" spans="2:151" ht="13.65" customHeight="1" x14ac:dyDescent="0.25">
      <c r="B27" s="14" t="s">
        <v>64</v>
      </c>
      <c r="C27" s="15" t="s">
        <v>122</v>
      </c>
      <c r="D27" s="16">
        <f t="shared" si="0"/>
        <v>4</v>
      </c>
      <c r="E27" s="16">
        <f t="shared" si="1"/>
        <v>4</v>
      </c>
      <c r="F27" s="16">
        <f t="shared" si="2"/>
        <v>1</v>
      </c>
      <c r="G27" s="16">
        <f t="shared" si="3"/>
        <v>13</v>
      </c>
      <c r="H27" s="17">
        <f t="shared" si="4"/>
        <v>5</v>
      </c>
      <c r="I27" s="16"/>
      <c r="J27" s="18">
        <f t="shared" si="5"/>
        <v>4.333333333333333</v>
      </c>
      <c r="K27" s="16" t="str">
        <f t="shared" si="8"/>
        <v/>
      </c>
      <c r="L27" s="165"/>
      <c r="M27" s="19">
        <f t="shared" si="6"/>
        <v>13</v>
      </c>
      <c r="O27" s="161"/>
      <c r="P27" s="170"/>
      <c r="Q27" s="165"/>
      <c r="R27" s="20">
        <v>5</v>
      </c>
      <c r="S27" s="16"/>
      <c r="T27" s="189"/>
      <c r="U27" s="20">
        <v>4</v>
      </c>
      <c r="V27" s="16"/>
      <c r="W27" s="189"/>
      <c r="X27" s="20"/>
      <c r="Y27" s="16"/>
      <c r="Z27" s="189"/>
      <c r="AA27" s="20">
        <v>0</v>
      </c>
      <c r="AB27" s="16"/>
      <c r="AC27" s="189"/>
      <c r="AD27" s="20"/>
      <c r="AE27" s="16"/>
      <c r="AF27" s="189"/>
      <c r="AG27" s="20"/>
      <c r="AH27" s="16"/>
      <c r="AI27" s="189"/>
      <c r="AJ27" s="20">
        <v>4</v>
      </c>
      <c r="AK27" s="16" t="s">
        <v>352</v>
      </c>
      <c r="AL27" s="189"/>
      <c r="AM27" s="20"/>
      <c r="AN27" s="16"/>
      <c r="AO27" s="189"/>
      <c r="AP27" s="20"/>
      <c r="AQ27" s="16"/>
      <c r="AR27" s="189"/>
      <c r="AS27" s="20"/>
      <c r="AT27" s="16"/>
      <c r="AU27" s="189"/>
      <c r="AV27" s="20"/>
      <c r="AW27" s="16"/>
      <c r="AX27" s="189"/>
      <c r="AY27" s="20"/>
      <c r="AZ27" s="16"/>
      <c r="BA27" s="189"/>
      <c r="BB27" s="20"/>
      <c r="BC27" s="16"/>
      <c r="BD27" s="189"/>
      <c r="BE27" s="20"/>
      <c r="BF27" s="16"/>
      <c r="BG27" s="189"/>
      <c r="BH27" s="20"/>
      <c r="BI27" s="16"/>
      <c r="BJ27" s="189"/>
      <c r="BK27" s="20"/>
      <c r="BL27" s="16"/>
      <c r="BM27" s="189"/>
      <c r="BN27" s="20"/>
      <c r="BO27" s="16"/>
      <c r="BP27" s="189"/>
      <c r="BQ27" s="20"/>
      <c r="BR27" s="16"/>
      <c r="BS27" s="189"/>
      <c r="BT27" s="20"/>
      <c r="BU27" s="16"/>
      <c r="BV27" s="189"/>
      <c r="BW27" s="20"/>
      <c r="BX27" s="16"/>
      <c r="BY27" s="188"/>
      <c r="BZ27" s="20"/>
      <c r="CA27" s="16"/>
      <c r="CB27" s="188"/>
      <c r="CC27" s="20"/>
      <c r="CD27" s="16"/>
      <c r="CE27" s="188"/>
      <c r="CF27" s="20"/>
      <c r="CG27" s="16"/>
      <c r="CH27" s="188"/>
      <c r="CI27" s="20"/>
      <c r="CJ27" s="16"/>
      <c r="CK27" s="188"/>
      <c r="CL27" s="20"/>
      <c r="CM27" s="16"/>
      <c r="CN27" s="223"/>
      <c r="CO27" s="20"/>
      <c r="CP27" s="16"/>
      <c r="CQ27" s="223"/>
      <c r="CR27" s="251"/>
      <c r="CS27" s="252"/>
      <c r="CT27" s="219"/>
      <c r="CU27" s="219"/>
      <c r="CV27" s="225"/>
      <c r="CW27" s="225"/>
      <c r="CX27" s="225"/>
      <c r="CY27" s="225"/>
      <c r="CZ27" s="226"/>
      <c r="DA27" s="224"/>
      <c r="DB27" s="227"/>
      <c r="DC27" s="219"/>
      <c r="DD27" s="228"/>
      <c r="DE27" s="223"/>
      <c r="DF27" s="251"/>
      <c r="DG27" s="252"/>
      <c r="EG27" s="101"/>
      <c r="EH27" s="101"/>
      <c r="EI27" s="101"/>
      <c r="EJ27" s="101"/>
      <c r="EK27" s="101"/>
      <c r="EL27" s="101"/>
      <c r="EM27" s="101"/>
      <c r="EN27" s="101"/>
      <c r="EO27" s="101"/>
      <c r="EP27" s="101"/>
      <c r="EQ27" s="101"/>
      <c r="ER27" s="101"/>
      <c r="ES27" s="101"/>
      <c r="ET27" s="101"/>
      <c r="EU27" s="101"/>
    </row>
    <row r="28" spans="2:151" ht="13.65" customHeight="1" x14ac:dyDescent="0.25">
      <c r="B28" s="14" t="s">
        <v>74</v>
      </c>
      <c r="C28" s="15" t="s">
        <v>123</v>
      </c>
      <c r="D28" s="16">
        <f t="shared" si="0"/>
        <v>3</v>
      </c>
      <c r="E28" s="16">
        <f t="shared" si="1"/>
        <v>3</v>
      </c>
      <c r="F28" s="16">
        <f t="shared" si="2"/>
        <v>0</v>
      </c>
      <c r="G28" s="16">
        <f t="shared" si="3"/>
        <v>12</v>
      </c>
      <c r="H28" s="17">
        <f t="shared" si="4"/>
        <v>8</v>
      </c>
      <c r="I28" s="16"/>
      <c r="J28" s="18">
        <f t="shared" si="5"/>
        <v>4</v>
      </c>
      <c r="K28" s="16" t="str">
        <f t="shared" si="8"/>
        <v/>
      </c>
      <c r="L28" s="165"/>
      <c r="M28" s="19">
        <f t="shared" si="6"/>
        <v>12</v>
      </c>
      <c r="O28" s="161"/>
      <c r="P28" s="170"/>
      <c r="Q28" s="165"/>
      <c r="R28" s="20"/>
      <c r="S28" s="16"/>
      <c r="T28" s="189"/>
      <c r="U28" s="20">
        <v>1</v>
      </c>
      <c r="V28" s="16"/>
      <c r="W28" s="189"/>
      <c r="X28" s="20">
        <v>8</v>
      </c>
      <c r="Y28" s="16"/>
      <c r="Z28" s="189"/>
      <c r="AA28" s="20"/>
      <c r="AB28" s="16"/>
      <c r="AC28" s="189"/>
      <c r="AD28" s="20"/>
      <c r="AE28" s="16"/>
      <c r="AF28" s="189"/>
      <c r="AG28" s="20"/>
      <c r="AH28" s="16"/>
      <c r="AI28" s="189"/>
      <c r="AJ28" s="20">
        <v>3</v>
      </c>
      <c r="AK28" s="16"/>
      <c r="AL28" s="189"/>
      <c r="AM28" s="20"/>
      <c r="AN28" s="16"/>
      <c r="AO28" s="189"/>
      <c r="AP28" s="20"/>
      <c r="AQ28" s="16"/>
      <c r="AR28" s="189"/>
      <c r="AS28" s="20"/>
      <c r="AT28" s="16"/>
      <c r="AU28" s="189"/>
      <c r="AV28" s="20"/>
      <c r="AW28" s="16"/>
      <c r="AX28" s="189"/>
      <c r="AY28" s="20"/>
      <c r="AZ28" s="16"/>
      <c r="BA28" s="189"/>
      <c r="BB28" s="20"/>
      <c r="BC28" s="16"/>
      <c r="BD28" s="189"/>
      <c r="BE28" s="20"/>
      <c r="BF28" s="16"/>
      <c r="BG28" s="189"/>
      <c r="BH28" s="20"/>
      <c r="BI28" s="16"/>
      <c r="BJ28" s="189"/>
      <c r="BK28" s="20"/>
      <c r="BL28" s="16"/>
      <c r="BM28" s="189"/>
      <c r="BN28" s="20"/>
      <c r="BO28" s="16"/>
      <c r="BP28" s="189"/>
      <c r="BQ28" s="20"/>
      <c r="BR28" s="16"/>
      <c r="BS28" s="189"/>
      <c r="BT28" s="20"/>
      <c r="BU28" s="16"/>
      <c r="BV28" s="189"/>
      <c r="BW28" s="20"/>
      <c r="BX28" s="16"/>
      <c r="BY28" s="188"/>
      <c r="BZ28" s="20"/>
      <c r="CA28" s="16"/>
      <c r="CB28" s="188"/>
      <c r="CC28" s="20"/>
      <c r="CD28" s="16"/>
      <c r="CE28" s="188"/>
      <c r="CF28" s="20"/>
      <c r="CG28" s="16"/>
      <c r="CH28" s="188"/>
      <c r="CI28" s="20"/>
      <c r="CJ28" s="16"/>
      <c r="CK28" s="188"/>
      <c r="CL28" s="20"/>
      <c r="CM28" s="16"/>
      <c r="CN28" s="223"/>
      <c r="CO28" s="20"/>
      <c r="CP28" s="16"/>
      <c r="CQ28" s="223"/>
      <c r="CR28" s="251"/>
      <c r="CS28" s="252"/>
      <c r="CT28" s="219"/>
      <c r="CU28" s="219"/>
      <c r="CV28" s="225"/>
      <c r="CW28" s="225"/>
      <c r="CX28" s="225"/>
      <c r="CY28" s="225"/>
      <c r="CZ28" s="226"/>
      <c r="DA28" s="224"/>
      <c r="DB28" s="227"/>
      <c r="DC28" s="219"/>
      <c r="DD28" s="228"/>
      <c r="DE28" s="223"/>
      <c r="DF28" s="251"/>
      <c r="DG28" s="252"/>
      <c r="EG28" s="101"/>
      <c r="EH28" s="101"/>
      <c r="EI28" s="101"/>
      <c r="EJ28" s="101"/>
      <c r="EK28" s="101"/>
      <c r="EL28" s="101"/>
      <c r="EM28" s="101"/>
      <c r="EN28" s="101"/>
      <c r="EO28" s="101"/>
      <c r="EP28" s="101"/>
      <c r="EQ28" s="101"/>
      <c r="ER28" s="101"/>
      <c r="ES28" s="101"/>
      <c r="ET28" s="101"/>
      <c r="EU28" s="101"/>
    </row>
    <row r="29" spans="2:151" ht="13.65" customHeight="1" x14ac:dyDescent="0.25">
      <c r="B29" s="14" t="s">
        <v>336</v>
      </c>
      <c r="C29" s="15" t="s">
        <v>122</v>
      </c>
      <c r="D29" s="16">
        <f t="shared" si="0"/>
        <v>1</v>
      </c>
      <c r="E29" s="16">
        <f t="shared" si="1"/>
        <v>1</v>
      </c>
      <c r="F29" s="16">
        <f t="shared" si="2"/>
        <v>1</v>
      </c>
      <c r="G29" s="16">
        <f t="shared" si="3"/>
        <v>4</v>
      </c>
      <c r="H29" s="17">
        <f t="shared" si="4"/>
        <v>4</v>
      </c>
      <c r="I29" s="16" t="s">
        <v>352</v>
      </c>
      <c r="J29" s="18">
        <f t="shared" si="5"/>
        <v>4</v>
      </c>
      <c r="K29" s="16" t="str">
        <f t="shared" si="8"/>
        <v>*</v>
      </c>
      <c r="L29" s="165"/>
      <c r="M29" s="19">
        <f t="shared" si="6"/>
        <v>4</v>
      </c>
      <c r="N29" s="134"/>
      <c r="O29" s="161"/>
      <c r="P29" s="170"/>
      <c r="R29" s="20"/>
      <c r="S29" s="16"/>
      <c r="T29" s="188"/>
      <c r="U29" s="20"/>
      <c r="V29" s="16"/>
      <c r="W29" s="188"/>
      <c r="X29" s="20"/>
      <c r="Y29" s="16"/>
      <c r="Z29" s="188"/>
      <c r="AA29" s="20"/>
      <c r="AB29" s="16"/>
      <c r="AC29" s="188"/>
      <c r="AD29" s="20">
        <v>4</v>
      </c>
      <c r="AE29" s="16" t="s">
        <v>352</v>
      </c>
      <c r="AF29" s="188"/>
      <c r="AG29" s="20"/>
      <c r="AH29" s="16"/>
      <c r="AI29" s="188"/>
      <c r="AJ29" s="20"/>
      <c r="AK29" s="16"/>
      <c r="AL29" s="188"/>
      <c r="AM29" s="20"/>
      <c r="AN29" s="16"/>
      <c r="AO29" s="188"/>
      <c r="AP29" s="20"/>
      <c r="AQ29" s="16"/>
      <c r="AR29" s="188"/>
      <c r="AS29" s="20"/>
      <c r="AT29" s="16"/>
      <c r="AU29" s="188"/>
      <c r="AV29" s="20"/>
      <c r="AW29" s="16"/>
      <c r="AX29" s="188"/>
      <c r="AY29" s="20"/>
      <c r="AZ29" s="16"/>
      <c r="BA29" s="188"/>
      <c r="BB29" s="20"/>
      <c r="BC29" s="16"/>
      <c r="BD29" s="188"/>
      <c r="BE29" s="20"/>
      <c r="BF29" s="16"/>
      <c r="BG29" s="188"/>
      <c r="BH29" s="20"/>
      <c r="BI29" s="16"/>
      <c r="BJ29" s="188"/>
      <c r="BK29" s="20"/>
      <c r="BL29" s="16"/>
      <c r="BM29" s="188"/>
      <c r="BN29" s="20"/>
      <c r="BO29" s="16"/>
      <c r="BP29" s="188"/>
      <c r="BQ29" s="20"/>
      <c r="BR29" s="16"/>
      <c r="BS29" s="188"/>
      <c r="BT29" s="20"/>
      <c r="BU29" s="16"/>
      <c r="BV29" s="188"/>
      <c r="BW29" s="20"/>
      <c r="BX29" s="16"/>
      <c r="BY29" s="188"/>
      <c r="BZ29" s="20"/>
      <c r="CA29" s="16"/>
      <c r="CB29" s="188"/>
      <c r="CC29" s="20"/>
      <c r="CD29" s="16"/>
      <c r="CE29" s="188"/>
      <c r="CF29" s="20"/>
      <c r="CG29" s="16"/>
      <c r="CH29" s="188"/>
      <c r="CI29" s="20"/>
      <c r="CJ29" s="16"/>
      <c r="CK29" s="188"/>
      <c r="CL29" s="20"/>
      <c r="CM29" s="16"/>
      <c r="CN29" s="223"/>
      <c r="CO29" s="20"/>
      <c r="CP29" s="16"/>
      <c r="CQ29" s="223"/>
      <c r="CR29" s="251"/>
      <c r="CS29" s="252"/>
      <c r="CT29" s="219"/>
      <c r="CU29" s="219"/>
      <c r="CV29" s="225"/>
      <c r="CW29" s="225"/>
      <c r="CX29" s="225"/>
      <c r="CY29" s="225"/>
      <c r="CZ29" s="226"/>
      <c r="DA29" s="224"/>
      <c r="DB29" s="227"/>
      <c r="DC29" s="219"/>
      <c r="DD29" s="228"/>
      <c r="DE29" s="223"/>
      <c r="DF29" s="251"/>
      <c r="DG29" s="252"/>
      <c r="EG29" s="101"/>
      <c r="EH29" s="101"/>
      <c r="EI29" s="101"/>
      <c r="EJ29" s="101"/>
      <c r="EK29" s="101"/>
      <c r="EL29" s="101"/>
      <c r="EM29" s="101"/>
      <c r="EN29" s="101"/>
      <c r="EO29" s="101"/>
      <c r="EP29" s="101"/>
      <c r="EQ29" s="101"/>
      <c r="ER29" s="101"/>
      <c r="ES29" s="101"/>
      <c r="ET29" s="101"/>
      <c r="EU29" s="101"/>
    </row>
    <row r="30" spans="2:151" ht="13.65" customHeight="1" x14ac:dyDescent="0.25">
      <c r="B30" s="14" t="s">
        <v>334</v>
      </c>
      <c r="C30" s="15" t="s">
        <v>122</v>
      </c>
      <c r="D30" s="16">
        <f t="shared" si="0"/>
        <v>2</v>
      </c>
      <c r="E30" s="16">
        <f t="shared" si="1"/>
        <v>2</v>
      </c>
      <c r="F30" s="16">
        <f t="shared" si="2"/>
        <v>1</v>
      </c>
      <c r="G30" s="16">
        <f t="shared" si="3"/>
        <v>4</v>
      </c>
      <c r="H30" s="17">
        <f t="shared" si="4"/>
        <v>3</v>
      </c>
      <c r="I30" s="16"/>
      <c r="J30" s="18">
        <f t="shared" si="5"/>
        <v>4</v>
      </c>
      <c r="K30" s="16" t="str">
        <f t="shared" si="8"/>
        <v/>
      </c>
      <c r="L30" s="165"/>
      <c r="M30" s="19">
        <f t="shared" si="6"/>
        <v>4</v>
      </c>
      <c r="N30" s="134"/>
      <c r="O30" s="161"/>
      <c r="P30" s="170"/>
      <c r="R30" s="20"/>
      <c r="S30" s="16"/>
      <c r="T30" s="188"/>
      <c r="U30" s="20">
        <v>3</v>
      </c>
      <c r="V30" s="16"/>
      <c r="W30" s="188"/>
      <c r="X30" s="20"/>
      <c r="Y30" s="16"/>
      <c r="Z30" s="188"/>
      <c r="AA30" s="20"/>
      <c r="AB30" s="16"/>
      <c r="AC30" s="188"/>
      <c r="AD30" s="20">
        <v>1</v>
      </c>
      <c r="AE30" s="16" t="s">
        <v>352</v>
      </c>
      <c r="AF30" s="188"/>
      <c r="AG30" s="20"/>
      <c r="AH30" s="16"/>
      <c r="AI30" s="188"/>
      <c r="AJ30" s="20"/>
      <c r="AK30" s="16"/>
      <c r="AL30" s="188"/>
      <c r="AM30" s="20"/>
      <c r="AN30" s="16"/>
      <c r="AO30" s="188"/>
      <c r="AP30" s="20"/>
      <c r="AQ30" s="16"/>
      <c r="AR30" s="188"/>
      <c r="AS30" s="20"/>
      <c r="AT30" s="16"/>
      <c r="AU30" s="188"/>
      <c r="AV30" s="20"/>
      <c r="AW30" s="16"/>
      <c r="AX30" s="188"/>
      <c r="AY30" s="20"/>
      <c r="AZ30" s="16"/>
      <c r="BA30" s="188"/>
      <c r="BB30" s="20"/>
      <c r="BC30" s="16"/>
      <c r="BD30" s="188"/>
      <c r="BE30" s="20"/>
      <c r="BF30" s="16"/>
      <c r="BG30" s="188"/>
      <c r="BH30" s="20"/>
      <c r="BI30" s="16"/>
      <c r="BJ30" s="188"/>
      <c r="BK30" s="20"/>
      <c r="BL30" s="16"/>
      <c r="BM30" s="188"/>
      <c r="BN30" s="20"/>
      <c r="BO30" s="16"/>
      <c r="BP30" s="188"/>
      <c r="BQ30" s="20"/>
      <c r="BR30" s="16"/>
      <c r="BS30" s="188"/>
      <c r="BT30" s="20"/>
      <c r="BU30" s="16"/>
      <c r="BV30" s="188"/>
      <c r="BW30" s="20"/>
      <c r="BX30" s="16"/>
      <c r="BY30" s="188"/>
      <c r="BZ30" s="20"/>
      <c r="CA30" s="16"/>
      <c r="CB30" s="188"/>
      <c r="CC30" s="20"/>
      <c r="CD30" s="16"/>
      <c r="CE30" s="188"/>
      <c r="CF30" s="20"/>
      <c r="CG30" s="16"/>
      <c r="CH30" s="188"/>
      <c r="CI30" s="20"/>
      <c r="CJ30" s="16"/>
      <c r="CK30" s="188"/>
      <c r="CL30" s="20"/>
      <c r="CM30" s="16"/>
      <c r="CN30" s="223"/>
      <c r="CO30" s="20"/>
      <c r="CP30" s="16"/>
      <c r="CQ30" s="223"/>
      <c r="CR30" s="251"/>
      <c r="CS30" s="252"/>
      <c r="CT30" s="219"/>
      <c r="CU30" s="219"/>
      <c r="CV30" s="225"/>
      <c r="CW30" s="225"/>
      <c r="CX30" s="225"/>
      <c r="CY30" s="225"/>
      <c r="CZ30" s="226"/>
      <c r="DA30" s="224"/>
      <c r="DB30" s="227"/>
      <c r="DC30" s="219"/>
      <c r="DD30" s="228"/>
      <c r="DE30" s="223"/>
      <c r="DF30" s="251"/>
      <c r="DG30" s="252"/>
      <c r="EG30" s="101"/>
      <c r="EH30" s="101"/>
      <c r="EI30" s="101"/>
      <c r="EJ30" s="101"/>
      <c r="EK30" s="101"/>
      <c r="EL30" s="101"/>
      <c r="EM30" s="101"/>
      <c r="EN30" s="101"/>
      <c r="EO30" s="101"/>
      <c r="EP30" s="101"/>
      <c r="EQ30" s="101"/>
      <c r="ER30" s="101"/>
      <c r="ES30" s="101"/>
      <c r="ET30" s="101"/>
      <c r="EU30" s="101"/>
    </row>
    <row r="31" spans="2:151" ht="13.65" customHeight="1" x14ac:dyDescent="0.25">
      <c r="B31" s="14" t="s">
        <v>333</v>
      </c>
      <c r="C31" s="15" t="s">
        <v>125</v>
      </c>
      <c r="D31" s="16">
        <f t="shared" si="0"/>
        <v>2</v>
      </c>
      <c r="E31" s="16">
        <f t="shared" si="1"/>
        <v>2</v>
      </c>
      <c r="F31" s="16">
        <f t="shared" si="2"/>
        <v>0</v>
      </c>
      <c r="G31" s="16">
        <f t="shared" si="3"/>
        <v>7</v>
      </c>
      <c r="H31" s="17">
        <f t="shared" si="4"/>
        <v>7</v>
      </c>
      <c r="I31" s="16"/>
      <c r="J31" s="18">
        <f t="shared" si="5"/>
        <v>3.5</v>
      </c>
      <c r="K31" s="16" t="str">
        <f t="shared" si="8"/>
        <v/>
      </c>
      <c r="L31" s="165"/>
      <c r="M31" s="19">
        <f t="shared" si="6"/>
        <v>7</v>
      </c>
      <c r="N31" s="134"/>
      <c r="O31" s="161"/>
      <c r="P31" s="170"/>
      <c r="R31" s="20"/>
      <c r="S31" s="16"/>
      <c r="T31" s="188"/>
      <c r="U31" s="20">
        <v>7</v>
      </c>
      <c r="V31" s="16"/>
      <c r="W31" s="188"/>
      <c r="X31" s="20"/>
      <c r="Y31" s="16"/>
      <c r="Z31" s="188"/>
      <c r="AA31" s="20">
        <v>0</v>
      </c>
      <c r="AB31" s="16"/>
      <c r="AC31" s="188"/>
      <c r="AD31" s="20"/>
      <c r="AE31" s="16"/>
      <c r="AF31" s="188"/>
      <c r="AG31" s="20"/>
      <c r="AH31" s="16"/>
      <c r="AI31" s="188"/>
      <c r="AJ31" s="20"/>
      <c r="AK31" s="16"/>
      <c r="AL31" s="188"/>
      <c r="AM31" s="20"/>
      <c r="AN31" s="16"/>
      <c r="AO31" s="188"/>
      <c r="AP31" s="20"/>
      <c r="AQ31" s="16"/>
      <c r="AR31" s="188"/>
      <c r="AS31" s="20"/>
      <c r="AT31" s="16"/>
      <c r="AU31" s="188"/>
      <c r="AV31" s="20"/>
      <c r="AW31" s="16"/>
      <c r="AX31" s="188"/>
      <c r="AY31" s="20"/>
      <c r="AZ31" s="16"/>
      <c r="BA31" s="188"/>
      <c r="BB31" s="20"/>
      <c r="BC31" s="16"/>
      <c r="BD31" s="188"/>
      <c r="BE31" s="20"/>
      <c r="BF31" s="16"/>
      <c r="BG31" s="188"/>
      <c r="BH31" s="20"/>
      <c r="BI31" s="16"/>
      <c r="BJ31" s="188"/>
      <c r="BK31" s="20"/>
      <c r="BL31" s="16"/>
      <c r="BM31" s="188"/>
      <c r="BN31" s="20"/>
      <c r="BO31" s="16"/>
      <c r="BP31" s="188"/>
      <c r="BQ31" s="20"/>
      <c r="BR31" s="16"/>
      <c r="BS31" s="188"/>
      <c r="BT31" s="20"/>
      <c r="BU31" s="16"/>
      <c r="BV31" s="188"/>
      <c r="BW31" s="20"/>
      <c r="BX31" s="16"/>
      <c r="BY31" s="188"/>
      <c r="BZ31" s="20"/>
      <c r="CA31" s="16"/>
      <c r="CB31" s="188"/>
      <c r="CC31" s="20"/>
      <c r="CD31" s="16"/>
      <c r="CE31" s="188"/>
      <c r="CF31" s="20"/>
      <c r="CG31" s="16"/>
      <c r="CH31" s="188"/>
      <c r="CI31" s="20"/>
      <c r="CJ31" s="16"/>
      <c r="CK31" s="188"/>
      <c r="CL31" s="20"/>
      <c r="CM31" s="16"/>
      <c r="CN31" s="223"/>
      <c r="CO31" s="20"/>
      <c r="CP31" s="16"/>
      <c r="CQ31" s="223"/>
      <c r="CR31" s="251"/>
      <c r="CS31" s="252"/>
      <c r="CT31" s="219"/>
      <c r="CU31" s="219"/>
      <c r="CV31" s="225"/>
      <c r="CW31" s="225"/>
      <c r="CX31" s="225"/>
      <c r="CY31" s="225"/>
      <c r="CZ31" s="226"/>
      <c r="DA31" s="224"/>
      <c r="DB31" s="227"/>
      <c r="DC31" s="219"/>
      <c r="DD31" s="228"/>
      <c r="DE31" s="223"/>
      <c r="DF31" s="251"/>
      <c r="DG31" s="252"/>
      <c r="EG31" s="101"/>
      <c r="EH31" s="101"/>
      <c r="EI31" s="101"/>
      <c r="EJ31" s="101"/>
      <c r="EK31" s="101"/>
      <c r="EL31" s="101"/>
      <c r="EM31" s="101"/>
      <c r="EN31" s="101"/>
      <c r="EO31" s="101"/>
      <c r="EP31" s="101"/>
      <c r="EQ31" s="101"/>
      <c r="ER31" s="101"/>
      <c r="ES31" s="101"/>
      <c r="ET31" s="101"/>
      <c r="EU31" s="101"/>
    </row>
    <row r="32" spans="2:151" ht="13.65" customHeight="1" x14ac:dyDescent="0.25">
      <c r="B32" s="14" t="s">
        <v>341</v>
      </c>
      <c r="C32" s="15"/>
      <c r="D32" s="16">
        <f t="shared" si="0"/>
        <v>1</v>
      </c>
      <c r="E32" s="16">
        <f t="shared" si="1"/>
        <v>1</v>
      </c>
      <c r="F32" s="16">
        <f t="shared" si="2"/>
        <v>0</v>
      </c>
      <c r="G32" s="16">
        <f t="shared" si="3"/>
        <v>1</v>
      </c>
      <c r="H32" s="17">
        <f t="shared" si="4"/>
        <v>1</v>
      </c>
      <c r="I32" s="16"/>
      <c r="J32" s="18">
        <f t="shared" si="5"/>
        <v>1</v>
      </c>
      <c r="K32" s="16" t="str">
        <f t="shared" si="8"/>
        <v/>
      </c>
      <c r="L32" s="165"/>
      <c r="M32" s="19">
        <f t="shared" si="6"/>
        <v>1</v>
      </c>
      <c r="N32" s="134"/>
      <c r="O32" s="161"/>
      <c r="P32" s="170"/>
      <c r="R32" s="20"/>
      <c r="S32" s="16"/>
      <c r="T32" s="188"/>
      <c r="U32" s="20"/>
      <c r="V32" s="16"/>
      <c r="W32" s="188"/>
      <c r="X32" s="20"/>
      <c r="Y32" s="16"/>
      <c r="Z32" s="188"/>
      <c r="AA32" s="20">
        <v>1</v>
      </c>
      <c r="AB32" s="16"/>
      <c r="AC32" s="188"/>
      <c r="AD32" s="20"/>
      <c r="AE32" s="16"/>
      <c r="AF32" s="188"/>
      <c r="AG32" s="20"/>
      <c r="AH32" s="16"/>
      <c r="AI32" s="188"/>
      <c r="AJ32" s="20"/>
      <c r="AK32" s="16"/>
      <c r="AL32" s="188"/>
      <c r="AM32" s="20"/>
      <c r="AN32" s="16"/>
      <c r="AO32" s="188"/>
      <c r="AP32" s="20"/>
      <c r="AQ32" s="16"/>
      <c r="AR32" s="188"/>
      <c r="AS32" s="20"/>
      <c r="AT32" s="16"/>
      <c r="AU32" s="188"/>
      <c r="AV32" s="20"/>
      <c r="AW32" s="16"/>
      <c r="AX32" s="188"/>
      <c r="AY32" s="20"/>
      <c r="AZ32" s="16"/>
      <c r="BA32" s="188"/>
      <c r="BB32" s="20"/>
      <c r="BC32" s="16"/>
      <c r="BD32" s="188"/>
      <c r="BE32" s="20"/>
      <c r="BF32" s="16"/>
      <c r="BG32" s="188"/>
      <c r="BH32" s="20"/>
      <c r="BI32" s="16"/>
      <c r="BJ32" s="188"/>
      <c r="BK32" s="20"/>
      <c r="BL32" s="16"/>
      <c r="BM32" s="188"/>
      <c r="BN32" s="20"/>
      <c r="BO32" s="16"/>
      <c r="BP32" s="188"/>
      <c r="BQ32" s="20"/>
      <c r="BR32" s="16"/>
      <c r="BS32" s="188"/>
      <c r="BT32" s="20"/>
      <c r="BU32" s="16"/>
      <c r="BV32" s="188"/>
      <c r="BW32" s="20"/>
      <c r="BX32" s="16"/>
      <c r="BY32" s="188"/>
      <c r="BZ32" s="20"/>
      <c r="CA32" s="16"/>
      <c r="CB32" s="188"/>
      <c r="CC32" s="20"/>
      <c r="CD32" s="16"/>
      <c r="CE32" s="188"/>
      <c r="CF32" s="20"/>
      <c r="CG32" s="16"/>
      <c r="CH32" s="188"/>
      <c r="CI32" s="20"/>
      <c r="CJ32" s="16"/>
      <c r="CK32" s="188"/>
      <c r="CL32" s="20"/>
      <c r="CM32" s="16"/>
      <c r="CN32" s="223"/>
      <c r="CO32" s="20"/>
      <c r="CP32" s="16"/>
      <c r="CQ32" s="223"/>
      <c r="CR32" s="251"/>
      <c r="CS32" s="252"/>
      <c r="CT32" s="219"/>
      <c r="CU32" s="219"/>
      <c r="CV32" s="225"/>
      <c r="CW32" s="225"/>
      <c r="CX32" s="225"/>
      <c r="CY32" s="225"/>
      <c r="CZ32" s="226"/>
      <c r="DA32" s="224"/>
      <c r="DB32" s="227"/>
      <c r="DC32" s="219"/>
      <c r="DD32" s="228"/>
      <c r="DE32" s="223"/>
      <c r="DF32" s="251"/>
      <c r="DG32" s="252"/>
      <c r="EG32" s="101"/>
      <c r="EH32" s="101"/>
      <c r="EI32" s="101"/>
      <c r="EJ32" s="101"/>
      <c r="EK32" s="101"/>
      <c r="EL32" s="101"/>
      <c r="EM32" s="101"/>
      <c r="EN32" s="101"/>
      <c r="EO32" s="101"/>
      <c r="EP32" s="101"/>
      <c r="EQ32" s="101"/>
      <c r="ER32" s="101"/>
      <c r="ES32" s="101"/>
      <c r="ET32" s="101"/>
      <c r="EU32" s="101"/>
    </row>
    <row r="33" spans="1:152" ht="13.65" customHeight="1" x14ac:dyDescent="0.25">
      <c r="B33" s="14" t="s">
        <v>340</v>
      </c>
      <c r="C33" s="15"/>
      <c r="D33" s="16">
        <f t="shared" si="0"/>
        <v>1</v>
      </c>
      <c r="E33" s="16">
        <f t="shared" si="1"/>
        <v>1</v>
      </c>
      <c r="F33" s="16">
        <f t="shared" si="2"/>
        <v>0</v>
      </c>
      <c r="G33" s="16">
        <f t="shared" si="3"/>
        <v>0</v>
      </c>
      <c r="H33" s="17">
        <f t="shared" si="4"/>
        <v>0</v>
      </c>
      <c r="I33" s="16"/>
      <c r="J33" s="18">
        <f t="shared" si="5"/>
        <v>0</v>
      </c>
      <c r="K33" s="16" t="str">
        <f t="shared" si="8"/>
        <v/>
      </c>
      <c r="L33" s="165"/>
      <c r="M33" s="19">
        <f t="shared" si="6"/>
        <v>0</v>
      </c>
      <c r="N33" s="134"/>
      <c r="O33" s="161"/>
      <c r="P33" s="170"/>
      <c r="R33" s="20"/>
      <c r="S33" s="16"/>
      <c r="T33" s="188"/>
      <c r="U33" s="20"/>
      <c r="V33" s="16"/>
      <c r="W33" s="188"/>
      <c r="X33" s="20"/>
      <c r="Y33" s="16"/>
      <c r="Z33" s="188"/>
      <c r="AA33" s="20">
        <v>0</v>
      </c>
      <c r="AB33" s="16"/>
      <c r="AC33" s="188"/>
      <c r="AD33" s="20"/>
      <c r="AE33" s="16"/>
      <c r="AF33" s="188"/>
      <c r="AG33" s="20"/>
      <c r="AH33" s="16"/>
      <c r="AI33" s="188"/>
      <c r="AJ33" s="20"/>
      <c r="AK33" s="16"/>
      <c r="AL33" s="188"/>
      <c r="AM33" s="20"/>
      <c r="AN33" s="16"/>
      <c r="AO33" s="188"/>
      <c r="AP33" s="20"/>
      <c r="AQ33" s="16"/>
      <c r="AR33" s="188"/>
      <c r="AS33" s="20"/>
      <c r="AT33" s="16"/>
      <c r="AU33" s="188"/>
      <c r="AV33" s="20"/>
      <c r="AW33" s="16"/>
      <c r="AX33" s="188"/>
      <c r="AY33" s="20"/>
      <c r="AZ33" s="16"/>
      <c r="BA33" s="188"/>
      <c r="BB33" s="20"/>
      <c r="BC33" s="16"/>
      <c r="BD33" s="188"/>
      <c r="BE33" s="20"/>
      <c r="BF33" s="16"/>
      <c r="BG33" s="188"/>
      <c r="BH33" s="20"/>
      <c r="BI33" s="16"/>
      <c r="BJ33" s="188"/>
      <c r="BK33" s="20"/>
      <c r="BL33" s="16"/>
      <c r="BM33" s="188"/>
      <c r="BN33" s="20"/>
      <c r="BO33" s="16"/>
      <c r="BP33" s="188"/>
      <c r="BQ33" s="20"/>
      <c r="BR33" s="16"/>
      <c r="BS33" s="188"/>
      <c r="BT33" s="20"/>
      <c r="BU33" s="16"/>
      <c r="BV33" s="188"/>
      <c r="BW33" s="20"/>
      <c r="BX33" s="16"/>
      <c r="BY33" s="188"/>
      <c r="BZ33" s="20"/>
      <c r="CA33" s="16"/>
      <c r="CB33" s="188"/>
      <c r="CC33" s="20"/>
      <c r="CD33" s="16"/>
      <c r="CE33" s="188"/>
      <c r="CF33" s="20"/>
      <c r="CG33" s="16"/>
      <c r="CH33" s="188"/>
      <c r="CI33" s="20"/>
      <c r="CJ33" s="16"/>
      <c r="CK33" s="188"/>
      <c r="CL33" s="20"/>
      <c r="CM33" s="16"/>
      <c r="CN33" s="223"/>
      <c r="CO33" s="20"/>
      <c r="CP33" s="16"/>
      <c r="CQ33" s="223"/>
      <c r="CR33" s="251"/>
      <c r="CS33" s="252"/>
      <c r="CT33" s="219"/>
      <c r="CU33" s="219"/>
      <c r="CV33" s="225"/>
      <c r="CW33" s="225"/>
      <c r="CX33" s="225"/>
      <c r="CY33" s="225"/>
      <c r="CZ33" s="226"/>
      <c r="DA33" s="224"/>
      <c r="DB33" s="227"/>
      <c r="DC33" s="219"/>
      <c r="DD33" s="228"/>
      <c r="DE33" s="223"/>
      <c r="DF33" s="251"/>
      <c r="DG33" s="252"/>
      <c r="EG33" s="101"/>
      <c r="EH33" s="101"/>
      <c r="EI33" s="101"/>
      <c r="EJ33" s="101"/>
      <c r="EK33" s="101"/>
      <c r="EL33" s="101"/>
      <c r="EM33" s="101"/>
      <c r="EN33" s="101"/>
      <c r="EO33" s="101"/>
      <c r="EP33" s="101"/>
      <c r="EQ33" s="101"/>
      <c r="ER33" s="101"/>
      <c r="ES33" s="101"/>
      <c r="ET33" s="101"/>
      <c r="EU33" s="101"/>
    </row>
    <row r="34" spans="1:152" ht="13.65" customHeight="1" x14ac:dyDescent="0.25">
      <c r="B34" s="14" t="s">
        <v>337</v>
      </c>
      <c r="C34" s="15" t="s">
        <v>122</v>
      </c>
      <c r="D34" s="16">
        <f t="shared" si="0"/>
        <v>1</v>
      </c>
      <c r="E34" s="16">
        <f t="shared" si="1"/>
        <v>1</v>
      </c>
      <c r="F34" s="16">
        <f t="shared" si="2"/>
        <v>0</v>
      </c>
      <c r="G34" s="16">
        <f t="shared" si="3"/>
        <v>0</v>
      </c>
      <c r="H34" s="17">
        <f t="shared" si="4"/>
        <v>0</v>
      </c>
      <c r="I34" s="16"/>
      <c r="J34" s="18">
        <f t="shared" si="5"/>
        <v>0</v>
      </c>
      <c r="K34" s="16" t="str">
        <f t="shared" si="8"/>
        <v/>
      </c>
      <c r="L34" s="165"/>
      <c r="M34" s="19">
        <f t="shared" si="6"/>
        <v>0</v>
      </c>
      <c r="N34" s="134"/>
      <c r="O34" s="161"/>
      <c r="P34" s="170"/>
      <c r="R34" s="20"/>
      <c r="S34" s="16"/>
      <c r="T34" s="188"/>
      <c r="U34" s="20"/>
      <c r="V34" s="16"/>
      <c r="W34" s="188"/>
      <c r="X34" s="20"/>
      <c r="Y34" s="16"/>
      <c r="Z34" s="188"/>
      <c r="AA34" s="20"/>
      <c r="AB34" s="16"/>
      <c r="AC34" s="188"/>
      <c r="AD34" s="20">
        <v>0</v>
      </c>
      <c r="AE34" s="16"/>
      <c r="AF34" s="188"/>
      <c r="AG34" s="20"/>
      <c r="AH34" s="16"/>
      <c r="AI34" s="188"/>
      <c r="AJ34" s="20"/>
      <c r="AK34" s="16"/>
      <c r="AL34" s="188"/>
      <c r="AM34" s="20"/>
      <c r="AN34" s="16"/>
      <c r="AO34" s="188"/>
      <c r="AP34" s="20"/>
      <c r="AQ34" s="16"/>
      <c r="AR34" s="188"/>
      <c r="AS34" s="20"/>
      <c r="AT34" s="16"/>
      <c r="AU34" s="188"/>
      <c r="AV34" s="20"/>
      <c r="AW34" s="16"/>
      <c r="AX34" s="188"/>
      <c r="AY34" s="20"/>
      <c r="AZ34" s="16"/>
      <c r="BA34" s="188"/>
      <c r="BB34" s="20"/>
      <c r="BC34" s="16"/>
      <c r="BD34" s="188"/>
      <c r="BE34" s="20"/>
      <c r="BF34" s="16"/>
      <c r="BG34" s="188"/>
      <c r="BH34" s="20"/>
      <c r="BI34" s="16"/>
      <c r="BJ34" s="188"/>
      <c r="BK34" s="20"/>
      <c r="BL34" s="16"/>
      <c r="BM34" s="188"/>
      <c r="BN34" s="20"/>
      <c r="BO34" s="16"/>
      <c r="BP34" s="188"/>
      <c r="BQ34" s="20"/>
      <c r="BR34" s="16"/>
      <c r="BS34" s="188"/>
      <c r="BT34" s="20"/>
      <c r="BU34" s="16"/>
      <c r="BV34" s="188"/>
      <c r="BW34" s="20"/>
      <c r="BX34" s="16"/>
      <c r="BY34" s="188"/>
      <c r="BZ34" s="20"/>
      <c r="CA34" s="16"/>
      <c r="CB34" s="188"/>
      <c r="CC34" s="20"/>
      <c r="CD34" s="16"/>
      <c r="CE34" s="188"/>
      <c r="CF34" s="20"/>
      <c r="CG34" s="16"/>
      <c r="CH34" s="188"/>
      <c r="CI34" s="20"/>
      <c r="CJ34" s="16"/>
      <c r="CK34" s="188"/>
      <c r="CL34" s="20"/>
      <c r="CM34" s="16"/>
      <c r="CN34" s="223"/>
      <c r="CO34" s="20"/>
      <c r="CP34" s="16"/>
      <c r="CQ34" s="223"/>
      <c r="CR34" s="251"/>
      <c r="CS34" s="252"/>
      <c r="CT34" s="219"/>
      <c r="CU34" s="219"/>
      <c r="CV34" s="225"/>
      <c r="CW34" s="225"/>
      <c r="CX34" s="225"/>
      <c r="CY34" s="225"/>
      <c r="CZ34" s="226"/>
      <c r="DA34" s="224"/>
      <c r="DB34" s="227"/>
      <c r="DC34" s="219"/>
      <c r="DD34" s="228"/>
      <c r="DE34" s="223"/>
      <c r="DF34" s="251"/>
      <c r="DG34" s="252"/>
      <c r="EG34" s="101"/>
      <c r="EH34" s="101"/>
      <c r="EI34" s="101"/>
      <c r="EJ34" s="101"/>
      <c r="EK34" s="101"/>
      <c r="EL34" s="101"/>
      <c r="EM34" s="101"/>
      <c r="EN34" s="101"/>
      <c r="EO34" s="101"/>
      <c r="EP34" s="101"/>
      <c r="EQ34" s="101"/>
      <c r="ER34" s="101"/>
      <c r="ES34" s="101"/>
      <c r="ET34" s="101"/>
      <c r="EU34" s="101"/>
    </row>
    <row r="35" spans="1:152" ht="13.65" customHeight="1" x14ac:dyDescent="0.25">
      <c r="B35" s="14" t="s">
        <v>148</v>
      </c>
      <c r="C35" s="15" t="s">
        <v>316</v>
      </c>
      <c r="D35" s="16">
        <f t="shared" si="0"/>
        <v>5</v>
      </c>
      <c r="E35" s="16">
        <f t="shared" si="1"/>
        <v>3</v>
      </c>
      <c r="F35" s="16">
        <f t="shared" si="2"/>
        <v>1</v>
      </c>
      <c r="G35" s="16">
        <f t="shared" si="3"/>
        <v>0</v>
      </c>
      <c r="H35" s="17">
        <f t="shared" si="4"/>
        <v>0</v>
      </c>
      <c r="I35" s="16" t="s">
        <v>352</v>
      </c>
      <c r="J35" s="18">
        <f t="shared" si="5"/>
        <v>0</v>
      </c>
      <c r="K35" s="16" t="str">
        <f t="shared" si="8"/>
        <v/>
      </c>
      <c r="L35" s="165"/>
      <c r="M35" s="19">
        <f t="shared" si="6"/>
        <v>0</v>
      </c>
      <c r="N35" s="134"/>
      <c r="O35" s="161"/>
      <c r="P35" s="170"/>
      <c r="R35" s="20">
        <v>0</v>
      </c>
      <c r="S35" s="16"/>
      <c r="T35" s="188"/>
      <c r="U35" s="20"/>
      <c r="V35" s="16"/>
      <c r="W35" s="188"/>
      <c r="X35" s="20">
        <v>0</v>
      </c>
      <c r="Y35" s="16" t="s">
        <v>352</v>
      </c>
      <c r="Z35" s="188"/>
      <c r="AA35" s="20">
        <v>0</v>
      </c>
      <c r="AB35" s="16"/>
      <c r="AC35" s="188"/>
      <c r="AD35" s="20" t="s">
        <v>351</v>
      </c>
      <c r="AE35" s="16"/>
      <c r="AF35" s="188"/>
      <c r="AG35" s="20"/>
      <c r="AH35" s="16"/>
      <c r="AI35" s="188"/>
      <c r="AJ35" s="20" t="s">
        <v>351</v>
      </c>
      <c r="AK35" s="16"/>
      <c r="AL35" s="188"/>
      <c r="AM35" s="20"/>
      <c r="AN35" s="16"/>
      <c r="AO35" s="188"/>
      <c r="AP35" s="20"/>
      <c r="AQ35" s="16"/>
      <c r="AR35" s="188"/>
      <c r="AS35" s="20"/>
      <c r="AT35" s="16"/>
      <c r="AU35" s="188"/>
      <c r="AV35" s="20"/>
      <c r="AW35" s="16"/>
      <c r="AX35" s="188"/>
      <c r="AY35" s="20"/>
      <c r="AZ35" s="16"/>
      <c r="BA35" s="188"/>
      <c r="BB35" s="20"/>
      <c r="BC35" s="16"/>
      <c r="BD35" s="188"/>
      <c r="BE35" s="20"/>
      <c r="BF35" s="16"/>
      <c r="BG35" s="188"/>
      <c r="BH35" s="20"/>
      <c r="BI35" s="16"/>
      <c r="BJ35" s="188"/>
      <c r="BK35" s="20"/>
      <c r="BL35" s="16"/>
      <c r="BM35" s="188"/>
      <c r="BN35" s="20"/>
      <c r="BO35" s="16"/>
      <c r="BP35" s="188"/>
      <c r="BQ35" s="20"/>
      <c r="BR35" s="16"/>
      <c r="BS35" s="188"/>
      <c r="BT35" s="20"/>
      <c r="BU35" s="16"/>
      <c r="BV35" s="188"/>
      <c r="BW35" s="20"/>
      <c r="BX35" s="16"/>
      <c r="BY35" s="188"/>
      <c r="BZ35" s="20"/>
      <c r="CA35" s="16"/>
      <c r="CB35" s="188"/>
      <c r="CC35" s="20"/>
      <c r="CD35" s="16"/>
      <c r="CE35" s="188"/>
      <c r="CF35" s="20"/>
      <c r="CG35" s="16"/>
      <c r="CH35" s="188"/>
      <c r="CI35" s="20"/>
      <c r="CJ35" s="16"/>
      <c r="CK35" s="188"/>
      <c r="CL35" s="20"/>
      <c r="CM35" s="16"/>
      <c r="CN35" s="223"/>
      <c r="CO35" s="20"/>
      <c r="CP35" s="16"/>
      <c r="CQ35" s="223"/>
      <c r="CR35" s="251"/>
      <c r="CS35" s="252"/>
      <c r="CT35" s="219"/>
      <c r="CU35" s="219"/>
      <c r="CV35" s="225"/>
      <c r="CW35" s="225"/>
      <c r="CX35" s="225"/>
      <c r="CY35" s="225"/>
      <c r="CZ35" s="226"/>
      <c r="DA35" s="224"/>
      <c r="DB35" s="227"/>
      <c r="DC35" s="219"/>
      <c r="DD35" s="228"/>
      <c r="DE35" s="223"/>
      <c r="DF35" s="251"/>
      <c r="DG35" s="252"/>
      <c r="EG35" s="101"/>
      <c r="EH35" s="101"/>
      <c r="EI35" s="101"/>
      <c r="EJ35" s="101"/>
      <c r="EK35" s="101"/>
      <c r="EL35" s="101"/>
      <c r="EM35" s="101"/>
      <c r="EN35" s="101"/>
      <c r="EO35" s="101"/>
      <c r="EP35" s="101"/>
      <c r="EQ35" s="101"/>
      <c r="ER35" s="101"/>
      <c r="ES35" s="101"/>
      <c r="ET35" s="101"/>
      <c r="EU35" s="101"/>
    </row>
    <row r="36" spans="1:152" ht="13.65" customHeight="1" x14ac:dyDescent="0.25">
      <c r="B36" s="14" t="s">
        <v>326</v>
      </c>
      <c r="C36" s="15" t="s">
        <v>125</v>
      </c>
      <c r="D36" s="16">
        <f t="shared" si="0"/>
        <v>2</v>
      </c>
      <c r="E36" s="16">
        <f t="shared" si="1"/>
        <v>1</v>
      </c>
      <c r="F36" s="16">
        <f t="shared" si="2"/>
        <v>0</v>
      </c>
      <c r="G36" s="16">
        <f t="shared" si="3"/>
        <v>0</v>
      </c>
      <c r="H36" s="17">
        <f t="shared" si="4"/>
        <v>0</v>
      </c>
      <c r="I36" s="16"/>
      <c r="J36" s="18">
        <f t="shared" si="5"/>
        <v>0</v>
      </c>
      <c r="K36" s="16" t="str">
        <f t="shared" si="8"/>
        <v/>
      </c>
      <c r="L36" s="165"/>
      <c r="M36" s="19">
        <f t="shared" si="6"/>
        <v>0</v>
      </c>
      <c r="N36" s="134"/>
      <c r="O36" s="161"/>
      <c r="P36" s="170"/>
      <c r="R36" s="20">
        <v>0</v>
      </c>
      <c r="S36" s="16"/>
      <c r="T36" s="188"/>
      <c r="U36" s="20"/>
      <c r="V36" s="16"/>
      <c r="W36" s="188"/>
      <c r="X36" s="20"/>
      <c r="Y36" s="16"/>
      <c r="Z36" s="188"/>
      <c r="AA36" s="20"/>
      <c r="AB36" s="16"/>
      <c r="AC36" s="188"/>
      <c r="AD36" s="20"/>
      <c r="AE36" s="16"/>
      <c r="AF36" s="188"/>
      <c r="AG36" s="20"/>
      <c r="AH36" s="16"/>
      <c r="AI36" s="188"/>
      <c r="AJ36" s="20" t="s">
        <v>351</v>
      </c>
      <c r="AK36" s="16"/>
      <c r="AL36" s="188"/>
      <c r="AM36" s="20"/>
      <c r="AN36" s="16"/>
      <c r="AO36" s="188"/>
      <c r="AP36" s="20"/>
      <c r="AQ36" s="16"/>
      <c r="AR36" s="188"/>
      <c r="AS36" s="20"/>
      <c r="AT36" s="16"/>
      <c r="AU36" s="188"/>
      <c r="AV36" s="20"/>
      <c r="AW36" s="16"/>
      <c r="AX36" s="188"/>
      <c r="AY36" s="20"/>
      <c r="AZ36" s="16"/>
      <c r="BA36" s="188"/>
      <c r="BB36" s="20"/>
      <c r="BC36" s="16"/>
      <c r="BD36" s="188"/>
      <c r="BE36" s="20"/>
      <c r="BF36" s="16"/>
      <c r="BG36" s="188"/>
      <c r="BH36" s="20"/>
      <c r="BI36" s="16"/>
      <c r="BJ36" s="188"/>
      <c r="BK36" s="20"/>
      <c r="BL36" s="16"/>
      <c r="BM36" s="188"/>
      <c r="BN36" s="20"/>
      <c r="BO36" s="16"/>
      <c r="BP36" s="188"/>
      <c r="BQ36" s="20"/>
      <c r="BR36" s="16"/>
      <c r="BS36" s="188"/>
      <c r="BT36" s="20"/>
      <c r="BU36" s="16"/>
      <c r="BV36" s="188"/>
      <c r="BW36" s="20"/>
      <c r="BX36" s="16"/>
      <c r="BY36" s="188"/>
      <c r="BZ36" s="20"/>
      <c r="CA36" s="16"/>
      <c r="CB36" s="188"/>
      <c r="CC36" s="20"/>
      <c r="CD36" s="16"/>
      <c r="CE36" s="188"/>
      <c r="CF36" s="20"/>
      <c r="CG36" s="16"/>
      <c r="CH36" s="188"/>
      <c r="CI36" s="20"/>
      <c r="CJ36" s="16"/>
      <c r="CK36" s="188"/>
      <c r="CL36" s="20"/>
      <c r="CM36" s="16"/>
      <c r="CN36" s="223"/>
      <c r="CO36" s="20"/>
      <c r="CP36" s="16"/>
      <c r="CQ36" s="223"/>
      <c r="CR36" s="251"/>
      <c r="CS36" s="252"/>
      <c r="CT36" s="219"/>
      <c r="CU36" s="219"/>
      <c r="CV36" s="225"/>
      <c r="CW36" s="225"/>
      <c r="CX36" s="225"/>
      <c r="CY36" s="225"/>
      <c r="CZ36" s="226"/>
      <c r="DA36" s="224"/>
      <c r="DB36" s="227"/>
      <c r="DC36" s="219"/>
      <c r="DD36" s="228"/>
      <c r="DE36" s="223"/>
      <c r="DF36" s="251"/>
      <c r="DG36" s="252"/>
      <c r="EG36" s="101"/>
      <c r="EH36" s="101"/>
      <c r="EI36" s="101"/>
      <c r="EJ36" s="101"/>
      <c r="EK36" s="101"/>
      <c r="EL36" s="101"/>
      <c r="EM36" s="101"/>
      <c r="EN36" s="101"/>
      <c r="EO36" s="101"/>
      <c r="EP36" s="101"/>
      <c r="EQ36" s="101"/>
      <c r="ER36" s="101"/>
      <c r="ES36" s="101"/>
      <c r="ET36" s="101"/>
      <c r="EU36" s="101"/>
    </row>
    <row r="37" spans="1:152" ht="13.65" customHeight="1" x14ac:dyDescent="0.25">
      <c r="B37" s="14" t="s">
        <v>325</v>
      </c>
      <c r="C37" s="15" t="s">
        <v>122</v>
      </c>
      <c r="D37" s="16">
        <f t="shared" si="0"/>
        <v>2</v>
      </c>
      <c r="E37" s="16">
        <f t="shared" si="1"/>
        <v>2</v>
      </c>
      <c r="F37" s="16">
        <f t="shared" si="2"/>
        <v>0</v>
      </c>
      <c r="G37" s="16">
        <f t="shared" si="3"/>
        <v>0</v>
      </c>
      <c r="H37" s="17">
        <f t="shared" si="4"/>
        <v>0</v>
      </c>
      <c r="I37" s="16"/>
      <c r="J37" s="18">
        <f t="shared" si="5"/>
        <v>0</v>
      </c>
      <c r="K37" s="16"/>
      <c r="L37" s="165"/>
      <c r="M37" s="19">
        <f t="shared" si="6"/>
        <v>0</v>
      </c>
      <c r="N37" s="134"/>
      <c r="O37" s="161"/>
      <c r="P37" s="170"/>
      <c r="R37" s="20">
        <v>0</v>
      </c>
      <c r="S37" s="16"/>
      <c r="T37" s="188"/>
      <c r="U37" s="20"/>
      <c r="V37" s="16"/>
      <c r="W37" s="188"/>
      <c r="X37" s="20"/>
      <c r="Y37" s="16"/>
      <c r="Z37" s="188"/>
      <c r="AA37" s="20">
        <v>0</v>
      </c>
      <c r="AB37" s="16"/>
      <c r="AC37" s="188"/>
      <c r="AD37" s="20"/>
      <c r="AE37" s="16"/>
      <c r="AF37" s="188"/>
      <c r="AG37" s="20"/>
      <c r="AH37" s="16"/>
      <c r="AI37" s="188"/>
      <c r="AJ37" s="20"/>
      <c r="AK37" s="16"/>
      <c r="AL37" s="188"/>
      <c r="AM37" s="20"/>
      <c r="AN37" s="16"/>
      <c r="AO37" s="188"/>
      <c r="AP37" s="20"/>
      <c r="AQ37" s="16"/>
      <c r="AR37" s="188"/>
      <c r="AS37" s="20"/>
      <c r="AT37" s="16"/>
      <c r="AU37" s="188"/>
      <c r="AV37" s="20"/>
      <c r="AW37" s="16"/>
      <c r="AX37" s="188"/>
      <c r="AY37" s="20"/>
      <c r="AZ37" s="16"/>
      <c r="BA37" s="188"/>
      <c r="BB37" s="20"/>
      <c r="BC37" s="16"/>
      <c r="BD37" s="188"/>
      <c r="BE37" s="20"/>
      <c r="BF37" s="16"/>
      <c r="BG37" s="188"/>
      <c r="BH37" s="20"/>
      <c r="BI37" s="16"/>
      <c r="BJ37" s="188"/>
      <c r="BK37" s="20"/>
      <c r="BL37" s="16"/>
      <c r="BM37" s="188"/>
      <c r="BN37" s="20"/>
      <c r="BO37" s="16"/>
      <c r="BP37" s="188"/>
      <c r="BQ37" s="20"/>
      <c r="BR37" s="16"/>
      <c r="BS37" s="188"/>
      <c r="BT37" s="20"/>
      <c r="BU37" s="16"/>
      <c r="BV37" s="188"/>
      <c r="BW37" s="20"/>
      <c r="BX37" s="16"/>
      <c r="BY37" s="188"/>
      <c r="BZ37" s="20"/>
      <c r="CA37" s="16"/>
      <c r="CB37" s="188"/>
      <c r="CC37" s="20"/>
      <c r="CD37" s="16"/>
      <c r="CE37" s="188"/>
      <c r="CF37" s="20"/>
      <c r="CG37" s="16"/>
      <c r="CH37" s="188"/>
      <c r="CI37" s="20"/>
      <c r="CJ37" s="16"/>
      <c r="CK37" s="188"/>
      <c r="CL37" s="20"/>
      <c r="CM37" s="16"/>
      <c r="CN37" s="223"/>
      <c r="CO37" s="20"/>
      <c r="CP37" s="16"/>
      <c r="CQ37" s="223"/>
      <c r="CR37" s="251"/>
      <c r="CS37" s="252"/>
      <c r="CT37" s="219"/>
      <c r="CU37" s="219"/>
      <c r="CV37" s="225"/>
      <c r="CW37" s="225"/>
      <c r="CX37" s="225"/>
      <c r="CY37" s="225"/>
      <c r="CZ37" s="226"/>
      <c r="DA37" s="224"/>
      <c r="DB37" s="227"/>
      <c r="DC37" s="219"/>
      <c r="DD37" s="228"/>
      <c r="DE37" s="223"/>
      <c r="DF37" s="251"/>
      <c r="DG37" s="252"/>
      <c r="EG37" s="101"/>
      <c r="EH37" s="101"/>
      <c r="EI37" s="101"/>
      <c r="EJ37" s="101"/>
      <c r="EK37" s="101"/>
      <c r="EL37" s="101"/>
      <c r="EM37" s="101"/>
      <c r="EN37" s="101"/>
      <c r="EO37" s="101"/>
      <c r="EP37" s="101"/>
      <c r="EQ37" s="101"/>
      <c r="ER37" s="101"/>
      <c r="ES37" s="101"/>
      <c r="ET37" s="101"/>
      <c r="EU37" s="101"/>
    </row>
    <row r="38" spans="1:152" ht="13.65" customHeight="1" x14ac:dyDescent="0.25">
      <c r="B38" s="14" t="s">
        <v>317</v>
      </c>
      <c r="C38" s="15" t="s">
        <v>122</v>
      </c>
      <c r="D38" s="16">
        <f t="shared" si="0"/>
        <v>1</v>
      </c>
      <c r="E38" s="16" t="str">
        <f t="shared" si="1"/>
        <v>-</v>
      </c>
      <c r="F38" s="16" t="str">
        <f t="shared" si="2"/>
        <v>-</v>
      </c>
      <c r="G38" s="16" t="str">
        <f t="shared" si="3"/>
        <v>-</v>
      </c>
      <c r="H38" s="17" t="str">
        <f t="shared" si="4"/>
        <v>-</v>
      </c>
      <c r="I38" s="16"/>
      <c r="J38" s="18" t="str">
        <f t="shared" si="5"/>
        <v>-</v>
      </c>
      <c r="K38" s="16" t="e">
        <f>IF(E38=0,"",IF(E38-F38=0,"*",""))</f>
        <v>#VALUE!</v>
      </c>
      <c r="L38" s="165"/>
      <c r="M38" s="19">
        <f t="shared" si="6"/>
        <v>0</v>
      </c>
      <c r="N38" s="134"/>
      <c r="O38" s="161"/>
      <c r="P38" s="170"/>
      <c r="R38" s="20"/>
      <c r="S38" s="16"/>
      <c r="T38" s="188"/>
      <c r="U38" s="20"/>
      <c r="V38" s="16"/>
      <c r="W38" s="188"/>
      <c r="X38" s="20"/>
      <c r="Y38" s="16"/>
      <c r="Z38" s="188"/>
      <c r="AA38" s="20"/>
      <c r="AB38" s="16"/>
      <c r="AC38" s="188"/>
      <c r="AD38" s="20" t="s">
        <v>351</v>
      </c>
      <c r="AE38" s="16"/>
      <c r="AF38" s="188"/>
      <c r="AG38" s="20"/>
      <c r="AH38" s="16"/>
      <c r="AI38" s="188"/>
      <c r="AJ38" s="20"/>
      <c r="AK38" s="16"/>
      <c r="AL38" s="188"/>
      <c r="AM38" s="20"/>
      <c r="AN38" s="16"/>
      <c r="AO38" s="188"/>
      <c r="AP38" s="20"/>
      <c r="AQ38" s="16"/>
      <c r="AR38" s="188"/>
      <c r="AS38" s="20"/>
      <c r="AT38" s="16"/>
      <c r="AU38" s="188"/>
      <c r="AV38" s="20"/>
      <c r="AW38" s="16"/>
      <c r="AX38" s="188"/>
      <c r="AY38" s="20"/>
      <c r="AZ38" s="16"/>
      <c r="BA38" s="188"/>
      <c r="BB38" s="20"/>
      <c r="BC38" s="16"/>
      <c r="BD38" s="188"/>
      <c r="BE38" s="20"/>
      <c r="BF38" s="16"/>
      <c r="BG38" s="188"/>
      <c r="BH38" s="20"/>
      <c r="BI38" s="16"/>
      <c r="BJ38" s="188"/>
      <c r="BK38" s="20"/>
      <c r="BL38" s="16"/>
      <c r="BM38" s="188"/>
      <c r="BN38" s="20"/>
      <c r="BO38" s="16"/>
      <c r="BP38" s="188"/>
      <c r="BQ38" s="20"/>
      <c r="BR38" s="16"/>
      <c r="BS38" s="188"/>
      <c r="BT38" s="20"/>
      <c r="BU38" s="16"/>
      <c r="BV38" s="188"/>
      <c r="BW38" s="20"/>
      <c r="BX38" s="16"/>
      <c r="BY38" s="188"/>
      <c r="BZ38" s="20"/>
      <c r="CA38" s="16"/>
      <c r="CB38" s="188"/>
      <c r="CC38" s="20"/>
      <c r="CD38" s="16"/>
      <c r="CE38" s="188"/>
      <c r="CF38" s="20"/>
      <c r="CG38" s="16"/>
      <c r="CH38" s="188"/>
      <c r="CI38" s="20"/>
      <c r="CJ38" s="16"/>
      <c r="CK38" s="188"/>
      <c r="CL38" s="20"/>
      <c r="CM38" s="16"/>
      <c r="CN38" s="223"/>
      <c r="CO38" s="20"/>
      <c r="CP38" s="16"/>
      <c r="CQ38" s="223"/>
      <c r="CR38" s="251"/>
      <c r="CS38" s="252"/>
      <c r="CT38" s="219"/>
      <c r="CU38" s="219"/>
      <c r="CV38" s="225"/>
      <c r="CW38" s="225"/>
      <c r="CX38" s="225"/>
      <c r="CY38" s="225"/>
      <c r="CZ38" s="226"/>
      <c r="DA38" s="224"/>
      <c r="DB38" s="227"/>
      <c r="DC38" s="219"/>
      <c r="DD38" s="228"/>
      <c r="DE38" s="223"/>
      <c r="DF38" s="251"/>
      <c r="DG38" s="252"/>
      <c r="EG38" s="101"/>
      <c r="EH38" s="101"/>
      <c r="EI38" s="101"/>
      <c r="EJ38" s="101"/>
      <c r="EK38" s="101"/>
      <c r="EL38" s="101"/>
      <c r="EM38" s="101"/>
      <c r="EN38" s="101"/>
      <c r="EO38" s="101"/>
      <c r="EP38" s="101"/>
      <c r="EQ38" s="101"/>
      <c r="ER38" s="101"/>
      <c r="ES38" s="101"/>
      <c r="ET38" s="101"/>
      <c r="EU38" s="101"/>
    </row>
    <row r="39" spans="1:152" ht="13.65" customHeight="1" x14ac:dyDescent="0.25">
      <c r="B39" s="190"/>
      <c r="C39" s="190"/>
      <c r="D39" s="140"/>
      <c r="E39" s="140"/>
      <c r="F39" s="140"/>
      <c r="G39" s="140"/>
      <c r="H39" s="140"/>
      <c r="I39" s="140"/>
      <c r="J39" s="140"/>
      <c r="K39" s="140"/>
      <c r="L39" s="139"/>
      <c r="M39" s="140"/>
      <c r="N39" s="165"/>
      <c r="O39" s="191"/>
      <c r="P39" s="191"/>
      <c r="R39" s="191"/>
      <c r="S39" s="192"/>
      <c r="U39" s="191"/>
      <c r="V39" s="192"/>
      <c r="W39" s="191"/>
      <c r="X39" s="191"/>
      <c r="Y39" s="192"/>
      <c r="AA39" s="191"/>
      <c r="AB39" s="192"/>
      <c r="AD39" s="191"/>
      <c r="AE39" s="192"/>
      <c r="AG39" s="191"/>
      <c r="AH39" s="192"/>
      <c r="AJ39" s="191"/>
      <c r="AK39" s="192"/>
      <c r="AM39" s="191"/>
      <c r="AN39" s="192"/>
      <c r="AP39" s="191"/>
      <c r="AQ39" s="192"/>
      <c r="AS39" s="191"/>
      <c r="AT39" s="192"/>
      <c r="AV39" s="191"/>
      <c r="AW39" s="192"/>
      <c r="AY39" s="191"/>
      <c r="AZ39" s="192"/>
      <c r="BB39" s="191"/>
      <c r="BC39" s="192"/>
      <c r="BE39" s="191"/>
      <c r="BF39" s="192"/>
      <c r="BH39" s="191"/>
      <c r="BI39" s="192"/>
      <c r="BK39" s="191"/>
      <c r="BL39" s="192"/>
      <c r="BN39" s="191"/>
      <c r="BO39" s="192"/>
      <c r="BQ39" s="191"/>
      <c r="BR39" s="192"/>
      <c r="BT39" s="191"/>
      <c r="BU39" s="192"/>
      <c r="BW39" s="191"/>
      <c r="BX39" s="192"/>
      <c r="BZ39" s="191"/>
      <c r="CA39" s="192"/>
      <c r="CC39" s="191"/>
      <c r="CD39" s="192"/>
      <c r="CF39" s="191"/>
      <c r="CG39" s="192"/>
      <c r="CI39" s="191"/>
      <c r="CJ39" s="192"/>
      <c r="CL39" s="191"/>
      <c r="CM39" s="192"/>
      <c r="CN39" s="219"/>
      <c r="CO39" s="191"/>
      <c r="CP39" s="192"/>
      <c r="CQ39" s="219"/>
      <c r="CS39" s="165"/>
      <c r="CT39" s="219"/>
      <c r="CU39" s="219"/>
      <c r="CV39" s="219"/>
      <c r="CW39" s="219"/>
      <c r="CX39" s="219"/>
      <c r="CY39" s="219"/>
      <c r="CZ39" s="219"/>
      <c r="DA39" s="219"/>
      <c r="DB39" s="219"/>
      <c r="DC39" s="219"/>
      <c r="DD39" s="219"/>
      <c r="DE39" s="219"/>
      <c r="DF39" s="253"/>
      <c r="DG39" s="254"/>
    </row>
    <row r="40" spans="1:152" ht="13.65" customHeight="1" x14ac:dyDescent="0.25">
      <c r="B40" s="163" t="s">
        <v>58</v>
      </c>
      <c r="C40" s="134"/>
      <c r="D40" s="134"/>
      <c r="E40" s="134"/>
      <c r="F40" s="134"/>
      <c r="G40" s="134"/>
      <c r="H40" s="134"/>
      <c r="I40" s="134"/>
      <c r="J40" s="134"/>
      <c r="K40" s="134"/>
      <c r="L40" s="134"/>
      <c r="M40" s="134"/>
      <c r="N40" s="163"/>
      <c r="O40" s="163"/>
      <c r="S40" s="165"/>
      <c r="V40" s="165"/>
      <c r="Y40" s="165"/>
      <c r="AB40" s="165"/>
      <c r="AE40" s="165"/>
      <c r="AH40" s="165"/>
      <c r="AK40" s="165"/>
      <c r="AN40" s="165"/>
      <c r="AQ40" s="165"/>
      <c r="AT40" s="165"/>
      <c r="AW40" s="165"/>
      <c r="AZ40" s="165"/>
      <c r="BC40" s="165"/>
      <c r="BF40" s="165"/>
      <c r="BI40" s="165"/>
      <c r="BL40" s="165"/>
      <c r="BO40" s="165"/>
      <c r="BR40" s="165"/>
      <c r="BU40" s="165"/>
      <c r="BX40" s="165"/>
      <c r="CA40" s="165"/>
      <c r="CD40" s="165"/>
      <c r="CG40" s="165"/>
      <c r="CJ40" s="165"/>
      <c r="CM40" s="165"/>
      <c r="CP40" s="165"/>
      <c r="CS40" s="165"/>
      <c r="EG40" s="101"/>
      <c r="EH40" s="101"/>
      <c r="EI40" s="101"/>
      <c r="EJ40" s="101"/>
      <c r="EK40" s="101"/>
      <c r="EL40" s="101"/>
      <c r="EM40" s="101"/>
      <c r="EN40" s="101"/>
      <c r="EO40" s="101"/>
      <c r="EP40" s="101"/>
      <c r="EQ40" s="101"/>
      <c r="ER40" s="101"/>
    </row>
    <row r="41" spans="1:152" ht="13.65" customHeight="1" x14ac:dyDescent="0.25">
      <c r="B41" s="139"/>
      <c r="C41" s="245"/>
      <c r="D41" s="245"/>
      <c r="E41" s="245"/>
      <c r="F41" s="245"/>
      <c r="G41" s="245"/>
      <c r="H41" s="245"/>
      <c r="I41" s="245"/>
      <c r="J41" s="245"/>
      <c r="K41" s="245"/>
      <c r="L41" s="245"/>
      <c r="M41" s="245"/>
      <c r="N41" s="165"/>
      <c r="S41" s="165"/>
      <c r="V41" s="165"/>
      <c r="Y41" s="165"/>
      <c r="AB41" s="165"/>
      <c r="AE41" s="165"/>
      <c r="AH41" s="165"/>
      <c r="AK41" s="165"/>
      <c r="AN41" s="165"/>
      <c r="AQ41" s="165"/>
      <c r="AT41" s="165"/>
      <c r="AW41" s="165"/>
      <c r="AZ41" s="165"/>
      <c r="BC41" s="165"/>
      <c r="BF41" s="165"/>
      <c r="BI41" s="165"/>
      <c r="BL41" s="165"/>
      <c r="BO41" s="165"/>
      <c r="BR41" s="165"/>
      <c r="BU41" s="165"/>
      <c r="BX41" s="165"/>
      <c r="CA41" s="165"/>
      <c r="CD41" s="165"/>
      <c r="CG41" s="165"/>
      <c r="CJ41" s="165"/>
      <c r="CM41" s="165"/>
      <c r="CP41" s="165"/>
      <c r="CS41" s="165"/>
      <c r="EG41" s="101"/>
      <c r="EH41" s="101"/>
      <c r="EI41" s="101"/>
      <c r="EJ41" s="101"/>
      <c r="EK41" s="101"/>
      <c r="EL41" s="101"/>
      <c r="EM41" s="101"/>
      <c r="EN41" s="101"/>
      <c r="EO41" s="101"/>
      <c r="EP41" s="101"/>
      <c r="EQ41" s="101"/>
      <c r="ER41" s="101"/>
    </row>
    <row r="42" spans="1:152" ht="13.65" customHeight="1" x14ac:dyDescent="0.25">
      <c r="B42" s="178" t="s">
        <v>24</v>
      </c>
      <c r="C42" s="134"/>
      <c r="D42" s="134"/>
      <c r="E42" s="134"/>
      <c r="F42" s="134"/>
      <c r="G42" s="134"/>
      <c r="H42" s="134"/>
      <c r="I42" s="134"/>
      <c r="J42" s="134"/>
      <c r="K42" s="134"/>
      <c r="L42" s="134"/>
      <c r="M42" s="134"/>
      <c r="N42" s="178"/>
      <c r="O42" s="178"/>
      <c r="P42" s="166"/>
      <c r="Q42" s="197"/>
      <c r="R42" s="139"/>
      <c r="S42" s="166"/>
      <c r="T42" s="139"/>
      <c r="U42" s="139"/>
      <c r="V42" s="166"/>
      <c r="W42" s="139"/>
      <c r="X42" s="139"/>
      <c r="Y42" s="166"/>
      <c r="Z42" s="139"/>
      <c r="AA42" s="139"/>
      <c r="AB42" s="166"/>
      <c r="AC42" s="139"/>
      <c r="AD42" s="139"/>
      <c r="AE42" s="166"/>
      <c r="AF42" s="139"/>
      <c r="AG42" s="139"/>
      <c r="AH42" s="166"/>
      <c r="AI42" s="139"/>
      <c r="AJ42" s="139"/>
      <c r="AK42" s="166"/>
      <c r="AL42" s="139"/>
      <c r="AM42" s="139"/>
      <c r="AN42" s="166"/>
      <c r="AO42" s="139"/>
      <c r="AP42" s="139"/>
      <c r="AQ42" s="166"/>
      <c r="AR42" s="139"/>
      <c r="AS42" s="139"/>
      <c r="AT42" s="166"/>
      <c r="AU42" s="139"/>
      <c r="AV42" s="139"/>
      <c r="AW42" s="166"/>
      <c r="AX42" s="139"/>
      <c r="AY42" s="139"/>
      <c r="AZ42" s="166"/>
      <c r="BA42" s="139"/>
      <c r="BB42" s="139"/>
      <c r="BC42" s="166"/>
      <c r="BD42" s="139"/>
      <c r="BE42" s="139"/>
      <c r="BF42" s="166"/>
      <c r="BG42" s="139"/>
      <c r="BH42" s="139"/>
      <c r="BI42" s="166"/>
      <c r="BJ42" s="139"/>
      <c r="BK42" s="139"/>
      <c r="BL42" s="166"/>
      <c r="BM42" s="139"/>
      <c r="BN42" s="139"/>
      <c r="BO42" s="166"/>
      <c r="BP42" s="139"/>
      <c r="BQ42" s="139"/>
      <c r="BR42" s="166"/>
      <c r="BS42" s="139"/>
      <c r="BT42" s="139"/>
      <c r="BU42" s="166"/>
      <c r="BV42" s="139"/>
      <c r="BW42" s="139"/>
      <c r="BX42" s="166"/>
      <c r="BY42" s="139"/>
      <c r="BZ42" s="139"/>
      <c r="CA42" s="166"/>
      <c r="CB42" s="139"/>
      <c r="CC42" s="139"/>
      <c r="CD42" s="166"/>
      <c r="CE42" s="139"/>
      <c r="CF42" s="139"/>
      <c r="CG42" s="166"/>
      <c r="CH42" s="139"/>
      <c r="CI42" s="139"/>
      <c r="CJ42" s="166"/>
      <c r="CK42" s="139"/>
      <c r="CL42" s="139"/>
      <c r="CM42" s="166"/>
      <c r="CN42" s="139"/>
      <c r="CO42" s="139"/>
      <c r="CP42" s="166"/>
      <c r="CQ42" s="139"/>
      <c r="CR42" s="139"/>
      <c r="CS42" s="166"/>
      <c r="DE42" s="139"/>
      <c r="EG42" s="101"/>
      <c r="EH42" s="101"/>
      <c r="EI42" s="101"/>
      <c r="EJ42" s="101"/>
      <c r="EK42" s="101"/>
      <c r="EL42" s="101"/>
      <c r="EM42" s="101"/>
      <c r="EN42" s="101"/>
      <c r="EO42" s="101"/>
      <c r="EP42" s="101"/>
      <c r="EQ42" s="101"/>
      <c r="ER42" s="101"/>
      <c r="ES42" s="101"/>
      <c r="ET42" s="101"/>
      <c r="EU42" s="101"/>
      <c r="EV42" s="101"/>
    </row>
    <row r="43" spans="1:152" ht="13.65" customHeight="1" x14ac:dyDescent="0.25">
      <c r="B43" s="139" t="s">
        <v>25</v>
      </c>
      <c r="C43" s="245"/>
      <c r="D43" s="245"/>
      <c r="E43" s="245"/>
      <c r="F43" s="245"/>
      <c r="G43" s="245"/>
      <c r="H43" s="245"/>
      <c r="I43" s="245"/>
      <c r="J43" s="245"/>
      <c r="K43" s="245"/>
      <c r="L43" s="245"/>
      <c r="M43" s="245"/>
      <c r="N43" s="322"/>
      <c r="O43" s="327"/>
      <c r="P43" s="166"/>
      <c r="Q43" s="197"/>
      <c r="R43" s="139"/>
      <c r="S43" s="166"/>
      <c r="T43" s="139"/>
      <c r="U43" s="139"/>
      <c r="V43" s="166"/>
      <c r="W43" s="139"/>
      <c r="X43" s="139"/>
      <c r="Y43" s="166"/>
      <c r="Z43" s="139"/>
      <c r="AA43" s="139"/>
      <c r="AB43" s="166"/>
      <c r="AC43" s="139"/>
      <c r="AD43" s="139"/>
      <c r="AE43" s="166"/>
      <c r="AF43" s="139"/>
      <c r="AG43" s="139"/>
      <c r="AH43" s="166"/>
      <c r="AI43" s="139"/>
      <c r="AJ43" s="139"/>
      <c r="AK43" s="166"/>
      <c r="AL43" s="139"/>
      <c r="AM43" s="139"/>
      <c r="AN43" s="166"/>
      <c r="AO43" s="139"/>
      <c r="AP43" s="139"/>
      <c r="AQ43" s="166"/>
      <c r="AR43" s="139"/>
      <c r="AS43" s="139"/>
      <c r="AT43" s="166"/>
      <c r="AU43" s="139"/>
      <c r="AV43" s="139"/>
      <c r="AW43" s="166"/>
      <c r="AX43" s="139"/>
      <c r="AY43" s="139"/>
      <c r="AZ43" s="166"/>
      <c r="BA43" s="139"/>
      <c r="BB43" s="139"/>
      <c r="BC43" s="166"/>
      <c r="BD43" s="139"/>
      <c r="BE43" s="139"/>
      <c r="BF43" s="166"/>
      <c r="BG43" s="139"/>
      <c r="BH43" s="139"/>
      <c r="BI43" s="166"/>
      <c r="BJ43" s="139"/>
      <c r="BK43" s="139"/>
      <c r="BL43" s="166"/>
      <c r="BM43" s="139"/>
      <c r="BN43" s="139"/>
      <c r="BO43" s="166"/>
      <c r="BP43" s="139"/>
      <c r="BQ43" s="139"/>
      <c r="BR43" s="166"/>
      <c r="BS43" s="139"/>
      <c r="BT43" s="139"/>
      <c r="BU43" s="166"/>
      <c r="BV43" s="139"/>
      <c r="BW43" s="139"/>
      <c r="BX43" s="166"/>
      <c r="BY43" s="139"/>
      <c r="BZ43" s="139"/>
      <c r="CA43" s="166"/>
      <c r="CB43" s="139"/>
      <c r="CC43" s="139"/>
      <c r="CD43" s="166"/>
      <c r="CE43" s="139"/>
      <c r="CF43" s="139"/>
      <c r="CG43" s="166"/>
      <c r="CH43" s="139"/>
      <c r="CI43" s="139"/>
      <c r="CJ43" s="166"/>
      <c r="CK43" s="139"/>
      <c r="CL43" s="139"/>
      <c r="CM43" s="166"/>
      <c r="CN43" s="139"/>
      <c r="CO43" s="139"/>
      <c r="CP43" s="166"/>
      <c r="CQ43" s="139"/>
      <c r="CR43" s="139"/>
      <c r="CS43" s="166"/>
      <c r="DE43" s="139"/>
      <c r="EG43" s="101"/>
      <c r="EH43" s="101"/>
      <c r="EI43" s="101"/>
      <c r="EJ43" s="101"/>
      <c r="EK43" s="101"/>
      <c r="EL43" s="101"/>
      <c r="EM43" s="101"/>
      <c r="EN43" s="101"/>
      <c r="EO43" s="101"/>
      <c r="EP43" s="101"/>
      <c r="EQ43" s="101"/>
      <c r="ER43" s="101"/>
      <c r="ES43" s="101"/>
      <c r="ET43" s="101"/>
      <c r="EU43" s="101"/>
      <c r="EV43" s="101"/>
    </row>
    <row r="44" spans="1:152" ht="13.65" customHeight="1" x14ac:dyDescent="0.25">
      <c r="B44" s="139" t="s">
        <v>57</v>
      </c>
      <c r="C44" s="134"/>
      <c r="D44" s="134"/>
      <c r="E44" s="134"/>
      <c r="F44" s="134"/>
      <c r="G44" s="134"/>
      <c r="H44" s="134"/>
      <c r="I44" s="134"/>
      <c r="J44" s="134"/>
      <c r="K44" s="134"/>
      <c r="L44" s="134"/>
      <c r="M44" s="134"/>
      <c r="N44" s="134"/>
      <c r="O44" s="134"/>
      <c r="P44" s="166"/>
      <c r="Q44" s="197"/>
      <c r="R44" s="139"/>
      <c r="S44" s="166"/>
      <c r="T44" s="139"/>
      <c r="U44" s="139"/>
      <c r="V44" s="166"/>
      <c r="W44" s="139"/>
      <c r="X44" s="139"/>
      <c r="Y44" s="166"/>
      <c r="Z44" s="139"/>
      <c r="AA44" s="139"/>
      <c r="AB44" s="166"/>
      <c r="AC44" s="139"/>
      <c r="AD44" s="139"/>
      <c r="AE44" s="166"/>
      <c r="AF44" s="139"/>
      <c r="AG44" s="139"/>
      <c r="AH44" s="166"/>
      <c r="AI44" s="139"/>
      <c r="AJ44" s="139"/>
      <c r="AK44" s="166"/>
      <c r="AL44" s="139"/>
      <c r="AM44" s="139"/>
      <c r="AN44" s="166"/>
      <c r="AO44" s="139"/>
      <c r="AP44" s="139"/>
      <c r="AQ44" s="166"/>
      <c r="AR44" s="139"/>
      <c r="AS44" s="139"/>
      <c r="AT44" s="166"/>
      <c r="AU44" s="139"/>
      <c r="AV44" s="139"/>
      <c r="AW44" s="166"/>
      <c r="AX44" s="139"/>
      <c r="AY44" s="139"/>
      <c r="AZ44" s="166"/>
      <c r="BA44" s="139"/>
      <c r="BB44" s="139"/>
      <c r="BC44" s="166"/>
      <c r="BD44" s="139"/>
      <c r="BE44" s="139"/>
      <c r="BF44" s="166"/>
      <c r="BG44" s="139"/>
      <c r="BH44" s="139"/>
      <c r="BI44" s="166"/>
      <c r="BJ44" s="139"/>
      <c r="BK44" s="139"/>
      <c r="BL44" s="166"/>
      <c r="BM44" s="139"/>
      <c r="BN44" s="139"/>
      <c r="BO44" s="166"/>
      <c r="BP44" s="139"/>
      <c r="BQ44" s="139"/>
      <c r="BR44" s="166"/>
      <c r="BS44" s="139"/>
      <c r="BT44" s="139"/>
      <c r="BU44" s="166"/>
      <c r="BV44" s="139"/>
      <c r="BW44" s="139"/>
      <c r="BX44" s="166"/>
      <c r="BY44" s="139"/>
      <c r="BZ44" s="139"/>
      <c r="CA44" s="166"/>
      <c r="CB44" s="139"/>
      <c r="CC44" s="139"/>
      <c r="CD44" s="166"/>
      <c r="CE44" s="139"/>
      <c r="CF44" s="139"/>
      <c r="CG44" s="166"/>
      <c r="CH44" s="139"/>
      <c r="CI44" s="139"/>
      <c r="CJ44" s="166"/>
      <c r="CK44" s="139"/>
      <c r="CL44" s="139"/>
      <c r="CM44" s="166"/>
      <c r="CN44" s="139"/>
      <c r="CO44" s="139"/>
      <c r="CP44" s="166"/>
      <c r="CQ44" s="139"/>
      <c r="CR44" s="139"/>
      <c r="CS44" s="166"/>
      <c r="DE44" s="139"/>
      <c r="EG44" s="101"/>
      <c r="EH44" s="101"/>
      <c r="EI44" s="101"/>
      <c r="EJ44" s="101"/>
      <c r="EK44" s="101"/>
      <c r="EL44" s="101"/>
      <c r="EM44" s="101"/>
      <c r="EN44" s="101"/>
      <c r="EO44" s="101"/>
      <c r="EP44" s="101"/>
      <c r="EQ44" s="101"/>
      <c r="ER44" s="101"/>
      <c r="ES44" s="101"/>
      <c r="ET44" s="101"/>
      <c r="EU44" s="101"/>
      <c r="EV44" s="101"/>
    </row>
    <row r="45" spans="1:152" ht="13.65" customHeight="1" x14ac:dyDescent="0.25">
      <c r="B45" s="139" t="s">
        <v>118</v>
      </c>
      <c r="C45" s="245"/>
      <c r="D45" s="245"/>
      <c r="E45" s="245"/>
      <c r="F45" s="245"/>
      <c r="G45" s="245"/>
      <c r="H45" s="245"/>
      <c r="I45" s="245"/>
      <c r="J45" s="245"/>
      <c r="K45" s="245"/>
      <c r="L45" s="245"/>
      <c r="M45" s="245"/>
      <c r="N45" s="322"/>
      <c r="O45" s="327"/>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DE45" s="139"/>
      <c r="EG45" s="101"/>
      <c r="EH45" s="101"/>
      <c r="EI45" s="101"/>
      <c r="EJ45" s="101"/>
      <c r="EK45" s="101"/>
      <c r="EL45" s="101"/>
      <c r="EM45" s="101"/>
      <c r="EN45" s="101"/>
      <c r="EO45" s="101"/>
      <c r="EP45" s="101"/>
      <c r="EQ45" s="101"/>
      <c r="ER45" s="101"/>
      <c r="ES45" s="101"/>
      <c r="ET45" s="101"/>
      <c r="EU45" s="101"/>
      <c r="EV45" s="101"/>
    </row>
    <row r="46" spans="1:152" ht="13.65" customHeight="1" x14ac:dyDescent="0.25">
      <c r="B46" s="139"/>
      <c r="C46" s="245"/>
      <c r="D46" s="245"/>
      <c r="E46" s="245"/>
      <c r="F46" s="245"/>
      <c r="G46" s="245"/>
      <c r="H46" s="245"/>
      <c r="I46" s="245"/>
      <c r="J46" s="245"/>
      <c r="K46" s="245"/>
      <c r="L46" s="245"/>
      <c r="M46" s="245"/>
      <c r="N46" s="322"/>
      <c r="O46" s="327"/>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DE46" s="139"/>
      <c r="EG46" s="101"/>
      <c r="EH46" s="101"/>
      <c r="EI46" s="101"/>
      <c r="EJ46" s="101"/>
      <c r="EK46" s="101"/>
      <c r="EL46" s="101"/>
      <c r="EM46" s="101"/>
      <c r="EN46" s="101"/>
      <c r="EO46" s="101"/>
      <c r="EP46" s="101"/>
      <c r="EQ46" s="101"/>
      <c r="ER46" s="101"/>
      <c r="ES46" s="101"/>
      <c r="ET46" s="101"/>
      <c r="EU46" s="101"/>
      <c r="EV46" s="101"/>
    </row>
    <row r="47" spans="1:152" ht="13.65" customHeight="1" x14ac:dyDescent="0.25">
      <c r="A47" s="139"/>
      <c r="B47" s="178" t="s">
        <v>26</v>
      </c>
      <c r="C47" s="134"/>
      <c r="D47" s="134"/>
      <c r="E47" s="134"/>
      <c r="F47" s="134"/>
      <c r="G47" s="134"/>
      <c r="H47" s="134"/>
      <c r="I47" s="134"/>
      <c r="J47" s="134"/>
      <c r="K47" s="134"/>
      <c r="L47" s="134"/>
      <c r="M47" s="134"/>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DE47" s="139"/>
      <c r="EG47" s="101"/>
      <c r="EH47" s="101"/>
      <c r="EI47" s="101"/>
      <c r="EJ47" s="101"/>
      <c r="EK47" s="101"/>
      <c r="EL47" s="101"/>
      <c r="EM47" s="101"/>
      <c r="EN47" s="101"/>
      <c r="EO47" s="101"/>
      <c r="EP47" s="101"/>
      <c r="EQ47" s="101"/>
      <c r="ER47" s="101"/>
    </row>
    <row r="48" spans="1:152" ht="13.65" customHeight="1" x14ac:dyDescent="0.25">
      <c r="A48" s="139"/>
      <c r="B48" s="139" t="s">
        <v>343</v>
      </c>
      <c r="C48" s="245"/>
      <c r="D48" s="245"/>
      <c r="E48" s="245"/>
      <c r="F48" s="245"/>
      <c r="G48" s="245"/>
      <c r="H48" s="245"/>
      <c r="I48" s="245"/>
      <c r="J48" s="245"/>
      <c r="K48" s="245"/>
      <c r="L48" s="245"/>
      <c r="M48" s="245"/>
      <c r="N48" s="322"/>
      <c r="O48" s="327"/>
      <c r="P48" s="327"/>
      <c r="Q48" s="327"/>
      <c r="R48" s="327"/>
      <c r="S48" s="327"/>
      <c r="T48" s="327"/>
      <c r="U48" s="327"/>
      <c r="V48" s="327"/>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EG48" s="101"/>
      <c r="EH48" s="101"/>
      <c r="EI48" s="101"/>
      <c r="EJ48" s="101"/>
      <c r="EK48" s="101"/>
      <c r="EL48" s="101"/>
      <c r="EM48" s="101"/>
      <c r="EN48" s="101"/>
      <c r="EO48" s="101"/>
      <c r="EP48" s="101"/>
      <c r="EQ48" s="101"/>
      <c r="ER48" s="101"/>
    </row>
    <row r="49" spans="1:148" ht="13.65" customHeight="1"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EG49" s="101"/>
      <c r="EH49" s="101"/>
      <c r="EI49" s="101"/>
      <c r="EJ49" s="101"/>
      <c r="EK49" s="101"/>
      <c r="EL49" s="101"/>
      <c r="EM49" s="101"/>
      <c r="EN49" s="101"/>
      <c r="EO49" s="101"/>
      <c r="EP49" s="101"/>
      <c r="EQ49" s="101"/>
      <c r="ER49" s="101"/>
    </row>
    <row r="50" spans="1:148" ht="13.65" customHeight="1"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EG50" s="101"/>
      <c r="EH50" s="101"/>
      <c r="EI50" s="101"/>
      <c r="EJ50" s="101"/>
      <c r="EK50" s="101"/>
      <c r="EL50" s="101"/>
      <c r="EM50" s="101"/>
      <c r="EN50" s="101"/>
      <c r="EO50" s="101"/>
      <c r="EP50" s="101"/>
      <c r="EQ50" s="101"/>
      <c r="ER50" s="101"/>
    </row>
    <row r="51" spans="1:148" ht="13.6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EG51" s="101"/>
      <c r="EH51" s="101"/>
      <c r="EI51" s="101"/>
      <c r="EJ51" s="101"/>
      <c r="EK51" s="101"/>
      <c r="EL51" s="101"/>
      <c r="EM51" s="101"/>
      <c r="EN51" s="101"/>
      <c r="EO51" s="101"/>
      <c r="EP51" s="101"/>
      <c r="EQ51" s="101"/>
      <c r="ER51" s="101"/>
    </row>
    <row r="52" spans="1:148" ht="13.6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EG52" s="101"/>
      <c r="EH52" s="101"/>
      <c r="EI52" s="101"/>
      <c r="EJ52" s="101"/>
      <c r="EK52" s="101"/>
      <c r="EL52" s="101"/>
      <c r="EM52" s="101"/>
      <c r="EN52" s="101"/>
      <c r="EO52" s="101"/>
      <c r="EP52" s="101"/>
      <c r="EQ52" s="101"/>
      <c r="ER52" s="101"/>
    </row>
    <row r="53" spans="1:148" ht="13.6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EG53" s="101"/>
      <c r="EH53" s="101"/>
      <c r="EI53" s="101"/>
      <c r="EJ53" s="101"/>
      <c r="EK53" s="101"/>
      <c r="EL53" s="101"/>
      <c r="EM53" s="101"/>
      <c r="EN53" s="101"/>
      <c r="EO53" s="101"/>
      <c r="EP53" s="101"/>
      <c r="EQ53" s="101"/>
      <c r="ER53" s="101"/>
    </row>
    <row r="54" spans="1:148" ht="13.6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EG54" s="101"/>
      <c r="EH54" s="101"/>
      <c r="EI54" s="101"/>
      <c r="EJ54" s="101"/>
      <c r="EK54" s="101"/>
      <c r="EL54" s="101"/>
      <c r="EM54" s="101"/>
      <c r="EN54" s="101"/>
      <c r="EO54" s="101"/>
      <c r="EP54" s="101"/>
      <c r="EQ54" s="101"/>
      <c r="ER54" s="101"/>
    </row>
    <row r="55" spans="1:148" ht="13.6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EG55" s="101"/>
      <c r="EH55" s="101"/>
      <c r="EI55" s="101"/>
      <c r="EJ55" s="101"/>
      <c r="EK55" s="101"/>
      <c r="EL55" s="101"/>
      <c r="EM55" s="101"/>
      <c r="EN55" s="101"/>
      <c r="EO55" s="101"/>
      <c r="EP55" s="101"/>
      <c r="EQ55" s="101"/>
      <c r="ER55" s="101"/>
    </row>
    <row r="56" spans="1:148" ht="13.65" customHeight="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EG56" s="101"/>
      <c r="EH56" s="101"/>
      <c r="EI56" s="101"/>
      <c r="EJ56" s="101"/>
      <c r="EK56" s="101"/>
      <c r="EL56" s="101"/>
      <c r="EM56" s="101"/>
      <c r="EN56" s="101"/>
      <c r="EO56" s="101"/>
      <c r="EP56" s="101"/>
      <c r="EQ56" s="101"/>
      <c r="ER56" s="101"/>
    </row>
    <row r="57" spans="1:148" ht="13.6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EG57" s="101"/>
      <c r="EH57" s="101"/>
      <c r="EI57" s="101"/>
      <c r="EJ57" s="101"/>
      <c r="EK57" s="101"/>
      <c r="EL57" s="101"/>
      <c r="EM57" s="101"/>
      <c r="EN57" s="101"/>
      <c r="EO57" s="101"/>
      <c r="EP57" s="101"/>
      <c r="EQ57" s="101"/>
      <c r="ER57" s="101"/>
    </row>
    <row r="58" spans="1:148" ht="13.6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EG58" s="101"/>
      <c r="EH58" s="101"/>
      <c r="EI58" s="101"/>
      <c r="EJ58" s="101"/>
      <c r="EK58" s="101"/>
      <c r="EL58" s="101"/>
      <c r="EM58" s="101"/>
      <c r="EN58" s="101"/>
      <c r="EO58" s="101"/>
      <c r="EP58" s="101"/>
      <c r="EQ58" s="101"/>
      <c r="ER58" s="101"/>
    </row>
    <row r="59" spans="1:148" ht="13.6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EG59" s="101"/>
      <c r="EH59" s="101"/>
      <c r="EI59" s="101"/>
      <c r="EJ59" s="101"/>
      <c r="EK59" s="101"/>
      <c r="EL59" s="101"/>
      <c r="EM59" s="101"/>
      <c r="EN59" s="101"/>
      <c r="EO59" s="101"/>
      <c r="EP59" s="101"/>
      <c r="EQ59" s="101"/>
      <c r="ER59" s="101"/>
    </row>
    <row r="60" spans="1:148" ht="13.6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EG60" s="101"/>
      <c r="EH60" s="101"/>
      <c r="EI60" s="101"/>
      <c r="EJ60" s="101"/>
      <c r="EK60" s="101"/>
      <c r="EL60" s="101"/>
      <c r="EM60" s="101"/>
      <c r="EN60" s="101"/>
      <c r="EO60" s="101"/>
      <c r="EP60" s="101"/>
      <c r="EQ60" s="101"/>
      <c r="ER60" s="101"/>
    </row>
    <row r="61" spans="1:148" ht="13.6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EG61" s="101"/>
      <c r="EH61" s="101"/>
      <c r="EI61" s="101"/>
      <c r="EJ61" s="101"/>
      <c r="EK61" s="101"/>
      <c r="EL61" s="101"/>
      <c r="EM61" s="101"/>
      <c r="EN61" s="101"/>
      <c r="EO61" s="101"/>
      <c r="EP61" s="101"/>
      <c r="EQ61" s="101"/>
      <c r="ER61" s="101"/>
    </row>
    <row r="62" spans="1:148" ht="13.6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EG62" s="101"/>
      <c r="EH62" s="101"/>
      <c r="EI62" s="101"/>
      <c r="EJ62" s="101"/>
      <c r="EK62" s="101"/>
      <c r="EL62" s="101"/>
      <c r="EM62" s="101"/>
      <c r="EN62" s="101"/>
      <c r="EO62" s="101"/>
      <c r="EP62" s="101"/>
      <c r="EQ62" s="101"/>
      <c r="ER62" s="101"/>
    </row>
    <row r="63" spans="1:148" ht="13.6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EG63" s="101"/>
      <c r="EH63" s="101"/>
      <c r="EI63" s="101"/>
      <c r="EJ63" s="101"/>
      <c r="EK63" s="101"/>
      <c r="EL63" s="101"/>
      <c r="EM63" s="101"/>
      <c r="EN63" s="101"/>
      <c r="EO63" s="101"/>
      <c r="EP63" s="101"/>
      <c r="EQ63" s="101"/>
      <c r="ER63" s="101"/>
    </row>
    <row r="64" spans="1:148" ht="13.6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EG64" s="101"/>
      <c r="EH64" s="101"/>
      <c r="EI64" s="101"/>
      <c r="EJ64" s="101"/>
      <c r="EK64" s="101"/>
      <c r="EL64" s="101"/>
      <c r="EM64" s="101"/>
      <c r="EN64" s="101"/>
      <c r="EO64" s="101"/>
      <c r="EP64" s="101"/>
      <c r="EQ64" s="101"/>
      <c r="ER64" s="101"/>
    </row>
    <row r="65" spans="1:148" ht="13.6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EG65" s="101"/>
      <c r="EH65" s="101"/>
      <c r="EI65" s="101"/>
      <c r="EJ65" s="101"/>
      <c r="EK65" s="101"/>
      <c r="EL65" s="101"/>
      <c r="EM65" s="101"/>
      <c r="EN65" s="101"/>
      <c r="EO65" s="101"/>
      <c r="EP65" s="101"/>
      <c r="EQ65" s="101"/>
      <c r="ER65" s="101"/>
    </row>
    <row r="66" spans="1:148" ht="13.6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EG66" s="101"/>
      <c r="EH66" s="101"/>
      <c r="EI66" s="101"/>
      <c r="EJ66" s="101"/>
      <c r="EK66" s="101"/>
      <c r="EL66" s="101"/>
      <c r="EM66" s="101"/>
      <c r="EN66" s="101"/>
      <c r="EO66" s="101"/>
      <c r="EP66" s="101"/>
      <c r="EQ66" s="101"/>
      <c r="ER66" s="101"/>
    </row>
    <row r="67" spans="1:148" ht="13.65"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EG67" s="101"/>
      <c r="EH67" s="101"/>
      <c r="EI67" s="101"/>
      <c r="EJ67" s="101"/>
      <c r="EK67" s="101"/>
      <c r="EL67" s="101"/>
      <c r="EM67" s="101"/>
      <c r="EN67" s="101"/>
      <c r="EO67" s="101"/>
      <c r="EP67" s="101"/>
      <c r="EQ67" s="101"/>
      <c r="ER67" s="101"/>
    </row>
    <row r="68" spans="1:148" ht="13.65"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EG68" s="101"/>
      <c r="EH68" s="101"/>
      <c r="EI68" s="101"/>
      <c r="EJ68" s="101"/>
      <c r="EK68" s="101"/>
      <c r="EL68" s="101"/>
      <c r="EM68" s="101"/>
      <c r="EN68" s="101"/>
      <c r="EO68" s="101"/>
      <c r="EP68" s="101"/>
      <c r="EQ68" s="101"/>
      <c r="ER68" s="101"/>
    </row>
    <row r="69" spans="1:148" ht="13.6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EG69" s="101"/>
      <c r="EH69" s="101"/>
      <c r="EI69" s="101"/>
      <c r="EJ69" s="101"/>
      <c r="EK69" s="101"/>
      <c r="EL69" s="101"/>
      <c r="EM69" s="101"/>
      <c r="EN69" s="101"/>
      <c r="EO69" s="101"/>
      <c r="EP69" s="101"/>
      <c r="EQ69" s="101"/>
      <c r="ER69" s="101"/>
    </row>
    <row r="70" spans="1:148" ht="13.6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EG70" s="101"/>
      <c r="EH70" s="101"/>
      <c r="EI70" s="101"/>
      <c r="EJ70" s="101"/>
      <c r="EK70" s="101"/>
      <c r="EL70" s="101"/>
      <c r="EM70" s="101"/>
      <c r="EN70" s="101"/>
      <c r="EO70" s="101"/>
      <c r="EP70" s="101"/>
      <c r="EQ70" s="101"/>
      <c r="ER70" s="101"/>
    </row>
    <row r="71" spans="1:148" ht="13.6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EG71" s="101"/>
      <c r="EH71" s="101"/>
      <c r="EI71" s="101"/>
      <c r="EJ71" s="101"/>
      <c r="EK71" s="101"/>
      <c r="EL71" s="101"/>
      <c r="EM71" s="101"/>
      <c r="EN71" s="101"/>
      <c r="EO71" s="101"/>
      <c r="EP71" s="101"/>
      <c r="EQ71" s="101"/>
      <c r="ER71" s="101"/>
    </row>
    <row r="72" spans="1:148" ht="13.6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EG72" s="101"/>
      <c r="EH72" s="101"/>
      <c r="EI72" s="101"/>
      <c r="EJ72" s="101"/>
      <c r="EK72" s="101"/>
      <c r="EL72" s="101"/>
      <c r="EM72" s="101"/>
      <c r="EN72" s="101"/>
      <c r="EO72" s="101"/>
      <c r="EP72" s="101"/>
      <c r="EQ72" s="101"/>
      <c r="ER72" s="101"/>
    </row>
    <row r="73" spans="1:148" ht="13.6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EG73" s="101"/>
      <c r="EH73" s="101"/>
      <c r="EI73" s="101"/>
      <c r="EJ73" s="101"/>
      <c r="EK73" s="101"/>
      <c r="EL73" s="101"/>
      <c r="EM73" s="101"/>
      <c r="EN73" s="101"/>
      <c r="EO73" s="101"/>
      <c r="EP73" s="101"/>
      <c r="EQ73" s="101"/>
      <c r="ER73" s="101"/>
    </row>
    <row r="74" spans="1:148" ht="13.6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EG74" s="101"/>
      <c r="EH74" s="101"/>
      <c r="EI74" s="101"/>
      <c r="EJ74" s="101"/>
      <c r="EK74" s="101"/>
      <c r="EL74" s="101"/>
      <c r="EM74" s="101"/>
      <c r="EN74" s="101"/>
      <c r="EO74" s="101"/>
      <c r="EP74" s="101"/>
      <c r="EQ74" s="101"/>
      <c r="ER74" s="101"/>
    </row>
    <row r="75" spans="1:148" ht="13.6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EG75" s="101"/>
      <c r="EH75" s="101"/>
      <c r="EI75" s="101"/>
      <c r="EJ75" s="101"/>
      <c r="EK75" s="101"/>
      <c r="EL75" s="101"/>
      <c r="EM75" s="101"/>
      <c r="EN75" s="101"/>
      <c r="EO75" s="101"/>
      <c r="EP75" s="101"/>
      <c r="EQ75" s="101"/>
      <c r="ER75" s="101"/>
    </row>
    <row r="76" spans="1:148" ht="13.6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EG76" s="101"/>
      <c r="EH76" s="101"/>
      <c r="EI76" s="101"/>
      <c r="EJ76" s="101"/>
      <c r="EK76" s="101"/>
      <c r="EL76" s="101"/>
      <c r="EM76" s="101"/>
      <c r="EN76" s="101"/>
      <c r="EO76" s="101"/>
      <c r="EP76" s="101"/>
      <c r="EQ76" s="101"/>
      <c r="ER76" s="101"/>
    </row>
    <row r="77" spans="1:148" ht="13.6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EG77" s="101"/>
      <c r="EH77" s="101"/>
      <c r="EI77" s="101"/>
      <c r="EJ77" s="101"/>
      <c r="EK77" s="101"/>
      <c r="EL77" s="101"/>
      <c r="EM77" s="101"/>
      <c r="EN77" s="101"/>
      <c r="EO77" s="101"/>
      <c r="EP77" s="101"/>
      <c r="EQ77" s="101"/>
      <c r="ER77" s="101"/>
    </row>
    <row r="78" spans="1:148" ht="13.6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EG78" s="101"/>
      <c r="EH78" s="101"/>
      <c r="EI78" s="101"/>
      <c r="EJ78" s="101"/>
      <c r="EK78" s="101"/>
      <c r="EL78" s="101"/>
      <c r="EM78" s="101"/>
      <c r="EN78" s="101"/>
      <c r="EO78" s="101"/>
      <c r="EP78" s="101"/>
      <c r="EQ78" s="101"/>
      <c r="ER78" s="101"/>
    </row>
    <row r="79" spans="1:148" ht="13.6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EG79" s="101"/>
      <c r="EH79" s="101"/>
      <c r="EI79" s="101"/>
      <c r="EJ79" s="101"/>
      <c r="EK79" s="101"/>
      <c r="EL79" s="101"/>
      <c r="EM79" s="101"/>
      <c r="EN79" s="101"/>
      <c r="EO79" s="101"/>
      <c r="EP79" s="101"/>
      <c r="EQ79" s="101"/>
      <c r="ER79" s="101"/>
    </row>
    <row r="80" spans="1:148" ht="13.6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EG80" s="101"/>
      <c r="EH80" s="101"/>
      <c r="EI80" s="101"/>
      <c r="EJ80" s="101"/>
      <c r="EK80" s="101"/>
      <c r="EL80" s="101"/>
      <c r="EM80" s="101"/>
      <c r="EN80" s="101"/>
      <c r="EO80" s="101"/>
      <c r="EP80" s="101"/>
      <c r="EQ80" s="101"/>
      <c r="ER80" s="101"/>
    </row>
    <row r="81" spans="1:148" ht="13.6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EG81" s="101"/>
      <c r="EH81" s="101"/>
      <c r="EI81" s="101"/>
      <c r="EJ81" s="101"/>
      <c r="EK81" s="101"/>
      <c r="EL81" s="101"/>
      <c r="EM81" s="101"/>
      <c r="EN81" s="101"/>
      <c r="EO81" s="101"/>
      <c r="EP81" s="101"/>
      <c r="EQ81" s="101"/>
      <c r="ER81" s="101"/>
    </row>
    <row r="82" spans="1:148" ht="13.6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EG82" s="101"/>
      <c r="EH82" s="101"/>
      <c r="EI82" s="101"/>
      <c r="EJ82" s="101"/>
      <c r="EK82" s="101"/>
      <c r="EL82" s="101"/>
      <c r="EM82" s="101"/>
      <c r="EN82" s="101"/>
      <c r="EO82" s="101"/>
      <c r="EP82" s="101"/>
      <c r="EQ82" s="101"/>
      <c r="ER82" s="101"/>
    </row>
    <row r="83" spans="1:148" ht="13.6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EG83" s="101"/>
      <c r="EH83" s="101"/>
      <c r="EI83" s="101"/>
      <c r="EJ83" s="101"/>
      <c r="EK83" s="101"/>
      <c r="EL83" s="101"/>
      <c r="EM83" s="101"/>
      <c r="EN83" s="101"/>
      <c r="EO83" s="101"/>
      <c r="EP83" s="101"/>
      <c r="EQ83" s="101"/>
      <c r="ER83" s="101"/>
    </row>
    <row r="84" spans="1:148" ht="13.6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EG84" s="101"/>
      <c r="EH84" s="101"/>
      <c r="EI84" s="101"/>
      <c r="EJ84" s="101"/>
      <c r="EK84" s="101"/>
      <c r="EL84" s="101"/>
      <c r="EM84" s="101"/>
      <c r="EN84" s="101"/>
      <c r="EO84" s="101"/>
      <c r="EP84" s="101"/>
      <c r="EQ84" s="101"/>
      <c r="ER84" s="101"/>
    </row>
    <row r="85" spans="1:148" ht="13.6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EG85" s="101"/>
      <c r="EH85" s="101"/>
      <c r="EI85" s="101"/>
      <c r="EJ85" s="101"/>
      <c r="EK85" s="101"/>
      <c r="EL85" s="101"/>
      <c r="EM85" s="101"/>
      <c r="EN85" s="101"/>
      <c r="EO85" s="101"/>
      <c r="EP85" s="101"/>
      <c r="EQ85" s="101"/>
      <c r="ER85" s="101"/>
    </row>
    <row r="86" spans="1:148" ht="13.6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EG86" s="101"/>
      <c r="EH86" s="101"/>
      <c r="EI86" s="101"/>
      <c r="EJ86" s="101"/>
      <c r="EK86" s="101"/>
      <c r="EL86" s="101"/>
      <c r="EM86" s="101"/>
      <c r="EN86" s="101"/>
      <c r="EO86" s="101"/>
      <c r="EP86" s="101"/>
      <c r="EQ86" s="101"/>
      <c r="ER86" s="101"/>
    </row>
    <row r="87" spans="1:148" ht="13.6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EG87" s="101"/>
      <c r="EH87" s="101"/>
      <c r="EI87" s="101"/>
      <c r="EJ87" s="101"/>
      <c r="EK87" s="101"/>
      <c r="EL87" s="101"/>
      <c r="EM87" s="101"/>
      <c r="EN87" s="101"/>
      <c r="EO87" s="101"/>
      <c r="EP87" s="101"/>
      <c r="EQ87" s="101"/>
      <c r="ER87" s="101"/>
    </row>
    <row r="88" spans="1:148" ht="13.6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EG88" s="101"/>
      <c r="EH88" s="101"/>
      <c r="EI88" s="101"/>
      <c r="EJ88" s="101"/>
      <c r="EK88" s="101"/>
      <c r="EL88" s="101"/>
      <c r="EM88" s="101"/>
      <c r="EN88" s="101"/>
      <c r="EO88" s="101"/>
      <c r="EP88" s="101"/>
      <c r="EQ88" s="101"/>
      <c r="ER88" s="101"/>
    </row>
    <row r="89" spans="1:148" ht="13.6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EG89" s="101"/>
      <c r="EH89" s="101"/>
      <c r="EI89" s="101"/>
      <c r="EJ89" s="101"/>
      <c r="EK89" s="101"/>
      <c r="EL89" s="101"/>
      <c r="EM89" s="101"/>
      <c r="EN89" s="101"/>
      <c r="EO89" s="101"/>
      <c r="EP89" s="101"/>
      <c r="EQ89" s="101"/>
      <c r="ER89" s="101"/>
    </row>
    <row r="90" spans="1:148" ht="13.6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EG90" s="101"/>
      <c r="EH90" s="101"/>
      <c r="EI90" s="101"/>
      <c r="EJ90" s="101"/>
      <c r="EK90" s="101"/>
      <c r="EL90" s="101"/>
      <c r="EM90" s="101"/>
      <c r="EN90" s="101"/>
      <c r="EO90" s="101"/>
      <c r="EP90" s="101"/>
      <c r="EQ90" s="101"/>
      <c r="ER90" s="101"/>
    </row>
    <row r="91" spans="1:148" ht="13.6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EG91" s="101"/>
      <c r="EH91" s="101"/>
      <c r="EI91" s="101"/>
      <c r="EJ91" s="101"/>
      <c r="EK91" s="101"/>
      <c r="EL91" s="101"/>
      <c r="EM91" s="101"/>
      <c r="EN91" s="101"/>
      <c r="EO91" s="101"/>
      <c r="EP91" s="101"/>
      <c r="EQ91" s="101"/>
      <c r="ER91" s="101"/>
    </row>
    <row r="92" spans="1:148" ht="13.6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EG92" s="101"/>
      <c r="EH92" s="101"/>
      <c r="EI92" s="101"/>
      <c r="EJ92" s="101"/>
      <c r="EK92" s="101"/>
      <c r="EL92" s="101"/>
      <c r="EM92" s="101"/>
      <c r="EN92" s="101"/>
      <c r="EO92" s="101"/>
      <c r="EP92" s="101"/>
      <c r="EQ92" s="101"/>
      <c r="ER92" s="101"/>
    </row>
    <row r="93" spans="1:148" ht="13.6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EG93" s="101"/>
      <c r="EH93" s="101"/>
      <c r="EI93" s="101"/>
      <c r="EJ93" s="101"/>
      <c r="EK93" s="101"/>
      <c r="EL93" s="101"/>
      <c r="EM93" s="101"/>
      <c r="EN93" s="101"/>
      <c r="EO93" s="101"/>
      <c r="EP93" s="101"/>
      <c r="EQ93" s="101"/>
      <c r="ER93" s="101"/>
    </row>
    <row r="94" spans="1:148" ht="13.6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EG94" s="101"/>
      <c r="EH94" s="101"/>
      <c r="EI94" s="101"/>
      <c r="EJ94" s="101"/>
      <c r="EK94" s="101"/>
      <c r="EL94" s="101"/>
      <c r="EM94" s="101"/>
      <c r="EN94" s="101"/>
      <c r="EO94" s="101"/>
      <c r="EP94" s="101"/>
      <c r="EQ94" s="101"/>
      <c r="ER94" s="101"/>
    </row>
    <row r="95" spans="1:148" ht="13.6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EG95" s="101"/>
      <c r="EH95" s="101"/>
      <c r="EI95" s="101"/>
      <c r="EJ95" s="101"/>
      <c r="EK95" s="101"/>
      <c r="EL95" s="101"/>
      <c r="EM95" s="101"/>
      <c r="EN95" s="101"/>
      <c r="EO95" s="101"/>
      <c r="EP95" s="101"/>
      <c r="EQ95" s="101"/>
      <c r="ER95" s="101"/>
    </row>
    <row r="96" spans="1:148" ht="13.6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EG96" s="101"/>
      <c r="EH96" s="101"/>
      <c r="EI96" s="101"/>
      <c r="EJ96" s="101"/>
      <c r="EK96" s="101"/>
      <c r="EL96" s="101"/>
      <c r="EM96" s="101"/>
      <c r="EN96" s="101"/>
      <c r="EO96" s="101"/>
      <c r="EP96" s="101"/>
      <c r="EQ96" s="101"/>
      <c r="ER96" s="101"/>
    </row>
    <row r="97" spans="1:148" ht="13.6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EG97" s="101"/>
      <c r="EH97" s="101"/>
      <c r="EI97" s="101"/>
      <c r="EJ97" s="101"/>
      <c r="EK97" s="101"/>
      <c r="EL97" s="101"/>
      <c r="EM97" s="101"/>
      <c r="EN97" s="101"/>
      <c r="EO97" s="101"/>
      <c r="EP97" s="101"/>
      <c r="EQ97" s="101"/>
      <c r="ER97" s="101"/>
    </row>
    <row r="98" spans="1:148" ht="13.6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EG98" s="101"/>
      <c r="EH98" s="101"/>
      <c r="EI98" s="101"/>
      <c r="EJ98" s="101"/>
      <c r="EK98" s="101"/>
      <c r="EL98" s="101"/>
      <c r="EM98" s="101"/>
      <c r="EN98" s="101"/>
      <c r="EO98" s="101"/>
      <c r="EP98" s="101"/>
      <c r="EQ98" s="101"/>
      <c r="ER98" s="101"/>
    </row>
    <row r="99" spans="1:148" ht="13.6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EG99" s="101"/>
      <c r="EH99" s="101"/>
      <c r="EI99" s="101"/>
      <c r="EJ99" s="101"/>
      <c r="EK99" s="101"/>
      <c r="EL99" s="101"/>
      <c r="EM99" s="101"/>
      <c r="EN99" s="101"/>
      <c r="EO99" s="101"/>
      <c r="EP99" s="101"/>
      <c r="EQ99" s="101"/>
      <c r="ER99" s="101"/>
    </row>
    <row r="100" spans="1:148" ht="13.65" customHeigh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EG100" s="101"/>
      <c r="EH100" s="101"/>
      <c r="EI100" s="101"/>
      <c r="EJ100" s="101"/>
      <c r="EK100" s="101"/>
      <c r="EL100" s="101"/>
      <c r="EM100" s="101"/>
      <c r="EN100" s="101"/>
      <c r="EO100" s="101"/>
      <c r="EP100" s="101"/>
      <c r="EQ100" s="101"/>
      <c r="ER100" s="101"/>
    </row>
    <row r="101" spans="1:148" ht="13.65"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EG101" s="101"/>
      <c r="EH101" s="101"/>
      <c r="EI101" s="101"/>
      <c r="EJ101" s="101"/>
      <c r="EK101" s="101"/>
      <c r="EL101" s="101"/>
      <c r="EM101" s="101"/>
      <c r="EN101" s="101"/>
      <c r="EO101" s="101"/>
      <c r="EP101" s="101"/>
      <c r="EQ101" s="101"/>
      <c r="ER101" s="101"/>
    </row>
    <row r="102" spans="1:148" ht="13.65" customHeigh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EG102" s="101"/>
      <c r="EH102" s="101"/>
      <c r="EI102" s="101"/>
      <c r="EJ102" s="101"/>
      <c r="EK102" s="101"/>
      <c r="EL102" s="101"/>
      <c r="EM102" s="101"/>
      <c r="EN102" s="101"/>
      <c r="EO102" s="101"/>
      <c r="EP102" s="101"/>
      <c r="EQ102" s="101"/>
      <c r="ER102" s="101"/>
    </row>
    <row r="103" spans="1:148" ht="13.65" customHeigh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EG103" s="101"/>
      <c r="EH103" s="101"/>
      <c r="EI103" s="101"/>
      <c r="EJ103" s="101"/>
      <c r="EK103" s="101"/>
      <c r="EL103" s="101"/>
      <c r="EM103" s="101"/>
      <c r="EN103" s="101"/>
      <c r="EO103" s="101"/>
      <c r="EP103" s="101"/>
      <c r="EQ103" s="101"/>
      <c r="ER103" s="101"/>
    </row>
    <row r="104" spans="1:148" ht="13.65" customHeigh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EG104" s="101"/>
      <c r="EH104" s="101"/>
      <c r="EI104" s="101"/>
      <c r="EJ104" s="101"/>
      <c r="EK104" s="101"/>
      <c r="EL104" s="101"/>
      <c r="EM104" s="101"/>
      <c r="EN104" s="101"/>
      <c r="EO104" s="101"/>
      <c r="EP104" s="101"/>
      <c r="EQ104" s="101"/>
      <c r="ER104" s="101"/>
    </row>
    <row r="105" spans="1:148" ht="13.65" customHeigh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EG105" s="101"/>
      <c r="EH105" s="101"/>
      <c r="EI105" s="101"/>
      <c r="EJ105" s="101"/>
      <c r="EK105" s="101"/>
      <c r="EL105" s="101"/>
      <c r="EM105" s="101"/>
      <c r="EN105" s="101"/>
      <c r="EO105" s="101"/>
      <c r="EP105" s="101"/>
      <c r="EQ105" s="101"/>
      <c r="ER105" s="101"/>
    </row>
    <row r="106" spans="1:148" ht="13.65" customHeigh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EG106" s="101"/>
      <c r="EH106" s="101"/>
      <c r="EI106" s="101"/>
      <c r="EJ106" s="101"/>
      <c r="EK106" s="101"/>
      <c r="EL106" s="101"/>
      <c r="EM106" s="101"/>
      <c r="EN106" s="101"/>
      <c r="EO106" s="101"/>
      <c r="EP106" s="101"/>
      <c r="EQ106" s="101"/>
      <c r="ER106" s="101"/>
    </row>
    <row r="107" spans="1:148" ht="13.65" customHeigh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EG107" s="101"/>
      <c r="EH107" s="101"/>
      <c r="EI107" s="101"/>
      <c r="EJ107" s="101"/>
      <c r="EK107" s="101"/>
      <c r="EL107" s="101"/>
      <c r="EM107" s="101"/>
      <c r="EN107" s="101"/>
      <c r="EO107" s="101"/>
      <c r="EP107" s="101"/>
      <c r="EQ107" s="101"/>
      <c r="ER107" s="101"/>
    </row>
    <row r="108" spans="1:148" ht="13.65" customHeigh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EG108" s="101"/>
      <c r="EH108" s="101"/>
      <c r="EI108" s="101"/>
      <c r="EJ108" s="101"/>
      <c r="EK108" s="101"/>
      <c r="EL108" s="101"/>
      <c r="EM108" s="101"/>
      <c r="EN108" s="101"/>
      <c r="EO108" s="101"/>
      <c r="EP108" s="101"/>
      <c r="EQ108" s="101"/>
      <c r="ER108" s="101"/>
    </row>
    <row r="109" spans="1:148" ht="13.65" customHeight="1" x14ac:dyDescent="0.25">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EG109" s="101"/>
      <c r="EH109" s="101"/>
      <c r="EI109" s="101"/>
      <c r="EJ109" s="101"/>
      <c r="EK109" s="101"/>
      <c r="EL109" s="101"/>
      <c r="EM109" s="101"/>
      <c r="EN109" s="101"/>
      <c r="EO109" s="101"/>
      <c r="EP109" s="101"/>
      <c r="EQ109" s="101"/>
      <c r="ER109" s="101"/>
    </row>
    <row r="110" spans="1:148" ht="13.65" customHeight="1" x14ac:dyDescent="0.25">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EG110" s="101"/>
      <c r="EH110" s="101"/>
      <c r="EI110" s="101"/>
      <c r="EJ110" s="101"/>
      <c r="EK110" s="101"/>
      <c r="EL110" s="101"/>
      <c r="EM110" s="101"/>
      <c r="EN110" s="101"/>
      <c r="EO110" s="101"/>
      <c r="EP110" s="101"/>
      <c r="EQ110" s="101"/>
      <c r="ER110" s="101"/>
    </row>
    <row r="111" spans="1:148" ht="13.65" customHeight="1" x14ac:dyDescent="0.25">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EG111" s="101"/>
      <c r="EH111" s="101"/>
      <c r="EI111" s="101"/>
      <c r="EJ111" s="101"/>
      <c r="EK111" s="101"/>
      <c r="EL111" s="101"/>
      <c r="EM111" s="101"/>
      <c r="EN111" s="101"/>
      <c r="EO111" s="101"/>
      <c r="EP111" s="101"/>
      <c r="EQ111" s="101"/>
      <c r="ER111" s="101"/>
    </row>
    <row r="112" spans="1:148" ht="13.65" customHeight="1" x14ac:dyDescent="0.25">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EG112" s="101"/>
      <c r="EH112" s="101"/>
      <c r="EI112" s="101"/>
      <c r="EJ112" s="101"/>
      <c r="EK112" s="101"/>
      <c r="EL112" s="101"/>
      <c r="EM112" s="101"/>
      <c r="EN112" s="101"/>
      <c r="EO112" s="101"/>
      <c r="EP112" s="101"/>
      <c r="EQ112" s="101"/>
      <c r="ER112" s="101"/>
    </row>
    <row r="113" spans="2:148" ht="13.65" customHeight="1" x14ac:dyDescent="0.25">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EG113" s="101"/>
      <c r="EH113" s="101"/>
      <c r="EI113" s="101"/>
      <c r="EJ113" s="101"/>
      <c r="EK113" s="101"/>
      <c r="EL113" s="101"/>
      <c r="EM113" s="101"/>
      <c r="EN113" s="101"/>
      <c r="EO113" s="101"/>
      <c r="EP113" s="101"/>
      <c r="EQ113" s="101"/>
      <c r="ER113" s="101"/>
    </row>
    <row r="114" spans="2:148" ht="13.65" customHeight="1" x14ac:dyDescent="0.25">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EG114" s="101"/>
      <c r="EH114" s="101"/>
      <c r="EI114" s="101"/>
      <c r="EJ114" s="101"/>
      <c r="EK114" s="101"/>
      <c r="EL114" s="101"/>
      <c r="EM114" s="101"/>
      <c r="EN114" s="101"/>
      <c r="EO114" s="101"/>
      <c r="EP114" s="101"/>
      <c r="EQ114" s="101"/>
      <c r="ER114" s="101"/>
    </row>
    <row r="115" spans="2:148" ht="13.65" customHeight="1" x14ac:dyDescent="0.25">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EG115" s="101"/>
      <c r="EH115" s="101"/>
      <c r="EI115" s="101"/>
      <c r="EJ115" s="101"/>
      <c r="EK115" s="101"/>
      <c r="EL115" s="101"/>
      <c r="EM115" s="101"/>
      <c r="EN115" s="101"/>
      <c r="EO115" s="101"/>
      <c r="EP115" s="101"/>
      <c r="EQ115" s="101"/>
      <c r="ER115" s="101"/>
    </row>
    <row r="116" spans="2:148" ht="13.65" customHeight="1" x14ac:dyDescent="0.25">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EG116" s="101"/>
      <c r="EH116" s="101"/>
      <c r="EI116" s="101"/>
      <c r="EJ116" s="101"/>
      <c r="EK116" s="101"/>
      <c r="EL116" s="101"/>
      <c r="EM116" s="101"/>
      <c r="EN116" s="101"/>
      <c r="EO116" s="101"/>
      <c r="EP116" s="101"/>
      <c r="EQ116" s="101"/>
      <c r="ER116" s="101"/>
    </row>
    <row r="117" spans="2:148" ht="13.65" customHeight="1" x14ac:dyDescent="0.25">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EG117" s="101"/>
      <c r="EH117" s="101"/>
      <c r="EI117" s="101"/>
      <c r="EJ117" s="101"/>
      <c r="EK117" s="101"/>
      <c r="EL117" s="101"/>
      <c r="EM117" s="101"/>
      <c r="EN117" s="101"/>
      <c r="EO117" s="101"/>
      <c r="EP117" s="101"/>
      <c r="EQ117" s="101"/>
      <c r="ER117" s="101"/>
    </row>
    <row r="118" spans="2:148" ht="13.65" customHeight="1" x14ac:dyDescent="0.25">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EG118" s="101"/>
      <c r="EH118" s="101"/>
      <c r="EI118" s="101"/>
      <c r="EJ118" s="101"/>
      <c r="EK118" s="101"/>
      <c r="EL118" s="101"/>
      <c r="EM118" s="101"/>
      <c r="EN118" s="101"/>
      <c r="EO118" s="101"/>
      <c r="EP118" s="101"/>
      <c r="EQ118" s="101"/>
      <c r="ER118" s="101"/>
    </row>
    <row r="119" spans="2:148" ht="13.65" customHeight="1" x14ac:dyDescent="0.25">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EG119" s="101"/>
      <c r="EH119" s="101"/>
      <c r="EI119" s="101"/>
      <c r="EJ119" s="101"/>
      <c r="EK119" s="101"/>
      <c r="EL119" s="101"/>
      <c r="EM119" s="101"/>
      <c r="EN119" s="101"/>
      <c r="EO119" s="101"/>
      <c r="EP119" s="101"/>
      <c r="EQ119" s="101"/>
      <c r="ER119" s="101"/>
    </row>
    <row r="120" spans="2:148" ht="13.65" customHeight="1" x14ac:dyDescent="0.25">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EG120" s="101"/>
      <c r="EH120" s="101"/>
      <c r="EI120" s="101"/>
      <c r="EJ120" s="101"/>
      <c r="EK120" s="101"/>
      <c r="EL120" s="101"/>
      <c r="EM120" s="101"/>
      <c r="EN120" s="101"/>
      <c r="EO120" s="101"/>
      <c r="EP120" s="101"/>
      <c r="EQ120" s="101"/>
      <c r="ER120" s="101"/>
    </row>
    <row r="121" spans="2:148" ht="13.65" customHeight="1" x14ac:dyDescent="0.25">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EG121" s="101"/>
      <c r="EH121" s="101"/>
      <c r="EI121" s="101"/>
      <c r="EJ121" s="101"/>
      <c r="EK121" s="101"/>
      <c r="EL121" s="101"/>
      <c r="EM121" s="101"/>
      <c r="EN121" s="101"/>
      <c r="EO121" s="101"/>
      <c r="EP121" s="101"/>
      <c r="EQ121" s="101"/>
      <c r="ER121" s="101"/>
    </row>
    <row r="122" spans="2:148" ht="13.65" customHeight="1" x14ac:dyDescent="0.25">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EG122" s="101"/>
      <c r="EH122" s="101"/>
      <c r="EI122" s="101"/>
      <c r="EJ122" s="101"/>
      <c r="EK122" s="101"/>
      <c r="EL122" s="101"/>
      <c r="EM122" s="101"/>
      <c r="EN122" s="101"/>
      <c r="EO122" s="101"/>
      <c r="EP122" s="101"/>
      <c r="EQ122" s="101"/>
      <c r="ER122" s="101"/>
    </row>
    <row r="123" spans="2:148" ht="13.65" customHeight="1" x14ac:dyDescent="0.25">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EG123" s="101"/>
      <c r="EH123" s="101"/>
      <c r="EI123" s="101"/>
      <c r="EJ123" s="101"/>
      <c r="EK123" s="101"/>
      <c r="EL123" s="101"/>
      <c r="EM123" s="101"/>
      <c r="EN123" s="101"/>
      <c r="EO123" s="101"/>
      <c r="EP123" s="101"/>
      <c r="EQ123" s="101"/>
      <c r="ER123" s="101"/>
    </row>
    <row r="124" spans="2:148" ht="13.65" customHeight="1" x14ac:dyDescent="0.25">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EG124" s="101"/>
      <c r="EH124" s="101"/>
      <c r="EI124" s="101"/>
      <c r="EJ124" s="101"/>
      <c r="EK124" s="101"/>
      <c r="EL124" s="101"/>
      <c r="EM124" s="101"/>
      <c r="EN124" s="101"/>
      <c r="EO124" s="101"/>
      <c r="EP124" s="101"/>
      <c r="EQ124" s="101"/>
      <c r="ER124" s="101"/>
    </row>
    <row r="125" spans="2:148" ht="13.65" customHeight="1" x14ac:dyDescent="0.25">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EG125" s="101"/>
      <c r="EH125" s="101"/>
      <c r="EI125" s="101"/>
      <c r="EJ125" s="101"/>
      <c r="EK125" s="101"/>
      <c r="EL125" s="101"/>
      <c r="EM125" s="101"/>
      <c r="EN125" s="101"/>
      <c r="EO125" s="101"/>
      <c r="EP125" s="101"/>
      <c r="EQ125" s="101"/>
      <c r="ER125" s="101"/>
    </row>
    <row r="126" spans="2:148" ht="13.65" customHeight="1" x14ac:dyDescent="0.25">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EG126" s="101"/>
      <c r="EH126" s="101"/>
      <c r="EI126" s="101"/>
      <c r="EJ126" s="101"/>
      <c r="EK126" s="101"/>
      <c r="EL126" s="101"/>
      <c r="EM126" s="101"/>
      <c r="EN126" s="101"/>
      <c r="EO126" s="101"/>
      <c r="EP126" s="101"/>
      <c r="EQ126" s="101"/>
      <c r="ER126" s="101"/>
    </row>
    <row r="127" spans="2:148" ht="13.65" customHeight="1" x14ac:dyDescent="0.25">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EG127" s="101"/>
      <c r="EH127" s="101"/>
      <c r="EI127" s="101"/>
      <c r="EJ127" s="101"/>
      <c r="EK127" s="101"/>
      <c r="EL127" s="101"/>
      <c r="EM127" s="101"/>
      <c r="EN127" s="101"/>
      <c r="EO127" s="101"/>
      <c r="EP127" s="101"/>
      <c r="EQ127" s="101"/>
      <c r="ER127" s="101"/>
    </row>
    <row r="128" spans="2:148" ht="13.65" customHeight="1" x14ac:dyDescent="0.25">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EG128" s="101"/>
      <c r="EH128" s="101"/>
      <c r="EI128" s="101"/>
      <c r="EJ128" s="101"/>
      <c r="EK128" s="101"/>
      <c r="EL128" s="101"/>
      <c r="EM128" s="101"/>
      <c r="EN128" s="101"/>
      <c r="EO128" s="101"/>
      <c r="EP128" s="101"/>
      <c r="EQ128" s="101"/>
      <c r="ER128" s="101"/>
    </row>
    <row r="129" spans="2:151" ht="13.65" customHeight="1" x14ac:dyDescent="0.25">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EG129" s="101"/>
      <c r="EH129" s="101"/>
      <c r="EI129" s="101"/>
      <c r="EJ129" s="101"/>
      <c r="EK129" s="101"/>
      <c r="EL129" s="101"/>
      <c r="EM129" s="101"/>
      <c r="EN129" s="101"/>
      <c r="EO129" s="101"/>
      <c r="EP129" s="101"/>
      <c r="EQ129" s="101"/>
      <c r="ER129" s="101"/>
    </row>
    <row r="130" spans="2:151" ht="13.65" customHeight="1" x14ac:dyDescent="0.25">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EG130" s="101"/>
      <c r="EH130" s="101"/>
      <c r="EI130" s="101"/>
      <c r="EJ130" s="101"/>
      <c r="EK130" s="101"/>
      <c r="EL130" s="101"/>
      <c r="EM130" s="101"/>
      <c r="EN130" s="101"/>
      <c r="EO130" s="101"/>
      <c r="EP130" s="101"/>
      <c r="EQ130" s="101"/>
      <c r="ER130" s="101"/>
    </row>
    <row r="131" spans="2:151" ht="13.65" customHeight="1" x14ac:dyDescent="0.25">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EG131" s="101"/>
      <c r="EH131" s="101"/>
      <c r="EI131" s="101"/>
      <c r="EJ131" s="101"/>
      <c r="EK131" s="101"/>
      <c r="EL131" s="101"/>
      <c r="EM131" s="101"/>
      <c r="EN131" s="101"/>
      <c r="EO131" s="101"/>
      <c r="EP131" s="101"/>
      <c r="EQ131" s="101"/>
      <c r="ER131" s="101"/>
    </row>
    <row r="132" spans="2:151" ht="13.65" customHeight="1" x14ac:dyDescent="0.25">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EG132" s="101"/>
      <c r="EH132" s="101"/>
      <c r="EI132" s="101"/>
      <c r="EJ132" s="101"/>
      <c r="EK132" s="101"/>
      <c r="EL132" s="101"/>
      <c r="EM132" s="101"/>
      <c r="EN132" s="101"/>
      <c r="EO132" s="101"/>
      <c r="EP132" s="101"/>
      <c r="EQ132" s="101"/>
      <c r="ER132" s="101"/>
    </row>
    <row r="133" spans="2:151" ht="13.65" customHeight="1" x14ac:dyDescent="0.25">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EG133" s="101"/>
      <c r="EH133" s="101"/>
      <c r="EI133" s="101"/>
      <c r="EJ133" s="101"/>
      <c r="EK133" s="101"/>
      <c r="EL133" s="101"/>
      <c r="EM133" s="101"/>
      <c r="EN133" s="101"/>
      <c r="EO133" s="101"/>
      <c r="EP133" s="101"/>
      <c r="EQ133" s="101"/>
      <c r="ER133" s="101"/>
    </row>
    <row r="134" spans="2:151" ht="13.65" customHeight="1" x14ac:dyDescent="0.25">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EG134" s="101"/>
      <c r="EH134" s="101"/>
      <c r="EI134" s="101"/>
      <c r="EJ134" s="101"/>
      <c r="EK134" s="101"/>
      <c r="EL134" s="101"/>
      <c r="EM134" s="101"/>
      <c r="EN134" s="101"/>
      <c r="EO134" s="101"/>
      <c r="EP134" s="101"/>
      <c r="EQ134" s="101"/>
      <c r="ER134" s="101"/>
    </row>
    <row r="135" spans="2:151" ht="13.65" customHeight="1" x14ac:dyDescent="0.25">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EG135" s="101"/>
      <c r="EH135" s="101"/>
      <c r="EI135" s="101"/>
      <c r="EJ135" s="101"/>
      <c r="EK135" s="101"/>
      <c r="EL135" s="101"/>
      <c r="EM135" s="101"/>
      <c r="EN135" s="101"/>
      <c r="EO135" s="101"/>
      <c r="EP135" s="101"/>
      <c r="EQ135" s="101"/>
      <c r="ER135" s="101"/>
    </row>
    <row r="136" spans="2:151" ht="13.65" customHeight="1" x14ac:dyDescent="0.25">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EG136" s="101"/>
      <c r="EH136" s="101"/>
      <c r="EI136" s="101"/>
      <c r="EJ136" s="101"/>
      <c r="EK136" s="101"/>
      <c r="EL136" s="101"/>
      <c r="EM136" s="101"/>
      <c r="EN136" s="101"/>
      <c r="EO136" s="101"/>
      <c r="EP136" s="101"/>
      <c r="EQ136" s="101"/>
      <c r="ER136" s="101"/>
      <c r="ES136" s="101"/>
      <c r="ET136" s="101"/>
      <c r="EU136" s="101"/>
    </row>
    <row r="137" spans="2:151" ht="13.65" customHeight="1" x14ac:dyDescent="0.25">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EG137" s="101"/>
      <c r="EH137" s="101"/>
      <c r="EI137" s="101"/>
      <c r="EJ137" s="101"/>
      <c r="EK137" s="101"/>
      <c r="EL137" s="101"/>
      <c r="EM137" s="101"/>
      <c r="EN137" s="101"/>
      <c r="EO137" s="101"/>
      <c r="EP137" s="101"/>
      <c r="EQ137" s="101"/>
      <c r="ER137" s="101"/>
      <c r="ES137" s="101"/>
      <c r="ET137" s="101"/>
      <c r="EU137" s="101"/>
    </row>
    <row r="138" spans="2:151" ht="13.65" customHeight="1" x14ac:dyDescent="0.25">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EG138" s="101"/>
      <c r="EH138" s="101"/>
      <c r="EI138" s="101"/>
      <c r="EJ138" s="101"/>
      <c r="EK138" s="101"/>
      <c r="EL138" s="101"/>
      <c r="EM138" s="101"/>
      <c r="EN138" s="101"/>
      <c r="EO138" s="101"/>
      <c r="EP138" s="101"/>
      <c r="EQ138" s="101"/>
      <c r="ER138" s="101"/>
      <c r="ES138" s="101"/>
      <c r="ET138" s="101"/>
      <c r="EU138" s="101"/>
    </row>
    <row r="139" spans="2:151" ht="13.65" customHeight="1" x14ac:dyDescent="0.25">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EG139" s="101"/>
      <c r="EH139" s="101"/>
      <c r="EI139" s="101"/>
      <c r="EJ139" s="101"/>
      <c r="EK139" s="101"/>
      <c r="EL139" s="101"/>
      <c r="EM139" s="101"/>
      <c r="EN139" s="101"/>
      <c r="EO139" s="101"/>
      <c r="EP139" s="101"/>
      <c r="EQ139" s="101"/>
      <c r="ER139" s="101"/>
      <c r="ES139" s="101"/>
      <c r="ET139" s="101"/>
      <c r="EU139" s="101"/>
    </row>
    <row r="140" spans="2:151" ht="13.65" customHeight="1" x14ac:dyDescent="0.25">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EG140" s="101"/>
      <c r="EH140" s="101"/>
      <c r="EI140" s="101"/>
      <c r="EJ140" s="101"/>
      <c r="EK140" s="101"/>
      <c r="EL140" s="101"/>
      <c r="EM140" s="101"/>
      <c r="EN140" s="101"/>
      <c r="EO140" s="101"/>
      <c r="EP140" s="101"/>
      <c r="EQ140" s="101"/>
      <c r="ER140" s="101"/>
      <c r="ES140" s="101"/>
      <c r="ET140" s="101"/>
      <c r="EU140" s="101"/>
    </row>
    <row r="141" spans="2:151" ht="13.65" customHeight="1" x14ac:dyDescent="0.25">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EG141" s="101"/>
      <c r="EH141" s="101"/>
      <c r="EI141" s="101"/>
      <c r="EJ141" s="101"/>
      <c r="EK141" s="101"/>
      <c r="EL141" s="101"/>
      <c r="EM141" s="101"/>
      <c r="EN141" s="101"/>
      <c r="EO141" s="101"/>
      <c r="EP141" s="101"/>
      <c r="EQ141" s="101"/>
      <c r="ER141" s="101"/>
      <c r="ES141" s="101"/>
      <c r="ET141" s="101"/>
      <c r="EU141" s="101"/>
    </row>
    <row r="142" spans="2:151" ht="13.65" customHeight="1" x14ac:dyDescent="0.25">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EG142" s="101"/>
      <c r="EH142" s="101"/>
      <c r="EI142" s="101"/>
      <c r="EJ142" s="101"/>
      <c r="EK142" s="101"/>
      <c r="EL142" s="101"/>
      <c r="EM142" s="101"/>
      <c r="EN142" s="101"/>
      <c r="EO142" s="101"/>
      <c r="EP142" s="101"/>
      <c r="EQ142" s="101"/>
      <c r="ER142" s="101"/>
      <c r="ES142" s="101"/>
      <c r="ET142" s="101"/>
      <c r="EU142" s="101"/>
    </row>
    <row r="143" spans="2:151" ht="13.65" customHeight="1" x14ac:dyDescent="0.25">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EG143" s="101"/>
      <c r="EH143" s="101"/>
      <c r="EI143" s="101"/>
      <c r="EJ143" s="101"/>
      <c r="EK143" s="101"/>
      <c r="EL143" s="101"/>
      <c r="EM143" s="101"/>
      <c r="EN143" s="101"/>
      <c r="EO143" s="101"/>
      <c r="EP143" s="101"/>
      <c r="EQ143" s="101"/>
      <c r="ER143" s="101"/>
      <c r="ES143" s="101"/>
      <c r="ET143" s="101"/>
      <c r="EU143" s="101"/>
    </row>
    <row r="144" spans="2:151" ht="13.65" customHeight="1" x14ac:dyDescent="0.25">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EG144" s="101"/>
      <c r="EH144" s="101"/>
      <c r="EI144" s="101"/>
      <c r="EJ144" s="101"/>
      <c r="EK144" s="101"/>
      <c r="EL144" s="101"/>
      <c r="EM144" s="101"/>
      <c r="EN144" s="101"/>
      <c r="EO144" s="101"/>
      <c r="EP144" s="101"/>
      <c r="EQ144" s="101"/>
      <c r="ER144" s="101"/>
      <c r="ES144" s="101"/>
      <c r="ET144" s="101"/>
      <c r="EU144" s="101"/>
    </row>
    <row r="145" spans="2:151" ht="13.65" customHeight="1" x14ac:dyDescent="0.25">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EG145" s="101"/>
      <c r="EH145" s="101"/>
      <c r="EI145" s="101"/>
      <c r="EJ145" s="101"/>
      <c r="EK145" s="101"/>
      <c r="EL145" s="101"/>
      <c r="EM145" s="101"/>
      <c r="EN145" s="101"/>
      <c r="EO145" s="101"/>
      <c r="EP145" s="101"/>
      <c r="EQ145" s="101"/>
      <c r="ER145" s="101"/>
      <c r="ES145" s="101"/>
      <c r="ET145" s="101"/>
      <c r="EU145" s="101"/>
    </row>
    <row r="146" spans="2:151" ht="13.65" customHeight="1" x14ac:dyDescent="0.25">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EG146" s="101"/>
      <c r="EH146" s="101"/>
      <c r="EI146" s="101"/>
      <c r="EJ146" s="101"/>
      <c r="EK146" s="101"/>
      <c r="EL146" s="101"/>
      <c r="EM146" s="101"/>
      <c r="EN146" s="101"/>
      <c r="EO146" s="101"/>
      <c r="EP146" s="101"/>
      <c r="EQ146" s="101"/>
      <c r="ER146" s="101"/>
      <c r="ES146" s="101"/>
      <c r="ET146" s="101"/>
      <c r="EU146" s="101"/>
    </row>
    <row r="147" spans="2:151" ht="13.65" customHeight="1" x14ac:dyDescent="0.25">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EG147" s="101"/>
      <c r="EH147" s="101"/>
      <c r="EI147" s="101"/>
      <c r="EJ147" s="101"/>
      <c r="EK147" s="101"/>
      <c r="EL147" s="101"/>
      <c r="EM147" s="101"/>
      <c r="EN147" s="101"/>
      <c r="EO147" s="101"/>
      <c r="EP147" s="101"/>
      <c r="EQ147" s="101"/>
      <c r="ER147" s="101"/>
      <c r="ES147" s="101"/>
      <c r="ET147" s="101"/>
      <c r="EU147" s="101"/>
    </row>
    <row r="148" spans="2:151" ht="13.65" customHeight="1" x14ac:dyDescent="0.25">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EG148" s="101"/>
      <c r="EH148" s="101"/>
      <c r="EI148" s="101"/>
      <c r="EJ148" s="101"/>
      <c r="EK148" s="101"/>
      <c r="EL148" s="101"/>
      <c r="EM148" s="101"/>
      <c r="EN148" s="101"/>
      <c r="EO148" s="101"/>
      <c r="EP148" s="101"/>
      <c r="EQ148" s="101"/>
      <c r="ER148" s="101"/>
      <c r="ES148" s="101"/>
      <c r="ET148" s="101"/>
      <c r="EU148" s="101"/>
    </row>
    <row r="149" spans="2:151" ht="13.65" customHeight="1" x14ac:dyDescent="0.25">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EG149" s="101"/>
      <c r="EH149" s="101"/>
      <c r="EI149" s="101"/>
      <c r="EJ149" s="101"/>
      <c r="EK149" s="101"/>
      <c r="EL149" s="101"/>
      <c r="EM149" s="101"/>
      <c r="EN149" s="101"/>
      <c r="EO149" s="101"/>
      <c r="EP149" s="101"/>
      <c r="EQ149" s="101"/>
      <c r="ER149" s="101"/>
      <c r="ES149" s="101"/>
      <c r="ET149" s="101"/>
      <c r="EU149" s="101"/>
    </row>
    <row r="150" spans="2:151" ht="13.65" customHeight="1" x14ac:dyDescent="0.25">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EG150" s="101"/>
      <c r="EH150" s="101"/>
      <c r="EI150" s="101"/>
      <c r="EJ150" s="101"/>
      <c r="EK150" s="101"/>
      <c r="EL150" s="101"/>
      <c r="EM150" s="101"/>
      <c r="EN150" s="101"/>
      <c r="EO150" s="101"/>
      <c r="EP150" s="101"/>
      <c r="EQ150" s="101"/>
      <c r="ER150" s="101"/>
      <c r="ES150" s="101"/>
      <c r="ET150" s="101"/>
      <c r="EU150" s="101"/>
    </row>
    <row r="151" spans="2:151" ht="13.65" customHeight="1" x14ac:dyDescent="0.25">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EG151" s="101"/>
      <c r="EH151" s="101"/>
      <c r="EI151" s="101"/>
      <c r="EJ151" s="101"/>
      <c r="EK151" s="101"/>
      <c r="EL151" s="101"/>
      <c r="EM151" s="101"/>
      <c r="EN151" s="101"/>
      <c r="EO151" s="101"/>
      <c r="EP151" s="101"/>
      <c r="EQ151" s="101"/>
      <c r="ER151" s="101"/>
      <c r="ES151" s="101"/>
      <c r="ET151" s="101"/>
      <c r="EU151" s="101"/>
    </row>
    <row r="152" spans="2:151" ht="13.65" customHeight="1" x14ac:dyDescent="0.25">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EG152" s="101"/>
      <c r="EH152" s="101"/>
      <c r="EI152" s="101"/>
      <c r="EJ152" s="101"/>
      <c r="EK152" s="101"/>
      <c r="EL152" s="101"/>
      <c r="EM152" s="101"/>
      <c r="EN152" s="101"/>
      <c r="EO152" s="101"/>
      <c r="EP152" s="101"/>
      <c r="EQ152" s="101"/>
      <c r="ER152" s="101"/>
      <c r="ES152" s="101"/>
      <c r="ET152" s="101"/>
      <c r="EU152" s="101"/>
    </row>
    <row r="153" spans="2:151" ht="13.65" customHeight="1" x14ac:dyDescent="0.25">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EG153" s="101"/>
      <c r="EH153" s="101"/>
      <c r="EI153" s="101"/>
      <c r="EJ153" s="101"/>
      <c r="EK153" s="101"/>
      <c r="EL153" s="101"/>
      <c r="EM153" s="101"/>
      <c r="EN153" s="101"/>
      <c r="EO153" s="101"/>
      <c r="EP153" s="101"/>
      <c r="EQ153" s="101"/>
      <c r="ER153" s="101"/>
      <c r="ES153" s="101"/>
      <c r="ET153" s="101"/>
      <c r="EU153" s="101"/>
    </row>
    <row r="154" spans="2:151" ht="13.65" customHeight="1" x14ac:dyDescent="0.25">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EG154" s="101"/>
      <c r="EH154" s="101"/>
      <c r="EI154" s="101"/>
      <c r="EJ154" s="101"/>
      <c r="EK154" s="101"/>
      <c r="EL154" s="101"/>
      <c r="EM154" s="101"/>
      <c r="EN154" s="101"/>
      <c r="EO154" s="101"/>
      <c r="EP154" s="101"/>
      <c r="EQ154" s="101"/>
      <c r="ER154" s="101"/>
      <c r="ES154" s="101"/>
      <c r="ET154" s="101"/>
      <c r="EU154" s="101"/>
    </row>
    <row r="155" spans="2:151" ht="13.65" customHeight="1" x14ac:dyDescent="0.25">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EG155" s="101"/>
      <c r="EH155" s="101"/>
      <c r="EI155" s="101"/>
      <c r="EJ155" s="101"/>
      <c r="EK155" s="101"/>
      <c r="EL155" s="101"/>
      <c r="EM155" s="101"/>
      <c r="EN155" s="101"/>
      <c r="EO155" s="101"/>
      <c r="EP155" s="101"/>
      <c r="EQ155" s="101"/>
      <c r="ER155" s="101"/>
      <c r="ES155" s="101"/>
      <c r="ET155" s="101"/>
      <c r="EU155" s="101"/>
    </row>
    <row r="156" spans="2:151" ht="13.65" customHeight="1" x14ac:dyDescent="0.25">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EG156" s="101"/>
      <c r="EH156" s="101"/>
      <c r="EI156" s="101"/>
      <c r="EJ156" s="101"/>
      <c r="EK156" s="101"/>
      <c r="EL156" s="101"/>
      <c r="EM156" s="101"/>
      <c r="EN156" s="101"/>
      <c r="EO156" s="101"/>
      <c r="EP156" s="101"/>
      <c r="EQ156" s="101"/>
      <c r="ER156" s="101"/>
      <c r="ES156" s="101"/>
      <c r="ET156" s="101"/>
      <c r="EU156" s="101"/>
    </row>
    <row r="157" spans="2:151" ht="13.65" customHeight="1" x14ac:dyDescent="0.25">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EG157" s="101"/>
      <c r="EH157" s="101"/>
      <c r="EI157" s="101"/>
      <c r="EJ157" s="101"/>
      <c r="EK157" s="101"/>
      <c r="EL157" s="101"/>
      <c r="EM157" s="101"/>
      <c r="EN157" s="101"/>
      <c r="EO157" s="101"/>
      <c r="EP157" s="101"/>
      <c r="EQ157" s="101"/>
      <c r="ER157" s="101"/>
      <c r="ES157" s="101"/>
      <c r="ET157" s="101"/>
      <c r="EU157" s="101"/>
    </row>
    <row r="158" spans="2:151" ht="13.65" customHeight="1" x14ac:dyDescent="0.25">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EG158" s="101"/>
      <c r="EH158" s="101"/>
      <c r="EI158" s="101"/>
      <c r="EJ158" s="101"/>
      <c r="EK158" s="101"/>
      <c r="EL158" s="101"/>
      <c r="EM158" s="101"/>
      <c r="EN158" s="101"/>
      <c r="EO158" s="101"/>
      <c r="EP158" s="101"/>
      <c r="EQ158" s="101"/>
      <c r="ER158" s="101"/>
      <c r="ES158" s="101"/>
      <c r="ET158" s="101"/>
      <c r="EU158" s="101"/>
    </row>
    <row r="159" spans="2:151" ht="13.65" customHeight="1" x14ac:dyDescent="0.25">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EG159" s="101"/>
      <c r="EH159" s="101"/>
      <c r="EI159" s="101"/>
      <c r="EJ159" s="101"/>
      <c r="EK159" s="101"/>
      <c r="EL159" s="101"/>
      <c r="EM159" s="101"/>
      <c r="EN159" s="101"/>
      <c r="EO159" s="101"/>
      <c r="EP159" s="101"/>
      <c r="EQ159" s="101"/>
      <c r="ER159" s="101"/>
      <c r="ES159" s="101"/>
      <c r="ET159" s="101"/>
      <c r="EU159" s="101"/>
    </row>
    <row r="160" spans="2:151" ht="13.65" customHeight="1" x14ac:dyDescent="0.25">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EG160" s="101"/>
      <c r="EH160" s="101"/>
      <c r="EI160" s="101"/>
      <c r="EJ160" s="101"/>
      <c r="EK160" s="101"/>
      <c r="EL160" s="101"/>
      <c r="EM160" s="101"/>
      <c r="EN160" s="101"/>
      <c r="EO160" s="101"/>
      <c r="EP160" s="101"/>
      <c r="EQ160" s="101"/>
      <c r="ER160" s="101"/>
      <c r="ES160" s="101"/>
      <c r="ET160" s="101"/>
      <c r="EU160" s="101"/>
    </row>
    <row r="161" spans="2:151" ht="13.65" customHeight="1" x14ac:dyDescent="0.25">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EG161" s="101"/>
      <c r="EH161" s="101"/>
      <c r="EI161" s="101"/>
      <c r="EJ161" s="101"/>
      <c r="EK161" s="101"/>
      <c r="EL161" s="101"/>
      <c r="EM161" s="101"/>
      <c r="EN161" s="101"/>
      <c r="EO161" s="101"/>
      <c r="EP161" s="101"/>
      <c r="EQ161" s="101"/>
      <c r="ER161" s="101"/>
      <c r="ES161" s="101"/>
      <c r="ET161" s="101"/>
      <c r="EU161" s="101"/>
    </row>
    <row r="162" spans="2:151" ht="13.65" customHeight="1" x14ac:dyDescent="0.25">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EG162" s="101"/>
      <c r="EH162" s="101"/>
      <c r="EI162" s="101"/>
      <c r="EJ162" s="101"/>
      <c r="EK162" s="101"/>
      <c r="EL162" s="101"/>
      <c r="EM162" s="101"/>
      <c r="EN162" s="101"/>
      <c r="EO162" s="101"/>
      <c r="EP162" s="101"/>
      <c r="EQ162" s="101"/>
      <c r="ER162" s="101"/>
      <c r="ES162" s="101"/>
      <c r="ET162" s="101"/>
      <c r="EU162" s="101"/>
    </row>
    <row r="163" spans="2:151" ht="13.65" customHeight="1" x14ac:dyDescent="0.25">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EG163" s="101"/>
      <c r="EH163" s="101"/>
      <c r="EI163" s="101"/>
      <c r="EJ163" s="101"/>
      <c r="EK163" s="101"/>
      <c r="EL163" s="101"/>
      <c r="EM163" s="101"/>
      <c r="EN163" s="101"/>
      <c r="EO163" s="101"/>
      <c r="EP163" s="101"/>
      <c r="EQ163" s="101"/>
      <c r="ER163" s="101"/>
      <c r="ES163" s="101"/>
      <c r="ET163" s="101"/>
      <c r="EU163" s="101"/>
    </row>
    <row r="164" spans="2:151" ht="13.65" customHeight="1" x14ac:dyDescent="0.25">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EG164" s="101"/>
      <c r="EH164" s="101"/>
      <c r="EI164" s="101"/>
      <c r="EJ164" s="101"/>
      <c r="EK164" s="101"/>
      <c r="EL164" s="101"/>
      <c r="EM164" s="101"/>
      <c r="EN164" s="101"/>
      <c r="EO164" s="101"/>
      <c r="EP164" s="101"/>
      <c r="EQ164" s="101"/>
      <c r="ER164" s="101"/>
      <c r="ES164" s="101"/>
      <c r="ET164" s="101"/>
      <c r="EU164" s="101"/>
    </row>
    <row r="165" spans="2:151" ht="13.65" customHeight="1" x14ac:dyDescent="0.25">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EG165" s="101"/>
      <c r="EH165" s="101"/>
      <c r="EI165" s="101"/>
      <c r="EJ165" s="101"/>
      <c r="EK165" s="101"/>
      <c r="EL165" s="101"/>
      <c r="EM165" s="101"/>
      <c r="EN165" s="101"/>
      <c r="EO165" s="101"/>
      <c r="EP165" s="101"/>
      <c r="EQ165" s="101"/>
      <c r="ER165" s="101"/>
      <c r="ES165" s="101"/>
      <c r="ET165" s="101"/>
      <c r="EU165" s="101"/>
    </row>
    <row r="166" spans="2:151" ht="13.65" customHeight="1" x14ac:dyDescent="0.25">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EG166" s="101"/>
      <c r="EH166" s="101"/>
      <c r="EI166" s="101"/>
      <c r="EJ166" s="101"/>
      <c r="EK166" s="101"/>
      <c r="EL166" s="101"/>
      <c r="EM166" s="101"/>
      <c r="EN166" s="101"/>
      <c r="EO166" s="101"/>
      <c r="EP166" s="101"/>
      <c r="EQ166" s="101"/>
      <c r="ER166" s="101"/>
      <c r="ES166" s="101"/>
      <c r="ET166" s="101"/>
      <c r="EU166" s="101"/>
    </row>
    <row r="167" spans="2:151" ht="13.65" customHeight="1" x14ac:dyDescent="0.25">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EG167" s="101"/>
      <c r="EH167" s="101"/>
      <c r="EI167" s="101"/>
      <c r="EJ167" s="101"/>
      <c r="EK167" s="101"/>
      <c r="EL167" s="101"/>
      <c r="EM167" s="101"/>
      <c r="EN167" s="101"/>
      <c r="EO167" s="101"/>
      <c r="EP167" s="101"/>
      <c r="EQ167" s="101"/>
      <c r="ER167" s="101"/>
      <c r="ES167" s="101"/>
      <c r="ET167" s="101"/>
      <c r="EU167" s="101"/>
    </row>
    <row r="168" spans="2:151" ht="13.65" customHeight="1" x14ac:dyDescent="0.25">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EG168" s="101"/>
      <c r="EH168" s="101"/>
      <c r="EI168" s="101"/>
      <c r="EJ168" s="101"/>
      <c r="EK168" s="101"/>
      <c r="EL168" s="101"/>
      <c r="EM168" s="101"/>
      <c r="EN168" s="101"/>
      <c r="EO168" s="101"/>
      <c r="EP168" s="101"/>
      <c r="EQ168" s="101"/>
      <c r="ER168" s="101"/>
      <c r="ES168" s="101"/>
      <c r="ET168" s="101"/>
      <c r="EU168" s="101"/>
    </row>
    <row r="169" spans="2:151" ht="13.65" customHeight="1" x14ac:dyDescent="0.25">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EG169" s="101"/>
      <c r="EH169" s="101"/>
      <c r="EI169" s="101"/>
      <c r="EJ169" s="101"/>
      <c r="EK169" s="101"/>
      <c r="EL169" s="101"/>
      <c r="EM169" s="101"/>
      <c r="EN169" s="101"/>
      <c r="EO169" s="101"/>
      <c r="EP169" s="101"/>
      <c r="EQ169" s="101"/>
      <c r="ER169" s="101"/>
      <c r="ES169" s="101"/>
      <c r="ET169" s="101"/>
      <c r="EU169" s="101"/>
    </row>
    <row r="170" spans="2:151" ht="13.65" customHeight="1" x14ac:dyDescent="0.25">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EG170" s="101"/>
      <c r="EH170" s="101"/>
      <c r="EI170" s="101"/>
      <c r="EJ170" s="101"/>
      <c r="EK170" s="101"/>
      <c r="EL170" s="101"/>
      <c r="EM170" s="101"/>
      <c r="EN170" s="101"/>
      <c r="EO170" s="101"/>
      <c r="EP170" s="101"/>
      <c r="EQ170" s="101"/>
      <c r="ER170" s="101"/>
      <c r="ES170" s="101"/>
      <c r="ET170" s="101"/>
      <c r="EU170" s="101"/>
    </row>
    <row r="171" spans="2:151" ht="13.65" customHeight="1" x14ac:dyDescent="0.25">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EG171" s="101"/>
      <c r="EH171" s="101"/>
      <c r="EI171" s="101"/>
      <c r="EJ171" s="101"/>
      <c r="EK171" s="101"/>
      <c r="EL171" s="101"/>
      <c r="EM171" s="101"/>
      <c r="EN171" s="101"/>
      <c r="EO171" s="101"/>
      <c r="EP171" s="101"/>
      <c r="EQ171" s="101"/>
      <c r="ER171" s="101"/>
      <c r="ES171" s="101"/>
      <c r="ET171" s="101"/>
      <c r="EU171" s="101"/>
    </row>
    <row r="172" spans="2:151" ht="13.65" customHeight="1" x14ac:dyDescent="0.25">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EG172" s="101"/>
      <c r="EH172" s="101"/>
      <c r="EI172" s="101"/>
      <c r="EJ172" s="101"/>
      <c r="EK172" s="101"/>
      <c r="EL172" s="101"/>
      <c r="EM172" s="101"/>
      <c r="EN172" s="101"/>
      <c r="EO172" s="101"/>
      <c r="EP172" s="101"/>
      <c r="EQ172" s="101"/>
      <c r="ER172" s="101"/>
      <c r="ES172" s="101"/>
      <c r="ET172" s="101"/>
      <c r="EU172" s="101"/>
    </row>
    <row r="173" spans="2:151" ht="13.65" customHeight="1" x14ac:dyDescent="0.25">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EG173" s="101"/>
      <c r="EH173" s="101"/>
      <c r="EI173" s="101"/>
      <c r="EJ173" s="101"/>
      <c r="EK173" s="101"/>
      <c r="EL173" s="101"/>
      <c r="EM173" s="101"/>
      <c r="EN173" s="101"/>
      <c r="EO173" s="101"/>
      <c r="EP173" s="101"/>
      <c r="EQ173" s="101"/>
      <c r="ER173" s="101"/>
      <c r="ES173" s="101"/>
      <c r="ET173" s="101"/>
      <c r="EU173" s="101"/>
    </row>
    <row r="174" spans="2:151" ht="13.65" customHeight="1" x14ac:dyDescent="0.25">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EG174" s="101"/>
      <c r="EH174" s="101"/>
      <c r="EI174" s="101"/>
      <c r="EJ174" s="101"/>
      <c r="EK174" s="101"/>
      <c r="EL174" s="101"/>
      <c r="EM174" s="101"/>
      <c r="EN174" s="101"/>
      <c r="EO174" s="101"/>
      <c r="EP174" s="101"/>
      <c r="EQ174" s="101"/>
      <c r="ER174" s="101"/>
      <c r="ES174" s="101"/>
      <c r="ET174" s="101"/>
      <c r="EU174" s="101"/>
    </row>
    <row r="175" spans="2:151" ht="13.65" customHeight="1" x14ac:dyDescent="0.25">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EG175" s="101"/>
      <c r="EH175" s="101"/>
      <c r="EI175" s="101"/>
      <c r="EJ175" s="101"/>
      <c r="EK175" s="101"/>
      <c r="EL175" s="101"/>
      <c r="EM175" s="101"/>
      <c r="EN175" s="101"/>
      <c r="EO175" s="101"/>
      <c r="EP175" s="101"/>
      <c r="EQ175" s="101"/>
      <c r="ER175" s="101"/>
      <c r="ES175" s="101"/>
      <c r="ET175" s="101"/>
      <c r="EU175" s="101"/>
    </row>
    <row r="176" spans="2:151" ht="13.65" customHeight="1" x14ac:dyDescent="0.25">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EG176" s="101"/>
      <c r="EH176" s="101"/>
      <c r="EI176" s="101"/>
      <c r="EJ176" s="101"/>
      <c r="EK176" s="101"/>
      <c r="EL176" s="101"/>
      <c r="EM176" s="101"/>
      <c r="EN176" s="101"/>
      <c r="EO176" s="101"/>
      <c r="EP176" s="101"/>
      <c r="EQ176" s="101"/>
      <c r="ER176" s="101"/>
      <c r="ES176" s="101"/>
      <c r="ET176" s="101"/>
      <c r="EU176" s="101"/>
    </row>
    <row r="177" spans="2:151" ht="13.65" customHeight="1" x14ac:dyDescent="0.25">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EG177" s="101"/>
      <c r="EH177" s="101"/>
      <c r="EI177" s="101"/>
      <c r="EJ177" s="101"/>
      <c r="EK177" s="101"/>
      <c r="EL177" s="101"/>
      <c r="EM177" s="101"/>
      <c r="EN177" s="101"/>
      <c r="EO177" s="101"/>
      <c r="EP177" s="101"/>
      <c r="EQ177" s="101"/>
      <c r="ER177" s="101"/>
      <c r="ES177" s="101"/>
      <c r="ET177" s="101"/>
      <c r="EU177" s="101"/>
    </row>
    <row r="178" spans="2:151" ht="13.65" customHeight="1" x14ac:dyDescent="0.25">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EG178" s="101"/>
      <c r="EH178" s="101"/>
      <c r="EI178" s="101"/>
      <c r="EJ178" s="101"/>
      <c r="EK178" s="101"/>
      <c r="EL178" s="101"/>
      <c r="EM178" s="101"/>
      <c r="EN178" s="101"/>
      <c r="EO178" s="101"/>
      <c r="EP178" s="101"/>
      <c r="EQ178" s="101"/>
      <c r="ER178" s="101"/>
      <c r="ES178" s="101"/>
      <c r="ET178" s="101"/>
      <c r="EU178" s="101"/>
    </row>
    <row r="179" spans="2:151" ht="13.65" customHeight="1" x14ac:dyDescent="0.25">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EG179" s="101"/>
      <c r="EH179" s="101"/>
      <c r="EI179" s="101"/>
      <c r="EJ179" s="101"/>
      <c r="EK179" s="101"/>
      <c r="EL179" s="101"/>
      <c r="EM179" s="101"/>
      <c r="EN179" s="101"/>
      <c r="EO179" s="101"/>
      <c r="EP179" s="101"/>
      <c r="EQ179" s="101"/>
      <c r="ER179" s="101"/>
      <c r="ES179" s="101"/>
      <c r="ET179" s="101"/>
      <c r="EU179" s="101"/>
    </row>
    <row r="180" spans="2:151" ht="13.65" customHeight="1" x14ac:dyDescent="0.25">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EG180" s="101"/>
      <c r="EH180" s="101"/>
      <c r="EI180" s="101"/>
      <c r="EJ180" s="101"/>
      <c r="EK180" s="101"/>
      <c r="EL180" s="101"/>
      <c r="EM180" s="101"/>
      <c r="EN180" s="101"/>
      <c r="EO180" s="101"/>
      <c r="EP180" s="101"/>
      <c r="EQ180" s="101"/>
      <c r="ER180" s="101"/>
      <c r="ES180" s="101"/>
      <c r="ET180" s="101"/>
      <c r="EU180" s="101"/>
    </row>
    <row r="181" spans="2:151" ht="13.65" customHeight="1" x14ac:dyDescent="0.25">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s="139"/>
      <c r="DJ181" s="139"/>
      <c r="DK181" s="139"/>
      <c r="EG181" s="101"/>
      <c r="EH181" s="101"/>
      <c r="EI181" s="101"/>
      <c r="EJ181" s="101"/>
      <c r="EK181" s="101"/>
      <c r="EL181" s="101"/>
      <c r="EM181" s="101"/>
      <c r="EN181" s="101"/>
      <c r="EO181" s="101"/>
      <c r="EP181" s="101"/>
      <c r="EQ181" s="101"/>
      <c r="ER181" s="101"/>
      <c r="ES181" s="101"/>
      <c r="ET181" s="101"/>
      <c r="EU181" s="101"/>
    </row>
    <row r="182" spans="2:151" ht="13.65" customHeight="1" x14ac:dyDescent="0.25">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s="139"/>
      <c r="DJ182" s="139"/>
      <c r="DK182" s="139"/>
      <c r="EG182" s="101"/>
      <c r="EH182" s="101"/>
      <c r="EI182" s="101"/>
      <c r="EJ182" s="101"/>
      <c r="EK182" s="101"/>
      <c r="EL182" s="101"/>
      <c r="EM182" s="101"/>
      <c r="EN182" s="101"/>
      <c r="EO182" s="101"/>
      <c r="EP182" s="101"/>
      <c r="EQ182" s="101"/>
      <c r="ER182" s="101"/>
    </row>
    <row r="183" spans="2:151" ht="13.65" customHeight="1" x14ac:dyDescent="0.25">
      <c r="B183" s="139"/>
      <c r="C183" s="139"/>
      <c r="D183" s="139"/>
      <c r="E183" s="139"/>
      <c r="F183" s="139"/>
      <c r="G183" s="139"/>
      <c r="H183" s="139"/>
      <c r="I183" s="139"/>
      <c r="J183" s="139"/>
      <c r="K183" s="139"/>
      <c r="L183" s="165"/>
      <c r="EG183" s="101"/>
      <c r="EH183" s="101"/>
      <c r="EI183" s="101"/>
      <c r="EJ183" s="101"/>
      <c r="EK183" s="101"/>
      <c r="EL183" s="101"/>
      <c r="EM183" s="101"/>
      <c r="EN183" s="101"/>
      <c r="EO183" s="101"/>
      <c r="EP183" s="101"/>
      <c r="EQ183" s="101"/>
    </row>
    <row r="184" spans="2:151" ht="13.65" customHeight="1" x14ac:dyDescent="0.25">
      <c r="EG184" s="101"/>
      <c r="EH184" s="101"/>
      <c r="EI184" s="101"/>
      <c r="EJ184" s="101"/>
      <c r="EK184" s="101"/>
      <c r="EL184" s="101"/>
      <c r="EM184" s="101"/>
      <c r="EN184" s="101"/>
      <c r="EO184" s="101"/>
      <c r="EP184" s="101"/>
      <c r="EQ184" s="101"/>
    </row>
    <row r="185" spans="2:151" ht="13.65" customHeight="1" x14ac:dyDescent="0.25">
      <c r="EG185" s="101"/>
      <c r="EH185" s="101"/>
      <c r="EI185" s="101"/>
      <c r="EJ185" s="101"/>
      <c r="EK185" s="101"/>
      <c r="EL185" s="101"/>
      <c r="EM185" s="101"/>
      <c r="EN185" s="101"/>
      <c r="EO185" s="101"/>
      <c r="EP185" s="101"/>
      <c r="EQ185" s="101"/>
      <c r="ER185" s="101"/>
      <c r="ES185" s="101"/>
      <c r="ET185" s="101"/>
      <c r="EU185" s="101"/>
    </row>
    <row r="186" spans="2:151" ht="13.65" customHeight="1" x14ac:dyDescent="0.25">
      <c r="EG186" s="101"/>
      <c r="EH186" s="101"/>
      <c r="EI186" s="101"/>
      <c r="EJ186" s="101"/>
      <c r="EK186" s="101"/>
      <c r="EL186" s="101"/>
      <c r="EM186" s="101"/>
      <c r="EN186" s="101"/>
      <c r="EO186" s="101"/>
      <c r="EP186" s="101"/>
      <c r="EQ186" s="101"/>
      <c r="ER186" s="101"/>
      <c r="ES186" s="101"/>
      <c r="ET186" s="101"/>
      <c r="EU186" s="101"/>
    </row>
    <row r="187" spans="2:151" ht="13.65" customHeight="1" x14ac:dyDescent="0.25">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c r="BY187" s="166"/>
      <c r="BZ187" s="166"/>
      <c r="CA187" s="166"/>
      <c r="CB187" s="166"/>
      <c r="CC187" s="166"/>
      <c r="CD187" s="166"/>
      <c r="CE187" s="166"/>
      <c r="CF187" s="166"/>
      <c r="CG187" s="166"/>
      <c r="CH187" s="166"/>
      <c r="CI187" s="166"/>
      <c r="CJ187" s="166"/>
      <c r="CK187" s="166"/>
      <c r="CL187" s="166"/>
      <c r="CM187" s="166"/>
      <c r="CN187" s="166"/>
      <c r="CO187" s="166"/>
      <c r="CP187" s="166"/>
      <c r="CQ187" s="166"/>
      <c r="CR187" s="166"/>
      <c r="CS187" s="166"/>
      <c r="CT187" s="166"/>
      <c r="CU187" s="166"/>
      <c r="CV187" s="166"/>
      <c r="CW187" s="166"/>
      <c r="CX187" s="166"/>
      <c r="CY187" s="166"/>
      <c r="CZ187" s="166"/>
      <c r="DA187" s="166"/>
      <c r="DB187" s="166"/>
      <c r="DC187" s="166"/>
      <c r="DD187" s="166"/>
      <c r="DE187" s="166"/>
      <c r="EG187" s="101"/>
      <c r="EH187" s="101"/>
      <c r="EI187" s="101"/>
      <c r="EJ187" s="101"/>
      <c r="EK187" s="101"/>
      <c r="EL187" s="101"/>
      <c r="EM187" s="101"/>
      <c r="EN187" s="101"/>
      <c r="EO187" s="101"/>
      <c r="EP187" s="101"/>
      <c r="EQ187" s="101"/>
      <c r="ER187" s="101"/>
      <c r="ES187" s="101"/>
      <c r="ET187" s="101"/>
      <c r="EU187" s="101"/>
    </row>
    <row r="188" spans="2:151" ht="13.65" customHeight="1" x14ac:dyDescent="0.25">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c r="BJ188" s="166"/>
      <c r="BK188" s="166"/>
      <c r="BL188" s="166"/>
      <c r="BM188" s="166"/>
      <c r="BN188" s="166"/>
      <c r="BO188" s="166"/>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EG188" s="101"/>
      <c r="EH188" s="101"/>
      <c r="EI188" s="101"/>
      <c r="EJ188" s="101"/>
      <c r="EK188" s="101"/>
      <c r="EL188" s="101"/>
      <c r="EM188" s="101"/>
      <c r="EN188" s="101"/>
      <c r="EO188" s="101"/>
      <c r="EP188" s="101"/>
      <c r="EQ188" s="101"/>
      <c r="ER188" s="101"/>
      <c r="ES188" s="101"/>
      <c r="ET188" s="101"/>
      <c r="EU188" s="101"/>
    </row>
    <row r="189" spans="2:151" ht="13.65" customHeight="1" x14ac:dyDescent="0.25">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EG189" s="101"/>
      <c r="EH189" s="101"/>
      <c r="EI189" s="101"/>
      <c r="EJ189" s="101"/>
      <c r="EK189" s="101"/>
      <c r="EL189" s="101"/>
      <c r="EM189" s="101"/>
      <c r="EN189" s="101"/>
      <c r="EO189" s="101"/>
      <c r="EP189" s="101"/>
      <c r="EQ189" s="101"/>
      <c r="ER189" s="101"/>
      <c r="ES189" s="101"/>
      <c r="ET189" s="101"/>
      <c r="EU189" s="101"/>
    </row>
    <row r="190" spans="2:151" ht="13.65" customHeight="1" x14ac:dyDescent="0.25">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EG190" s="101"/>
      <c r="EH190" s="101"/>
      <c r="EI190" s="101"/>
      <c r="EJ190" s="101"/>
      <c r="EK190" s="101"/>
      <c r="EL190" s="101"/>
      <c r="EM190" s="101"/>
      <c r="EN190" s="101"/>
      <c r="EO190" s="101"/>
      <c r="EP190" s="101"/>
      <c r="EQ190" s="101"/>
      <c r="ER190" s="101"/>
      <c r="ES190" s="101"/>
      <c r="ET190" s="101"/>
      <c r="EU190" s="101"/>
    </row>
    <row r="191" spans="2:151" ht="11.15" customHeight="1" x14ac:dyDescent="0.25">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c r="CB191" s="139"/>
      <c r="CC191" s="139"/>
      <c r="CD191" s="139"/>
      <c r="CE191" s="139"/>
      <c r="CF191" s="139"/>
      <c r="CG191" s="139"/>
      <c r="CH191" s="139"/>
      <c r="CI191" s="139"/>
      <c r="CJ191" s="139"/>
      <c r="CK191" s="139"/>
      <c r="CL191" s="139"/>
      <c r="CM191" s="139"/>
      <c r="CN191" s="139"/>
      <c r="CO191" s="139"/>
      <c r="CP191" s="139"/>
      <c r="CQ191" s="139"/>
      <c r="CR191" s="139"/>
      <c r="CS191" s="139"/>
      <c r="EG191" s="101"/>
      <c r="EH191" s="101"/>
      <c r="EI191" s="101"/>
      <c r="EJ191" s="101"/>
      <c r="EK191" s="101"/>
      <c r="EL191" s="101"/>
      <c r="EM191" s="101"/>
      <c r="EN191" s="101"/>
      <c r="EO191" s="101"/>
      <c r="EP191" s="101"/>
      <c r="EQ191" s="101"/>
      <c r="ER191" s="101"/>
    </row>
    <row r="192" spans="2:151" ht="11.15" customHeight="1" x14ac:dyDescent="0.25">
      <c r="EG192" s="101"/>
      <c r="EH192" s="101"/>
      <c r="EI192" s="101"/>
      <c r="EJ192" s="101"/>
      <c r="EK192" s="101"/>
      <c r="EL192" s="101"/>
      <c r="EM192" s="101"/>
      <c r="EN192" s="101"/>
      <c r="EO192" s="101"/>
      <c r="EP192" s="101"/>
      <c r="EQ192" s="101"/>
      <c r="ER192" s="101"/>
    </row>
    <row r="193" spans="137:148" ht="11.15" customHeight="1" x14ac:dyDescent="0.25">
      <c r="EG193" s="101"/>
      <c r="EH193" s="101"/>
      <c r="EI193" s="101"/>
      <c r="EJ193" s="101"/>
      <c r="EK193" s="101"/>
      <c r="EL193" s="101"/>
      <c r="EM193" s="101"/>
      <c r="EN193" s="101"/>
      <c r="EO193" s="101"/>
      <c r="EP193" s="101"/>
      <c r="EQ193" s="101"/>
      <c r="ER193" s="101"/>
    </row>
    <row r="194" spans="137:148" ht="11.15" customHeight="1" x14ac:dyDescent="0.25">
      <c r="EG194" s="101"/>
      <c r="EH194" s="101"/>
      <c r="EI194" s="101"/>
      <c r="EJ194" s="101"/>
      <c r="EK194" s="101"/>
      <c r="EL194" s="101"/>
      <c r="EM194" s="101"/>
      <c r="EN194" s="101"/>
      <c r="EO194" s="101"/>
      <c r="EP194" s="101"/>
      <c r="EQ194" s="101"/>
      <c r="ER194" s="101"/>
    </row>
    <row r="195" spans="137:148" ht="11.15" customHeight="1" x14ac:dyDescent="0.25">
      <c r="EG195" s="101"/>
      <c r="EH195" s="101"/>
      <c r="EI195" s="101"/>
      <c r="EJ195" s="101"/>
      <c r="EK195" s="101"/>
      <c r="EL195" s="101"/>
      <c r="EM195" s="101"/>
      <c r="EN195" s="101"/>
      <c r="EO195" s="101"/>
      <c r="EP195" s="101"/>
      <c r="EQ195" s="101"/>
      <c r="ER195" s="101"/>
    </row>
    <row r="196" spans="137:148" ht="11.15" customHeight="1" x14ac:dyDescent="0.25">
      <c r="EG196" s="101"/>
      <c r="EH196" s="101"/>
      <c r="EI196" s="101"/>
      <c r="EJ196" s="101"/>
      <c r="EK196" s="101"/>
      <c r="EL196" s="101"/>
      <c r="EM196" s="101"/>
      <c r="EN196" s="101"/>
      <c r="EO196" s="101"/>
      <c r="EP196" s="101"/>
      <c r="EQ196" s="101"/>
      <c r="ER196" s="101"/>
    </row>
    <row r="197" spans="137:148" ht="12.65" customHeight="1" x14ac:dyDescent="0.25">
      <c r="EG197" s="101"/>
      <c r="EH197" s="101"/>
      <c r="EI197" s="101"/>
      <c r="EJ197" s="101"/>
      <c r="EK197" s="101"/>
      <c r="EL197" s="101"/>
      <c r="EM197" s="101"/>
      <c r="EN197" s="101"/>
      <c r="EO197" s="101"/>
      <c r="EP197" s="101"/>
      <c r="EQ197" s="101"/>
      <c r="ER197" s="101"/>
    </row>
    <row r="198" spans="137:148" x14ac:dyDescent="0.25">
      <c r="EG198" s="101"/>
      <c r="EH198" s="101"/>
      <c r="EI198" s="101"/>
      <c r="EJ198" s="101"/>
      <c r="EK198" s="101"/>
      <c r="EL198" s="101"/>
      <c r="EM198" s="101"/>
      <c r="EN198" s="101"/>
      <c r="EO198" s="101"/>
      <c r="EP198" s="101"/>
      <c r="EQ198" s="101"/>
      <c r="ER198" s="101"/>
    </row>
    <row r="199" spans="137:148" x14ac:dyDescent="0.25">
      <c r="EG199" s="101"/>
      <c r="EH199" s="101"/>
      <c r="EI199" s="101"/>
      <c r="EJ199" s="101"/>
      <c r="EK199" s="101"/>
      <c r="EL199" s="101"/>
      <c r="EM199" s="101"/>
      <c r="EN199" s="101"/>
      <c r="EO199" s="101"/>
      <c r="EP199" s="101"/>
      <c r="EQ199" s="101"/>
      <c r="ER199" s="101"/>
    </row>
    <row r="200" spans="137:148" x14ac:dyDescent="0.25">
      <c r="EG200" s="101"/>
      <c r="EH200" s="101"/>
      <c r="EI200" s="101"/>
      <c r="EJ200" s="101"/>
      <c r="EK200" s="101"/>
      <c r="EL200" s="101"/>
      <c r="EM200" s="101"/>
      <c r="EN200" s="101"/>
      <c r="EO200" s="101"/>
      <c r="EP200" s="101"/>
      <c r="EQ200" s="101"/>
      <c r="ER200" s="101"/>
    </row>
    <row r="201" spans="137:148" x14ac:dyDescent="0.25">
      <c r="EG201" s="101"/>
      <c r="EH201" s="101"/>
      <c r="EI201" s="101"/>
      <c r="EJ201" s="101"/>
      <c r="EK201" s="101"/>
      <c r="EL201" s="101"/>
      <c r="EM201" s="101"/>
      <c r="EN201" s="101"/>
      <c r="EO201" s="101"/>
      <c r="EP201" s="101"/>
      <c r="EQ201" s="101"/>
      <c r="ER201" s="101"/>
    </row>
    <row r="202" spans="137:148" x14ac:dyDescent="0.25">
      <c r="EG202" s="101"/>
      <c r="EH202" s="101"/>
      <c r="EI202" s="101"/>
      <c r="EJ202" s="101"/>
      <c r="EK202" s="101"/>
      <c r="EL202" s="101"/>
      <c r="EM202" s="101"/>
      <c r="EN202" s="101"/>
      <c r="EO202" s="101"/>
      <c r="EP202" s="101"/>
      <c r="EQ202" s="101"/>
      <c r="ER202" s="101"/>
    </row>
    <row r="203" spans="137:148" x14ac:dyDescent="0.25">
      <c r="EG203" s="101"/>
      <c r="EH203" s="101"/>
      <c r="EI203" s="101"/>
      <c r="EJ203" s="101"/>
      <c r="EK203" s="101"/>
      <c r="EL203" s="101"/>
      <c r="EM203" s="101"/>
      <c r="EN203" s="101"/>
      <c r="EO203" s="101"/>
      <c r="EP203" s="101"/>
      <c r="EQ203" s="101"/>
      <c r="ER203" s="101"/>
    </row>
    <row r="237" spans="2:151" ht="13.65" customHeight="1" x14ac:dyDescent="0.25">
      <c r="B237" s="193"/>
      <c r="C237" s="193"/>
      <c r="D237" s="139"/>
      <c r="E237" s="139"/>
      <c r="F237" s="139"/>
      <c r="G237" s="139"/>
      <c r="H237" s="139"/>
      <c r="I237" s="139"/>
      <c r="J237" s="139"/>
      <c r="K237" s="139"/>
      <c r="L237" s="139"/>
      <c r="M237" s="165"/>
      <c r="N237" s="165"/>
      <c r="O237" s="325" t="s">
        <v>27</v>
      </c>
      <c r="P237" s="326"/>
      <c r="S237" s="165"/>
      <c r="V237" s="165"/>
      <c r="Y237" s="165"/>
      <c r="AB237" s="165"/>
      <c r="AE237" s="165"/>
      <c r="AH237" s="165"/>
      <c r="AK237" s="165"/>
      <c r="AN237" s="165"/>
      <c r="AQ237" s="165"/>
      <c r="AT237" s="165"/>
      <c r="AW237" s="165"/>
      <c r="AZ237" s="165"/>
      <c r="BC237" s="165"/>
      <c r="BF237" s="165"/>
      <c r="BI237" s="165"/>
      <c r="BL237" s="165"/>
      <c r="BO237" s="165"/>
      <c r="BR237" s="165"/>
      <c r="BU237" s="165"/>
      <c r="BX237" s="165"/>
      <c r="CA237" s="165"/>
      <c r="CD237" s="165"/>
      <c r="CG237" s="165"/>
      <c r="CJ237" s="165"/>
      <c r="CM237" s="165"/>
      <c r="CP237" s="165"/>
      <c r="CS237" s="165"/>
      <c r="EG237" s="101"/>
      <c r="EH237" s="101"/>
      <c r="EI237" s="101"/>
      <c r="EJ237" s="101"/>
      <c r="EK237" s="101"/>
      <c r="EL237" s="101"/>
      <c r="EM237" s="101"/>
      <c r="EN237" s="101"/>
      <c r="EO237" s="101"/>
      <c r="EP237" s="101"/>
      <c r="EQ237" s="101"/>
      <c r="ER237" s="101"/>
    </row>
    <row r="238" spans="2:151" ht="13.65" customHeight="1" x14ac:dyDescent="0.25">
      <c r="EG238" s="101"/>
      <c r="EH238" s="101"/>
      <c r="EI238" s="101"/>
      <c r="EJ238" s="101"/>
      <c r="EK238" s="101"/>
      <c r="EL238" s="101"/>
      <c r="EM238" s="101"/>
      <c r="EN238" s="101"/>
      <c r="EO238" s="101"/>
      <c r="EP238" s="101"/>
      <c r="EQ238" s="101"/>
    </row>
    <row r="239" spans="2:151" ht="13.65" customHeight="1" x14ac:dyDescent="0.25">
      <c r="EG239" s="101"/>
      <c r="EH239" s="101"/>
      <c r="EI239" s="101"/>
      <c r="EJ239" s="101"/>
      <c r="EK239" s="101"/>
      <c r="EL239" s="101"/>
      <c r="EM239" s="101"/>
      <c r="EN239" s="101"/>
      <c r="EO239" s="101"/>
      <c r="EP239" s="101"/>
      <c r="EQ239" s="101"/>
    </row>
    <row r="240" spans="2:151" ht="13.65" customHeight="1" x14ac:dyDescent="0.25">
      <c r="EG240" s="101"/>
      <c r="EH240" s="101"/>
      <c r="EI240" s="101"/>
      <c r="EJ240" s="101"/>
      <c r="EK240" s="101"/>
      <c r="EL240" s="101"/>
      <c r="EM240" s="101"/>
      <c r="EN240" s="101"/>
      <c r="EO240" s="101"/>
      <c r="EP240" s="101"/>
      <c r="EQ240" s="101"/>
      <c r="ER240" s="101"/>
      <c r="ES240" s="101"/>
      <c r="ET240" s="101"/>
      <c r="EU240" s="101"/>
    </row>
    <row r="241" spans="137:151" ht="13.65" customHeight="1" x14ac:dyDescent="0.25">
      <c r="EG241" s="101"/>
      <c r="EH241" s="101"/>
      <c r="EI241" s="101"/>
      <c r="EJ241" s="101"/>
      <c r="EK241" s="101"/>
      <c r="EL241" s="101"/>
      <c r="EM241" s="101"/>
      <c r="EN241" s="101"/>
      <c r="EO241" s="101"/>
      <c r="EP241" s="101"/>
      <c r="EQ241" s="101"/>
      <c r="ER241" s="101"/>
      <c r="ES241" s="101"/>
      <c r="ET241" s="101"/>
      <c r="EU241" s="101"/>
    </row>
    <row r="242" spans="137:151" ht="13.65" customHeight="1" x14ac:dyDescent="0.25">
      <c r="EG242" s="101"/>
      <c r="EH242" s="101"/>
      <c r="EI242" s="101"/>
      <c r="EJ242" s="101"/>
      <c r="EK242" s="101"/>
      <c r="EL242" s="101"/>
      <c r="EM242" s="101"/>
      <c r="EN242" s="101"/>
      <c r="EO242" s="101"/>
      <c r="EP242" s="101"/>
      <c r="EQ242" s="101"/>
      <c r="ER242" s="101"/>
      <c r="ES242" s="101"/>
      <c r="ET242" s="101"/>
      <c r="EU242" s="101"/>
    </row>
    <row r="243" spans="137:151" ht="13.65" customHeight="1" x14ac:dyDescent="0.25">
      <c r="EG243" s="101"/>
      <c r="EH243" s="101"/>
      <c r="EI243" s="101"/>
      <c r="EJ243" s="101"/>
      <c r="EK243" s="101"/>
      <c r="EL243" s="101"/>
      <c r="EM243" s="101"/>
      <c r="EN243" s="101"/>
      <c r="EO243" s="101"/>
      <c r="EP243" s="101"/>
      <c r="EQ243" s="101"/>
      <c r="ER243" s="101"/>
      <c r="ES243" s="101"/>
      <c r="ET243" s="101"/>
      <c r="EU243" s="101"/>
    </row>
    <row r="244" spans="137:151" ht="13.65" customHeight="1" x14ac:dyDescent="0.25">
      <c r="EG244" s="101"/>
      <c r="EH244" s="101"/>
      <c r="EI244" s="101"/>
      <c r="EJ244" s="101"/>
      <c r="EK244" s="101"/>
      <c r="EL244" s="101"/>
      <c r="EM244" s="101"/>
      <c r="EN244" s="101"/>
      <c r="EO244" s="101"/>
      <c r="EP244" s="101"/>
      <c r="EQ244" s="101"/>
      <c r="ER244" s="101"/>
      <c r="ES244" s="101"/>
      <c r="ET244" s="101"/>
      <c r="EU244" s="101"/>
    </row>
    <row r="245" spans="137:151" ht="13.65" customHeight="1" x14ac:dyDescent="0.25">
      <c r="EG245" s="101"/>
      <c r="EH245" s="101"/>
      <c r="EI245" s="101"/>
      <c r="EJ245" s="101"/>
      <c r="EK245" s="101"/>
      <c r="EL245" s="101"/>
      <c r="EM245" s="101"/>
      <c r="EN245" s="101"/>
      <c r="EO245" s="101"/>
      <c r="EP245" s="101"/>
      <c r="EQ245" s="101"/>
      <c r="ER245" s="101"/>
      <c r="ES245" s="101"/>
      <c r="ET245" s="101"/>
      <c r="EU245" s="101"/>
    </row>
    <row r="246" spans="137:151" ht="13.65" customHeight="1" x14ac:dyDescent="0.25">
      <c r="EG246" s="101"/>
      <c r="EH246" s="101"/>
      <c r="EI246" s="101"/>
      <c r="EJ246" s="101"/>
      <c r="EK246" s="101"/>
      <c r="EL246" s="101"/>
      <c r="EM246" s="101"/>
      <c r="EN246" s="101"/>
      <c r="EO246" s="101"/>
      <c r="EP246" s="101"/>
      <c r="EQ246" s="101"/>
      <c r="ER246" s="101"/>
      <c r="ES246" s="101"/>
      <c r="ET246" s="101"/>
      <c r="EU246" s="101"/>
    </row>
    <row r="247" spans="137:151" ht="13.65" customHeight="1" x14ac:dyDescent="0.25">
      <c r="EG247" s="101"/>
      <c r="EH247" s="101"/>
      <c r="EI247" s="101"/>
      <c r="EJ247" s="101"/>
      <c r="EK247" s="101"/>
      <c r="EL247" s="101"/>
      <c r="EM247" s="101"/>
      <c r="EN247" s="101"/>
      <c r="EO247" s="101"/>
      <c r="EP247" s="101"/>
      <c r="EQ247" s="101"/>
      <c r="ER247" s="101"/>
      <c r="ES247" s="101"/>
      <c r="ET247" s="101"/>
      <c r="EU247" s="101"/>
    </row>
    <row r="248" spans="137:151" ht="13.65" customHeight="1" x14ac:dyDescent="0.25">
      <c r="EG248" s="101"/>
      <c r="EH248" s="101"/>
      <c r="EI248" s="101"/>
      <c r="EJ248" s="101"/>
      <c r="EK248" s="101"/>
      <c r="EL248" s="101"/>
      <c r="EM248" s="101"/>
      <c r="EN248" s="101"/>
      <c r="EO248" s="101"/>
      <c r="EP248" s="101"/>
      <c r="EQ248" s="101"/>
      <c r="ER248" s="101"/>
      <c r="ES248" s="101"/>
      <c r="ET248" s="101"/>
      <c r="EU248" s="101"/>
    </row>
    <row r="249" spans="137:151" ht="13.65" customHeight="1" x14ac:dyDescent="0.25">
      <c r="EG249" s="101"/>
      <c r="EH249" s="101"/>
      <c r="EI249" s="101"/>
      <c r="EJ249" s="101"/>
      <c r="EK249" s="101"/>
      <c r="EL249" s="101"/>
      <c r="EM249" s="101"/>
      <c r="EN249" s="101"/>
      <c r="EO249" s="101"/>
      <c r="EP249" s="101"/>
      <c r="EQ249" s="101"/>
      <c r="ER249" s="101"/>
      <c r="ES249" s="101"/>
      <c r="ET249" s="101"/>
      <c r="EU249" s="101"/>
    </row>
    <row r="250" spans="137:151" ht="13.65" customHeight="1" x14ac:dyDescent="0.25">
      <c r="EG250" s="101"/>
      <c r="EH250" s="101"/>
      <c r="EI250" s="101"/>
      <c r="EJ250" s="101"/>
      <c r="EK250" s="101"/>
      <c r="EL250" s="101"/>
      <c r="EM250" s="101"/>
      <c r="EN250" s="101"/>
      <c r="EO250" s="101"/>
      <c r="EP250" s="101"/>
      <c r="EQ250" s="101"/>
      <c r="ER250" s="101"/>
      <c r="ES250" s="101"/>
      <c r="ET250" s="101"/>
      <c r="EU250" s="101"/>
    </row>
    <row r="251" spans="137:151" ht="13.65" customHeight="1" x14ac:dyDescent="0.25">
      <c r="EG251" s="101"/>
      <c r="EH251" s="101"/>
      <c r="EI251" s="101"/>
      <c r="EJ251" s="101"/>
      <c r="EK251" s="101"/>
      <c r="EL251" s="101"/>
      <c r="EM251" s="101"/>
      <c r="EN251" s="101"/>
      <c r="EO251" s="101"/>
      <c r="EP251" s="101"/>
      <c r="EQ251" s="101"/>
      <c r="ER251" s="101"/>
      <c r="ES251" s="101"/>
      <c r="ET251" s="101"/>
      <c r="EU251" s="101"/>
    </row>
    <row r="252" spans="137:151" ht="13.65" customHeight="1" x14ac:dyDescent="0.25">
      <c r="EG252" s="101"/>
      <c r="EH252" s="101"/>
      <c r="EI252" s="101"/>
      <c r="EJ252" s="101"/>
      <c r="EK252" s="101"/>
      <c r="EL252" s="101"/>
      <c r="EM252" s="101"/>
      <c r="EN252" s="101"/>
      <c r="EO252" s="101"/>
      <c r="EP252" s="101"/>
      <c r="EQ252" s="101"/>
      <c r="ER252" s="101"/>
      <c r="ES252" s="101"/>
      <c r="ET252" s="101"/>
      <c r="EU252" s="101"/>
    </row>
    <row r="253" spans="137:151" ht="13.65" customHeight="1" x14ac:dyDescent="0.25">
      <c r="EG253" s="101"/>
      <c r="EH253" s="101"/>
      <c r="EI253" s="101"/>
      <c r="EJ253" s="101"/>
      <c r="EK253" s="101"/>
      <c r="EL253" s="101"/>
      <c r="EM253" s="101"/>
      <c r="EN253" s="101"/>
      <c r="EO253" s="101"/>
      <c r="EP253" s="101"/>
      <c r="EQ253" s="101"/>
      <c r="ER253" s="101"/>
      <c r="ES253" s="101"/>
      <c r="ET253" s="101"/>
      <c r="EU253" s="101"/>
    </row>
    <row r="254" spans="137:151" ht="13.65" customHeight="1" x14ac:dyDescent="0.25">
      <c r="EG254" s="101"/>
      <c r="EH254" s="101"/>
      <c r="EI254" s="101"/>
      <c r="EJ254" s="101"/>
      <c r="EK254" s="101"/>
      <c r="EL254" s="101"/>
      <c r="EM254" s="101"/>
      <c r="EN254" s="101"/>
      <c r="EO254" s="101"/>
      <c r="EP254" s="101"/>
      <c r="EQ254" s="101"/>
      <c r="ER254" s="101"/>
      <c r="ES254" s="101"/>
      <c r="ET254" s="101"/>
      <c r="EU254" s="101"/>
    </row>
    <row r="255" spans="137:151" ht="13.65" customHeight="1" x14ac:dyDescent="0.25">
      <c r="EG255" s="101"/>
      <c r="EH255" s="101"/>
      <c r="EI255" s="101"/>
      <c r="EJ255" s="101"/>
      <c r="EK255" s="101"/>
      <c r="EL255" s="101"/>
      <c r="EM255" s="101"/>
      <c r="EN255" s="101"/>
      <c r="EO255" s="101"/>
      <c r="EP255" s="101"/>
      <c r="EQ255" s="101"/>
      <c r="ER255" s="101"/>
      <c r="ES255" s="101"/>
      <c r="ET255" s="101"/>
      <c r="EU255" s="101"/>
    </row>
    <row r="256" spans="137:151" ht="13.65" customHeight="1" x14ac:dyDescent="0.25">
      <c r="EG256" s="101"/>
      <c r="EH256" s="101"/>
      <c r="EI256" s="101"/>
      <c r="EJ256" s="101"/>
      <c r="EK256" s="101"/>
      <c r="EL256" s="101"/>
      <c r="EM256" s="101"/>
      <c r="EN256" s="101"/>
      <c r="EO256" s="101"/>
      <c r="EP256" s="101"/>
      <c r="EQ256" s="101"/>
      <c r="ER256" s="101"/>
      <c r="ES256" s="101"/>
      <c r="ET256" s="101"/>
      <c r="EU256" s="101"/>
    </row>
    <row r="257" spans="137:151" ht="13.65" customHeight="1" x14ac:dyDescent="0.25">
      <c r="EG257" s="101"/>
      <c r="EH257" s="101"/>
      <c r="EI257" s="101"/>
      <c r="EJ257" s="101"/>
      <c r="EK257" s="101"/>
      <c r="EL257" s="101"/>
      <c r="EM257" s="101"/>
      <c r="EN257" s="101"/>
      <c r="EO257" s="101"/>
      <c r="EP257" s="101"/>
      <c r="EQ257" s="101"/>
      <c r="ER257" s="101"/>
      <c r="ES257" s="101"/>
      <c r="ET257" s="101"/>
      <c r="EU257" s="101"/>
    </row>
    <row r="258" spans="137:151" ht="13.65" customHeight="1" x14ac:dyDescent="0.25">
      <c r="EG258" s="101"/>
      <c r="EH258" s="101"/>
      <c r="EI258" s="101"/>
      <c r="EJ258" s="101"/>
      <c r="EK258" s="101"/>
      <c r="EL258" s="101"/>
      <c r="EM258" s="101"/>
      <c r="EN258" s="101"/>
      <c r="EO258" s="101"/>
      <c r="EP258" s="101"/>
      <c r="EQ258" s="101"/>
      <c r="ER258" s="101"/>
      <c r="ES258" s="101"/>
      <c r="ET258" s="101"/>
      <c r="EU258" s="101"/>
    </row>
    <row r="259" spans="137:151" ht="13.65" customHeight="1" x14ac:dyDescent="0.25">
      <c r="EG259" s="101"/>
      <c r="EH259" s="101"/>
      <c r="EI259" s="101"/>
      <c r="EJ259" s="101"/>
      <c r="EK259" s="101"/>
      <c r="EL259" s="101"/>
      <c r="EM259" s="101"/>
      <c r="EN259" s="101"/>
      <c r="EO259" s="101"/>
      <c r="EP259" s="101"/>
      <c r="EQ259" s="101"/>
      <c r="ER259" s="101"/>
      <c r="ES259" s="101"/>
      <c r="ET259" s="101"/>
      <c r="EU259" s="101"/>
    </row>
    <row r="260" spans="137:151" ht="13.65" customHeight="1" x14ac:dyDescent="0.25">
      <c r="EG260" s="101"/>
      <c r="EH260" s="101"/>
      <c r="EI260" s="101"/>
      <c r="EJ260" s="101"/>
      <c r="EK260" s="101"/>
      <c r="EL260" s="101"/>
      <c r="EM260" s="101"/>
      <c r="EN260" s="101"/>
      <c r="EO260" s="101"/>
      <c r="EP260" s="101"/>
      <c r="EQ260" s="101"/>
      <c r="ER260" s="101"/>
      <c r="ES260" s="101"/>
      <c r="ET260" s="101"/>
      <c r="EU260" s="101"/>
    </row>
    <row r="261" spans="137:151" ht="13.65" customHeight="1" x14ac:dyDescent="0.25">
      <c r="EG261" s="101"/>
      <c r="EH261" s="101"/>
      <c r="EI261" s="101"/>
      <c r="EJ261" s="101"/>
      <c r="EK261" s="101"/>
      <c r="EL261" s="101"/>
      <c r="EM261" s="101"/>
      <c r="EN261" s="101"/>
      <c r="EO261" s="101"/>
      <c r="EP261" s="101"/>
      <c r="EQ261" s="101"/>
      <c r="ER261" s="101"/>
      <c r="ES261" s="101"/>
      <c r="ET261" s="101"/>
      <c r="EU261" s="101"/>
    </row>
    <row r="262" spans="137:151" ht="13.65" customHeight="1" x14ac:dyDescent="0.25">
      <c r="EG262" s="101"/>
      <c r="EH262" s="101"/>
      <c r="EI262" s="101"/>
      <c r="EJ262" s="101"/>
      <c r="EK262" s="101"/>
      <c r="EL262" s="101"/>
      <c r="EM262" s="101"/>
      <c r="EN262" s="101"/>
      <c r="EO262" s="101"/>
      <c r="EP262" s="101"/>
      <c r="EQ262" s="101"/>
      <c r="ER262" s="101"/>
      <c r="ES262" s="101"/>
      <c r="ET262" s="101"/>
      <c r="EU262" s="101"/>
    </row>
    <row r="263" spans="137:151" ht="13.65" customHeight="1" x14ac:dyDescent="0.25">
      <c r="EG263" s="101"/>
      <c r="EH263" s="101"/>
      <c r="EI263" s="101"/>
      <c r="EJ263" s="101"/>
      <c r="EK263" s="101"/>
      <c r="EL263" s="101"/>
      <c r="EM263" s="101"/>
      <c r="EN263" s="101"/>
      <c r="EO263" s="101"/>
      <c r="EP263" s="101"/>
      <c r="EQ263" s="101"/>
      <c r="ER263" s="101"/>
      <c r="ES263" s="101"/>
      <c r="ET263" s="101"/>
      <c r="EU263" s="101"/>
    </row>
    <row r="264" spans="137:151" ht="13.65" customHeight="1" x14ac:dyDescent="0.25">
      <c r="EG264" s="101"/>
      <c r="EH264" s="101"/>
      <c r="EI264" s="101"/>
      <c r="EJ264" s="101"/>
      <c r="EK264" s="101"/>
      <c r="EL264" s="101"/>
      <c r="EM264" s="101"/>
      <c r="EN264" s="101"/>
      <c r="EO264" s="101"/>
      <c r="EP264" s="101"/>
      <c r="EQ264" s="101"/>
      <c r="ER264" s="101"/>
      <c r="ES264" s="101"/>
      <c r="ET264" s="101"/>
      <c r="EU264" s="101"/>
    </row>
    <row r="265" spans="137:151" ht="13.65" customHeight="1" x14ac:dyDescent="0.25">
      <c r="EG265" s="101"/>
      <c r="EH265" s="101"/>
      <c r="EI265" s="101"/>
      <c r="EJ265" s="101"/>
      <c r="EK265" s="101"/>
      <c r="EL265" s="101"/>
      <c r="EM265" s="101"/>
      <c r="EN265" s="101"/>
      <c r="EO265" s="101"/>
      <c r="EP265" s="101"/>
      <c r="EQ265" s="101"/>
      <c r="ER265" s="101"/>
      <c r="ES265" s="101"/>
      <c r="ET265" s="101"/>
      <c r="EU265" s="101"/>
    </row>
    <row r="266" spans="137:151" ht="13.65" customHeight="1" x14ac:dyDescent="0.25">
      <c r="EG266" s="101"/>
      <c r="EH266" s="101"/>
      <c r="EI266" s="101"/>
      <c r="EJ266" s="101"/>
      <c r="EK266" s="101"/>
      <c r="EL266" s="101"/>
      <c r="EM266" s="101"/>
      <c r="EN266" s="101"/>
      <c r="EO266" s="101"/>
      <c r="EP266" s="101"/>
      <c r="EQ266" s="101"/>
      <c r="ER266" s="101"/>
      <c r="ES266" s="101"/>
      <c r="ET266" s="101"/>
      <c r="EU266" s="101"/>
    </row>
    <row r="267" spans="137:151" ht="13.65" customHeight="1" x14ac:dyDescent="0.25">
      <c r="EG267" s="101"/>
      <c r="EH267" s="101"/>
      <c r="EI267" s="101"/>
      <c r="EJ267" s="101"/>
      <c r="EK267" s="101"/>
      <c r="EL267" s="101"/>
      <c r="EM267" s="101"/>
      <c r="EN267" s="101"/>
      <c r="EO267" s="101"/>
      <c r="EP267" s="101"/>
      <c r="EQ267" s="101"/>
      <c r="ER267" s="101"/>
      <c r="ES267" s="101"/>
      <c r="ET267" s="101"/>
      <c r="EU267" s="101"/>
    </row>
    <row r="268" spans="137:151" ht="13.65" customHeight="1" x14ac:dyDescent="0.25">
      <c r="EG268" s="101"/>
      <c r="EH268" s="101"/>
      <c r="EI268" s="101"/>
      <c r="EJ268" s="101"/>
      <c r="EK268" s="101"/>
      <c r="EL268" s="101"/>
      <c r="EM268" s="101"/>
      <c r="EN268" s="101"/>
      <c r="EO268" s="101"/>
      <c r="EP268" s="101"/>
      <c r="EQ268" s="101"/>
      <c r="ER268" s="101"/>
      <c r="ES268" s="101"/>
      <c r="ET268" s="101"/>
      <c r="EU268" s="101"/>
    </row>
    <row r="269" spans="137:151" ht="13.65" customHeight="1" x14ac:dyDescent="0.25">
      <c r="EG269" s="101"/>
      <c r="EH269" s="101"/>
      <c r="EI269" s="101"/>
      <c r="EJ269" s="101"/>
      <c r="EK269" s="101"/>
      <c r="EL269" s="101"/>
      <c r="EM269" s="101"/>
      <c r="EN269" s="101"/>
      <c r="EO269" s="101"/>
      <c r="EP269" s="101"/>
      <c r="EQ269" s="101"/>
      <c r="ER269" s="101"/>
      <c r="ES269" s="101"/>
      <c r="ET269" s="101"/>
      <c r="EU269" s="101"/>
    </row>
    <row r="270" spans="137:151" ht="13.65" customHeight="1" x14ac:dyDescent="0.25">
      <c r="EG270" s="101"/>
      <c r="EH270" s="101"/>
      <c r="EI270" s="101"/>
      <c r="EJ270" s="101"/>
      <c r="EK270" s="101"/>
      <c r="EL270" s="101"/>
      <c r="EM270" s="101"/>
      <c r="EN270" s="101"/>
      <c r="EO270" s="101"/>
      <c r="EP270" s="101"/>
      <c r="EQ270" s="101"/>
      <c r="ER270" s="101"/>
      <c r="ES270" s="101"/>
      <c r="ET270" s="101"/>
      <c r="EU270" s="101"/>
    </row>
    <row r="271" spans="137:151" ht="13.65" customHeight="1" x14ac:dyDescent="0.25">
      <c r="EG271" s="101"/>
      <c r="EH271" s="101"/>
      <c r="EI271" s="101"/>
      <c r="EJ271" s="101"/>
      <c r="EK271" s="101"/>
      <c r="EL271" s="101"/>
      <c r="EM271" s="101"/>
      <c r="EN271" s="101"/>
      <c r="EO271" s="101"/>
      <c r="EP271" s="101"/>
      <c r="EQ271" s="101"/>
      <c r="ER271" s="101"/>
      <c r="ES271" s="101"/>
      <c r="ET271" s="101"/>
      <c r="EU271" s="101"/>
    </row>
    <row r="272" spans="137:151" ht="13.65" customHeight="1" x14ac:dyDescent="0.25">
      <c r="EG272" s="101"/>
      <c r="EH272" s="101"/>
      <c r="EI272" s="101"/>
      <c r="EJ272" s="101"/>
      <c r="EK272" s="101"/>
      <c r="EL272" s="101"/>
      <c r="EM272" s="101"/>
      <c r="EN272" s="101"/>
      <c r="EO272" s="101"/>
      <c r="EP272" s="101"/>
      <c r="EQ272" s="101"/>
      <c r="ER272" s="101"/>
      <c r="ES272" s="101"/>
      <c r="ET272" s="101"/>
      <c r="EU272" s="101"/>
    </row>
    <row r="273" spans="137:249" ht="13.65" customHeight="1" x14ac:dyDescent="0.25">
      <c r="EG273" s="101"/>
      <c r="EH273" s="101"/>
      <c r="EI273" s="101"/>
      <c r="EJ273" s="101"/>
      <c r="EK273" s="101"/>
      <c r="EL273" s="101"/>
      <c r="EM273" s="101"/>
      <c r="EN273" s="101"/>
      <c r="EO273" s="101"/>
      <c r="EP273" s="101"/>
      <c r="EQ273" s="101"/>
      <c r="ER273" s="101"/>
      <c r="ES273" s="101"/>
      <c r="ET273" s="101"/>
      <c r="EU273" s="101"/>
    </row>
    <row r="274" spans="137:249" x14ac:dyDescent="0.25">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c r="FA274" s="101"/>
      <c r="FB274" s="101"/>
      <c r="FC274" s="101"/>
      <c r="FD274" s="101"/>
      <c r="FE274" s="101"/>
      <c r="FF274" s="101"/>
      <c r="FG274" s="101"/>
      <c r="FH274" s="101"/>
      <c r="FI274" s="101"/>
      <c r="FJ274" s="101"/>
      <c r="FK274" s="101"/>
      <c r="FL274" s="101"/>
      <c r="FM274" s="101"/>
      <c r="FN274" s="101"/>
      <c r="FO274" s="101"/>
      <c r="FP274" s="101"/>
      <c r="FQ274" s="101"/>
      <c r="FR274" s="101"/>
      <c r="FS274" s="101"/>
      <c r="FT274" s="101"/>
      <c r="FU274" s="101"/>
      <c r="FV274" s="101"/>
      <c r="FW274" s="101"/>
      <c r="FX274" s="101"/>
      <c r="FY274" s="101"/>
      <c r="FZ274" s="101"/>
      <c r="GA274" s="101"/>
      <c r="GB274" s="101"/>
      <c r="GC274" s="101"/>
      <c r="GD274" s="101"/>
      <c r="GE274" s="101"/>
      <c r="GF274" s="101"/>
      <c r="GG274" s="101"/>
      <c r="GH274" s="101"/>
      <c r="GI274" s="101"/>
      <c r="GJ274" s="101"/>
      <c r="GK274" s="101"/>
      <c r="GL274" s="101"/>
      <c r="GM274" s="101"/>
      <c r="GN274" s="101"/>
      <c r="GO274" s="101"/>
      <c r="GP274" s="101"/>
      <c r="GQ274" s="101"/>
      <c r="GR274" s="101"/>
      <c r="GS274" s="101"/>
      <c r="GT274" s="101"/>
      <c r="GU274" s="101"/>
      <c r="GV274" s="101"/>
      <c r="GW274" s="101"/>
      <c r="GX274" s="101"/>
      <c r="GY274" s="101"/>
      <c r="GZ274" s="101"/>
      <c r="HA274" s="101"/>
      <c r="HB274" s="101"/>
      <c r="HC274" s="101"/>
      <c r="HD274" s="101"/>
      <c r="HE274" s="101"/>
      <c r="HF274" s="101"/>
      <c r="HG274" s="101"/>
      <c r="HH274" s="101"/>
      <c r="HI274" s="101"/>
      <c r="HJ274" s="101"/>
      <c r="HK274" s="101"/>
      <c r="HL274" s="101"/>
      <c r="HM274" s="101"/>
      <c r="HN274" s="101"/>
      <c r="HO274" s="101"/>
      <c r="HP274" s="101"/>
      <c r="HQ274" s="101"/>
      <c r="HR274" s="101"/>
      <c r="HS274" s="101"/>
      <c r="HT274" s="101"/>
      <c r="HU274" s="101"/>
      <c r="HV274" s="101"/>
      <c r="HW274" s="101"/>
      <c r="HX274" s="101"/>
      <c r="HY274" s="101"/>
      <c r="HZ274" s="101"/>
      <c r="IA274" s="101"/>
      <c r="IB274" s="101"/>
      <c r="IC274" s="101"/>
      <c r="ID274" s="101"/>
      <c r="IE274" s="101"/>
      <c r="IF274" s="101"/>
      <c r="IG274" s="101"/>
      <c r="IH274" s="101"/>
      <c r="II274" s="101"/>
      <c r="IJ274" s="101"/>
      <c r="IK274" s="101"/>
      <c r="IL274" s="101"/>
      <c r="IM274" s="101"/>
      <c r="IN274" s="101"/>
      <c r="IO274" s="101"/>
    </row>
    <row r="275" spans="137:249" x14ac:dyDescent="0.25">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c r="FA275" s="101"/>
      <c r="FB275" s="101"/>
      <c r="FC275" s="101"/>
      <c r="FD275" s="101"/>
      <c r="FE275" s="101"/>
      <c r="FF275" s="101"/>
      <c r="FG275" s="101"/>
      <c r="FH275" s="101"/>
      <c r="FI275" s="101"/>
      <c r="FJ275" s="101"/>
      <c r="FK275" s="101"/>
      <c r="FL275" s="101"/>
      <c r="FM275" s="101"/>
      <c r="FN275" s="101"/>
      <c r="FO275" s="101"/>
      <c r="FP275" s="101"/>
      <c r="FQ275" s="101"/>
      <c r="FR275" s="101"/>
      <c r="FS275" s="101"/>
      <c r="FT275" s="101"/>
      <c r="FU275" s="101"/>
      <c r="FV275" s="101"/>
      <c r="FW275" s="101"/>
      <c r="FX275" s="101"/>
      <c r="FY275" s="101"/>
      <c r="FZ275" s="101"/>
      <c r="GA275" s="101"/>
      <c r="GB275" s="101"/>
      <c r="GC275" s="101"/>
      <c r="GD275" s="101"/>
      <c r="GE275" s="101"/>
      <c r="GF275" s="101"/>
      <c r="GG275" s="101"/>
      <c r="GH275" s="101"/>
      <c r="GI275" s="101"/>
      <c r="GJ275" s="101"/>
      <c r="GK275" s="101"/>
      <c r="GL275" s="101"/>
      <c r="GM275" s="101"/>
      <c r="GN275" s="101"/>
      <c r="GO275" s="101"/>
      <c r="GP275" s="101"/>
      <c r="GQ275" s="101"/>
      <c r="GR275" s="101"/>
      <c r="GS275" s="101"/>
      <c r="GT275" s="101"/>
      <c r="GU275" s="101"/>
      <c r="GV275" s="101"/>
      <c r="GW275" s="101"/>
      <c r="GX275" s="101"/>
      <c r="GY275" s="101"/>
      <c r="GZ275" s="101"/>
      <c r="HA275" s="101"/>
      <c r="HB275" s="101"/>
      <c r="HC275" s="101"/>
      <c r="HD275" s="101"/>
      <c r="HE275" s="101"/>
      <c r="HF275" s="101"/>
      <c r="HG275" s="101"/>
      <c r="HH275" s="101"/>
      <c r="HI275" s="101"/>
      <c r="HJ275" s="101"/>
      <c r="HK275" s="101"/>
      <c r="HL275" s="101"/>
      <c r="HM275" s="101"/>
      <c r="HN275" s="101"/>
      <c r="HO275" s="101"/>
      <c r="HP275" s="101"/>
      <c r="HQ275" s="101"/>
      <c r="HR275" s="101"/>
      <c r="HS275" s="101"/>
      <c r="HT275" s="101"/>
      <c r="HU275" s="101"/>
      <c r="HV275" s="101"/>
      <c r="HW275" s="101"/>
      <c r="HX275" s="101"/>
      <c r="HY275" s="101"/>
      <c r="HZ275" s="101"/>
      <c r="IA275" s="101"/>
      <c r="IB275" s="101"/>
      <c r="IC275" s="101"/>
      <c r="ID275" s="101"/>
      <c r="IE275" s="101"/>
      <c r="IF275" s="101"/>
      <c r="IG275" s="101"/>
      <c r="IH275" s="101"/>
      <c r="II275" s="101"/>
      <c r="IJ275" s="101"/>
      <c r="IK275" s="101"/>
      <c r="IL275" s="101"/>
      <c r="IM275" s="101"/>
      <c r="IN275" s="101"/>
      <c r="IO275" s="101"/>
    </row>
    <row r="276" spans="137:249" x14ac:dyDescent="0.25">
      <c r="EG276" s="101"/>
      <c r="EH276" s="101"/>
      <c r="EI276" s="101"/>
      <c r="EJ276" s="101"/>
      <c r="EK276" s="101"/>
      <c r="EL276" s="101"/>
      <c r="EM276" s="101"/>
      <c r="EN276" s="101"/>
      <c r="EO276" s="101"/>
      <c r="EP276" s="101"/>
      <c r="EQ276" s="101"/>
      <c r="ER276" s="101"/>
      <c r="ES276" s="101"/>
      <c r="ET276" s="101"/>
      <c r="EU276" s="101"/>
      <c r="EV276" s="101"/>
      <c r="EW276" s="101"/>
      <c r="EX276" s="101"/>
      <c r="EY276" s="101"/>
      <c r="EZ276" s="101"/>
      <c r="FA276" s="101"/>
      <c r="FB276" s="101"/>
      <c r="FC276" s="101"/>
      <c r="FD276" s="101"/>
      <c r="FE276" s="101"/>
      <c r="FF276" s="101"/>
      <c r="FG276" s="101"/>
      <c r="FH276" s="101"/>
      <c r="FI276" s="101"/>
      <c r="FJ276" s="101"/>
      <c r="FK276" s="101"/>
      <c r="FL276" s="101"/>
      <c r="FM276" s="101"/>
      <c r="FN276" s="101"/>
      <c r="FO276" s="101"/>
      <c r="FP276" s="101"/>
      <c r="FQ276" s="101"/>
      <c r="FR276" s="101"/>
      <c r="FS276" s="101"/>
      <c r="FT276" s="101"/>
      <c r="FU276" s="101"/>
      <c r="FV276" s="101"/>
      <c r="FW276" s="101"/>
      <c r="FX276" s="101"/>
      <c r="FY276" s="101"/>
      <c r="FZ276" s="101"/>
      <c r="GA276" s="101"/>
      <c r="GB276" s="101"/>
      <c r="GC276" s="101"/>
      <c r="GD276" s="101"/>
      <c r="GE276" s="101"/>
      <c r="GF276" s="101"/>
      <c r="GG276" s="101"/>
      <c r="GH276" s="101"/>
      <c r="GI276" s="101"/>
      <c r="GJ276" s="101"/>
      <c r="GK276" s="101"/>
      <c r="GL276" s="101"/>
      <c r="GM276" s="101"/>
      <c r="GN276" s="101"/>
      <c r="GO276" s="101"/>
      <c r="GP276" s="101"/>
      <c r="GQ276" s="101"/>
      <c r="GR276" s="101"/>
      <c r="GS276" s="101"/>
      <c r="GT276" s="101"/>
      <c r="GU276" s="101"/>
      <c r="GV276" s="101"/>
      <c r="GW276" s="101"/>
      <c r="GX276" s="101"/>
      <c r="GY276" s="101"/>
      <c r="GZ276" s="101"/>
      <c r="HA276" s="101"/>
      <c r="HB276" s="101"/>
      <c r="HC276" s="101"/>
      <c r="HD276" s="101"/>
      <c r="HE276" s="101"/>
      <c r="HF276" s="101"/>
      <c r="HG276" s="101"/>
      <c r="HH276" s="101"/>
      <c r="HI276" s="101"/>
      <c r="HJ276" s="101"/>
      <c r="HK276" s="101"/>
      <c r="HL276" s="101"/>
      <c r="HM276" s="101"/>
      <c r="HN276" s="101"/>
      <c r="HO276" s="101"/>
      <c r="HP276" s="101"/>
      <c r="HQ276" s="101"/>
      <c r="HR276" s="101"/>
      <c r="HS276" s="101"/>
      <c r="HT276" s="101"/>
      <c r="HU276" s="101"/>
      <c r="HV276" s="101"/>
      <c r="HW276" s="101"/>
      <c r="HX276" s="101"/>
      <c r="HY276" s="101"/>
      <c r="HZ276" s="101"/>
      <c r="IA276" s="101"/>
      <c r="IB276" s="101"/>
      <c r="IC276" s="101"/>
      <c r="ID276" s="101"/>
      <c r="IE276" s="101"/>
      <c r="IF276" s="101"/>
      <c r="IG276" s="101"/>
      <c r="IH276" s="101"/>
      <c r="II276" s="101"/>
      <c r="IJ276" s="101"/>
      <c r="IK276" s="101"/>
      <c r="IL276" s="101"/>
      <c r="IM276" s="101"/>
      <c r="IN276" s="101"/>
      <c r="IO276" s="101"/>
    </row>
    <row r="277" spans="137:249" x14ac:dyDescent="0.25">
      <c r="EG277" s="101"/>
      <c r="EH277" s="101"/>
      <c r="EI277" s="101"/>
      <c r="EJ277" s="101"/>
      <c r="EK277" s="101"/>
      <c r="EL277" s="101"/>
      <c r="EM277" s="101"/>
      <c r="EN277" s="101"/>
      <c r="EO277" s="101"/>
      <c r="EP277" s="101"/>
      <c r="EQ277" s="101"/>
      <c r="ER277" s="101"/>
      <c r="ES277" s="101"/>
      <c r="ET277" s="101"/>
      <c r="EU277" s="101"/>
      <c r="EV277" s="101"/>
      <c r="EW277" s="101"/>
      <c r="EX277" s="101"/>
      <c r="EY277" s="101"/>
      <c r="EZ277" s="101"/>
      <c r="FA277" s="101"/>
      <c r="FB277" s="101"/>
      <c r="FC277" s="101"/>
      <c r="FD277" s="101"/>
      <c r="FE277" s="101"/>
      <c r="FF277" s="101"/>
      <c r="FG277" s="101"/>
      <c r="FH277" s="101"/>
      <c r="FI277" s="101"/>
      <c r="FJ277" s="101"/>
      <c r="FK277" s="101"/>
      <c r="FL277" s="101"/>
      <c r="FM277" s="101"/>
      <c r="FN277" s="101"/>
      <c r="FO277" s="101"/>
      <c r="FP277" s="101"/>
      <c r="FQ277" s="101"/>
      <c r="FR277" s="101"/>
      <c r="FS277" s="101"/>
      <c r="FT277" s="101"/>
      <c r="FU277" s="101"/>
      <c r="FV277" s="101"/>
      <c r="FW277" s="101"/>
      <c r="FX277" s="101"/>
      <c r="FY277" s="101"/>
      <c r="FZ277" s="101"/>
      <c r="GA277" s="101"/>
      <c r="GB277" s="101"/>
      <c r="GC277" s="101"/>
      <c r="GD277" s="101"/>
      <c r="GE277" s="101"/>
      <c r="GF277" s="101"/>
      <c r="GG277" s="101"/>
      <c r="GH277" s="101"/>
      <c r="GI277" s="101"/>
      <c r="GJ277" s="101"/>
      <c r="GK277" s="101"/>
      <c r="GL277" s="101"/>
      <c r="GM277" s="101"/>
      <c r="GN277" s="101"/>
      <c r="GO277" s="101"/>
      <c r="GP277" s="101"/>
      <c r="GQ277" s="101"/>
      <c r="GR277" s="101"/>
      <c r="GS277" s="101"/>
      <c r="GT277" s="101"/>
      <c r="GU277" s="101"/>
      <c r="GV277" s="101"/>
      <c r="GW277" s="101"/>
      <c r="GX277" s="101"/>
      <c r="GY277" s="101"/>
      <c r="GZ277" s="101"/>
      <c r="HA277" s="101"/>
      <c r="HB277" s="101"/>
      <c r="HC277" s="101"/>
      <c r="HD277" s="101"/>
      <c r="HE277" s="101"/>
      <c r="HF277" s="101"/>
      <c r="HG277" s="101"/>
      <c r="HH277" s="101"/>
      <c r="HI277" s="101"/>
      <c r="HJ277" s="101"/>
      <c r="HK277" s="101"/>
      <c r="HL277" s="101"/>
      <c r="HM277" s="101"/>
      <c r="HN277" s="101"/>
      <c r="HO277" s="101"/>
      <c r="HP277" s="101"/>
      <c r="HQ277" s="101"/>
      <c r="HR277" s="101"/>
      <c r="HS277" s="101"/>
      <c r="HT277" s="101"/>
      <c r="HU277" s="101"/>
      <c r="HV277" s="101"/>
      <c r="HW277" s="101"/>
      <c r="HX277" s="101"/>
      <c r="HY277" s="101"/>
      <c r="HZ277" s="101"/>
      <c r="IA277" s="101"/>
      <c r="IB277" s="101"/>
      <c r="IC277" s="101"/>
      <c r="ID277" s="101"/>
      <c r="IE277" s="101"/>
      <c r="IF277" s="101"/>
      <c r="IG277" s="101"/>
      <c r="IH277" s="101"/>
      <c r="II277" s="101"/>
      <c r="IJ277" s="101"/>
      <c r="IK277" s="101"/>
      <c r="IL277" s="101"/>
      <c r="IM277" s="101"/>
      <c r="IN277" s="101"/>
      <c r="IO277" s="101"/>
    </row>
    <row r="278" spans="137:249" x14ac:dyDescent="0.25">
      <c r="EG278" s="101"/>
      <c r="EH278" s="101"/>
      <c r="EI278" s="101"/>
      <c r="EJ278" s="101"/>
      <c r="EK278" s="101"/>
      <c r="EL278" s="101"/>
      <c r="EM278" s="101"/>
      <c r="EN278" s="101"/>
      <c r="EO278" s="101"/>
      <c r="EP278" s="101"/>
      <c r="EQ278" s="101"/>
      <c r="ER278" s="101"/>
      <c r="ES278" s="101"/>
      <c r="ET278" s="101"/>
      <c r="EU278" s="101"/>
      <c r="EV278" s="101"/>
      <c r="EW278" s="101"/>
      <c r="EX278" s="101"/>
      <c r="EY278" s="101"/>
      <c r="EZ278" s="101"/>
      <c r="FA278" s="101"/>
      <c r="FB278" s="101"/>
      <c r="FC278" s="101"/>
      <c r="FD278" s="101"/>
      <c r="FE278" s="101"/>
      <c r="FF278" s="101"/>
      <c r="FG278" s="101"/>
      <c r="FH278" s="101"/>
      <c r="FI278" s="101"/>
      <c r="FJ278" s="101"/>
      <c r="FK278" s="101"/>
      <c r="FL278" s="101"/>
      <c r="FM278" s="101"/>
      <c r="FN278" s="101"/>
      <c r="FO278" s="101"/>
      <c r="FP278" s="101"/>
      <c r="FQ278" s="101"/>
      <c r="FR278" s="101"/>
      <c r="FS278" s="101"/>
      <c r="FT278" s="101"/>
      <c r="FU278" s="101"/>
      <c r="FV278" s="101"/>
      <c r="FW278" s="101"/>
      <c r="FX278" s="101"/>
      <c r="FY278" s="101"/>
      <c r="FZ278" s="101"/>
      <c r="GA278" s="101"/>
      <c r="GB278" s="101"/>
      <c r="GC278" s="101"/>
      <c r="GD278" s="101"/>
      <c r="GE278" s="101"/>
      <c r="GF278" s="101"/>
      <c r="GG278" s="101"/>
      <c r="GH278" s="101"/>
      <c r="GI278" s="101"/>
      <c r="GJ278" s="101"/>
      <c r="GK278" s="101"/>
      <c r="GL278" s="101"/>
      <c r="GM278" s="101"/>
      <c r="GN278" s="101"/>
      <c r="GO278" s="101"/>
      <c r="GP278" s="101"/>
      <c r="GQ278" s="101"/>
      <c r="GR278" s="101"/>
      <c r="GS278" s="101"/>
      <c r="GT278" s="101"/>
      <c r="GU278" s="101"/>
      <c r="GV278" s="101"/>
      <c r="GW278" s="101"/>
      <c r="GX278" s="101"/>
      <c r="GY278" s="101"/>
      <c r="GZ278" s="101"/>
      <c r="HA278" s="101"/>
      <c r="HB278" s="101"/>
      <c r="HC278" s="101"/>
      <c r="HD278" s="101"/>
      <c r="HE278" s="101"/>
      <c r="HF278" s="101"/>
      <c r="HG278" s="101"/>
      <c r="HH278" s="101"/>
      <c r="HI278" s="101"/>
      <c r="HJ278" s="101"/>
      <c r="HK278" s="101"/>
      <c r="HL278" s="101"/>
      <c r="HM278" s="101"/>
      <c r="HN278" s="101"/>
      <c r="HO278" s="101"/>
      <c r="HP278" s="101"/>
      <c r="HQ278" s="101"/>
      <c r="HR278" s="101"/>
      <c r="HS278" s="101"/>
      <c r="HT278" s="101"/>
      <c r="HU278" s="101"/>
      <c r="HV278" s="101"/>
      <c r="HW278" s="101"/>
      <c r="HX278" s="101"/>
      <c r="HY278" s="101"/>
      <c r="HZ278" s="101"/>
      <c r="IA278" s="101"/>
      <c r="IB278" s="101"/>
      <c r="IC278" s="101"/>
      <c r="ID278" s="101"/>
      <c r="IE278" s="101"/>
      <c r="IF278" s="101"/>
      <c r="IG278" s="101"/>
      <c r="IH278" s="101"/>
      <c r="II278" s="101"/>
      <c r="IJ278" s="101"/>
      <c r="IK278" s="101"/>
      <c r="IL278" s="101"/>
      <c r="IM278" s="101"/>
      <c r="IN278" s="101"/>
      <c r="IO278" s="101"/>
    </row>
    <row r="279" spans="137:249" x14ac:dyDescent="0.25">
      <c r="EG279" s="101"/>
      <c r="EH279" s="101"/>
      <c r="EI279" s="101"/>
      <c r="EJ279" s="101"/>
      <c r="EK279" s="101"/>
      <c r="EL279" s="101"/>
      <c r="EM279" s="101"/>
      <c r="EN279" s="101"/>
      <c r="EO279" s="101"/>
      <c r="EP279" s="101"/>
      <c r="EQ279" s="101"/>
      <c r="ER279" s="101"/>
      <c r="ES279" s="101"/>
      <c r="ET279" s="101"/>
      <c r="EU279" s="101"/>
      <c r="EV279" s="101"/>
      <c r="EW279" s="101"/>
      <c r="EX279" s="101"/>
      <c r="EY279" s="101"/>
      <c r="EZ279" s="101"/>
      <c r="FA279" s="101"/>
      <c r="FB279" s="101"/>
      <c r="FC279" s="101"/>
      <c r="FD279" s="101"/>
      <c r="FE279" s="101"/>
      <c r="FF279" s="101"/>
      <c r="FG279" s="101"/>
      <c r="FH279" s="101"/>
      <c r="FI279" s="101"/>
      <c r="FJ279" s="101"/>
      <c r="FK279" s="101"/>
      <c r="FL279" s="101"/>
      <c r="FM279" s="101"/>
      <c r="FN279" s="101"/>
      <c r="FO279" s="101"/>
      <c r="FP279" s="101"/>
      <c r="FQ279" s="101"/>
      <c r="FR279" s="101"/>
      <c r="FS279" s="101"/>
      <c r="FT279" s="101"/>
      <c r="FU279" s="101"/>
      <c r="FV279" s="101"/>
      <c r="FW279" s="101"/>
      <c r="FX279" s="101"/>
      <c r="FY279" s="101"/>
      <c r="FZ279" s="101"/>
      <c r="GA279" s="101"/>
      <c r="GB279" s="101"/>
      <c r="GC279" s="101"/>
      <c r="GD279" s="101"/>
      <c r="GE279" s="101"/>
      <c r="GF279" s="101"/>
      <c r="GG279" s="101"/>
      <c r="GH279" s="101"/>
      <c r="GI279" s="101"/>
      <c r="GJ279" s="101"/>
      <c r="GK279" s="101"/>
      <c r="GL279" s="101"/>
      <c r="GM279" s="101"/>
      <c r="GN279" s="101"/>
      <c r="GO279" s="101"/>
      <c r="GP279" s="101"/>
      <c r="GQ279" s="101"/>
      <c r="GR279" s="101"/>
      <c r="GS279" s="101"/>
      <c r="GT279" s="101"/>
      <c r="GU279" s="101"/>
      <c r="GV279" s="101"/>
      <c r="GW279" s="101"/>
      <c r="GX279" s="101"/>
      <c r="GY279" s="101"/>
      <c r="GZ279" s="101"/>
      <c r="HA279" s="101"/>
      <c r="HB279" s="101"/>
      <c r="HC279" s="101"/>
      <c r="HD279" s="101"/>
      <c r="HE279" s="101"/>
      <c r="HF279" s="101"/>
      <c r="HG279" s="101"/>
      <c r="HH279" s="101"/>
      <c r="HI279" s="101"/>
      <c r="HJ279" s="101"/>
      <c r="HK279" s="101"/>
      <c r="HL279" s="101"/>
      <c r="HM279" s="101"/>
      <c r="HN279" s="101"/>
      <c r="HO279" s="101"/>
      <c r="HP279" s="101"/>
      <c r="HQ279" s="101"/>
      <c r="HR279" s="101"/>
      <c r="HS279" s="101"/>
      <c r="HT279" s="101"/>
      <c r="HU279" s="101"/>
      <c r="HV279" s="101"/>
      <c r="HW279" s="101"/>
      <c r="HX279" s="101"/>
      <c r="HY279" s="101"/>
      <c r="HZ279" s="101"/>
      <c r="IA279" s="101"/>
      <c r="IB279" s="101"/>
      <c r="IC279" s="101"/>
      <c r="ID279" s="101"/>
      <c r="IE279" s="101"/>
      <c r="IF279" s="101"/>
      <c r="IG279" s="101"/>
      <c r="IH279" s="101"/>
      <c r="II279" s="101"/>
      <c r="IJ279" s="101"/>
      <c r="IK279" s="101"/>
      <c r="IL279" s="101"/>
      <c r="IM279" s="101"/>
      <c r="IN279" s="101"/>
      <c r="IO279" s="101"/>
    </row>
    <row r="280" spans="137:249" x14ac:dyDescent="0.25">
      <c r="EG280" s="101"/>
      <c r="EH280" s="101"/>
      <c r="EI280" s="101"/>
      <c r="EJ280" s="101"/>
      <c r="EK280" s="101"/>
      <c r="EL280" s="101"/>
      <c r="EM280" s="101"/>
      <c r="EN280" s="101"/>
      <c r="EO280" s="101"/>
      <c r="EP280" s="101"/>
      <c r="EQ280" s="101"/>
      <c r="ER280" s="101"/>
      <c r="ES280" s="101"/>
      <c r="ET280" s="101"/>
      <c r="EU280" s="101"/>
      <c r="EV280" s="101"/>
      <c r="EW280" s="101"/>
      <c r="EX280" s="101"/>
      <c r="EY280" s="101"/>
      <c r="EZ280" s="101"/>
      <c r="FA280" s="101"/>
      <c r="FB280" s="101"/>
      <c r="FC280" s="101"/>
      <c r="FD280" s="101"/>
      <c r="FE280" s="101"/>
      <c r="FF280" s="101"/>
      <c r="FG280" s="101"/>
      <c r="FH280" s="101"/>
      <c r="FI280" s="101"/>
      <c r="FJ280" s="101"/>
      <c r="FK280" s="101"/>
      <c r="FL280" s="101"/>
      <c r="FM280" s="101"/>
      <c r="FN280" s="101"/>
      <c r="FO280" s="101"/>
      <c r="FP280" s="101"/>
      <c r="FQ280" s="101"/>
      <c r="FR280" s="101"/>
      <c r="FS280" s="101"/>
      <c r="FT280" s="101"/>
      <c r="FU280" s="101"/>
      <c r="FV280" s="101"/>
      <c r="FW280" s="101"/>
      <c r="FX280" s="101"/>
      <c r="FY280" s="101"/>
      <c r="FZ280" s="101"/>
      <c r="GA280" s="101"/>
      <c r="GB280" s="101"/>
      <c r="GC280" s="101"/>
      <c r="GD280" s="101"/>
      <c r="GE280" s="101"/>
      <c r="GF280" s="101"/>
      <c r="GG280" s="101"/>
      <c r="GH280" s="101"/>
      <c r="GI280" s="101"/>
      <c r="GJ280" s="101"/>
      <c r="GK280" s="101"/>
      <c r="GL280" s="101"/>
      <c r="GM280" s="101"/>
      <c r="GN280" s="101"/>
      <c r="GO280" s="101"/>
      <c r="GP280" s="101"/>
      <c r="GQ280" s="101"/>
      <c r="GR280" s="101"/>
      <c r="GS280" s="101"/>
      <c r="GT280" s="101"/>
      <c r="GU280" s="101"/>
      <c r="GV280" s="101"/>
      <c r="GW280" s="101"/>
      <c r="GX280" s="101"/>
      <c r="GY280" s="101"/>
      <c r="GZ280" s="101"/>
      <c r="HA280" s="101"/>
      <c r="HB280" s="101"/>
      <c r="HC280" s="101"/>
      <c r="HD280" s="101"/>
      <c r="HE280" s="101"/>
      <c r="HF280" s="101"/>
      <c r="HG280" s="101"/>
      <c r="HH280" s="101"/>
      <c r="HI280" s="101"/>
      <c r="HJ280" s="101"/>
      <c r="HK280" s="101"/>
      <c r="HL280" s="101"/>
      <c r="HM280" s="101"/>
      <c r="HN280" s="101"/>
      <c r="HO280" s="101"/>
      <c r="HP280" s="101"/>
      <c r="HQ280" s="101"/>
      <c r="HR280" s="101"/>
      <c r="HS280" s="101"/>
      <c r="HT280" s="101"/>
      <c r="HU280" s="101"/>
      <c r="HV280" s="101"/>
      <c r="HW280" s="101"/>
      <c r="HX280" s="101"/>
      <c r="HY280" s="101"/>
      <c r="HZ280" s="101"/>
      <c r="IA280" s="101"/>
      <c r="IB280" s="101"/>
      <c r="IC280" s="101"/>
      <c r="ID280" s="101"/>
      <c r="IE280" s="101"/>
      <c r="IF280" s="101"/>
      <c r="IG280" s="101"/>
      <c r="IH280" s="101"/>
      <c r="II280" s="101"/>
      <c r="IJ280" s="101"/>
      <c r="IK280" s="101"/>
      <c r="IL280" s="101"/>
      <c r="IM280" s="101"/>
      <c r="IN280" s="101"/>
      <c r="IO280" s="101"/>
    </row>
    <row r="281" spans="137:249" x14ac:dyDescent="0.25">
      <c r="EG281" s="101"/>
      <c r="EH281" s="101"/>
      <c r="EI281" s="101"/>
      <c r="EJ281" s="101"/>
      <c r="EK281" s="101"/>
      <c r="EL281" s="101"/>
      <c r="EM281" s="101"/>
      <c r="EN281" s="101"/>
      <c r="EO281" s="101"/>
      <c r="EP281" s="101"/>
      <c r="EQ281" s="101"/>
      <c r="ER281" s="101"/>
      <c r="ES281" s="101"/>
      <c r="ET281" s="101"/>
      <c r="EU281" s="101"/>
      <c r="EV281" s="101"/>
      <c r="EW281" s="101"/>
      <c r="EX281" s="101"/>
      <c r="EY281" s="101"/>
      <c r="EZ281" s="101"/>
      <c r="FA281" s="101"/>
      <c r="FB281" s="101"/>
      <c r="FC281" s="101"/>
      <c r="FD281" s="101"/>
      <c r="FE281" s="101"/>
      <c r="FF281" s="101"/>
      <c r="FG281" s="101"/>
      <c r="FH281" s="101"/>
      <c r="FI281" s="101"/>
      <c r="FJ281" s="101"/>
      <c r="FK281" s="101"/>
      <c r="FL281" s="101"/>
      <c r="FM281" s="101"/>
      <c r="FN281" s="101"/>
      <c r="FO281" s="101"/>
      <c r="FP281" s="101"/>
      <c r="FQ281" s="101"/>
      <c r="FR281" s="101"/>
      <c r="FS281" s="101"/>
      <c r="FT281" s="101"/>
      <c r="FU281" s="101"/>
      <c r="FV281" s="101"/>
      <c r="FW281" s="101"/>
      <c r="FX281" s="101"/>
      <c r="FY281" s="101"/>
      <c r="FZ281" s="101"/>
      <c r="GA281" s="101"/>
      <c r="GB281" s="101"/>
      <c r="GC281" s="101"/>
      <c r="GD281" s="101"/>
      <c r="GE281" s="101"/>
      <c r="GF281" s="101"/>
      <c r="GG281" s="101"/>
      <c r="GH281" s="101"/>
      <c r="GI281" s="101"/>
      <c r="GJ281" s="101"/>
      <c r="GK281" s="101"/>
      <c r="GL281" s="101"/>
      <c r="GM281" s="101"/>
      <c r="GN281" s="101"/>
      <c r="GO281" s="101"/>
      <c r="GP281" s="101"/>
      <c r="GQ281" s="101"/>
      <c r="GR281" s="101"/>
      <c r="GS281" s="101"/>
      <c r="GT281" s="101"/>
      <c r="GU281" s="101"/>
      <c r="GV281" s="101"/>
      <c r="GW281" s="101"/>
      <c r="GX281" s="101"/>
      <c r="GY281" s="101"/>
      <c r="GZ281" s="101"/>
      <c r="HA281" s="101"/>
      <c r="HB281" s="101"/>
      <c r="HC281" s="101"/>
      <c r="HD281" s="101"/>
      <c r="HE281" s="101"/>
      <c r="HF281" s="101"/>
      <c r="HG281" s="101"/>
      <c r="HH281" s="101"/>
      <c r="HI281" s="101"/>
      <c r="HJ281" s="101"/>
      <c r="HK281" s="101"/>
      <c r="HL281" s="101"/>
      <c r="HM281" s="101"/>
      <c r="HN281" s="101"/>
      <c r="HO281" s="101"/>
      <c r="HP281" s="101"/>
      <c r="HQ281" s="101"/>
      <c r="HR281" s="101"/>
      <c r="HS281" s="101"/>
      <c r="HT281" s="101"/>
      <c r="HU281" s="101"/>
      <c r="HV281" s="101"/>
      <c r="HW281" s="101"/>
      <c r="HX281" s="101"/>
      <c r="HY281" s="101"/>
      <c r="HZ281" s="101"/>
      <c r="IA281" s="101"/>
      <c r="IB281" s="101"/>
      <c r="IC281" s="101"/>
      <c r="ID281" s="101"/>
      <c r="IE281" s="101"/>
      <c r="IF281" s="101"/>
      <c r="IG281" s="101"/>
      <c r="IH281" s="101"/>
      <c r="II281" s="101"/>
      <c r="IJ281" s="101"/>
      <c r="IK281" s="101"/>
      <c r="IL281" s="101"/>
      <c r="IM281" s="101"/>
      <c r="IN281" s="101"/>
      <c r="IO281" s="101"/>
    </row>
    <row r="282" spans="137:249" x14ac:dyDescent="0.25">
      <c r="EG282" s="101"/>
      <c r="EH282" s="101"/>
      <c r="EI282" s="101"/>
      <c r="EJ282" s="101"/>
      <c r="EK282" s="101"/>
      <c r="EL282" s="101"/>
      <c r="EM282" s="101"/>
      <c r="EN282" s="101"/>
      <c r="EO282" s="101"/>
      <c r="EP282" s="101"/>
      <c r="EQ282" s="101"/>
      <c r="ER282" s="101"/>
      <c r="ES282" s="101"/>
      <c r="ET282" s="101"/>
      <c r="EU282" s="101"/>
      <c r="EV282" s="101"/>
      <c r="EW282" s="101"/>
      <c r="EX282" s="101"/>
      <c r="EY282" s="101"/>
      <c r="EZ282" s="101"/>
      <c r="FA282" s="101"/>
      <c r="FB282" s="101"/>
      <c r="FC282" s="101"/>
      <c r="FD282" s="101"/>
      <c r="FE282" s="101"/>
      <c r="FF282" s="101"/>
      <c r="FG282" s="101"/>
      <c r="FH282" s="101"/>
      <c r="FI282" s="101"/>
      <c r="FJ282" s="101"/>
      <c r="FK282" s="101"/>
      <c r="FL282" s="101"/>
      <c r="FM282" s="101"/>
      <c r="FN282" s="101"/>
      <c r="FO282" s="101"/>
      <c r="FP282" s="101"/>
      <c r="FQ282" s="101"/>
      <c r="FR282" s="101"/>
      <c r="FS282" s="101"/>
      <c r="FT282" s="101"/>
      <c r="FU282" s="101"/>
      <c r="FV282" s="101"/>
      <c r="FW282" s="101"/>
      <c r="FX282" s="101"/>
      <c r="FY282" s="101"/>
      <c r="FZ282" s="101"/>
      <c r="GA282" s="101"/>
      <c r="GB282" s="101"/>
      <c r="GC282" s="101"/>
      <c r="GD282" s="101"/>
      <c r="GE282" s="101"/>
      <c r="GF282" s="101"/>
      <c r="GG282" s="101"/>
      <c r="GH282" s="101"/>
      <c r="GI282" s="101"/>
      <c r="GJ282" s="101"/>
      <c r="GK282" s="101"/>
      <c r="GL282" s="101"/>
      <c r="GM282" s="101"/>
      <c r="GN282" s="101"/>
      <c r="GO282" s="101"/>
      <c r="GP282" s="101"/>
      <c r="GQ282" s="101"/>
      <c r="GR282" s="101"/>
      <c r="GS282" s="101"/>
      <c r="GT282" s="101"/>
      <c r="GU282" s="101"/>
      <c r="GV282" s="101"/>
      <c r="GW282" s="101"/>
      <c r="GX282" s="101"/>
      <c r="GY282" s="101"/>
      <c r="GZ282" s="101"/>
      <c r="HA282" s="101"/>
      <c r="HB282" s="101"/>
      <c r="HC282" s="101"/>
      <c r="HD282" s="101"/>
      <c r="HE282" s="101"/>
      <c r="HF282" s="101"/>
      <c r="HG282" s="101"/>
      <c r="HH282" s="101"/>
      <c r="HI282" s="101"/>
      <c r="HJ282" s="101"/>
      <c r="HK282" s="101"/>
      <c r="HL282" s="101"/>
      <c r="HM282" s="101"/>
      <c r="HN282" s="101"/>
      <c r="HO282" s="101"/>
      <c r="HP282" s="101"/>
      <c r="HQ282" s="101"/>
      <c r="HR282" s="101"/>
      <c r="HS282" s="101"/>
      <c r="HT282" s="101"/>
      <c r="HU282" s="101"/>
      <c r="HV282" s="101"/>
      <c r="HW282" s="101"/>
      <c r="HX282" s="101"/>
      <c r="HY282" s="101"/>
      <c r="HZ282" s="101"/>
      <c r="IA282" s="101"/>
      <c r="IB282" s="101"/>
      <c r="IC282" s="101"/>
      <c r="ID282" s="101"/>
      <c r="IE282" s="101"/>
      <c r="IF282" s="101"/>
      <c r="IG282" s="101"/>
      <c r="IH282" s="101"/>
      <c r="II282" s="101"/>
      <c r="IJ282" s="101"/>
      <c r="IK282" s="101"/>
      <c r="IL282" s="101"/>
      <c r="IM282" s="101"/>
      <c r="IN282" s="101"/>
      <c r="IO282" s="101"/>
    </row>
    <row r="283" spans="137:249" x14ac:dyDescent="0.25">
      <c r="EG283" s="101"/>
      <c r="EH283" s="101"/>
      <c r="EI283" s="101"/>
      <c r="EJ283" s="101"/>
      <c r="EK283" s="101"/>
      <c r="EL283" s="101"/>
      <c r="EM283" s="101"/>
      <c r="EN283" s="101"/>
      <c r="EO283" s="101"/>
      <c r="EP283" s="101"/>
      <c r="EQ283" s="101"/>
      <c r="ER283" s="101"/>
      <c r="ES283" s="101"/>
      <c r="ET283" s="101"/>
      <c r="EU283" s="101"/>
      <c r="EV283" s="101"/>
      <c r="EW283" s="101"/>
      <c r="EX283" s="101"/>
      <c r="EY283" s="101"/>
      <c r="EZ283" s="101"/>
      <c r="FA283" s="101"/>
      <c r="FB283" s="101"/>
      <c r="FC283" s="101"/>
      <c r="FD283" s="101"/>
      <c r="FE283" s="101"/>
      <c r="FF283" s="101"/>
      <c r="FG283" s="101"/>
      <c r="FH283" s="101"/>
      <c r="FI283" s="101"/>
      <c r="FJ283" s="101"/>
      <c r="FK283" s="101"/>
      <c r="FL283" s="101"/>
      <c r="FM283" s="101"/>
      <c r="FN283" s="101"/>
      <c r="FO283" s="101"/>
      <c r="FP283" s="101"/>
      <c r="FQ283" s="101"/>
      <c r="FR283" s="101"/>
      <c r="FS283" s="101"/>
      <c r="FT283" s="101"/>
      <c r="FU283" s="101"/>
      <c r="FV283" s="101"/>
      <c r="FW283" s="101"/>
      <c r="FX283" s="101"/>
      <c r="FY283" s="101"/>
      <c r="FZ283" s="101"/>
      <c r="GA283" s="101"/>
      <c r="GB283" s="101"/>
      <c r="GC283" s="101"/>
      <c r="GD283" s="101"/>
      <c r="GE283" s="101"/>
      <c r="GF283" s="101"/>
      <c r="GG283" s="101"/>
      <c r="GH283" s="101"/>
      <c r="GI283" s="101"/>
      <c r="GJ283" s="101"/>
      <c r="GK283" s="101"/>
      <c r="GL283" s="101"/>
      <c r="GM283" s="101"/>
      <c r="GN283" s="101"/>
      <c r="GO283" s="101"/>
      <c r="GP283" s="101"/>
      <c r="GQ283" s="101"/>
      <c r="GR283" s="101"/>
      <c r="GS283" s="101"/>
      <c r="GT283" s="101"/>
      <c r="GU283" s="101"/>
      <c r="GV283" s="101"/>
      <c r="GW283" s="101"/>
      <c r="GX283" s="101"/>
      <c r="GY283" s="101"/>
      <c r="GZ283" s="101"/>
      <c r="HA283" s="101"/>
      <c r="HB283" s="101"/>
      <c r="HC283" s="101"/>
      <c r="HD283" s="101"/>
      <c r="HE283" s="101"/>
      <c r="HF283" s="101"/>
      <c r="HG283" s="101"/>
      <c r="HH283" s="101"/>
      <c r="HI283" s="101"/>
      <c r="HJ283" s="101"/>
      <c r="HK283" s="101"/>
      <c r="HL283" s="101"/>
      <c r="HM283" s="101"/>
      <c r="HN283" s="101"/>
      <c r="HO283" s="101"/>
      <c r="HP283" s="101"/>
      <c r="HQ283" s="101"/>
      <c r="HR283" s="101"/>
      <c r="HS283" s="101"/>
      <c r="HT283" s="101"/>
      <c r="HU283" s="101"/>
      <c r="HV283" s="101"/>
      <c r="HW283" s="101"/>
      <c r="HX283" s="101"/>
      <c r="HY283" s="101"/>
      <c r="HZ283" s="101"/>
      <c r="IA283" s="101"/>
      <c r="IB283" s="101"/>
      <c r="IC283" s="101"/>
      <c r="ID283" s="101"/>
      <c r="IE283" s="101"/>
      <c r="IF283" s="101"/>
      <c r="IG283" s="101"/>
      <c r="IH283" s="101"/>
      <c r="II283" s="101"/>
      <c r="IJ283" s="101"/>
      <c r="IK283" s="101"/>
      <c r="IL283" s="101"/>
      <c r="IM283" s="101"/>
      <c r="IN283" s="101"/>
      <c r="IO283" s="101"/>
    </row>
    <row r="284" spans="137:249" x14ac:dyDescent="0.25">
      <c r="EG284" s="101"/>
      <c r="EH284" s="101"/>
      <c r="EI284" s="101"/>
      <c r="EJ284" s="101"/>
      <c r="EK284" s="101"/>
      <c r="EL284" s="101"/>
      <c r="EM284" s="101"/>
      <c r="EN284" s="101"/>
      <c r="EO284" s="101"/>
      <c r="EP284" s="101"/>
      <c r="EQ284" s="101"/>
      <c r="ER284" s="101"/>
      <c r="ES284" s="101"/>
      <c r="ET284" s="101"/>
      <c r="EU284" s="101"/>
      <c r="EV284" s="101"/>
      <c r="EW284" s="101"/>
      <c r="EX284" s="101"/>
      <c r="EY284" s="101"/>
      <c r="EZ284" s="101"/>
      <c r="FA284" s="101"/>
      <c r="FB284" s="101"/>
      <c r="FC284" s="101"/>
      <c r="FD284" s="101"/>
      <c r="FE284" s="101"/>
      <c r="FF284" s="101"/>
      <c r="FG284" s="101"/>
      <c r="FH284" s="101"/>
      <c r="FI284" s="101"/>
      <c r="FJ284" s="101"/>
      <c r="FK284" s="101"/>
      <c r="FL284" s="101"/>
      <c r="FM284" s="101"/>
      <c r="FN284" s="101"/>
      <c r="FO284" s="101"/>
      <c r="FP284" s="101"/>
      <c r="FQ284" s="101"/>
      <c r="FR284" s="101"/>
      <c r="FS284" s="101"/>
      <c r="FT284" s="101"/>
      <c r="FU284" s="101"/>
      <c r="FV284" s="101"/>
      <c r="FW284" s="101"/>
      <c r="FX284" s="101"/>
      <c r="FY284" s="101"/>
      <c r="FZ284" s="101"/>
      <c r="GA284" s="101"/>
      <c r="GB284" s="101"/>
      <c r="GC284" s="101"/>
      <c r="GD284" s="101"/>
      <c r="GE284" s="101"/>
      <c r="GF284" s="101"/>
      <c r="GG284" s="101"/>
      <c r="GH284" s="101"/>
      <c r="GI284" s="101"/>
      <c r="GJ284" s="101"/>
      <c r="GK284" s="101"/>
      <c r="GL284" s="101"/>
      <c r="GM284" s="101"/>
      <c r="GN284" s="101"/>
      <c r="GO284" s="101"/>
      <c r="GP284" s="101"/>
      <c r="GQ284" s="101"/>
      <c r="GR284" s="101"/>
      <c r="GS284" s="101"/>
      <c r="GT284" s="101"/>
      <c r="GU284" s="101"/>
      <c r="GV284" s="101"/>
      <c r="GW284" s="101"/>
      <c r="GX284" s="101"/>
      <c r="GY284" s="101"/>
      <c r="GZ284" s="101"/>
      <c r="HA284" s="101"/>
      <c r="HB284" s="101"/>
      <c r="HC284" s="101"/>
      <c r="HD284" s="101"/>
      <c r="HE284" s="101"/>
      <c r="HF284" s="101"/>
      <c r="HG284" s="101"/>
      <c r="HH284" s="101"/>
      <c r="HI284" s="101"/>
      <c r="HJ284" s="101"/>
      <c r="HK284" s="101"/>
      <c r="HL284" s="101"/>
      <c r="HM284" s="101"/>
      <c r="HN284" s="101"/>
      <c r="HO284" s="101"/>
      <c r="HP284" s="101"/>
      <c r="HQ284" s="101"/>
      <c r="HR284" s="101"/>
      <c r="HS284" s="101"/>
      <c r="HT284" s="101"/>
      <c r="HU284" s="101"/>
      <c r="HV284" s="101"/>
      <c r="HW284" s="101"/>
      <c r="HX284" s="101"/>
      <c r="HY284" s="101"/>
      <c r="HZ284" s="101"/>
      <c r="IA284" s="101"/>
      <c r="IB284" s="101"/>
      <c r="IC284" s="101"/>
      <c r="ID284" s="101"/>
      <c r="IE284" s="101"/>
      <c r="IF284" s="101"/>
      <c r="IG284" s="101"/>
      <c r="IH284" s="101"/>
      <c r="II284" s="101"/>
      <c r="IJ284" s="101"/>
      <c r="IK284" s="101"/>
      <c r="IL284" s="101"/>
      <c r="IM284" s="101"/>
      <c r="IN284" s="101"/>
      <c r="IO284" s="101"/>
    </row>
    <row r="285" spans="137:249" x14ac:dyDescent="0.25">
      <c r="EG285" s="101"/>
      <c r="EH285" s="101"/>
      <c r="EI285" s="101"/>
      <c r="EJ285" s="101"/>
      <c r="EK285" s="101"/>
      <c r="EL285" s="101"/>
      <c r="EM285" s="101"/>
      <c r="EN285" s="101"/>
      <c r="EO285" s="101"/>
      <c r="EP285" s="101"/>
      <c r="EQ285" s="101"/>
      <c r="ER285" s="101"/>
      <c r="ES285" s="101"/>
      <c r="ET285" s="101"/>
      <c r="EU285" s="101"/>
      <c r="EV285" s="101"/>
      <c r="EW285" s="101"/>
      <c r="EX285" s="101"/>
      <c r="EY285" s="101"/>
      <c r="EZ285" s="101"/>
      <c r="FA285" s="101"/>
      <c r="FB285" s="101"/>
      <c r="FC285" s="101"/>
      <c r="FD285" s="101"/>
      <c r="FE285" s="101"/>
      <c r="FF285" s="101"/>
      <c r="FG285" s="101"/>
      <c r="FH285" s="101"/>
      <c r="FI285" s="101"/>
      <c r="FJ285" s="101"/>
      <c r="FK285" s="101"/>
      <c r="FL285" s="101"/>
      <c r="FM285" s="101"/>
      <c r="FN285" s="101"/>
      <c r="FO285" s="101"/>
      <c r="FP285" s="101"/>
      <c r="FQ285" s="101"/>
      <c r="FR285" s="101"/>
      <c r="FS285" s="101"/>
      <c r="FT285" s="101"/>
      <c r="FU285" s="101"/>
      <c r="FV285" s="101"/>
      <c r="FW285" s="101"/>
      <c r="FX285" s="101"/>
      <c r="FY285" s="101"/>
      <c r="FZ285" s="101"/>
      <c r="GA285" s="101"/>
      <c r="GB285" s="101"/>
      <c r="GC285" s="101"/>
      <c r="GD285" s="101"/>
      <c r="GE285" s="101"/>
      <c r="GF285" s="101"/>
      <c r="GG285" s="101"/>
      <c r="GH285" s="101"/>
      <c r="GI285" s="101"/>
      <c r="GJ285" s="101"/>
      <c r="GK285" s="101"/>
      <c r="GL285" s="101"/>
      <c r="GM285" s="101"/>
      <c r="GN285" s="101"/>
      <c r="GO285" s="101"/>
      <c r="GP285" s="101"/>
      <c r="GQ285" s="101"/>
      <c r="GR285" s="101"/>
      <c r="GS285" s="101"/>
      <c r="GT285" s="101"/>
      <c r="GU285" s="101"/>
      <c r="GV285" s="101"/>
      <c r="GW285" s="101"/>
      <c r="GX285" s="101"/>
      <c r="GY285" s="101"/>
      <c r="GZ285" s="101"/>
      <c r="HA285" s="101"/>
      <c r="HB285" s="101"/>
      <c r="HC285" s="101"/>
      <c r="HD285" s="101"/>
      <c r="HE285" s="101"/>
      <c r="HF285" s="101"/>
      <c r="HG285" s="101"/>
      <c r="HH285" s="101"/>
      <c r="HI285" s="101"/>
      <c r="HJ285" s="101"/>
      <c r="HK285" s="101"/>
      <c r="HL285" s="101"/>
      <c r="HM285" s="101"/>
      <c r="HN285" s="101"/>
      <c r="HO285" s="101"/>
      <c r="HP285" s="101"/>
      <c r="HQ285" s="101"/>
      <c r="HR285" s="101"/>
      <c r="HS285" s="101"/>
      <c r="HT285" s="101"/>
      <c r="HU285" s="101"/>
      <c r="HV285" s="101"/>
      <c r="HW285" s="101"/>
      <c r="HX285" s="101"/>
      <c r="HY285" s="101"/>
      <c r="HZ285" s="101"/>
      <c r="IA285" s="101"/>
      <c r="IB285" s="101"/>
      <c r="IC285" s="101"/>
      <c r="ID285" s="101"/>
      <c r="IE285" s="101"/>
      <c r="IF285" s="101"/>
      <c r="IG285" s="101"/>
      <c r="IH285" s="101"/>
      <c r="II285" s="101"/>
      <c r="IJ285" s="101"/>
      <c r="IK285" s="101"/>
      <c r="IL285" s="101"/>
      <c r="IM285" s="101"/>
      <c r="IN285" s="101"/>
      <c r="IO285" s="101"/>
    </row>
    <row r="286" spans="137:249" x14ac:dyDescent="0.25">
      <c r="EG286" s="101"/>
      <c r="EH286" s="101"/>
      <c r="EI286" s="101"/>
      <c r="EJ286" s="101"/>
      <c r="EK286" s="101"/>
      <c r="EL286" s="101"/>
      <c r="EM286" s="101"/>
      <c r="EN286" s="101"/>
      <c r="EO286" s="101"/>
      <c r="EP286" s="101"/>
      <c r="EQ286" s="101"/>
      <c r="ER286" s="101"/>
      <c r="ES286" s="101"/>
      <c r="ET286" s="101"/>
      <c r="EU286" s="101"/>
      <c r="EV286" s="101"/>
      <c r="EW286" s="101"/>
      <c r="EX286" s="101"/>
      <c r="EY286" s="101"/>
      <c r="EZ286" s="101"/>
      <c r="FA286" s="101"/>
      <c r="FB286" s="101"/>
      <c r="FC286" s="101"/>
      <c r="FD286" s="101"/>
      <c r="FE286" s="101"/>
      <c r="FF286" s="101"/>
      <c r="FG286" s="101"/>
      <c r="FH286" s="101"/>
      <c r="FI286" s="101"/>
      <c r="FJ286" s="101"/>
      <c r="FK286" s="101"/>
      <c r="FL286" s="101"/>
      <c r="FM286" s="101"/>
      <c r="FN286" s="101"/>
      <c r="FO286" s="101"/>
      <c r="FP286" s="101"/>
      <c r="FQ286" s="101"/>
      <c r="FR286" s="101"/>
      <c r="FS286" s="101"/>
      <c r="FT286" s="101"/>
      <c r="FU286" s="101"/>
      <c r="FV286" s="101"/>
      <c r="FW286" s="101"/>
      <c r="FX286" s="101"/>
      <c r="FY286" s="101"/>
      <c r="FZ286" s="101"/>
      <c r="GA286" s="101"/>
      <c r="GB286" s="101"/>
      <c r="GC286" s="101"/>
      <c r="GD286" s="101"/>
      <c r="GE286" s="101"/>
      <c r="GF286" s="101"/>
      <c r="GG286" s="101"/>
      <c r="GH286" s="101"/>
      <c r="GI286" s="101"/>
      <c r="GJ286" s="101"/>
      <c r="GK286" s="101"/>
      <c r="GL286" s="101"/>
      <c r="GM286" s="101"/>
      <c r="GN286" s="101"/>
      <c r="GO286" s="101"/>
      <c r="GP286" s="101"/>
      <c r="GQ286" s="101"/>
      <c r="GR286" s="101"/>
      <c r="GS286" s="101"/>
      <c r="GT286" s="101"/>
      <c r="GU286" s="101"/>
      <c r="GV286" s="101"/>
      <c r="GW286" s="101"/>
      <c r="GX286" s="101"/>
      <c r="GY286" s="101"/>
      <c r="GZ286" s="101"/>
      <c r="HA286" s="101"/>
      <c r="HB286" s="101"/>
      <c r="HC286" s="101"/>
      <c r="HD286" s="101"/>
      <c r="HE286" s="101"/>
      <c r="HF286" s="101"/>
      <c r="HG286" s="101"/>
      <c r="HH286" s="101"/>
      <c r="HI286" s="101"/>
      <c r="HJ286" s="101"/>
      <c r="HK286" s="101"/>
      <c r="HL286" s="101"/>
      <c r="HM286" s="101"/>
      <c r="HN286" s="101"/>
      <c r="HO286" s="101"/>
      <c r="HP286" s="101"/>
      <c r="HQ286" s="101"/>
      <c r="HR286" s="101"/>
      <c r="HS286" s="101"/>
      <c r="HT286" s="101"/>
      <c r="HU286" s="101"/>
      <c r="HV286" s="101"/>
      <c r="HW286" s="101"/>
      <c r="HX286" s="101"/>
      <c r="HY286" s="101"/>
      <c r="HZ286" s="101"/>
      <c r="IA286" s="101"/>
      <c r="IB286" s="101"/>
      <c r="IC286" s="101"/>
      <c r="ID286" s="101"/>
      <c r="IE286" s="101"/>
      <c r="IF286" s="101"/>
      <c r="IG286" s="101"/>
      <c r="IH286" s="101"/>
      <c r="II286" s="101"/>
      <c r="IJ286" s="101"/>
      <c r="IK286" s="101"/>
      <c r="IL286" s="101"/>
      <c r="IM286" s="101"/>
      <c r="IN286" s="101"/>
      <c r="IO286" s="101"/>
    </row>
    <row r="287" spans="137:249" x14ac:dyDescent="0.25">
      <c r="EG287" s="101"/>
      <c r="EH287" s="101"/>
      <c r="EI287" s="101"/>
      <c r="EJ287" s="101"/>
      <c r="EK287" s="101"/>
      <c r="EL287" s="101"/>
      <c r="EM287" s="101"/>
      <c r="EN287" s="101"/>
      <c r="EO287" s="101"/>
      <c r="EP287" s="101"/>
      <c r="EQ287" s="101"/>
      <c r="ER287" s="101"/>
      <c r="ES287" s="101"/>
      <c r="ET287" s="101"/>
      <c r="EU287" s="101"/>
      <c r="EV287" s="101"/>
      <c r="EW287" s="101"/>
      <c r="EX287" s="101"/>
      <c r="EY287" s="101"/>
      <c r="EZ287" s="101"/>
      <c r="FA287" s="101"/>
      <c r="FB287" s="101"/>
      <c r="FC287" s="101"/>
      <c r="FD287" s="101"/>
      <c r="FE287" s="101"/>
      <c r="FF287" s="101"/>
      <c r="FG287" s="101"/>
      <c r="FH287" s="101"/>
      <c r="FI287" s="101"/>
      <c r="FJ287" s="101"/>
      <c r="FK287" s="101"/>
      <c r="FL287" s="101"/>
      <c r="FM287" s="101"/>
      <c r="FN287" s="101"/>
      <c r="FO287" s="101"/>
      <c r="FP287" s="101"/>
      <c r="FQ287" s="101"/>
      <c r="FR287" s="101"/>
      <c r="FS287" s="101"/>
      <c r="FT287" s="101"/>
      <c r="FU287" s="101"/>
      <c r="FV287" s="101"/>
      <c r="FW287" s="101"/>
      <c r="FX287" s="101"/>
      <c r="FY287" s="101"/>
      <c r="FZ287" s="101"/>
      <c r="GA287" s="101"/>
      <c r="GB287" s="101"/>
      <c r="GC287" s="101"/>
      <c r="GD287" s="101"/>
      <c r="GE287" s="101"/>
      <c r="GF287" s="101"/>
      <c r="GG287" s="101"/>
      <c r="GH287" s="101"/>
      <c r="GI287" s="101"/>
      <c r="GJ287" s="101"/>
      <c r="GK287" s="101"/>
      <c r="GL287" s="101"/>
      <c r="GM287" s="101"/>
      <c r="GN287" s="101"/>
      <c r="GO287" s="101"/>
      <c r="GP287" s="101"/>
      <c r="GQ287" s="101"/>
      <c r="GR287" s="101"/>
      <c r="GS287" s="101"/>
      <c r="GT287" s="101"/>
      <c r="GU287" s="101"/>
      <c r="GV287" s="101"/>
      <c r="GW287" s="101"/>
      <c r="GX287" s="101"/>
      <c r="GY287" s="101"/>
      <c r="GZ287" s="101"/>
      <c r="HA287" s="101"/>
      <c r="HB287" s="101"/>
      <c r="HC287" s="101"/>
      <c r="HD287" s="101"/>
      <c r="HE287" s="101"/>
      <c r="HF287" s="101"/>
      <c r="HG287" s="101"/>
      <c r="HH287" s="101"/>
      <c r="HI287" s="101"/>
      <c r="HJ287" s="101"/>
      <c r="HK287" s="101"/>
      <c r="HL287" s="101"/>
      <c r="HM287" s="101"/>
      <c r="HN287" s="101"/>
      <c r="HO287" s="101"/>
      <c r="HP287" s="101"/>
      <c r="HQ287" s="101"/>
      <c r="HR287" s="101"/>
      <c r="HS287" s="101"/>
      <c r="HT287" s="101"/>
      <c r="HU287" s="101"/>
      <c r="HV287" s="101"/>
      <c r="HW287" s="101"/>
      <c r="HX287" s="101"/>
      <c r="HY287" s="101"/>
      <c r="HZ287" s="101"/>
      <c r="IA287" s="101"/>
      <c r="IB287" s="101"/>
      <c r="IC287" s="101"/>
      <c r="ID287" s="101"/>
      <c r="IE287" s="101"/>
      <c r="IF287" s="101"/>
      <c r="IG287" s="101"/>
      <c r="IH287" s="101"/>
      <c r="II287" s="101"/>
      <c r="IJ287" s="101"/>
      <c r="IK287" s="101"/>
      <c r="IL287" s="101"/>
      <c r="IM287" s="101"/>
      <c r="IN287" s="101"/>
      <c r="IO287" s="101"/>
    </row>
    <row r="288" spans="137:249" x14ac:dyDescent="0.25">
      <c r="EG288" s="101"/>
      <c r="EH288" s="101"/>
      <c r="EI288" s="101"/>
      <c r="EJ288" s="101"/>
      <c r="EK288" s="101"/>
      <c r="EL288" s="101"/>
      <c r="EM288" s="101"/>
      <c r="EN288" s="101"/>
      <c r="EO288" s="101"/>
      <c r="EP288" s="101"/>
      <c r="EQ288" s="101"/>
      <c r="ER288" s="101"/>
      <c r="ES288" s="101"/>
      <c r="ET288" s="101"/>
      <c r="EU288" s="101"/>
      <c r="EV288" s="101"/>
      <c r="EW288" s="101"/>
      <c r="EX288" s="101"/>
      <c r="EY288" s="101"/>
      <c r="EZ288" s="101"/>
      <c r="FA288" s="101"/>
      <c r="FB288" s="101"/>
      <c r="FC288" s="101"/>
      <c r="FD288" s="101"/>
      <c r="FE288" s="101"/>
      <c r="FF288" s="101"/>
      <c r="FG288" s="101"/>
      <c r="FH288" s="101"/>
      <c r="FI288" s="101"/>
      <c r="FJ288" s="101"/>
      <c r="FK288" s="101"/>
      <c r="FL288" s="101"/>
      <c r="FM288" s="101"/>
      <c r="FN288" s="101"/>
      <c r="FO288" s="101"/>
      <c r="FP288" s="101"/>
      <c r="FQ288" s="101"/>
      <c r="FR288" s="101"/>
      <c r="FS288" s="101"/>
      <c r="FT288" s="101"/>
      <c r="FU288" s="101"/>
      <c r="FV288" s="101"/>
      <c r="FW288" s="101"/>
      <c r="FX288" s="101"/>
      <c r="FY288" s="101"/>
      <c r="FZ288" s="101"/>
      <c r="GA288" s="101"/>
      <c r="GB288" s="101"/>
      <c r="GC288" s="101"/>
      <c r="GD288" s="101"/>
      <c r="GE288" s="101"/>
      <c r="GF288" s="101"/>
      <c r="GG288" s="101"/>
      <c r="GH288" s="101"/>
      <c r="GI288" s="101"/>
      <c r="GJ288" s="101"/>
      <c r="GK288" s="101"/>
      <c r="GL288" s="101"/>
      <c r="GM288" s="101"/>
      <c r="GN288" s="101"/>
      <c r="GO288" s="101"/>
      <c r="GP288" s="101"/>
      <c r="GQ288" s="101"/>
      <c r="GR288" s="101"/>
      <c r="GS288" s="101"/>
      <c r="GT288" s="101"/>
      <c r="GU288" s="101"/>
      <c r="GV288" s="101"/>
      <c r="GW288" s="101"/>
      <c r="GX288" s="101"/>
      <c r="GY288" s="101"/>
      <c r="GZ288" s="101"/>
      <c r="HA288" s="101"/>
      <c r="HB288" s="101"/>
      <c r="HC288" s="101"/>
      <c r="HD288" s="101"/>
      <c r="HE288" s="101"/>
      <c r="HF288" s="101"/>
      <c r="HG288" s="101"/>
      <c r="HH288" s="101"/>
      <c r="HI288" s="101"/>
      <c r="HJ288" s="101"/>
      <c r="HK288" s="101"/>
      <c r="HL288" s="101"/>
      <c r="HM288" s="101"/>
      <c r="HN288" s="101"/>
      <c r="HO288" s="101"/>
      <c r="HP288" s="101"/>
      <c r="HQ288" s="101"/>
      <c r="HR288" s="101"/>
      <c r="HS288" s="101"/>
      <c r="HT288" s="101"/>
      <c r="HU288" s="101"/>
      <c r="HV288" s="101"/>
      <c r="HW288" s="101"/>
      <c r="HX288" s="101"/>
      <c r="HY288" s="101"/>
      <c r="HZ288" s="101"/>
      <c r="IA288" s="101"/>
      <c r="IB288" s="101"/>
      <c r="IC288" s="101"/>
      <c r="ID288" s="101"/>
      <c r="IE288" s="101"/>
      <c r="IF288" s="101"/>
      <c r="IG288" s="101"/>
      <c r="IH288" s="101"/>
      <c r="II288" s="101"/>
      <c r="IJ288" s="101"/>
      <c r="IK288" s="101"/>
      <c r="IL288" s="101"/>
      <c r="IM288" s="101"/>
      <c r="IN288" s="101"/>
      <c r="IO288" s="101"/>
    </row>
    <row r="289" spans="137:249" x14ac:dyDescent="0.25">
      <c r="EG289" s="101"/>
      <c r="EH289" s="101"/>
      <c r="EI289" s="101"/>
      <c r="EJ289" s="101"/>
      <c r="EK289" s="101"/>
      <c r="EL289" s="101"/>
      <c r="EM289" s="101"/>
      <c r="EN289" s="101"/>
      <c r="EO289" s="101"/>
      <c r="EP289" s="101"/>
      <c r="EQ289" s="101"/>
      <c r="ER289" s="101"/>
      <c r="ES289" s="101"/>
      <c r="ET289" s="101"/>
      <c r="EU289" s="101"/>
      <c r="EV289" s="101"/>
      <c r="EW289" s="101"/>
      <c r="EX289" s="101"/>
      <c r="EY289" s="101"/>
      <c r="EZ289" s="101"/>
      <c r="FA289" s="101"/>
      <c r="FB289" s="101"/>
      <c r="FC289" s="101"/>
      <c r="FD289" s="101"/>
      <c r="FE289" s="101"/>
      <c r="FF289" s="101"/>
      <c r="FG289" s="101"/>
      <c r="FH289" s="101"/>
      <c r="FI289" s="101"/>
      <c r="FJ289" s="101"/>
      <c r="FK289" s="101"/>
      <c r="FL289" s="101"/>
      <c r="FM289" s="101"/>
      <c r="FN289" s="101"/>
      <c r="FO289" s="101"/>
      <c r="FP289" s="101"/>
      <c r="FQ289" s="101"/>
      <c r="FR289" s="101"/>
      <c r="FS289" s="101"/>
      <c r="FT289" s="101"/>
      <c r="FU289" s="101"/>
      <c r="FV289" s="101"/>
      <c r="FW289" s="101"/>
      <c r="FX289" s="101"/>
      <c r="FY289" s="101"/>
      <c r="FZ289" s="101"/>
      <c r="GA289" s="101"/>
      <c r="GB289" s="101"/>
      <c r="GC289" s="101"/>
      <c r="GD289" s="101"/>
      <c r="GE289" s="101"/>
      <c r="GF289" s="101"/>
      <c r="GG289" s="101"/>
      <c r="GH289" s="101"/>
      <c r="GI289" s="101"/>
      <c r="GJ289" s="101"/>
      <c r="GK289" s="101"/>
      <c r="GL289" s="101"/>
      <c r="GM289" s="101"/>
      <c r="GN289" s="101"/>
      <c r="GO289" s="101"/>
      <c r="GP289" s="101"/>
      <c r="GQ289" s="101"/>
      <c r="GR289" s="101"/>
      <c r="GS289" s="101"/>
      <c r="GT289" s="101"/>
      <c r="GU289" s="101"/>
      <c r="GV289" s="101"/>
      <c r="GW289" s="101"/>
      <c r="GX289" s="101"/>
      <c r="GY289" s="101"/>
      <c r="GZ289" s="101"/>
      <c r="HA289" s="101"/>
      <c r="HB289" s="101"/>
      <c r="HC289" s="101"/>
      <c r="HD289" s="101"/>
      <c r="HE289" s="101"/>
      <c r="HF289" s="101"/>
      <c r="HG289" s="101"/>
      <c r="HH289" s="101"/>
      <c r="HI289" s="101"/>
      <c r="HJ289" s="101"/>
      <c r="HK289" s="101"/>
      <c r="HL289" s="101"/>
      <c r="HM289" s="101"/>
      <c r="HN289" s="101"/>
      <c r="HO289" s="101"/>
      <c r="HP289" s="101"/>
      <c r="HQ289" s="101"/>
      <c r="HR289" s="101"/>
      <c r="HS289" s="101"/>
      <c r="HT289" s="101"/>
      <c r="HU289" s="101"/>
      <c r="HV289" s="101"/>
      <c r="HW289" s="101"/>
      <c r="HX289" s="101"/>
      <c r="HY289" s="101"/>
      <c r="HZ289" s="101"/>
      <c r="IA289" s="101"/>
      <c r="IB289" s="101"/>
      <c r="IC289" s="101"/>
      <c r="ID289" s="101"/>
      <c r="IE289" s="101"/>
      <c r="IF289" s="101"/>
      <c r="IG289" s="101"/>
      <c r="IH289" s="101"/>
      <c r="II289" s="101"/>
      <c r="IJ289" s="101"/>
      <c r="IK289" s="101"/>
      <c r="IL289" s="101"/>
      <c r="IM289" s="101"/>
      <c r="IN289" s="101"/>
      <c r="IO289" s="101"/>
    </row>
    <row r="290" spans="137:249" x14ac:dyDescent="0.25">
      <c r="EG290" s="101"/>
      <c r="EH290" s="101"/>
      <c r="EI290" s="101"/>
      <c r="EJ290" s="101"/>
      <c r="EK290" s="101"/>
      <c r="EL290" s="101"/>
      <c r="EM290" s="101"/>
      <c r="EN290" s="101"/>
      <c r="EO290" s="101"/>
      <c r="EP290" s="101"/>
      <c r="EQ290" s="101"/>
      <c r="ER290" s="101"/>
      <c r="ES290" s="101"/>
      <c r="ET290" s="101"/>
      <c r="EU290" s="101"/>
      <c r="EV290" s="101"/>
      <c r="EW290" s="101"/>
      <c r="EX290" s="101"/>
      <c r="EY290" s="101"/>
      <c r="EZ290" s="101"/>
      <c r="FA290" s="101"/>
      <c r="FB290" s="101"/>
      <c r="FC290" s="101"/>
      <c r="FD290" s="101"/>
      <c r="FE290" s="101"/>
      <c r="FF290" s="101"/>
      <c r="FG290" s="101"/>
      <c r="FH290" s="101"/>
      <c r="FI290" s="101"/>
      <c r="FJ290" s="101"/>
      <c r="FK290" s="101"/>
      <c r="FL290" s="101"/>
      <c r="FM290" s="101"/>
      <c r="FN290" s="101"/>
      <c r="FO290" s="101"/>
      <c r="FP290" s="101"/>
      <c r="FQ290" s="101"/>
      <c r="FR290" s="101"/>
      <c r="FS290" s="101"/>
      <c r="FT290" s="101"/>
      <c r="FU290" s="101"/>
      <c r="FV290" s="101"/>
      <c r="FW290" s="101"/>
      <c r="FX290" s="101"/>
      <c r="FY290" s="101"/>
      <c r="FZ290" s="101"/>
      <c r="GA290" s="101"/>
      <c r="GB290" s="101"/>
      <c r="GC290" s="101"/>
      <c r="GD290" s="101"/>
      <c r="GE290" s="101"/>
      <c r="GF290" s="101"/>
      <c r="GG290" s="101"/>
      <c r="GH290" s="101"/>
      <c r="GI290" s="101"/>
      <c r="GJ290" s="101"/>
      <c r="GK290" s="101"/>
      <c r="GL290" s="101"/>
      <c r="GM290" s="101"/>
      <c r="GN290" s="101"/>
      <c r="GO290" s="101"/>
      <c r="GP290" s="101"/>
      <c r="GQ290" s="101"/>
      <c r="GR290" s="101"/>
      <c r="GS290" s="101"/>
      <c r="GT290" s="101"/>
      <c r="GU290" s="101"/>
      <c r="GV290" s="101"/>
      <c r="GW290" s="101"/>
      <c r="GX290" s="101"/>
      <c r="GY290" s="101"/>
      <c r="GZ290" s="101"/>
      <c r="HA290" s="101"/>
      <c r="HB290" s="101"/>
      <c r="HC290" s="101"/>
      <c r="HD290" s="101"/>
      <c r="HE290" s="101"/>
      <c r="HF290" s="101"/>
      <c r="HG290" s="101"/>
      <c r="HH290" s="101"/>
      <c r="HI290" s="101"/>
      <c r="HJ290" s="101"/>
      <c r="HK290" s="101"/>
      <c r="HL290" s="101"/>
      <c r="HM290" s="101"/>
      <c r="HN290" s="101"/>
      <c r="HO290" s="101"/>
      <c r="HP290" s="101"/>
      <c r="HQ290" s="101"/>
      <c r="HR290" s="101"/>
      <c r="HS290" s="101"/>
      <c r="HT290" s="101"/>
      <c r="HU290" s="101"/>
      <c r="HV290" s="101"/>
      <c r="HW290" s="101"/>
      <c r="HX290" s="101"/>
      <c r="HY290" s="101"/>
      <c r="HZ290" s="101"/>
      <c r="IA290" s="101"/>
      <c r="IB290" s="101"/>
      <c r="IC290" s="101"/>
      <c r="ID290" s="101"/>
      <c r="IE290" s="101"/>
      <c r="IF290" s="101"/>
      <c r="IG290" s="101"/>
      <c r="IH290" s="101"/>
      <c r="II290" s="101"/>
      <c r="IJ290" s="101"/>
      <c r="IK290" s="101"/>
      <c r="IL290" s="101"/>
      <c r="IM290" s="101"/>
      <c r="IN290" s="101"/>
      <c r="IO290" s="101"/>
    </row>
    <row r="291" spans="137:249" x14ac:dyDescent="0.25">
      <c r="EG291" s="101"/>
      <c r="EH291" s="101"/>
      <c r="EI291" s="101"/>
      <c r="EJ291" s="101"/>
      <c r="EK291" s="101"/>
      <c r="EL291" s="101"/>
      <c r="EM291" s="101"/>
      <c r="EN291" s="101"/>
      <c r="EO291" s="101"/>
      <c r="EP291" s="101"/>
      <c r="EQ291" s="101"/>
      <c r="ER291" s="101"/>
      <c r="ES291" s="101"/>
      <c r="ET291" s="101"/>
      <c r="EU291" s="101"/>
      <c r="EV291" s="101"/>
      <c r="EW291" s="101"/>
      <c r="EX291" s="101"/>
      <c r="EY291" s="101"/>
      <c r="EZ291" s="101"/>
      <c r="FA291" s="101"/>
      <c r="FB291" s="101"/>
      <c r="FC291" s="101"/>
      <c r="FD291" s="101"/>
      <c r="FE291" s="101"/>
      <c r="FF291" s="101"/>
      <c r="FG291" s="101"/>
      <c r="FH291" s="101"/>
      <c r="FI291" s="101"/>
      <c r="FJ291" s="101"/>
      <c r="FK291" s="101"/>
      <c r="FL291" s="101"/>
      <c r="FM291" s="101"/>
      <c r="FN291" s="101"/>
      <c r="FO291" s="101"/>
      <c r="FP291" s="101"/>
      <c r="FQ291" s="101"/>
      <c r="FR291" s="101"/>
      <c r="FS291" s="101"/>
      <c r="FT291" s="101"/>
      <c r="FU291" s="101"/>
      <c r="FV291" s="101"/>
      <c r="FW291" s="101"/>
      <c r="FX291" s="101"/>
      <c r="FY291" s="101"/>
      <c r="FZ291" s="101"/>
      <c r="GA291" s="101"/>
      <c r="GB291" s="101"/>
      <c r="GC291" s="101"/>
      <c r="GD291" s="101"/>
      <c r="GE291" s="101"/>
      <c r="GF291" s="101"/>
      <c r="GG291" s="101"/>
      <c r="GH291" s="101"/>
      <c r="GI291" s="101"/>
      <c r="GJ291" s="101"/>
      <c r="GK291" s="101"/>
      <c r="GL291" s="101"/>
      <c r="GM291" s="101"/>
      <c r="GN291" s="101"/>
      <c r="GO291" s="101"/>
      <c r="GP291" s="101"/>
      <c r="GQ291" s="101"/>
      <c r="GR291" s="101"/>
      <c r="GS291" s="101"/>
      <c r="GT291" s="101"/>
      <c r="GU291" s="101"/>
      <c r="GV291" s="101"/>
      <c r="GW291" s="101"/>
      <c r="GX291" s="101"/>
      <c r="GY291" s="101"/>
      <c r="GZ291" s="101"/>
      <c r="HA291" s="101"/>
      <c r="HB291" s="101"/>
      <c r="HC291" s="101"/>
      <c r="HD291" s="101"/>
      <c r="HE291" s="101"/>
      <c r="HF291" s="101"/>
      <c r="HG291" s="101"/>
      <c r="HH291" s="101"/>
      <c r="HI291" s="101"/>
      <c r="HJ291" s="101"/>
      <c r="HK291" s="101"/>
      <c r="HL291" s="101"/>
      <c r="HM291" s="101"/>
      <c r="HN291" s="101"/>
      <c r="HO291" s="101"/>
      <c r="HP291" s="101"/>
      <c r="HQ291" s="101"/>
      <c r="HR291" s="101"/>
      <c r="HS291" s="101"/>
      <c r="HT291" s="101"/>
      <c r="HU291" s="101"/>
      <c r="HV291" s="101"/>
      <c r="HW291" s="101"/>
      <c r="HX291" s="101"/>
      <c r="HY291" s="101"/>
      <c r="HZ291" s="101"/>
      <c r="IA291" s="101"/>
      <c r="IB291" s="101"/>
      <c r="IC291" s="101"/>
      <c r="ID291" s="101"/>
      <c r="IE291" s="101"/>
      <c r="IF291" s="101"/>
      <c r="IG291" s="101"/>
      <c r="IH291" s="101"/>
      <c r="II291" s="101"/>
      <c r="IJ291" s="101"/>
      <c r="IK291" s="101"/>
      <c r="IL291" s="101"/>
      <c r="IM291" s="101"/>
      <c r="IN291" s="101"/>
      <c r="IO291" s="101"/>
    </row>
    <row r="292" spans="137:249" x14ac:dyDescent="0.25">
      <c r="EG292" s="101"/>
      <c r="EH292" s="101"/>
      <c r="EI292" s="101"/>
      <c r="EJ292" s="101"/>
      <c r="EK292" s="101"/>
      <c r="EL292" s="101"/>
      <c r="EM292" s="101"/>
      <c r="EN292" s="101"/>
      <c r="EO292" s="101"/>
      <c r="EP292" s="101"/>
      <c r="EQ292" s="101"/>
      <c r="ER292" s="101"/>
      <c r="ES292" s="101"/>
      <c r="ET292" s="101"/>
      <c r="EU292" s="101"/>
      <c r="EV292" s="101"/>
      <c r="EW292" s="101"/>
      <c r="EX292" s="101"/>
      <c r="EY292" s="101"/>
      <c r="EZ292" s="101"/>
      <c r="FA292" s="101"/>
      <c r="FB292" s="101"/>
      <c r="FC292" s="101"/>
      <c r="FD292" s="101"/>
      <c r="FE292" s="101"/>
      <c r="FF292" s="101"/>
      <c r="FG292" s="101"/>
      <c r="FH292" s="101"/>
      <c r="FI292" s="101"/>
      <c r="FJ292" s="101"/>
      <c r="FK292" s="101"/>
      <c r="FL292" s="101"/>
      <c r="FM292" s="101"/>
      <c r="FN292" s="101"/>
      <c r="FO292" s="101"/>
      <c r="FP292" s="101"/>
      <c r="FQ292" s="101"/>
      <c r="FR292" s="101"/>
      <c r="FS292" s="101"/>
      <c r="FT292" s="101"/>
      <c r="FU292" s="101"/>
      <c r="FV292" s="101"/>
      <c r="FW292" s="101"/>
      <c r="FX292" s="101"/>
      <c r="FY292" s="101"/>
      <c r="FZ292" s="101"/>
      <c r="GA292" s="101"/>
      <c r="GB292" s="101"/>
      <c r="GC292" s="101"/>
      <c r="GD292" s="101"/>
      <c r="GE292" s="101"/>
      <c r="GF292" s="101"/>
      <c r="GG292" s="101"/>
      <c r="GH292" s="101"/>
      <c r="GI292" s="101"/>
      <c r="GJ292" s="101"/>
      <c r="GK292" s="101"/>
      <c r="GL292" s="101"/>
      <c r="GM292" s="101"/>
      <c r="GN292" s="101"/>
      <c r="GO292" s="101"/>
      <c r="GP292" s="101"/>
      <c r="GQ292" s="101"/>
      <c r="GR292" s="101"/>
      <c r="GS292" s="101"/>
      <c r="GT292" s="101"/>
      <c r="GU292" s="101"/>
      <c r="GV292" s="101"/>
      <c r="GW292" s="101"/>
      <c r="GX292" s="101"/>
      <c r="GY292" s="101"/>
      <c r="GZ292" s="101"/>
      <c r="HA292" s="101"/>
      <c r="HB292" s="101"/>
      <c r="HC292" s="101"/>
      <c r="HD292" s="101"/>
      <c r="HE292" s="101"/>
      <c r="HF292" s="101"/>
      <c r="HG292" s="101"/>
      <c r="HH292" s="101"/>
      <c r="HI292" s="101"/>
      <c r="HJ292" s="101"/>
      <c r="HK292" s="101"/>
      <c r="HL292" s="101"/>
      <c r="HM292" s="101"/>
      <c r="HN292" s="101"/>
      <c r="HO292" s="101"/>
      <c r="HP292" s="101"/>
      <c r="HQ292" s="101"/>
      <c r="HR292" s="101"/>
      <c r="HS292" s="101"/>
      <c r="HT292" s="101"/>
      <c r="HU292" s="101"/>
      <c r="HV292" s="101"/>
      <c r="HW292" s="101"/>
      <c r="HX292" s="101"/>
      <c r="HY292" s="101"/>
      <c r="HZ292" s="101"/>
      <c r="IA292" s="101"/>
      <c r="IB292" s="101"/>
      <c r="IC292" s="101"/>
      <c r="ID292" s="101"/>
      <c r="IE292" s="101"/>
      <c r="IF292" s="101"/>
      <c r="IG292" s="101"/>
      <c r="IH292" s="101"/>
      <c r="II292" s="101"/>
      <c r="IJ292" s="101"/>
      <c r="IK292" s="101"/>
      <c r="IL292" s="101"/>
      <c r="IM292" s="101"/>
      <c r="IN292" s="101"/>
      <c r="IO292" s="101"/>
    </row>
    <row r="293" spans="137:249" x14ac:dyDescent="0.25">
      <c r="EG293" s="101"/>
      <c r="EH293" s="101"/>
      <c r="EI293" s="101"/>
      <c r="EJ293" s="101"/>
      <c r="EK293" s="101"/>
      <c r="EL293" s="101"/>
      <c r="EM293" s="101"/>
      <c r="EN293" s="101"/>
      <c r="EO293" s="101"/>
      <c r="EP293" s="101"/>
      <c r="EQ293" s="101"/>
      <c r="ER293" s="101"/>
      <c r="ES293" s="101"/>
      <c r="ET293" s="101"/>
      <c r="EU293" s="101"/>
      <c r="EV293" s="101"/>
      <c r="EW293" s="101"/>
      <c r="EX293" s="101"/>
      <c r="EY293" s="101"/>
      <c r="EZ293" s="101"/>
      <c r="FA293" s="101"/>
      <c r="FB293" s="101"/>
      <c r="FC293" s="101"/>
      <c r="FD293" s="101"/>
      <c r="FE293" s="101"/>
      <c r="FF293" s="101"/>
      <c r="FG293" s="101"/>
      <c r="FH293" s="101"/>
      <c r="FI293" s="101"/>
      <c r="FJ293" s="101"/>
      <c r="FK293" s="101"/>
      <c r="FL293" s="101"/>
      <c r="FM293" s="101"/>
      <c r="FN293" s="101"/>
      <c r="FO293" s="101"/>
      <c r="FP293" s="101"/>
      <c r="FQ293" s="101"/>
      <c r="FR293" s="101"/>
      <c r="FS293" s="101"/>
      <c r="FT293" s="101"/>
      <c r="FU293" s="101"/>
      <c r="FV293" s="101"/>
      <c r="FW293" s="101"/>
      <c r="FX293" s="101"/>
      <c r="FY293" s="101"/>
      <c r="FZ293" s="101"/>
      <c r="GA293" s="101"/>
      <c r="GB293" s="101"/>
      <c r="GC293" s="101"/>
      <c r="GD293" s="101"/>
      <c r="GE293" s="101"/>
      <c r="GF293" s="101"/>
      <c r="GG293" s="101"/>
      <c r="GH293" s="101"/>
      <c r="GI293" s="101"/>
      <c r="GJ293" s="101"/>
      <c r="GK293" s="101"/>
      <c r="GL293" s="101"/>
      <c r="GM293" s="101"/>
      <c r="GN293" s="101"/>
      <c r="GO293" s="101"/>
      <c r="GP293" s="101"/>
      <c r="GQ293" s="101"/>
      <c r="GR293" s="101"/>
      <c r="GS293" s="101"/>
      <c r="GT293" s="101"/>
      <c r="GU293" s="101"/>
      <c r="GV293" s="101"/>
      <c r="GW293" s="101"/>
      <c r="GX293" s="101"/>
      <c r="GY293" s="101"/>
      <c r="GZ293" s="101"/>
      <c r="HA293" s="101"/>
      <c r="HB293" s="101"/>
      <c r="HC293" s="101"/>
      <c r="HD293" s="101"/>
      <c r="HE293" s="101"/>
      <c r="HF293" s="101"/>
      <c r="HG293" s="101"/>
      <c r="HH293" s="101"/>
      <c r="HI293" s="101"/>
      <c r="HJ293" s="101"/>
      <c r="HK293" s="101"/>
      <c r="HL293" s="101"/>
      <c r="HM293" s="101"/>
      <c r="HN293" s="101"/>
      <c r="HO293" s="101"/>
      <c r="HP293" s="101"/>
      <c r="HQ293" s="101"/>
      <c r="HR293" s="101"/>
      <c r="HS293" s="101"/>
      <c r="HT293" s="101"/>
      <c r="HU293" s="101"/>
      <c r="HV293" s="101"/>
      <c r="HW293" s="101"/>
      <c r="HX293" s="101"/>
      <c r="HY293" s="101"/>
      <c r="HZ293" s="101"/>
      <c r="IA293" s="101"/>
      <c r="IB293" s="101"/>
      <c r="IC293" s="101"/>
      <c r="ID293" s="101"/>
      <c r="IE293" s="101"/>
      <c r="IF293" s="101"/>
      <c r="IG293" s="101"/>
      <c r="IH293" s="101"/>
      <c r="II293" s="101"/>
      <c r="IJ293" s="101"/>
      <c r="IK293" s="101"/>
      <c r="IL293" s="101"/>
      <c r="IM293" s="101"/>
      <c r="IN293" s="101"/>
      <c r="IO293" s="101"/>
    </row>
    <row r="294" spans="137:249" x14ac:dyDescent="0.25">
      <c r="EG294" s="101"/>
      <c r="EH294" s="101"/>
      <c r="EI294" s="101"/>
      <c r="EJ294" s="101"/>
      <c r="EK294" s="101"/>
      <c r="EL294" s="101"/>
      <c r="EM294" s="101"/>
      <c r="EN294" s="101"/>
      <c r="EO294" s="101"/>
      <c r="EP294" s="101"/>
      <c r="EQ294" s="101"/>
      <c r="ER294" s="101"/>
      <c r="ES294" s="101"/>
      <c r="ET294" s="101"/>
      <c r="EU294" s="101"/>
      <c r="EV294" s="101"/>
      <c r="EW294" s="101"/>
      <c r="EX294" s="101"/>
      <c r="EY294" s="101"/>
      <c r="EZ294" s="101"/>
      <c r="FA294" s="101"/>
      <c r="FB294" s="101"/>
      <c r="FC294" s="101"/>
      <c r="FD294" s="101"/>
      <c r="FE294" s="101"/>
      <c r="FF294" s="101"/>
      <c r="FG294" s="101"/>
      <c r="FH294" s="101"/>
      <c r="FI294" s="101"/>
      <c r="FJ294" s="101"/>
      <c r="FK294" s="101"/>
      <c r="FL294" s="101"/>
      <c r="FM294" s="101"/>
      <c r="FN294" s="101"/>
      <c r="FO294" s="101"/>
      <c r="FP294" s="101"/>
      <c r="FQ294" s="101"/>
      <c r="FR294" s="101"/>
      <c r="FS294" s="101"/>
      <c r="FT294" s="101"/>
      <c r="FU294" s="101"/>
      <c r="FV294" s="101"/>
      <c r="FW294" s="101"/>
      <c r="FX294" s="101"/>
      <c r="FY294" s="101"/>
      <c r="FZ294" s="101"/>
      <c r="GA294" s="101"/>
      <c r="GB294" s="101"/>
      <c r="GC294" s="101"/>
      <c r="GD294" s="101"/>
      <c r="GE294" s="101"/>
      <c r="GF294" s="101"/>
      <c r="GG294" s="101"/>
      <c r="GH294" s="101"/>
      <c r="GI294" s="101"/>
      <c r="GJ294" s="101"/>
      <c r="GK294" s="101"/>
      <c r="GL294" s="101"/>
      <c r="GM294" s="101"/>
      <c r="GN294" s="101"/>
      <c r="GO294" s="101"/>
      <c r="GP294" s="101"/>
      <c r="GQ294" s="101"/>
      <c r="GR294" s="101"/>
      <c r="GS294" s="101"/>
      <c r="GT294" s="101"/>
      <c r="GU294" s="101"/>
      <c r="GV294" s="101"/>
      <c r="GW294" s="101"/>
      <c r="GX294" s="101"/>
      <c r="GY294" s="101"/>
      <c r="GZ294" s="101"/>
      <c r="HA294" s="101"/>
      <c r="HB294" s="101"/>
      <c r="HC294" s="101"/>
      <c r="HD294" s="101"/>
      <c r="HE294" s="101"/>
      <c r="HF294" s="101"/>
      <c r="HG294" s="101"/>
      <c r="HH294" s="101"/>
      <c r="HI294" s="101"/>
      <c r="HJ294" s="101"/>
      <c r="HK294" s="101"/>
      <c r="HL294" s="101"/>
      <c r="HM294" s="101"/>
      <c r="HN294" s="101"/>
      <c r="HO294" s="101"/>
      <c r="HP294" s="101"/>
      <c r="HQ294" s="101"/>
      <c r="HR294" s="101"/>
      <c r="HS294" s="101"/>
      <c r="HT294" s="101"/>
      <c r="HU294" s="101"/>
      <c r="HV294" s="101"/>
      <c r="HW294" s="101"/>
      <c r="HX294" s="101"/>
      <c r="HY294" s="101"/>
      <c r="HZ294" s="101"/>
      <c r="IA294" s="101"/>
      <c r="IB294" s="101"/>
      <c r="IC294" s="101"/>
      <c r="ID294" s="101"/>
      <c r="IE294" s="101"/>
      <c r="IF294" s="101"/>
      <c r="IG294" s="101"/>
      <c r="IH294" s="101"/>
      <c r="II294" s="101"/>
      <c r="IJ294" s="101"/>
      <c r="IK294" s="101"/>
      <c r="IL294" s="101"/>
      <c r="IM294" s="101"/>
      <c r="IN294" s="101"/>
      <c r="IO294" s="101"/>
    </row>
    <row r="295" spans="137:249" x14ac:dyDescent="0.25">
      <c r="EG295" s="101"/>
      <c r="EH295" s="101"/>
      <c r="EI295" s="101"/>
      <c r="EJ295" s="101"/>
      <c r="EK295" s="101"/>
      <c r="EL295" s="101"/>
      <c r="EM295" s="101"/>
      <c r="EN295" s="101"/>
      <c r="EO295" s="101"/>
      <c r="EP295" s="101"/>
      <c r="EQ295" s="101"/>
      <c r="ER295" s="101"/>
      <c r="ES295" s="101"/>
      <c r="ET295" s="101"/>
      <c r="EU295" s="101"/>
      <c r="EV295" s="101"/>
      <c r="EW295" s="101"/>
      <c r="EX295" s="101"/>
      <c r="EY295" s="101"/>
      <c r="EZ295" s="101"/>
      <c r="FA295" s="101"/>
      <c r="FB295" s="101"/>
      <c r="FC295" s="101"/>
      <c r="FD295" s="101"/>
      <c r="FE295" s="101"/>
      <c r="FF295" s="101"/>
      <c r="FG295" s="101"/>
      <c r="FH295" s="101"/>
      <c r="FI295" s="101"/>
      <c r="FJ295" s="101"/>
      <c r="FK295" s="101"/>
      <c r="FL295" s="101"/>
      <c r="FM295" s="101"/>
      <c r="FN295" s="101"/>
      <c r="FO295" s="101"/>
      <c r="FP295" s="101"/>
      <c r="FQ295" s="101"/>
      <c r="FR295" s="101"/>
      <c r="FS295" s="101"/>
      <c r="FT295" s="101"/>
      <c r="FU295" s="101"/>
      <c r="FV295" s="101"/>
      <c r="FW295" s="101"/>
      <c r="FX295" s="101"/>
      <c r="FY295" s="101"/>
      <c r="FZ295" s="101"/>
      <c r="GA295" s="101"/>
      <c r="GB295" s="101"/>
      <c r="GC295" s="101"/>
      <c r="GD295" s="101"/>
      <c r="GE295" s="101"/>
      <c r="GF295" s="101"/>
      <c r="GG295" s="101"/>
      <c r="GH295" s="101"/>
      <c r="GI295" s="101"/>
      <c r="GJ295" s="101"/>
      <c r="GK295" s="101"/>
      <c r="GL295" s="101"/>
      <c r="GM295" s="101"/>
      <c r="GN295" s="101"/>
      <c r="GO295" s="101"/>
      <c r="GP295" s="101"/>
      <c r="GQ295" s="101"/>
      <c r="GR295" s="101"/>
      <c r="GS295" s="101"/>
      <c r="GT295" s="101"/>
      <c r="GU295" s="101"/>
      <c r="GV295" s="101"/>
      <c r="GW295" s="101"/>
      <c r="GX295" s="101"/>
      <c r="GY295" s="101"/>
      <c r="GZ295" s="101"/>
      <c r="HA295" s="101"/>
      <c r="HB295" s="101"/>
      <c r="HC295" s="101"/>
      <c r="HD295" s="101"/>
      <c r="HE295" s="101"/>
      <c r="HF295" s="101"/>
      <c r="HG295" s="101"/>
      <c r="HH295" s="101"/>
      <c r="HI295" s="101"/>
      <c r="HJ295" s="101"/>
      <c r="HK295" s="101"/>
      <c r="HL295" s="101"/>
      <c r="HM295" s="101"/>
      <c r="HN295" s="101"/>
      <c r="HO295" s="101"/>
      <c r="HP295" s="101"/>
      <c r="HQ295" s="101"/>
      <c r="HR295" s="101"/>
      <c r="HS295" s="101"/>
      <c r="HT295" s="101"/>
      <c r="HU295" s="101"/>
      <c r="HV295" s="101"/>
      <c r="HW295" s="101"/>
      <c r="HX295" s="101"/>
      <c r="HY295" s="101"/>
      <c r="HZ295" s="101"/>
      <c r="IA295" s="101"/>
      <c r="IB295" s="101"/>
      <c r="IC295" s="101"/>
      <c r="ID295" s="101"/>
      <c r="IE295" s="101"/>
      <c r="IF295" s="101"/>
      <c r="IG295" s="101"/>
      <c r="IH295" s="101"/>
      <c r="II295" s="101"/>
      <c r="IJ295" s="101"/>
      <c r="IK295" s="101"/>
      <c r="IL295" s="101"/>
      <c r="IM295" s="101"/>
      <c r="IN295" s="101"/>
      <c r="IO295" s="101"/>
    </row>
    <row r="296" spans="137:249" x14ac:dyDescent="0.25">
      <c r="EG296" s="101"/>
      <c r="EH296" s="101"/>
      <c r="EI296" s="101"/>
      <c r="EJ296" s="101"/>
      <c r="EK296" s="101"/>
      <c r="EL296" s="101"/>
      <c r="EM296" s="101"/>
      <c r="EN296" s="101"/>
      <c r="EO296" s="101"/>
      <c r="EP296" s="101"/>
      <c r="EQ296" s="101"/>
      <c r="ER296" s="101"/>
      <c r="ES296" s="101"/>
      <c r="ET296" s="101"/>
      <c r="EU296" s="101"/>
      <c r="EV296" s="101"/>
      <c r="EW296" s="101"/>
      <c r="EX296" s="101"/>
      <c r="EY296" s="101"/>
      <c r="EZ296" s="101"/>
      <c r="FA296" s="101"/>
      <c r="FB296" s="101"/>
      <c r="FC296" s="101"/>
      <c r="FD296" s="101"/>
      <c r="FE296" s="101"/>
      <c r="FF296" s="101"/>
      <c r="FG296" s="101"/>
      <c r="FH296" s="101"/>
      <c r="FI296" s="101"/>
      <c r="FJ296" s="101"/>
      <c r="FK296" s="101"/>
      <c r="FL296" s="101"/>
      <c r="FM296" s="101"/>
      <c r="FN296" s="101"/>
      <c r="FO296" s="101"/>
      <c r="FP296" s="101"/>
      <c r="FQ296" s="101"/>
      <c r="FR296" s="101"/>
      <c r="FS296" s="101"/>
      <c r="FT296" s="101"/>
      <c r="FU296" s="101"/>
      <c r="FV296" s="101"/>
      <c r="FW296" s="101"/>
      <c r="FX296" s="101"/>
      <c r="FY296" s="101"/>
      <c r="FZ296" s="101"/>
      <c r="GA296" s="101"/>
      <c r="GB296" s="101"/>
      <c r="GC296" s="101"/>
      <c r="GD296" s="101"/>
      <c r="GE296" s="101"/>
      <c r="GF296" s="101"/>
      <c r="GG296" s="101"/>
      <c r="GH296" s="101"/>
      <c r="GI296" s="101"/>
      <c r="GJ296" s="101"/>
      <c r="GK296" s="101"/>
      <c r="GL296" s="101"/>
      <c r="GM296" s="101"/>
      <c r="GN296" s="101"/>
      <c r="GO296" s="101"/>
      <c r="GP296" s="101"/>
      <c r="GQ296" s="101"/>
      <c r="GR296" s="101"/>
      <c r="GS296" s="101"/>
      <c r="GT296" s="101"/>
      <c r="GU296" s="101"/>
      <c r="GV296" s="101"/>
      <c r="GW296" s="101"/>
      <c r="GX296" s="101"/>
      <c r="GY296" s="101"/>
      <c r="GZ296" s="101"/>
      <c r="HA296" s="101"/>
      <c r="HB296" s="101"/>
      <c r="HC296" s="101"/>
      <c r="HD296" s="101"/>
      <c r="HE296" s="101"/>
      <c r="HF296" s="101"/>
      <c r="HG296" s="101"/>
      <c r="HH296" s="101"/>
      <c r="HI296" s="101"/>
      <c r="HJ296" s="101"/>
      <c r="HK296" s="101"/>
      <c r="HL296" s="101"/>
      <c r="HM296" s="101"/>
      <c r="HN296" s="101"/>
      <c r="HO296" s="101"/>
      <c r="HP296" s="101"/>
      <c r="HQ296" s="101"/>
      <c r="HR296" s="101"/>
      <c r="HS296" s="101"/>
      <c r="HT296" s="101"/>
      <c r="HU296" s="101"/>
      <c r="HV296" s="101"/>
      <c r="HW296" s="101"/>
      <c r="HX296" s="101"/>
      <c r="HY296" s="101"/>
      <c r="HZ296" s="101"/>
      <c r="IA296" s="101"/>
      <c r="IB296" s="101"/>
      <c r="IC296" s="101"/>
      <c r="ID296" s="101"/>
      <c r="IE296" s="101"/>
      <c r="IF296" s="101"/>
      <c r="IG296" s="101"/>
      <c r="IH296" s="101"/>
      <c r="II296" s="101"/>
      <c r="IJ296" s="101"/>
      <c r="IK296" s="101"/>
      <c r="IL296" s="101"/>
      <c r="IM296" s="101"/>
      <c r="IN296" s="101"/>
      <c r="IO296" s="101"/>
    </row>
    <row r="297" spans="137:249" x14ac:dyDescent="0.25">
      <c r="EG297" s="101"/>
      <c r="EH297" s="101"/>
      <c r="EI297" s="101"/>
      <c r="EJ297" s="101"/>
      <c r="EK297" s="101"/>
      <c r="EL297" s="101"/>
      <c r="EM297" s="101"/>
      <c r="EN297" s="101"/>
      <c r="EO297" s="101"/>
      <c r="EP297" s="101"/>
      <c r="EQ297" s="101"/>
      <c r="ER297" s="101"/>
      <c r="ES297" s="101"/>
      <c r="ET297" s="101"/>
      <c r="EU297" s="101"/>
      <c r="EV297" s="101"/>
      <c r="EW297" s="101"/>
      <c r="EX297" s="101"/>
      <c r="EY297" s="101"/>
      <c r="EZ297" s="101"/>
      <c r="FA297" s="101"/>
      <c r="FB297" s="101"/>
      <c r="FC297" s="101"/>
      <c r="FD297" s="101"/>
      <c r="FE297" s="101"/>
      <c r="FF297" s="101"/>
      <c r="FG297" s="101"/>
      <c r="FH297" s="101"/>
      <c r="FI297" s="101"/>
      <c r="FJ297" s="101"/>
      <c r="FK297" s="101"/>
      <c r="FL297" s="101"/>
      <c r="FM297" s="101"/>
      <c r="FN297" s="101"/>
      <c r="FO297" s="101"/>
      <c r="FP297" s="101"/>
      <c r="FQ297" s="101"/>
      <c r="FR297" s="101"/>
      <c r="FS297" s="101"/>
      <c r="FT297" s="101"/>
      <c r="FU297" s="101"/>
      <c r="FV297" s="101"/>
      <c r="FW297" s="101"/>
      <c r="FX297" s="101"/>
      <c r="FY297" s="101"/>
      <c r="FZ297" s="101"/>
      <c r="GA297" s="101"/>
      <c r="GB297" s="101"/>
      <c r="GC297" s="101"/>
      <c r="GD297" s="101"/>
      <c r="GE297" s="101"/>
      <c r="GF297" s="101"/>
      <c r="GG297" s="101"/>
      <c r="GH297" s="101"/>
      <c r="GI297" s="101"/>
      <c r="GJ297" s="101"/>
      <c r="GK297" s="101"/>
      <c r="GL297" s="101"/>
      <c r="GM297" s="101"/>
      <c r="GN297" s="101"/>
      <c r="GO297" s="101"/>
      <c r="GP297" s="101"/>
      <c r="GQ297" s="101"/>
      <c r="GR297" s="101"/>
      <c r="GS297" s="101"/>
      <c r="GT297" s="101"/>
      <c r="GU297" s="101"/>
      <c r="GV297" s="101"/>
      <c r="GW297" s="101"/>
      <c r="GX297" s="101"/>
      <c r="GY297" s="101"/>
      <c r="GZ297" s="101"/>
      <c r="HA297" s="101"/>
      <c r="HB297" s="101"/>
      <c r="HC297" s="101"/>
      <c r="HD297" s="101"/>
      <c r="HE297" s="101"/>
      <c r="HF297" s="101"/>
      <c r="HG297" s="101"/>
      <c r="HH297" s="101"/>
      <c r="HI297" s="101"/>
      <c r="HJ297" s="101"/>
      <c r="HK297" s="101"/>
      <c r="HL297" s="101"/>
      <c r="HM297" s="101"/>
      <c r="HN297" s="101"/>
      <c r="HO297" s="101"/>
      <c r="HP297" s="101"/>
      <c r="HQ297" s="101"/>
      <c r="HR297" s="101"/>
      <c r="HS297" s="101"/>
      <c r="HT297" s="101"/>
      <c r="HU297" s="101"/>
      <c r="HV297" s="101"/>
      <c r="HW297" s="101"/>
      <c r="HX297" s="101"/>
      <c r="HY297" s="101"/>
      <c r="HZ297" s="101"/>
      <c r="IA297" s="101"/>
      <c r="IB297" s="101"/>
      <c r="IC297" s="101"/>
      <c r="ID297" s="101"/>
      <c r="IE297" s="101"/>
      <c r="IF297" s="101"/>
      <c r="IG297" s="101"/>
      <c r="IH297" s="101"/>
      <c r="II297" s="101"/>
      <c r="IJ297" s="101"/>
      <c r="IK297" s="101"/>
      <c r="IL297" s="101"/>
      <c r="IM297" s="101"/>
      <c r="IN297" s="101"/>
      <c r="IO297" s="101"/>
    </row>
    <row r="298" spans="137:249" x14ac:dyDescent="0.25">
      <c r="EG298" s="101"/>
      <c r="EH298" s="101"/>
      <c r="EI298" s="101"/>
      <c r="EJ298" s="101"/>
      <c r="EK298" s="101"/>
      <c r="EL298" s="101"/>
      <c r="EM298" s="101"/>
      <c r="EN298" s="101"/>
      <c r="EO298" s="101"/>
      <c r="EP298" s="101"/>
      <c r="EQ298" s="101"/>
      <c r="ER298" s="101"/>
      <c r="ES298" s="101"/>
      <c r="ET298" s="101"/>
      <c r="EU298" s="101"/>
      <c r="EV298" s="101"/>
      <c r="EW298" s="101"/>
      <c r="EX298" s="101"/>
      <c r="EY298" s="101"/>
      <c r="EZ298" s="101"/>
      <c r="FA298" s="101"/>
      <c r="FB298" s="101"/>
      <c r="FC298" s="101"/>
      <c r="FD298" s="101"/>
      <c r="FE298" s="101"/>
      <c r="FF298" s="101"/>
      <c r="FG298" s="101"/>
      <c r="FH298" s="101"/>
      <c r="FI298" s="101"/>
      <c r="FJ298" s="101"/>
      <c r="FK298" s="101"/>
      <c r="FL298" s="101"/>
      <c r="FM298" s="101"/>
      <c r="FN298" s="101"/>
      <c r="FO298" s="101"/>
      <c r="FP298" s="101"/>
      <c r="FQ298" s="101"/>
      <c r="FR298" s="101"/>
      <c r="FS298" s="101"/>
      <c r="FT298" s="101"/>
      <c r="FU298" s="101"/>
      <c r="FV298" s="101"/>
      <c r="FW298" s="101"/>
      <c r="FX298" s="101"/>
      <c r="FY298" s="101"/>
      <c r="FZ298" s="101"/>
      <c r="GA298" s="101"/>
      <c r="GB298" s="101"/>
      <c r="GC298" s="101"/>
      <c r="GD298" s="101"/>
      <c r="GE298" s="101"/>
      <c r="GF298" s="101"/>
      <c r="GG298" s="101"/>
      <c r="GH298" s="101"/>
      <c r="GI298" s="101"/>
      <c r="GJ298" s="101"/>
      <c r="GK298" s="101"/>
      <c r="GL298" s="101"/>
      <c r="GM298" s="101"/>
      <c r="GN298" s="101"/>
      <c r="GO298" s="101"/>
      <c r="GP298" s="101"/>
      <c r="GQ298" s="101"/>
      <c r="GR298" s="101"/>
      <c r="GS298" s="101"/>
      <c r="GT298" s="101"/>
      <c r="GU298" s="101"/>
      <c r="GV298" s="101"/>
      <c r="GW298" s="101"/>
      <c r="GX298" s="101"/>
      <c r="GY298" s="101"/>
      <c r="GZ298" s="101"/>
      <c r="HA298" s="101"/>
      <c r="HB298" s="101"/>
      <c r="HC298" s="101"/>
      <c r="HD298" s="101"/>
      <c r="HE298" s="101"/>
      <c r="HF298" s="101"/>
      <c r="HG298" s="101"/>
      <c r="HH298" s="101"/>
      <c r="HI298" s="101"/>
      <c r="HJ298" s="101"/>
      <c r="HK298" s="101"/>
      <c r="HL298" s="101"/>
      <c r="HM298" s="101"/>
      <c r="HN298" s="101"/>
      <c r="HO298" s="101"/>
      <c r="HP298" s="101"/>
      <c r="HQ298" s="101"/>
      <c r="HR298" s="101"/>
      <c r="HS298" s="101"/>
      <c r="HT298" s="101"/>
      <c r="HU298" s="101"/>
      <c r="HV298" s="101"/>
      <c r="HW298" s="101"/>
      <c r="HX298" s="101"/>
      <c r="HY298" s="101"/>
      <c r="HZ298" s="101"/>
      <c r="IA298" s="101"/>
      <c r="IB298" s="101"/>
      <c r="IC298" s="101"/>
      <c r="ID298" s="101"/>
      <c r="IE298" s="101"/>
      <c r="IF298" s="101"/>
      <c r="IG298" s="101"/>
      <c r="IH298" s="101"/>
      <c r="II298" s="101"/>
      <c r="IJ298" s="101"/>
      <c r="IK298" s="101"/>
      <c r="IL298" s="101"/>
      <c r="IM298" s="101"/>
      <c r="IN298" s="101"/>
      <c r="IO298" s="101"/>
    </row>
    <row r="299" spans="137:249" x14ac:dyDescent="0.25">
      <c r="EG299" s="101"/>
      <c r="EH299" s="101"/>
      <c r="EI299" s="101"/>
      <c r="EJ299" s="101"/>
      <c r="EK299" s="101"/>
      <c r="EL299" s="101"/>
      <c r="EM299" s="101"/>
      <c r="EN299" s="101"/>
      <c r="EO299" s="101"/>
      <c r="EP299" s="101"/>
      <c r="EQ299" s="101"/>
      <c r="ER299" s="101"/>
      <c r="ES299" s="101"/>
      <c r="ET299" s="101"/>
      <c r="EU299" s="101"/>
      <c r="EV299" s="101"/>
      <c r="EW299" s="101"/>
      <c r="EX299" s="101"/>
      <c r="EY299" s="101"/>
      <c r="EZ299" s="101"/>
      <c r="FA299" s="101"/>
      <c r="FB299" s="101"/>
      <c r="FC299" s="101"/>
      <c r="FD299" s="101"/>
      <c r="FE299" s="101"/>
      <c r="FF299" s="101"/>
      <c r="FG299" s="101"/>
      <c r="FH299" s="101"/>
      <c r="FI299" s="101"/>
      <c r="FJ299" s="101"/>
      <c r="FK299" s="101"/>
      <c r="FL299" s="101"/>
      <c r="FM299" s="101"/>
      <c r="FN299" s="101"/>
      <c r="FO299" s="101"/>
      <c r="FP299" s="101"/>
      <c r="FQ299" s="101"/>
      <c r="FR299" s="101"/>
      <c r="FS299" s="101"/>
      <c r="FT299" s="101"/>
      <c r="FU299" s="101"/>
      <c r="FV299" s="101"/>
      <c r="FW299" s="101"/>
      <c r="FX299" s="101"/>
      <c r="FY299" s="101"/>
      <c r="FZ299" s="101"/>
      <c r="GA299" s="101"/>
      <c r="GB299" s="101"/>
      <c r="GC299" s="101"/>
      <c r="GD299" s="101"/>
      <c r="GE299" s="101"/>
      <c r="GF299" s="101"/>
      <c r="GG299" s="101"/>
      <c r="GH299" s="101"/>
      <c r="GI299" s="101"/>
      <c r="GJ299" s="101"/>
      <c r="GK299" s="101"/>
      <c r="GL299" s="101"/>
      <c r="GM299" s="101"/>
      <c r="GN299" s="101"/>
      <c r="GO299" s="101"/>
      <c r="GP299" s="101"/>
      <c r="GQ299" s="101"/>
      <c r="GR299" s="101"/>
      <c r="GS299" s="101"/>
      <c r="GT299" s="101"/>
      <c r="GU299" s="101"/>
      <c r="GV299" s="101"/>
      <c r="GW299" s="101"/>
      <c r="GX299" s="101"/>
      <c r="GY299" s="101"/>
      <c r="GZ299" s="101"/>
      <c r="HA299" s="101"/>
      <c r="HB299" s="101"/>
      <c r="HC299" s="101"/>
      <c r="HD299" s="101"/>
      <c r="HE299" s="101"/>
      <c r="HF299" s="101"/>
      <c r="HG299" s="101"/>
      <c r="HH299" s="101"/>
      <c r="HI299" s="101"/>
      <c r="HJ299" s="101"/>
      <c r="HK299" s="101"/>
      <c r="HL299" s="101"/>
      <c r="HM299" s="101"/>
      <c r="HN299" s="101"/>
      <c r="HO299" s="101"/>
      <c r="HP299" s="101"/>
      <c r="HQ299" s="101"/>
      <c r="HR299" s="101"/>
      <c r="HS299" s="101"/>
      <c r="HT299" s="101"/>
      <c r="HU299" s="101"/>
      <c r="HV299" s="101"/>
      <c r="HW299" s="101"/>
      <c r="HX299" s="101"/>
      <c r="HY299" s="101"/>
      <c r="HZ299" s="101"/>
      <c r="IA299" s="101"/>
      <c r="IB299" s="101"/>
      <c r="IC299" s="101"/>
      <c r="ID299" s="101"/>
      <c r="IE299" s="101"/>
      <c r="IF299" s="101"/>
      <c r="IG299" s="101"/>
      <c r="IH299" s="101"/>
      <c r="II299" s="101"/>
      <c r="IJ299" s="101"/>
      <c r="IK299" s="101"/>
      <c r="IL299" s="101"/>
      <c r="IM299" s="101"/>
      <c r="IN299" s="101"/>
      <c r="IO299" s="101"/>
    </row>
    <row r="300" spans="137:249" x14ac:dyDescent="0.25">
      <c r="EG300" s="101"/>
      <c r="EH300" s="101"/>
      <c r="EI300" s="101"/>
      <c r="EJ300" s="101"/>
      <c r="EK300" s="101"/>
      <c r="EL300" s="101"/>
      <c r="EM300" s="101"/>
      <c r="EN300" s="101"/>
      <c r="EO300" s="101"/>
      <c r="EP300" s="101"/>
      <c r="EQ300" s="101"/>
      <c r="ER300" s="101"/>
      <c r="ES300" s="101"/>
      <c r="ET300" s="101"/>
      <c r="EU300" s="101"/>
      <c r="EV300" s="101"/>
      <c r="EW300" s="101"/>
      <c r="EX300" s="101"/>
      <c r="EY300" s="101"/>
      <c r="EZ300" s="101"/>
      <c r="FA300" s="101"/>
      <c r="FB300" s="101"/>
      <c r="FC300" s="101"/>
      <c r="FD300" s="101"/>
      <c r="FE300" s="101"/>
      <c r="FF300" s="101"/>
      <c r="FG300" s="101"/>
      <c r="FH300" s="101"/>
      <c r="FI300" s="101"/>
      <c r="FJ300" s="101"/>
      <c r="FK300" s="101"/>
      <c r="FL300" s="101"/>
      <c r="FM300" s="101"/>
      <c r="FN300" s="101"/>
      <c r="FO300" s="101"/>
      <c r="FP300" s="101"/>
      <c r="FQ300" s="101"/>
      <c r="FR300" s="101"/>
      <c r="FS300" s="101"/>
      <c r="FT300" s="101"/>
      <c r="FU300" s="101"/>
      <c r="FV300" s="101"/>
      <c r="FW300" s="101"/>
      <c r="FX300" s="101"/>
      <c r="FY300" s="101"/>
      <c r="FZ300" s="101"/>
      <c r="GA300" s="101"/>
      <c r="GB300" s="101"/>
      <c r="GC300" s="101"/>
      <c r="GD300" s="101"/>
      <c r="GE300" s="101"/>
      <c r="GF300" s="101"/>
      <c r="GG300" s="101"/>
      <c r="GH300" s="101"/>
      <c r="GI300" s="101"/>
      <c r="GJ300" s="101"/>
      <c r="GK300" s="101"/>
      <c r="GL300" s="101"/>
      <c r="GM300" s="101"/>
      <c r="GN300" s="101"/>
      <c r="GO300" s="101"/>
      <c r="GP300" s="101"/>
      <c r="GQ300" s="101"/>
      <c r="GR300" s="101"/>
      <c r="GS300" s="101"/>
      <c r="GT300" s="101"/>
      <c r="GU300" s="101"/>
      <c r="GV300" s="101"/>
      <c r="GW300" s="101"/>
      <c r="GX300" s="101"/>
      <c r="GY300" s="101"/>
      <c r="GZ300" s="101"/>
      <c r="HA300" s="101"/>
      <c r="HB300" s="101"/>
      <c r="HC300" s="101"/>
      <c r="HD300" s="101"/>
      <c r="HE300" s="101"/>
      <c r="HF300" s="101"/>
      <c r="HG300" s="101"/>
      <c r="HH300" s="101"/>
      <c r="HI300" s="101"/>
      <c r="HJ300" s="101"/>
      <c r="HK300" s="101"/>
      <c r="HL300" s="101"/>
      <c r="HM300" s="101"/>
      <c r="HN300" s="101"/>
      <c r="HO300" s="101"/>
      <c r="HP300" s="101"/>
      <c r="HQ300" s="101"/>
      <c r="HR300" s="101"/>
      <c r="HS300" s="101"/>
      <c r="HT300" s="101"/>
      <c r="HU300" s="101"/>
      <c r="HV300" s="101"/>
      <c r="HW300" s="101"/>
      <c r="HX300" s="101"/>
      <c r="HY300" s="101"/>
      <c r="HZ300" s="101"/>
      <c r="IA300" s="101"/>
      <c r="IB300" s="101"/>
      <c r="IC300" s="101"/>
      <c r="ID300" s="101"/>
      <c r="IE300" s="101"/>
      <c r="IF300" s="101"/>
      <c r="IG300" s="101"/>
      <c r="IH300" s="101"/>
      <c r="II300" s="101"/>
      <c r="IJ300" s="101"/>
      <c r="IK300" s="101"/>
      <c r="IL300" s="101"/>
      <c r="IM300" s="101"/>
      <c r="IN300" s="101"/>
      <c r="IO300" s="101"/>
    </row>
    <row r="301" spans="137:249" x14ac:dyDescent="0.25">
      <c r="EG301" s="101"/>
      <c r="EH301" s="101"/>
      <c r="EI301" s="101"/>
      <c r="EJ301" s="101"/>
      <c r="EK301" s="101"/>
      <c r="EL301" s="101"/>
      <c r="EM301" s="101"/>
      <c r="EN301" s="101"/>
      <c r="EO301" s="101"/>
      <c r="EP301" s="101"/>
      <c r="EQ301" s="101"/>
      <c r="ER301" s="101"/>
      <c r="ES301" s="101"/>
      <c r="ET301" s="101"/>
      <c r="EU301" s="101"/>
      <c r="EV301" s="101"/>
      <c r="EW301" s="101"/>
      <c r="EX301" s="101"/>
      <c r="EY301" s="101"/>
      <c r="EZ301" s="101"/>
      <c r="FA301" s="101"/>
      <c r="FB301" s="101"/>
      <c r="FC301" s="101"/>
      <c r="FD301" s="101"/>
      <c r="FE301" s="101"/>
      <c r="FF301" s="101"/>
      <c r="FG301" s="101"/>
      <c r="FH301" s="101"/>
      <c r="FI301" s="101"/>
      <c r="FJ301" s="101"/>
      <c r="FK301" s="101"/>
      <c r="FL301" s="101"/>
      <c r="FM301" s="101"/>
      <c r="FN301" s="101"/>
      <c r="FO301" s="101"/>
      <c r="FP301" s="101"/>
      <c r="FQ301" s="101"/>
      <c r="FR301" s="101"/>
      <c r="FS301" s="101"/>
      <c r="FT301" s="101"/>
      <c r="FU301" s="101"/>
      <c r="FV301" s="101"/>
      <c r="FW301" s="101"/>
      <c r="FX301" s="101"/>
      <c r="FY301" s="101"/>
      <c r="FZ301" s="101"/>
      <c r="GA301" s="101"/>
      <c r="GB301" s="101"/>
      <c r="GC301" s="101"/>
      <c r="GD301" s="101"/>
      <c r="GE301" s="101"/>
      <c r="GF301" s="101"/>
      <c r="GG301" s="101"/>
      <c r="GH301" s="101"/>
      <c r="GI301" s="101"/>
      <c r="GJ301" s="101"/>
      <c r="GK301" s="101"/>
      <c r="GL301" s="101"/>
      <c r="GM301" s="101"/>
      <c r="GN301" s="101"/>
      <c r="GO301" s="101"/>
      <c r="GP301" s="101"/>
      <c r="GQ301" s="101"/>
      <c r="GR301" s="101"/>
      <c r="GS301" s="101"/>
      <c r="GT301" s="101"/>
      <c r="GU301" s="101"/>
      <c r="GV301" s="101"/>
      <c r="GW301" s="101"/>
      <c r="GX301" s="101"/>
      <c r="GY301" s="101"/>
      <c r="GZ301" s="101"/>
      <c r="HA301" s="101"/>
      <c r="HB301" s="101"/>
      <c r="HC301" s="101"/>
      <c r="HD301" s="101"/>
      <c r="HE301" s="101"/>
      <c r="HF301" s="101"/>
      <c r="HG301" s="101"/>
      <c r="HH301" s="101"/>
      <c r="HI301" s="101"/>
      <c r="HJ301" s="101"/>
      <c r="HK301" s="101"/>
      <c r="HL301" s="101"/>
      <c r="HM301" s="101"/>
      <c r="HN301" s="101"/>
      <c r="HO301" s="101"/>
      <c r="HP301" s="101"/>
      <c r="HQ301" s="101"/>
      <c r="HR301" s="101"/>
      <c r="HS301" s="101"/>
      <c r="HT301" s="101"/>
      <c r="HU301" s="101"/>
      <c r="HV301" s="101"/>
      <c r="HW301" s="101"/>
      <c r="HX301" s="101"/>
      <c r="HY301" s="101"/>
      <c r="HZ301" s="101"/>
      <c r="IA301" s="101"/>
      <c r="IB301" s="101"/>
      <c r="IC301" s="101"/>
      <c r="ID301" s="101"/>
      <c r="IE301" s="101"/>
      <c r="IF301" s="101"/>
      <c r="IG301" s="101"/>
      <c r="IH301" s="101"/>
      <c r="II301" s="101"/>
      <c r="IJ301" s="101"/>
      <c r="IK301" s="101"/>
      <c r="IL301" s="101"/>
      <c r="IM301" s="101"/>
      <c r="IN301" s="101"/>
      <c r="IO301" s="101"/>
    </row>
    <row r="309" spans="2:140" ht="13.65" customHeight="1" x14ac:dyDescent="0.3">
      <c r="B309" s="322"/>
      <c r="C309" s="322"/>
      <c r="D309" s="322"/>
      <c r="E309" s="322"/>
      <c r="F309" s="322"/>
      <c r="G309" s="322"/>
      <c r="H309" s="322"/>
      <c r="I309" s="322"/>
      <c r="J309" s="322"/>
      <c r="K309" s="322"/>
      <c r="L309" s="322"/>
      <c r="M309" s="322"/>
      <c r="N309" s="322"/>
      <c r="O309" s="322"/>
      <c r="P309" s="139"/>
      <c r="Q309" s="198"/>
      <c r="R309" s="198"/>
      <c r="S309" s="139"/>
      <c r="T309" s="139"/>
      <c r="U309" s="198"/>
      <c r="V309" s="139"/>
      <c r="W309" s="139"/>
      <c r="X309" s="198"/>
      <c r="Y309" s="139"/>
      <c r="Z309" s="139"/>
      <c r="AA309" s="198"/>
      <c r="AB309" s="139"/>
      <c r="AC309" s="139"/>
      <c r="AD309" s="198"/>
      <c r="AE309" s="139"/>
      <c r="AF309" s="139"/>
      <c r="AG309" s="198"/>
      <c r="AH309" s="139"/>
      <c r="AI309" s="139"/>
      <c r="AJ309" s="198"/>
      <c r="AK309" s="139"/>
      <c r="AL309" s="139"/>
      <c r="AM309" s="198"/>
      <c r="AN309" s="139"/>
      <c r="AO309" s="139"/>
      <c r="AP309" s="198"/>
      <c r="AQ309" s="139"/>
      <c r="AR309" s="139"/>
      <c r="AS309" s="198"/>
      <c r="AT309" s="139"/>
      <c r="AU309" s="139"/>
      <c r="AV309" s="198"/>
      <c r="AW309" s="139"/>
      <c r="AX309" s="139"/>
      <c r="AY309" s="198"/>
      <c r="AZ309" s="139"/>
      <c r="BA309" s="139"/>
      <c r="BB309" s="198"/>
      <c r="BC309" s="139"/>
      <c r="BD309" s="139"/>
      <c r="BE309" s="198"/>
      <c r="BF309" s="139"/>
      <c r="BG309" s="139"/>
      <c r="BH309" s="198"/>
      <c r="BI309" s="139"/>
      <c r="BJ309" s="139"/>
      <c r="BK309" s="198"/>
      <c r="BL309" s="139"/>
      <c r="BM309" s="139"/>
      <c r="BN309" s="198"/>
      <c r="BO309" s="139"/>
      <c r="BP309" s="139"/>
      <c r="BQ309" s="198"/>
      <c r="BR309" s="139"/>
      <c r="BS309" s="139"/>
      <c r="BT309" s="198"/>
      <c r="BU309" s="139"/>
      <c r="BV309" s="139"/>
      <c r="BW309" s="198"/>
      <c r="BX309" s="139"/>
      <c r="BY309" s="139"/>
      <c r="BZ309" s="198"/>
      <c r="CA309" s="139"/>
      <c r="CB309" s="139"/>
      <c r="CC309" s="198"/>
      <c r="CD309" s="139"/>
      <c r="CE309" s="139"/>
      <c r="CF309" s="198"/>
      <c r="CG309" s="139"/>
      <c r="CH309" s="139"/>
      <c r="CI309" s="198"/>
      <c r="CJ309" s="139"/>
      <c r="CK309" s="139"/>
      <c r="CL309" s="198"/>
      <c r="CM309" s="139"/>
      <c r="CN309" s="139"/>
      <c r="CO309" s="198"/>
      <c r="CP309" s="139"/>
      <c r="CQ309" s="139"/>
      <c r="CR309" s="198"/>
      <c r="CS309" s="139"/>
      <c r="EG309" s="101"/>
      <c r="EH309" s="101"/>
      <c r="EI309" s="101"/>
      <c r="EJ309" s="101"/>
    </row>
    <row r="310" spans="2:140" ht="13.65" customHeight="1" x14ac:dyDescent="0.25">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39"/>
      <c r="AY310" s="139"/>
      <c r="AZ310" s="139"/>
      <c r="BA310" s="139"/>
      <c r="BB310" s="139"/>
      <c r="BC310" s="139"/>
      <c r="BD310" s="139"/>
      <c r="BE310" s="139"/>
      <c r="BF310" s="139"/>
      <c r="BG310" s="139"/>
      <c r="BH310" s="139"/>
      <c r="BI310" s="139"/>
      <c r="BJ310" s="139"/>
      <c r="BK310" s="139"/>
      <c r="BL310" s="139"/>
      <c r="BM310" s="139"/>
      <c r="BN310" s="139"/>
      <c r="BO310" s="139"/>
      <c r="BP310" s="139"/>
      <c r="BQ310" s="139"/>
      <c r="BR310" s="139"/>
      <c r="BS310" s="139"/>
      <c r="BT310" s="139"/>
      <c r="BU310" s="139"/>
      <c r="BV310" s="139"/>
      <c r="BW310" s="139"/>
      <c r="BX310" s="139"/>
      <c r="BY310" s="139"/>
      <c r="BZ310" s="139"/>
      <c r="CA310" s="139"/>
      <c r="CB310" s="139"/>
      <c r="CC310" s="139"/>
      <c r="CD310" s="139"/>
      <c r="CE310" s="139"/>
      <c r="CF310" s="139"/>
      <c r="CG310" s="139"/>
      <c r="CH310" s="139"/>
      <c r="CI310" s="139"/>
      <c r="CJ310" s="139"/>
      <c r="CK310" s="139"/>
      <c r="CL310" s="139"/>
      <c r="CM310" s="139"/>
      <c r="CN310" s="139"/>
      <c r="CO310" s="139"/>
      <c r="CP310" s="139"/>
      <c r="CQ310" s="139"/>
      <c r="CR310" s="139"/>
      <c r="CS310" s="139"/>
    </row>
  </sheetData>
  <sortState xmlns:xlrd2="http://schemas.microsoft.com/office/spreadsheetml/2017/richdata2" ref="B10:IO37">
    <sortCondition descending="1" ref="J10:J37"/>
    <sortCondition ref="B10:B37"/>
  </sortState>
  <mergeCells count="37">
    <mergeCell ref="DF2:DG5"/>
    <mergeCell ref="CF2:CG5"/>
    <mergeCell ref="AY2:AZ5"/>
    <mergeCell ref="CV8:DB8"/>
    <mergeCell ref="CI2:CJ5"/>
    <mergeCell ref="CL2:CM5"/>
    <mergeCell ref="BW2:BX5"/>
    <mergeCell ref="CO2:CP5"/>
    <mergeCell ref="CR2:CS5"/>
    <mergeCell ref="CC2:CD5"/>
    <mergeCell ref="BZ2:CA5"/>
    <mergeCell ref="BH2:BI5"/>
    <mergeCell ref="BT2:BU5"/>
    <mergeCell ref="BB2:BC5"/>
    <mergeCell ref="B309:O309"/>
    <mergeCell ref="R2:S5"/>
    <mergeCell ref="AM2:AN5"/>
    <mergeCell ref="P3:P4"/>
    <mergeCell ref="AA2:AB5"/>
    <mergeCell ref="O237:P237"/>
    <mergeCell ref="P7:P8"/>
    <mergeCell ref="U2:V5"/>
    <mergeCell ref="X2:Y5"/>
    <mergeCell ref="AJ2:AK5"/>
    <mergeCell ref="AD2:AE5"/>
    <mergeCell ref="AG2:AH5"/>
    <mergeCell ref="N46:O46"/>
    <mergeCell ref="N48:V48"/>
    <mergeCell ref="N43:O43"/>
    <mergeCell ref="N45:O45"/>
    <mergeCell ref="AS2:AT5"/>
    <mergeCell ref="AP2:AQ5"/>
    <mergeCell ref="BQ2:BR5"/>
    <mergeCell ref="BK2:BL5"/>
    <mergeCell ref="BE2:BF5"/>
    <mergeCell ref="AV2:AW5"/>
    <mergeCell ref="BN2:BO5"/>
  </mergeCells>
  <phoneticPr fontId="8" type="noConversion"/>
  <conditionalFormatting sqref="J6 J10:J38">
    <cfRule type="expression" dxfId="10" priority="17" stopIfTrue="1">
      <formula>AND(E6-F6&lt;5,G6&lt;250)</formula>
    </cfRule>
  </conditionalFormatting>
  <conditionalFormatting sqref="J187:J190">
    <cfRule type="expression" dxfId="9" priority="281" stopIfTrue="1">
      <formula>E187-F187&gt;=5</formula>
    </cfRule>
  </conditionalFormatting>
  <conditionalFormatting sqref="K6 K10:K38">
    <cfRule type="expression" dxfId="8" priority="18" stopIfTrue="1">
      <formula>E6-F6&lt;5</formula>
    </cfRule>
  </conditionalFormatting>
  <conditionalFormatting sqref="K187:K190">
    <cfRule type="expression" dxfId="7" priority="280" stopIfTrue="1">
      <formula>E187-F187&gt;=5</formula>
    </cfRule>
  </conditionalFormatting>
  <conditionalFormatting sqref="O6 O10:O38">
    <cfRule type="expression" dxfId="6" priority="296" stopIfTrue="1">
      <formula>IF(CW6="-",IF(E6="-",DD6,E6-F6&lt;5),IF(E6="-",CW6-CX6&lt;5,CW6-CX6+E6-F6&lt;5))</formula>
    </cfRule>
  </conditionalFormatting>
  <conditionalFormatting sqref="P6 P10:P38">
    <cfRule type="expression" dxfId="5" priority="288" stopIfTrue="1">
      <formula>IF(CW6="-",IF(E6="-",DD6,E6-F6&lt;5),IF(E6="-",CW6-CX6&lt;5,CW6-CX6+E6-F6&lt;5))</formula>
    </cfRule>
  </conditionalFormatting>
  <conditionalFormatting sqref="P187:P190">
    <cfRule type="expression" dxfId="4" priority="287" stopIfTrue="1">
      <formula>IF(#REF!="-",IF(E187="-",CX187,E187-F187&lt;5),IF(E187="-",#REF!-#REF!&lt;5,#REF!-#REF!+E187-F187&lt;5))</formula>
    </cfRule>
  </conditionalFormatting>
  <pageMargins left="0.75" right="0.75" top="1" bottom="1" header="0.5" footer="0.5"/>
  <pageSetup paperSize="9" orientation="portrait" horizontalDpi="4294967293" verticalDpi="1200" r:id="rId1"/>
  <headerFooter alignWithMargins="0"/>
  <ignoredErrors>
    <ignoredError sqref="BX2:BY2 BW3:BW4 BU2:BV2 BT3:BT4 BR2:BS2 BQ3:BQ4 BO2:BP2 K45:O45 N2:P2 Q2:W2 BN3:BN4 N42:O42 B43:J43 AU3:BM4 BO3:BP4 BR3:BS4 BU3:BV4 N1:Q1 BX3:BY4 BX5:BY5 BU5:BV5 BR5:BS5 BO5:BP5 AU5:BM5 BN5 BQ5 BT5 BW5 AU50:BY55 B42 B44 CT39:DD39 BZ3:CA5 B39:Q39 K43:O43 B46:O46 CT183:IO237 Y2:Z2 AB2:AC2 AE2:AF2 AH2:AI2 AK2:AL2 AN2:AO2 AU2 AW2:AX2 AZ2:BA2 BC2:BD2 BF2:BG2 BI2:BJ2 BL2:BM2 CA2 AL39 AU39:CA39 AU287:CA65608 AB39:AI39 AU1:CA1 DH39:IO39 AU183:CA237 P45:Q45 C45:J45 CT287:IO65608 DW238:IO286 W47:AQ48 S45:AQ45 P46:AQ46 Y1:AQ1 B183:AQ237 B287:AQ65608 P42:AQ44 AO39:AQ39 AQ2 P107:AQ108 Q5:AQ5 Q3:AQ4 DH1:IO5 A182:A65608 CT1:DD5 P3:P5 N3:O5 BZ42:CA55 A42:A46 AW42:BY49 AU42:AU49 CT42:DD47 DF42:IO47 N44:O44 B109:AQ134 AU107:CA134 CT107:IO134 DL182:IO182 DL135:IO135 A109:A135 A1:M4 P49:AQ70 AU56:CA70 CT48:IO70 A5 C5:M5" evalError="1" formula="1"/>
    <ignoredError sqref="CL3:CQ5 DE2:DG5 CM2:CN2 CP2:CR2 C9:H9 J9:K9 K3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A165"/>
  <sheetViews>
    <sheetView showGridLines="0" showRowColHeaders="0" zoomScaleNormal="100" workbookViewId="0">
      <pane xSplit="24" ySplit="4" topLeftCell="Y5" activePane="bottomRight" state="frozen"/>
      <selection activeCell="E7" sqref="E7:G10"/>
      <selection pane="topRight" activeCell="E7" sqref="E7:G10"/>
      <selection pane="bottomLeft" activeCell="E7" sqref="E7:G10"/>
      <selection pane="bottomRight" activeCell="A100" sqref="A100"/>
    </sheetView>
  </sheetViews>
  <sheetFormatPr defaultColWidth="9.08984375" defaultRowHeight="12.65" customHeight="1" x14ac:dyDescent="0.25"/>
  <cols>
    <col min="1" max="1" width="1.90625" customWidth="1"/>
    <col min="2" max="2" width="20.54296875" customWidth="1"/>
    <col min="3" max="3" width="5.36328125" customWidth="1"/>
    <col min="4" max="5" width="4.36328125" customWidth="1"/>
    <col min="6" max="6" width="4.90625" bestFit="1" customWidth="1"/>
    <col min="7" max="9" width="4.36328125" customWidth="1"/>
    <col min="10" max="10" width="5.36328125" customWidth="1"/>
    <col min="11" max="11" width="4.36328125" customWidth="1"/>
    <col min="12" max="12" width="5.08984375" customWidth="1"/>
    <col min="13" max="13" width="1" customWidth="1"/>
    <col min="14" max="17" width="3.54296875" customWidth="1"/>
    <col min="18" max="18" width="1" customWidth="1"/>
    <col min="19" max="19" width="5.54296875" customWidth="1"/>
    <col min="20" max="20" width="1.453125" hidden="1" customWidth="1"/>
    <col min="21" max="22" width="5.36328125" hidden="1" customWidth="1"/>
    <col min="23" max="23" width="5.6328125" hidden="1" customWidth="1"/>
    <col min="24" max="24" width="1" customWidth="1"/>
    <col min="25" max="25" width="3.90625" customWidth="1"/>
    <col min="26" max="28" width="4" customWidth="1"/>
    <col min="29" max="29" width="0.453125" customWidth="1"/>
    <col min="30" max="30" width="3.90625" customWidth="1"/>
    <col min="31" max="33" width="4" customWidth="1"/>
    <col min="34" max="34" width="0.453125" customWidth="1"/>
    <col min="35" max="35" width="3.90625" customWidth="1"/>
    <col min="36" max="38" width="4" customWidth="1"/>
    <col min="39" max="39" width="0.453125" customWidth="1"/>
    <col min="40" max="40" width="3.90625" customWidth="1"/>
    <col min="41" max="43" width="4" customWidth="1"/>
    <col min="44" max="44" width="0.453125" customWidth="1"/>
    <col min="45" max="45" width="3.90625" customWidth="1"/>
    <col min="46" max="48" width="4" customWidth="1"/>
    <col min="49" max="49" width="0.453125" customWidth="1"/>
    <col min="50" max="50" width="3.90625" customWidth="1"/>
    <col min="51" max="53" width="4" customWidth="1"/>
    <col min="54" max="54" width="0.453125" customWidth="1"/>
    <col min="55" max="55" width="3.90625" customWidth="1"/>
    <col min="56" max="58" width="4" customWidth="1"/>
    <col min="59" max="59" width="0.453125" customWidth="1"/>
    <col min="60" max="60" width="3.90625" customWidth="1"/>
    <col min="61" max="63" width="4" customWidth="1"/>
    <col min="64" max="64" width="0.453125" customWidth="1"/>
    <col min="65" max="65" width="3.90625" customWidth="1"/>
    <col min="66" max="68" width="4" customWidth="1"/>
    <col min="69" max="69" width="0.453125" customWidth="1"/>
    <col min="70" max="70" width="3.90625" customWidth="1"/>
    <col min="71" max="73" width="4" customWidth="1"/>
    <col min="74" max="74" width="0.453125" customWidth="1"/>
    <col min="75" max="75" width="3.90625" customWidth="1"/>
    <col min="76" max="78" width="4" customWidth="1"/>
    <col min="79" max="79" width="0.453125" customWidth="1"/>
    <col min="80" max="80" width="3.90625" customWidth="1"/>
    <col min="81" max="83" width="4" customWidth="1"/>
    <col min="84" max="84" width="0.453125" customWidth="1"/>
    <col min="85" max="85" width="3.90625" customWidth="1"/>
    <col min="86" max="88" width="4" customWidth="1"/>
    <col min="89" max="89" width="0.453125" customWidth="1"/>
    <col min="90" max="90" width="3.90625" customWidth="1"/>
    <col min="91" max="93" width="4" customWidth="1"/>
    <col min="94" max="94" width="0.453125" customWidth="1"/>
    <col min="95" max="95" width="3.90625" customWidth="1"/>
    <col min="96" max="98" width="4" customWidth="1"/>
    <col min="99" max="99" width="0.453125" customWidth="1"/>
    <col min="100" max="100" width="3.90625" customWidth="1"/>
    <col min="101" max="103" width="4" customWidth="1"/>
    <col min="104" max="104" width="0.453125" customWidth="1"/>
    <col min="105" max="105" width="3.90625" customWidth="1"/>
    <col min="106" max="108" width="4" customWidth="1"/>
    <col min="109" max="109" width="0.453125" customWidth="1"/>
    <col min="110" max="110" width="3.90625" customWidth="1"/>
    <col min="111" max="113" width="4" customWidth="1"/>
    <col min="114" max="114" width="0.453125" customWidth="1"/>
    <col min="115" max="115" width="3.90625" customWidth="1"/>
    <col min="116" max="118" width="4" customWidth="1"/>
    <col min="119" max="119" width="0.453125" customWidth="1"/>
    <col min="120" max="120" width="3.90625" customWidth="1"/>
    <col min="121" max="123" width="4" customWidth="1"/>
    <col min="124" max="124" width="0.453125" customWidth="1"/>
    <col min="125" max="125" width="3.90625" customWidth="1"/>
    <col min="126" max="126" width="4" customWidth="1"/>
    <col min="127" max="127" width="4.90625" bestFit="1" customWidth="1"/>
    <col min="128" max="128" width="4" customWidth="1"/>
    <col min="129" max="129" width="0.453125" customWidth="1"/>
    <col min="130" max="130" width="3.90625" customWidth="1"/>
    <col min="131" max="133" width="4" customWidth="1"/>
    <col min="134" max="134" width="0.453125" customWidth="1"/>
    <col min="135" max="135" width="3.90625" customWidth="1"/>
    <col min="136" max="138" width="4" customWidth="1"/>
    <col min="139" max="139" width="0.453125" customWidth="1"/>
    <col min="140" max="140" width="3.90625" customWidth="1"/>
    <col min="141" max="143" width="4" customWidth="1"/>
    <col min="144" max="144" width="0.453125" customWidth="1"/>
    <col min="145" max="145" width="3.90625" customWidth="1"/>
    <col min="146" max="148" width="4" customWidth="1"/>
    <col min="149" max="149" width="0.453125" customWidth="1"/>
    <col min="150" max="150" width="3.90625" customWidth="1"/>
    <col min="151" max="153" width="4" customWidth="1"/>
    <col min="154" max="154" width="0.453125" customWidth="1"/>
    <col min="155" max="155" width="3.90625" customWidth="1"/>
    <col min="156" max="158" width="4" customWidth="1"/>
    <col min="159" max="159" width="0.453125" customWidth="1"/>
    <col min="160" max="163" width="4.36328125" hidden="1" customWidth="1"/>
    <col min="164" max="164" width="5.36328125" hidden="1" customWidth="1"/>
    <col min="165" max="165" width="4.36328125" hidden="1" customWidth="1"/>
    <col min="166" max="166" width="5.36328125" hidden="1" customWidth="1"/>
    <col min="167" max="169" width="4.36328125" hidden="1" customWidth="1"/>
    <col min="170" max="170" width="5.36328125" hidden="1" customWidth="1"/>
    <col min="171" max="171" width="1" hidden="1" customWidth="1"/>
    <col min="172" max="172" width="6.453125" hidden="1" customWidth="1"/>
    <col min="173" max="173" width="3.90625" customWidth="1"/>
    <col min="174" max="176" width="4" customWidth="1"/>
    <col min="177" max="177" width="0.453125" customWidth="1"/>
    <col min="216" max="216" width="9.08984375" customWidth="1"/>
  </cols>
  <sheetData>
    <row r="1" spans="1:183" ht="13.65" customHeight="1" x14ac:dyDescent="0.25">
      <c r="A1" s="199"/>
      <c r="S1" s="181"/>
      <c r="V1" s="181"/>
    </row>
    <row r="2" spans="1:183" ht="13.65" customHeight="1" x14ac:dyDescent="0.25">
      <c r="A2" s="200"/>
      <c r="B2" s="134"/>
      <c r="C2" s="134"/>
      <c r="D2" s="134"/>
      <c r="E2" s="134"/>
      <c r="F2" s="134"/>
      <c r="G2" s="134"/>
      <c r="H2" s="134"/>
      <c r="I2" s="134"/>
      <c r="J2" s="134"/>
      <c r="K2" s="134"/>
      <c r="L2" s="134"/>
      <c r="M2" s="134"/>
      <c r="N2" s="134"/>
      <c r="O2" s="134"/>
      <c r="P2" s="134"/>
      <c r="Q2" s="134"/>
      <c r="R2" s="134"/>
      <c r="S2" s="11" t="s">
        <v>9</v>
      </c>
      <c r="T2" s="134"/>
      <c r="U2" s="201" t="s">
        <v>65</v>
      </c>
      <c r="V2" s="202"/>
      <c r="W2" s="323" t="s">
        <v>66</v>
      </c>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Q2" s="134"/>
      <c r="FR2" s="134"/>
      <c r="FS2" s="134"/>
      <c r="FT2" s="134"/>
    </row>
    <row r="3" spans="1:183" s="134" customFormat="1" ht="13.65" customHeight="1" x14ac:dyDescent="0.25">
      <c r="B3" s="139"/>
      <c r="C3" s="139"/>
      <c r="D3" s="139"/>
      <c r="E3" s="139"/>
      <c r="F3" s="166"/>
      <c r="G3" s="166"/>
      <c r="H3" s="166"/>
      <c r="I3" s="166"/>
      <c r="J3" s="7" t="s">
        <v>28</v>
      </c>
      <c r="K3" s="7" t="s">
        <v>29</v>
      </c>
      <c r="L3" s="7" t="s">
        <v>30</v>
      </c>
      <c r="M3" s="166"/>
      <c r="N3" s="87" t="s">
        <v>31</v>
      </c>
      <c r="O3" s="26"/>
      <c r="P3" s="26"/>
      <c r="Q3" s="27"/>
      <c r="R3" s="139" t="s">
        <v>11</v>
      </c>
      <c r="S3" s="12" t="s">
        <v>20</v>
      </c>
      <c r="T3" s="166"/>
      <c r="U3" s="203" t="s">
        <v>67</v>
      </c>
      <c r="V3" s="204"/>
      <c r="W3" s="324"/>
      <c r="X3" s="139"/>
      <c r="Y3" s="28" t="str">
        <f>Fixtures!C4</f>
        <v>Brentham</v>
      </c>
      <c r="Z3" s="29"/>
      <c r="AA3" s="29"/>
      <c r="AB3" s="30"/>
      <c r="AC3" s="139" t="s">
        <v>11</v>
      </c>
      <c r="AD3" s="28" t="str">
        <f>Fixtures!C5</f>
        <v>Merton</v>
      </c>
      <c r="AE3" s="29"/>
      <c r="AF3" s="29"/>
      <c r="AG3" s="30"/>
      <c r="AH3" s="139" t="s">
        <v>11</v>
      </c>
      <c r="AI3" s="28" t="str">
        <f>Fixtures!C6</f>
        <v>Ickenham</v>
      </c>
      <c r="AJ3" s="29"/>
      <c r="AK3" s="29"/>
      <c r="AL3" s="30"/>
      <c r="AM3" s="139" t="s">
        <v>11</v>
      </c>
      <c r="AN3" s="28" t="str">
        <f>Fixtures!C7</f>
        <v>Harrow St. Mary's</v>
      </c>
      <c r="AO3" s="29"/>
      <c r="AP3" s="29"/>
      <c r="AQ3" s="30"/>
      <c r="AR3" s="139" t="s">
        <v>11</v>
      </c>
      <c r="AS3" s="28" t="str">
        <f>Fixtures!C8</f>
        <v>Barnes</v>
      </c>
      <c r="AT3" s="29"/>
      <c r="AU3" s="29"/>
      <c r="AV3" s="30"/>
      <c r="AW3" s="139" t="s">
        <v>11</v>
      </c>
      <c r="AX3" s="28" t="str">
        <f>Fixtures!C9</f>
        <v>Black Rose of Highgate</v>
      </c>
      <c r="AY3" s="29"/>
      <c r="AZ3" s="29"/>
      <c r="BA3" s="30"/>
      <c r="BB3" s="139" t="s">
        <v>11</v>
      </c>
      <c r="BC3" s="28" t="str">
        <f>Fixtures!C10</f>
        <v>Southgate Adelaide</v>
      </c>
      <c r="BD3" s="29"/>
      <c r="BE3" s="29"/>
      <c r="BF3" s="30"/>
      <c r="BG3" s="139" t="s">
        <v>11</v>
      </c>
      <c r="BH3" s="28" t="str">
        <f>Fixtures!C11</f>
        <v>Brentham</v>
      </c>
      <c r="BI3" s="29"/>
      <c r="BJ3" s="29"/>
      <c r="BK3" s="30"/>
      <c r="BL3" s="139" t="s">
        <v>11</v>
      </c>
      <c r="BM3" s="28" t="str">
        <f>Fixtures!C12</f>
        <v>Putney</v>
      </c>
      <c r="BN3" s="29"/>
      <c r="BO3" s="29"/>
      <c r="BP3" s="30"/>
      <c r="BQ3" s="139" t="s">
        <v>11</v>
      </c>
      <c r="BR3" s="28" t="str">
        <f>Fixtures!C13</f>
        <v>TBC</v>
      </c>
      <c r="BS3" s="29"/>
      <c r="BT3" s="29"/>
      <c r="BU3" s="30"/>
      <c r="BV3" s="139" t="s">
        <v>11</v>
      </c>
      <c r="BW3" s="28" t="str">
        <f>Fixtures!C14</f>
        <v>Kew</v>
      </c>
      <c r="BX3" s="29"/>
      <c r="BY3" s="29"/>
      <c r="BZ3" s="30"/>
      <c r="CA3" s="139" t="s">
        <v>11</v>
      </c>
      <c r="CB3" s="28" t="str">
        <f>Fixtures!C15</f>
        <v>Shepherd's Bush</v>
      </c>
      <c r="CC3" s="29"/>
      <c r="CD3" s="29"/>
      <c r="CE3" s="30"/>
      <c r="CF3" s="139" t="s">
        <v>11</v>
      </c>
      <c r="CG3" s="28" t="str">
        <f>Fixtures!C16</f>
        <v>Prince's Head</v>
      </c>
      <c r="CH3" s="29"/>
      <c r="CI3" s="29"/>
      <c r="CJ3" s="30"/>
      <c r="CK3" s="139" t="s">
        <v>11</v>
      </c>
      <c r="CL3" s="28" t="str">
        <f>Fixtures!C17</f>
        <v>Teddington</v>
      </c>
      <c r="CM3" s="29"/>
      <c r="CN3" s="29"/>
      <c r="CO3" s="30"/>
      <c r="CP3" s="139" t="s">
        <v>11</v>
      </c>
      <c r="CQ3" s="28" t="str">
        <f>Fixtures!C18</f>
        <v>Black Rose of Highgate</v>
      </c>
      <c r="CR3" s="29"/>
      <c r="CS3" s="29"/>
      <c r="CT3" s="30"/>
      <c r="CU3" s="139" t="s">
        <v>11</v>
      </c>
      <c r="CV3" s="28" t="str">
        <f>Fixtures!C19</f>
        <v>Northwood</v>
      </c>
      <c r="CW3" s="29"/>
      <c r="CX3" s="29"/>
      <c r="CY3" s="30"/>
      <c r="CZ3" s="139" t="s">
        <v>11</v>
      </c>
      <c r="DA3" s="28" t="str">
        <f>Fixtures!C20</f>
        <v>Chiswick</v>
      </c>
      <c r="DB3" s="29"/>
      <c r="DC3" s="29"/>
      <c r="DD3" s="30"/>
      <c r="DE3" s="139" t="s">
        <v>11</v>
      </c>
      <c r="DF3" s="28" t="str">
        <f>Fixtures!C21</f>
        <v>ISIS Trophy-1</v>
      </c>
      <c r="DG3" s="29"/>
      <c r="DH3" s="29"/>
      <c r="DI3" s="30"/>
      <c r="DJ3" s="139" t="s">
        <v>11</v>
      </c>
      <c r="DK3" s="28" t="str">
        <f>Fixtures!C22</f>
        <v>ISIS Trophy-1</v>
      </c>
      <c r="DL3" s="29"/>
      <c r="DM3" s="29"/>
      <c r="DN3" s="30"/>
      <c r="DO3" s="139" t="s">
        <v>11</v>
      </c>
      <c r="DP3" s="28" t="str">
        <f>Fixtures!C23</f>
        <v>ISIS Trophy-1</v>
      </c>
      <c r="DQ3" s="29"/>
      <c r="DR3" s="29"/>
      <c r="DS3" s="30"/>
      <c r="DT3" s="139" t="s">
        <v>11</v>
      </c>
      <c r="DU3" s="28" t="str">
        <f>Fixtures!$C24</f>
        <v>ISIS Trophy-1</v>
      </c>
      <c r="DV3" s="29"/>
      <c r="DW3" s="29"/>
      <c r="DX3" s="30"/>
      <c r="DY3" s="139" t="s">
        <v>11</v>
      </c>
      <c r="DZ3" s="28" t="str">
        <f>Fixtures!$C25</f>
        <v>Old Merchant Taylors'</v>
      </c>
      <c r="EA3" s="29"/>
      <c r="EB3" s="29"/>
      <c r="EC3" s="30"/>
      <c r="ED3" s="139" t="s">
        <v>11</v>
      </c>
      <c r="EE3" s="28" t="str">
        <f>Fixtures!$C26</f>
        <v>Winchmore Hill</v>
      </c>
      <c r="EF3" s="29"/>
      <c r="EG3" s="29"/>
      <c r="EH3" s="30"/>
      <c r="EI3" s="139" t="s">
        <v>11</v>
      </c>
      <c r="EJ3" s="28" t="str">
        <f>Fixtures!$C27</f>
        <v>Highgate</v>
      </c>
      <c r="EK3" s="29"/>
      <c r="EL3" s="29"/>
      <c r="EM3" s="30"/>
      <c r="EN3" s="139" t="s">
        <v>11</v>
      </c>
      <c r="EO3" s="28" t="str">
        <f>Fixtures!C28</f>
        <v>Pinner</v>
      </c>
      <c r="EP3" s="29"/>
      <c r="EQ3" s="29"/>
      <c r="ER3" s="30"/>
      <c r="ES3" s="223" t="s">
        <v>11</v>
      </c>
      <c r="ET3" s="28" t="str">
        <f>Fixtures!C29</f>
        <v>Crouch End</v>
      </c>
      <c r="EU3" s="29"/>
      <c r="EV3" s="29"/>
      <c r="EW3" s="30"/>
      <c r="EX3" s="223" t="s">
        <v>11</v>
      </c>
      <c r="EY3" s="255" t="e">
        <f>Fixtures!#REF!</f>
        <v>#REF!</v>
      </c>
      <c r="EZ3" s="251"/>
      <c r="FA3" s="251"/>
      <c r="FB3" s="251"/>
      <c r="FC3" s="223" t="s">
        <v>11</v>
      </c>
      <c r="FD3" s="230"/>
      <c r="FE3" s="230"/>
      <c r="FF3" s="230"/>
      <c r="FG3" s="331" t="s">
        <v>62</v>
      </c>
      <c r="FH3" s="332"/>
      <c r="FI3" s="332"/>
      <c r="FJ3" s="332"/>
      <c r="FK3" s="332"/>
      <c r="FL3" s="332"/>
      <c r="FM3" s="332"/>
      <c r="FN3" s="332"/>
      <c r="FO3" s="230" t="s">
        <v>11</v>
      </c>
      <c r="FP3" s="220" t="s">
        <v>12</v>
      </c>
      <c r="FQ3" s="255">
        <f>Fixtures!C30</f>
        <v>0</v>
      </c>
      <c r="FR3" s="251"/>
      <c r="FS3" s="251"/>
      <c r="FT3" s="251"/>
      <c r="FU3" s="256"/>
      <c r="FV3"/>
      <c r="FW3"/>
      <c r="FX3"/>
      <c r="FY3"/>
      <c r="FZ3"/>
    </row>
    <row r="4" spans="1:183" s="134" customFormat="1" ht="13.65" customHeight="1" x14ac:dyDescent="0.25">
      <c r="B4" s="1" t="s">
        <v>355</v>
      </c>
      <c r="C4" s="6"/>
      <c r="D4" s="6" t="s">
        <v>14</v>
      </c>
      <c r="E4" s="7" t="s">
        <v>15</v>
      </c>
      <c r="F4" s="7" t="s">
        <v>33</v>
      </c>
      <c r="G4" s="7" t="s">
        <v>34</v>
      </c>
      <c r="H4" s="7" t="s">
        <v>17</v>
      </c>
      <c r="I4" s="7" t="s">
        <v>35</v>
      </c>
      <c r="J4" s="7" t="s">
        <v>36</v>
      </c>
      <c r="K4" s="7" t="s">
        <v>37</v>
      </c>
      <c r="L4" s="7" t="s">
        <v>19</v>
      </c>
      <c r="M4" s="168"/>
      <c r="N4" s="7" t="s">
        <v>33</v>
      </c>
      <c r="O4" s="7" t="s">
        <v>34</v>
      </c>
      <c r="P4" s="7" t="s">
        <v>38</v>
      </c>
      <c r="Q4" s="7" t="s">
        <v>35</v>
      </c>
      <c r="R4" s="139"/>
      <c r="S4" s="10" t="s">
        <v>56</v>
      </c>
      <c r="T4" s="205"/>
      <c r="U4" s="167" t="s">
        <v>37</v>
      </c>
      <c r="V4" s="186" t="s">
        <v>19</v>
      </c>
      <c r="W4" s="160" t="s">
        <v>56</v>
      </c>
      <c r="X4" s="139"/>
      <c r="Y4" s="7" t="s">
        <v>33</v>
      </c>
      <c r="Z4" s="7" t="s">
        <v>34</v>
      </c>
      <c r="AA4" s="7" t="s">
        <v>38</v>
      </c>
      <c r="AB4" s="7" t="s">
        <v>35</v>
      </c>
      <c r="AC4" s="139"/>
      <c r="AD4" s="7" t="s">
        <v>33</v>
      </c>
      <c r="AE4" s="7" t="s">
        <v>34</v>
      </c>
      <c r="AF4" s="7" t="s">
        <v>38</v>
      </c>
      <c r="AG4" s="7" t="s">
        <v>35</v>
      </c>
      <c r="AH4" s="139"/>
      <c r="AI4" s="7" t="s">
        <v>33</v>
      </c>
      <c r="AJ4" s="7" t="s">
        <v>34</v>
      </c>
      <c r="AK4" s="7" t="s">
        <v>38</v>
      </c>
      <c r="AL4" s="7" t="s">
        <v>35</v>
      </c>
      <c r="AM4" s="139"/>
      <c r="AN4" s="7" t="s">
        <v>33</v>
      </c>
      <c r="AO4" s="7" t="s">
        <v>34</v>
      </c>
      <c r="AP4" s="7" t="s">
        <v>38</v>
      </c>
      <c r="AQ4" s="7" t="s">
        <v>35</v>
      </c>
      <c r="AR4" s="139"/>
      <c r="AS4" s="7" t="s">
        <v>33</v>
      </c>
      <c r="AT4" s="7" t="s">
        <v>34</v>
      </c>
      <c r="AU4" s="7" t="s">
        <v>38</v>
      </c>
      <c r="AV4" s="7" t="s">
        <v>35</v>
      </c>
      <c r="AW4" s="139"/>
      <c r="AX4" s="7" t="s">
        <v>33</v>
      </c>
      <c r="AY4" s="7" t="s">
        <v>34</v>
      </c>
      <c r="AZ4" s="7" t="s">
        <v>38</v>
      </c>
      <c r="BA4" s="7" t="s">
        <v>35</v>
      </c>
      <c r="BB4" s="139"/>
      <c r="BC4" s="7" t="s">
        <v>33</v>
      </c>
      <c r="BD4" s="7" t="s">
        <v>34</v>
      </c>
      <c r="BE4" s="7" t="s">
        <v>38</v>
      </c>
      <c r="BF4" s="7" t="s">
        <v>35</v>
      </c>
      <c r="BG4" s="139"/>
      <c r="BH4" s="7" t="s">
        <v>33</v>
      </c>
      <c r="BI4" s="7" t="s">
        <v>34</v>
      </c>
      <c r="BJ4" s="7" t="s">
        <v>38</v>
      </c>
      <c r="BK4" s="7" t="s">
        <v>35</v>
      </c>
      <c r="BL4" s="139"/>
      <c r="BM4" s="7" t="s">
        <v>33</v>
      </c>
      <c r="BN4" s="7" t="s">
        <v>34</v>
      </c>
      <c r="BO4" s="7" t="s">
        <v>38</v>
      </c>
      <c r="BP4" s="7" t="s">
        <v>35</v>
      </c>
      <c r="BQ4" s="139"/>
      <c r="BR4" s="7" t="s">
        <v>33</v>
      </c>
      <c r="BS4" s="7" t="s">
        <v>34</v>
      </c>
      <c r="BT4" s="7" t="s">
        <v>38</v>
      </c>
      <c r="BU4" s="7" t="s">
        <v>35</v>
      </c>
      <c r="BV4" s="139"/>
      <c r="BW4" s="7" t="s">
        <v>33</v>
      </c>
      <c r="BX4" s="7" t="s">
        <v>34</v>
      </c>
      <c r="BY4" s="7" t="s">
        <v>38</v>
      </c>
      <c r="BZ4" s="7" t="s">
        <v>35</v>
      </c>
      <c r="CA4" s="139"/>
      <c r="CB4" s="7" t="s">
        <v>33</v>
      </c>
      <c r="CC4" s="7" t="s">
        <v>34</v>
      </c>
      <c r="CD4" s="7" t="s">
        <v>38</v>
      </c>
      <c r="CE4" s="7" t="s">
        <v>35</v>
      </c>
      <c r="CF4" s="139"/>
      <c r="CG4" s="7" t="s">
        <v>33</v>
      </c>
      <c r="CH4" s="7" t="s">
        <v>34</v>
      </c>
      <c r="CI4" s="7" t="s">
        <v>38</v>
      </c>
      <c r="CJ4" s="7" t="s">
        <v>35</v>
      </c>
      <c r="CK4" s="139"/>
      <c r="CL4" s="7" t="s">
        <v>33</v>
      </c>
      <c r="CM4" s="7" t="s">
        <v>34</v>
      </c>
      <c r="CN4" s="7" t="s">
        <v>38</v>
      </c>
      <c r="CO4" s="7" t="s">
        <v>35</v>
      </c>
      <c r="CP4" s="139"/>
      <c r="CQ4" s="7" t="s">
        <v>33</v>
      </c>
      <c r="CR4" s="7" t="s">
        <v>34</v>
      </c>
      <c r="CS4" s="7" t="s">
        <v>38</v>
      </c>
      <c r="CT4" s="7" t="s">
        <v>35</v>
      </c>
      <c r="CU4" s="139"/>
      <c r="CV4" s="7" t="s">
        <v>33</v>
      </c>
      <c r="CW4" s="7" t="s">
        <v>34</v>
      </c>
      <c r="CX4" s="7" t="s">
        <v>38</v>
      </c>
      <c r="CY4" s="7" t="s">
        <v>35</v>
      </c>
      <c r="CZ4" s="139"/>
      <c r="DA4" s="7" t="s">
        <v>33</v>
      </c>
      <c r="DB4" s="7" t="s">
        <v>34</v>
      </c>
      <c r="DC4" s="7" t="s">
        <v>38</v>
      </c>
      <c r="DD4" s="7" t="s">
        <v>35</v>
      </c>
      <c r="DE4" s="139"/>
      <c r="DF4" s="7" t="s">
        <v>33</v>
      </c>
      <c r="DG4" s="7" t="s">
        <v>34</v>
      </c>
      <c r="DH4" s="7" t="s">
        <v>38</v>
      </c>
      <c r="DI4" s="7" t="s">
        <v>35</v>
      </c>
      <c r="DJ4" s="139"/>
      <c r="DK4" s="7" t="s">
        <v>33</v>
      </c>
      <c r="DL4" s="7" t="s">
        <v>34</v>
      </c>
      <c r="DM4" s="7" t="s">
        <v>38</v>
      </c>
      <c r="DN4" s="7" t="s">
        <v>35</v>
      </c>
      <c r="DO4" s="139"/>
      <c r="DP4" s="7" t="s">
        <v>33</v>
      </c>
      <c r="DQ4" s="7" t="s">
        <v>34</v>
      </c>
      <c r="DR4" s="7" t="s">
        <v>38</v>
      </c>
      <c r="DS4" s="7" t="s">
        <v>35</v>
      </c>
      <c r="DT4" s="139"/>
      <c r="DU4" s="7" t="s">
        <v>33</v>
      </c>
      <c r="DV4" s="7" t="s">
        <v>34</v>
      </c>
      <c r="DW4" s="7" t="s">
        <v>38</v>
      </c>
      <c r="DX4" s="7" t="s">
        <v>35</v>
      </c>
      <c r="DY4" s="139"/>
      <c r="DZ4" s="7" t="s">
        <v>33</v>
      </c>
      <c r="EA4" s="7" t="s">
        <v>34</v>
      </c>
      <c r="EB4" s="7" t="s">
        <v>38</v>
      </c>
      <c r="EC4" s="7" t="s">
        <v>35</v>
      </c>
      <c r="ED4" s="139"/>
      <c r="EE4" s="7" t="s">
        <v>33</v>
      </c>
      <c r="EF4" s="7" t="s">
        <v>34</v>
      </c>
      <c r="EG4" s="7" t="s">
        <v>38</v>
      </c>
      <c r="EH4" s="7" t="s">
        <v>35</v>
      </c>
      <c r="EI4" s="139"/>
      <c r="EJ4" s="7" t="s">
        <v>33</v>
      </c>
      <c r="EK4" s="7" t="s">
        <v>34</v>
      </c>
      <c r="EL4" s="7" t="s">
        <v>38</v>
      </c>
      <c r="EM4" s="7" t="s">
        <v>35</v>
      </c>
      <c r="EN4" s="139"/>
      <c r="EO4" s="7" t="s">
        <v>33</v>
      </c>
      <c r="EP4" s="7" t="s">
        <v>34</v>
      </c>
      <c r="EQ4" s="7" t="s">
        <v>38</v>
      </c>
      <c r="ER4" s="7" t="s">
        <v>35</v>
      </c>
      <c r="ES4" s="223"/>
      <c r="ET4" s="7" t="s">
        <v>33</v>
      </c>
      <c r="EU4" s="7" t="s">
        <v>34</v>
      </c>
      <c r="EV4" s="7" t="s">
        <v>38</v>
      </c>
      <c r="EW4" s="7" t="s">
        <v>35</v>
      </c>
      <c r="EX4" s="223"/>
      <c r="EY4" s="257" t="s">
        <v>33</v>
      </c>
      <c r="EZ4" s="257" t="s">
        <v>34</v>
      </c>
      <c r="FA4" s="257" t="s">
        <v>38</v>
      </c>
      <c r="FB4" s="257" t="s">
        <v>35</v>
      </c>
      <c r="FC4" s="223"/>
      <c r="FD4" s="230"/>
      <c r="FE4" s="230"/>
      <c r="FF4" s="230"/>
      <c r="FG4" s="220" t="s">
        <v>14</v>
      </c>
      <c r="FH4" s="220" t="s">
        <v>33</v>
      </c>
      <c r="FI4" s="220" t="s">
        <v>34</v>
      </c>
      <c r="FJ4" s="220" t="s">
        <v>38</v>
      </c>
      <c r="FK4" s="220" t="s">
        <v>35</v>
      </c>
      <c r="FL4" s="220" t="s">
        <v>36</v>
      </c>
      <c r="FM4" s="220" t="s">
        <v>37</v>
      </c>
      <c r="FN4" s="220" t="s">
        <v>19</v>
      </c>
      <c r="FO4" s="230" t="s">
        <v>11</v>
      </c>
      <c r="FP4" s="220" t="s">
        <v>21</v>
      </c>
      <c r="FQ4" s="257" t="s">
        <v>33</v>
      </c>
      <c r="FR4" s="257" t="s">
        <v>34</v>
      </c>
      <c r="FS4" s="257" t="s">
        <v>38</v>
      </c>
      <c r="FT4" s="257" t="s">
        <v>35</v>
      </c>
      <c r="FU4" s="256"/>
      <c r="FV4"/>
      <c r="FW4"/>
      <c r="FX4"/>
      <c r="FY4"/>
      <c r="FZ4"/>
    </row>
    <row r="5" spans="1:183" s="134" customFormat="1" ht="13.65" customHeight="1" x14ac:dyDescent="0.25">
      <c r="B5" s="14" t="s">
        <v>311</v>
      </c>
      <c r="C5" s="15" t="s">
        <v>122</v>
      </c>
      <c r="D5" s="21">
        <f>IF(ISNA(VLOOKUP($B5,Batting!$B$4:$D$39,3,FALSE)),0,(VLOOKUP($B5,Batting!$B$4:$D$39,3,FALSE)))</f>
        <v>5</v>
      </c>
      <c r="E5" s="16">
        <f>IF(COUNT(Y5,AD5,AI5,AN5,AS5,AX5,BC5,BH5,BM5,BR5,BW5,CB5,CG5,CL5,CQ5,CV5,DA5,DF5,DK5,DP5,DU5,DZ5,EE5,EJ5,EO5,ET5,EY5,FQ5)=0,"-",COUNT(Y5,AD5,AI5,AN5,AS5,AX5,BC5,BH5,BM5,BR5,BW5,CB5,CG5,CL5,CQ5,CV5,DA5,DF5,DK5,DP5,DU5,DZ5,EE5,EJ5,EO5,ET5,EY5,FQ5))</f>
        <v>5</v>
      </c>
      <c r="F5" s="22">
        <f>SUM(Y5,AD5,AI5,AN5,AX5,AS5,BC5,BH5,BM5,BR5,BW5,CB5,CG5,CL5,CQ5,CV5,DA5,DF5,DK5,DP5,DU5,DZ5,EE5,EJ5,EO5,ET5,EY5,FQ5)</f>
        <v>38</v>
      </c>
      <c r="G5" s="23">
        <f>SUM(Z5,AE5,AJ5,AO5,AY5,AT5,BD5,BI5,BN5,BS5,BX5,CC5,CH5,CM5,CR5,CW5,DB5,DG5,DL5,DQ5,DV5,EA5,EF5,EK5,EP5,EU5,EZ5,FR5)</f>
        <v>3</v>
      </c>
      <c r="H5" s="23">
        <f>SUM(AA5,AF5,AK5,AP5,AZ5,AU5,BE5,BJ5,BO5,BT5,BY5,CD5,CI5,CN5,CS5,CX5,DC5,DH5,DM5,DR5,DW5,EB5,EG5,EL5,EQ5,EV5,FA5,FS5)</f>
        <v>164</v>
      </c>
      <c r="I5" s="23">
        <f>SUM(AB5,AG5,AL5,AQ5,BA5,AV5,BF5,BK5,BP5,BU5,BZ5,CE5,CJ5,CO5,CT5,CY5,DD5,DI5,DN5,DS5,DX5,EC5,EH5,EM5,ER5,EW5,FB5,FT5)</f>
        <v>11</v>
      </c>
      <c r="J5" s="22">
        <f>IF(I5=0,"-",F5/I5)</f>
        <v>3.4545454545454546</v>
      </c>
      <c r="K5" s="22">
        <f>IF(F5=0,"-",H5/F5)</f>
        <v>4.3157894736842106</v>
      </c>
      <c r="L5" s="24">
        <f>IF(I5=0,"-",H5/I5)</f>
        <v>14.909090909090908</v>
      </c>
      <c r="M5" s="169"/>
      <c r="N5" s="4">
        <v>8</v>
      </c>
      <c r="O5" s="16">
        <v>1</v>
      </c>
      <c r="P5" s="16">
        <v>30</v>
      </c>
      <c r="Q5" s="16">
        <v>4</v>
      </c>
      <c r="R5" s="139"/>
      <c r="S5" s="19">
        <f>(I5*20)</f>
        <v>220</v>
      </c>
      <c r="T5" s="169"/>
      <c r="U5" s="161"/>
      <c r="V5" s="161"/>
      <c r="W5" s="170"/>
      <c r="X5" s="139"/>
      <c r="Y5" s="4"/>
      <c r="Z5" s="16"/>
      <c r="AA5" s="16"/>
      <c r="AB5" s="16"/>
      <c r="AC5" s="139"/>
      <c r="AD5" s="4">
        <v>8</v>
      </c>
      <c r="AE5" s="16">
        <v>2</v>
      </c>
      <c r="AF5" s="16">
        <v>16</v>
      </c>
      <c r="AG5" s="16">
        <v>3</v>
      </c>
      <c r="AH5" s="139"/>
      <c r="AI5" s="4">
        <v>5</v>
      </c>
      <c r="AJ5" s="16">
        <v>0</v>
      </c>
      <c r="AK5" s="16">
        <v>29</v>
      </c>
      <c r="AL5" s="16">
        <v>1</v>
      </c>
      <c r="AM5" s="139"/>
      <c r="AN5" s="4">
        <v>8</v>
      </c>
      <c r="AO5" s="16">
        <v>0</v>
      </c>
      <c r="AP5" s="16">
        <v>45</v>
      </c>
      <c r="AQ5" s="16">
        <v>0</v>
      </c>
      <c r="AR5" s="139"/>
      <c r="AS5" s="4">
        <v>9</v>
      </c>
      <c r="AT5" s="16">
        <v>0</v>
      </c>
      <c r="AU5" s="16">
        <v>44</v>
      </c>
      <c r="AV5" s="16">
        <v>3</v>
      </c>
      <c r="AW5" s="139"/>
      <c r="AX5" s="4"/>
      <c r="AY5" s="16"/>
      <c r="AZ5" s="16"/>
      <c r="BA5" s="16"/>
      <c r="BB5" s="139"/>
      <c r="BC5" s="4">
        <v>8</v>
      </c>
      <c r="BD5" s="16">
        <v>1</v>
      </c>
      <c r="BE5" s="16">
        <v>30</v>
      </c>
      <c r="BF5" s="16">
        <v>4</v>
      </c>
      <c r="BG5" s="139"/>
      <c r="BH5" s="4"/>
      <c r="BI5" s="16"/>
      <c r="BJ5" s="16"/>
      <c r="BK5" s="16"/>
      <c r="BL5" s="139"/>
      <c r="BM5" s="4"/>
      <c r="BN5" s="16"/>
      <c r="BO5" s="16"/>
      <c r="BP5" s="16"/>
      <c r="BQ5" s="139"/>
      <c r="BR5" s="4"/>
      <c r="BS5" s="16"/>
      <c r="BT5" s="16"/>
      <c r="BU5" s="16"/>
      <c r="BV5" s="139"/>
      <c r="BW5" s="4"/>
      <c r="BX5" s="16"/>
      <c r="BY5" s="16"/>
      <c r="BZ5" s="16"/>
      <c r="CA5" s="139"/>
      <c r="CB5" s="4"/>
      <c r="CC5" s="16"/>
      <c r="CD5" s="16"/>
      <c r="CE5" s="16"/>
      <c r="CF5" s="139"/>
      <c r="CG5" s="4"/>
      <c r="CH5" s="16"/>
      <c r="CI5" s="16"/>
      <c r="CJ5" s="16"/>
      <c r="CK5" s="139"/>
      <c r="CL5" s="4"/>
      <c r="CM5" s="16"/>
      <c r="CN5" s="16"/>
      <c r="CO5" s="16"/>
      <c r="CP5" s="139"/>
      <c r="CQ5" s="4"/>
      <c r="CR5" s="16"/>
      <c r="CS5" s="16"/>
      <c r="CT5" s="16"/>
      <c r="CU5" s="139"/>
      <c r="CV5" s="4"/>
      <c r="CW5" s="16"/>
      <c r="CX5" s="16"/>
      <c r="CY5" s="16"/>
      <c r="CZ5" s="139"/>
      <c r="DA5" s="4"/>
      <c r="DB5" s="16"/>
      <c r="DC5" s="16"/>
      <c r="DD5" s="16"/>
      <c r="DE5" s="139"/>
      <c r="DF5" s="4"/>
      <c r="DG5" s="16"/>
      <c r="DH5" s="16"/>
      <c r="DI5" s="16"/>
      <c r="DJ5" s="139"/>
      <c r="DK5" s="4"/>
      <c r="DL5" s="16"/>
      <c r="DM5" s="16"/>
      <c r="DN5" s="16"/>
      <c r="DO5" s="139"/>
      <c r="DP5" s="4"/>
      <c r="DQ5" s="16"/>
      <c r="DR5" s="16"/>
      <c r="DS5" s="16"/>
      <c r="DT5" s="139"/>
      <c r="DU5" s="4"/>
      <c r="DV5" s="16"/>
      <c r="DW5" s="16"/>
      <c r="DX5" s="16"/>
      <c r="DY5" s="139"/>
      <c r="DZ5" s="4"/>
      <c r="EA5" s="16"/>
      <c r="EB5" s="16"/>
      <c r="EC5" s="16"/>
      <c r="ED5" s="139"/>
      <c r="EE5" s="4"/>
      <c r="EF5" s="16"/>
      <c r="EG5" s="16"/>
      <c r="EH5" s="16"/>
      <c r="EI5" s="139"/>
      <c r="EJ5" s="4"/>
      <c r="EK5" s="16"/>
      <c r="EL5" s="16"/>
      <c r="EM5" s="16"/>
      <c r="EN5" s="139"/>
      <c r="EO5" s="25"/>
      <c r="EP5" s="16"/>
      <c r="EQ5" s="16"/>
      <c r="ER5" s="16"/>
      <c r="ES5" s="223"/>
      <c r="ET5" s="4"/>
      <c r="EU5" s="16"/>
      <c r="EV5" s="16"/>
      <c r="EW5" s="16"/>
      <c r="EX5" s="223"/>
      <c r="EY5" s="258"/>
      <c r="EZ5" s="252"/>
      <c r="FA5" s="252"/>
      <c r="FB5" s="252"/>
      <c r="FC5" s="226"/>
      <c r="FD5" s="230"/>
      <c r="FE5" s="230"/>
      <c r="FF5" s="230"/>
      <c r="FG5" s="224"/>
      <c r="FH5" s="231"/>
      <c r="FI5" s="224"/>
      <c r="FJ5" s="224"/>
      <c r="FK5" s="224"/>
      <c r="FL5" s="231"/>
      <c r="FM5" s="231"/>
      <c r="FN5" s="232"/>
      <c r="FO5" s="219"/>
      <c r="FP5" s="228"/>
      <c r="FQ5" s="258"/>
      <c r="FR5" s="252"/>
      <c r="FS5" s="252"/>
      <c r="FT5" s="252"/>
      <c r="FU5" s="256"/>
      <c r="FV5"/>
      <c r="FW5"/>
      <c r="FX5"/>
      <c r="FY5"/>
      <c r="FZ5"/>
    </row>
    <row r="6" spans="1:183" s="134" customFormat="1" ht="13.65" customHeight="1" x14ac:dyDescent="0.25">
      <c r="B6" s="103"/>
      <c r="C6" s="103"/>
      <c r="D6" s="103"/>
      <c r="E6" s="103"/>
      <c r="F6" s="206"/>
      <c r="G6" s="206"/>
      <c r="H6" s="206"/>
      <c r="I6" s="206"/>
      <c r="J6" s="206"/>
      <c r="K6" s="207"/>
      <c r="L6" s="206"/>
      <c r="M6" s="166"/>
      <c r="N6" s="206"/>
      <c r="O6" s="206"/>
      <c r="P6" s="206"/>
      <c r="Q6" s="206"/>
      <c r="R6" s="166"/>
      <c r="S6" s="206"/>
      <c r="T6" s="206"/>
      <c r="U6" s="206"/>
      <c r="V6" s="206"/>
      <c r="W6" s="206"/>
      <c r="X6" s="139">
        <f>(-AA6/5)+(AB6*20)</f>
        <v>0</v>
      </c>
      <c r="Y6" s="206"/>
      <c r="Z6" s="206"/>
      <c r="AA6" s="206"/>
      <c r="AB6" s="206"/>
      <c r="AC6" s="139">
        <f>(-AF6/5)+(AG6*20)</f>
        <v>0</v>
      </c>
      <c r="AD6" s="206"/>
      <c r="AE6" s="206"/>
      <c r="AF6" s="206"/>
      <c r="AG6" s="206"/>
      <c r="AH6" s="139">
        <f>(-AK6/5)+(AL6*20)</f>
        <v>0</v>
      </c>
      <c r="AI6" s="206"/>
      <c r="AJ6" s="206"/>
      <c r="AK6" s="206"/>
      <c r="AL6" s="206"/>
      <c r="AM6" s="139">
        <f>(-AP6/5)+(AQ6*20)</f>
        <v>0</v>
      </c>
      <c r="AN6" s="206"/>
      <c r="AO6" s="206"/>
      <c r="AP6" s="206"/>
      <c r="AQ6" s="206"/>
      <c r="AR6" s="139">
        <f>(-AU6/5)+(AV6*20)</f>
        <v>0</v>
      </c>
      <c r="AS6" s="206"/>
      <c r="AT6" s="206"/>
      <c r="AU6" s="206"/>
      <c r="AV6" s="206"/>
      <c r="AW6" s="139">
        <f>(-AZ6/5)+(BA6*20)</f>
        <v>0</v>
      </c>
      <c r="AX6" s="206"/>
      <c r="AY6" s="206"/>
      <c r="AZ6" s="206"/>
      <c r="BA6" s="206"/>
      <c r="BB6" s="139">
        <f>(-BE6/5)+(BF6*20)</f>
        <v>0</v>
      </c>
      <c r="BC6" s="206"/>
      <c r="BD6" s="206"/>
      <c r="BE6" s="206"/>
      <c r="BF6" s="206"/>
      <c r="BG6" s="139">
        <f>(-BJ6/5)+(BK6*20)</f>
        <v>0</v>
      </c>
      <c r="BH6" s="206"/>
      <c r="BI6" s="206"/>
      <c r="BJ6" s="206"/>
      <c r="BK6" s="206"/>
      <c r="BL6" s="139">
        <f>(-BO6/5)+(BP6*20)</f>
        <v>0</v>
      </c>
      <c r="BM6" s="206"/>
      <c r="BN6" s="206"/>
      <c r="BO6" s="206"/>
      <c r="BP6" s="206"/>
      <c r="BQ6" s="139">
        <f>(-BY6/5)+(BZ6*20)</f>
        <v>0</v>
      </c>
      <c r="BR6" s="206"/>
      <c r="BS6" s="206"/>
      <c r="BT6" s="206"/>
      <c r="BU6" s="206"/>
      <c r="BV6" s="139">
        <f>(-BY6/5)+(BZ6*20)</f>
        <v>0</v>
      </c>
      <c r="BW6" s="206"/>
      <c r="BX6" s="206"/>
      <c r="BY6" s="206"/>
      <c r="BZ6" s="206"/>
      <c r="CA6" s="139">
        <f>(-CD6/5)+(CE6*20)</f>
        <v>0</v>
      </c>
      <c r="CB6" s="206"/>
      <c r="CC6" s="206"/>
      <c r="CD6" s="206"/>
      <c r="CE6" s="206"/>
      <c r="CF6" s="139">
        <f>(-CI6/5)+(CJ6*20)</f>
        <v>0</v>
      </c>
      <c r="CG6" s="206"/>
      <c r="CH6" s="206"/>
      <c r="CI6" s="206"/>
      <c r="CJ6" s="206"/>
      <c r="CK6" s="139">
        <f>(-CN6/5)+(CO6*20)</f>
        <v>0</v>
      </c>
      <c r="CL6" s="206"/>
      <c r="CM6" s="206"/>
      <c r="CN6" s="206"/>
      <c r="CO6" s="206"/>
      <c r="CP6" s="139">
        <f>(-CS6/5)+(CT6*20)</f>
        <v>0</v>
      </c>
      <c r="CQ6" s="206"/>
      <c r="CR6" s="206"/>
      <c r="CS6" s="206"/>
      <c r="CT6" s="206"/>
      <c r="CU6" s="139">
        <f>(-CX6/5)+(CY6*20)</f>
        <v>0</v>
      </c>
      <c r="CV6" s="206"/>
      <c r="CW6" s="206"/>
      <c r="CX6" s="206"/>
      <c r="CY6" s="206"/>
      <c r="CZ6" s="139">
        <f>(-DC6/5)+(DD6*20)</f>
        <v>0</v>
      </c>
      <c r="DA6" s="206"/>
      <c r="DB6" s="206"/>
      <c r="DC6" s="206"/>
      <c r="DD6" s="206"/>
      <c r="DE6" s="139">
        <f>(-DH6/5)+(DI6*20)</f>
        <v>0</v>
      </c>
      <c r="DF6" s="206"/>
      <c r="DG6" s="206"/>
      <c r="DH6" s="206"/>
      <c r="DI6" s="206"/>
      <c r="DJ6" s="139">
        <f>(-DM6/5)+(DN6*20)</f>
        <v>0</v>
      </c>
      <c r="DK6" s="206"/>
      <c r="DL6" s="206"/>
      <c r="DM6" s="206"/>
      <c r="DN6" s="206"/>
      <c r="DO6" s="139">
        <f>(-DR6/5)+(DS6*20)</f>
        <v>0</v>
      </c>
      <c r="DP6" s="206"/>
      <c r="DQ6" s="206"/>
      <c r="DR6" s="206"/>
      <c r="DS6" s="206"/>
      <c r="DT6" s="139">
        <f>(-DW6/5)+(DX6*20)</f>
        <v>0</v>
      </c>
      <c r="DU6" s="206"/>
      <c r="DV6" s="206"/>
      <c r="DW6" s="206"/>
      <c r="DX6" s="206"/>
      <c r="DY6" s="139">
        <f>(-EB6/5)+(EC6*20)</f>
        <v>0</v>
      </c>
      <c r="DZ6" s="206"/>
      <c r="EA6" s="206"/>
      <c r="EB6" s="206"/>
      <c r="EC6" s="206"/>
      <c r="ED6" s="139">
        <f>(-EG6/5)+(EH6*20)</f>
        <v>0</v>
      </c>
      <c r="EE6" s="206"/>
      <c r="EF6" s="206"/>
      <c r="EG6" s="206"/>
      <c r="EH6" s="206"/>
      <c r="EI6" s="139">
        <f>(-EL6/5)+(EM6*20)</f>
        <v>0</v>
      </c>
      <c r="EJ6" s="206"/>
      <c r="EK6" s="206"/>
      <c r="EL6" s="206"/>
      <c r="EM6" s="206"/>
      <c r="EN6" s="139">
        <f>(-EQ6/5)+(ER6*20)</f>
        <v>0</v>
      </c>
      <c r="EO6" s="206"/>
      <c r="EP6" s="206"/>
      <c r="EQ6" s="206"/>
      <c r="ER6" s="206"/>
      <c r="ES6" s="223">
        <f>(-EV6/5)+(EW6*20)</f>
        <v>0</v>
      </c>
      <c r="ET6" s="206"/>
      <c r="EU6" s="206"/>
      <c r="EV6" s="206"/>
      <c r="EW6" s="206"/>
      <c r="EX6" s="223">
        <f>(-FA6/5)+(FB6*20)</f>
        <v>0</v>
      </c>
      <c r="EY6" s="259"/>
      <c r="EZ6" s="259"/>
      <c r="FA6" s="259"/>
      <c r="FB6" s="259"/>
      <c r="FC6" s="226"/>
      <c r="FD6" s="230"/>
      <c r="FE6" s="230"/>
      <c r="FF6" s="230"/>
      <c r="FG6" s="226"/>
      <c r="FH6" s="226"/>
      <c r="FI6" s="226"/>
      <c r="FJ6" s="226"/>
      <c r="FK6" s="226"/>
      <c r="FL6" s="226"/>
      <c r="FM6" s="226"/>
      <c r="FN6" s="226"/>
      <c r="FO6" s="218"/>
      <c r="FP6" s="218"/>
      <c r="FQ6" s="259"/>
      <c r="FR6" s="259"/>
      <c r="FS6" s="259"/>
      <c r="FT6" s="259"/>
      <c r="FU6" s="256"/>
      <c r="FV6"/>
      <c r="FW6"/>
      <c r="FX6"/>
      <c r="FY6"/>
      <c r="FZ6"/>
      <c r="GA6"/>
    </row>
    <row r="7" spans="1:183" s="134" customFormat="1" ht="13.65" customHeight="1" x14ac:dyDescent="0.25">
      <c r="H7" s="208"/>
      <c r="S7" s="11" t="s">
        <v>9</v>
      </c>
      <c r="U7" s="201" t="s">
        <v>65</v>
      </c>
      <c r="V7" s="202"/>
      <c r="W7" s="323" t="s">
        <v>66</v>
      </c>
      <c r="X7" s="139">
        <f>(-AA7/5)+(AB7*20)</f>
        <v>0</v>
      </c>
      <c r="Y7" s="166"/>
      <c r="Z7" s="166"/>
      <c r="AA7" s="166"/>
      <c r="AB7" s="166"/>
      <c r="AC7" s="139">
        <f>(-AF7/5)+(AG7*20)</f>
        <v>0</v>
      </c>
      <c r="AD7" s="166"/>
      <c r="AE7" s="166"/>
      <c r="AF7" s="166"/>
      <c r="AG7" s="166"/>
      <c r="AH7" s="139">
        <f>(-AK7/5)+(AL7*20)</f>
        <v>0</v>
      </c>
      <c r="AI7" s="166"/>
      <c r="AJ7" s="166"/>
      <c r="AK7" s="166"/>
      <c r="AL7" s="166"/>
      <c r="AM7" s="139">
        <f>(-AP7/5)+(AQ7*20)</f>
        <v>0</v>
      </c>
      <c r="AN7" s="166"/>
      <c r="AO7" s="166"/>
      <c r="AP7" s="166"/>
      <c r="AQ7" s="166"/>
      <c r="AR7" s="139">
        <f>(-AU7/5)+(AV7*20)</f>
        <v>0</v>
      </c>
      <c r="AS7" s="166"/>
      <c r="AT7" s="166"/>
      <c r="AU7" s="166"/>
      <c r="AV7" s="166"/>
      <c r="AW7" s="139">
        <f>(-AZ7/5)+(BA7*20)</f>
        <v>0</v>
      </c>
      <c r="AX7" s="166"/>
      <c r="AY7" s="166"/>
      <c r="AZ7" s="166"/>
      <c r="BA7" s="166"/>
      <c r="BB7" s="139">
        <f>(-BE7/5)+(BF7*20)</f>
        <v>0</v>
      </c>
      <c r="BC7" s="166"/>
      <c r="BD7" s="166"/>
      <c r="BE7" s="166"/>
      <c r="BF7" s="166"/>
      <c r="BG7" s="139">
        <f>(-BJ7/5)+(BK7*20)</f>
        <v>0</v>
      </c>
      <c r="BH7" s="166"/>
      <c r="BI7" s="166"/>
      <c r="BJ7" s="166"/>
      <c r="BK7" s="166"/>
      <c r="BL7" s="139">
        <f>(-BO7/5)+(BP7*20)</f>
        <v>0</v>
      </c>
      <c r="BM7" s="166"/>
      <c r="BN7" s="166"/>
      <c r="BO7" s="166"/>
      <c r="BP7" s="166"/>
      <c r="BQ7" s="139">
        <f>(-BY7/5)+(BZ7*20)</f>
        <v>0</v>
      </c>
      <c r="BR7" s="166"/>
      <c r="BS7" s="166"/>
      <c r="BT7" s="166"/>
      <c r="BU7" s="166"/>
      <c r="BV7" s="139">
        <f>(-BY7/5)+(BZ7*20)</f>
        <v>0</v>
      </c>
      <c r="BW7" s="166"/>
      <c r="BX7" s="166"/>
      <c r="BY7" s="166"/>
      <c r="BZ7" s="166"/>
      <c r="CA7" s="139">
        <f>(-CD7/5)+(CE7*20)</f>
        <v>0</v>
      </c>
      <c r="CB7" s="166"/>
      <c r="CC7" s="166"/>
      <c r="CD7" s="166"/>
      <c r="CE7" s="166"/>
      <c r="CF7" s="139">
        <f>(-CI7/5)+(CJ7*20)</f>
        <v>0</v>
      </c>
      <c r="CG7" s="166"/>
      <c r="CH7" s="166"/>
      <c r="CI7" s="166"/>
      <c r="CJ7" s="166"/>
      <c r="CK7" s="139">
        <f>(-CN7/5)+(CO7*20)</f>
        <v>0</v>
      </c>
      <c r="CL7" s="166"/>
      <c r="CM7" s="166"/>
      <c r="CN7" s="166"/>
      <c r="CO7" s="166"/>
      <c r="CP7" s="139">
        <f>(-CS7/5)+(CT7*20)</f>
        <v>0</v>
      </c>
      <c r="CQ7" s="166"/>
      <c r="CR7" s="166"/>
      <c r="CS7" s="166"/>
      <c r="CT7" s="166"/>
      <c r="CU7" s="139">
        <f>(-CX7/5)+(CY7*20)</f>
        <v>0</v>
      </c>
      <c r="CV7" s="166"/>
      <c r="CW7" s="166"/>
      <c r="CX7" s="166"/>
      <c r="CY7" s="166"/>
      <c r="CZ7" s="139">
        <f>(-DC7/5)+(DD7*20)</f>
        <v>0</v>
      </c>
      <c r="DA7" s="166"/>
      <c r="DB7" s="166"/>
      <c r="DC7" s="166"/>
      <c r="DD7" s="166"/>
      <c r="DE7" s="139">
        <f>(-DH7/5)+(DI7*20)</f>
        <v>0</v>
      </c>
      <c r="DF7" s="166"/>
      <c r="DG7" s="166"/>
      <c r="DH7" s="166"/>
      <c r="DI7" s="166"/>
      <c r="DJ7" s="139">
        <f>(-DM7/5)+(DN7*20)</f>
        <v>0</v>
      </c>
      <c r="DK7" s="166"/>
      <c r="DL7" s="166"/>
      <c r="DM7" s="166"/>
      <c r="DN7" s="166"/>
      <c r="DO7" s="139">
        <f>(-DR7/5)+(DS7*20)</f>
        <v>0</v>
      </c>
      <c r="DP7" s="166"/>
      <c r="DQ7" s="166"/>
      <c r="DR7" s="166"/>
      <c r="DS7" s="166"/>
      <c r="DT7" s="139">
        <f>(-DW7/5)+(DX7*20)</f>
        <v>0</v>
      </c>
      <c r="DU7" s="166"/>
      <c r="DV7" s="166"/>
      <c r="DW7" s="166"/>
      <c r="DX7" s="166"/>
      <c r="DY7" s="139">
        <f>(-EB7/5)+(EC7*20)</f>
        <v>0</v>
      </c>
      <c r="DZ7" s="166"/>
      <c r="EA7" s="166"/>
      <c r="EB7" s="166"/>
      <c r="EC7" s="166"/>
      <c r="ED7" s="139">
        <f>(-EG7/5)+(EH7*20)</f>
        <v>0</v>
      </c>
      <c r="EE7" s="166"/>
      <c r="EF7" s="166"/>
      <c r="EG7" s="166"/>
      <c r="EH7" s="166"/>
      <c r="EI7" s="139">
        <f>(-EL7/5)+(EM7*20)</f>
        <v>0</v>
      </c>
      <c r="EJ7" s="166"/>
      <c r="EK7" s="166"/>
      <c r="EL7" s="166"/>
      <c r="EM7" s="166"/>
      <c r="EN7" s="139">
        <f>(-EQ7/5)+(ER7*20)</f>
        <v>0</v>
      </c>
      <c r="EO7" s="166"/>
      <c r="EP7" s="166"/>
      <c r="EQ7" s="166"/>
      <c r="ER7" s="166"/>
      <c r="ES7" s="223">
        <f>(-EV7/5)+(EW7*20)</f>
        <v>0</v>
      </c>
      <c r="ET7" s="166"/>
      <c r="EU7" s="166"/>
      <c r="EV7" s="166"/>
      <c r="EW7" s="166"/>
      <c r="EX7" s="223">
        <f>(-FA7/5)+(FB7*20)</f>
        <v>0</v>
      </c>
      <c r="EY7" s="259"/>
      <c r="EZ7" s="259"/>
      <c r="FA7" s="259"/>
      <c r="FB7" s="259"/>
      <c r="FC7" s="226"/>
      <c r="FD7" s="230"/>
      <c r="FE7" s="230"/>
      <c r="FF7" s="230"/>
      <c r="FG7" s="233"/>
      <c r="FH7" s="233"/>
      <c r="FI7" s="233"/>
      <c r="FJ7" s="233"/>
      <c r="FK7" s="233"/>
      <c r="FL7" s="233"/>
      <c r="FM7" s="233"/>
      <c r="FN7" s="233"/>
      <c r="FO7" s="233"/>
      <c r="FP7" s="233"/>
      <c r="FQ7" s="259"/>
      <c r="FR7" s="259"/>
      <c r="FS7" s="259"/>
      <c r="FT7" s="259"/>
      <c r="FU7" s="256"/>
      <c r="FV7"/>
      <c r="FW7"/>
      <c r="FX7"/>
      <c r="FY7"/>
      <c r="FZ7"/>
    </row>
    <row r="8" spans="1:183" s="134" customFormat="1" ht="13.65" customHeight="1" x14ac:dyDescent="0.25">
      <c r="B8" s="139"/>
      <c r="C8" s="139"/>
      <c r="D8" s="139"/>
      <c r="E8" s="139"/>
      <c r="F8" s="166"/>
      <c r="G8" s="166"/>
      <c r="H8" s="166"/>
      <c r="I8" s="166"/>
      <c r="J8" s="7" t="s">
        <v>28</v>
      </c>
      <c r="K8" s="7" t="s">
        <v>29</v>
      </c>
      <c r="L8" s="7" t="s">
        <v>30</v>
      </c>
      <c r="M8" s="166"/>
      <c r="N8" s="87" t="s">
        <v>31</v>
      </c>
      <c r="O8" s="26"/>
      <c r="P8" s="26"/>
      <c r="Q8" s="27"/>
      <c r="R8" s="139"/>
      <c r="S8" s="12" t="s">
        <v>20</v>
      </c>
      <c r="T8" s="166"/>
      <c r="U8" s="203" t="s">
        <v>67</v>
      </c>
      <c r="V8" s="204"/>
      <c r="W8" s="324"/>
      <c r="X8" s="139">
        <f>(-AA8/5)+(AB8*20)</f>
        <v>0</v>
      </c>
      <c r="Y8" s="209"/>
      <c r="Z8" s="148"/>
      <c r="AA8" s="148"/>
      <c r="AB8" s="148"/>
      <c r="AC8" s="139">
        <f>(-AF8/5)+(AG8*20)</f>
        <v>0</v>
      </c>
      <c r="AD8" s="209"/>
      <c r="AE8" s="148"/>
      <c r="AF8" s="148"/>
      <c r="AG8" s="148"/>
      <c r="AH8" s="139">
        <f>(-AK8/5)+(AL8*20)</f>
        <v>0</v>
      </c>
      <c r="AI8" s="209"/>
      <c r="AJ8" s="148"/>
      <c r="AK8" s="148"/>
      <c r="AL8" s="148"/>
      <c r="AM8" s="139">
        <f>(-AP8/5)+(AQ8*20)</f>
        <v>0</v>
      </c>
      <c r="AN8" s="209"/>
      <c r="AO8" s="148"/>
      <c r="AP8" s="148"/>
      <c r="AQ8" s="148"/>
      <c r="AR8" s="139">
        <f>(-AU8/5)+(AV8*20)</f>
        <v>0</v>
      </c>
      <c r="AS8" s="209"/>
      <c r="AT8" s="148"/>
      <c r="AU8" s="148"/>
      <c r="AV8" s="148"/>
      <c r="AW8" s="139">
        <f>(-AZ8/5)+(BA8*20)</f>
        <v>0</v>
      </c>
      <c r="AX8" s="209"/>
      <c r="AY8" s="148"/>
      <c r="AZ8" s="148"/>
      <c r="BA8" s="148"/>
      <c r="BB8" s="139">
        <f>(-BE8/5)+(BF8*20)</f>
        <v>0</v>
      </c>
      <c r="BC8" s="209"/>
      <c r="BD8" s="148"/>
      <c r="BE8" s="148"/>
      <c r="BF8" s="148"/>
      <c r="BG8" s="139">
        <f>(-BJ8/5)+(BK8*20)</f>
        <v>0</v>
      </c>
      <c r="BH8" s="209"/>
      <c r="BI8" s="148"/>
      <c r="BJ8" s="148"/>
      <c r="BK8" s="148"/>
      <c r="BL8" s="139">
        <f>(-BO8/5)+(BP8*20)</f>
        <v>0</v>
      </c>
      <c r="BM8" s="209"/>
      <c r="BN8" s="148"/>
      <c r="BO8" s="148"/>
      <c r="BP8" s="148"/>
      <c r="BQ8" s="139">
        <f>(-BY8/5)+(BZ8*20)</f>
        <v>0</v>
      </c>
      <c r="BR8" s="209"/>
      <c r="BS8" s="148"/>
      <c r="BT8" s="148"/>
      <c r="BU8" s="148"/>
      <c r="BV8" s="139">
        <f>(-BY8/5)+(BZ8*20)</f>
        <v>0</v>
      </c>
      <c r="BW8" s="209"/>
      <c r="BX8" s="148"/>
      <c r="BY8" s="148"/>
      <c r="BZ8" s="148"/>
      <c r="CA8" s="139">
        <f>(-CD8/5)+(CE8*20)</f>
        <v>0</v>
      </c>
      <c r="CB8" s="209"/>
      <c r="CC8" s="148"/>
      <c r="CD8" s="148"/>
      <c r="CE8" s="148"/>
      <c r="CF8" s="139">
        <f>(-CI8/5)+(CJ8*20)</f>
        <v>0</v>
      </c>
      <c r="CG8" s="209"/>
      <c r="CH8" s="148"/>
      <c r="CI8" s="148"/>
      <c r="CJ8" s="148"/>
      <c r="CK8" s="139">
        <f>(-CN8/5)+(CO8*20)</f>
        <v>0</v>
      </c>
      <c r="CL8" s="209"/>
      <c r="CM8" s="148"/>
      <c r="CN8" s="148"/>
      <c r="CO8" s="148"/>
      <c r="CP8" s="139">
        <f>(-CS8/5)+(CT8*20)</f>
        <v>0</v>
      </c>
      <c r="CQ8" s="209"/>
      <c r="CR8" s="148"/>
      <c r="CS8" s="148"/>
      <c r="CT8" s="148"/>
      <c r="CU8" s="139">
        <f>(-CX8/5)+(CY8*20)</f>
        <v>0</v>
      </c>
      <c r="CV8" s="209"/>
      <c r="CW8" s="148"/>
      <c r="CX8" s="148"/>
      <c r="CY8" s="148"/>
      <c r="CZ8" s="139">
        <f>(-DC8/5)+(DD8*20)</f>
        <v>0</v>
      </c>
      <c r="DA8" s="209"/>
      <c r="DB8" s="148"/>
      <c r="DC8" s="148"/>
      <c r="DD8" s="148"/>
      <c r="DE8" s="139">
        <f>(-DH8/5)+(DI8*20)</f>
        <v>0</v>
      </c>
      <c r="DF8" s="209"/>
      <c r="DG8" s="148"/>
      <c r="DH8" s="148"/>
      <c r="DI8" s="148"/>
      <c r="DJ8" s="139">
        <f>(-DM8/5)+(DN8*20)</f>
        <v>0</v>
      </c>
      <c r="DK8" s="209"/>
      <c r="DL8" s="148"/>
      <c r="DM8" s="148"/>
      <c r="DN8" s="148"/>
      <c r="DO8" s="139">
        <f>(-DR8/5)+(DS8*20)</f>
        <v>0</v>
      </c>
      <c r="DP8" s="209"/>
      <c r="DQ8" s="148"/>
      <c r="DR8" s="148"/>
      <c r="DS8" s="148"/>
      <c r="DT8" s="139">
        <f>(-DW8/5)+(DX8*20)</f>
        <v>0</v>
      </c>
      <c r="DU8" s="209"/>
      <c r="DV8" s="148"/>
      <c r="DW8" s="148"/>
      <c r="DX8" s="148"/>
      <c r="DY8" s="139">
        <f>(-EB8/5)+(EC8*20)</f>
        <v>0</v>
      </c>
      <c r="DZ8" s="209"/>
      <c r="EA8" s="148"/>
      <c r="EB8" s="148"/>
      <c r="EC8" s="148"/>
      <c r="ED8" s="139">
        <f>(-EG8/5)+(EH8*20)</f>
        <v>0</v>
      </c>
      <c r="EE8" s="209"/>
      <c r="EF8" s="148"/>
      <c r="EG8" s="148"/>
      <c r="EH8" s="148"/>
      <c r="EI8" s="139">
        <f>(-EL8/5)+(EM8*20)</f>
        <v>0</v>
      </c>
      <c r="EJ8" s="209"/>
      <c r="EK8" s="148"/>
      <c r="EL8" s="148"/>
      <c r="EM8" s="148"/>
      <c r="EN8" s="139">
        <f>(-EQ8/5)+(ER8*20)</f>
        <v>0</v>
      </c>
      <c r="EO8" s="209"/>
      <c r="EP8" s="148"/>
      <c r="EQ8" s="148"/>
      <c r="ER8" s="148"/>
      <c r="ES8" s="223">
        <f>(-EV8/5)+(EW8*20)</f>
        <v>0</v>
      </c>
      <c r="ET8" s="209"/>
      <c r="EU8" s="148"/>
      <c r="EV8" s="148"/>
      <c r="EW8" s="148"/>
      <c r="EX8" s="223">
        <f>(-FA8/5)+(FB8*20)</f>
        <v>0</v>
      </c>
      <c r="EY8" s="255"/>
      <c r="EZ8" s="251"/>
      <c r="FA8" s="251"/>
      <c r="FB8" s="251"/>
      <c r="FC8" s="223"/>
      <c r="FD8" s="230"/>
      <c r="FE8" s="230"/>
      <c r="FF8" s="230"/>
      <c r="FG8" s="331" t="s">
        <v>62</v>
      </c>
      <c r="FH8" s="331"/>
      <c r="FI8" s="331"/>
      <c r="FJ8" s="331"/>
      <c r="FK8" s="331"/>
      <c r="FL8" s="331"/>
      <c r="FM8" s="331"/>
      <c r="FN8" s="331"/>
      <c r="FO8" s="230" t="s">
        <v>11</v>
      </c>
      <c r="FP8" s="220" t="s">
        <v>12</v>
      </c>
      <c r="FQ8" s="255"/>
      <c r="FR8" s="251"/>
      <c r="FS8" s="251"/>
      <c r="FT8" s="251"/>
      <c r="FU8" s="256"/>
      <c r="FV8"/>
      <c r="FW8"/>
      <c r="FX8"/>
      <c r="FY8"/>
      <c r="FZ8"/>
    </row>
    <row r="9" spans="1:183" s="134" customFormat="1" ht="13.65" customHeight="1" x14ac:dyDescent="0.25">
      <c r="B9" s="1" t="s">
        <v>356</v>
      </c>
      <c r="C9" s="6"/>
      <c r="D9" s="6" t="s">
        <v>14</v>
      </c>
      <c r="E9" s="7" t="s">
        <v>15</v>
      </c>
      <c r="F9" s="7" t="s">
        <v>33</v>
      </c>
      <c r="G9" s="7" t="s">
        <v>34</v>
      </c>
      <c r="H9" s="7" t="s">
        <v>17</v>
      </c>
      <c r="I9" s="7" t="s">
        <v>35</v>
      </c>
      <c r="J9" s="7" t="s">
        <v>36</v>
      </c>
      <c r="K9" s="7" t="s">
        <v>37</v>
      </c>
      <c r="L9" s="7" t="s">
        <v>19</v>
      </c>
      <c r="M9" s="168"/>
      <c r="N9" s="7" t="s">
        <v>33</v>
      </c>
      <c r="O9" s="7" t="s">
        <v>34</v>
      </c>
      <c r="P9" s="7" t="s">
        <v>38</v>
      </c>
      <c r="Q9" s="7" t="s">
        <v>35</v>
      </c>
      <c r="R9" s="139"/>
      <c r="S9" s="10" t="s">
        <v>56</v>
      </c>
      <c r="T9" s="205"/>
      <c r="U9" s="167" t="s">
        <v>37</v>
      </c>
      <c r="V9" s="186" t="s">
        <v>19</v>
      </c>
      <c r="W9" s="160" t="s">
        <v>56</v>
      </c>
      <c r="X9" s="139" t="e">
        <f>(-AA9/5)+(AB9*20)</f>
        <v>#VALUE!</v>
      </c>
      <c r="Y9" s="7" t="s">
        <v>33</v>
      </c>
      <c r="Z9" s="7" t="s">
        <v>34</v>
      </c>
      <c r="AA9" s="7" t="s">
        <v>38</v>
      </c>
      <c r="AB9" s="7" t="s">
        <v>35</v>
      </c>
      <c r="AC9" s="139" t="e">
        <f>(-AF9/5)+(AG9*20)</f>
        <v>#VALUE!</v>
      </c>
      <c r="AD9" s="7" t="s">
        <v>33</v>
      </c>
      <c r="AE9" s="7" t="s">
        <v>34</v>
      </c>
      <c r="AF9" s="7" t="s">
        <v>38</v>
      </c>
      <c r="AG9" s="7" t="s">
        <v>35</v>
      </c>
      <c r="AH9" s="139" t="e">
        <f>(-AK9/5)+(AL9*20)</f>
        <v>#VALUE!</v>
      </c>
      <c r="AI9" s="7" t="s">
        <v>33</v>
      </c>
      <c r="AJ9" s="7" t="s">
        <v>34</v>
      </c>
      <c r="AK9" s="7" t="s">
        <v>38</v>
      </c>
      <c r="AL9" s="7" t="s">
        <v>35</v>
      </c>
      <c r="AM9" s="139" t="e">
        <f>(-AP9/5)+(AQ9*20)</f>
        <v>#VALUE!</v>
      </c>
      <c r="AN9" s="7" t="s">
        <v>33</v>
      </c>
      <c r="AO9" s="7" t="s">
        <v>34</v>
      </c>
      <c r="AP9" s="7" t="s">
        <v>38</v>
      </c>
      <c r="AQ9" s="7" t="s">
        <v>35</v>
      </c>
      <c r="AR9" s="139" t="e">
        <f>(-AU9/5)+(AV9*20)</f>
        <v>#VALUE!</v>
      </c>
      <c r="AS9" s="7" t="s">
        <v>33</v>
      </c>
      <c r="AT9" s="7" t="s">
        <v>34</v>
      </c>
      <c r="AU9" s="7" t="s">
        <v>38</v>
      </c>
      <c r="AV9" s="7" t="s">
        <v>35</v>
      </c>
      <c r="AW9" s="139" t="e">
        <f>(-AZ9/5)+(BA9*20)</f>
        <v>#VALUE!</v>
      </c>
      <c r="AX9" s="7" t="s">
        <v>33</v>
      </c>
      <c r="AY9" s="7" t="s">
        <v>34</v>
      </c>
      <c r="AZ9" s="7" t="s">
        <v>38</v>
      </c>
      <c r="BA9" s="7" t="s">
        <v>35</v>
      </c>
      <c r="BB9" s="139" t="e">
        <f>(-BE9/5)+(BF9*20)</f>
        <v>#VALUE!</v>
      </c>
      <c r="BC9" s="7" t="s">
        <v>33</v>
      </c>
      <c r="BD9" s="7" t="s">
        <v>34</v>
      </c>
      <c r="BE9" s="7" t="s">
        <v>38</v>
      </c>
      <c r="BF9" s="7" t="s">
        <v>35</v>
      </c>
      <c r="BG9" s="139" t="e">
        <f>(-BJ9/5)+(BK9*20)</f>
        <v>#VALUE!</v>
      </c>
      <c r="BH9" s="7" t="s">
        <v>33</v>
      </c>
      <c r="BI9" s="7" t="s">
        <v>34</v>
      </c>
      <c r="BJ9" s="7" t="s">
        <v>38</v>
      </c>
      <c r="BK9" s="7" t="s">
        <v>35</v>
      </c>
      <c r="BL9" s="139" t="e">
        <f>(-BO9/5)+(BP9*20)</f>
        <v>#VALUE!</v>
      </c>
      <c r="BM9" s="7" t="s">
        <v>33</v>
      </c>
      <c r="BN9" s="7" t="s">
        <v>34</v>
      </c>
      <c r="BO9" s="7" t="s">
        <v>38</v>
      </c>
      <c r="BP9" s="7" t="s">
        <v>35</v>
      </c>
      <c r="BQ9" s="139" t="e">
        <f>(-BY9/5)+(BZ9*20)</f>
        <v>#VALUE!</v>
      </c>
      <c r="BR9" s="7" t="s">
        <v>33</v>
      </c>
      <c r="BS9" s="7" t="s">
        <v>34</v>
      </c>
      <c r="BT9" s="7" t="s">
        <v>38</v>
      </c>
      <c r="BU9" s="7" t="s">
        <v>35</v>
      </c>
      <c r="BV9" s="139" t="e">
        <f>(-BY9/5)+(BZ9*20)</f>
        <v>#VALUE!</v>
      </c>
      <c r="BW9" s="7" t="s">
        <v>33</v>
      </c>
      <c r="BX9" s="7" t="s">
        <v>34</v>
      </c>
      <c r="BY9" s="7" t="s">
        <v>38</v>
      </c>
      <c r="BZ9" s="7" t="s">
        <v>35</v>
      </c>
      <c r="CA9" s="139" t="e">
        <f>(-CD9/5)+(CE9*20)</f>
        <v>#VALUE!</v>
      </c>
      <c r="CB9" s="7" t="s">
        <v>33</v>
      </c>
      <c r="CC9" s="7" t="s">
        <v>34</v>
      </c>
      <c r="CD9" s="7" t="s">
        <v>38</v>
      </c>
      <c r="CE9" s="7" t="s">
        <v>35</v>
      </c>
      <c r="CF9" s="139" t="e">
        <f>(-CI9/5)+(CJ9*20)</f>
        <v>#VALUE!</v>
      </c>
      <c r="CG9" s="7" t="s">
        <v>33</v>
      </c>
      <c r="CH9" s="7" t="s">
        <v>34</v>
      </c>
      <c r="CI9" s="7" t="s">
        <v>38</v>
      </c>
      <c r="CJ9" s="7" t="s">
        <v>35</v>
      </c>
      <c r="CK9" s="139" t="e">
        <f>(-CN9/5)+(CO9*20)</f>
        <v>#VALUE!</v>
      </c>
      <c r="CL9" s="7" t="s">
        <v>33</v>
      </c>
      <c r="CM9" s="7" t="s">
        <v>34</v>
      </c>
      <c r="CN9" s="7" t="s">
        <v>38</v>
      </c>
      <c r="CO9" s="7" t="s">
        <v>35</v>
      </c>
      <c r="CP9" s="139" t="e">
        <f>(-CS9/5)+(CT9*20)</f>
        <v>#VALUE!</v>
      </c>
      <c r="CQ9" s="7" t="s">
        <v>33</v>
      </c>
      <c r="CR9" s="7" t="s">
        <v>34</v>
      </c>
      <c r="CS9" s="7" t="s">
        <v>38</v>
      </c>
      <c r="CT9" s="7" t="s">
        <v>35</v>
      </c>
      <c r="CU9" s="139" t="e">
        <f>(-CX9/5)+(CY9*20)</f>
        <v>#VALUE!</v>
      </c>
      <c r="CV9" s="7" t="s">
        <v>33</v>
      </c>
      <c r="CW9" s="7" t="s">
        <v>34</v>
      </c>
      <c r="CX9" s="7" t="s">
        <v>38</v>
      </c>
      <c r="CY9" s="7" t="s">
        <v>35</v>
      </c>
      <c r="CZ9" s="139" t="e">
        <f>(-DC9/5)+(DD9*20)</f>
        <v>#VALUE!</v>
      </c>
      <c r="DA9" s="7" t="s">
        <v>33</v>
      </c>
      <c r="DB9" s="7" t="s">
        <v>34</v>
      </c>
      <c r="DC9" s="7" t="s">
        <v>38</v>
      </c>
      <c r="DD9" s="7" t="s">
        <v>35</v>
      </c>
      <c r="DE9" s="139" t="e">
        <f>(-DH9/5)+(DI9*20)</f>
        <v>#VALUE!</v>
      </c>
      <c r="DF9" s="7" t="s">
        <v>33</v>
      </c>
      <c r="DG9" s="7" t="s">
        <v>34</v>
      </c>
      <c r="DH9" s="7" t="s">
        <v>38</v>
      </c>
      <c r="DI9" s="7" t="s">
        <v>35</v>
      </c>
      <c r="DJ9" s="139" t="e">
        <f>(-DM9/5)+(DN9*20)</f>
        <v>#VALUE!</v>
      </c>
      <c r="DK9" s="7" t="s">
        <v>33</v>
      </c>
      <c r="DL9" s="7" t="s">
        <v>34</v>
      </c>
      <c r="DM9" s="7" t="s">
        <v>38</v>
      </c>
      <c r="DN9" s="7" t="s">
        <v>35</v>
      </c>
      <c r="DO9" s="139" t="e">
        <f>(-DR9/5)+(DS9*20)</f>
        <v>#VALUE!</v>
      </c>
      <c r="DP9" s="7" t="s">
        <v>33</v>
      </c>
      <c r="DQ9" s="7" t="s">
        <v>34</v>
      </c>
      <c r="DR9" s="7" t="s">
        <v>38</v>
      </c>
      <c r="DS9" s="7" t="s">
        <v>35</v>
      </c>
      <c r="DT9" s="139" t="e">
        <f>(-DW9/5)+(DX9*20)</f>
        <v>#VALUE!</v>
      </c>
      <c r="DU9" s="7" t="s">
        <v>33</v>
      </c>
      <c r="DV9" s="7" t="s">
        <v>34</v>
      </c>
      <c r="DW9" s="7" t="s">
        <v>38</v>
      </c>
      <c r="DX9" s="7" t="s">
        <v>35</v>
      </c>
      <c r="DY9" s="139" t="e">
        <f>(-EB9/5)+(EC9*20)</f>
        <v>#VALUE!</v>
      </c>
      <c r="DZ9" s="7" t="s">
        <v>33</v>
      </c>
      <c r="EA9" s="7" t="s">
        <v>34</v>
      </c>
      <c r="EB9" s="7" t="s">
        <v>38</v>
      </c>
      <c r="EC9" s="7" t="s">
        <v>35</v>
      </c>
      <c r="ED9" s="139" t="e">
        <f>(-EG9/5)+(EH9*20)</f>
        <v>#VALUE!</v>
      </c>
      <c r="EE9" s="7" t="s">
        <v>33</v>
      </c>
      <c r="EF9" s="7" t="s">
        <v>34</v>
      </c>
      <c r="EG9" s="7" t="s">
        <v>38</v>
      </c>
      <c r="EH9" s="7" t="s">
        <v>35</v>
      </c>
      <c r="EI9" s="139" t="e">
        <f>(-EL9/5)+(EM9*20)</f>
        <v>#VALUE!</v>
      </c>
      <c r="EJ9" s="7" t="s">
        <v>33</v>
      </c>
      <c r="EK9" s="7" t="s">
        <v>34</v>
      </c>
      <c r="EL9" s="7" t="s">
        <v>38</v>
      </c>
      <c r="EM9" s="7" t="s">
        <v>35</v>
      </c>
      <c r="EN9" s="139" t="e">
        <f>(-EQ9/5)+(ER9*20)</f>
        <v>#VALUE!</v>
      </c>
      <c r="EO9" s="7" t="s">
        <v>33</v>
      </c>
      <c r="EP9" s="7" t="s">
        <v>34</v>
      </c>
      <c r="EQ9" s="7" t="s">
        <v>38</v>
      </c>
      <c r="ER9" s="7" t="s">
        <v>35</v>
      </c>
      <c r="ES9" s="223" t="e">
        <f>(-EV9/5)+(EW9*20)</f>
        <v>#VALUE!</v>
      </c>
      <c r="ET9" s="7" t="s">
        <v>33</v>
      </c>
      <c r="EU9" s="7" t="s">
        <v>34</v>
      </c>
      <c r="EV9" s="7" t="s">
        <v>38</v>
      </c>
      <c r="EW9" s="7" t="s">
        <v>35</v>
      </c>
      <c r="EX9" s="223" t="e">
        <f>(-FA9/5)+(FB9*20)</f>
        <v>#VALUE!</v>
      </c>
      <c r="EY9" s="257" t="s">
        <v>33</v>
      </c>
      <c r="EZ9" s="257" t="s">
        <v>34</v>
      </c>
      <c r="FA9" s="257" t="s">
        <v>38</v>
      </c>
      <c r="FB9" s="257" t="s">
        <v>35</v>
      </c>
      <c r="FC9" s="223"/>
      <c r="FD9" s="230"/>
      <c r="FE9" s="230"/>
      <c r="FF9" s="230"/>
      <c r="FG9" s="220" t="s">
        <v>14</v>
      </c>
      <c r="FH9" s="220" t="s">
        <v>33</v>
      </c>
      <c r="FI9" s="220" t="s">
        <v>34</v>
      </c>
      <c r="FJ9" s="220" t="s">
        <v>38</v>
      </c>
      <c r="FK9" s="220" t="s">
        <v>35</v>
      </c>
      <c r="FL9" s="220" t="s">
        <v>36</v>
      </c>
      <c r="FM9" s="220" t="s">
        <v>37</v>
      </c>
      <c r="FN9" s="220" t="s">
        <v>19</v>
      </c>
      <c r="FO9" s="230" t="s">
        <v>11</v>
      </c>
      <c r="FP9" s="220" t="s">
        <v>21</v>
      </c>
      <c r="FQ9" s="257" t="s">
        <v>33</v>
      </c>
      <c r="FR9" s="257" t="s">
        <v>34</v>
      </c>
      <c r="FS9" s="257" t="s">
        <v>38</v>
      </c>
      <c r="FT9" s="257" t="s">
        <v>35</v>
      </c>
      <c r="FU9" s="256"/>
      <c r="FV9"/>
      <c r="FW9"/>
      <c r="FX9"/>
      <c r="FY9"/>
      <c r="FZ9"/>
    </row>
    <row r="10" spans="1:183" s="134" customFormat="1" ht="13.65" customHeight="1" x14ac:dyDescent="0.25">
      <c r="B10" s="14" t="s">
        <v>64</v>
      </c>
      <c r="C10" s="15" t="s">
        <v>122</v>
      </c>
      <c r="D10" s="21">
        <f>IF(ISNA(VLOOKUP($B10,Batting!$B$4:$D$39,3,FALSE)),0,(VLOOKUP($B10,Batting!$B$4:$D$39,3,FALSE)))</f>
        <v>4</v>
      </c>
      <c r="E10" s="16">
        <f t="shared" ref="E10:E34" si="0">IF(COUNT(Y10,AD10,AI10,AN10,AS10,AX10,BC10,BH10,BM10,BR10,BW10,CB10,CG10,CL10,CQ10,CV10,DA10,DF10,DK10,DP10,DU10,DZ10,EE10,EJ10,EO10,ET10,EY10,FQ10)=0,"-",COUNT(Y10,AD10,AI10,AN10,AS10,AX10,BC10,BH10,BM10,BR10,BW10,CB10,CG10,CL10,CQ10,CV10,DA10,DF10,DK10,DP10,DU10,DZ10,EE10,EJ10,EO10,ET10,EY10,FQ10))</f>
        <v>1</v>
      </c>
      <c r="F10" s="22">
        <f t="shared" ref="F10:F34" si="1">SUM(Y10,AD10,AI10,AN10,AX10,AS10,BC10,BH10,BM10,BR10,BW10,CB10,CG10,CL10,CQ10,CV10,DA10,DF10,DK10,DP10,DU10,DZ10,EE10,EJ10,EO10,ET10,EY10,FQ10)</f>
        <v>3</v>
      </c>
      <c r="G10" s="23">
        <f t="shared" ref="G10:G34" si="2">SUM(Z10,AE10,AJ10,AO10,AY10,AT10,BD10,BI10,BN10,BS10,BX10,CC10,CH10,CM10,CR10,CW10,DB10,DG10,DL10,DQ10,DV10,EA10,EF10,EK10,EP10,EU10,EZ10,FR10)</f>
        <v>0</v>
      </c>
      <c r="H10" s="23">
        <f t="shared" ref="H10:H34" si="3">SUM(AA10,AF10,AK10,AP10,AZ10,AU10,BE10,BJ10,BO10,BT10,BY10,CD10,CI10,CN10,CS10,CX10,DC10,DH10,DM10,DR10,DW10,EB10,EG10,EL10,EQ10,EV10,FA10,FS10)</f>
        <v>7</v>
      </c>
      <c r="I10" s="23">
        <f t="shared" ref="I10:I34" si="4">SUM(AB10,AG10,AL10,AQ10,BA10,AV10,BF10,BK10,BP10,BU10,BZ10,CE10,CJ10,CO10,CT10,CY10,DD10,DI10,DN10,DS10,DX10,EC10,EH10,EM10,ER10,EW10,FB10,FT10)</f>
        <v>1</v>
      </c>
      <c r="J10" s="22">
        <f t="shared" ref="J10:J34" si="5">IF(I10=0,"-",F10/I10)</f>
        <v>3</v>
      </c>
      <c r="K10" s="22">
        <f t="shared" ref="K10:K34" si="6">IF(F10=0,"-",H10/F10)</f>
        <v>2.3333333333333335</v>
      </c>
      <c r="L10" s="24">
        <f t="shared" ref="L10:L34" si="7">IF(I10=0,"-",H10/I10)</f>
        <v>7</v>
      </c>
      <c r="M10" s="169"/>
      <c r="N10" s="4">
        <v>3</v>
      </c>
      <c r="O10" s="16">
        <v>0</v>
      </c>
      <c r="P10" s="16">
        <v>7</v>
      </c>
      <c r="Q10" s="16">
        <v>1</v>
      </c>
      <c r="R10" s="139"/>
      <c r="S10" s="19">
        <f t="shared" ref="S10:S34" si="8">(I10*20)</f>
        <v>20</v>
      </c>
      <c r="T10" s="169"/>
      <c r="U10" s="161"/>
      <c r="V10" s="161"/>
      <c r="W10" s="170"/>
      <c r="X10" s="139"/>
      <c r="Y10" s="4"/>
      <c r="Z10" s="16"/>
      <c r="AA10" s="16"/>
      <c r="AB10" s="16"/>
      <c r="AC10" s="139"/>
      <c r="AD10" s="4"/>
      <c r="AE10" s="16"/>
      <c r="AF10" s="16"/>
      <c r="AG10" s="16"/>
      <c r="AH10" s="139"/>
      <c r="AI10" s="4"/>
      <c r="AJ10" s="16"/>
      <c r="AK10" s="16"/>
      <c r="AL10" s="16"/>
      <c r="AM10" s="139"/>
      <c r="AN10" s="4">
        <v>3</v>
      </c>
      <c r="AO10" s="16">
        <v>0</v>
      </c>
      <c r="AP10" s="16">
        <v>7</v>
      </c>
      <c r="AQ10" s="16">
        <v>1</v>
      </c>
      <c r="AR10" s="139"/>
      <c r="AS10" s="4"/>
      <c r="AT10" s="16"/>
      <c r="AU10" s="16"/>
      <c r="AV10" s="16"/>
      <c r="AW10" s="139"/>
      <c r="AX10" s="4"/>
      <c r="AY10" s="16"/>
      <c r="AZ10" s="16"/>
      <c r="BA10" s="16"/>
      <c r="BB10" s="139"/>
      <c r="BC10" s="4"/>
      <c r="BD10" s="16"/>
      <c r="BE10" s="16"/>
      <c r="BF10" s="16"/>
      <c r="BG10" s="139"/>
      <c r="BH10" s="4"/>
      <c r="BI10" s="16"/>
      <c r="BJ10" s="16"/>
      <c r="BK10" s="16"/>
      <c r="BL10" s="139"/>
      <c r="BM10" s="4"/>
      <c r="BN10" s="16"/>
      <c r="BO10" s="16"/>
      <c r="BP10" s="16"/>
      <c r="BQ10" s="139"/>
      <c r="BR10" s="4"/>
      <c r="BS10" s="16"/>
      <c r="BT10" s="16"/>
      <c r="BU10" s="16"/>
      <c r="BV10" s="139"/>
      <c r="BW10" s="4"/>
      <c r="BX10" s="16"/>
      <c r="BY10" s="16"/>
      <c r="BZ10" s="16"/>
      <c r="CA10" s="139"/>
      <c r="CB10" s="4"/>
      <c r="CC10" s="16"/>
      <c r="CD10" s="16"/>
      <c r="CE10" s="16"/>
      <c r="CF10" s="139"/>
      <c r="CG10" s="4"/>
      <c r="CH10" s="16"/>
      <c r="CI10" s="16"/>
      <c r="CJ10" s="16"/>
      <c r="CK10" s="139"/>
      <c r="CL10" s="4"/>
      <c r="CM10" s="16"/>
      <c r="CN10" s="16"/>
      <c r="CO10" s="16"/>
      <c r="CP10" s="139"/>
      <c r="CQ10" s="4"/>
      <c r="CR10" s="16"/>
      <c r="CS10" s="16"/>
      <c r="CT10" s="16"/>
      <c r="CU10" s="139"/>
      <c r="CV10" s="4"/>
      <c r="CW10" s="16"/>
      <c r="CX10" s="16"/>
      <c r="CY10" s="16"/>
      <c r="CZ10" s="139"/>
      <c r="DA10" s="4"/>
      <c r="DB10" s="16"/>
      <c r="DC10" s="16"/>
      <c r="DD10" s="16"/>
      <c r="DE10" s="139"/>
      <c r="DF10" s="4"/>
      <c r="DG10" s="16"/>
      <c r="DH10" s="16"/>
      <c r="DI10" s="16"/>
      <c r="DJ10" s="139"/>
      <c r="DK10" s="4"/>
      <c r="DL10" s="16"/>
      <c r="DM10" s="16"/>
      <c r="DN10" s="16"/>
      <c r="DO10" s="139"/>
      <c r="DP10" s="4"/>
      <c r="DQ10" s="16"/>
      <c r="DR10" s="16"/>
      <c r="DS10" s="16"/>
      <c r="DT10" s="139"/>
      <c r="DU10" s="4"/>
      <c r="DV10" s="16"/>
      <c r="DW10" s="16"/>
      <c r="DX10" s="16"/>
      <c r="DY10" s="139"/>
      <c r="DZ10" s="4"/>
      <c r="EA10" s="16"/>
      <c r="EB10" s="16"/>
      <c r="EC10" s="16"/>
      <c r="ED10" s="139"/>
      <c r="EE10" s="4"/>
      <c r="EF10" s="16"/>
      <c r="EG10" s="16"/>
      <c r="EH10" s="16"/>
      <c r="EI10" s="139"/>
      <c r="EJ10" s="4"/>
      <c r="EK10" s="16"/>
      <c r="EL10" s="16"/>
      <c r="EM10" s="16"/>
      <c r="EN10" s="139"/>
      <c r="EO10" s="25"/>
      <c r="EP10" s="16"/>
      <c r="EQ10" s="16"/>
      <c r="ER10" s="16"/>
      <c r="ES10" s="223"/>
      <c r="ET10" s="4"/>
      <c r="EU10" s="16"/>
      <c r="EV10" s="16"/>
      <c r="EW10" s="16"/>
      <c r="EX10" s="223"/>
      <c r="EY10" s="258"/>
      <c r="EZ10" s="252"/>
      <c r="FA10" s="252"/>
      <c r="FB10" s="252"/>
      <c r="FC10" s="226"/>
      <c r="FD10" s="230"/>
      <c r="FE10" s="230"/>
      <c r="FF10" s="230"/>
      <c r="FG10" s="224"/>
      <c r="FH10" s="231"/>
      <c r="FI10" s="224"/>
      <c r="FJ10" s="224"/>
      <c r="FK10" s="224"/>
      <c r="FL10" s="231"/>
      <c r="FM10" s="231"/>
      <c r="FN10" s="232"/>
      <c r="FO10" s="219"/>
      <c r="FP10" s="228"/>
      <c r="FQ10" s="258"/>
      <c r="FR10" s="252"/>
      <c r="FS10" s="252"/>
      <c r="FT10" s="252"/>
      <c r="FU10" s="256"/>
      <c r="FV10"/>
      <c r="FW10"/>
      <c r="FX10"/>
      <c r="FY10"/>
      <c r="FZ10"/>
    </row>
    <row r="11" spans="1:183" s="134" customFormat="1" ht="13.65" customHeight="1" x14ac:dyDescent="0.25">
      <c r="B11" s="14" t="s">
        <v>335</v>
      </c>
      <c r="C11" s="15"/>
      <c r="D11" s="21">
        <f>IF(ISNA(VLOOKUP($B11,Batting!$B$4:$D$39,3,FALSE)),0,(VLOOKUP($B11,Batting!$B$4:$D$39,3,FALSE)))</f>
        <v>1</v>
      </c>
      <c r="E11" s="16">
        <f t="shared" si="0"/>
        <v>1</v>
      </c>
      <c r="F11" s="22">
        <f t="shared" si="1"/>
        <v>3</v>
      </c>
      <c r="G11" s="23">
        <f t="shared" si="2"/>
        <v>0</v>
      </c>
      <c r="H11" s="23">
        <f t="shared" si="3"/>
        <v>18</v>
      </c>
      <c r="I11" s="23">
        <f t="shared" si="4"/>
        <v>2</v>
      </c>
      <c r="J11" s="22">
        <f t="shared" si="5"/>
        <v>1.5</v>
      </c>
      <c r="K11" s="22">
        <f t="shared" si="6"/>
        <v>6</v>
      </c>
      <c r="L11" s="24">
        <f t="shared" si="7"/>
        <v>9</v>
      </c>
      <c r="M11" s="169"/>
      <c r="N11" s="4">
        <v>3</v>
      </c>
      <c r="O11" s="16">
        <v>0</v>
      </c>
      <c r="P11" s="16">
        <v>18</v>
      </c>
      <c r="Q11" s="16">
        <v>2</v>
      </c>
      <c r="R11" s="139"/>
      <c r="S11" s="19">
        <f t="shared" si="8"/>
        <v>40</v>
      </c>
      <c r="T11" s="169"/>
      <c r="U11" s="161"/>
      <c r="V11" s="161"/>
      <c r="W11" s="170"/>
      <c r="X11" s="139"/>
      <c r="Y11" s="4"/>
      <c r="Z11" s="16"/>
      <c r="AA11" s="16"/>
      <c r="AB11" s="16"/>
      <c r="AC11" s="139"/>
      <c r="AD11" s="4"/>
      <c r="AE11" s="16"/>
      <c r="AF11" s="16"/>
      <c r="AG11" s="16"/>
      <c r="AH11" s="139"/>
      <c r="AI11" s="4">
        <v>3</v>
      </c>
      <c r="AJ11" s="16">
        <v>0</v>
      </c>
      <c r="AK11" s="16">
        <v>18</v>
      </c>
      <c r="AL11" s="16">
        <v>2</v>
      </c>
      <c r="AM11" s="139"/>
      <c r="AN11" s="4"/>
      <c r="AO11" s="16"/>
      <c r="AP11" s="16"/>
      <c r="AQ11" s="16"/>
      <c r="AR11" s="139"/>
      <c r="AS11" s="4"/>
      <c r="AT11" s="16"/>
      <c r="AU11" s="16"/>
      <c r="AV11" s="16"/>
      <c r="AW11" s="139"/>
      <c r="AX11" s="4"/>
      <c r="AY11" s="16"/>
      <c r="AZ11" s="16"/>
      <c r="BA11" s="16"/>
      <c r="BB11" s="139"/>
      <c r="BC11" s="4"/>
      <c r="BD11" s="16"/>
      <c r="BE11" s="16"/>
      <c r="BF11" s="16"/>
      <c r="BG11" s="139"/>
      <c r="BH11" s="4"/>
      <c r="BI11" s="16"/>
      <c r="BJ11" s="16"/>
      <c r="BK11" s="16"/>
      <c r="BL11" s="139"/>
      <c r="BM11" s="4"/>
      <c r="BN11" s="16"/>
      <c r="BO11" s="16"/>
      <c r="BP11" s="16"/>
      <c r="BQ11" s="139"/>
      <c r="BR11" s="4"/>
      <c r="BS11" s="16"/>
      <c r="BT11" s="16"/>
      <c r="BU11" s="16"/>
      <c r="BV11" s="139"/>
      <c r="BW11" s="4"/>
      <c r="BX11" s="16"/>
      <c r="BY11" s="16"/>
      <c r="BZ11" s="16"/>
      <c r="CA11" s="139"/>
      <c r="CB11" s="4"/>
      <c r="CC11" s="16"/>
      <c r="CD11" s="16"/>
      <c r="CE11" s="16"/>
      <c r="CF11" s="139"/>
      <c r="CG11" s="4"/>
      <c r="CH11" s="16"/>
      <c r="CI11" s="16"/>
      <c r="CJ11" s="16"/>
      <c r="CK11" s="139"/>
      <c r="CL11" s="4"/>
      <c r="CM11" s="16"/>
      <c r="CN11" s="16"/>
      <c r="CO11" s="16"/>
      <c r="CP11" s="139"/>
      <c r="CQ11" s="4"/>
      <c r="CR11" s="16"/>
      <c r="CS11" s="16"/>
      <c r="CT11" s="16"/>
      <c r="CU11" s="139"/>
      <c r="CV11" s="4"/>
      <c r="CW11" s="16"/>
      <c r="CX11" s="16"/>
      <c r="CY11" s="16"/>
      <c r="CZ11" s="139"/>
      <c r="DA11" s="4"/>
      <c r="DB11" s="16"/>
      <c r="DC11" s="16"/>
      <c r="DD11" s="16"/>
      <c r="DE11" s="139"/>
      <c r="DF11" s="4"/>
      <c r="DG11" s="16"/>
      <c r="DH11" s="16"/>
      <c r="DI11" s="16"/>
      <c r="DJ11" s="139"/>
      <c r="DK11" s="4"/>
      <c r="DL11" s="16"/>
      <c r="DM11" s="16"/>
      <c r="DN11" s="16"/>
      <c r="DO11" s="139"/>
      <c r="DP11" s="4"/>
      <c r="DQ11" s="16"/>
      <c r="DR11" s="16"/>
      <c r="DS11" s="16"/>
      <c r="DT11" s="139"/>
      <c r="DU11" s="4"/>
      <c r="DV11" s="16"/>
      <c r="DW11" s="16"/>
      <c r="DX11" s="16"/>
      <c r="DY11" s="139"/>
      <c r="DZ11" s="4"/>
      <c r="EA11" s="16"/>
      <c r="EB11" s="16"/>
      <c r="EC11" s="16"/>
      <c r="ED11" s="139"/>
      <c r="EE11" s="4"/>
      <c r="EF11" s="16"/>
      <c r="EG11" s="16"/>
      <c r="EH11" s="16"/>
      <c r="EI11" s="139"/>
      <c r="EJ11" s="4"/>
      <c r="EK11" s="16"/>
      <c r="EL11" s="16"/>
      <c r="EM11" s="16"/>
      <c r="EN11" s="139"/>
      <c r="EO11" s="25"/>
      <c r="EP11" s="16"/>
      <c r="EQ11" s="16"/>
      <c r="ER11" s="16"/>
      <c r="ES11" s="223"/>
      <c r="ET11" s="4"/>
      <c r="EU11" s="16"/>
      <c r="EV11" s="16"/>
      <c r="EW11" s="16"/>
      <c r="EX11" s="223"/>
      <c r="EY11" s="258"/>
      <c r="EZ11" s="252"/>
      <c r="FA11" s="252"/>
      <c r="FB11" s="252"/>
      <c r="FC11" s="226"/>
      <c r="FD11" s="230"/>
      <c r="FE11" s="230"/>
      <c r="FF11" s="230"/>
      <c r="FG11" s="224"/>
      <c r="FH11" s="231"/>
      <c r="FI11" s="224"/>
      <c r="FJ11" s="224"/>
      <c r="FK11" s="224"/>
      <c r="FL11" s="231"/>
      <c r="FM11" s="231"/>
      <c r="FN11" s="232"/>
      <c r="FO11" s="219"/>
      <c r="FP11" s="228"/>
      <c r="FQ11" s="258"/>
      <c r="FR11" s="252"/>
      <c r="FS11" s="252"/>
      <c r="FT11" s="252"/>
      <c r="FU11" s="256"/>
      <c r="FV11"/>
      <c r="FW11"/>
      <c r="FX11"/>
      <c r="FY11"/>
      <c r="FZ11"/>
    </row>
    <row r="12" spans="1:183" s="134" customFormat="1" ht="13.65" customHeight="1" x14ac:dyDescent="0.25">
      <c r="B12" s="14" t="s">
        <v>321</v>
      </c>
      <c r="C12" s="15" t="s">
        <v>122</v>
      </c>
      <c r="D12" s="21">
        <f>IF(ISNA(VLOOKUP($B12,Batting!$B$4:$D$39,3,FALSE)),0,(VLOOKUP($B12,Batting!$B$4:$D$39,3,FALSE)))</f>
        <v>1</v>
      </c>
      <c r="E12" s="16">
        <f t="shared" si="0"/>
        <v>1</v>
      </c>
      <c r="F12" s="22">
        <f t="shared" si="1"/>
        <v>8</v>
      </c>
      <c r="G12" s="23">
        <f t="shared" si="2"/>
        <v>1</v>
      </c>
      <c r="H12" s="23">
        <f t="shared" si="3"/>
        <v>51</v>
      </c>
      <c r="I12" s="23">
        <f t="shared" si="4"/>
        <v>5</v>
      </c>
      <c r="J12" s="22">
        <f t="shared" si="5"/>
        <v>1.6</v>
      </c>
      <c r="K12" s="22">
        <f t="shared" si="6"/>
        <v>6.375</v>
      </c>
      <c r="L12" s="24">
        <f t="shared" si="7"/>
        <v>10.199999999999999</v>
      </c>
      <c r="M12" s="169"/>
      <c r="N12" s="4">
        <v>8</v>
      </c>
      <c r="O12" s="16">
        <v>1</v>
      </c>
      <c r="P12" s="16">
        <v>51</v>
      </c>
      <c r="Q12" s="16">
        <v>5</v>
      </c>
      <c r="R12" s="139"/>
      <c r="S12" s="19">
        <f t="shared" si="8"/>
        <v>100</v>
      </c>
      <c r="T12" s="169"/>
      <c r="U12" s="161"/>
      <c r="V12" s="161"/>
      <c r="W12" s="170"/>
      <c r="X12" s="139"/>
      <c r="Y12" s="4"/>
      <c r="Z12" s="16"/>
      <c r="AA12" s="16"/>
      <c r="AB12" s="16"/>
      <c r="AC12" s="139"/>
      <c r="AD12" s="4"/>
      <c r="AE12" s="16"/>
      <c r="AF12" s="16"/>
      <c r="AG12" s="16"/>
      <c r="AH12" s="139"/>
      <c r="AI12" s="4">
        <v>8</v>
      </c>
      <c r="AJ12" s="16">
        <v>1</v>
      </c>
      <c r="AK12" s="16">
        <v>51</v>
      </c>
      <c r="AL12" s="16">
        <v>5</v>
      </c>
      <c r="AM12" s="139"/>
      <c r="AN12" s="4"/>
      <c r="AO12" s="16"/>
      <c r="AP12" s="16"/>
      <c r="AQ12" s="16"/>
      <c r="AR12" s="139"/>
      <c r="AS12" s="4"/>
      <c r="AT12" s="16"/>
      <c r="AU12" s="16"/>
      <c r="AV12" s="16"/>
      <c r="AW12" s="139"/>
      <c r="AX12" s="4"/>
      <c r="AY12" s="16"/>
      <c r="AZ12" s="16"/>
      <c r="BA12" s="16"/>
      <c r="BB12" s="139"/>
      <c r="BC12" s="4"/>
      <c r="BD12" s="16"/>
      <c r="BE12" s="16"/>
      <c r="BF12" s="16"/>
      <c r="BG12" s="139"/>
      <c r="BH12" s="4"/>
      <c r="BI12" s="16"/>
      <c r="BJ12" s="16"/>
      <c r="BK12" s="16"/>
      <c r="BL12" s="139"/>
      <c r="BM12" s="4"/>
      <c r="BN12" s="16"/>
      <c r="BO12" s="16"/>
      <c r="BP12" s="16"/>
      <c r="BQ12" s="139"/>
      <c r="BR12" s="4"/>
      <c r="BS12" s="16"/>
      <c r="BT12" s="16"/>
      <c r="BU12" s="16"/>
      <c r="BV12" s="139"/>
      <c r="BW12" s="4"/>
      <c r="BX12" s="16"/>
      <c r="BY12" s="16"/>
      <c r="BZ12" s="16"/>
      <c r="CA12" s="139"/>
      <c r="CB12" s="4"/>
      <c r="CC12" s="16"/>
      <c r="CD12" s="16"/>
      <c r="CE12" s="16"/>
      <c r="CF12" s="139"/>
      <c r="CG12" s="4"/>
      <c r="CH12" s="16"/>
      <c r="CI12" s="16"/>
      <c r="CJ12" s="16"/>
      <c r="CK12" s="139"/>
      <c r="CL12" s="4"/>
      <c r="CM12" s="16"/>
      <c r="CN12" s="16"/>
      <c r="CO12" s="16"/>
      <c r="CP12" s="139"/>
      <c r="CQ12" s="4"/>
      <c r="CR12" s="16"/>
      <c r="CS12" s="16"/>
      <c r="CT12" s="16"/>
      <c r="CU12" s="139"/>
      <c r="CV12" s="4"/>
      <c r="CW12" s="16"/>
      <c r="CX12" s="16"/>
      <c r="CY12" s="16"/>
      <c r="CZ12" s="139"/>
      <c r="DA12" s="4"/>
      <c r="DB12" s="16"/>
      <c r="DC12" s="16"/>
      <c r="DD12" s="16"/>
      <c r="DE12" s="139"/>
      <c r="DF12" s="4"/>
      <c r="DG12" s="16"/>
      <c r="DH12" s="16"/>
      <c r="DI12" s="16"/>
      <c r="DJ12" s="139"/>
      <c r="DK12" s="4"/>
      <c r="DL12" s="16"/>
      <c r="DM12" s="16"/>
      <c r="DN12" s="16"/>
      <c r="DO12" s="139"/>
      <c r="DP12" s="4"/>
      <c r="DQ12" s="16"/>
      <c r="DR12" s="16"/>
      <c r="DS12" s="16"/>
      <c r="DT12" s="139"/>
      <c r="DU12" s="4"/>
      <c r="DV12" s="16"/>
      <c r="DW12" s="16"/>
      <c r="DX12" s="16"/>
      <c r="DY12" s="139"/>
      <c r="DZ12" s="4"/>
      <c r="EA12" s="16"/>
      <c r="EB12" s="16"/>
      <c r="EC12" s="16"/>
      <c r="ED12" s="139"/>
      <c r="EE12" s="4"/>
      <c r="EF12" s="16"/>
      <c r="EG12" s="16"/>
      <c r="EH12" s="16"/>
      <c r="EI12" s="139"/>
      <c r="EJ12" s="4"/>
      <c r="EK12" s="16"/>
      <c r="EL12" s="16"/>
      <c r="EM12" s="16"/>
      <c r="EN12" s="139"/>
      <c r="EO12" s="25"/>
      <c r="EP12" s="16"/>
      <c r="EQ12" s="16"/>
      <c r="ER12" s="16"/>
      <c r="ES12" s="223"/>
      <c r="ET12" s="4"/>
      <c r="EU12" s="16"/>
      <c r="EV12" s="16"/>
      <c r="EW12" s="16"/>
      <c r="EX12" s="223"/>
      <c r="EY12" s="258"/>
      <c r="EZ12" s="252"/>
      <c r="FA12" s="252"/>
      <c r="FB12" s="252"/>
      <c r="FC12" s="226"/>
      <c r="FD12" s="230"/>
      <c r="FE12" s="230"/>
      <c r="FF12" s="230"/>
      <c r="FG12" s="224"/>
      <c r="FH12" s="231"/>
      <c r="FI12" s="224"/>
      <c r="FJ12" s="224"/>
      <c r="FK12" s="224"/>
      <c r="FL12" s="231"/>
      <c r="FM12" s="231"/>
      <c r="FN12" s="232"/>
      <c r="FO12" s="219"/>
      <c r="FP12" s="228"/>
      <c r="FQ12" s="258"/>
      <c r="FR12" s="252"/>
      <c r="FS12" s="252"/>
      <c r="FT12" s="252"/>
      <c r="FU12" s="256"/>
      <c r="FV12"/>
      <c r="FW12"/>
      <c r="FX12"/>
      <c r="FY12"/>
      <c r="FZ12"/>
    </row>
    <row r="13" spans="1:183" s="134" customFormat="1" ht="13.65" customHeight="1" x14ac:dyDescent="0.25">
      <c r="B13" s="14" t="s">
        <v>337</v>
      </c>
      <c r="C13" s="15" t="s">
        <v>122</v>
      </c>
      <c r="D13" s="21">
        <f>IF(ISNA(VLOOKUP($B13,Batting!$B$4:$D$39,3,FALSE)),0,(VLOOKUP($B13,Batting!$B$4:$D$39,3,FALSE)))</f>
        <v>1</v>
      </c>
      <c r="E13" s="16">
        <f t="shared" si="0"/>
        <v>1</v>
      </c>
      <c r="F13" s="22">
        <f t="shared" si="1"/>
        <v>4</v>
      </c>
      <c r="G13" s="23">
        <f t="shared" si="2"/>
        <v>0</v>
      </c>
      <c r="H13" s="23">
        <f t="shared" si="3"/>
        <v>15</v>
      </c>
      <c r="I13" s="23">
        <f t="shared" si="4"/>
        <v>1</v>
      </c>
      <c r="J13" s="22">
        <f t="shared" si="5"/>
        <v>4</v>
      </c>
      <c r="K13" s="22">
        <f t="shared" si="6"/>
        <v>3.75</v>
      </c>
      <c r="L13" s="24">
        <f t="shared" si="7"/>
        <v>15</v>
      </c>
      <c r="M13" s="169"/>
      <c r="N13" s="4">
        <v>4</v>
      </c>
      <c r="O13" s="16">
        <v>0</v>
      </c>
      <c r="P13" s="16">
        <v>15</v>
      </c>
      <c r="Q13" s="16">
        <v>1</v>
      </c>
      <c r="R13" s="139"/>
      <c r="S13" s="19">
        <f t="shared" si="8"/>
        <v>20</v>
      </c>
      <c r="T13" s="169"/>
      <c r="U13" s="161"/>
      <c r="V13" s="161"/>
      <c r="W13" s="170"/>
      <c r="X13" s="139"/>
      <c r="Y13" s="4"/>
      <c r="Z13" s="16"/>
      <c r="AA13" s="16"/>
      <c r="AB13" s="16"/>
      <c r="AC13" s="139"/>
      <c r="AD13" s="4"/>
      <c r="AE13" s="16"/>
      <c r="AF13" s="16"/>
      <c r="AG13" s="16"/>
      <c r="AH13" s="139"/>
      <c r="AI13" s="4"/>
      <c r="AJ13" s="16"/>
      <c r="AK13" s="16"/>
      <c r="AL13" s="16"/>
      <c r="AM13" s="139"/>
      <c r="AN13" s="4"/>
      <c r="AO13" s="16"/>
      <c r="AP13" s="16"/>
      <c r="AQ13" s="16"/>
      <c r="AR13" s="139"/>
      <c r="AS13" s="4">
        <v>4</v>
      </c>
      <c r="AT13" s="16">
        <v>0</v>
      </c>
      <c r="AU13" s="16">
        <v>15</v>
      </c>
      <c r="AV13" s="16">
        <v>1</v>
      </c>
      <c r="AW13" s="139"/>
      <c r="AX13" s="4"/>
      <c r="AY13" s="16"/>
      <c r="AZ13" s="16"/>
      <c r="BA13" s="16"/>
      <c r="BB13" s="139"/>
      <c r="BC13" s="4"/>
      <c r="BD13" s="16"/>
      <c r="BE13" s="16"/>
      <c r="BF13" s="16"/>
      <c r="BG13" s="139"/>
      <c r="BH13" s="4"/>
      <c r="BI13" s="16"/>
      <c r="BJ13" s="16"/>
      <c r="BK13" s="16"/>
      <c r="BL13" s="139"/>
      <c r="BM13" s="4"/>
      <c r="BN13" s="16"/>
      <c r="BO13" s="16"/>
      <c r="BP13" s="16"/>
      <c r="BQ13" s="139"/>
      <c r="BR13" s="4"/>
      <c r="BS13" s="16"/>
      <c r="BT13" s="16"/>
      <c r="BU13" s="16"/>
      <c r="BV13" s="139"/>
      <c r="BW13" s="4"/>
      <c r="BX13" s="16"/>
      <c r="BY13" s="16"/>
      <c r="BZ13" s="16"/>
      <c r="CA13" s="139"/>
      <c r="CB13" s="4"/>
      <c r="CC13" s="16"/>
      <c r="CD13" s="16"/>
      <c r="CE13" s="16"/>
      <c r="CF13" s="139"/>
      <c r="CG13" s="4"/>
      <c r="CH13" s="16"/>
      <c r="CI13" s="16"/>
      <c r="CJ13" s="16"/>
      <c r="CK13" s="139"/>
      <c r="CL13" s="4"/>
      <c r="CM13" s="16"/>
      <c r="CN13" s="16"/>
      <c r="CO13" s="16"/>
      <c r="CP13" s="139"/>
      <c r="CQ13" s="4"/>
      <c r="CR13" s="16"/>
      <c r="CS13" s="16"/>
      <c r="CT13" s="16"/>
      <c r="CU13" s="139"/>
      <c r="CV13" s="4"/>
      <c r="CW13" s="16"/>
      <c r="CX13" s="16"/>
      <c r="CY13" s="16"/>
      <c r="CZ13" s="139"/>
      <c r="DA13" s="4"/>
      <c r="DB13" s="16"/>
      <c r="DC13" s="16"/>
      <c r="DD13" s="16"/>
      <c r="DE13" s="139"/>
      <c r="DF13" s="4"/>
      <c r="DG13" s="16"/>
      <c r="DH13" s="16"/>
      <c r="DI13" s="16"/>
      <c r="DJ13" s="139"/>
      <c r="DK13" s="4"/>
      <c r="DL13" s="16"/>
      <c r="DM13" s="16"/>
      <c r="DN13" s="16"/>
      <c r="DO13" s="139"/>
      <c r="DP13" s="4"/>
      <c r="DQ13" s="16"/>
      <c r="DR13" s="16"/>
      <c r="DS13" s="16"/>
      <c r="DT13" s="139"/>
      <c r="DU13" s="4"/>
      <c r="DV13" s="16"/>
      <c r="DW13" s="16"/>
      <c r="DX13" s="16"/>
      <c r="DY13" s="139"/>
      <c r="DZ13" s="4"/>
      <c r="EA13" s="16"/>
      <c r="EB13" s="16"/>
      <c r="EC13" s="16"/>
      <c r="ED13" s="139"/>
      <c r="EE13" s="4"/>
      <c r="EF13" s="16"/>
      <c r="EG13" s="16"/>
      <c r="EH13" s="16"/>
      <c r="EI13" s="139"/>
      <c r="EJ13" s="4"/>
      <c r="EK13" s="16"/>
      <c r="EL13" s="16"/>
      <c r="EM13" s="16"/>
      <c r="EN13" s="139"/>
      <c r="EO13" s="25"/>
      <c r="EP13" s="16"/>
      <c r="EQ13" s="16"/>
      <c r="ER13" s="16"/>
      <c r="ES13" s="223"/>
      <c r="ET13" s="4"/>
      <c r="EU13" s="16"/>
      <c r="EV13" s="16"/>
      <c r="EW13" s="16"/>
      <c r="EX13" s="223"/>
      <c r="EY13" s="258"/>
      <c r="EZ13" s="252"/>
      <c r="FA13" s="252"/>
      <c r="FB13" s="252"/>
      <c r="FC13" s="226"/>
      <c r="FD13" s="230"/>
      <c r="FE13" s="230"/>
      <c r="FF13" s="230"/>
      <c r="FG13" s="224"/>
      <c r="FH13" s="231"/>
      <c r="FI13" s="224"/>
      <c r="FJ13" s="224"/>
      <c r="FK13" s="224"/>
      <c r="FL13" s="231"/>
      <c r="FM13" s="231"/>
      <c r="FN13" s="232"/>
      <c r="FO13" s="219"/>
      <c r="FP13" s="228"/>
      <c r="FQ13" s="258"/>
      <c r="FR13" s="252"/>
      <c r="FS13" s="252"/>
      <c r="FT13" s="252"/>
      <c r="FU13" s="256"/>
      <c r="FV13"/>
      <c r="FW13"/>
      <c r="FX13"/>
      <c r="FY13"/>
      <c r="FZ13"/>
    </row>
    <row r="14" spans="1:183" s="134" customFormat="1" ht="13.65" customHeight="1" x14ac:dyDescent="0.25">
      <c r="B14" s="14" t="s">
        <v>336</v>
      </c>
      <c r="C14" s="15" t="s">
        <v>122</v>
      </c>
      <c r="D14" s="21">
        <f>IF(ISNA(VLOOKUP($B14,Batting!$B$4:$D$39,3,FALSE)),0,(VLOOKUP($B14,Batting!$B$4:$D$39,3,FALSE)))</f>
        <v>1</v>
      </c>
      <c r="E14" s="16">
        <f t="shared" si="0"/>
        <v>1</v>
      </c>
      <c r="F14" s="22">
        <f t="shared" si="1"/>
        <v>7</v>
      </c>
      <c r="G14" s="23">
        <f t="shared" si="2"/>
        <v>0</v>
      </c>
      <c r="H14" s="23">
        <f t="shared" si="3"/>
        <v>33</v>
      </c>
      <c r="I14" s="23">
        <f t="shared" si="4"/>
        <v>2</v>
      </c>
      <c r="J14" s="22">
        <f t="shared" si="5"/>
        <v>3.5</v>
      </c>
      <c r="K14" s="22">
        <f t="shared" si="6"/>
        <v>4.7142857142857144</v>
      </c>
      <c r="L14" s="24">
        <f t="shared" si="7"/>
        <v>16.5</v>
      </c>
      <c r="M14" s="169"/>
      <c r="N14" s="4">
        <v>7</v>
      </c>
      <c r="O14" s="16">
        <v>0</v>
      </c>
      <c r="P14" s="16">
        <v>33</v>
      </c>
      <c r="Q14" s="16">
        <v>2</v>
      </c>
      <c r="R14" s="139"/>
      <c r="S14" s="19">
        <f t="shared" si="8"/>
        <v>40</v>
      </c>
      <c r="T14" s="169"/>
      <c r="U14" s="161"/>
      <c r="V14" s="161"/>
      <c r="W14" s="170"/>
      <c r="X14" s="139"/>
      <c r="Y14" s="4"/>
      <c r="Z14" s="16"/>
      <c r="AA14" s="16"/>
      <c r="AB14" s="16"/>
      <c r="AC14" s="139"/>
      <c r="AD14" s="4"/>
      <c r="AE14" s="16"/>
      <c r="AF14" s="16"/>
      <c r="AG14" s="16"/>
      <c r="AH14" s="139"/>
      <c r="AI14" s="4"/>
      <c r="AJ14" s="16"/>
      <c r="AK14" s="16"/>
      <c r="AL14" s="16"/>
      <c r="AM14" s="139"/>
      <c r="AN14" s="4"/>
      <c r="AO14" s="16"/>
      <c r="AP14" s="16"/>
      <c r="AQ14" s="16"/>
      <c r="AR14" s="139"/>
      <c r="AS14" s="4">
        <v>7</v>
      </c>
      <c r="AT14" s="16">
        <v>0</v>
      </c>
      <c r="AU14" s="16">
        <v>33</v>
      </c>
      <c r="AV14" s="16">
        <v>2</v>
      </c>
      <c r="AW14" s="139"/>
      <c r="AX14" s="4"/>
      <c r="AY14" s="16"/>
      <c r="AZ14" s="16"/>
      <c r="BA14" s="16"/>
      <c r="BB14" s="139"/>
      <c r="BC14" s="4"/>
      <c r="BD14" s="16"/>
      <c r="BE14" s="16"/>
      <c r="BF14" s="16"/>
      <c r="BG14" s="139"/>
      <c r="BH14" s="4"/>
      <c r="BI14" s="16"/>
      <c r="BJ14" s="16"/>
      <c r="BK14" s="16"/>
      <c r="BL14" s="139"/>
      <c r="BM14" s="4"/>
      <c r="BN14" s="16"/>
      <c r="BO14" s="16"/>
      <c r="BP14" s="16"/>
      <c r="BQ14" s="139"/>
      <c r="BR14" s="4"/>
      <c r="BS14" s="16"/>
      <c r="BT14" s="16"/>
      <c r="BU14" s="16"/>
      <c r="BV14" s="139"/>
      <c r="BW14" s="4"/>
      <c r="BX14" s="16"/>
      <c r="BY14" s="16"/>
      <c r="BZ14" s="16"/>
      <c r="CA14" s="139"/>
      <c r="CB14" s="4"/>
      <c r="CC14" s="16"/>
      <c r="CD14" s="16"/>
      <c r="CE14" s="16"/>
      <c r="CF14" s="139"/>
      <c r="CG14" s="4"/>
      <c r="CH14" s="16"/>
      <c r="CI14" s="16"/>
      <c r="CJ14" s="16"/>
      <c r="CK14" s="139"/>
      <c r="CL14" s="4"/>
      <c r="CM14" s="16"/>
      <c r="CN14" s="16"/>
      <c r="CO14" s="16"/>
      <c r="CP14" s="139"/>
      <c r="CQ14" s="4"/>
      <c r="CR14" s="16"/>
      <c r="CS14" s="16"/>
      <c r="CT14" s="16"/>
      <c r="CU14" s="139"/>
      <c r="CV14" s="4"/>
      <c r="CW14" s="16"/>
      <c r="CX14" s="16"/>
      <c r="CY14" s="16"/>
      <c r="CZ14" s="139"/>
      <c r="DA14" s="4"/>
      <c r="DB14" s="16"/>
      <c r="DC14" s="16"/>
      <c r="DD14" s="16"/>
      <c r="DE14" s="139"/>
      <c r="DF14" s="4"/>
      <c r="DG14" s="16"/>
      <c r="DH14" s="16"/>
      <c r="DI14" s="16"/>
      <c r="DJ14" s="139"/>
      <c r="DK14" s="4"/>
      <c r="DL14" s="16"/>
      <c r="DM14" s="16"/>
      <c r="DN14" s="16"/>
      <c r="DO14" s="139"/>
      <c r="DP14" s="4"/>
      <c r="DQ14" s="16"/>
      <c r="DR14" s="16"/>
      <c r="DS14" s="16"/>
      <c r="DT14" s="139"/>
      <c r="DU14" s="4"/>
      <c r="DV14" s="16"/>
      <c r="DW14" s="16"/>
      <c r="DX14" s="16"/>
      <c r="DY14" s="139"/>
      <c r="DZ14" s="4"/>
      <c r="EA14" s="16"/>
      <c r="EB14" s="16"/>
      <c r="EC14" s="16"/>
      <c r="ED14" s="139"/>
      <c r="EE14" s="4"/>
      <c r="EF14" s="16"/>
      <c r="EG14" s="16"/>
      <c r="EH14" s="16"/>
      <c r="EI14" s="139"/>
      <c r="EJ14" s="4"/>
      <c r="EK14" s="16"/>
      <c r="EL14" s="16"/>
      <c r="EM14" s="16"/>
      <c r="EN14" s="139"/>
      <c r="EO14" s="25"/>
      <c r="EP14" s="16"/>
      <c r="EQ14" s="16"/>
      <c r="ER14" s="16"/>
      <c r="ES14" s="223"/>
      <c r="ET14" s="4"/>
      <c r="EU14" s="16"/>
      <c r="EV14" s="16"/>
      <c r="EW14" s="16"/>
      <c r="EX14" s="223"/>
      <c r="EY14" s="258"/>
      <c r="EZ14" s="252"/>
      <c r="FA14" s="252"/>
      <c r="FB14" s="252"/>
      <c r="FC14" s="226"/>
      <c r="FD14" s="230"/>
      <c r="FE14" s="230"/>
      <c r="FF14" s="230"/>
      <c r="FG14" s="224"/>
      <c r="FH14" s="231"/>
      <c r="FI14" s="224"/>
      <c r="FJ14" s="224"/>
      <c r="FK14" s="224"/>
      <c r="FL14" s="231"/>
      <c r="FM14" s="231"/>
      <c r="FN14" s="232"/>
      <c r="FO14" s="219"/>
      <c r="FP14" s="228"/>
      <c r="FQ14" s="258"/>
      <c r="FR14" s="252"/>
      <c r="FS14" s="252"/>
      <c r="FT14" s="252"/>
      <c r="FU14" s="256"/>
      <c r="FV14"/>
      <c r="FW14"/>
      <c r="FX14"/>
      <c r="FY14"/>
      <c r="FZ14"/>
    </row>
    <row r="15" spans="1:183" s="134" customFormat="1" ht="13.65" customHeight="1" x14ac:dyDescent="0.25">
      <c r="B15" s="14" t="s">
        <v>332</v>
      </c>
      <c r="C15" s="15"/>
      <c r="D15" s="21">
        <f>IF(ISNA(VLOOKUP($B15,Batting!$B$4:$D$39,3,FALSE)),0,(VLOOKUP($B15,Batting!$B$4:$D$39,3,FALSE)))</f>
        <v>1</v>
      </c>
      <c r="E15" s="16">
        <f t="shared" si="0"/>
        <v>1</v>
      </c>
      <c r="F15" s="22">
        <f t="shared" si="1"/>
        <v>4</v>
      </c>
      <c r="G15" s="23">
        <f t="shared" si="2"/>
        <v>0</v>
      </c>
      <c r="H15" s="23">
        <f t="shared" si="3"/>
        <v>17</v>
      </c>
      <c r="I15" s="23">
        <f t="shared" si="4"/>
        <v>1</v>
      </c>
      <c r="J15" s="22">
        <f t="shared" si="5"/>
        <v>4</v>
      </c>
      <c r="K15" s="22">
        <f t="shared" si="6"/>
        <v>4.25</v>
      </c>
      <c r="L15" s="24">
        <f t="shared" si="7"/>
        <v>17</v>
      </c>
      <c r="M15" s="169"/>
      <c r="N15" s="4">
        <v>4</v>
      </c>
      <c r="O15" s="16">
        <v>0</v>
      </c>
      <c r="P15" s="16">
        <v>17</v>
      </c>
      <c r="Q15" s="16">
        <v>1</v>
      </c>
      <c r="R15" s="139"/>
      <c r="S15" s="19">
        <f t="shared" si="8"/>
        <v>20</v>
      </c>
      <c r="T15" s="169"/>
      <c r="U15" s="161"/>
      <c r="V15" s="161"/>
      <c r="W15" s="170"/>
      <c r="X15" s="139"/>
      <c r="Y15" s="4">
        <v>4</v>
      </c>
      <c r="Z15" s="16">
        <v>0</v>
      </c>
      <c r="AA15" s="16">
        <v>17</v>
      </c>
      <c r="AB15" s="16">
        <v>1</v>
      </c>
      <c r="AC15" s="139"/>
      <c r="AD15" s="4"/>
      <c r="AE15" s="16"/>
      <c r="AF15" s="16"/>
      <c r="AG15" s="16"/>
      <c r="AH15" s="139"/>
      <c r="AI15" s="4"/>
      <c r="AJ15" s="16"/>
      <c r="AK15" s="16"/>
      <c r="AL15" s="16"/>
      <c r="AM15" s="139"/>
      <c r="AN15" s="4"/>
      <c r="AO15" s="16"/>
      <c r="AP15" s="16"/>
      <c r="AQ15" s="16"/>
      <c r="AR15" s="139"/>
      <c r="AS15" s="4"/>
      <c r="AT15" s="16"/>
      <c r="AU15" s="16"/>
      <c r="AV15" s="16"/>
      <c r="AW15" s="139"/>
      <c r="AX15" s="4"/>
      <c r="AY15" s="16"/>
      <c r="AZ15" s="16"/>
      <c r="BA15" s="16"/>
      <c r="BB15" s="139"/>
      <c r="BC15" s="4"/>
      <c r="BD15" s="16"/>
      <c r="BE15" s="16"/>
      <c r="BF15" s="16"/>
      <c r="BG15" s="139"/>
      <c r="BH15" s="4"/>
      <c r="BI15" s="16"/>
      <c r="BJ15" s="16"/>
      <c r="BK15" s="16"/>
      <c r="BL15" s="139"/>
      <c r="BM15" s="4"/>
      <c r="BN15" s="16"/>
      <c r="BO15" s="16"/>
      <c r="BP15" s="16"/>
      <c r="BQ15" s="139"/>
      <c r="BR15" s="4"/>
      <c r="BS15" s="16"/>
      <c r="BT15" s="16"/>
      <c r="BU15" s="16"/>
      <c r="BV15" s="139"/>
      <c r="BW15" s="4"/>
      <c r="BX15" s="16"/>
      <c r="BY15" s="16"/>
      <c r="BZ15" s="16"/>
      <c r="CA15" s="139"/>
      <c r="CB15" s="4"/>
      <c r="CC15" s="16"/>
      <c r="CD15" s="16"/>
      <c r="CE15" s="16"/>
      <c r="CF15" s="139"/>
      <c r="CG15" s="4"/>
      <c r="CH15" s="16"/>
      <c r="CI15" s="16"/>
      <c r="CJ15" s="16"/>
      <c r="CK15" s="139"/>
      <c r="CL15" s="4"/>
      <c r="CM15" s="16"/>
      <c r="CN15" s="16"/>
      <c r="CO15" s="16"/>
      <c r="CP15" s="139"/>
      <c r="CQ15" s="4"/>
      <c r="CR15" s="16"/>
      <c r="CS15" s="16"/>
      <c r="CT15" s="16"/>
      <c r="CU15" s="139"/>
      <c r="CV15" s="4"/>
      <c r="CW15" s="16"/>
      <c r="CX15" s="16"/>
      <c r="CY15" s="16"/>
      <c r="CZ15" s="139"/>
      <c r="DA15" s="4"/>
      <c r="DB15" s="16"/>
      <c r="DC15" s="16"/>
      <c r="DD15" s="16"/>
      <c r="DE15" s="139"/>
      <c r="DF15" s="4"/>
      <c r="DG15" s="16"/>
      <c r="DH15" s="16"/>
      <c r="DI15" s="16"/>
      <c r="DJ15" s="139"/>
      <c r="DK15" s="4"/>
      <c r="DL15" s="16"/>
      <c r="DM15" s="16"/>
      <c r="DN15" s="16"/>
      <c r="DO15" s="139"/>
      <c r="DP15" s="4"/>
      <c r="DQ15" s="16"/>
      <c r="DR15" s="16"/>
      <c r="DS15" s="16"/>
      <c r="DT15" s="139"/>
      <c r="DU15" s="4"/>
      <c r="DV15" s="16"/>
      <c r="DW15" s="16"/>
      <c r="DX15" s="16"/>
      <c r="DY15" s="139"/>
      <c r="DZ15" s="4"/>
      <c r="EA15" s="16"/>
      <c r="EB15" s="16"/>
      <c r="EC15" s="16"/>
      <c r="ED15" s="139"/>
      <c r="EE15" s="4"/>
      <c r="EF15" s="16"/>
      <c r="EG15" s="16"/>
      <c r="EH15" s="16"/>
      <c r="EI15" s="139"/>
      <c r="EJ15" s="4"/>
      <c r="EK15" s="16"/>
      <c r="EL15" s="16"/>
      <c r="EM15" s="16"/>
      <c r="EN15" s="139"/>
      <c r="EO15" s="25"/>
      <c r="EP15" s="16"/>
      <c r="EQ15" s="16"/>
      <c r="ER15" s="16"/>
      <c r="ES15" s="223"/>
      <c r="ET15" s="4"/>
      <c r="EU15" s="16"/>
      <c r="EV15" s="16"/>
      <c r="EW15" s="16"/>
      <c r="EX15" s="223"/>
      <c r="EY15" s="258"/>
      <c r="EZ15" s="252"/>
      <c r="FA15" s="252"/>
      <c r="FB15" s="252"/>
      <c r="FC15" s="226"/>
      <c r="FD15" s="230"/>
      <c r="FE15" s="230"/>
      <c r="FF15" s="230"/>
      <c r="FG15" s="224"/>
      <c r="FH15" s="231"/>
      <c r="FI15" s="224"/>
      <c r="FJ15" s="224"/>
      <c r="FK15" s="224"/>
      <c r="FL15" s="231"/>
      <c r="FM15" s="231"/>
      <c r="FN15" s="232"/>
      <c r="FO15" s="219"/>
      <c r="FP15" s="228"/>
      <c r="FQ15" s="258"/>
      <c r="FR15" s="252"/>
      <c r="FS15" s="252"/>
      <c r="FT15" s="252"/>
      <c r="FU15" s="256"/>
      <c r="FV15"/>
      <c r="FW15"/>
      <c r="FX15"/>
      <c r="FY15"/>
      <c r="FZ15"/>
    </row>
    <row r="16" spans="1:183" s="134" customFormat="1" ht="13.65" customHeight="1" x14ac:dyDescent="0.25">
      <c r="B16" s="14" t="s">
        <v>333</v>
      </c>
      <c r="C16" s="15" t="s">
        <v>125</v>
      </c>
      <c r="D16" s="21">
        <f>IF(ISNA(VLOOKUP($B16,Batting!$B$4:$D$39,3,FALSE)),0,(VLOOKUP($B16,Batting!$B$4:$D$39,3,FALSE)))</f>
        <v>2</v>
      </c>
      <c r="E16" s="16">
        <f t="shared" si="0"/>
        <v>1</v>
      </c>
      <c r="F16" s="22">
        <f t="shared" si="1"/>
        <v>1</v>
      </c>
      <c r="G16" s="23">
        <f t="shared" si="2"/>
        <v>0</v>
      </c>
      <c r="H16" s="23">
        <f t="shared" si="3"/>
        <v>18</v>
      </c>
      <c r="I16" s="23">
        <f t="shared" si="4"/>
        <v>1</v>
      </c>
      <c r="J16" s="22">
        <f t="shared" si="5"/>
        <v>1</v>
      </c>
      <c r="K16" s="22">
        <f t="shared" si="6"/>
        <v>18</v>
      </c>
      <c r="L16" s="24">
        <f t="shared" si="7"/>
        <v>18</v>
      </c>
      <c r="M16" s="169"/>
      <c r="N16" s="4">
        <v>1</v>
      </c>
      <c r="O16" s="16">
        <v>0</v>
      </c>
      <c r="P16" s="16">
        <v>18</v>
      </c>
      <c r="Q16" s="16">
        <v>1</v>
      </c>
      <c r="R16" s="139"/>
      <c r="S16" s="19">
        <f t="shared" si="8"/>
        <v>20</v>
      </c>
      <c r="T16" s="169"/>
      <c r="U16" s="161"/>
      <c r="V16" s="161"/>
      <c r="W16" s="170"/>
      <c r="X16" s="139"/>
      <c r="Y16" s="4"/>
      <c r="Z16" s="16"/>
      <c r="AA16" s="16"/>
      <c r="AB16" s="16"/>
      <c r="AC16" s="139"/>
      <c r="AD16" s="4"/>
      <c r="AE16" s="16"/>
      <c r="AF16" s="16"/>
      <c r="AG16" s="16"/>
      <c r="AH16" s="139"/>
      <c r="AI16" s="4"/>
      <c r="AJ16" s="16"/>
      <c r="AK16" s="16"/>
      <c r="AL16" s="16"/>
      <c r="AM16" s="139"/>
      <c r="AN16" s="4">
        <v>1</v>
      </c>
      <c r="AO16" s="16">
        <v>0</v>
      </c>
      <c r="AP16" s="16">
        <v>18</v>
      </c>
      <c r="AQ16" s="16">
        <v>1</v>
      </c>
      <c r="AR16" s="139"/>
      <c r="AS16" s="4"/>
      <c r="AT16" s="16"/>
      <c r="AU16" s="16"/>
      <c r="AV16" s="16"/>
      <c r="AW16" s="139"/>
      <c r="AX16" s="4"/>
      <c r="AY16" s="16"/>
      <c r="AZ16" s="16"/>
      <c r="BA16" s="16"/>
      <c r="BB16" s="139"/>
      <c r="BC16" s="4"/>
      <c r="BD16" s="16"/>
      <c r="BE16" s="16"/>
      <c r="BF16" s="16"/>
      <c r="BG16" s="139"/>
      <c r="BH16" s="4"/>
      <c r="BI16" s="16"/>
      <c r="BJ16" s="16"/>
      <c r="BK16" s="16"/>
      <c r="BL16" s="139"/>
      <c r="BM16" s="4"/>
      <c r="BN16" s="16"/>
      <c r="BO16" s="16"/>
      <c r="BP16" s="16"/>
      <c r="BQ16" s="139"/>
      <c r="BR16" s="4"/>
      <c r="BS16" s="16"/>
      <c r="BT16" s="16"/>
      <c r="BU16" s="16"/>
      <c r="BV16" s="139"/>
      <c r="BW16" s="4"/>
      <c r="BX16" s="16"/>
      <c r="BY16" s="16"/>
      <c r="BZ16" s="16"/>
      <c r="CA16" s="139"/>
      <c r="CB16" s="4"/>
      <c r="CC16" s="16"/>
      <c r="CD16" s="16"/>
      <c r="CE16" s="16"/>
      <c r="CF16" s="139"/>
      <c r="CG16" s="4"/>
      <c r="CH16" s="16"/>
      <c r="CI16" s="16"/>
      <c r="CJ16" s="16"/>
      <c r="CK16" s="139"/>
      <c r="CL16" s="4"/>
      <c r="CM16" s="16"/>
      <c r="CN16" s="16"/>
      <c r="CO16" s="16"/>
      <c r="CP16" s="139"/>
      <c r="CQ16" s="4"/>
      <c r="CR16" s="16"/>
      <c r="CS16" s="16"/>
      <c r="CT16" s="16"/>
      <c r="CU16" s="139"/>
      <c r="CV16" s="4"/>
      <c r="CW16" s="16"/>
      <c r="CX16" s="16"/>
      <c r="CY16" s="16"/>
      <c r="CZ16" s="139"/>
      <c r="DA16" s="4"/>
      <c r="DB16" s="16"/>
      <c r="DC16" s="16"/>
      <c r="DD16" s="16"/>
      <c r="DE16" s="139"/>
      <c r="DF16" s="4"/>
      <c r="DG16" s="16"/>
      <c r="DH16" s="16"/>
      <c r="DI16" s="16"/>
      <c r="DJ16" s="139"/>
      <c r="DK16" s="4"/>
      <c r="DL16" s="16"/>
      <c r="DM16" s="16"/>
      <c r="DN16" s="16"/>
      <c r="DO16" s="139"/>
      <c r="DP16" s="4"/>
      <c r="DQ16" s="16"/>
      <c r="DR16" s="16"/>
      <c r="DS16" s="16"/>
      <c r="DT16" s="139"/>
      <c r="DU16" s="4"/>
      <c r="DV16" s="16"/>
      <c r="DW16" s="16"/>
      <c r="DX16" s="16"/>
      <c r="DY16" s="139"/>
      <c r="DZ16" s="4"/>
      <c r="EA16" s="16"/>
      <c r="EB16" s="16"/>
      <c r="EC16" s="16"/>
      <c r="ED16" s="139"/>
      <c r="EE16" s="4"/>
      <c r="EF16" s="16"/>
      <c r="EG16" s="16"/>
      <c r="EH16" s="16"/>
      <c r="EI16" s="139"/>
      <c r="EJ16" s="4"/>
      <c r="EK16" s="16"/>
      <c r="EL16" s="16"/>
      <c r="EM16" s="16"/>
      <c r="EN16" s="139"/>
      <c r="EO16" s="25"/>
      <c r="EP16" s="16"/>
      <c r="EQ16" s="16"/>
      <c r="ER16" s="16"/>
      <c r="ES16" s="223"/>
      <c r="ET16" s="4"/>
      <c r="EU16" s="16"/>
      <c r="EV16" s="16"/>
      <c r="EW16" s="16"/>
      <c r="EX16" s="223"/>
      <c r="EY16" s="258"/>
      <c r="EZ16" s="252"/>
      <c r="FA16" s="252"/>
      <c r="FB16" s="252"/>
      <c r="FC16" s="226"/>
      <c r="FD16" s="230"/>
      <c r="FE16" s="230"/>
      <c r="FF16" s="230"/>
      <c r="FG16" s="224"/>
      <c r="FH16" s="231"/>
      <c r="FI16" s="224"/>
      <c r="FJ16" s="224"/>
      <c r="FK16" s="224"/>
      <c r="FL16" s="231"/>
      <c r="FM16" s="231"/>
      <c r="FN16" s="232"/>
      <c r="FO16" s="219"/>
      <c r="FP16" s="228"/>
      <c r="FQ16" s="258"/>
      <c r="FR16" s="252"/>
      <c r="FS16" s="252"/>
      <c r="FT16" s="252"/>
      <c r="FU16" s="256"/>
      <c r="FV16"/>
      <c r="FW16"/>
      <c r="FX16"/>
      <c r="FY16"/>
      <c r="FZ16"/>
    </row>
    <row r="17" spans="2:182" s="134" customFormat="1" ht="13.65" customHeight="1" x14ac:dyDescent="0.25">
      <c r="B17" s="14" t="s">
        <v>111</v>
      </c>
      <c r="C17" s="15" t="s">
        <v>124</v>
      </c>
      <c r="D17" s="21">
        <f>IF(ISNA(VLOOKUP($B17,Batting!$B$4:$D$39,3,FALSE)),0,(VLOOKUP($B17,Batting!$B$4:$D$39,3,FALSE)))</f>
        <v>3</v>
      </c>
      <c r="E17" s="16">
        <f t="shared" si="0"/>
        <v>3</v>
      </c>
      <c r="F17" s="22">
        <f t="shared" si="1"/>
        <v>22</v>
      </c>
      <c r="G17" s="23">
        <f t="shared" si="2"/>
        <v>2</v>
      </c>
      <c r="H17" s="23">
        <f t="shared" si="3"/>
        <v>93</v>
      </c>
      <c r="I17" s="23">
        <f t="shared" si="4"/>
        <v>5</v>
      </c>
      <c r="J17" s="22">
        <f t="shared" si="5"/>
        <v>4.4000000000000004</v>
      </c>
      <c r="K17" s="22">
        <f t="shared" si="6"/>
        <v>4.2272727272727275</v>
      </c>
      <c r="L17" s="24">
        <f t="shared" si="7"/>
        <v>18.600000000000001</v>
      </c>
      <c r="M17" s="169"/>
      <c r="N17" s="4">
        <v>7</v>
      </c>
      <c r="O17" s="16">
        <v>2</v>
      </c>
      <c r="P17" s="16">
        <v>9</v>
      </c>
      <c r="Q17" s="16">
        <v>3</v>
      </c>
      <c r="R17" s="139"/>
      <c r="S17" s="19">
        <f t="shared" si="8"/>
        <v>100</v>
      </c>
      <c r="T17" s="169"/>
      <c r="U17" s="161"/>
      <c r="V17" s="161"/>
      <c r="W17" s="170"/>
      <c r="X17" s="139"/>
      <c r="Y17" s="4">
        <v>8</v>
      </c>
      <c r="Z17" s="16">
        <v>0</v>
      </c>
      <c r="AA17" s="16">
        <v>30</v>
      </c>
      <c r="AB17" s="16">
        <v>1</v>
      </c>
      <c r="AC17" s="139"/>
      <c r="AD17" s="4">
        <v>7</v>
      </c>
      <c r="AE17" s="16">
        <v>2</v>
      </c>
      <c r="AF17" s="16">
        <v>9</v>
      </c>
      <c r="AG17" s="16">
        <v>3</v>
      </c>
      <c r="AH17" s="139"/>
      <c r="AI17" s="4"/>
      <c r="AJ17" s="16"/>
      <c r="AK17" s="16"/>
      <c r="AL17" s="16"/>
      <c r="AM17" s="139"/>
      <c r="AN17" s="4"/>
      <c r="AO17" s="16"/>
      <c r="AP17" s="16"/>
      <c r="AQ17" s="16"/>
      <c r="AR17" s="139"/>
      <c r="AS17" s="4">
        <v>7</v>
      </c>
      <c r="AT17" s="16">
        <v>0</v>
      </c>
      <c r="AU17" s="16">
        <v>54</v>
      </c>
      <c r="AV17" s="16">
        <v>1</v>
      </c>
      <c r="AW17" s="139"/>
      <c r="AX17" s="4"/>
      <c r="AY17" s="16"/>
      <c r="AZ17" s="16"/>
      <c r="BA17" s="16"/>
      <c r="BB17" s="139"/>
      <c r="BC17" s="4"/>
      <c r="BD17" s="16"/>
      <c r="BE17" s="16"/>
      <c r="BF17" s="16"/>
      <c r="BG17" s="139"/>
      <c r="BH17" s="4"/>
      <c r="BI17" s="16"/>
      <c r="BJ17" s="16"/>
      <c r="BK17" s="16"/>
      <c r="BL17" s="139"/>
      <c r="BM17" s="4"/>
      <c r="BN17" s="16"/>
      <c r="BO17" s="16"/>
      <c r="BP17" s="16"/>
      <c r="BQ17" s="139"/>
      <c r="BR17" s="4"/>
      <c r="BS17" s="16"/>
      <c r="BT17" s="16"/>
      <c r="BU17" s="16"/>
      <c r="BV17" s="139"/>
      <c r="BW17" s="4"/>
      <c r="BX17" s="16"/>
      <c r="BY17" s="16"/>
      <c r="BZ17" s="16"/>
      <c r="CA17" s="139"/>
      <c r="CB17" s="4"/>
      <c r="CC17" s="16"/>
      <c r="CD17" s="16"/>
      <c r="CE17" s="16"/>
      <c r="CF17" s="139"/>
      <c r="CG17" s="4"/>
      <c r="CH17" s="16"/>
      <c r="CI17" s="16"/>
      <c r="CJ17" s="16"/>
      <c r="CK17" s="139"/>
      <c r="CL17" s="4"/>
      <c r="CM17" s="16"/>
      <c r="CN17" s="16"/>
      <c r="CO17" s="16"/>
      <c r="CP17" s="139"/>
      <c r="CQ17" s="4"/>
      <c r="CR17" s="16"/>
      <c r="CS17" s="16"/>
      <c r="CT17" s="16"/>
      <c r="CU17" s="139"/>
      <c r="CV17" s="4"/>
      <c r="CW17" s="16"/>
      <c r="CX17" s="16"/>
      <c r="CY17" s="16"/>
      <c r="CZ17" s="139"/>
      <c r="DA17" s="4"/>
      <c r="DB17" s="16"/>
      <c r="DC17" s="16"/>
      <c r="DD17" s="16"/>
      <c r="DE17" s="139"/>
      <c r="DF17" s="4"/>
      <c r="DG17" s="16"/>
      <c r="DH17" s="16"/>
      <c r="DI17" s="16"/>
      <c r="DJ17" s="139"/>
      <c r="DK17" s="4"/>
      <c r="DL17" s="16"/>
      <c r="DM17" s="16"/>
      <c r="DN17" s="16"/>
      <c r="DO17" s="139"/>
      <c r="DP17" s="4"/>
      <c r="DQ17" s="16"/>
      <c r="DR17" s="16"/>
      <c r="DS17" s="16"/>
      <c r="DT17" s="139"/>
      <c r="DU17" s="4"/>
      <c r="DV17" s="16"/>
      <c r="DW17" s="16"/>
      <c r="DX17" s="16"/>
      <c r="DY17" s="139"/>
      <c r="DZ17" s="4"/>
      <c r="EA17" s="16"/>
      <c r="EB17" s="16"/>
      <c r="EC17" s="16"/>
      <c r="ED17" s="139"/>
      <c r="EE17" s="4"/>
      <c r="EF17" s="16"/>
      <c r="EG17" s="16"/>
      <c r="EH17" s="16"/>
      <c r="EI17" s="139"/>
      <c r="EJ17" s="4"/>
      <c r="EK17" s="16"/>
      <c r="EL17" s="16"/>
      <c r="EM17" s="16"/>
      <c r="EN17" s="139"/>
      <c r="EO17" s="25"/>
      <c r="EP17" s="16"/>
      <c r="EQ17" s="16"/>
      <c r="ER17" s="16"/>
      <c r="ES17" s="223"/>
      <c r="ET17" s="4"/>
      <c r="EU17" s="16"/>
      <c r="EV17" s="16"/>
      <c r="EW17" s="16"/>
      <c r="EX17" s="223"/>
      <c r="EY17" s="258"/>
      <c r="EZ17" s="252"/>
      <c r="FA17" s="252"/>
      <c r="FB17" s="252"/>
      <c r="FC17" s="226"/>
      <c r="FD17" s="230"/>
      <c r="FE17" s="230"/>
      <c r="FF17" s="230"/>
      <c r="FG17" s="224"/>
      <c r="FH17" s="231"/>
      <c r="FI17" s="224"/>
      <c r="FJ17" s="224"/>
      <c r="FK17" s="224"/>
      <c r="FL17" s="231"/>
      <c r="FM17" s="231"/>
      <c r="FN17" s="232"/>
      <c r="FO17" s="219"/>
      <c r="FP17" s="228"/>
      <c r="FQ17" s="258"/>
      <c r="FR17" s="252"/>
      <c r="FS17" s="252"/>
      <c r="FT17" s="252"/>
      <c r="FU17" s="256"/>
      <c r="FV17"/>
      <c r="FW17"/>
      <c r="FX17"/>
      <c r="FY17"/>
      <c r="FZ17"/>
    </row>
    <row r="18" spans="2:182" s="134" customFormat="1" ht="13.65" customHeight="1" x14ac:dyDescent="0.25">
      <c r="B18" s="14" t="s">
        <v>325</v>
      </c>
      <c r="C18" s="15" t="s">
        <v>122</v>
      </c>
      <c r="D18" s="21">
        <f>IF(ISNA(VLOOKUP($B18,Batting!$B$4:$D$39,3,FALSE)),0,(VLOOKUP($B18,Batting!$B$4:$D$39,3,FALSE)))</f>
        <v>2</v>
      </c>
      <c r="E18" s="16">
        <f t="shared" si="0"/>
        <v>2</v>
      </c>
      <c r="F18" s="22">
        <f t="shared" si="1"/>
        <v>7</v>
      </c>
      <c r="G18" s="23">
        <f t="shared" si="2"/>
        <v>1</v>
      </c>
      <c r="H18" s="23">
        <f t="shared" si="3"/>
        <v>49</v>
      </c>
      <c r="I18" s="23">
        <f t="shared" si="4"/>
        <v>2</v>
      </c>
      <c r="J18" s="22">
        <f t="shared" si="5"/>
        <v>3.5</v>
      </c>
      <c r="K18" s="22">
        <f t="shared" si="6"/>
        <v>7</v>
      </c>
      <c r="L18" s="24">
        <f t="shared" si="7"/>
        <v>24.5</v>
      </c>
      <c r="M18" s="169"/>
      <c r="N18" s="4">
        <v>4</v>
      </c>
      <c r="O18" s="16">
        <v>1</v>
      </c>
      <c r="P18" s="16">
        <v>21</v>
      </c>
      <c r="Q18" s="16">
        <v>1</v>
      </c>
      <c r="R18" s="139"/>
      <c r="S18" s="19">
        <f t="shared" si="8"/>
        <v>40</v>
      </c>
      <c r="T18" s="169"/>
      <c r="U18" s="161"/>
      <c r="V18" s="161"/>
      <c r="W18" s="170"/>
      <c r="X18" s="139"/>
      <c r="Y18" s="4">
        <v>4</v>
      </c>
      <c r="Z18" s="16">
        <v>1</v>
      </c>
      <c r="AA18" s="16">
        <v>21</v>
      </c>
      <c r="AB18" s="16">
        <v>1</v>
      </c>
      <c r="AC18" s="139"/>
      <c r="AD18" s="4"/>
      <c r="AE18" s="16"/>
      <c r="AF18" s="16"/>
      <c r="AG18" s="16"/>
      <c r="AH18" s="139"/>
      <c r="AI18" s="4"/>
      <c r="AJ18" s="16"/>
      <c r="AK18" s="16"/>
      <c r="AL18" s="16"/>
      <c r="AM18" s="139"/>
      <c r="AN18" s="4">
        <v>3</v>
      </c>
      <c r="AO18" s="16">
        <v>0</v>
      </c>
      <c r="AP18" s="16">
        <v>28</v>
      </c>
      <c r="AQ18" s="16">
        <v>1</v>
      </c>
      <c r="AR18" s="139"/>
      <c r="AS18" s="4"/>
      <c r="AT18" s="16"/>
      <c r="AU18" s="16"/>
      <c r="AV18" s="16"/>
      <c r="AW18" s="139"/>
      <c r="AX18" s="4"/>
      <c r="AY18" s="16"/>
      <c r="AZ18" s="16"/>
      <c r="BA18" s="16"/>
      <c r="BB18" s="139"/>
      <c r="BC18" s="4"/>
      <c r="BD18" s="16"/>
      <c r="BE18" s="16"/>
      <c r="BF18" s="16"/>
      <c r="BG18" s="139"/>
      <c r="BH18" s="4"/>
      <c r="BI18" s="16"/>
      <c r="BJ18" s="16"/>
      <c r="BK18" s="16"/>
      <c r="BL18" s="139"/>
      <c r="BM18" s="4"/>
      <c r="BN18" s="16"/>
      <c r="BO18" s="16"/>
      <c r="BP18" s="16"/>
      <c r="BQ18" s="139"/>
      <c r="BR18" s="4"/>
      <c r="BS18" s="16"/>
      <c r="BT18" s="16"/>
      <c r="BU18" s="16"/>
      <c r="BV18" s="139"/>
      <c r="BW18" s="4"/>
      <c r="BX18" s="16"/>
      <c r="BY18" s="16"/>
      <c r="BZ18" s="16"/>
      <c r="CA18" s="139"/>
      <c r="CB18" s="4"/>
      <c r="CC18" s="16"/>
      <c r="CD18" s="16"/>
      <c r="CE18" s="16"/>
      <c r="CF18" s="139"/>
      <c r="CG18" s="4"/>
      <c r="CH18" s="16"/>
      <c r="CI18" s="16"/>
      <c r="CJ18" s="16"/>
      <c r="CK18" s="139"/>
      <c r="CL18" s="4"/>
      <c r="CM18" s="16"/>
      <c r="CN18" s="16"/>
      <c r="CO18" s="16"/>
      <c r="CP18" s="139"/>
      <c r="CQ18" s="4"/>
      <c r="CR18" s="16"/>
      <c r="CS18" s="16"/>
      <c r="CT18" s="16"/>
      <c r="CU18" s="139"/>
      <c r="CV18" s="4"/>
      <c r="CW18" s="16"/>
      <c r="CX18" s="16"/>
      <c r="CY18" s="16"/>
      <c r="CZ18" s="139"/>
      <c r="DA18" s="4"/>
      <c r="DB18" s="16"/>
      <c r="DC18" s="16"/>
      <c r="DD18" s="16"/>
      <c r="DE18" s="139"/>
      <c r="DF18" s="4"/>
      <c r="DG18" s="16"/>
      <c r="DH18" s="16"/>
      <c r="DI18" s="16"/>
      <c r="DJ18" s="139"/>
      <c r="DK18" s="4"/>
      <c r="DL18" s="16"/>
      <c r="DM18" s="16"/>
      <c r="DN18" s="16"/>
      <c r="DO18" s="139"/>
      <c r="DP18" s="4"/>
      <c r="DQ18" s="16"/>
      <c r="DR18" s="16"/>
      <c r="DS18" s="16"/>
      <c r="DT18" s="139"/>
      <c r="DU18" s="4"/>
      <c r="DV18" s="16"/>
      <c r="DW18" s="16"/>
      <c r="DX18" s="16"/>
      <c r="DY18" s="139"/>
      <c r="DZ18" s="4"/>
      <c r="EA18" s="16"/>
      <c r="EB18" s="16"/>
      <c r="EC18" s="16"/>
      <c r="ED18" s="139"/>
      <c r="EE18" s="4"/>
      <c r="EF18" s="16"/>
      <c r="EG18" s="16"/>
      <c r="EH18" s="16"/>
      <c r="EI18" s="139"/>
      <c r="EJ18" s="4"/>
      <c r="EK18" s="16"/>
      <c r="EL18" s="16"/>
      <c r="EM18" s="16"/>
      <c r="EN18" s="139"/>
      <c r="EO18" s="25"/>
      <c r="EP18" s="16"/>
      <c r="EQ18" s="16"/>
      <c r="ER18" s="16"/>
      <c r="ES18" s="223"/>
      <c r="ET18" s="4"/>
      <c r="EU18" s="16"/>
      <c r="EV18" s="16"/>
      <c r="EW18" s="16"/>
      <c r="EX18" s="223"/>
      <c r="EY18" s="258"/>
      <c r="EZ18" s="252"/>
      <c r="FA18" s="252"/>
      <c r="FB18" s="252"/>
      <c r="FC18" s="226"/>
      <c r="FD18" s="230"/>
      <c r="FE18" s="230"/>
      <c r="FF18" s="230"/>
      <c r="FG18" s="224"/>
      <c r="FH18" s="231"/>
      <c r="FI18" s="224"/>
      <c r="FJ18" s="224"/>
      <c r="FK18" s="224"/>
      <c r="FL18" s="231"/>
      <c r="FM18" s="231"/>
      <c r="FN18" s="232"/>
      <c r="FO18" s="219"/>
      <c r="FP18" s="228"/>
      <c r="FQ18" s="258"/>
      <c r="FR18" s="252"/>
      <c r="FS18" s="252"/>
      <c r="FT18" s="252"/>
      <c r="FU18" s="256"/>
      <c r="FV18"/>
      <c r="FW18"/>
      <c r="FX18"/>
      <c r="FY18"/>
      <c r="FZ18"/>
    </row>
    <row r="19" spans="2:182" s="134" customFormat="1" ht="13.65" customHeight="1" x14ac:dyDescent="0.25">
      <c r="B19" s="14" t="s">
        <v>86</v>
      </c>
      <c r="C19" s="15" t="s">
        <v>125</v>
      </c>
      <c r="D19" s="21">
        <f>IF(ISNA(VLOOKUP($B19,Batting!$B$4:$D$39,3,FALSE)),0,(VLOOKUP($B19,Batting!$B$4:$D$39,3,FALSE)))</f>
        <v>3</v>
      </c>
      <c r="E19" s="16">
        <f t="shared" si="0"/>
        <v>3</v>
      </c>
      <c r="F19" s="22">
        <f t="shared" si="1"/>
        <v>20</v>
      </c>
      <c r="G19" s="23">
        <f t="shared" si="2"/>
        <v>1</v>
      </c>
      <c r="H19" s="23">
        <f t="shared" si="3"/>
        <v>102</v>
      </c>
      <c r="I19" s="23">
        <f t="shared" si="4"/>
        <v>4</v>
      </c>
      <c r="J19" s="22">
        <f t="shared" si="5"/>
        <v>5</v>
      </c>
      <c r="K19" s="22">
        <f t="shared" si="6"/>
        <v>5.0999999999999996</v>
      </c>
      <c r="L19" s="24">
        <f t="shared" si="7"/>
        <v>25.5</v>
      </c>
      <c r="M19" s="169"/>
      <c r="N19" s="4">
        <v>8</v>
      </c>
      <c r="O19" s="16">
        <v>0</v>
      </c>
      <c r="P19" s="16">
        <v>63</v>
      </c>
      <c r="Q19" s="16">
        <v>3</v>
      </c>
      <c r="R19" s="139"/>
      <c r="S19" s="19">
        <f t="shared" si="8"/>
        <v>80</v>
      </c>
      <c r="T19" s="169"/>
      <c r="U19" s="161"/>
      <c r="V19" s="161"/>
      <c r="W19" s="170"/>
      <c r="X19" s="139"/>
      <c r="Y19" s="4"/>
      <c r="Z19" s="16"/>
      <c r="AA19" s="16"/>
      <c r="AB19" s="16"/>
      <c r="AC19" s="139"/>
      <c r="AD19" s="4">
        <v>8</v>
      </c>
      <c r="AE19" s="16">
        <v>1</v>
      </c>
      <c r="AF19" s="16">
        <v>23</v>
      </c>
      <c r="AG19" s="16">
        <v>0</v>
      </c>
      <c r="AH19" s="139"/>
      <c r="AI19" s="4"/>
      <c r="AJ19" s="16"/>
      <c r="AK19" s="16"/>
      <c r="AL19" s="16"/>
      <c r="AM19" s="139"/>
      <c r="AN19" s="4"/>
      <c r="AO19" s="16"/>
      <c r="AP19" s="16"/>
      <c r="AQ19" s="16"/>
      <c r="AR19" s="139"/>
      <c r="AS19" s="4">
        <v>4</v>
      </c>
      <c r="AT19" s="16">
        <v>0</v>
      </c>
      <c r="AU19" s="16">
        <v>16</v>
      </c>
      <c r="AV19" s="16">
        <v>1</v>
      </c>
      <c r="AW19" s="139"/>
      <c r="AX19" s="4"/>
      <c r="AY19" s="16"/>
      <c r="AZ19" s="16"/>
      <c r="BA19" s="16"/>
      <c r="BB19" s="139"/>
      <c r="BC19" s="4">
        <v>8</v>
      </c>
      <c r="BD19" s="16">
        <v>0</v>
      </c>
      <c r="BE19" s="16">
        <v>63</v>
      </c>
      <c r="BF19" s="16">
        <v>3</v>
      </c>
      <c r="BG19" s="139"/>
      <c r="BH19" s="4"/>
      <c r="BI19" s="16"/>
      <c r="BJ19" s="16"/>
      <c r="BK19" s="16"/>
      <c r="BL19" s="139"/>
      <c r="BM19" s="4"/>
      <c r="BN19" s="16"/>
      <c r="BO19" s="16"/>
      <c r="BP19" s="16"/>
      <c r="BQ19" s="139"/>
      <c r="BR19" s="4"/>
      <c r="BS19" s="16"/>
      <c r="BT19" s="16"/>
      <c r="BU19" s="16"/>
      <c r="BV19" s="139"/>
      <c r="BW19" s="4"/>
      <c r="BX19" s="16"/>
      <c r="BY19" s="16"/>
      <c r="BZ19" s="16"/>
      <c r="CA19" s="139"/>
      <c r="CB19" s="4"/>
      <c r="CC19" s="16"/>
      <c r="CD19" s="16"/>
      <c r="CE19" s="16"/>
      <c r="CF19" s="139"/>
      <c r="CG19" s="4"/>
      <c r="CH19" s="16"/>
      <c r="CI19" s="16"/>
      <c r="CJ19" s="16"/>
      <c r="CK19" s="139"/>
      <c r="CL19" s="4"/>
      <c r="CM19" s="16"/>
      <c r="CN19" s="16"/>
      <c r="CO19" s="16"/>
      <c r="CP19" s="139"/>
      <c r="CQ19" s="4"/>
      <c r="CR19" s="16"/>
      <c r="CS19" s="16"/>
      <c r="CT19" s="16"/>
      <c r="CU19" s="139"/>
      <c r="CV19" s="4"/>
      <c r="CW19" s="16"/>
      <c r="CX19" s="16"/>
      <c r="CY19" s="16"/>
      <c r="CZ19" s="139"/>
      <c r="DA19" s="4"/>
      <c r="DB19" s="16"/>
      <c r="DC19" s="16"/>
      <c r="DD19" s="16"/>
      <c r="DE19" s="139"/>
      <c r="DF19" s="4"/>
      <c r="DG19" s="16"/>
      <c r="DH19" s="16"/>
      <c r="DI19" s="16"/>
      <c r="DJ19" s="139"/>
      <c r="DK19" s="4"/>
      <c r="DL19" s="16"/>
      <c r="DM19" s="16"/>
      <c r="DN19" s="16"/>
      <c r="DO19" s="139"/>
      <c r="DP19" s="4"/>
      <c r="DQ19" s="16"/>
      <c r="DR19" s="16"/>
      <c r="DS19" s="16"/>
      <c r="DT19" s="139"/>
      <c r="DU19" s="4"/>
      <c r="DV19" s="16"/>
      <c r="DW19" s="16"/>
      <c r="DX19" s="16"/>
      <c r="DY19" s="139"/>
      <c r="DZ19" s="4"/>
      <c r="EA19" s="16"/>
      <c r="EB19" s="16"/>
      <c r="EC19" s="16"/>
      <c r="ED19" s="139"/>
      <c r="EE19" s="4"/>
      <c r="EF19" s="16"/>
      <c r="EG19" s="16"/>
      <c r="EH19" s="16"/>
      <c r="EI19" s="139"/>
      <c r="EJ19" s="4"/>
      <c r="EK19" s="16"/>
      <c r="EL19" s="16"/>
      <c r="EM19" s="16"/>
      <c r="EN19" s="139"/>
      <c r="EO19" s="25"/>
      <c r="EP19" s="16"/>
      <c r="EQ19" s="16"/>
      <c r="ER19" s="16"/>
      <c r="ES19" s="223"/>
      <c r="ET19" s="4"/>
      <c r="EU19" s="16"/>
      <c r="EV19" s="16"/>
      <c r="EW19" s="16"/>
      <c r="EX19" s="223"/>
      <c r="EY19" s="258"/>
      <c r="EZ19" s="252"/>
      <c r="FA19" s="252"/>
      <c r="FB19" s="252"/>
      <c r="FC19" s="226"/>
      <c r="FD19" s="230"/>
      <c r="FE19" s="230"/>
      <c r="FF19" s="230"/>
      <c r="FG19" s="224"/>
      <c r="FH19" s="231"/>
      <c r="FI19" s="224"/>
      <c r="FJ19" s="224"/>
      <c r="FK19" s="224"/>
      <c r="FL19" s="231"/>
      <c r="FM19" s="231"/>
      <c r="FN19" s="232"/>
      <c r="FO19" s="219"/>
      <c r="FP19" s="228"/>
      <c r="FQ19" s="258"/>
      <c r="FR19" s="252"/>
      <c r="FS19" s="252"/>
      <c r="FT19" s="252"/>
      <c r="FU19" s="256"/>
      <c r="FV19"/>
      <c r="FW19"/>
      <c r="FX19"/>
      <c r="FY19"/>
      <c r="FZ19"/>
    </row>
    <row r="20" spans="2:182" s="134" customFormat="1" ht="13.65" customHeight="1" x14ac:dyDescent="0.25">
      <c r="B20" s="14" t="s">
        <v>331</v>
      </c>
      <c r="C20" s="15"/>
      <c r="D20" s="21">
        <f>IF(ISNA(VLOOKUP($B20,Batting!$B$4:$D$39,3,FALSE)),0,(VLOOKUP($B20,Batting!$B$4:$D$39,3,FALSE)))</f>
        <v>1</v>
      </c>
      <c r="E20" s="16">
        <f t="shared" si="0"/>
        <v>1</v>
      </c>
      <c r="F20" s="22">
        <f t="shared" si="1"/>
        <v>4</v>
      </c>
      <c r="G20" s="23">
        <f t="shared" si="2"/>
        <v>2</v>
      </c>
      <c r="H20" s="23">
        <f t="shared" si="3"/>
        <v>28</v>
      </c>
      <c r="I20" s="23">
        <f t="shared" si="4"/>
        <v>1</v>
      </c>
      <c r="J20" s="22">
        <f t="shared" si="5"/>
        <v>4</v>
      </c>
      <c r="K20" s="22">
        <f t="shared" si="6"/>
        <v>7</v>
      </c>
      <c r="L20" s="24">
        <f t="shared" si="7"/>
        <v>28</v>
      </c>
      <c r="M20" s="169"/>
      <c r="N20" s="4">
        <v>4</v>
      </c>
      <c r="O20" s="16">
        <v>2</v>
      </c>
      <c r="P20" s="16">
        <v>28</v>
      </c>
      <c r="Q20" s="16">
        <v>1</v>
      </c>
      <c r="R20" s="139"/>
      <c r="S20" s="19">
        <f t="shared" si="8"/>
        <v>20</v>
      </c>
      <c r="T20" s="169"/>
      <c r="U20" s="161"/>
      <c r="V20" s="161"/>
      <c r="W20" s="170"/>
      <c r="X20" s="139"/>
      <c r="Y20" s="4">
        <v>4</v>
      </c>
      <c r="Z20" s="16">
        <v>2</v>
      </c>
      <c r="AA20" s="16">
        <v>28</v>
      </c>
      <c r="AB20" s="16">
        <v>1</v>
      </c>
      <c r="AC20" s="139"/>
      <c r="AD20" s="4"/>
      <c r="AE20" s="16"/>
      <c r="AF20" s="16"/>
      <c r="AG20" s="16"/>
      <c r="AH20" s="139"/>
      <c r="AI20" s="4"/>
      <c r="AJ20" s="16"/>
      <c r="AK20" s="16"/>
      <c r="AL20" s="16"/>
      <c r="AM20" s="139"/>
      <c r="AN20" s="4"/>
      <c r="AO20" s="16"/>
      <c r="AP20" s="16"/>
      <c r="AQ20" s="16"/>
      <c r="AR20" s="139"/>
      <c r="AS20" s="4"/>
      <c r="AT20" s="16"/>
      <c r="AU20" s="16"/>
      <c r="AV20" s="16"/>
      <c r="AW20" s="139"/>
      <c r="AX20" s="4"/>
      <c r="AY20" s="16"/>
      <c r="AZ20" s="16"/>
      <c r="BA20" s="16"/>
      <c r="BB20" s="139"/>
      <c r="BC20" s="4"/>
      <c r="BD20" s="16"/>
      <c r="BE20" s="16"/>
      <c r="BF20" s="16"/>
      <c r="BG20" s="139"/>
      <c r="BH20" s="4"/>
      <c r="BI20" s="16"/>
      <c r="BJ20" s="16"/>
      <c r="BK20" s="16"/>
      <c r="BL20" s="139"/>
      <c r="BM20" s="4"/>
      <c r="BN20" s="16"/>
      <c r="BO20" s="16"/>
      <c r="BP20" s="16"/>
      <c r="BQ20" s="139"/>
      <c r="BR20" s="4"/>
      <c r="BS20" s="16"/>
      <c r="BT20" s="16"/>
      <c r="BU20" s="16"/>
      <c r="BV20" s="139"/>
      <c r="BW20" s="4"/>
      <c r="BX20" s="16"/>
      <c r="BY20" s="16"/>
      <c r="BZ20" s="16"/>
      <c r="CA20" s="139"/>
      <c r="CB20" s="4"/>
      <c r="CC20" s="16"/>
      <c r="CD20" s="16"/>
      <c r="CE20" s="16"/>
      <c r="CF20" s="139"/>
      <c r="CG20" s="4"/>
      <c r="CH20" s="16"/>
      <c r="CI20" s="16"/>
      <c r="CJ20" s="16"/>
      <c r="CK20" s="139"/>
      <c r="CL20" s="4"/>
      <c r="CM20" s="16"/>
      <c r="CN20" s="16"/>
      <c r="CO20" s="16"/>
      <c r="CP20" s="139"/>
      <c r="CQ20" s="4"/>
      <c r="CR20" s="16"/>
      <c r="CS20" s="16"/>
      <c r="CT20" s="16"/>
      <c r="CU20" s="139"/>
      <c r="CV20" s="4"/>
      <c r="CW20" s="16"/>
      <c r="CX20" s="16"/>
      <c r="CY20" s="16"/>
      <c r="CZ20" s="139"/>
      <c r="DA20" s="4"/>
      <c r="DB20" s="16"/>
      <c r="DC20" s="16"/>
      <c r="DD20" s="16"/>
      <c r="DE20" s="139"/>
      <c r="DF20" s="4"/>
      <c r="DG20" s="16"/>
      <c r="DH20" s="16"/>
      <c r="DI20" s="16"/>
      <c r="DJ20" s="139"/>
      <c r="DK20" s="4"/>
      <c r="DL20" s="16"/>
      <c r="DM20" s="16"/>
      <c r="DN20" s="16"/>
      <c r="DO20" s="139"/>
      <c r="DP20" s="4"/>
      <c r="DQ20" s="16"/>
      <c r="DR20" s="16"/>
      <c r="DS20" s="16"/>
      <c r="DT20" s="139"/>
      <c r="DU20" s="4"/>
      <c r="DV20" s="16"/>
      <c r="DW20" s="16"/>
      <c r="DX20" s="16"/>
      <c r="DY20" s="139"/>
      <c r="DZ20" s="4"/>
      <c r="EA20" s="16"/>
      <c r="EB20" s="16"/>
      <c r="EC20" s="16"/>
      <c r="ED20" s="139"/>
      <c r="EE20" s="4"/>
      <c r="EF20" s="16"/>
      <c r="EG20" s="16"/>
      <c r="EH20" s="16"/>
      <c r="EI20" s="139"/>
      <c r="EJ20" s="4"/>
      <c r="EK20" s="16"/>
      <c r="EL20" s="16"/>
      <c r="EM20" s="16"/>
      <c r="EN20" s="139"/>
      <c r="EO20" s="25"/>
      <c r="EP20" s="16"/>
      <c r="EQ20" s="16"/>
      <c r="ER20" s="16"/>
      <c r="ES20" s="223"/>
      <c r="ET20" s="4"/>
      <c r="EU20" s="16"/>
      <c r="EV20" s="16"/>
      <c r="EW20" s="16"/>
      <c r="EX20" s="223"/>
      <c r="EY20" s="258"/>
      <c r="EZ20" s="252"/>
      <c r="FA20" s="252"/>
      <c r="FB20" s="252"/>
      <c r="FC20" s="226"/>
      <c r="FD20" s="230"/>
      <c r="FE20" s="230"/>
      <c r="FF20" s="230"/>
      <c r="FG20" s="224"/>
      <c r="FH20" s="231"/>
      <c r="FI20" s="224"/>
      <c r="FJ20" s="224"/>
      <c r="FK20" s="224"/>
      <c r="FL20" s="231"/>
      <c r="FM20" s="231"/>
      <c r="FN20" s="232"/>
      <c r="FO20" s="219"/>
      <c r="FP20" s="228"/>
      <c r="FQ20" s="258"/>
      <c r="FR20" s="252"/>
      <c r="FS20" s="252"/>
      <c r="FT20" s="252"/>
      <c r="FU20" s="256"/>
      <c r="FV20"/>
      <c r="FW20"/>
      <c r="FX20"/>
      <c r="FY20"/>
      <c r="FZ20"/>
    </row>
    <row r="21" spans="2:182" s="134" customFormat="1" ht="13.65" customHeight="1" x14ac:dyDescent="0.25">
      <c r="B21" s="14" t="s">
        <v>313</v>
      </c>
      <c r="C21" s="15" t="s">
        <v>123</v>
      </c>
      <c r="D21" s="21">
        <f>IF(ISNA(VLOOKUP($B21,Batting!$B$4:$D$39,3,FALSE)),0,(VLOOKUP($B21,Batting!$B$4:$D$39,3,FALSE)))</f>
        <v>5</v>
      </c>
      <c r="E21" s="16">
        <f t="shared" si="0"/>
        <v>5</v>
      </c>
      <c r="F21" s="22">
        <f t="shared" si="1"/>
        <v>15</v>
      </c>
      <c r="G21" s="23">
        <f t="shared" si="2"/>
        <v>0</v>
      </c>
      <c r="H21" s="23">
        <f t="shared" si="3"/>
        <v>85</v>
      </c>
      <c r="I21" s="23">
        <f t="shared" si="4"/>
        <v>3</v>
      </c>
      <c r="J21" s="22">
        <f t="shared" si="5"/>
        <v>5</v>
      </c>
      <c r="K21" s="22">
        <f t="shared" si="6"/>
        <v>5.666666666666667</v>
      </c>
      <c r="L21" s="24">
        <f t="shared" si="7"/>
        <v>28.333333333333332</v>
      </c>
      <c r="M21" s="169"/>
      <c r="N21" s="4">
        <v>4</v>
      </c>
      <c r="O21" s="16">
        <v>0</v>
      </c>
      <c r="P21" s="16">
        <v>17</v>
      </c>
      <c r="Q21" s="16">
        <v>2</v>
      </c>
      <c r="R21" s="139"/>
      <c r="S21" s="19">
        <f t="shared" si="8"/>
        <v>60</v>
      </c>
      <c r="T21" s="169"/>
      <c r="U21" s="161"/>
      <c r="V21" s="161"/>
      <c r="W21" s="170"/>
      <c r="X21" s="139"/>
      <c r="Y21" s="4">
        <v>3</v>
      </c>
      <c r="Z21" s="16">
        <v>0</v>
      </c>
      <c r="AA21" s="16">
        <v>21</v>
      </c>
      <c r="AB21" s="16">
        <v>1</v>
      </c>
      <c r="AC21" s="139"/>
      <c r="AD21" s="4">
        <v>4</v>
      </c>
      <c r="AE21" s="16">
        <v>0</v>
      </c>
      <c r="AF21" s="16">
        <v>17</v>
      </c>
      <c r="AG21" s="16">
        <v>2</v>
      </c>
      <c r="AH21" s="139"/>
      <c r="AI21" s="4"/>
      <c r="AJ21" s="16"/>
      <c r="AK21" s="16"/>
      <c r="AL21" s="16"/>
      <c r="AM21" s="139"/>
      <c r="AN21" s="4">
        <v>2</v>
      </c>
      <c r="AO21" s="16">
        <v>0</v>
      </c>
      <c r="AP21" s="16">
        <v>6</v>
      </c>
      <c r="AQ21" s="16">
        <v>0</v>
      </c>
      <c r="AR21" s="139"/>
      <c r="AS21" s="4">
        <v>4</v>
      </c>
      <c r="AT21" s="16">
        <v>0</v>
      </c>
      <c r="AU21" s="16">
        <v>27</v>
      </c>
      <c r="AV21" s="16">
        <v>0</v>
      </c>
      <c r="AW21" s="139"/>
      <c r="AX21" s="4"/>
      <c r="AY21" s="16"/>
      <c r="AZ21" s="16"/>
      <c r="BA21" s="16"/>
      <c r="BB21" s="139"/>
      <c r="BC21" s="4">
        <v>2</v>
      </c>
      <c r="BD21" s="16">
        <v>0</v>
      </c>
      <c r="BE21" s="16">
        <v>14</v>
      </c>
      <c r="BF21" s="16">
        <v>0</v>
      </c>
      <c r="BG21" s="139"/>
      <c r="BH21" s="4"/>
      <c r="BI21" s="16"/>
      <c r="BJ21" s="16"/>
      <c r="BK21" s="16"/>
      <c r="BL21" s="139"/>
      <c r="BM21" s="4"/>
      <c r="BN21" s="16"/>
      <c r="BO21" s="16"/>
      <c r="BP21" s="16"/>
      <c r="BQ21" s="139"/>
      <c r="BR21" s="4"/>
      <c r="BS21" s="16"/>
      <c r="BT21" s="16"/>
      <c r="BU21" s="16"/>
      <c r="BV21" s="139"/>
      <c r="BW21" s="4"/>
      <c r="BX21" s="16"/>
      <c r="BY21" s="16"/>
      <c r="BZ21" s="16"/>
      <c r="CA21" s="139"/>
      <c r="CB21" s="4"/>
      <c r="CC21" s="16"/>
      <c r="CD21" s="16"/>
      <c r="CE21" s="16"/>
      <c r="CF21" s="139"/>
      <c r="CG21" s="4"/>
      <c r="CH21" s="16"/>
      <c r="CI21" s="16"/>
      <c r="CJ21" s="16"/>
      <c r="CK21" s="139"/>
      <c r="CL21" s="4"/>
      <c r="CM21" s="16"/>
      <c r="CN21" s="16"/>
      <c r="CO21" s="16"/>
      <c r="CP21" s="139"/>
      <c r="CQ21" s="4"/>
      <c r="CR21" s="16"/>
      <c r="CS21" s="16"/>
      <c r="CT21" s="16"/>
      <c r="CU21" s="139"/>
      <c r="CV21" s="4"/>
      <c r="CW21" s="16"/>
      <c r="CX21" s="16"/>
      <c r="CY21" s="16"/>
      <c r="CZ21" s="139"/>
      <c r="DA21" s="4"/>
      <c r="DB21" s="16"/>
      <c r="DC21" s="16"/>
      <c r="DD21" s="16"/>
      <c r="DE21" s="139"/>
      <c r="DF21" s="4"/>
      <c r="DG21" s="16"/>
      <c r="DH21" s="16"/>
      <c r="DI21" s="16"/>
      <c r="DJ21" s="139"/>
      <c r="DK21" s="4"/>
      <c r="DL21" s="16"/>
      <c r="DM21" s="16"/>
      <c r="DN21" s="16"/>
      <c r="DO21" s="139"/>
      <c r="DP21" s="4"/>
      <c r="DQ21" s="16"/>
      <c r="DR21" s="16"/>
      <c r="DS21" s="16"/>
      <c r="DT21" s="139"/>
      <c r="DU21" s="4"/>
      <c r="DV21" s="16"/>
      <c r="DW21" s="16"/>
      <c r="DX21" s="16"/>
      <c r="DY21" s="139"/>
      <c r="DZ21" s="4"/>
      <c r="EA21" s="16"/>
      <c r="EB21" s="16"/>
      <c r="EC21" s="16"/>
      <c r="ED21" s="139"/>
      <c r="EE21" s="4"/>
      <c r="EF21" s="16"/>
      <c r="EG21" s="16"/>
      <c r="EH21" s="16"/>
      <c r="EI21" s="139"/>
      <c r="EJ21" s="4"/>
      <c r="EK21" s="16"/>
      <c r="EL21" s="16"/>
      <c r="EM21" s="16"/>
      <c r="EN21" s="139"/>
      <c r="EO21" s="25"/>
      <c r="EP21" s="16"/>
      <c r="EQ21" s="16"/>
      <c r="ER21" s="16"/>
      <c r="ES21" s="223"/>
      <c r="ET21" s="4"/>
      <c r="EU21" s="16"/>
      <c r="EV21" s="16"/>
      <c r="EW21" s="16"/>
      <c r="EX21" s="223"/>
      <c r="EY21" s="258"/>
      <c r="EZ21" s="252"/>
      <c r="FA21" s="252"/>
      <c r="FB21" s="252"/>
      <c r="FC21" s="226"/>
      <c r="FD21" s="230"/>
      <c r="FE21" s="230"/>
      <c r="FF21" s="230"/>
      <c r="FG21" s="224"/>
      <c r="FH21" s="231"/>
      <c r="FI21" s="224"/>
      <c r="FJ21" s="224"/>
      <c r="FK21" s="224"/>
      <c r="FL21" s="231"/>
      <c r="FM21" s="231"/>
      <c r="FN21" s="232"/>
      <c r="FO21" s="219"/>
      <c r="FP21" s="228"/>
      <c r="FQ21" s="258"/>
      <c r="FR21" s="252"/>
      <c r="FS21" s="252"/>
      <c r="FT21" s="252"/>
      <c r="FU21" s="256"/>
      <c r="FV21"/>
      <c r="FW21"/>
      <c r="FX21"/>
      <c r="FY21"/>
      <c r="FZ21"/>
    </row>
    <row r="22" spans="2:182" s="134" customFormat="1" ht="13.65" customHeight="1" x14ac:dyDescent="0.25">
      <c r="B22" s="14" t="s">
        <v>341</v>
      </c>
      <c r="C22" s="15"/>
      <c r="D22" s="21">
        <f>IF(ISNA(VLOOKUP($B22,Batting!$B$4:$D$39,3,FALSE)),0,(VLOOKUP($B22,Batting!$B$4:$D$39,3,FALSE)))</f>
        <v>1</v>
      </c>
      <c r="E22" s="16">
        <f t="shared" si="0"/>
        <v>1</v>
      </c>
      <c r="F22" s="22">
        <f t="shared" si="1"/>
        <v>4</v>
      </c>
      <c r="G22" s="23">
        <f t="shared" si="2"/>
        <v>0</v>
      </c>
      <c r="H22" s="23">
        <f t="shared" si="3"/>
        <v>29</v>
      </c>
      <c r="I22" s="23">
        <f t="shared" si="4"/>
        <v>1</v>
      </c>
      <c r="J22" s="22">
        <f t="shared" si="5"/>
        <v>4</v>
      </c>
      <c r="K22" s="22">
        <f t="shared" si="6"/>
        <v>7.25</v>
      </c>
      <c r="L22" s="24">
        <f t="shared" si="7"/>
        <v>29</v>
      </c>
      <c r="M22" s="169"/>
      <c r="N22" s="4">
        <v>4</v>
      </c>
      <c r="O22" s="16">
        <v>0</v>
      </c>
      <c r="P22" s="16">
        <v>29</v>
      </c>
      <c r="Q22" s="16">
        <v>1</v>
      </c>
      <c r="R22" s="139"/>
      <c r="S22" s="19">
        <f t="shared" si="8"/>
        <v>20</v>
      </c>
      <c r="T22" s="169"/>
      <c r="U22" s="161"/>
      <c r="V22" s="161"/>
      <c r="W22" s="170"/>
      <c r="X22" s="139"/>
      <c r="Y22" s="4"/>
      <c r="Z22" s="16"/>
      <c r="AA22" s="16"/>
      <c r="AB22" s="16"/>
      <c r="AC22" s="139"/>
      <c r="AD22" s="4"/>
      <c r="AE22" s="16"/>
      <c r="AF22" s="16"/>
      <c r="AG22" s="16"/>
      <c r="AH22" s="139"/>
      <c r="AI22" s="4"/>
      <c r="AJ22" s="16"/>
      <c r="AK22" s="16"/>
      <c r="AL22" s="16"/>
      <c r="AM22" s="139"/>
      <c r="AN22" s="4">
        <v>4</v>
      </c>
      <c r="AO22" s="16">
        <v>0</v>
      </c>
      <c r="AP22" s="16">
        <v>29</v>
      </c>
      <c r="AQ22" s="16">
        <v>1</v>
      </c>
      <c r="AR22" s="139"/>
      <c r="AS22" s="4"/>
      <c r="AT22" s="16"/>
      <c r="AU22" s="16"/>
      <c r="AV22" s="16"/>
      <c r="AW22" s="139"/>
      <c r="AX22" s="4"/>
      <c r="AY22" s="16"/>
      <c r="AZ22" s="16"/>
      <c r="BA22" s="16"/>
      <c r="BB22" s="139"/>
      <c r="BC22" s="4"/>
      <c r="BD22" s="16"/>
      <c r="BE22" s="16"/>
      <c r="BF22" s="16"/>
      <c r="BG22" s="139"/>
      <c r="BH22" s="4"/>
      <c r="BI22" s="16"/>
      <c r="BJ22" s="16"/>
      <c r="BK22" s="16"/>
      <c r="BL22" s="139"/>
      <c r="BM22" s="4"/>
      <c r="BN22" s="16"/>
      <c r="BO22" s="16"/>
      <c r="BP22" s="16"/>
      <c r="BQ22" s="139"/>
      <c r="BR22" s="4"/>
      <c r="BS22" s="16"/>
      <c r="BT22" s="16"/>
      <c r="BU22" s="16"/>
      <c r="BV22" s="139"/>
      <c r="BW22" s="4"/>
      <c r="BX22" s="16"/>
      <c r="BY22" s="16"/>
      <c r="BZ22" s="16"/>
      <c r="CA22" s="139"/>
      <c r="CB22" s="4"/>
      <c r="CC22" s="16"/>
      <c r="CD22" s="16"/>
      <c r="CE22" s="16"/>
      <c r="CF22" s="139"/>
      <c r="CG22" s="4"/>
      <c r="CH22" s="16"/>
      <c r="CI22" s="16"/>
      <c r="CJ22" s="16"/>
      <c r="CK22" s="139"/>
      <c r="CL22" s="4"/>
      <c r="CM22" s="16"/>
      <c r="CN22" s="16"/>
      <c r="CO22" s="16"/>
      <c r="CP22" s="139"/>
      <c r="CQ22" s="4"/>
      <c r="CR22" s="16"/>
      <c r="CS22" s="16"/>
      <c r="CT22" s="16"/>
      <c r="CU22" s="139"/>
      <c r="CV22" s="4"/>
      <c r="CW22" s="16"/>
      <c r="CX22" s="16"/>
      <c r="CY22" s="16"/>
      <c r="CZ22" s="139"/>
      <c r="DA22" s="4"/>
      <c r="DB22" s="16"/>
      <c r="DC22" s="16"/>
      <c r="DD22" s="16"/>
      <c r="DE22" s="139"/>
      <c r="DF22" s="4"/>
      <c r="DG22" s="16"/>
      <c r="DH22" s="16"/>
      <c r="DI22" s="16"/>
      <c r="DJ22" s="139"/>
      <c r="DK22" s="4"/>
      <c r="DL22" s="16"/>
      <c r="DM22" s="16"/>
      <c r="DN22" s="16"/>
      <c r="DO22" s="139"/>
      <c r="DP22" s="4"/>
      <c r="DQ22" s="16"/>
      <c r="DR22" s="16"/>
      <c r="DS22" s="16"/>
      <c r="DT22" s="139"/>
      <c r="DU22" s="4"/>
      <c r="DV22" s="16"/>
      <c r="DW22" s="16"/>
      <c r="DX22" s="16"/>
      <c r="DY22" s="139"/>
      <c r="DZ22" s="4"/>
      <c r="EA22" s="16"/>
      <c r="EB22" s="16"/>
      <c r="EC22" s="16"/>
      <c r="ED22" s="139"/>
      <c r="EE22" s="4"/>
      <c r="EF22" s="16"/>
      <c r="EG22" s="16"/>
      <c r="EH22" s="16"/>
      <c r="EI22" s="139"/>
      <c r="EJ22" s="4"/>
      <c r="EK22" s="16"/>
      <c r="EL22" s="16"/>
      <c r="EM22" s="16"/>
      <c r="EN22" s="139"/>
      <c r="EO22" s="25"/>
      <c r="EP22" s="16"/>
      <c r="EQ22" s="16"/>
      <c r="ER22" s="16"/>
      <c r="ES22" s="223"/>
      <c r="ET22" s="4"/>
      <c r="EU22" s="16"/>
      <c r="EV22" s="16"/>
      <c r="EW22" s="16"/>
      <c r="EX22" s="223"/>
      <c r="EY22" s="258"/>
      <c r="EZ22" s="252"/>
      <c r="FA22" s="252"/>
      <c r="FB22" s="252"/>
      <c r="FC22" s="226"/>
      <c r="FD22" s="230"/>
      <c r="FE22" s="230"/>
      <c r="FF22" s="230"/>
      <c r="FG22" s="224"/>
      <c r="FH22" s="231"/>
      <c r="FI22" s="224"/>
      <c r="FJ22" s="224"/>
      <c r="FK22" s="224"/>
      <c r="FL22" s="231"/>
      <c r="FM22" s="231"/>
      <c r="FN22" s="232"/>
      <c r="FO22" s="219"/>
      <c r="FP22" s="228"/>
      <c r="FQ22" s="258"/>
      <c r="FR22" s="252"/>
      <c r="FS22" s="252"/>
      <c r="FT22" s="252"/>
      <c r="FU22" s="256"/>
      <c r="FV22"/>
      <c r="FW22"/>
      <c r="FX22"/>
      <c r="FY22"/>
      <c r="FZ22"/>
    </row>
    <row r="23" spans="2:182" s="134" customFormat="1" ht="13.65" customHeight="1" x14ac:dyDescent="0.25">
      <c r="B23" s="14" t="s">
        <v>110</v>
      </c>
      <c r="C23" s="15" t="s">
        <v>126</v>
      </c>
      <c r="D23" s="21">
        <f>IF(ISNA(VLOOKUP($B23,Batting!$B$4:$D$39,3,FALSE)),0,(VLOOKUP($B23,Batting!$B$4:$D$39,3,FALSE)))</f>
        <v>5</v>
      </c>
      <c r="E23" s="16">
        <f t="shared" si="0"/>
        <v>4</v>
      </c>
      <c r="F23" s="22">
        <f t="shared" si="1"/>
        <v>10.833333333333332</v>
      </c>
      <c r="G23" s="23">
        <f t="shared" si="2"/>
        <v>0</v>
      </c>
      <c r="H23" s="23">
        <f t="shared" si="3"/>
        <v>66</v>
      </c>
      <c r="I23" s="23">
        <f t="shared" si="4"/>
        <v>2</v>
      </c>
      <c r="J23" s="22">
        <f t="shared" si="5"/>
        <v>5.4166666666666661</v>
      </c>
      <c r="K23" s="22">
        <f t="shared" si="6"/>
        <v>6.0923076923076929</v>
      </c>
      <c r="L23" s="24">
        <f t="shared" si="7"/>
        <v>33</v>
      </c>
      <c r="M23" s="169"/>
      <c r="N23" s="25">
        <f>1+(0.833333333333333)</f>
        <v>1.833333333333333</v>
      </c>
      <c r="O23" s="16">
        <v>0</v>
      </c>
      <c r="P23" s="16">
        <v>6</v>
      </c>
      <c r="Q23" s="16">
        <v>2</v>
      </c>
      <c r="R23" s="139"/>
      <c r="S23" s="19">
        <f t="shared" si="8"/>
        <v>40</v>
      </c>
      <c r="T23" s="169"/>
      <c r="U23" s="161"/>
      <c r="V23" s="161"/>
      <c r="W23" s="170"/>
      <c r="X23" s="139"/>
      <c r="Y23" s="4"/>
      <c r="Z23" s="16"/>
      <c r="AA23" s="16"/>
      <c r="AB23" s="16"/>
      <c r="AC23" s="139"/>
      <c r="AD23" s="4">
        <v>5</v>
      </c>
      <c r="AE23" s="16">
        <v>0</v>
      </c>
      <c r="AF23" s="16">
        <v>22</v>
      </c>
      <c r="AG23" s="16">
        <v>0</v>
      </c>
      <c r="AH23" s="139"/>
      <c r="AI23" s="25">
        <f>1+(0.833333333333333)</f>
        <v>1.833333333333333</v>
      </c>
      <c r="AJ23" s="16">
        <v>0</v>
      </c>
      <c r="AK23" s="16">
        <v>6</v>
      </c>
      <c r="AL23" s="16">
        <v>2</v>
      </c>
      <c r="AM23" s="139"/>
      <c r="AN23" s="4">
        <v>2</v>
      </c>
      <c r="AO23" s="16">
        <v>0</v>
      </c>
      <c r="AP23" s="16">
        <v>22</v>
      </c>
      <c r="AQ23" s="16">
        <v>0</v>
      </c>
      <c r="AR23" s="139"/>
      <c r="AS23" s="4"/>
      <c r="AT23" s="16"/>
      <c r="AU23" s="16"/>
      <c r="AV23" s="16"/>
      <c r="AW23" s="139"/>
      <c r="AX23" s="4"/>
      <c r="AY23" s="16"/>
      <c r="AZ23" s="16"/>
      <c r="BA23" s="16"/>
      <c r="BB23" s="139"/>
      <c r="BC23" s="4">
        <v>2</v>
      </c>
      <c r="BD23" s="16">
        <v>0</v>
      </c>
      <c r="BE23" s="16">
        <v>16</v>
      </c>
      <c r="BF23" s="16">
        <v>0</v>
      </c>
      <c r="BG23" s="139"/>
      <c r="BH23" s="4"/>
      <c r="BI23" s="16"/>
      <c r="BJ23" s="16"/>
      <c r="BK23" s="16"/>
      <c r="BL23" s="139"/>
      <c r="BM23" s="4"/>
      <c r="BN23" s="16"/>
      <c r="BO23" s="16"/>
      <c r="BP23" s="16"/>
      <c r="BQ23" s="139"/>
      <c r="BR23" s="4"/>
      <c r="BS23" s="16"/>
      <c r="BT23" s="16"/>
      <c r="BU23" s="16"/>
      <c r="BV23" s="139"/>
      <c r="BW23" s="4"/>
      <c r="BX23" s="16"/>
      <c r="BY23" s="16"/>
      <c r="BZ23" s="16"/>
      <c r="CA23" s="139"/>
      <c r="CB23" s="4"/>
      <c r="CC23" s="16"/>
      <c r="CD23" s="16"/>
      <c r="CE23" s="16"/>
      <c r="CF23" s="139"/>
      <c r="CG23" s="4"/>
      <c r="CH23" s="16"/>
      <c r="CI23" s="16"/>
      <c r="CJ23" s="16"/>
      <c r="CK23" s="139"/>
      <c r="CL23" s="4"/>
      <c r="CM23" s="16"/>
      <c r="CN23" s="16"/>
      <c r="CO23" s="16"/>
      <c r="CP23" s="139"/>
      <c r="CQ23" s="4"/>
      <c r="CR23" s="16"/>
      <c r="CS23" s="16"/>
      <c r="CT23" s="16"/>
      <c r="CU23" s="139"/>
      <c r="CV23" s="4"/>
      <c r="CW23" s="16"/>
      <c r="CX23" s="16"/>
      <c r="CY23" s="16"/>
      <c r="CZ23" s="139"/>
      <c r="DA23" s="4"/>
      <c r="DB23" s="16"/>
      <c r="DC23" s="16"/>
      <c r="DD23" s="16"/>
      <c r="DE23" s="139"/>
      <c r="DF23" s="4"/>
      <c r="DG23" s="16"/>
      <c r="DH23" s="16"/>
      <c r="DI23" s="16"/>
      <c r="DJ23" s="139"/>
      <c r="DK23" s="4"/>
      <c r="DL23" s="16"/>
      <c r="DM23" s="16"/>
      <c r="DN23" s="16"/>
      <c r="DO23" s="139"/>
      <c r="DP23" s="4"/>
      <c r="DQ23" s="16"/>
      <c r="DR23" s="16"/>
      <c r="DS23" s="16"/>
      <c r="DT23" s="139"/>
      <c r="DU23" s="4"/>
      <c r="DV23" s="16"/>
      <c r="DW23" s="16"/>
      <c r="DX23" s="16"/>
      <c r="DY23" s="139"/>
      <c r="DZ23" s="4"/>
      <c r="EA23" s="16"/>
      <c r="EB23" s="16"/>
      <c r="EC23" s="16"/>
      <c r="ED23" s="139"/>
      <c r="EE23" s="4"/>
      <c r="EF23" s="16"/>
      <c r="EG23" s="16"/>
      <c r="EH23" s="16"/>
      <c r="EI23" s="139"/>
      <c r="EJ23" s="4"/>
      <c r="EK23" s="16"/>
      <c r="EL23" s="16"/>
      <c r="EM23" s="16"/>
      <c r="EN23" s="139"/>
      <c r="EO23" s="25"/>
      <c r="EP23" s="16"/>
      <c r="EQ23" s="16"/>
      <c r="ER23" s="16"/>
      <c r="ES23" s="223"/>
      <c r="ET23" s="4"/>
      <c r="EU23" s="16"/>
      <c r="EV23" s="16"/>
      <c r="EW23" s="16"/>
      <c r="EX23" s="223"/>
      <c r="EY23" s="258"/>
      <c r="EZ23" s="252"/>
      <c r="FA23" s="252"/>
      <c r="FB23" s="252"/>
      <c r="FC23" s="226"/>
      <c r="FD23" s="230"/>
      <c r="FE23" s="230"/>
      <c r="FF23" s="230"/>
      <c r="FG23" s="224"/>
      <c r="FH23" s="231"/>
      <c r="FI23" s="224"/>
      <c r="FJ23" s="224"/>
      <c r="FK23" s="224"/>
      <c r="FL23" s="231"/>
      <c r="FM23" s="231"/>
      <c r="FN23" s="232"/>
      <c r="FO23" s="219"/>
      <c r="FP23" s="228"/>
      <c r="FQ23" s="258"/>
      <c r="FR23" s="252"/>
      <c r="FS23" s="252"/>
      <c r="FT23" s="252"/>
      <c r="FU23" s="256"/>
      <c r="FV23"/>
      <c r="FW23"/>
      <c r="FX23"/>
      <c r="FY23"/>
      <c r="FZ23"/>
    </row>
    <row r="24" spans="2:182" s="134" customFormat="1" ht="13.65" customHeight="1" x14ac:dyDescent="0.25">
      <c r="B24" s="14" t="s">
        <v>326</v>
      </c>
      <c r="C24" s="15" t="s">
        <v>125</v>
      </c>
      <c r="D24" s="21">
        <f>IF(ISNA(VLOOKUP($B24,Batting!$B$4:$D$39,3,FALSE)),0,(VLOOKUP($B24,Batting!$B$4:$D$39,3,FALSE)))</f>
        <v>2</v>
      </c>
      <c r="E24" s="16">
        <f t="shared" si="0"/>
        <v>2</v>
      </c>
      <c r="F24" s="22">
        <f t="shared" si="1"/>
        <v>16</v>
      </c>
      <c r="G24" s="23">
        <f t="shared" si="2"/>
        <v>1</v>
      </c>
      <c r="H24" s="23">
        <f t="shared" si="3"/>
        <v>75</v>
      </c>
      <c r="I24" s="23">
        <f t="shared" si="4"/>
        <v>2</v>
      </c>
      <c r="J24" s="22">
        <f t="shared" si="5"/>
        <v>8</v>
      </c>
      <c r="K24" s="22">
        <f t="shared" si="6"/>
        <v>4.6875</v>
      </c>
      <c r="L24" s="24">
        <f t="shared" si="7"/>
        <v>37.5</v>
      </c>
      <c r="M24" s="169"/>
      <c r="N24" s="4">
        <v>8</v>
      </c>
      <c r="O24" s="16">
        <v>0</v>
      </c>
      <c r="P24" s="16">
        <v>42</v>
      </c>
      <c r="Q24" s="16">
        <v>2</v>
      </c>
      <c r="R24" s="139"/>
      <c r="S24" s="19">
        <f t="shared" si="8"/>
        <v>40</v>
      </c>
      <c r="T24" s="169"/>
      <c r="U24" s="161"/>
      <c r="V24" s="161"/>
      <c r="W24" s="170"/>
      <c r="X24" s="139"/>
      <c r="Y24" s="4">
        <v>8</v>
      </c>
      <c r="Z24" s="16">
        <v>1</v>
      </c>
      <c r="AA24" s="16">
        <v>33</v>
      </c>
      <c r="AB24" s="16">
        <v>0</v>
      </c>
      <c r="AC24" s="139"/>
      <c r="AD24" s="4"/>
      <c r="AE24" s="16"/>
      <c r="AF24" s="16"/>
      <c r="AG24" s="16"/>
      <c r="AH24" s="139"/>
      <c r="AI24" s="4"/>
      <c r="AJ24" s="16"/>
      <c r="AK24" s="16"/>
      <c r="AL24" s="16"/>
      <c r="AM24" s="139"/>
      <c r="AN24" s="4"/>
      <c r="AO24" s="16"/>
      <c r="AP24" s="16"/>
      <c r="AQ24" s="16"/>
      <c r="AR24" s="139"/>
      <c r="AS24" s="4"/>
      <c r="AT24" s="16"/>
      <c r="AU24" s="16"/>
      <c r="AV24" s="16"/>
      <c r="AW24" s="139"/>
      <c r="AX24" s="4"/>
      <c r="AY24" s="16"/>
      <c r="AZ24" s="16"/>
      <c r="BA24" s="16"/>
      <c r="BB24" s="139"/>
      <c r="BC24" s="4">
        <v>8</v>
      </c>
      <c r="BD24" s="16">
        <v>0</v>
      </c>
      <c r="BE24" s="16">
        <v>42</v>
      </c>
      <c r="BF24" s="16">
        <v>2</v>
      </c>
      <c r="BG24" s="139"/>
      <c r="BH24" s="4"/>
      <c r="BI24" s="16"/>
      <c r="BJ24" s="16"/>
      <c r="BK24" s="16"/>
      <c r="BL24" s="139"/>
      <c r="BM24" s="4"/>
      <c r="BN24" s="16"/>
      <c r="BO24" s="16"/>
      <c r="BP24" s="16"/>
      <c r="BQ24" s="139"/>
      <c r="BR24" s="4"/>
      <c r="BS24" s="16"/>
      <c r="BT24" s="16"/>
      <c r="BU24" s="16"/>
      <c r="BV24" s="139"/>
      <c r="BW24" s="4"/>
      <c r="BX24" s="16"/>
      <c r="BY24" s="16"/>
      <c r="BZ24" s="16"/>
      <c r="CA24" s="139"/>
      <c r="CB24" s="4"/>
      <c r="CC24" s="16"/>
      <c r="CD24" s="16"/>
      <c r="CE24" s="16"/>
      <c r="CF24" s="139"/>
      <c r="CG24" s="4"/>
      <c r="CH24" s="16"/>
      <c r="CI24" s="16"/>
      <c r="CJ24" s="16"/>
      <c r="CK24" s="139"/>
      <c r="CL24" s="4"/>
      <c r="CM24" s="16"/>
      <c r="CN24" s="16"/>
      <c r="CO24" s="16"/>
      <c r="CP24" s="139"/>
      <c r="CQ24" s="4"/>
      <c r="CR24" s="16"/>
      <c r="CS24" s="16"/>
      <c r="CT24" s="16"/>
      <c r="CU24" s="139"/>
      <c r="CV24" s="4"/>
      <c r="CW24" s="16"/>
      <c r="CX24" s="16"/>
      <c r="CY24" s="16"/>
      <c r="CZ24" s="139"/>
      <c r="DA24" s="4"/>
      <c r="DB24" s="16"/>
      <c r="DC24" s="16"/>
      <c r="DD24" s="16"/>
      <c r="DE24" s="139"/>
      <c r="DF24" s="4"/>
      <c r="DG24" s="16"/>
      <c r="DH24" s="16"/>
      <c r="DI24" s="16"/>
      <c r="DJ24" s="139"/>
      <c r="DK24" s="4"/>
      <c r="DL24" s="16"/>
      <c r="DM24" s="16"/>
      <c r="DN24" s="16"/>
      <c r="DO24" s="139"/>
      <c r="DP24" s="4"/>
      <c r="DQ24" s="16"/>
      <c r="DR24" s="16"/>
      <c r="DS24" s="16"/>
      <c r="DT24" s="139"/>
      <c r="DU24" s="4"/>
      <c r="DV24" s="16"/>
      <c r="DW24" s="16"/>
      <c r="DX24" s="16"/>
      <c r="DY24" s="139"/>
      <c r="DZ24" s="4"/>
      <c r="EA24" s="16"/>
      <c r="EB24" s="16"/>
      <c r="EC24" s="16"/>
      <c r="ED24" s="139"/>
      <c r="EE24" s="4"/>
      <c r="EF24" s="16"/>
      <c r="EG24" s="16"/>
      <c r="EH24" s="16"/>
      <c r="EI24" s="139"/>
      <c r="EJ24" s="4"/>
      <c r="EK24" s="16"/>
      <c r="EL24" s="16"/>
      <c r="EM24" s="16"/>
      <c r="EN24" s="139"/>
      <c r="EO24" s="25"/>
      <c r="EP24" s="16"/>
      <c r="EQ24" s="16"/>
      <c r="ER24" s="16"/>
      <c r="ES24" s="223"/>
      <c r="ET24" s="4"/>
      <c r="EU24" s="16"/>
      <c r="EV24" s="16"/>
      <c r="EW24" s="16"/>
      <c r="EX24" s="223"/>
      <c r="EY24" s="258"/>
      <c r="EZ24" s="252"/>
      <c r="FA24" s="252"/>
      <c r="FB24" s="252"/>
      <c r="FC24" s="226"/>
      <c r="FD24" s="230"/>
      <c r="FE24" s="230"/>
      <c r="FF24" s="230"/>
      <c r="FG24" s="224"/>
      <c r="FH24" s="231"/>
      <c r="FI24" s="224"/>
      <c r="FJ24" s="224"/>
      <c r="FK24" s="224"/>
      <c r="FL24" s="231"/>
      <c r="FM24" s="231"/>
      <c r="FN24" s="232"/>
      <c r="FO24" s="219"/>
      <c r="FP24" s="228"/>
      <c r="FQ24" s="258"/>
      <c r="FR24" s="252"/>
      <c r="FS24" s="252"/>
      <c r="FT24" s="252"/>
      <c r="FU24" s="256"/>
      <c r="FV24"/>
      <c r="FW24"/>
      <c r="FX24"/>
      <c r="FY24"/>
      <c r="FZ24"/>
    </row>
    <row r="25" spans="2:182" s="134" customFormat="1" ht="13.65" customHeight="1" x14ac:dyDescent="0.25">
      <c r="B25" s="14" t="s">
        <v>340</v>
      </c>
      <c r="C25" s="15"/>
      <c r="D25" s="21">
        <f>IF(ISNA(VLOOKUP($B25,Batting!$B$4:$D$39,3,FALSE)),0,(VLOOKUP($B25,Batting!$B$4:$D$39,3,FALSE)))</f>
        <v>1</v>
      </c>
      <c r="E25" s="16">
        <f t="shared" si="0"/>
        <v>1</v>
      </c>
      <c r="F25" s="22">
        <f t="shared" si="1"/>
        <v>5</v>
      </c>
      <c r="G25" s="23">
        <f t="shared" si="2"/>
        <v>0</v>
      </c>
      <c r="H25" s="23">
        <f t="shared" si="3"/>
        <v>38</v>
      </c>
      <c r="I25" s="23">
        <f t="shared" si="4"/>
        <v>1</v>
      </c>
      <c r="J25" s="22">
        <f t="shared" si="5"/>
        <v>5</v>
      </c>
      <c r="K25" s="22">
        <f t="shared" si="6"/>
        <v>7.6</v>
      </c>
      <c r="L25" s="24">
        <f t="shared" si="7"/>
        <v>38</v>
      </c>
      <c r="M25" s="169"/>
      <c r="N25" s="4">
        <v>5</v>
      </c>
      <c r="O25" s="16">
        <v>0</v>
      </c>
      <c r="P25" s="16">
        <v>38</v>
      </c>
      <c r="Q25" s="16">
        <v>1</v>
      </c>
      <c r="R25" s="139"/>
      <c r="S25" s="19">
        <f t="shared" si="8"/>
        <v>20</v>
      </c>
      <c r="T25" s="169"/>
      <c r="U25" s="161"/>
      <c r="V25" s="161"/>
      <c r="W25" s="170"/>
      <c r="X25" s="139"/>
      <c r="Y25" s="4"/>
      <c r="Z25" s="16"/>
      <c r="AA25" s="16"/>
      <c r="AB25" s="16"/>
      <c r="AC25" s="139"/>
      <c r="AD25" s="4"/>
      <c r="AE25" s="16"/>
      <c r="AF25" s="16"/>
      <c r="AG25" s="16"/>
      <c r="AH25" s="139"/>
      <c r="AI25" s="4"/>
      <c r="AJ25" s="16"/>
      <c r="AK25" s="16"/>
      <c r="AL25" s="16"/>
      <c r="AM25" s="139"/>
      <c r="AN25" s="4">
        <v>5</v>
      </c>
      <c r="AO25" s="16">
        <v>0</v>
      </c>
      <c r="AP25" s="16">
        <v>38</v>
      </c>
      <c r="AQ25" s="16">
        <v>1</v>
      </c>
      <c r="AR25" s="139"/>
      <c r="AS25" s="4"/>
      <c r="AT25" s="16"/>
      <c r="AU25" s="16"/>
      <c r="AV25" s="16"/>
      <c r="AW25" s="139"/>
      <c r="AX25" s="4"/>
      <c r="AY25" s="16"/>
      <c r="AZ25" s="16"/>
      <c r="BA25" s="16"/>
      <c r="BB25" s="139"/>
      <c r="BC25" s="4"/>
      <c r="BD25" s="16"/>
      <c r="BE25" s="16"/>
      <c r="BF25" s="16"/>
      <c r="BG25" s="139"/>
      <c r="BH25" s="4"/>
      <c r="BI25" s="16"/>
      <c r="BJ25" s="16"/>
      <c r="BK25" s="16"/>
      <c r="BL25" s="139"/>
      <c r="BM25" s="4"/>
      <c r="BN25" s="16"/>
      <c r="BO25" s="16"/>
      <c r="BP25" s="16"/>
      <c r="BQ25" s="139"/>
      <c r="BR25" s="4"/>
      <c r="BS25" s="16"/>
      <c r="BT25" s="16"/>
      <c r="BU25" s="16"/>
      <c r="BV25" s="139"/>
      <c r="BW25" s="4"/>
      <c r="BX25" s="16"/>
      <c r="BY25" s="16"/>
      <c r="BZ25" s="16"/>
      <c r="CA25" s="139"/>
      <c r="CB25" s="4"/>
      <c r="CC25" s="16"/>
      <c r="CD25" s="16"/>
      <c r="CE25" s="16"/>
      <c r="CF25" s="139"/>
      <c r="CG25" s="4"/>
      <c r="CH25" s="16"/>
      <c r="CI25" s="16"/>
      <c r="CJ25" s="16"/>
      <c r="CK25" s="139"/>
      <c r="CL25" s="4"/>
      <c r="CM25" s="16"/>
      <c r="CN25" s="16"/>
      <c r="CO25" s="16"/>
      <c r="CP25" s="139"/>
      <c r="CQ25" s="4"/>
      <c r="CR25" s="16"/>
      <c r="CS25" s="16"/>
      <c r="CT25" s="16"/>
      <c r="CU25" s="139"/>
      <c r="CV25" s="4"/>
      <c r="CW25" s="16"/>
      <c r="CX25" s="16"/>
      <c r="CY25" s="16"/>
      <c r="CZ25" s="139"/>
      <c r="DA25" s="4"/>
      <c r="DB25" s="16"/>
      <c r="DC25" s="16"/>
      <c r="DD25" s="16"/>
      <c r="DE25" s="139"/>
      <c r="DF25" s="4"/>
      <c r="DG25" s="16"/>
      <c r="DH25" s="16"/>
      <c r="DI25" s="16"/>
      <c r="DJ25" s="139"/>
      <c r="DK25" s="4"/>
      <c r="DL25" s="16"/>
      <c r="DM25" s="16"/>
      <c r="DN25" s="16"/>
      <c r="DO25" s="139"/>
      <c r="DP25" s="4"/>
      <c r="DQ25" s="16"/>
      <c r="DR25" s="16"/>
      <c r="DS25" s="16"/>
      <c r="DT25" s="139"/>
      <c r="DU25" s="4"/>
      <c r="DV25" s="16"/>
      <c r="DW25" s="16"/>
      <c r="DX25" s="16"/>
      <c r="DY25" s="139"/>
      <c r="DZ25" s="4"/>
      <c r="EA25" s="16"/>
      <c r="EB25" s="16"/>
      <c r="EC25" s="16"/>
      <c r="ED25" s="139"/>
      <c r="EE25" s="4"/>
      <c r="EF25" s="16"/>
      <c r="EG25" s="16"/>
      <c r="EH25" s="16"/>
      <c r="EI25" s="139"/>
      <c r="EJ25" s="4"/>
      <c r="EK25" s="16"/>
      <c r="EL25" s="16"/>
      <c r="EM25" s="16"/>
      <c r="EN25" s="139"/>
      <c r="EO25" s="25"/>
      <c r="EP25" s="16"/>
      <c r="EQ25" s="16"/>
      <c r="ER25" s="16"/>
      <c r="ES25" s="223"/>
      <c r="ET25" s="4"/>
      <c r="EU25" s="16"/>
      <c r="EV25" s="16"/>
      <c r="EW25" s="16"/>
      <c r="EX25" s="223"/>
      <c r="EY25" s="258"/>
      <c r="EZ25" s="252"/>
      <c r="FA25" s="252"/>
      <c r="FB25" s="252"/>
      <c r="FC25" s="226"/>
      <c r="FD25" s="230"/>
      <c r="FE25" s="230"/>
      <c r="FF25" s="230"/>
      <c r="FG25" s="224"/>
      <c r="FH25" s="231"/>
      <c r="FI25" s="224"/>
      <c r="FJ25" s="224"/>
      <c r="FK25" s="224"/>
      <c r="FL25" s="231"/>
      <c r="FM25" s="231"/>
      <c r="FN25" s="232"/>
      <c r="FO25" s="219"/>
      <c r="FP25" s="228"/>
      <c r="FQ25" s="258"/>
      <c r="FR25" s="252"/>
      <c r="FS25" s="252"/>
      <c r="FT25" s="252"/>
      <c r="FU25" s="256"/>
      <c r="FV25"/>
      <c r="FW25"/>
      <c r="FX25"/>
      <c r="FY25"/>
      <c r="FZ25"/>
    </row>
    <row r="26" spans="2:182" s="134" customFormat="1" ht="13.65" customHeight="1" x14ac:dyDescent="0.25">
      <c r="B26" s="14" t="s">
        <v>148</v>
      </c>
      <c r="C26" s="15" t="s">
        <v>316</v>
      </c>
      <c r="D26" s="21">
        <f>IF(ISNA(VLOOKUP($B26,Batting!$B$4:$D$39,3,FALSE)),0,(VLOOKUP($B26,Batting!$B$4:$D$39,3,FALSE)))</f>
        <v>5</v>
      </c>
      <c r="E26" s="16">
        <f t="shared" si="0"/>
        <v>5</v>
      </c>
      <c r="F26" s="22">
        <f t="shared" si="1"/>
        <v>27</v>
      </c>
      <c r="G26" s="23">
        <f t="shared" si="2"/>
        <v>2</v>
      </c>
      <c r="H26" s="23">
        <f t="shared" si="3"/>
        <v>152</v>
      </c>
      <c r="I26" s="23">
        <f t="shared" si="4"/>
        <v>2</v>
      </c>
      <c r="J26" s="22">
        <f t="shared" si="5"/>
        <v>13.5</v>
      </c>
      <c r="K26" s="22">
        <f t="shared" si="6"/>
        <v>5.6296296296296298</v>
      </c>
      <c r="L26" s="24">
        <f t="shared" si="7"/>
        <v>76</v>
      </c>
      <c r="M26" s="169"/>
      <c r="N26" s="4">
        <v>8</v>
      </c>
      <c r="O26" s="16">
        <v>1</v>
      </c>
      <c r="P26" s="16">
        <v>35</v>
      </c>
      <c r="Q26" s="16">
        <v>2</v>
      </c>
      <c r="R26" s="139"/>
      <c r="S26" s="19">
        <f t="shared" si="8"/>
        <v>40</v>
      </c>
      <c r="T26" s="169"/>
      <c r="U26" s="161"/>
      <c r="V26" s="161"/>
      <c r="W26" s="170"/>
      <c r="X26" s="139"/>
      <c r="Y26" s="4">
        <v>4</v>
      </c>
      <c r="Z26" s="16">
        <v>0</v>
      </c>
      <c r="AA26" s="16">
        <v>25</v>
      </c>
      <c r="AB26" s="16">
        <v>0</v>
      </c>
      <c r="AC26" s="139"/>
      <c r="AD26" s="4"/>
      <c r="AE26" s="16"/>
      <c r="AF26" s="16"/>
      <c r="AG26" s="16"/>
      <c r="AH26" s="139"/>
      <c r="AI26" s="4">
        <v>6</v>
      </c>
      <c r="AJ26" s="16">
        <v>0</v>
      </c>
      <c r="AK26" s="16">
        <v>37</v>
      </c>
      <c r="AL26" s="16">
        <v>0</v>
      </c>
      <c r="AM26" s="139"/>
      <c r="AN26" s="4">
        <v>8</v>
      </c>
      <c r="AO26" s="16">
        <v>1</v>
      </c>
      <c r="AP26" s="16">
        <v>35</v>
      </c>
      <c r="AQ26" s="16">
        <v>2</v>
      </c>
      <c r="AR26" s="139"/>
      <c r="AS26" s="4">
        <v>5</v>
      </c>
      <c r="AT26" s="16">
        <v>0</v>
      </c>
      <c r="AU26" s="16">
        <v>39</v>
      </c>
      <c r="AV26" s="16">
        <v>0</v>
      </c>
      <c r="AW26" s="139"/>
      <c r="AX26" s="4"/>
      <c r="AY26" s="16"/>
      <c r="AZ26" s="16"/>
      <c r="BA26" s="16"/>
      <c r="BB26" s="139"/>
      <c r="BC26" s="4">
        <v>4</v>
      </c>
      <c r="BD26" s="16">
        <v>1</v>
      </c>
      <c r="BE26" s="16">
        <v>16</v>
      </c>
      <c r="BF26" s="16">
        <v>0</v>
      </c>
      <c r="BG26" s="139"/>
      <c r="BH26" s="4"/>
      <c r="BI26" s="16"/>
      <c r="BJ26" s="16"/>
      <c r="BK26" s="16"/>
      <c r="BL26" s="139"/>
      <c r="BM26" s="4"/>
      <c r="BN26" s="16"/>
      <c r="BO26" s="16"/>
      <c r="BP26" s="16"/>
      <c r="BQ26" s="139"/>
      <c r="BR26" s="4"/>
      <c r="BS26" s="16"/>
      <c r="BT26" s="16"/>
      <c r="BU26" s="16"/>
      <c r="BV26" s="139"/>
      <c r="BW26" s="4"/>
      <c r="BX26" s="16"/>
      <c r="BY26" s="16"/>
      <c r="BZ26" s="16"/>
      <c r="CA26" s="139"/>
      <c r="CB26" s="4"/>
      <c r="CC26" s="16"/>
      <c r="CD26" s="16"/>
      <c r="CE26" s="16"/>
      <c r="CF26" s="139"/>
      <c r="CG26" s="4"/>
      <c r="CH26" s="16"/>
      <c r="CI26" s="16"/>
      <c r="CJ26" s="16"/>
      <c r="CK26" s="139"/>
      <c r="CL26" s="4"/>
      <c r="CM26" s="16"/>
      <c r="CN26" s="16"/>
      <c r="CO26" s="16"/>
      <c r="CP26" s="139"/>
      <c r="CQ26" s="4"/>
      <c r="CR26" s="16"/>
      <c r="CS26" s="16"/>
      <c r="CT26" s="16"/>
      <c r="CU26" s="139"/>
      <c r="CV26" s="4"/>
      <c r="CW26" s="16"/>
      <c r="CX26" s="16"/>
      <c r="CY26" s="16"/>
      <c r="CZ26" s="139"/>
      <c r="DA26" s="4"/>
      <c r="DB26" s="16"/>
      <c r="DC26" s="16"/>
      <c r="DD26" s="16"/>
      <c r="DE26" s="139"/>
      <c r="DF26" s="4"/>
      <c r="DG26" s="16"/>
      <c r="DH26" s="16"/>
      <c r="DI26" s="16"/>
      <c r="DJ26" s="139"/>
      <c r="DK26" s="4"/>
      <c r="DL26" s="16"/>
      <c r="DM26" s="16"/>
      <c r="DN26" s="16"/>
      <c r="DO26" s="139"/>
      <c r="DP26" s="4"/>
      <c r="DQ26" s="16"/>
      <c r="DR26" s="16"/>
      <c r="DS26" s="16"/>
      <c r="DT26" s="139"/>
      <c r="DU26" s="4"/>
      <c r="DV26" s="16"/>
      <c r="DW26" s="16"/>
      <c r="DX26" s="16"/>
      <c r="DY26" s="139"/>
      <c r="DZ26" s="4"/>
      <c r="EA26" s="16"/>
      <c r="EB26" s="16"/>
      <c r="EC26" s="16"/>
      <c r="ED26" s="139"/>
      <c r="EE26" s="4"/>
      <c r="EF26" s="16"/>
      <c r="EG26" s="16"/>
      <c r="EH26" s="16"/>
      <c r="EI26" s="139"/>
      <c r="EJ26" s="4"/>
      <c r="EK26" s="16"/>
      <c r="EL26" s="16"/>
      <c r="EM26" s="16"/>
      <c r="EN26" s="139"/>
      <c r="EO26" s="25"/>
      <c r="EP26" s="16"/>
      <c r="EQ26" s="16"/>
      <c r="ER26" s="16"/>
      <c r="ES26" s="223"/>
      <c r="ET26" s="4"/>
      <c r="EU26" s="16"/>
      <c r="EV26" s="16"/>
      <c r="EW26" s="16"/>
      <c r="EX26" s="223"/>
      <c r="EY26" s="258"/>
      <c r="EZ26" s="252"/>
      <c r="FA26" s="252"/>
      <c r="FB26" s="252"/>
      <c r="FC26" s="226"/>
      <c r="FD26" s="230"/>
      <c r="FE26" s="230"/>
      <c r="FF26" s="230"/>
      <c r="FG26" s="224"/>
      <c r="FH26" s="231"/>
      <c r="FI26" s="224"/>
      <c r="FJ26" s="224"/>
      <c r="FK26" s="224"/>
      <c r="FL26" s="231"/>
      <c r="FM26" s="231"/>
      <c r="FN26" s="232"/>
      <c r="FO26" s="219"/>
      <c r="FP26" s="228"/>
      <c r="FQ26" s="258"/>
      <c r="FR26" s="252"/>
      <c r="FS26" s="252"/>
      <c r="FT26" s="252"/>
      <c r="FU26" s="256"/>
      <c r="FV26"/>
      <c r="FW26"/>
      <c r="FX26"/>
      <c r="FY26"/>
      <c r="FZ26"/>
    </row>
    <row r="27" spans="2:182" s="134" customFormat="1" ht="13.65" customHeight="1" x14ac:dyDescent="0.25">
      <c r="B27" s="14" t="s">
        <v>339</v>
      </c>
      <c r="C27" s="15" t="s">
        <v>122</v>
      </c>
      <c r="D27" s="21">
        <f>IF(ISNA(VLOOKUP($B27,Batting!$B$4:$D$39,3,FALSE)),0,(VLOOKUP($B27,Batting!$B$4:$D$39,3,FALSE)))</f>
        <v>1</v>
      </c>
      <c r="E27" s="16">
        <f t="shared" si="0"/>
        <v>1</v>
      </c>
      <c r="F27" s="22">
        <f t="shared" si="1"/>
        <v>6</v>
      </c>
      <c r="G27" s="23">
        <f t="shared" si="2"/>
        <v>1</v>
      </c>
      <c r="H27" s="23">
        <f t="shared" si="3"/>
        <v>15</v>
      </c>
      <c r="I27" s="23">
        <f t="shared" si="4"/>
        <v>0</v>
      </c>
      <c r="J27" s="22" t="str">
        <f t="shared" si="5"/>
        <v>-</v>
      </c>
      <c r="K27" s="22">
        <f t="shared" si="6"/>
        <v>2.5</v>
      </c>
      <c r="L27" s="24" t="str">
        <f t="shared" si="7"/>
        <v>-</v>
      </c>
      <c r="M27" s="169"/>
      <c r="N27" s="4">
        <v>6</v>
      </c>
      <c r="O27" s="16">
        <v>1</v>
      </c>
      <c r="P27" s="16">
        <v>15</v>
      </c>
      <c r="Q27" s="16">
        <v>0</v>
      </c>
      <c r="R27" s="139"/>
      <c r="S27" s="19">
        <f t="shared" si="8"/>
        <v>0</v>
      </c>
      <c r="T27" s="169"/>
      <c r="U27" s="161"/>
      <c r="V27" s="161"/>
      <c r="W27" s="170"/>
      <c r="X27" s="139"/>
      <c r="Y27" s="4"/>
      <c r="Z27" s="16"/>
      <c r="AA27" s="16"/>
      <c r="AB27" s="16"/>
      <c r="AC27" s="139"/>
      <c r="AD27" s="4">
        <v>6</v>
      </c>
      <c r="AE27" s="16">
        <v>1</v>
      </c>
      <c r="AF27" s="16">
        <v>15</v>
      </c>
      <c r="AG27" s="16">
        <v>0</v>
      </c>
      <c r="AH27" s="139"/>
      <c r="AI27" s="4"/>
      <c r="AJ27" s="16"/>
      <c r="AK27" s="16"/>
      <c r="AL27" s="16"/>
      <c r="AM27" s="139"/>
      <c r="AN27" s="4"/>
      <c r="AO27" s="16"/>
      <c r="AP27" s="16"/>
      <c r="AQ27" s="16"/>
      <c r="AR27" s="139"/>
      <c r="AS27" s="4"/>
      <c r="AT27" s="16"/>
      <c r="AU27" s="16"/>
      <c r="AV27" s="16"/>
      <c r="AW27" s="139"/>
      <c r="AX27" s="4"/>
      <c r="AY27" s="16"/>
      <c r="AZ27" s="16"/>
      <c r="BA27" s="16"/>
      <c r="BB27" s="139"/>
      <c r="BC27" s="4"/>
      <c r="BD27" s="16"/>
      <c r="BE27" s="16"/>
      <c r="BF27" s="16"/>
      <c r="BG27" s="139"/>
      <c r="BH27" s="4"/>
      <c r="BI27" s="16"/>
      <c r="BJ27" s="16"/>
      <c r="BK27" s="16"/>
      <c r="BL27" s="139"/>
      <c r="BM27" s="4"/>
      <c r="BN27" s="16"/>
      <c r="BO27" s="16"/>
      <c r="BP27" s="16"/>
      <c r="BQ27" s="139"/>
      <c r="BR27" s="4"/>
      <c r="BS27" s="16"/>
      <c r="BT27" s="16"/>
      <c r="BU27" s="16"/>
      <c r="BV27" s="139"/>
      <c r="BW27" s="4"/>
      <c r="BX27" s="16"/>
      <c r="BY27" s="16"/>
      <c r="BZ27" s="16"/>
      <c r="CA27" s="139"/>
      <c r="CB27" s="4"/>
      <c r="CC27" s="16"/>
      <c r="CD27" s="16"/>
      <c r="CE27" s="16"/>
      <c r="CF27" s="139"/>
      <c r="CG27" s="4"/>
      <c r="CH27" s="16"/>
      <c r="CI27" s="16"/>
      <c r="CJ27" s="16"/>
      <c r="CK27" s="139"/>
      <c r="CL27" s="4"/>
      <c r="CM27" s="16"/>
      <c r="CN27" s="16"/>
      <c r="CO27" s="16"/>
      <c r="CP27" s="139"/>
      <c r="CQ27" s="4"/>
      <c r="CR27" s="16"/>
      <c r="CS27" s="16"/>
      <c r="CT27" s="16"/>
      <c r="CU27" s="139"/>
      <c r="CV27" s="4"/>
      <c r="CW27" s="16"/>
      <c r="CX27" s="16"/>
      <c r="CY27" s="16"/>
      <c r="CZ27" s="139"/>
      <c r="DA27" s="4"/>
      <c r="DB27" s="16"/>
      <c r="DC27" s="16"/>
      <c r="DD27" s="16"/>
      <c r="DE27" s="139"/>
      <c r="DF27" s="4"/>
      <c r="DG27" s="16"/>
      <c r="DH27" s="16"/>
      <c r="DI27" s="16"/>
      <c r="DJ27" s="139"/>
      <c r="DK27" s="4"/>
      <c r="DL27" s="16"/>
      <c r="DM27" s="16"/>
      <c r="DN27" s="16"/>
      <c r="DO27" s="139"/>
      <c r="DP27" s="4"/>
      <c r="DQ27" s="16"/>
      <c r="DR27" s="16"/>
      <c r="DS27" s="16"/>
      <c r="DT27" s="139"/>
      <c r="DU27" s="4"/>
      <c r="DV27" s="16"/>
      <c r="DW27" s="16"/>
      <c r="DX27" s="16"/>
      <c r="DY27" s="139"/>
      <c r="DZ27" s="4"/>
      <c r="EA27" s="16"/>
      <c r="EB27" s="16"/>
      <c r="EC27" s="16"/>
      <c r="ED27" s="139"/>
      <c r="EE27" s="4"/>
      <c r="EF27" s="16"/>
      <c r="EG27" s="16"/>
      <c r="EH27" s="16"/>
      <c r="EI27" s="139"/>
      <c r="EJ27" s="4"/>
      <c r="EK27" s="16"/>
      <c r="EL27" s="16"/>
      <c r="EM27" s="16"/>
      <c r="EN27" s="139"/>
      <c r="EO27" s="25"/>
      <c r="EP27" s="16"/>
      <c r="EQ27" s="16"/>
      <c r="ER27" s="16"/>
      <c r="ES27" s="223"/>
      <c r="ET27" s="4"/>
      <c r="EU27" s="16"/>
      <c r="EV27" s="16"/>
      <c r="EW27" s="16"/>
      <c r="EX27" s="223"/>
      <c r="EY27" s="258"/>
      <c r="EZ27" s="252"/>
      <c r="FA27" s="252"/>
      <c r="FB27" s="252"/>
      <c r="FC27" s="226"/>
      <c r="FD27" s="230"/>
      <c r="FE27" s="230"/>
      <c r="FF27" s="230"/>
      <c r="FG27" s="224"/>
      <c r="FH27" s="231"/>
      <c r="FI27" s="224"/>
      <c r="FJ27" s="224"/>
      <c r="FK27" s="224"/>
      <c r="FL27" s="231"/>
      <c r="FM27" s="231"/>
      <c r="FN27" s="232"/>
      <c r="FO27" s="219"/>
      <c r="FP27" s="228"/>
      <c r="FQ27" s="258"/>
      <c r="FR27" s="252"/>
      <c r="FS27" s="252"/>
      <c r="FT27" s="252"/>
      <c r="FU27" s="256"/>
      <c r="FV27"/>
      <c r="FW27"/>
      <c r="FX27"/>
      <c r="FY27"/>
      <c r="FZ27"/>
    </row>
    <row r="28" spans="2:182" s="134" customFormat="1" ht="13.65" customHeight="1" x14ac:dyDescent="0.25">
      <c r="B28" s="14" t="s">
        <v>312</v>
      </c>
      <c r="C28" s="15" t="s">
        <v>122</v>
      </c>
      <c r="D28" s="21">
        <f>IF(ISNA(VLOOKUP($B28,Batting!$B$4:$D$39,3,FALSE)),0,(VLOOKUP($B28,Batting!$B$4:$D$39,3,FALSE)))</f>
        <v>1</v>
      </c>
      <c r="E28" s="16">
        <f t="shared" si="0"/>
        <v>1</v>
      </c>
      <c r="F28" s="22">
        <f t="shared" si="1"/>
        <v>3</v>
      </c>
      <c r="G28" s="23">
        <f t="shared" si="2"/>
        <v>0</v>
      </c>
      <c r="H28" s="23">
        <f t="shared" si="3"/>
        <v>13</v>
      </c>
      <c r="I28" s="23">
        <f t="shared" si="4"/>
        <v>0</v>
      </c>
      <c r="J28" s="22" t="str">
        <f t="shared" si="5"/>
        <v>-</v>
      </c>
      <c r="K28" s="22">
        <f t="shared" si="6"/>
        <v>4.333333333333333</v>
      </c>
      <c r="L28" s="24" t="str">
        <f t="shared" si="7"/>
        <v>-</v>
      </c>
      <c r="M28" s="169"/>
      <c r="N28" s="4">
        <v>3</v>
      </c>
      <c r="O28" s="16">
        <v>0</v>
      </c>
      <c r="P28" s="16">
        <v>13</v>
      </c>
      <c r="Q28" s="16">
        <v>0</v>
      </c>
      <c r="R28" s="139"/>
      <c r="S28" s="19">
        <f t="shared" si="8"/>
        <v>0</v>
      </c>
      <c r="T28" s="169"/>
      <c r="U28" s="161"/>
      <c r="V28" s="161"/>
      <c r="W28" s="170"/>
      <c r="X28" s="139"/>
      <c r="Y28" s="4"/>
      <c r="Z28" s="16"/>
      <c r="AA28" s="16"/>
      <c r="AB28" s="16"/>
      <c r="AC28" s="139"/>
      <c r="AD28" s="4"/>
      <c r="AE28" s="16"/>
      <c r="AF28" s="16"/>
      <c r="AG28" s="16"/>
      <c r="AH28" s="139"/>
      <c r="AI28" s="4">
        <v>3</v>
      </c>
      <c r="AJ28" s="16">
        <v>0</v>
      </c>
      <c r="AK28" s="16">
        <v>13</v>
      </c>
      <c r="AL28" s="16">
        <v>0</v>
      </c>
      <c r="AM28" s="139"/>
      <c r="AN28" s="4"/>
      <c r="AO28" s="16"/>
      <c r="AP28" s="16"/>
      <c r="AQ28" s="16"/>
      <c r="AR28" s="139"/>
      <c r="AS28" s="4"/>
      <c r="AT28" s="16"/>
      <c r="AU28" s="16"/>
      <c r="AV28" s="16"/>
      <c r="AW28" s="139"/>
      <c r="AX28" s="4"/>
      <c r="AY28" s="16"/>
      <c r="AZ28" s="16"/>
      <c r="BA28" s="16"/>
      <c r="BB28" s="139"/>
      <c r="BC28" s="4"/>
      <c r="BD28" s="16"/>
      <c r="BE28" s="16"/>
      <c r="BF28" s="16"/>
      <c r="BG28" s="139"/>
      <c r="BH28" s="4"/>
      <c r="BI28" s="16"/>
      <c r="BJ28" s="16"/>
      <c r="BK28" s="16"/>
      <c r="BL28" s="139"/>
      <c r="BM28" s="4"/>
      <c r="BN28" s="16"/>
      <c r="BO28" s="16"/>
      <c r="BP28" s="16"/>
      <c r="BQ28" s="139"/>
      <c r="BR28" s="4"/>
      <c r="BS28" s="16"/>
      <c r="BT28" s="16"/>
      <c r="BU28" s="16"/>
      <c r="BV28" s="139"/>
      <c r="BW28" s="4"/>
      <c r="BX28" s="16"/>
      <c r="BY28" s="16"/>
      <c r="BZ28" s="16"/>
      <c r="CA28" s="139"/>
      <c r="CB28" s="4"/>
      <c r="CC28" s="16"/>
      <c r="CD28" s="16"/>
      <c r="CE28" s="16"/>
      <c r="CF28" s="139"/>
      <c r="CG28" s="4"/>
      <c r="CH28" s="16"/>
      <c r="CI28" s="16"/>
      <c r="CJ28" s="16"/>
      <c r="CK28" s="139"/>
      <c r="CL28" s="4"/>
      <c r="CM28" s="16"/>
      <c r="CN28" s="16"/>
      <c r="CO28" s="16"/>
      <c r="CP28" s="139"/>
      <c r="CQ28" s="4"/>
      <c r="CR28" s="16"/>
      <c r="CS28" s="16"/>
      <c r="CT28" s="16"/>
      <c r="CU28" s="139"/>
      <c r="CV28" s="4"/>
      <c r="CW28" s="16"/>
      <c r="CX28" s="16"/>
      <c r="CY28" s="16"/>
      <c r="CZ28" s="139"/>
      <c r="DA28" s="4"/>
      <c r="DB28" s="16"/>
      <c r="DC28" s="16"/>
      <c r="DD28" s="16"/>
      <c r="DE28" s="139"/>
      <c r="DF28" s="4"/>
      <c r="DG28" s="16"/>
      <c r="DH28" s="16"/>
      <c r="DI28" s="16"/>
      <c r="DJ28" s="139"/>
      <c r="DK28" s="4"/>
      <c r="DL28" s="16"/>
      <c r="DM28" s="16"/>
      <c r="DN28" s="16"/>
      <c r="DO28" s="139"/>
      <c r="DP28" s="4"/>
      <c r="DQ28" s="16"/>
      <c r="DR28" s="16"/>
      <c r="DS28" s="16"/>
      <c r="DT28" s="139"/>
      <c r="DU28" s="4"/>
      <c r="DV28" s="16"/>
      <c r="DW28" s="16"/>
      <c r="DX28" s="16"/>
      <c r="DY28" s="139"/>
      <c r="DZ28" s="4"/>
      <c r="EA28" s="16"/>
      <c r="EB28" s="16"/>
      <c r="EC28" s="16"/>
      <c r="ED28" s="139"/>
      <c r="EE28" s="4"/>
      <c r="EF28" s="16"/>
      <c r="EG28" s="16"/>
      <c r="EH28" s="16"/>
      <c r="EI28" s="139"/>
      <c r="EJ28" s="4"/>
      <c r="EK28" s="16"/>
      <c r="EL28" s="16"/>
      <c r="EM28" s="16"/>
      <c r="EN28" s="139"/>
      <c r="EO28" s="25"/>
      <c r="EP28" s="16"/>
      <c r="EQ28" s="16"/>
      <c r="ER28" s="16"/>
      <c r="ES28" s="223"/>
      <c r="ET28" s="4"/>
      <c r="EU28" s="16"/>
      <c r="EV28" s="16"/>
      <c r="EW28" s="16"/>
      <c r="EX28" s="223"/>
      <c r="EY28" s="258"/>
      <c r="EZ28" s="252"/>
      <c r="FA28" s="252"/>
      <c r="FB28" s="252"/>
      <c r="FC28" s="226"/>
      <c r="FD28" s="230"/>
      <c r="FE28" s="230"/>
      <c r="FF28" s="230"/>
      <c r="FG28" s="224"/>
      <c r="FH28" s="231"/>
      <c r="FI28" s="224"/>
      <c r="FJ28" s="224"/>
      <c r="FK28" s="224"/>
      <c r="FL28" s="231"/>
      <c r="FM28" s="231"/>
      <c r="FN28" s="232"/>
      <c r="FO28" s="219"/>
      <c r="FP28" s="228"/>
      <c r="FQ28" s="258"/>
      <c r="FR28" s="252"/>
      <c r="FS28" s="252"/>
      <c r="FT28" s="252"/>
      <c r="FU28" s="256"/>
      <c r="FV28"/>
      <c r="FW28"/>
      <c r="FX28"/>
      <c r="FY28"/>
      <c r="FZ28"/>
    </row>
    <row r="29" spans="2:182" s="134" customFormat="1" ht="13.65" customHeight="1" x14ac:dyDescent="0.25">
      <c r="B29" s="14" t="s">
        <v>22</v>
      </c>
      <c r="C29" s="15" t="s">
        <v>125</v>
      </c>
      <c r="D29" s="21">
        <f>IF(ISNA(VLOOKUP($B29,Batting!$B$4:$D$39,3,FALSE)),0,(VLOOKUP($B29,Batting!$B$4:$D$39,3,FALSE)))</f>
        <v>4</v>
      </c>
      <c r="E29" s="16">
        <f t="shared" si="0"/>
        <v>2</v>
      </c>
      <c r="F29" s="22">
        <f t="shared" si="1"/>
        <v>12</v>
      </c>
      <c r="G29" s="23">
        <f t="shared" si="2"/>
        <v>0</v>
      </c>
      <c r="H29" s="23">
        <f t="shared" si="3"/>
        <v>67</v>
      </c>
      <c r="I29" s="23">
        <f t="shared" si="4"/>
        <v>0</v>
      </c>
      <c r="J29" s="22" t="str">
        <f t="shared" si="5"/>
        <v>-</v>
      </c>
      <c r="K29" s="22">
        <f t="shared" si="6"/>
        <v>5.583333333333333</v>
      </c>
      <c r="L29" s="24" t="str">
        <f t="shared" si="7"/>
        <v>-</v>
      </c>
      <c r="M29" s="169"/>
      <c r="N29" s="4">
        <v>4</v>
      </c>
      <c r="O29" s="16">
        <v>0</v>
      </c>
      <c r="P29" s="16">
        <v>31</v>
      </c>
      <c r="Q29" s="16">
        <v>0</v>
      </c>
      <c r="R29" s="139"/>
      <c r="S29" s="19">
        <f t="shared" si="8"/>
        <v>0</v>
      </c>
      <c r="T29" s="169"/>
      <c r="U29" s="161"/>
      <c r="V29" s="161"/>
      <c r="W29" s="170"/>
      <c r="X29" s="139"/>
      <c r="Y29" s="4"/>
      <c r="Z29" s="16"/>
      <c r="AA29" s="16"/>
      <c r="AB29" s="16"/>
      <c r="AC29" s="139"/>
      <c r="AD29" s="4"/>
      <c r="AE29" s="16"/>
      <c r="AF29" s="16"/>
      <c r="AG29" s="16"/>
      <c r="AH29" s="139"/>
      <c r="AI29" s="4">
        <v>4</v>
      </c>
      <c r="AJ29" s="16">
        <v>0</v>
      </c>
      <c r="AK29" s="16">
        <v>31</v>
      </c>
      <c r="AL29" s="16">
        <v>0</v>
      </c>
      <c r="AM29" s="139"/>
      <c r="AN29" s="4"/>
      <c r="AO29" s="16"/>
      <c r="AP29" s="16"/>
      <c r="AQ29" s="16"/>
      <c r="AR29" s="139"/>
      <c r="AS29" s="4"/>
      <c r="AT29" s="16"/>
      <c r="AU29" s="16"/>
      <c r="AV29" s="16"/>
      <c r="AW29" s="139"/>
      <c r="AX29" s="4"/>
      <c r="AY29" s="16"/>
      <c r="AZ29" s="16"/>
      <c r="BA29" s="16"/>
      <c r="BB29" s="139"/>
      <c r="BC29" s="4">
        <v>8</v>
      </c>
      <c r="BD29" s="16">
        <v>0</v>
      </c>
      <c r="BE29" s="16">
        <v>36</v>
      </c>
      <c r="BF29" s="16">
        <v>0</v>
      </c>
      <c r="BG29" s="139"/>
      <c r="BH29" s="4"/>
      <c r="BI29" s="16"/>
      <c r="BJ29" s="16"/>
      <c r="BK29" s="16"/>
      <c r="BL29" s="139"/>
      <c r="BM29" s="4"/>
      <c r="BN29" s="16"/>
      <c r="BO29" s="16"/>
      <c r="BP29" s="16"/>
      <c r="BQ29" s="139"/>
      <c r="BR29" s="4"/>
      <c r="BS29" s="16"/>
      <c r="BT29" s="16"/>
      <c r="BU29" s="16"/>
      <c r="BV29" s="139"/>
      <c r="BW29" s="4"/>
      <c r="BX29" s="16"/>
      <c r="BY29" s="16"/>
      <c r="BZ29" s="16"/>
      <c r="CA29" s="139"/>
      <c r="CB29" s="4"/>
      <c r="CC29" s="16"/>
      <c r="CD29" s="16"/>
      <c r="CE29" s="16"/>
      <c r="CF29" s="139"/>
      <c r="CG29" s="4"/>
      <c r="CH29" s="16"/>
      <c r="CI29" s="16"/>
      <c r="CJ29" s="16"/>
      <c r="CK29" s="139"/>
      <c r="CL29" s="4"/>
      <c r="CM29" s="16"/>
      <c r="CN29" s="16"/>
      <c r="CO29" s="16"/>
      <c r="CP29" s="139"/>
      <c r="CQ29" s="4"/>
      <c r="CR29" s="16"/>
      <c r="CS29" s="16"/>
      <c r="CT29" s="16"/>
      <c r="CU29" s="139"/>
      <c r="CV29" s="4"/>
      <c r="CW29" s="16"/>
      <c r="CX29" s="16"/>
      <c r="CY29" s="16"/>
      <c r="CZ29" s="139"/>
      <c r="DA29" s="4"/>
      <c r="DB29" s="16"/>
      <c r="DC29" s="16"/>
      <c r="DD29" s="16"/>
      <c r="DE29" s="139"/>
      <c r="DF29" s="4"/>
      <c r="DG29" s="16"/>
      <c r="DH29" s="16"/>
      <c r="DI29" s="16"/>
      <c r="DJ29" s="139"/>
      <c r="DK29" s="4"/>
      <c r="DL29" s="16"/>
      <c r="DM29" s="16"/>
      <c r="DN29" s="16"/>
      <c r="DO29" s="139"/>
      <c r="DP29" s="4"/>
      <c r="DQ29" s="16"/>
      <c r="DR29" s="16"/>
      <c r="DS29" s="16"/>
      <c r="DT29" s="139"/>
      <c r="DU29" s="4"/>
      <c r="DV29" s="16"/>
      <c r="DW29" s="16"/>
      <c r="DX29" s="16"/>
      <c r="DY29" s="139"/>
      <c r="DZ29" s="4"/>
      <c r="EA29" s="16"/>
      <c r="EB29" s="16"/>
      <c r="EC29" s="16"/>
      <c r="ED29" s="139"/>
      <c r="EE29" s="4"/>
      <c r="EF29" s="16"/>
      <c r="EG29" s="16"/>
      <c r="EH29" s="16"/>
      <c r="EI29" s="139"/>
      <c r="EJ29" s="4"/>
      <c r="EK29" s="16"/>
      <c r="EL29" s="16"/>
      <c r="EM29" s="16"/>
      <c r="EN29" s="139"/>
      <c r="EO29" s="25"/>
      <c r="EP29" s="16"/>
      <c r="EQ29" s="16"/>
      <c r="ER29" s="16"/>
      <c r="ES29" s="223"/>
      <c r="ET29" s="4"/>
      <c r="EU29" s="16"/>
      <c r="EV29" s="16"/>
      <c r="EW29" s="16"/>
      <c r="EX29" s="223"/>
      <c r="EY29" s="258"/>
      <c r="EZ29" s="252"/>
      <c r="FA29" s="252"/>
      <c r="FB29" s="252"/>
      <c r="FC29" s="226"/>
      <c r="FD29" s="230"/>
      <c r="FE29" s="230"/>
      <c r="FF29" s="230"/>
      <c r="FG29" s="224"/>
      <c r="FH29" s="231"/>
      <c r="FI29" s="224"/>
      <c r="FJ29" s="224"/>
      <c r="FK29" s="224"/>
      <c r="FL29" s="231"/>
      <c r="FM29" s="231"/>
      <c r="FN29" s="232"/>
      <c r="FO29" s="219"/>
      <c r="FP29" s="228"/>
      <c r="FQ29" s="258"/>
      <c r="FR29" s="252"/>
      <c r="FS29" s="252"/>
      <c r="FT29" s="252"/>
      <c r="FU29" s="256"/>
      <c r="FV29"/>
      <c r="FW29"/>
      <c r="FX29"/>
      <c r="FY29"/>
      <c r="FZ29"/>
    </row>
    <row r="30" spans="2:182" s="134" customFormat="1" ht="13.65" customHeight="1" x14ac:dyDescent="0.25">
      <c r="B30" s="14" t="s">
        <v>310</v>
      </c>
      <c r="C30" s="15" t="s">
        <v>123</v>
      </c>
      <c r="D30" s="21">
        <f>IF(ISNA(VLOOKUP($B30,Batting!$B$4:$D$39,3,FALSE)),0,(VLOOKUP($B30,Batting!$B$4:$D$39,3,FALSE)))</f>
        <v>1</v>
      </c>
      <c r="E30" s="16">
        <f t="shared" si="0"/>
        <v>1</v>
      </c>
      <c r="F30" s="22">
        <f t="shared" si="1"/>
        <v>5</v>
      </c>
      <c r="G30" s="23">
        <f t="shared" si="2"/>
        <v>0</v>
      </c>
      <c r="H30" s="23">
        <f t="shared" si="3"/>
        <v>34</v>
      </c>
      <c r="I30" s="23">
        <f t="shared" si="4"/>
        <v>0</v>
      </c>
      <c r="J30" s="22" t="str">
        <f t="shared" si="5"/>
        <v>-</v>
      </c>
      <c r="K30" s="22">
        <f t="shared" si="6"/>
        <v>6.8</v>
      </c>
      <c r="L30" s="24" t="str">
        <f t="shared" si="7"/>
        <v>-</v>
      </c>
      <c r="M30" s="169"/>
      <c r="N30" s="4">
        <v>5</v>
      </c>
      <c r="O30" s="16">
        <v>0</v>
      </c>
      <c r="P30" s="16">
        <v>34</v>
      </c>
      <c r="Q30" s="16">
        <v>0</v>
      </c>
      <c r="R30" s="139"/>
      <c r="S30" s="19">
        <f t="shared" si="8"/>
        <v>0</v>
      </c>
      <c r="T30" s="169"/>
      <c r="U30" s="161"/>
      <c r="V30" s="161"/>
      <c r="W30" s="170"/>
      <c r="X30" s="139"/>
      <c r="Y30" s="4">
        <v>5</v>
      </c>
      <c r="Z30" s="16">
        <v>0</v>
      </c>
      <c r="AA30" s="16">
        <v>34</v>
      </c>
      <c r="AB30" s="16">
        <v>0</v>
      </c>
      <c r="AC30" s="139"/>
      <c r="AD30" s="4"/>
      <c r="AE30" s="16"/>
      <c r="AF30" s="16"/>
      <c r="AG30" s="16"/>
      <c r="AH30" s="139"/>
      <c r="AI30" s="4"/>
      <c r="AJ30" s="16"/>
      <c r="AK30" s="16"/>
      <c r="AL30" s="16"/>
      <c r="AM30" s="139"/>
      <c r="AN30" s="4"/>
      <c r="AO30" s="16"/>
      <c r="AP30" s="16"/>
      <c r="AQ30" s="16"/>
      <c r="AR30" s="139"/>
      <c r="AS30" s="4"/>
      <c r="AT30" s="16"/>
      <c r="AU30" s="16"/>
      <c r="AV30" s="16"/>
      <c r="AW30" s="139"/>
      <c r="AX30" s="4"/>
      <c r="AY30" s="16"/>
      <c r="AZ30" s="16"/>
      <c r="BA30" s="16"/>
      <c r="BB30" s="139"/>
      <c r="BC30" s="4"/>
      <c r="BD30" s="16"/>
      <c r="BE30" s="16"/>
      <c r="BF30" s="16"/>
      <c r="BG30" s="139"/>
      <c r="BH30" s="4"/>
      <c r="BI30" s="16"/>
      <c r="BJ30" s="16"/>
      <c r="BK30" s="16"/>
      <c r="BL30" s="139"/>
      <c r="BM30" s="4"/>
      <c r="BN30" s="16"/>
      <c r="BO30" s="16"/>
      <c r="BP30" s="16"/>
      <c r="BQ30" s="139"/>
      <c r="BR30" s="4"/>
      <c r="BS30" s="16"/>
      <c r="BT30" s="16"/>
      <c r="BU30" s="16"/>
      <c r="BV30" s="139"/>
      <c r="BW30" s="4"/>
      <c r="BX30" s="16"/>
      <c r="BY30" s="16"/>
      <c r="BZ30" s="16"/>
      <c r="CA30" s="139"/>
      <c r="CB30" s="4"/>
      <c r="CC30" s="16"/>
      <c r="CD30" s="16"/>
      <c r="CE30" s="16"/>
      <c r="CF30" s="139"/>
      <c r="CG30" s="4"/>
      <c r="CH30" s="16"/>
      <c r="CI30" s="16"/>
      <c r="CJ30" s="16"/>
      <c r="CK30" s="139"/>
      <c r="CL30" s="4"/>
      <c r="CM30" s="16"/>
      <c r="CN30" s="16"/>
      <c r="CO30" s="16"/>
      <c r="CP30" s="139"/>
      <c r="CQ30" s="4"/>
      <c r="CR30" s="16"/>
      <c r="CS30" s="16"/>
      <c r="CT30" s="16"/>
      <c r="CU30" s="139"/>
      <c r="CV30" s="4"/>
      <c r="CW30" s="16"/>
      <c r="CX30" s="16"/>
      <c r="CY30" s="16"/>
      <c r="CZ30" s="139"/>
      <c r="DA30" s="4"/>
      <c r="DB30" s="16"/>
      <c r="DC30" s="16"/>
      <c r="DD30" s="16"/>
      <c r="DE30" s="139"/>
      <c r="DF30" s="4"/>
      <c r="DG30" s="16"/>
      <c r="DH30" s="16"/>
      <c r="DI30" s="16"/>
      <c r="DJ30" s="139"/>
      <c r="DK30" s="4"/>
      <c r="DL30" s="16"/>
      <c r="DM30" s="16"/>
      <c r="DN30" s="16"/>
      <c r="DO30" s="139"/>
      <c r="DP30" s="4"/>
      <c r="DQ30" s="16"/>
      <c r="DR30" s="16"/>
      <c r="DS30" s="16"/>
      <c r="DT30" s="139"/>
      <c r="DU30" s="4"/>
      <c r="DV30" s="16"/>
      <c r="DW30" s="16"/>
      <c r="DX30" s="16"/>
      <c r="DY30" s="139"/>
      <c r="DZ30" s="4"/>
      <c r="EA30" s="16"/>
      <c r="EB30" s="16"/>
      <c r="EC30" s="16"/>
      <c r="ED30" s="139"/>
      <c r="EE30" s="4"/>
      <c r="EF30" s="16"/>
      <c r="EG30" s="16"/>
      <c r="EH30" s="16"/>
      <c r="EI30" s="139"/>
      <c r="EJ30" s="4"/>
      <c r="EK30" s="16"/>
      <c r="EL30" s="16"/>
      <c r="EM30" s="16"/>
      <c r="EN30" s="139"/>
      <c r="EO30" s="25"/>
      <c r="EP30" s="16"/>
      <c r="EQ30" s="16"/>
      <c r="ER30" s="16"/>
      <c r="ES30" s="223"/>
      <c r="ET30" s="4"/>
      <c r="EU30" s="16"/>
      <c r="EV30" s="16"/>
      <c r="EW30" s="16"/>
      <c r="EX30" s="223"/>
      <c r="EY30" s="258"/>
      <c r="EZ30" s="252"/>
      <c r="FA30" s="252"/>
      <c r="FB30" s="252"/>
      <c r="FC30" s="226"/>
      <c r="FD30" s="230"/>
      <c r="FE30" s="230"/>
      <c r="FF30" s="230"/>
      <c r="FG30" s="224"/>
      <c r="FH30" s="231"/>
      <c r="FI30" s="224"/>
      <c r="FJ30" s="224"/>
      <c r="FK30" s="224"/>
      <c r="FL30" s="231"/>
      <c r="FM30" s="231"/>
      <c r="FN30" s="232"/>
      <c r="FO30" s="219"/>
      <c r="FP30" s="228"/>
      <c r="FQ30" s="258"/>
      <c r="FR30" s="252"/>
      <c r="FS30" s="252"/>
      <c r="FT30" s="252"/>
      <c r="FU30" s="256"/>
      <c r="FV30"/>
      <c r="FW30"/>
      <c r="FX30"/>
      <c r="FY30"/>
      <c r="FZ30"/>
    </row>
    <row r="31" spans="2:182" s="134" customFormat="1" ht="13.65" customHeight="1" x14ac:dyDescent="0.25">
      <c r="B31" s="14" t="s">
        <v>264</v>
      </c>
      <c r="C31" s="15" t="s">
        <v>122</v>
      </c>
      <c r="D31" s="21">
        <f>IF(ISNA(VLOOKUP($B31,Batting!$B$4:$D$39,3,FALSE)),0,(VLOOKUP($B31,Batting!$B$4:$D$39,3,FALSE)))</f>
        <v>1</v>
      </c>
      <c r="E31" s="16">
        <f t="shared" si="0"/>
        <v>1</v>
      </c>
      <c r="F31" s="22">
        <f t="shared" si="1"/>
        <v>5</v>
      </c>
      <c r="G31" s="23">
        <f t="shared" si="2"/>
        <v>0</v>
      </c>
      <c r="H31" s="23">
        <f t="shared" si="3"/>
        <v>36</v>
      </c>
      <c r="I31" s="23">
        <f t="shared" si="4"/>
        <v>0</v>
      </c>
      <c r="J31" s="22" t="str">
        <f t="shared" si="5"/>
        <v>-</v>
      </c>
      <c r="K31" s="22">
        <f t="shared" si="6"/>
        <v>7.2</v>
      </c>
      <c r="L31" s="24" t="str">
        <f t="shared" si="7"/>
        <v>-</v>
      </c>
      <c r="M31" s="169"/>
      <c r="N31" s="4">
        <v>5</v>
      </c>
      <c r="O31" s="16">
        <v>0</v>
      </c>
      <c r="P31" s="16">
        <v>36</v>
      </c>
      <c r="Q31" s="16">
        <v>0</v>
      </c>
      <c r="R31" s="139"/>
      <c r="S31" s="19">
        <f t="shared" si="8"/>
        <v>0</v>
      </c>
      <c r="T31" s="169"/>
      <c r="U31" s="161"/>
      <c r="V31" s="161"/>
      <c r="W31" s="170"/>
      <c r="X31" s="139"/>
      <c r="Y31" s="4"/>
      <c r="Z31" s="16"/>
      <c r="AA31" s="16"/>
      <c r="AB31" s="16"/>
      <c r="AC31" s="139"/>
      <c r="AD31" s="4"/>
      <c r="AE31" s="16"/>
      <c r="AF31" s="16"/>
      <c r="AG31" s="16"/>
      <c r="AH31" s="139"/>
      <c r="AI31" s="4">
        <v>5</v>
      </c>
      <c r="AJ31" s="16">
        <v>0</v>
      </c>
      <c r="AK31" s="16">
        <v>36</v>
      </c>
      <c r="AL31" s="16">
        <v>0</v>
      </c>
      <c r="AM31" s="139"/>
      <c r="AN31" s="4"/>
      <c r="AO31" s="16"/>
      <c r="AP31" s="16"/>
      <c r="AQ31" s="16"/>
      <c r="AR31" s="139"/>
      <c r="AS31" s="4"/>
      <c r="AT31" s="16"/>
      <c r="AU31" s="16"/>
      <c r="AV31" s="16"/>
      <c r="AW31" s="139"/>
      <c r="AX31" s="4"/>
      <c r="AY31" s="16"/>
      <c r="AZ31" s="16"/>
      <c r="BA31" s="16"/>
      <c r="BB31" s="139"/>
      <c r="BC31" s="4"/>
      <c r="BD31" s="16"/>
      <c r="BE31" s="16"/>
      <c r="BF31" s="16"/>
      <c r="BG31" s="139"/>
      <c r="BH31" s="4"/>
      <c r="BI31" s="16"/>
      <c r="BJ31" s="16"/>
      <c r="BK31" s="16"/>
      <c r="BL31" s="139"/>
      <c r="BM31" s="4"/>
      <c r="BN31" s="16"/>
      <c r="BO31" s="16"/>
      <c r="BP31" s="16"/>
      <c r="BQ31" s="139"/>
      <c r="BR31" s="4"/>
      <c r="BS31" s="16"/>
      <c r="BT31" s="16"/>
      <c r="BU31" s="16"/>
      <c r="BV31" s="139"/>
      <c r="BW31" s="4"/>
      <c r="BX31" s="16"/>
      <c r="BY31" s="16"/>
      <c r="BZ31" s="16"/>
      <c r="CA31" s="139"/>
      <c r="CB31" s="4"/>
      <c r="CC31" s="16"/>
      <c r="CD31" s="16"/>
      <c r="CE31" s="16"/>
      <c r="CF31" s="139"/>
      <c r="CG31" s="4"/>
      <c r="CH31" s="16"/>
      <c r="CI31" s="16"/>
      <c r="CJ31" s="16"/>
      <c r="CK31" s="139"/>
      <c r="CL31" s="4"/>
      <c r="CM31" s="16"/>
      <c r="CN31" s="16"/>
      <c r="CO31" s="16"/>
      <c r="CP31" s="139"/>
      <c r="CQ31" s="4"/>
      <c r="CR31" s="16"/>
      <c r="CS31" s="16"/>
      <c r="CT31" s="16"/>
      <c r="CU31" s="139"/>
      <c r="CV31" s="4"/>
      <c r="CW31" s="16"/>
      <c r="CX31" s="16"/>
      <c r="CY31" s="16"/>
      <c r="CZ31" s="139"/>
      <c r="DA31" s="4"/>
      <c r="DB31" s="16"/>
      <c r="DC31" s="16"/>
      <c r="DD31" s="16"/>
      <c r="DE31" s="139"/>
      <c r="DF31" s="4"/>
      <c r="DG31" s="16"/>
      <c r="DH31" s="16"/>
      <c r="DI31" s="16"/>
      <c r="DJ31" s="139"/>
      <c r="DK31" s="4"/>
      <c r="DL31" s="16"/>
      <c r="DM31" s="16"/>
      <c r="DN31" s="16"/>
      <c r="DO31" s="139"/>
      <c r="DP31" s="4"/>
      <c r="DQ31" s="16"/>
      <c r="DR31" s="16"/>
      <c r="DS31" s="16"/>
      <c r="DT31" s="139"/>
      <c r="DU31" s="4"/>
      <c r="DV31" s="16"/>
      <c r="DW31" s="16"/>
      <c r="DX31" s="16"/>
      <c r="DY31" s="139"/>
      <c r="DZ31" s="4"/>
      <c r="EA31" s="16"/>
      <c r="EB31" s="16"/>
      <c r="EC31" s="16"/>
      <c r="ED31" s="139"/>
      <c r="EE31" s="4"/>
      <c r="EF31" s="16"/>
      <c r="EG31" s="16"/>
      <c r="EH31" s="16"/>
      <c r="EI31" s="139"/>
      <c r="EJ31" s="4"/>
      <c r="EK31" s="16"/>
      <c r="EL31" s="16"/>
      <c r="EM31" s="16"/>
      <c r="EN31" s="139"/>
      <c r="EO31" s="25"/>
      <c r="EP31" s="16"/>
      <c r="EQ31" s="16"/>
      <c r="ER31" s="16"/>
      <c r="ES31" s="223"/>
      <c r="ET31" s="4"/>
      <c r="EU31" s="16"/>
      <c r="EV31" s="16"/>
      <c r="EW31" s="16"/>
      <c r="EX31" s="223"/>
      <c r="EY31" s="258"/>
      <c r="EZ31" s="252"/>
      <c r="FA31" s="252"/>
      <c r="FB31" s="252"/>
      <c r="FC31" s="226"/>
      <c r="FD31" s="230"/>
      <c r="FE31" s="230"/>
      <c r="FF31" s="230"/>
      <c r="FG31" s="224"/>
      <c r="FH31" s="231"/>
      <c r="FI31" s="224"/>
      <c r="FJ31" s="224"/>
      <c r="FK31" s="224"/>
      <c r="FL31" s="231"/>
      <c r="FM31" s="231"/>
      <c r="FN31" s="232"/>
      <c r="FO31" s="219"/>
      <c r="FP31" s="228"/>
      <c r="FQ31" s="258"/>
      <c r="FR31" s="252"/>
      <c r="FS31" s="252"/>
      <c r="FT31" s="252"/>
      <c r="FU31" s="256"/>
      <c r="FV31"/>
      <c r="FW31"/>
      <c r="FX31"/>
      <c r="FY31"/>
      <c r="FZ31"/>
    </row>
    <row r="32" spans="2:182" s="134" customFormat="1" ht="13.65" customHeight="1" x14ac:dyDescent="0.25">
      <c r="B32" s="14" t="s">
        <v>342</v>
      </c>
      <c r="C32" s="15"/>
      <c r="D32" s="21">
        <f>IF(ISNA(VLOOKUP($B32,Batting!$B$4:$D$39,3,FALSE)),0,(VLOOKUP($B32,Batting!$B$4:$D$39,3,FALSE)))</f>
        <v>1</v>
      </c>
      <c r="E32" s="16">
        <f t="shared" si="0"/>
        <v>1</v>
      </c>
      <c r="F32" s="22">
        <f t="shared" si="1"/>
        <v>4</v>
      </c>
      <c r="G32" s="23">
        <f t="shared" si="2"/>
        <v>0</v>
      </c>
      <c r="H32" s="23">
        <f t="shared" si="3"/>
        <v>33</v>
      </c>
      <c r="I32" s="23">
        <f t="shared" si="4"/>
        <v>0</v>
      </c>
      <c r="J32" s="22" t="str">
        <f t="shared" si="5"/>
        <v>-</v>
      </c>
      <c r="K32" s="22">
        <f t="shared" si="6"/>
        <v>8.25</v>
      </c>
      <c r="L32" s="24" t="str">
        <f t="shared" si="7"/>
        <v>-</v>
      </c>
      <c r="M32" s="169"/>
      <c r="N32" s="4">
        <v>4</v>
      </c>
      <c r="O32" s="16">
        <v>0</v>
      </c>
      <c r="P32" s="16">
        <v>33</v>
      </c>
      <c r="Q32" s="16">
        <v>0</v>
      </c>
      <c r="R32" s="139"/>
      <c r="S32" s="19">
        <f t="shared" si="8"/>
        <v>0</v>
      </c>
      <c r="T32" s="169"/>
      <c r="U32" s="161"/>
      <c r="V32" s="161"/>
      <c r="W32" s="170"/>
      <c r="X32" s="139"/>
      <c r="Y32" s="4"/>
      <c r="Z32" s="16"/>
      <c r="AA32" s="16"/>
      <c r="AB32" s="16"/>
      <c r="AC32" s="139"/>
      <c r="AD32" s="4"/>
      <c r="AE32" s="16"/>
      <c r="AF32" s="16"/>
      <c r="AG32" s="16"/>
      <c r="AH32" s="139"/>
      <c r="AI32" s="4"/>
      <c r="AJ32" s="16"/>
      <c r="AK32" s="16"/>
      <c r="AL32" s="16"/>
      <c r="AM32" s="139"/>
      <c r="AN32" s="4">
        <v>4</v>
      </c>
      <c r="AO32" s="16">
        <v>0</v>
      </c>
      <c r="AP32" s="16">
        <v>33</v>
      </c>
      <c r="AQ32" s="16">
        <v>0</v>
      </c>
      <c r="AR32" s="139"/>
      <c r="AS32" s="4"/>
      <c r="AT32" s="16"/>
      <c r="AU32" s="16"/>
      <c r="AV32" s="16"/>
      <c r="AW32" s="139"/>
      <c r="AX32" s="4"/>
      <c r="AY32" s="16"/>
      <c r="AZ32" s="16"/>
      <c r="BA32" s="16"/>
      <c r="BB32" s="139"/>
      <c r="BC32" s="4"/>
      <c r="BD32" s="16"/>
      <c r="BE32" s="16"/>
      <c r="BF32" s="16"/>
      <c r="BG32" s="139"/>
      <c r="BH32" s="4"/>
      <c r="BI32" s="16"/>
      <c r="BJ32" s="16"/>
      <c r="BK32" s="16"/>
      <c r="BL32" s="139"/>
      <c r="BM32" s="4"/>
      <c r="BN32" s="16"/>
      <c r="BO32" s="16"/>
      <c r="BP32" s="16"/>
      <c r="BQ32" s="139"/>
      <c r="BR32" s="4"/>
      <c r="BS32" s="16"/>
      <c r="BT32" s="16"/>
      <c r="BU32" s="16"/>
      <c r="BV32" s="139"/>
      <c r="BW32" s="4"/>
      <c r="BX32" s="16"/>
      <c r="BY32" s="16"/>
      <c r="BZ32" s="16"/>
      <c r="CA32" s="139"/>
      <c r="CB32" s="4"/>
      <c r="CC32" s="16"/>
      <c r="CD32" s="16"/>
      <c r="CE32" s="16"/>
      <c r="CF32" s="139"/>
      <c r="CG32" s="4"/>
      <c r="CH32" s="16"/>
      <c r="CI32" s="16"/>
      <c r="CJ32" s="16"/>
      <c r="CK32" s="139"/>
      <c r="CL32" s="4"/>
      <c r="CM32" s="16"/>
      <c r="CN32" s="16"/>
      <c r="CO32" s="16"/>
      <c r="CP32" s="139"/>
      <c r="CQ32" s="4"/>
      <c r="CR32" s="16"/>
      <c r="CS32" s="16"/>
      <c r="CT32" s="16"/>
      <c r="CU32" s="139"/>
      <c r="CV32" s="4"/>
      <c r="CW32" s="16"/>
      <c r="CX32" s="16"/>
      <c r="CY32" s="16"/>
      <c r="CZ32" s="139"/>
      <c r="DA32" s="4"/>
      <c r="DB32" s="16"/>
      <c r="DC32" s="16"/>
      <c r="DD32" s="16"/>
      <c r="DE32" s="139"/>
      <c r="DF32" s="4"/>
      <c r="DG32" s="16"/>
      <c r="DH32" s="16"/>
      <c r="DI32" s="16"/>
      <c r="DJ32" s="139"/>
      <c r="DK32" s="4"/>
      <c r="DL32" s="16"/>
      <c r="DM32" s="16"/>
      <c r="DN32" s="16"/>
      <c r="DO32" s="139"/>
      <c r="DP32" s="4"/>
      <c r="DQ32" s="16"/>
      <c r="DR32" s="16"/>
      <c r="DS32" s="16"/>
      <c r="DT32" s="139"/>
      <c r="DU32" s="4"/>
      <c r="DV32" s="16"/>
      <c r="DW32" s="16"/>
      <c r="DX32" s="16"/>
      <c r="DY32" s="139"/>
      <c r="DZ32" s="4"/>
      <c r="EA32" s="16"/>
      <c r="EB32" s="16"/>
      <c r="EC32" s="16"/>
      <c r="ED32" s="139"/>
      <c r="EE32" s="4"/>
      <c r="EF32" s="16"/>
      <c r="EG32" s="16"/>
      <c r="EH32" s="16"/>
      <c r="EI32" s="139"/>
      <c r="EJ32" s="4"/>
      <c r="EK32" s="16"/>
      <c r="EL32" s="16"/>
      <c r="EM32" s="16"/>
      <c r="EN32" s="139"/>
      <c r="EO32" s="25"/>
      <c r="EP32" s="16"/>
      <c r="EQ32" s="16"/>
      <c r="ER32" s="16"/>
      <c r="ES32" s="223"/>
      <c r="ET32" s="4"/>
      <c r="EU32" s="16"/>
      <c r="EV32" s="16"/>
      <c r="EW32" s="16"/>
      <c r="EX32" s="223"/>
      <c r="EY32" s="258"/>
      <c r="EZ32" s="252"/>
      <c r="FA32" s="252"/>
      <c r="FB32" s="252"/>
      <c r="FC32" s="226"/>
      <c r="FD32" s="230"/>
      <c r="FE32" s="230"/>
      <c r="FF32" s="230"/>
      <c r="FG32" s="224"/>
      <c r="FH32" s="231"/>
      <c r="FI32" s="224"/>
      <c r="FJ32" s="224"/>
      <c r="FK32" s="224"/>
      <c r="FL32" s="231"/>
      <c r="FM32" s="231"/>
      <c r="FN32" s="232"/>
      <c r="FO32" s="219"/>
      <c r="FP32" s="228"/>
      <c r="FQ32" s="258"/>
      <c r="FR32" s="252"/>
      <c r="FS32" s="252"/>
      <c r="FT32" s="252"/>
      <c r="FU32" s="256"/>
      <c r="FV32"/>
      <c r="FW32"/>
      <c r="FX32"/>
      <c r="FY32"/>
      <c r="FZ32"/>
    </row>
    <row r="33" spans="1:182" s="134" customFormat="1" ht="13.65" customHeight="1" x14ac:dyDescent="0.25">
      <c r="B33" s="14" t="s">
        <v>385</v>
      </c>
      <c r="C33" s="15" t="s">
        <v>125</v>
      </c>
      <c r="D33" s="21">
        <f>IF(ISNA(VLOOKUP($B33,Batting!$B$4:$D$39,3,FALSE)),0,(VLOOKUP($B33,Batting!$B$4:$D$39,3,FALSE)))</f>
        <v>1</v>
      </c>
      <c r="E33" s="16">
        <f t="shared" si="0"/>
        <v>1</v>
      </c>
      <c r="F33" s="22">
        <f t="shared" si="1"/>
        <v>2</v>
      </c>
      <c r="G33" s="23">
        <f t="shared" si="2"/>
        <v>0</v>
      </c>
      <c r="H33" s="23">
        <f t="shared" si="3"/>
        <v>21</v>
      </c>
      <c r="I33" s="23">
        <f t="shared" si="4"/>
        <v>0</v>
      </c>
      <c r="J33" s="22" t="str">
        <f t="shared" si="5"/>
        <v>-</v>
      </c>
      <c r="K33" s="22">
        <f t="shared" si="6"/>
        <v>10.5</v>
      </c>
      <c r="L33" s="24" t="str">
        <f t="shared" si="7"/>
        <v>-</v>
      </c>
      <c r="M33" s="169"/>
      <c r="N33" s="4">
        <v>4</v>
      </c>
      <c r="O33" s="16">
        <v>2</v>
      </c>
      <c r="P33" s="16">
        <v>28</v>
      </c>
      <c r="Q33" s="16">
        <v>1</v>
      </c>
      <c r="R33" s="139"/>
      <c r="S33" s="19">
        <f t="shared" si="8"/>
        <v>0</v>
      </c>
      <c r="T33" s="169"/>
      <c r="U33" s="161"/>
      <c r="V33" s="161"/>
      <c r="W33" s="170"/>
      <c r="X33" s="139"/>
      <c r="Y33" s="4"/>
      <c r="Z33" s="16"/>
      <c r="AA33" s="16"/>
      <c r="AB33" s="16"/>
      <c r="AC33" s="139"/>
      <c r="AD33" s="4"/>
      <c r="AE33" s="16"/>
      <c r="AF33" s="16"/>
      <c r="AG33" s="16"/>
      <c r="AH33" s="139"/>
      <c r="AI33" s="4"/>
      <c r="AJ33" s="16"/>
      <c r="AK33" s="16"/>
      <c r="AL33" s="16"/>
      <c r="AM33" s="139"/>
      <c r="AN33" s="4"/>
      <c r="AO33" s="16"/>
      <c r="AP33" s="16"/>
      <c r="AQ33" s="16"/>
      <c r="AR33" s="139"/>
      <c r="AS33" s="4"/>
      <c r="AT33" s="16"/>
      <c r="AU33" s="16"/>
      <c r="AV33" s="16"/>
      <c r="AW33" s="139"/>
      <c r="AX33" s="4"/>
      <c r="AY33" s="16"/>
      <c r="AZ33" s="16"/>
      <c r="BA33" s="16"/>
      <c r="BB33" s="139"/>
      <c r="BC33" s="4">
        <v>2</v>
      </c>
      <c r="BD33" s="16">
        <v>0</v>
      </c>
      <c r="BE33" s="16">
        <v>21</v>
      </c>
      <c r="BF33" s="16">
        <v>0</v>
      </c>
      <c r="BG33" s="139"/>
      <c r="BH33" s="4"/>
      <c r="BI33" s="16"/>
      <c r="BJ33" s="16"/>
      <c r="BK33" s="16"/>
      <c r="BL33" s="139"/>
      <c r="BM33" s="4"/>
      <c r="BN33" s="16"/>
      <c r="BO33" s="16"/>
      <c r="BP33" s="16"/>
      <c r="BQ33" s="139"/>
      <c r="BR33" s="4"/>
      <c r="BS33" s="16"/>
      <c r="BT33" s="16"/>
      <c r="BU33" s="16"/>
      <c r="BV33" s="139"/>
      <c r="BW33" s="4"/>
      <c r="BX33" s="16"/>
      <c r="BY33" s="16"/>
      <c r="BZ33" s="16"/>
      <c r="CA33" s="139"/>
      <c r="CB33" s="4"/>
      <c r="CC33" s="16"/>
      <c r="CD33" s="16"/>
      <c r="CE33" s="16"/>
      <c r="CF33" s="139"/>
      <c r="CG33" s="4"/>
      <c r="CH33" s="16"/>
      <c r="CI33" s="16"/>
      <c r="CJ33" s="16"/>
      <c r="CK33" s="139"/>
      <c r="CL33" s="4"/>
      <c r="CM33" s="16"/>
      <c r="CN33" s="16"/>
      <c r="CO33" s="16"/>
      <c r="CP33" s="139"/>
      <c r="CQ33" s="4"/>
      <c r="CR33" s="16"/>
      <c r="CS33" s="16"/>
      <c r="CT33" s="16"/>
      <c r="CU33" s="139"/>
      <c r="CV33" s="4"/>
      <c r="CW33" s="16"/>
      <c r="CX33" s="16"/>
      <c r="CY33" s="16"/>
      <c r="CZ33" s="139"/>
      <c r="DA33" s="4"/>
      <c r="DB33" s="16"/>
      <c r="DC33" s="16"/>
      <c r="DD33" s="16"/>
      <c r="DE33" s="139"/>
      <c r="DF33" s="4"/>
      <c r="DG33" s="16"/>
      <c r="DH33" s="16"/>
      <c r="DI33" s="16"/>
      <c r="DJ33" s="139"/>
      <c r="DK33" s="4"/>
      <c r="DL33" s="16"/>
      <c r="DM33" s="16"/>
      <c r="DN33" s="16"/>
      <c r="DO33" s="139"/>
      <c r="DP33" s="4"/>
      <c r="DQ33" s="16"/>
      <c r="DR33" s="16"/>
      <c r="DS33" s="16"/>
      <c r="DT33" s="139"/>
      <c r="DU33" s="4"/>
      <c r="DV33" s="16"/>
      <c r="DW33" s="16"/>
      <c r="DX33" s="16"/>
      <c r="DY33" s="139"/>
      <c r="DZ33" s="4"/>
      <c r="EA33" s="16"/>
      <c r="EB33" s="16"/>
      <c r="EC33" s="16"/>
      <c r="ED33" s="139"/>
      <c r="EE33" s="4"/>
      <c r="EF33" s="16"/>
      <c r="EG33" s="16"/>
      <c r="EH33" s="16"/>
      <c r="EI33" s="139"/>
      <c r="EJ33" s="4"/>
      <c r="EK33" s="16"/>
      <c r="EL33" s="16"/>
      <c r="EM33" s="16"/>
      <c r="EN33" s="139"/>
      <c r="EO33" s="25"/>
      <c r="EP33" s="16"/>
      <c r="EQ33" s="16"/>
      <c r="ER33" s="16"/>
      <c r="ES33" s="223"/>
      <c r="ET33" s="4"/>
      <c r="EU33" s="16"/>
      <c r="EV33" s="16"/>
      <c r="EW33" s="16"/>
      <c r="EX33" s="223"/>
      <c r="EY33" s="258"/>
      <c r="EZ33" s="252"/>
      <c r="FA33" s="252"/>
      <c r="FB33" s="252"/>
      <c r="FC33" s="226"/>
      <c r="FD33" s="230"/>
      <c r="FE33" s="230"/>
      <c r="FF33" s="230"/>
      <c r="FG33" s="224"/>
      <c r="FH33" s="231"/>
      <c r="FI33" s="224"/>
      <c r="FJ33" s="224"/>
      <c r="FK33" s="224"/>
      <c r="FL33" s="231"/>
      <c r="FM33" s="231"/>
      <c r="FN33" s="232"/>
      <c r="FO33" s="219"/>
      <c r="FP33" s="228"/>
      <c r="FQ33" s="258"/>
      <c r="FR33" s="252"/>
      <c r="FS33" s="252"/>
      <c r="FT33" s="252"/>
      <c r="FU33" s="256"/>
      <c r="FV33"/>
      <c r="FW33"/>
      <c r="FX33"/>
      <c r="FY33"/>
      <c r="FZ33"/>
    </row>
    <row r="34" spans="1:182" s="134" customFormat="1" ht="13.65" customHeight="1" x14ac:dyDescent="0.25">
      <c r="B34" s="14" t="s">
        <v>334</v>
      </c>
      <c r="C34" s="15" t="s">
        <v>122</v>
      </c>
      <c r="D34" s="21">
        <f>IF(ISNA(VLOOKUP($B34,Batting!$B$4:$D$39,3,FALSE)),0,(VLOOKUP($B34,Batting!$B$4:$D$39,3,FALSE)))</f>
        <v>2</v>
      </c>
      <c r="E34" s="16">
        <f t="shared" si="0"/>
        <v>1</v>
      </c>
      <c r="F34" s="22">
        <f t="shared" si="1"/>
        <v>2</v>
      </c>
      <c r="G34" s="23">
        <f t="shared" si="2"/>
        <v>0</v>
      </c>
      <c r="H34" s="23">
        <f t="shared" si="3"/>
        <v>22</v>
      </c>
      <c r="I34" s="23">
        <f t="shared" si="4"/>
        <v>0</v>
      </c>
      <c r="J34" s="22" t="str">
        <f t="shared" si="5"/>
        <v>-</v>
      </c>
      <c r="K34" s="22">
        <f t="shared" si="6"/>
        <v>11</v>
      </c>
      <c r="L34" s="24" t="str">
        <f t="shared" si="7"/>
        <v>-</v>
      </c>
      <c r="M34" s="169"/>
      <c r="N34" s="4">
        <v>2</v>
      </c>
      <c r="O34" s="16">
        <v>0</v>
      </c>
      <c r="P34" s="16">
        <v>22</v>
      </c>
      <c r="Q34" s="16">
        <v>0</v>
      </c>
      <c r="R34" s="139"/>
      <c r="S34" s="19">
        <f t="shared" si="8"/>
        <v>0</v>
      </c>
      <c r="T34" s="169"/>
      <c r="U34" s="161"/>
      <c r="V34" s="161"/>
      <c r="W34" s="170"/>
      <c r="X34" s="139"/>
      <c r="Y34" s="4"/>
      <c r="Z34" s="16"/>
      <c r="AA34" s="16"/>
      <c r="AB34" s="16"/>
      <c r="AC34" s="139"/>
      <c r="AD34" s="4">
        <v>2</v>
      </c>
      <c r="AE34" s="16">
        <v>0</v>
      </c>
      <c r="AF34" s="16">
        <v>22</v>
      </c>
      <c r="AG34" s="16">
        <v>0</v>
      </c>
      <c r="AH34" s="139"/>
      <c r="AI34" s="4"/>
      <c r="AJ34" s="16"/>
      <c r="AK34" s="16"/>
      <c r="AL34" s="16"/>
      <c r="AM34" s="139"/>
      <c r="AN34" s="4"/>
      <c r="AO34" s="16"/>
      <c r="AP34" s="16"/>
      <c r="AQ34" s="16"/>
      <c r="AR34" s="139"/>
      <c r="AS34" s="4"/>
      <c r="AT34" s="16"/>
      <c r="AU34" s="16"/>
      <c r="AV34" s="16"/>
      <c r="AW34" s="139"/>
      <c r="AX34" s="4"/>
      <c r="AY34" s="16"/>
      <c r="AZ34" s="16"/>
      <c r="BA34" s="16"/>
      <c r="BB34" s="139"/>
      <c r="BC34" s="4"/>
      <c r="BD34" s="16"/>
      <c r="BE34" s="16"/>
      <c r="BF34" s="16"/>
      <c r="BG34" s="139"/>
      <c r="BH34" s="4"/>
      <c r="BI34" s="16"/>
      <c r="BJ34" s="16"/>
      <c r="BK34" s="16"/>
      <c r="BL34" s="139"/>
      <c r="BM34" s="4"/>
      <c r="BN34" s="16"/>
      <c r="BO34" s="16"/>
      <c r="BP34" s="16"/>
      <c r="BQ34" s="139"/>
      <c r="BR34" s="4"/>
      <c r="BS34" s="16"/>
      <c r="BT34" s="16"/>
      <c r="BU34" s="16"/>
      <c r="BV34" s="139"/>
      <c r="BW34" s="4"/>
      <c r="BX34" s="16"/>
      <c r="BY34" s="16"/>
      <c r="BZ34" s="16"/>
      <c r="CA34" s="139"/>
      <c r="CB34" s="4"/>
      <c r="CC34" s="16"/>
      <c r="CD34" s="16"/>
      <c r="CE34" s="16"/>
      <c r="CF34" s="139"/>
      <c r="CG34" s="4"/>
      <c r="CH34" s="16"/>
      <c r="CI34" s="16"/>
      <c r="CJ34" s="16"/>
      <c r="CK34" s="139"/>
      <c r="CL34" s="4"/>
      <c r="CM34" s="16"/>
      <c r="CN34" s="16"/>
      <c r="CO34" s="16"/>
      <c r="CP34" s="139"/>
      <c r="CQ34" s="4"/>
      <c r="CR34" s="16"/>
      <c r="CS34" s="16"/>
      <c r="CT34" s="16"/>
      <c r="CU34" s="139"/>
      <c r="CV34" s="4"/>
      <c r="CW34" s="16"/>
      <c r="CX34" s="16"/>
      <c r="CY34" s="16"/>
      <c r="CZ34" s="139"/>
      <c r="DA34" s="4"/>
      <c r="DB34" s="16"/>
      <c r="DC34" s="16"/>
      <c r="DD34" s="16"/>
      <c r="DE34" s="139"/>
      <c r="DF34" s="4"/>
      <c r="DG34" s="16"/>
      <c r="DH34" s="16"/>
      <c r="DI34" s="16"/>
      <c r="DJ34" s="139"/>
      <c r="DK34" s="4"/>
      <c r="DL34" s="16"/>
      <c r="DM34" s="16"/>
      <c r="DN34" s="16"/>
      <c r="DO34" s="139"/>
      <c r="DP34" s="4"/>
      <c r="DQ34" s="16"/>
      <c r="DR34" s="16"/>
      <c r="DS34" s="16"/>
      <c r="DT34" s="139"/>
      <c r="DU34" s="4"/>
      <c r="DV34" s="16"/>
      <c r="DW34" s="16"/>
      <c r="DX34" s="16"/>
      <c r="DY34" s="139"/>
      <c r="DZ34" s="4"/>
      <c r="EA34" s="16"/>
      <c r="EB34" s="16"/>
      <c r="EC34" s="16"/>
      <c r="ED34" s="139"/>
      <c r="EE34" s="4"/>
      <c r="EF34" s="16"/>
      <c r="EG34" s="16"/>
      <c r="EH34" s="16"/>
      <c r="EI34" s="139"/>
      <c r="EJ34" s="4"/>
      <c r="EK34" s="16"/>
      <c r="EL34" s="16"/>
      <c r="EM34" s="16"/>
      <c r="EN34" s="139"/>
      <c r="EO34" s="25"/>
      <c r="EP34" s="16"/>
      <c r="EQ34" s="16"/>
      <c r="ER34" s="16"/>
      <c r="ES34" s="223"/>
      <c r="ET34" s="4"/>
      <c r="EU34" s="16"/>
      <c r="EV34" s="16"/>
      <c r="EW34" s="16"/>
      <c r="EX34" s="223"/>
      <c r="EY34" s="258"/>
      <c r="EZ34" s="252"/>
      <c r="FA34" s="252"/>
      <c r="FB34" s="252"/>
      <c r="FC34" s="226"/>
      <c r="FD34" s="230"/>
      <c r="FE34" s="230"/>
      <c r="FF34" s="230"/>
      <c r="FG34" s="224"/>
      <c r="FH34" s="231"/>
      <c r="FI34" s="224"/>
      <c r="FJ34" s="224"/>
      <c r="FK34" s="224"/>
      <c r="FL34" s="231"/>
      <c r="FM34" s="231"/>
      <c r="FN34" s="232"/>
      <c r="FO34" s="219"/>
      <c r="FP34" s="228"/>
      <c r="FQ34" s="258"/>
      <c r="FR34" s="252"/>
      <c r="FS34" s="252"/>
      <c r="FT34" s="252"/>
      <c r="FU34" s="256"/>
      <c r="FV34"/>
      <c r="FW34"/>
      <c r="FX34"/>
      <c r="FY34"/>
      <c r="FZ34"/>
    </row>
    <row r="35" spans="1:182" s="133" customFormat="1" ht="13.65" customHeight="1" x14ac:dyDescent="0.25">
      <c r="B35" s="210"/>
      <c r="C35" s="210"/>
      <c r="D35" s="210"/>
      <c r="E35" s="210"/>
      <c r="F35" s="141"/>
      <c r="G35" s="141"/>
      <c r="H35" s="141"/>
      <c r="I35" s="141"/>
      <c r="J35" s="141"/>
      <c r="K35" s="141"/>
      <c r="L35" s="141"/>
      <c r="M35" s="136"/>
      <c r="N35" s="141"/>
      <c r="O35" s="141"/>
      <c r="P35" s="141"/>
      <c r="Q35" s="141"/>
      <c r="R35" s="136"/>
      <c r="S35" s="211"/>
      <c r="T35" s="141"/>
      <c r="U35" s="141"/>
      <c r="V35" s="141"/>
      <c r="W35" s="141"/>
      <c r="X35" s="136"/>
      <c r="Y35" s="212"/>
      <c r="Z35" s="211"/>
      <c r="AA35" s="211"/>
      <c r="AB35" s="211"/>
      <c r="AC35" s="136"/>
      <c r="AD35" s="212"/>
      <c r="AE35" s="211"/>
      <c r="AF35" s="211"/>
      <c r="AG35" s="211"/>
      <c r="AH35" s="136"/>
      <c r="AI35" s="212"/>
      <c r="AJ35" s="211"/>
      <c r="AK35" s="211"/>
      <c r="AL35" s="211"/>
      <c r="AM35" s="136"/>
      <c r="AN35" s="212"/>
      <c r="AO35" s="211"/>
      <c r="AP35" s="211"/>
      <c r="AQ35" s="211"/>
      <c r="AR35" s="136"/>
      <c r="AS35" s="212"/>
      <c r="AT35" s="211"/>
      <c r="AU35" s="211"/>
      <c r="AV35" s="211"/>
      <c r="AW35" s="136"/>
      <c r="AX35" s="212"/>
      <c r="AY35" s="211"/>
      <c r="AZ35" s="211"/>
      <c r="BA35" s="211"/>
      <c r="BB35" s="136"/>
      <c r="BC35" s="212"/>
      <c r="BD35" s="211"/>
      <c r="BE35" s="211"/>
      <c r="BF35" s="211"/>
      <c r="BG35" s="136"/>
      <c r="BH35" s="212"/>
      <c r="BI35" s="211"/>
      <c r="BJ35" s="211"/>
      <c r="BK35" s="211"/>
      <c r="BL35" s="136"/>
      <c r="BM35" s="212"/>
      <c r="BN35" s="211"/>
      <c r="BO35" s="211"/>
      <c r="BP35" s="211"/>
      <c r="BQ35" s="136"/>
      <c r="BR35" s="212"/>
      <c r="BS35" s="211"/>
      <c r="BT35" s="211"/>
      <c r="BU35" s="211"/>
      <c r="BV35" s="136"/>
      <c r="BW35" s="212"/>
      <c r="BX35" s="211"/>
      <c r="BY35" s="211"/>
      <c r="BZ35" s="211"/>
      <c r="CA35" s="136"/>
      <c r="CB35" s="212"/>
      <c r="CC35" s="211"/>
      <c r="CD35" s="211"/>
      <c r="CE35" s="211"/>
      <c r="CF35" s="136"/>
      <c r="CG35" s="212"/>
      <c r="CH35" s="211"/>
      <c r="CI35" s="211"/>
      <c r="CJ35" s="211"/>
      <c r="CK35" s="136"/>
      <c r="CL35" s="212"/>
      <c r="CM35" s="211"/>
      <c r="CN35" s="211"/>
      <c r="CO35" s="211"/>
      <c r="CP35" s="136"/>
      <c r="CQ35" s="212"/>
      <c r="CR35" s="211"/>
      <c r="CS35" s="211"/>
      <c r="CT35" s="211"/>
      <c r="CU35" s="136"/>
      <c r="CV35" s="212"/>
      <c r="CW35" s="211"/>
      <c r="CX35" s="211"/>
      <c r="CY35" s="211"/>
      <c r="CZ35" s="136"/>
      <c r="DA35" s="212"/>
      <c r="DB35" s="211"/>
      <c r="DC35" s="211"/>
      <c r="DD35" s="211"/>
      <c r="DE35" s="136"/>
      <c r="DF35" s="212"/>
      <c r="DG35" s="211"/>
      <c r="DH35" s="211"/>
      <c r="DI35" s="211"/>
      <c r="DJ35" s="136"/>
      <c r="DK35" s="212"/>
      <c r="DL35" s="211"/>
      <c r="DM35" s="211"/>
      <c r="DN35" s="211"/>
      <c r="DO35" s="136"/>
      <c r="DP35" s="212"/>
      <c r="DQ35" s="211"/>
      <c r="DR35" s="211"/>
      <c r="DS35" s="211"/>
      <c r="DT35" s="136"/>
      <c r="DU35" s="212"/>
      <c r="DV35" s="211"/>
      <c r="DW35" s="211"/>
      <c r="DX35" s="211"/>
      <c r="DY35" s="136"/>
      <c r="DZ35" s="212"/>
      <c r="EA35" s="211"/>
      <c r="EB35" s="211"/>
      <c r="EC35" s="211"/>
      <c r="ED35" s="136"/>
      <c r="EE35" s="212"/>
      <c r="EF35" s="211"/>
      <c r="EG35" s="211"/>
      <c r="EH35" s="211"/>
      <c r="EI35" s="136"/>
      <c r="EJ35" s="212"/>
      <c r="EK35" s="211"/>
      <c r="EL35" s="211"/>
      <c r="EM35" s="211"/>
      <c r="EN35" s="136"/>
      <c r="EO35" s="212"/>
      <c r="EP35" s="211"/>
      <c r="EQ35" s="211"/>
      <c r="ER35" s="211"/>
      <c r="ES35" s="231"/>
      <c r="ET35" s="212"/>
      <c r="EU35" s="211"/>
      <c r="EV35" s="211"/>
      <c r="EW35" s="211"/>
      <c r="EX35" s="224"/>
      <c r="EY35"/>
      <c r="EZ35" s="225"/>
      <c r="FA35" s="225"/>
      <c r="FB35" s="225"/>
      <c r="FC35" s="226"/>
      <c r="FD35" s="234"/>
      <c r="FE35" s="234"/>
      <c r="FF35" s="234"/>
      <c r="FG35" s="224"/>
      <c r="FH35" s="224"/>
      <c r="FI35" s="224"/>
      <c r="FJ35" s="224"/>
      <c r="FK35" s="224"/>
      <c r="FL35" s="224"/>
      <c r="FM35" s="224"/>
      <c r="FN35" s="224"/>
      <c r="FO35" s="234"/>
      <c r="FP35" s="224"/>
      <c r="FQ35"/>
      <c r="FR35" s="225"/>
      <c r="FS35" s="225"/>
      <c r="FT35" s="225"/>
      <c r="FU35" s="135"/>
      <c r="FV35" s="135"/>
      <c r="FW35" s="135"/>
      <c r="FX35" s="135"/>
      <c r="FY35" s="135"/>
      <c r="FZ35" s="135"/>
    </row>
    <row r="36" spans="1:182" s="134" customFormat="1" ht="13.65" customHeight="1" x14ac:dyDescent="0.25">
      <c r="B36" s="163" t="s">
        <v>59</v>
      </c>
      <c r="M36" s="166"/>
      <c r="N36" s="166"/>
      <c r="O36" s="166"/>
      <c r="P36" s="166"/>
      <c r="Q36" s="166"/>
      <c r="R36" s="166"/>
      <c r="S36" s="213"/>
      <c r="T36" s="166"/>
      <c r="U36" s="166"/>
      <c r="V36" s="166"/>
      <c r="W36" s="166"/>
      <c r="X36" s="139"/>
      <c r="Y36" s="166"/>
      <c r="Z36" s="166"/>
      <c r="AA36" s="166"/>
      <c r="AB36" s="166"/>
      <c r="AC36" s="139"/>
      <c r="AD36" s="166"/>
      <c r="AE36" s="166"/>
      <c r="AF36" s="166"/>
      <c r="AG36" s="166"/>
      <c r="AH36" s="139"/>
      <c r="AI36" s="166"/>
      <c r="AJ36" s="166"/>
      <c r="AK36" s="166"/>
      <c r="AL36" s="166"/>
      <c r="AM36" s="139"/>
      <c r="AN36" s="166"/>
      <c r="AO36" s="166"/>
      <c r="AP36" s="166"/>
      <c r="AQ36" s="166"/>
      <c r="AR36" s="139"/>
      <c r="AS36" s="166"/>
      <c r="AT36" s="166"/>
      <c r="AU36" s="166"/>
      <c r="AV36" s="166"/>
      <c r="AW36" s="139"/>
      <c r="AX36" s="166"/>
      <c r="AY36" s="166"/>
      <c r="AZ36" s="166"/>
      <c r="BA36" s="166"/>
      <c r="BB36" s="139"/>
      <c r="BC36" s="166"/>
      <c r="BD36" s="166"/>
      <c r="BE36" s="166"/>
      <c r="BF36" s="166"/>
      <c r="BG36" s="139"/>
      <c r="BH36" s="166"/>
      <c r="BI36" s="166"/>
      <c r="BJ36" s="166"/>
      <c r="BK36" s="166"/>
      <c r="BL36" s="139"/>
      <c r="BM36" s="166"/>
      <c r="BN36" s="166"/>
      <c r="BO36" s="166"/>
      <c r="BP36" s="166"/>
      <c r="BQ36" s="139"/>
      <c r="BR36" s="166"/>
      <c r="BS36" s="166"/>
      <c r="BT36" s="166"/>
      <c r="BU36" s="166"/>
      <c r="BV36" s="139"/>
      <c r="BW36" s="166"/>
      <c r="BX36" s="166"/>
      <c r="BY36" s="166"/>
      <c r="BZ36" s="166"/>
      <c r="CA36" s="139"/>
      <c r="CB36" s="166"/>
      <c r="CC36" s="166"/>
      <c r="CD36" s="166"/>
      <c r="CE36" s="166"/>
      <c r="CF36" s="139"/>
      <c r="CG36" s="166"/>
      <c r="CH36" s="166"/>
      <c r="CI36" s="166"/>
      <c r="CJ36" s="166"/>
      <c r="CK36" s="139"/>
      <c r="CL36" s="166"/>
      <c r="CM36" s="166"/>
      <c r="CN36" s="166"/>
      <c r="CO36" s="166"/>
      <c r="CP36" s="139"/>
      <c r="CQ36" s="166"/>
      <c r="CR36" s="166"/>
      <c r="CS36" s="166"/>
      <c r="CT36" s="166"/>
      <c r="CU36" s="139"/>
      <c r="CV36" s="166"/>
      <c r="CW36" s="166"/>
      <c r="CX36" s="166"/>
      <c r="CY36" s="166"/>
      <c r="CZ36" s="139"/>
      <c r="DA36" s="166"/>
      <c r="DB36" s="166"/>
      <c r="DC36" s="166"/>
      <c r="DD36" s="166"/>
      <c r="DE36" s="139"/>
      <c r="DF36" s="166"/>
      <c r="DG36" s="166"/>
      <c r="DH36" s="166"/>
      <c r="DI36" s="166"/>
      <c r="DJ36" s="139"/>
      <c r="DK36" s="166"/>
      <c r="DL36" s="166"/>
      <c r="DM36" s="166"/>
      <c r="DN36" s="166"/>
      <c r="DO36" s="139"/>
      <c r="DP36" s="166"/>
      <c r="DQ36" s="166"/>
      <c r="DR36" s="166"/>
      <c r="DS36" s="166"/>
      <c r="DT36" s="139"/>
      <c r="DU36" s="166"/>
      <c r="DV36" s="166"/>
      <c r="DW36" s="166"/>
      <c r="DX36" s="166"/>
      <c r="DY36" s="139"/>
      <c r="DZ36" s="166"/>
      <c r="EA36" s="166"/>
      <c r="EB36" s="166"/>
      <c r="EC36" s="166"/>
      <c r="ED36" s="139"/>
      <c r="EE36" s="166"/>
      <c r="EF36" s="166"/>
      <c r="EG36" s="166"/>
      <c r="EH36" s="166"/>
      <c r="EI36" s="139"/>
      <c r="EJ36" s="166"/>
      <c r="EK36" s="166"/>
      <c r="EL36" s="166"/>
      <c r="EM36" s="166"/>
      <c r="EN36" s="139"/>
      <c r="EO36" s="226"/>
      <c r="EP36" s="226"/>
      <c r="EQ36" s="226"/>
      <c r="ER36" s="226"/>
      <c r="ES36" s="223"/>
      <c r="ET36" s="226"/>
      <c r="EU36" s="226"/>
      <c r="EV36" s="226"/>
      <c r="EW36" s="226"/>
      <c r="EX36" s="223"/>
      <c r="EY36"/>
      <c r="EZ36" s="218"/>
      <c r="FA36" s="218"/>
      <c r="FB36" s="218"/>
      <c r="FC36" s="226"/>
      <c r="FD36" s="230"/>
      <c r="FE36" s="230"/>
      <c r="FF36" s="230"/>
      <c r="FG36" s="226"/>
      <c r="FH36" s="226"/>
      <c r="FI36" s="226"/>
      <c r="FJ36" s="226"/>
      <c r="FK36" s="226"/>
      <c r="FL36" s="226"/>
      <c r="FM36" s="226"/>
      <c r="FN36" s="226"/>
      <c r="FO36" s="230"/>
      <c r="FP36" s="226"/>
      <c r="FQ36"/>
      <c r="FR36" s="218"/>
      <c r="FS36" s="218"/>
      <c r="FT36" s="218"/>
      <c r="FU36"/>
      <c r="FV36"/>
      <c r="FW36"/>
      <c r="FX36"/>
      <c r="FY36"/>
      <c r="FZ36"/>
    </row>
    <row r="37" spans="1:182" s="134" customFormat="1" ht="13.65" customHeight="1" x14ac:dyDescent="0.25">
      <c r="B37" s="162"/>
      <c r="C37" s="246"/>
      <c r="D37" s="246"/>
      <c r="E37" s="246"/>
      <c r="F37" s="246"/>
      <c r="G37" s="246"/>
      <c r="H37" s="246"/>
      <c r="I37" s="246"/>
      <c r="J37" s="246"/>
      <c r="K37" s="246"/>
      <c r="L37" s="246"/>
      <c r="M37" s="162"/>
      <c r="N37" s="162"/>
      <c r="O37" s="162"/>
      <c r="P37" s="162"/>
      <c r="Q37" s="162"/>
      <c r="R37" s="162"/>
      <c r="S37" s="162"/>
      <c r="T37" s="166"/>
      <c r="U37" s="166"/>
      <c r="V37" s="166"/>
      <c r="W37" s="166"/>
      <c r="X37" s="139"/>
      <c r="Y37" s="166"/>
      <c r="Z37" s="166"/>
      <c r="AA37" s="166"/>
      <c r="AB37" s="166"/>
      <c r="AC37" s="139"/>
      <c r="AD37" s="166"/>
      <c r="AE37" s="166"/>
      <c r="AF37" s="166"/>
      <c r="AG37" s="166"/>
      <c r="AH37" s="139"/>
      <c r="AI37" s="166"/>
      <c r="AJ37" s="166"/>
      <c r="AK37" s="166"/>
      <c r="AL37" s="166"/>
      <c r="AM37" s="139"/>
      <c r="AN37" s="166"/>
      <c r="AO37" s="166"/>
      <c r="AP37" s="166"/>
      <c r="AQ37" s="166"/>
      <c r="AR37" s="139"/>
      <c r="AS37" s="166"/>
      <c r="AT37" s="166"/>
      <c r="AU37" s="166"/>
      <c r="AV37" s="166"/>
      <c r="AW37" s="139"/>
      <c r="AX37" s="166"/>
      <c r="AY37" s="166"/>
      <c r="AZ37" s="166"/>
      <c r="BA37" s="166"/>
      <c r="BB37" s="139"/>
      <c r="BC37" s="166"/>
      <c r="BD37" s="166"/>
      <c r="BE37" s="166"/>
      <c r="BF37" s="166"/>
      <c r="BG37" s="139"/>
      <c r="BH37" s="166"/>
      <c r="BI37" s="166"/>
      <c r="BJ37" s="166"/>
      <c r="BK37" s="166"/>
      <c r="BL37" s="139"/>
      <c r="BM37" s="166"/>
      <c r="BN37" s="166"/>
      <c r="BO37" s="166"/>
      <c r="BP37" s="166"/>
      <c r="BQ37" s="139"/>
      <c r="BR37" s="166"/>
      <c r="BS37" s="166"/>
      <c r="BT37" s="166"/>
      <c r="BU37" s="166"/>
      <c r="BV37" s="139"/>
      <c r="BW37" s="166"/>
      <c r="BX37" s="166"/>
      <c r="BY37" s="166"/>
      <c r="BZ37" s="166"/>
      <c r="CA37" s="139"/>
      <c r="CB37" s="166"/>
      <c r="CC37" s="166"/>
      <c r="CD37" s="166"/>
      <c r="CE37" s="166"/>
      <c r="CF37" s="139"/>
      <c r="CG37" s="166"/>
      <c r="CH37" s="166"/>
      <c r="CI37" s="166"/>
      <c r="CJ37" s="166"/>
      <c r="CK37" s="139"/>
      <c r="CL37" s="166"/>
      <c r="CM37" s="166"/>
      <c r="CN37" s="166"/>
      <c r="CO37" s="166"/>
      <c r="CP37" s="139"/>
      <c r="CQ37" s="166"/>
      <c r="CR37" s="166"/>
      <c r="CS37" s="166"/>
      <c r="CT37" s="166"/>
      <c r="CU37" s="139"/>
      <c r="CV37" s="166"/>
      <c r="CW37" s="166"/>
      <c r="CX37" s="166"/>
      <c r="CY37" s="166"/>
      <c r="CZ37" s="139"/>
      <c r="DA37" s="166"/>
      <c r="DB37" s="166"/>
      <c r="DC37" s="166"/>
      <c r="DD37" s="166"/>
      <c r="DE37" s="139"/>
      <c r="DF37" s="166"/>
      <c r="DG37" s="166"/>
      <c r="DH37" s="166"/>
      <c r="DI37" s="166"/>
      <c r="DJ37" s="139"/>
      <c r="DK37" s="166"/>
      <c r="DL37" s="166"/>
      <c r="DM37" s="166"/>
      <c r="DN37" s="166"/>
      <c r="DO37" s="139"/>
      <c r="DP37" s="166"/>
      <c r="DQ37" s="166"/>
      <c r="DR37" s="166"/>
      <c r="DS37" s="166"/>
      <c r="DT37" s="139"/>
      <c r="DU37" s="166"/>
      <c r="DV37" s="166"/>
      <c r="DW37" s="166"/>
      <c r="DX37" s="166"/>
      <c r="DY37" s="139"/>
      <c r="DZ37" s="166"/>
      <c r="EA37" s="166"/>
      <c r="EB37" s="166"/>
      <c r="EC37" s="166"/>
      <c r="ED37" s="139"/>
      <c r="EE37" s="166"/>
      <c r="EF37" s="166"/>
      <c r="EG37" s="166"/>
      <c r="EH37" s="166"/>
      <c r="EI37" s="139"/>
      <c r="EJ37" s="166"/>
      <c r="EK37" s="166"/>
      <c r="EL37" s="166"/>
      <c r="EM37" s="166"/>
      <c r="EN37" s="139"/>
      <c r="EO37" s="226"/>
      <c r="EP37" s="226"/>
      <c r="EQ37" s="226"/>
      <c r="ER37" s="226"/>
      <c r="ES37" s="223"/>
      <c r="ET37" s="226"/>
      <c r="EU37" s="226"/>
      <c r="EV37" s="226"/>
      <c r="EW37" s="226"/>
      <c r="EX37" s="223"/>
      <c r="EY37"/>
      <c r="EZ37" s="218"/>
      <c r="FA37" s="218"/>
      <c r="FB37" s="218"/>
      <c r="FC37" s="226"/>
      <c r="FD37" s="230"/>
      <c r="FE37" s="230"/>
      <c r="FF37" s="230"/>
      <c r="FG37" s="226"/>
      <c r="FH37" s="226"/>
      <c r="FI37" s="226"/>
      <c r="FJ37" s="226"/>
      <c r="FK37" s="226"/>
      <c r="FL37" s="226"/>
      <c r="FM37" s="226"/>
      <c r="FN37" s="226"/>
      <c r="FO37" s="230"/>
      <c r="FP37" s="226"/>
      <c r="FQ37"/>
      <c r="FR37" s="218"/>
      <c r="FS37" s="218"/>
      <c r="FT37" s="218"/>
      <c r="FU37"/>
      <c r="FV37"/>
      <c r="FW37"/>
      <c r="FX37"/>
      <c r="FY37"/>
      <c r="FZ37"/>
    </row>
    <row r="38" spans="1:182" s="134" customFormat="1" ht="13.65" customHeight="1" x14ac:dyDescent="0.25">
      <c r="B38" s="162" t="s">
        <v>39</v>
      </c>
      <c r="M38" s="139"/>
      <c r="N38" s="166"/>
      <c r="O38" s="166"/>
      <c r="P38" s="166"/>
      <c r="Q38" s="166"/>
      <c r="R38" s="166"/>
      <c r="S38" s="139"/>
      <c r="T38" s="139"/>
      <c r="U38" s="139"/>
      <c r="V38" s="139"/>
      <c r="W38" s="139"/>
      <c r="X38" s="139"/>
      <c r="Y38" s="213"/>
      <c r="Z38" s="213"/>
      <c r="AA38" s="213"/>
      <c r="AB38" s="213"/>
      <c r="AC38" s="139"/>
      <c r="AD38" s="213"/>
      <c r="AE38" s="213"/>
      <c r="AF38" s="213"/>
      <c r="AG38" s="213"/>
      <c r="AH38" s="139"/>
      <c r="AI38" s="213"/>
      <c r="AJ38" s="213"/>
      <c r="AK38" s="213"/>
      <c r="AL38" s="213"/>
      <c r="AM38" s="139"/>
      <c r="AN38" s="213"/>
      <c r="AO38" s="213"/>
      <c r="AP38" s="213"/>
      <c r="AQ38" s="213"/>
      <c r="AR38" s="139"/>
      <c r="AS38" s="213"/>
      <c r="AT38" s="213"/>
      <c r="AU38" s="213"/>
      <c r="AV38" s="213"/>
      <c r="AW38" s="139"/>
      <c r="AX38" s="213"/>
      <c r="AY38" s="213"/>
      <c r="AZ38" s="213"/>
      <c r="BA38" s="213"/>
      <c r="BB38" s="139"/>
      <c r="BC38" s="213"/>
      <c r="BD38" s="213"/>
      <c r="BE38" s="213"/>
      <c r="BF38" s="213"/>
      <c r="BG38" s="139"/>
      <c r="BH38" s="213"/>
      <c r="BI38" s="213"/>
      <c r="BJ38" s="213"/>
      <c r="BK38" s="213"/>
      <c r="BL38" s="139"/>
      <c r="BM38" s="213"/>
      <c r="BN38" s="213"/>
      <c r="BO38" s="213"/>
      <c r="BP38" s="213"/>
      <c r="BQ38" s="139"/>
      <c r="BR38" s="213"/>
      <c r="BS38" s="213"/>
      <c r="BT38" s="213"/>
      <c r="BU38" s="213"/>
      <c r="BV38" s="139"/>
      <c r="BW38" s="213"/>
      <c r="BX38" s="213"/>
      <c r="BY38" s="213"/>
      <c r="BZ38" s="213"/>
      <c r="CA38" s="139"/>
      <c r="CB38" s="213"/>
      <c r="CC38" s="213"/>
      <c r="CD38" s="213"/>
      <c r="CE38" s="213"/>
      <c r="CF38" s="139"/>
      <c r="CG38" s="213"/>
      <c r="CH38" s="213"/>
      <c r="CI38" s="213"/>
      <c r="CJ38" s="213"/>
      <c r="CK38" s="139"/>
      <c r="CL38" s="213"/>
      <c r="CM38" s="213"/>
      <c r="CN38" s="213"/>
      <c r="CO38" s="213"/>
      <c r="CP38" s="139"/>
      <c r="CQ38" s="213"/>
      <c r="CR38" s="213"/>
      <c r="CS38" s="213"/>
      <c r="CT38" s="213"/>
      <c r="CU38" s="139"/>
      <c r="CV38" s="213"/>
      <c r="CW38" s="213"/>
      <c r="CX38" s="213"/>
      <c r="CY38" s="213"/>
      <c r="CZ38" s="139"/>
      <c r="DA38" s="213"/>
      <c r="DB38" s="213"/>
      <c r="DC38" s="213"/>
      <c r="DD38" s="213"/>
      <c r="DE38" s="139"/>
      <c r="DF38" s="213"/>
      <c r="DG38" s="213"/>
      <c r="DH38" s="213"/>
      <c r="DI38" s="213"/>
      <c r="DJ38" s="139"/>
      <c r="DK38" s="213"/>
      <c r="DL38" s="213"/>
      <c r="DM38" s="213"/>
      <c r="DN38" s="213"/>
      <c r="DO38" s="139"/>
      <c r="DP38" s="213"/>
      <c r="DQ38" s="213"/>
      <c r="DR38" s="213"/>
      <c r="DS38" s="213"/>
      <c r="DT38" s="139"/>
      <c r="DU38" s="213"/>
      <c r="DV38" s="213"/>
      <c r="DW38" s="213"/>
      <c r="DX38" s="213"/>
      <c r="DY38" s="139"/>
      <c r="DZ38" s="213"/>
      <c r="EA38" s="213"/>
      <c r="EB38" s="213"/>
      <c r="EC38" s="213"/>
      <c r="ED38" s="139"/>
      <c r="EE38" s="213"/>
      <c r="EF38" s="213"/>
      <c r="EG38" s="213"/>
      <c r="EH38" s="213"/>
      <c r="EI38" s="139"/>
      <c r="EJ38" s="213"/>
      <c r="EK38" s="213"/>
      <c r="EL38" s="213"/>
      <c r="EM38" s="213"/>
      <c r="EN38" s="139"/>
      <c r="EO38" s="213"/>
      <c r="EP38" s="213"/>
      <c r="EQ38" s="213"/>
      <c r="ER38" s="213"/>
      <c r="ES38" s="139"/>
      <c r="ET38" s="213"/>
      <c r="EU38" s="213"/>
      <c r="EV38" s="213"/>
      <c r="EW38" s="213"/>
      <c r="EX38" s="139"/>
      <c r="EY38"/>
      <c r="FC38" s="166"/>
      <c r="FD38" s="136"/>
      <c r="FE38" s="136"/>
      <c r="FF38" s="136"/>
      <c r="FG38" s="136"/>
      <c r="FQ38"/>
    </row>
    <row r="39" spans="1:182" s="134" customFormat="1" ht="13.65" customHeight="1" x14ac:dyDescent="0.25">
      <c r="B39" s="197" t="s">
        <v>40</v>
      </c>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c r="FC39" s="139"/>
      <c r="FD39" s="136"/>
      <c r="FE39" s="136"/>
      <c r="FF39" s="136"/>
      <c r="FG39" s="136"/>
      <c r="FQ39"/>
    </row>
    <row r="40" spans="1:182" s="134" customFormat="1" ht="13.65" customHeight="1" x14ac:dyDescent="0.25">
      <c r="B40" s="197" t="s">
        <v>41</v>
      </c>
      <c r="M40" s="197"/>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c r="FC40" s="139"/>
      <c r="FQ40"/>
    </row>
    <row r="41" spans="1:182" s="134" customFormat="1" ht="13.65" customHeight="1" x14ac:dyDescent="0.25">
      <c r="B41" s="197" t="s">
        <v>42</v>
      </c>
      <c r="M41" s="197"/>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c r="FC41" s="139"/>
      <c r="FQ41"/>
    </row>
    <row r="42" spans="1:182" s="134" customFormat="1" ht="13.65" customHeight="1" x14ac:dyDescent="0.25">
      <c r="B42" s="197"/>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c r="FC42" s="139"/>
      <c r="FQ42"/>
    </row>
    <row r="43" spans="1:182" s="134" customFormat="1" ht="13.65" customHeight="1" x14ac:dyDescent="0.25">
      <c r="B43" s="162" t="s">
        <v>43</v>
      </c>
      <c r="C43" s="247"/>
      <c r="D43" s="247"/>
      <c r="E43" s="247"/>
      <c r="F43" s="247"/>
      <c r="G43" s="247"/>
      <c r="H43" s="247"/>
      <c r="I43" s="247"/>
      <c r="J43" s="247"/>
      <c r="K43" s="247"/>
      <c r="L43" s="247"/>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c r="FC43" s="139"/>
      <c r="FD43" s="136"/>
      <c r="FE43" s="136"/>
      <c r="FF43" s="136"/>
      <c r="FG43" s="136"/>
      <c r="FQ43"/>
    </row>
    <row r="44" spans="1:182" s="134" customFormat="1" ht="13.65" customHeight="1" x14ac:dyDescent="0.25">
      <c r="B44" s="197" t="s">
        <v>344</v>
      </c>
      <c r="M44" s="197"/>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c r="FC44" s="139"/>
      <c r="FD44" s="136"/>
      <c r="FE44" s="136"/>
      <c r="FF44" s="136"/>
      <c r="FG44" s="136"/>
      <c r="FQ44"/>
    </row>
    <row r="45" spans="1:182" s="134" customFormat="1" ht="13.65" customHeight="1" x14ac:dyDescent="0.25">
      <c r="B45" s="197"/>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c r="FC45" s="139"/>
      <c r="FD45" s="136"/>
      <c r="FE45" s="136"/>
      <c r="FF45" s="136"/>
      <c r="FG45" s="136"/>
      <c r="FQ45"/>
    </row>
    <row r="46" spans="1:182" s="134" customFormat="1" ht="13.65" customHeight="1" x14ac:dyDescent="0.25">
      <c r="A46" s="139"/>
      <c r="B46" s="197"/>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c r="FC46" s="139"/>
      <c r="FQ46"/>
    </row>
    <row r="47" spans="1:182" s="134" customFormat="1" ht="13.65" customHeight="1" x14ac:dyDescent="0.25">
      <c r="A47" s="139"/>
      <c r="B47" s="197"/>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c r="FC47" s="139"/>
      <c r="FQ47"/>
    </row>
    <row r="48" spans="1:182" s="134" customFormat="1" ht="13.65" customHeight="1" x14ac:dyDescent="0.25">
      <c r="A48" s="139"/>
      <c r="B48" s="197"/>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c r="FC48" s="139"/>
      <c r="FQ48"/>
    </row>
    <row r="49" spans="1:173" s="134" customFormat="1" ht="13.65" customHeight="1" x14ac:dyDescent="0.25">
      <c r="A49" s="139"/>
      <c r="B49" s="197"/>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c r="FC49" s="139"/>
      <c r="FQ49"/>
    </row>
    <row r="50" spans="1:173" s="134" customFormat="1" ht="13.65" customHeight="1" x14ac:dyDescent="0.25">
      <c r="A50" s="139"/>
      <c r="B50" s="197"/>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c r="FC50" s="139"/>
      <c r="FQ50"/>
    </row>
    <row r="51" spans="1:173" s="134" customFormat="1" ht="13.6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FQ51"/>
    </row>
    <row r="52" spans="1:173" s="134" customFormat="1" ht="13.6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FQ52"/>
    </row>
    <row r="53" spans="1:173" s="134" customFormat="1" ht="13.6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FQ53"/>
    </row>
    <row r="54" spans="1:173" ht="13.6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row>
    <row r="55" spans="1:173" s="134" customFormat="1" ht="13.6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FQ55"/>
    </row>
    <row r="56" spans="1:173" s="134" customFormat="1" ht="13.65" customHeight="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FQ56"/>
    </row>
    <row r="57" spans="1:173" s="134" customFormat="1" ht="13.6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FQ57"/>
    </row>
    <row r="58" spans="1:173" s="134" customFormat="1" ht="13.6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FQ58"/>
    </row>
    <row r="59" spans="1:173" s="134" customFormat="1" ht="13.6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FQ59"/>
    </row>
    <row r="60" spans="1:173" s="134" customFormat="1" ht="13.6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FQ60"/>
    </row>
    <row r="61" spans="1:173" s="134" customFormat="1" ht="13.6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FQ61"/>
    </row>
    <row r="62" spans="1:173" s="134" customFormat="1" ht="13.6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FQ62"/>
    </row>
    <row r="63" spans="1:173" s="134" customFormat="1" ht="13.6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FQ63"/>
    </row>
    <row r="64" spans="1:173" s="134" customFormat="1" ht="13.6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FQ64"/>
    </row>
    <row r="65" spans="1:173" s="134" customFormat="1" ht="13.6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FQ65"/>
    </row>
    <row r="66" spans="1:173" s="134" customFormat="1" ht="13.6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FQ66"/>
    </row>
    <row r="67" spans="1:173" s="134" customFormat="1" ht="13.65"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FQ67"/>
    </row>
    <row r="68" spans="1:173" s="134" customFormat="1" ht="13.65"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FQ68"/>
    </row>
    <row r="69" spans="1:173" s="134" customFormat="1" ht="13.6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FQ69"/>
    </row>
    <row r="70" spans="1:173" s="134" customFormat="1" ht="13.6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FQ70"/>
    </row>
    <row r="71" spans="1:173" s="134" customFormat="1" ht="13.6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FQ71"/>
    </row>
    <row r="72" spans="1:173" s="134" customFormat="1" ht="13.6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FQ72"/>
    </row>
    <row r="73" spans="1:173" s="134" customFormat="1" ht="13.6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FQ73"/>
    </row>
    <row r="74" spans="1:173" s="134" customFormat="1" ht="13.6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FQ74"/>
    </row>
    <row r="75" spans="1:173" s="134" customFormat="1" ht="13.6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FQ75"/>
    </row>
    <row r="76" spans="1:173" s="134" customFormat="1" ht="13.6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FQ76"/>
    </row>
    <row r="77" spans="1:173" s="134" customFormat="1" ht="13.6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FQ77"/>
    </row>
    <row r="78" spans="1:173" s="134" customFormat="1" ht="13.6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FQ78"/>
    </row>
    <row r="79" spans="1:173" s="134" customFormat="1" ht="13.6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FQ79"/>
    </row>
    <row r="80" spans="1:173" s="134" customFormat="1" ht="13.6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FQ80"/>
    </row>
    <row r="81" spans="1:173" s="134" customFormat="1" ht="13.6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FQ81"/>
    </row>
    <row r="82" spans="1:173" s="134" customFormat="1" ht="13.6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FQ82"/>
    </row>
    <row r="83" spans="1:173" s="134" customFormat="1" ht="13.6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FQ83"/>
    </row>
    <row r="84" spans="1:173" s="134" customFormat="1" ht="13.6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FQ84"/>
    </row>
    <row r="85" spans="1:173" s="134" customFormat="1" ht="13.6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FQ85"/>
    </row>
    <row r="86" spans="1:173" s="134" customFormat="1" ht="13.6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FQ86"/>
    </row>
    <row r="87" spans="1:173" s="134" customFormat="1" ht="13.6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FQ87"/>
    </row>
    <row r="88" spans="1:173" s="134" customFormat="1" ht="13.6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FQ88"/>
    </row>
    <row r="89" spans="1:173" s="134" customFormat="1" ht="13.6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FQ89"/>
    </row>
    <row r="90" spans="1:173" s="134" customFormat="1" ht="13.6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FQ90"/>
    </row>
    <row r="91" spans="1:173" s="134" customFormat="1" ht="13.6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FQ91"/>
    </row>
    <row r="92" spans="1:173" s="134" customFormat="1" ht="13.6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FQ92"/>
    </row>
    <row r="93" spans="1:173" s="134" customFormat="1" ht="13.6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FQ93"/>
    </row>
    <row r="94" spans="1:173" s="134" customFormat="1" ht="13.6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FQ94"/>
    </row>
    <row r="95" spans="1:173" ht="13.6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row>
    <row r="96" spans="1:173" ht="13.6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row>
    <row r="97" spans="1:23" ht="13.6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row>
    <row r="98" spans="1:23" ht="13.6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row>
    <row r="99" spans="1:23" ht="13.6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row>
    <row r="100" spans="1:23" ht="13.65" customHeigh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row>
    <row r="101" spans="1:23" ht="13.65"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row>
    <row r="102" spans="1:23" ht="13.65" customHeigh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row>
    <row r="103" spans="1:23" ht="13.65" customHeigh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row>
    <row r="104" spans="1:23" ht="13.65" customHeigh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row>
    <row r="105" spans="1:23" ht="13.65" customHeigh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row>
    <row r="106" spans="1:23" ht="13.65" customHeigh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row>
    <row r="107" spans="1:23" ht="13.65" customHeigh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row>
    <row r="108" spans="1:23" ht="12.65" customHeigh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row>
    <row r="155" spans="1:182" s="134" customFormat="1" ht="13.6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s="252"/>
      <c r="FA155" s="252"/>
      <c r="FB155" s="252"/>
      <c r="FC155" s="226"/>
      <c r="FD155" s="230"/>
      <c r="FE155" s="230"/>
      <c r="FF155" s="230"/>
      <c r="FG155" s="224"/>
      <c r="FH155" s="231"/>
      <c r="FI155" s="224"/>
      <c r="FJ155" s="224"/>
      <c r="FK155" s="224"/>
      <c r="FL155" s="231"/>
      <c r="FM155" s="231"/>
      <c r="FN155" s="232"/>
      <c r="FO155" s="219"/>
      <c r="FP155" s="228"/>
      <c r="FQ155" s="258"/>
      <c r="FR155" s="252"/>
      <c r="FS155" s="252"/>
      <c r="FT155" s="252"/>
      <c r="FU155" s="256"/>
      <c r="FV155"/>
      <c r="FW155"/>
      <c r="FX155"/>
      <c r="FY155"/>
      <c r="FZ155"/>
    </row>
    <row r="156" spans="1:182" s="134" customFormat="1" ht="13.6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s="252"/>
      <c r="FA156" s="252"/>
      <c r="FB156" s="252"/>
      <c r="FC156" s="226"/>
      <c r="FD156" s="230"/>
      <c r="FE156" s="230"/>
      <c r="FF156" s="230"/>
      <c r="FG156" s="224"/>
      <c r="FH156" s="231"/>
      <c r="FI156" s="224"/>
      <c r="FJ156" s="224"/>
      <c r="FK156" s="224"/>
      <c r="FL156" s="231"/>
      <c r="FM156" s="231"/>
      <c r="FN156" s="232"/>
      <c r="FO156" s="219"/>
      <c r="FP156" s="228"/>
      <c r="FQ156" s="258"/>
      <c r="FR156" s="252"/>
      <c r="FS156" s="252"/>
      <c r="FT156" s="252"/>
      <c r="FU156" s="256"/>
      <c r="FV156"/>
      <c r="FW156"/>
      <c r="FX156"/>
      <c r="FY156"/>
      <c r="FZ156"/>
    </row>
    <row r="157" spans="1:182" s="134" customFormat="1" ht="13.6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s="252"/>
      <c r="FA157" s="252"/>
      <c r="FB157" s="252"/>
      <c r="FC157" s="226"/>
      <c r="FD157" s="230"/>
      <c r="FE157" s="230"/>
      <c r="FF157" s="230"/>
      <c r="FG157" s="224"/>
      <c r="FH157" s="231"/>
      <c r="FI157" s="224"/>
      <c r="FJ157" s="224"/>
      <c r="FK157" s="224"/>
      <c r="FL157" s="231"/>
      <c r="FM157" s="231"/>
      <c r="FN157" s="232"/>
      <c r="FO157" s="219"/>
      <c r="FP157" s="228"/>
      <c r="FQ157" s="258"/>
      <c r="FR157" s="252"/>
      <c r="FS157" s="252"/>
      <c r="FT157" s="252"/>
      <c r="FU157" s="256"/>
      <c r="FV157"/>
      <c r="FW157"/>
      <c r="FX157"/>
      <c r="FY157"/>
      <c r="FZ157"/>
    </row>
    <row r="158" spans="1:182" s="134" customFormat="1" ht="13.6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s="252"/>
      <c r="FA158" s="252"/>
      <c r="FB158" s="252"/>
      <c r="FC158" s="226"/>
      <c r="FD158" s="230"/>
      <c r="FE158" s="230"/>
      <c r="FF158" s="230"/>
      <c r="FG158" s="224"/>
      <c r="FH158" s="231"/>
      <c r="FI158" s="224"/>
      <c r="FJ158" s="224"/>
      <c r="FK158" s="224"/>
      <c r="FL158" s="231"/>
      <c r="FM158" s="231"/>
      <c r="FN158" s="232"/>
      <c r="FO158" s="219"/>
      <c r="FP158" s="228"/>
      <c r="FQ158" s="258"/>
      <c r="FR158" s="252"/>
      <c r="FS158" s="252"/>
      <c r="FT158" s="252"/>
      <c r="FU158" s="256"/>
      <c r="FV158"/>
      <c r="FW158"/>
      <c r="FX158"/>
      <c r="FY158"/>
      <c r="FZ158"/>
    </row>
    <row r="159" spans="1:182" s="134" customFormat="1" ht="13.6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s="252"/>
      <c r="FA159" s="252"/>
      <c r="FB159" s="252"/>
      <c r="FC159" s="226"/>
      <c r="FD159" s="230"/>
      <c r="FE159" s="230"/>
      <c r="FF159" s="230"/>
      <c r="FG159" s="224"/>
      <c r="FH159" s="231"/>
      <c r="FI159" s="224"/>
      <c r="FJ159" s="224"/>
      <c r="FK159" s="224"/>
      <c r="FL159" s="231"/>
      <c r="FM159" s="231"/>
      <c r="FN159" s="232"/>
      <c r="FO159" s="219"/>
      <c r="FP159" s="228"/>
      <c r="FQ159" s="258"/>
      <c r="FR159" s="252"/>
      <c r="FS159" s="252"/>
      <c r="FT159" s="252"/>
      <c r="FU159" s="256"/>
      <c r="FV159"/>
      <c r="FW159"/>
      <c r="FX159"/>
      <c r="FY159"/>
      <c r="FZ159"/>
    </row>
    <row r="160" spans="1:182" s="134" customFormat="1" ht="13.65"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s="252"/>
      <c r="FA160" s="252"/>
      <c r="FB160" s="252"/>
      <c r="FC160" s="226"/>
      <c r="FD160" s="230"/>
      <c r="FE160" s="230"/>
      <c r="FF160" s="230"/>
      <c r="FG160" s="224"/>
      <c r="FH160" s="231"/>
      <c r="FI160" s="224"/>
      <c r="FJ160" s="224"/>
      <c r="FK160" s="224"/>
      <c r="FL160" s="231"/>
      <c r="FM160" s="231"/>
      <c r="FN160" s="232"/>
      <c r="FO160" s="219"/>
      <c r="FP160" s="228"/>
      <c r="FQ160" s="258"/>
      <c r="FR160" s="252"/>
      <c r="FS160" s="252"/>
      <c r="FT160" s="252"/>
      <c r="FU160" s="256"/>
      <c r="FV160"/>
      <c r="FW160"/>
      <c r="FX160"/>
      <c r="FY160"/>
      <c r="FZ160"/>
    </row>
    <row r="161" spans="1:182" s="134" customFormat="1" ht="13.6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s="252"/>
      <c r="FA161" s="252"/>
      <c r="FB161" s="252"/>
      <c r="FC161" s="226"/>
      <c r="FD161" s="230"/>
      <c r="FE161" s="230"/>
      <c r="FF161" s="230"/>
      <c r="FG161" s="224"/>
      <c r="FH161" s="231"/>
      <c r="FI161" s="224"/>
      <c r="FJ161" s="224"/>
      <c r="FK161" s="224"/>
      <c r="FL161" s="231"/>
      <c r="FM161" s="231"/>
      <c r="FN161" s="232"/>
      <c r="FO161" s="219"/>
      <c r="FP161" s="228"/>
      <c r="FQ161" s="258"/>
      <c r="FR161" s="252"/>
      <c r="FS161" s="252"/>
      <c r="FT161" s="252"/>
      <c r="FU161" s="256"/>
      <c r="FV161"/>
      <c r="FW161"/>
      <c r="FX161"/>
      <c r="FY161"/>
      <c r="FZ161"/>
    </row>
    <row r="162" spans="1:182" s="134" customFormat="1" ht="13.6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s="252"/>
      <c r="FA162" s="252"/>
      <c r="FB162" s="252"/>
      <c r="FC162" s="226"/>
      <c r="FD162" s="230"/>
      <c r="FE162" s="230"/>
      <c r="FF162" s="230"/>
      <c r="FG162" s="224"/>
      <c r="FH162" s="231"/>
      <c r="FI162" s="224"/>
      <c r="FJ162" s="224"/>
      <c r="FK162" s="224"/>
      <c r="FL162" s="231"/>
      <c r="FM162" s="231"/>
      <c r="FN162" s="232"/>
      <c r="FO162" s="219"/>
      <c r="FP162" s="228"/>
      <c r="FQ162" s="258"/>
      <c r="FR162" s="252"/>
      <c r="FS162" s="252"/>
      <c r="FT162" s="252"/>
      <c r="FU162" s="256"/>
      <c r="FV162"/>
      <c r="FW162"/>
      <c r="FX162"/>
      <c r="FY162"/>
      <c r="FZ162"/>
    </row>
    <row r="163" spans="1:182" s="134" customFormat="1" ht="13.6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s="252"/>
      <c r="FA163" s="252"/>
      <c r="FB163" s="252"/>
      <c r="FC163" s="226"/>
      <c r="FD163" s="230"/>
      <c r="FE163" s="230"/>
      <c r="FF163" s="230"/>
      <c r="FG163" s="224"/>
      <c r="FH163" s="231"/>
      <c r="FI163" s="224"/>
      <c r="FJ163" s="224"/>
      <c r="FK163" s="224"/>
      <c r="FL163" s="231"/>
      <c r="FM163" s="231"/>
      <c r="FN163" s="232"/>
      <c r="FO163" s="219"/>
      <c r="FP163" s="228"/>
      <c r="FQ163" s="258"/>
      <c r="FR163" s="252"/>
      <c r="FS163" s="252"/>
      <c r="FT163" s="252"/>
      <c r="FU163" s="256"/>
      <c r="FV163"/>
      <c r="FW163"/>
      <c r="FX163"/>
      <c r="FY163"/>
      <c r="FZ163"/>
    </row>
    <row r="164" spans="1:182" s="134" customFormat="1" ht="13.6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s="252"/>
      <c r="FA164" s="252"/>
      <c r="FB164" s="252"/>
      <c r="FC164" s="226"/>
      <c r="FD164" s="230"/>
      <c r="FE164" s="230"/>
      <c r="FF164" s="230"/>
      <c r="FG164" s="224"/>
      <c r="FH164" s="231"/>
      <c r="FI164" s="224"/>
      <c r="FJ164" s="224"/>
      <c r="FK164" s="224"/>
      <c r="FL164" s="231"/>
      <c r="FM164" s="231"/>
      <c r="FN164" s="232"/>
      <c r="FO164" s="219"/>
      <c r="FP164" s="228"/>
      <c r="FQ164" s="258"/>
      <c r="FR164" s="252"/>
      <c r="FS164" s="252"/>
      <c r="FT164" s="252"/>
      <c r="FU164" s="256"/>
      <c r="FV164"/>
      <c r="FW164"/>
      <c r="FX164"/>
      <c r="FY164"/>
      <c r="FZ164"/>
    </row>
    <row r="165" spans="1:182" s="134" customFormat="1" ht="13.6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s="252"/>
      <c r="FA165" s="252"/>
      <c r="FB165" s="252"/>
      <c r="FC165" s="226"/>
      <c r="FD165" s="230"/>
      <c r="FE165" s="230"/>
      <c r="FF165" s="230"/>
      <c r="FG165" s="224"/>
      <c r="FH165" s="231"/>
      <c r="FI165" s="224"/>
      <c r="FJ165" s="224"/>
      <c r="FK165" s="224"/>
      <c r="FL165" s="231"/>
      <c r="FM165" s="231"/>
      <c r="FN165" s="232"/>
      <c r="FO165" s="219"/>
      <c r="FP165" s="228"/>
      <c r="FQ165" s="258"/>
      <c r="FR165" s="252"/>
      <c r="FS165" s="252"/>
      <c r="FT165" s="252"/>
      <c r="FU165" s="256"/>
      <c r="FV165"/>
      <c r="FW165"/>
      <c r="FX165"/>
      <c r="FY165"/>
      <c r="FZ165"/>
    </row>
  </sheetData>
  <sortState xmlns:xlrd2="http://schemas.microsoft.com/office/spreadsheetml/2017/richdata2" ref="B10:GA34">
    <sortCondition ref="L10:L34"/>
    <sortCondition ref="K10:K34"/>
    <sortCondition ref="B10:B34"/>
  </sortState>
  <mergeCells count="4">
    <mergeCell ref="W2:W3"/>
    <mergeCell ref="FG3:FN3"/>
    <mergeCell ref="W7:W8"/>
    <mergeCell ref="FG8:FN8"/>
  </mergeCells>
  <phoneticPr fontId="8" type="noConversion"/>
  <conditionalFormatting sqref="L5 FN5 L10:L34 FN10:FN34 FN155:FN165">
    <cfRule type="expression" dxfId="3" priority="208" stopIfTrue="1">
      <formula>OR(F5&lt;30,D5&lt;5)</formula>
    </cfRule>
  </conditionalFormatting>
  <conditionalFormatting sqref="U5 U10:U34">
    <cfRule type="expression" dxfId="2" priority="218" stopIfTrue="1">
      <formula>OR(#REF!+F5&lt;30,#REF!+D5&lt;5)</formula>
    </cfRule>
  </conditionalFormatting>
  <conditionalFormatting sqref="V5 V10:V34">
    <cfRule type="expression" dxfId="1" priority="214" stopIfTrue="1">
      <formula>OR(#REF!+F5&lt;30,#REF!+D5&lt;5)</formula>
    </cfRule>
  </conditionalFormatting>
  <conditionalFormatting sqref="W5 W10:W34">
    <cfRule type="expression" dxfId="0" priority="209" stopIfTrue="1">
      <formula>OR(#REF!+F5&lt;30,#REF!+D5&lt;5)</formula>
    </cfRule>
  </conditionalFormatting>
  <pageMargins left="0.75" right="0.75" top="1" bottom="1" header="0.5" footer="0.5"/>
  <pageSetup paperSize="9" orientation="portrait" horizontalDpi="4294967293" r:id="rId1"/>
  <headerFooter alignWithMargins="0"/>
  <ignoredErrors>
    <ignoredError sqref="CS39:CT45 F166:AB65482 FG1:FN2 EL42:EL45 FH4:FN4 EL38:EL40 DF95:DI103 FO1:FP4 FU1:HI4 DF166:DI65482 U1:W1 S1 W38:X38 A3:D3 A1:A2 C1:D2 EE166:EH65482 FD3:FE3 AD166:AG65482 AI166:AL65482 AN166:AQ65482 AS166:AV65482 AX166:BA65482 BC166:BF65482 BH166:BK65482 BM166:BP65482 BW166:BZ65482 CB166:CE65482 CG166:CJ65482 CL166:CO65482 CQ95:CT103 CQ166:CT65482 CV95:CY103 CV166:CY65482 DK166:DN65482 DP166:DS65482 DU166:DX65482 EJ166:EM65482 EJ95:EM103 EO166:ER65482 ET166:EW65482 FQ166:FQ65462 W105:AB108 F40:L44 EM38:EM45 A38:A45 FQ35:FQ43 B40:D42 EE95:EH103 AD95:AG103 AI95:AL103 AN95:AQ103 AS95:AV103 AX95:BA103 BC95:BF103 BH95:BK103 BM95:BP103 BW95:BZ103 CB95:CE103 CG95:CJ103 CL95:CO103 CQ38:CR45 DK95:DN103 DP95:DS103 DU95:DX103 EJ38:EK45 EO95:ER103 ET95:EW103 X1:AB4 EE1:EH2 DV1:DX4 EJ1:EM2 DU1:DU2 DQ1:DS4 DU4 V3:V4 DF1:DI2 U4 AJ3:AL3 AO3:AQ3 AT3:AV3 AY3:BA3 BD3:BF3 BI3:BK3 BN3:BP3 BX3:BZ3 CC3:CE3 CH3:CJ3 CM3:CO3 CR3:CT3 CW3:CY3 DF4:DI4 DG3:DI3 DL3:DN3 EK3:EM3 EP3:ER3 EU3:EW3 AD1:AG4 AI1:AL2 AI4:AL4 AN1:AQ2 AN4:AQ4 AS1:AV2 AS4:AV4 AX1:BA2 AX4:BA4 BC1:BF2 BC4:BF4 BH1:BK2 BH4:BK4 BM1:BP2 BM4:BP4 BW1:BZ2 BW4:BZ4 CB1:CE2 CB4:CE4 CG1:CJ2 CG4:CJ4 CL1:CO2 CL4:CO4 CQ1:CT2 CQ4:CT4 CV1:CY2 CV4:CY4 DK1:DN2 DK4:DN4 DP1:DP2 DP4 EO1:ER2 ET1:EW2 EY1:FE2 FC4:FE4 T1:T4 F1:R4 B38:B39 W95:AB103 EY95:FE103 EY166:FE65482 FG95:FP103 FR95:HI103 FG166:FP65482 FR166:HI65482 A166:D65482 FC38:FE50 A109:D153 F109:AB153 DF105:DI153 EE105:EH153 AD105:AG153 AI105:AL153 AN105:AQ153 AS105:AV153 AX105:BA153 BC105:BF153 BH105:BK153 BM105:BP153 BW105:BZ153 CB105:CE153 CG105:CJ153 CL105:CO153 CQ105:CT153 CV105:CY153 DK105:DN153 DP105:DS153 DU105:DX153 EJ105:EM153 EO105:ER153 ET105:EW153 FQ95:FQ154 EY105:FE153 FG105:FP154 FR105:HI154 EZ154:FE154 FQ45:FQ54 FR38:HI54 FG38:FP54 EY51:FE54 W39:AB54 ET38:EW54 EO38:ER54 DU38:DX54 DP38:DS54 DK38:DN54 CL38:CO54 CG38:CJ54 CB38:CE54 BW38:BZ54 BM38:BP54 BH38:BK54 BC38:BF54 AX38:BA54 AS38:AV54 AN38:AQ54 AI38:AL54 AD38:AG54 EE38:EH54 EJ46:EM54 CV39:CY54 CQ46:CT54 DF38:DI54 C44:D44 C43:D43 A4 C4:D4" evalError="1" numberStoredAsText="1" formula="1"/>
    <ignoredError sqref="CS38:CT38 EL41 F35:R35 FF4:FG4 FF1:FF3 FG3:FN3 FF166:FF65482 CV38:CY38 GB35:HI35 A35:D35 FF95:FF103 W2:W4 V2 U2:U3 DA2:DD2 DA4:DD4 DB3:DD3 EF3:EH3 S2:S4 FF105:FF154 FF38:FF54" evalError="1" formula="1"/>
    <ignoredError sqref="W104:AB104 DF104:DI104 DA1:DD1 EE104:EH104 AD104:AG104 AI104:AL104 AN104:AQ104 AS104:AV104 AX104:BA104 BC104:BF104 BH104:BK104 BM104:BP104 BW104:BZ104 CB104:CE104 CG104:CJ104 CL104:CO104 CQ104:CT104 CV104:CY104 DK104:DN104 DP104:DS104 DU104:DX104 EJ104:EM104 EO104:ER104 ET104:EW104 DA166:DD65482 FQ44 EY104:FP104 FR104:HI104 DA95:DD153 DA38:DD54" formula="1"/>
    <ignoredError sqref="EE3 DF3 EJ3 ES2 DO4 DO2 CZ4 CZ2 CU4 CU2 CP4 CP2 CK4 CK2 CF4 CF2 CA4 CA2 BL4 BL2 BG4 BG2 BB4 BB2 AW4 AW2 AR4 AR2 AM4 AM2 AI3 DK3 DU3 EN2 DY4:EX4 BQ4:BV4 BQ2:BV2 AH2:AH4 FC3 EX2:EX3 ES3:ET3 EN3:EO3 DO3:DP3 DJ2:DJ4 CZ3:DA3 CU3:CV3 CP3:CQ3 CK3:CL3 CF3:CG3 CA3:CB3 BQ3:BW3 BL3:BM3 BG3:BH3 BB3:BC3 AW3:AX3 AR3:AS3 AM3:AN3 DT2:DT4 AC2:AC4 EI2:EI3 DE2:DE4 DY2:ED3 X9 EY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Q114"/>
  <sheetViews>
    <sheetView showGridLines="0" showRowColHeaders="0" zoomScaleNormal="100" workbookViewId="0">
      <pane xSplit="10" ySplit="4" topLeftCell="K5" activePane="bottomRight" state="frozen"/>
      <selection pane="topRight" activeCell="J1" sqref="J1"/>
      <selection pane="bottomLeft" activeCell="A4" sqref="A4"/>
      <selection pane="bottomRight" activeCell="A86" sqref="A86"/>
    </sheetView>
  </sheetViews>
  <sheetFormatPr defaultColWidth="9.08984375" defaultRowHeight="12.5" x14ac:dyDescent="0.25"/>
  <cols>
    <col min="1" max="1" width="1.90625" customWidth="1"/>
    <col min="2" max="2" width="20.54296875" customWidth="1"/>
    <col min="3" max="3" width="5.36328125" customWidth="1"/>
    <col min="4" max="6" width="3" customWidth="1"/>
    <col min="7" max="7" width="3.1796875" customWidth="1"/>
    <col min="8" max="8" width="1" customWidth="1"/>
    <col min="9" max="9" width="5.08984375" customWidth="1"/>
    <col min="10" max="10" width="1" customWidth="1"/>
    <col min="11" max="13" width="3.08984375" customWidth="1"/>
    <col min="14" max="14" width="0.453125" customWidth="1"/>
    <col min="15" max="17" width="3.08984375" customWidth="1"/>
    <col min="18" max="18" width="0.453125" customWidth="1"/>
    <col min="19" max="21" width="3.08984375" customWidth="1"/>
    <col min="22" max="22" width="0.453125" customWidth="1"/>
    <col min="23" max="25" width="3.08984375" customWidth="1"/>
    <col min="26" max="26" width="0.453125" customWidth="1"/>
    <col min="27" max="29" width="3.08984375" customWidth="1"/>
    <col min="30" max="30" width="0.453125" customWidth="1"/>
    <col min="31" max="33" width="3.08984375" customWidth="1"/>
    <col min="34" max="34" width="0.453125" customWidth="1"/>
    <col min="35" max="37" width="3.08984375" customWidth="1"/>
    <col min="38" max="38" width="0.453125" customWidth="1"/>
    <col min="39" max="41" width="3.08984375" customWidth="1"/>
    <col min="42" max="42" width="0.453125" customWidth="1"/>
    <col min="43" max="45" width="3.08984375" customWidth="1"/>
    <col min="46" max="46" width="0.453125" customWidth="1"/>
    <col min="47" max="49" width="3.08984375" customWidth="1"/>
    <col min="50" max="50" width="0.453125" customWidth="1"/>
    <col min="51" max="53" width="3.08984375" customWidth="1"/>
    <col min="54" max="54" width="0.453125" customWidth="1"/>
    <col min="55" max="57" width="3.08984375" customWidth="1"/>
    <col min="58" max="58" width="0.453125" customWidth="1"/>
    <col min="59" max="61" width="3.08984375" customWidth="1"/>
    <col min="62" max="62" width="0.453125" customWidth="1"/>
    <col min="63" max="65" width="3.08984375" customWidth="1"/>
    <col min="66" max="66" width="0.453125" customWidth="1"/>
    <col min="67" max="69" width="3.08984375" customWidth="1"/>
    <col min="70" max="70" width="0.453125" customWidth="1"/>
    <col min="71" max="73" width="3.08984375" customWidth="1"/>
    <col min="74" max="74" width="0.453125" customWidth="1"/>
    <col min="75" max="77" width="3.08984375" customWidth="1"/>
    <col min="78" max="78" width="0.453125" customWidth="1"/>
    <col min="79" max="81" width="3.08984375" customWidth="1"/>
    <col min="82" max="82" width="0.453125" customWidth="1"/>
    <col min="83" max="85" width="3.08984375" customWidth="1"/>
    <col min="86" max="86" width="0.453125" customWidth="1"/>
    <col min="87" max="89" width="3.08984375" customWidth="1"/>
    <col min="90" max="90" width="0.453125" customWidth="1"/>
    <col min="91" max="93" width="3.08984375" customWidth="1"/>
    <col min="94" max="94" width="0.453125" customWidth="1"/>
    <col min="95" max="97" width="3.08984375" customWidth="1"/>
    <col min="98" max="98" width="0.453125" customWidth="1"/>
    <col min="99" max="101" width="3.08984375" customWidth="1"/>
    <col min="102" max="102" width="0.453125" customWidth="1"/>
    <col min="103" max="105" width="3.08984375" customWidth="1"/>
    <col min="106" max="106" width="0.453125" customWidth="1"/>
    <col min="107" max="109" width="3.08984375" customWidth="1"/>
    <col min="110" max="110" width="0.453125" customWidth="1"/>
    <col min="111" max="113" width="3.08984375" customWidth="1"/>
    <col min="114" max="114" width="0.453125" customWidth="1"/>
    <col min="115" max="117" width="3.08984375" customWidth="1"/>
    <col min="118" max="118" width="0.453125" customWidth="1"/>
    <col min="119" max="121" width="3.08984375" customWidth="1"/>
    <col min="122" max="122" width="0.453125" customWidth="1"/>
  </cols>
  <sheetData>
    <row r="2" spans="2:121" ht="13.65" customHeight="1" x14ac:dyDescent="0.25">
      <c r="I2" s="11" t="s">
        <v>9</v>
      </c>
    </row>
    <row r="3" spans="2:121" ht="13.65" customHeight="1" x14ac:dyDescent="0.25">
      <c r="B3" s="139"/>
      <c r="C3" s="139"/>
      <c r="D3" s="139"/>
      <c r="E3" s="139"/>
      <c r="F3" s="139"/>
      <c r="G3" s="139"/>
      <c r="H3" s="139" t="s">
        <v>11</v>
      </c>
      <c r="I3" s="12" t="s">
        <v>20</v>
      </c>
      <c r="J3" s="139" t="s">
        <v>11</v>
      </c>
      <c r="K3" s="87" t="str">
        <f>Fixtures!C4</f>
        <v>Brentham</v>
      </c>
      <c r="L3" s="88"/>
      <c r="M3" s="89"/>
      <c r="N3" s="139" t="s">
        <v>11</v>
      </c>
      <c r="O3" s="87" t="str">
        <f>Fixtures!C5</f>
        <v>Merton</v>
      </c>
      <c r="P3" s="88"/>
      <c r="Q3" s="89"/>
      <c r="R3" s="139" t="s">
        <v>11</v>
      </c>
      <c r="S3" s="87" t="str">
        <f>Fixtures!C6</f>
        <v>Ickenham</v>
      </c>
      <c r="T3" s="88"/>
      <c r="U3" s="89"/>
      <c r="V3" s="139" t="s">
        <v>11</v>
      </c>
      <c r="W3" s="87" t="str">
        <f>Fixtures!C7</f>
        <v>Harrow St. Mary's</v>
      </c>
      <c r="X3" s="88"/>
      <c r="Y3" s="89"/>
      <c r="Z3" s="139" t="s">
        <v>11</v>
      </c>
      <c r="AA3" s="87" t="str">
        <f>Fixtures!C8</f>
        <v>Barnes</v>
      </c>
      <c r="AB3" s="88"/>
      <c r="AC3" s="89"/>
      <c r="AD3" s="139" t="s">
        <v>11</v>
      </c>
      <c r="AE3" s="87" t="str">
        <f>Fixtures!C9</f>
        <v>Black Rose of Highgate</v>
      </c>
      <c r="AF3" s="88"/>
      <c r="AG3" s="89"/>
      <c r="AH3" s="139" t="s">
        <v>11</v>
      </c>
      <c r="AI3" s="87" t="str">
        <f>Fixtures!C10</f>
        <v>Southgate Adelaide</v>
      </c>
      <c r="AJ3" s="88"/>
      <c r="AK3" s="89"/>
      <c r="AL3" s="139" t="s">
        <v>11</v>
      </c>
      <c r="AM3" s="87" t="str">
        <f>Fixtures!C11</f>
        <v>Brentham</v>
      </c>
      <c r="AN3" s="88"/>
      <c r="AO3" s="89"/>
      <c r="AP3" s="139" t="s">
        <v>11</v>
      </c>
      <c r="AQ3" s="87" t="str">
        <f>Fixtures!C12</f>
        <v>Putney</v>
      </c>
      <c r="AR3" s="88"/>
      <c r="AS3" s="89"/>
      <c r="AT3" s="139" t="s">
        <v>11</v>
      </c>
      <c r="AU3" s="87" t="str">
        <f>Fixtures!C13</f>
        <v>TBC</v>
      </c>
      <c r="AV3" s="88"/>
      <c r="AW3" s="89"/>
      <c r="AX3" s="139" t="s">
        <v>11</v>
      </c>
      <c r="AY3" s="87" t="str">
        <f>Fixtures!C14</f>
        <v>Kew</v>
      </c>
      <c r="AZ3" s="88"/>
      <c r="BA3" s="89"/>
      <c r="BB3" s="139" t="s">
        <v>11</v>
      </c>
      <c r="BC3" s="87" t="str">
        <f>Fixtures!C15</f>
        <v>Shepherd's Bush</v>
      </c>
      <c r="BD3" s="88"/>
      <c r="BE3" s="89"/>
      <c r="BF3" s="139" t="s">
        <v>11</v>
      </c>
      <c r="BG3" s="87" t="str">
        <f>Fixtures!C16</f>
        <v>Prince's Head</v>
      </c>
      <c r="BH3" s="88"/>
      <c r="BI3" s="89"/>
      <c r="BJ3" s="139" t="s">
        <v>11</v>
      </c>
      <c r="BK3" s="87" t="str">
        <f>Fixtures!C17</f>
        <v>Teddington</v>
      </c>
      <c r="BL3" s="88"/>
      <c r="BM3" s="89"/>
      <c r="BN3" s="139" t="s">
        <v>11</v>
      </c>
      <c r="BO3" s="87" t="str">
        <f>Fixtures!C18</f>
        <v>Black Rose of Highgate</v>
      </c>
      <c r="BP3" s="88"/>
      <c r="BQ3" s="89"/>
      <c r="BR3" s="139" t="s">
        <v>11</v>
      </c>
      <c r="BS3" s="87" t="str">
        <f>Fixtures!C19</f>
        <v>Northwood</v>
      </c>
      <c r="BT3" s="88"/>
      <c r="BU3" s="89"/>
      <c r="BV3" s="139" t="s">
        <v>11</v>
      </c>
      <c r="BW3" s="87" t="str">
        <f>Fixtures!C20</f>
        <v>Chiswick</v>
      </c>
      <c r="BX3" s="88"/>
      <c r="BY3" s="89"/>
      <c r="BZ3" s="139" t="s">
        <v>11</v>
      </c>
      <c r="CA3" s="87" t="str">
        <f>Fixtures!C21</f>
        <v>ISIS Trophy-1</v>
      </c>
      <c r="CB3" s="88"/>
      <c r="CC3" s="89"/>
      <c r="CD3" s="139" t="s">
        <v>11</v>
      </c>
      <c r="CE3" s="87" t="str">
        <f>Fixtures!C22</f>
        <v>ISIS Trophy-1</v>
      </c>
      <c r="CF3" s="88"/>
      <c r="CG3" s="89"/>
      <c r="CH3" s="139" t="s">
        <v>11</v>
      </c>
      <c r="CI3" s="87" t="str">
        <f>Fixtures!C23</f>
        <v>ISIS Trophy-1</v>
      </c>
      <c r="CJ3" s="88"/>
      <c r="CK3" s="89"/>
      <c r="CL3" s="139" t="s">
        <v>11</v>
      </c>
      <c r="CM3" s="87" t="str">
        <f>Fixtures!$C24</f>
        <v>ISIS Trophy-1</v>
      </c>
      <c r="CN3" s="88"/>
      <c r="CO3" s="89"/>
      <c r="CP3" s="139" t="s">
        <v>11</v>
      </c>
      <c r="CQ3" s="87" t="str">
        <f>Fixtures!$C25</f>
        <v>Old Merchant Taylors'</v>
      </c>
      <c r="CR3" s="88"/>
      <c r="CS3" s="89"/>
      <c r="CT3" s="139" t="s">
        <v>11</v>
      </c>
      <c r="CU3" s="87" t="str">
        <f>Fixtures!$C26</f>
        <v>Winchmore Hill</v>
      </c>
      <c r="CV3" s="88"/>
      <c r="CW3" s="89"/>
      <c r="CX3" s="139" t="s">
        <v>11</v>
      </c>
      <c r="CY3" s="87" t="str">
        <f>Fixtures!$C27</f>
        <v>Highgate</v>
      </c>
      <c r="CZ3" s="88"/>
      <c r="DA3" s="89"/>
      <c r="DB3" s="139" t="s">
        <v>11</v>
      </c>
      <c r="DC3" s="87" t="str">
        <f>Fixtures!C28</f>
        <v>Pinner</v>
      </c>
      <c r="DD3" s="88"/>
      <c r="DE3" s="89"/>
      <c r="DF3" s="223" t="s">
        <v>11</v>
      </c>
      <c r="DG3" s="87" t="str">
        <f>Fixtures!C29</f>
        <v>Crouch End</v>
      </c>
      <c r="DH3" s="88"/>
      <c r="DI3" s="89"/>
      <c r="DJ3" s="223" t="s">
        <v>11</v>
      </c>
      <c r="DK3" s="235" t="e">
        <f>Fixtures!#REF!</f>
        <v>#REF!</v>
      </c>
      <c r="DL3" s="236"/>
      <c r="DM3" s="236"/>
      <c r="DN3" s="223" t="s">
        <v>11</v>
      </c>
      <c r="DO3" s="235" t="e">
        <f>Fixtures!#REF!</f>
        <v>#REF!</v>
      </c>
      <c r="DP3" s="236"/>
      <c r="DQ3" s="236"/>
    </row>
    <row r="4" spans="2:121" ht="13.65" customHeight="1" x14ac:dyDescent="0.25">
      <c r="B4" s="1" t="s">
        <v>44</v>
      </c>
      <c r="C4" s="88"/>
      <c r="D4" s="7" t="s">
        <v>14</v>
      </c>
      <c r="E4" s="7" t="s">
        <v>45</v>
      </c>
      <c r="F4" s="7" t="s">
        <v>46</v>
      </c>
      <c r="G4" s="7" t="s">
        <v>47</v>
      </c>
      <c r="I4" s="279" t="s">
        <v>56</v>
      </c>
      <c r="J4" s="139"/>
      <c r="K4" s="7" t="s">
        <v>45</v>
      </c>
      <c r="L4" s="7" t="s">
        <v>46</v>
      </c>
      <c r="M4" s="7" t="s">
        <v>47</v>
      </c>
      <c r="N4" s="139"/>
      <c r="O4" s="7" t="s">
        <v>45</v>
      </c>
      <c r="P4" s="7" t="s">
        <v>46</v>
      </c>
      <c r="Q4" s="7" t="s">
        <v>47</v>
      </c>
      <c r="R4" s="139"/>
      <c r="S4" s="7" t="s">
        <v>45</v>
      </c>
      <c r="T4" s="7" t="s">
        <v>46</v>
      </c>
      <c r="U4" s="7" t="s">
        <v>47</v>
      </c>
      <c r="V4" s="139"/>
      <c r="W4" s="7" t="s">
        <v>45</v>
      </c>
      <c r="X4" s="7" t="s">
        <v>46</v>
      </c>
      <c r="Y4" s="7" t="s">
        <v>47</v>
      </c>
      <c r="Z4" s="139"/>
      <c r="AA4" s="7" t="s">
        <v>45</v>
      </c>
      <c r="AB4" s="7" t="s">
        <v>46</v>
      </c>
      <c r="AC4" s="7" t="s">
        <v>47</v>
      </c>
      <c r="AD4" s="139"/>
      <c r="AE4" s="7" t="s">
        <v>45</v>
      </c>
      <c r="AF4" s="7" t="s">
        <v>46</v>
      </c>
      <c r="AG4" s="7" t="s">
        <v>47</v>
      </c>
      <c r="AH4" s="139"/>
      <c r="AI4" s="7" t="s">
        <v>45</v>
      </c>
      <c r="AJ4" s="7" t="s">
        <v>46</v>
      </c>
      <c r="AK4" s="7" t="s">
        <v>47</v>
      </c>
      <c r="AL4" s="139"/>
      <c r="AM4" s="7" t="s">
        <v>45</v>
      </c>
      <c r="AN4" s="7" t="s">
        <v>46</v>
      </c>
      <c r="AO4" s="7" t="s">
        <v>47</v>
      </c>
      <c r="AP4" s="139"/>
      <c r="AQ4" s="7" t="s">
        <v>45</v>
      </c>
      <c r="AR4" s="7" t="s">
        <v>46</v>
      </c>
      <c r="AS4" s="7" t="s">
        <v>47</v>
      </c>
      <c r="AT4" s="139"/>
      <c r="AU4" s="7" t="s">
        <v>45</v>
      </c>
      <c r="AV4" s="7" t="s">
        <v>46</v>
      </c>
      <c r="AW4" s="7" t="s">
        <v>47</v>
      </c>
      <c r="AX4" s="139"/>
      <c r="AY4" s="7" t="s">
        <v>45</v>
      </c>
      <c r="AZ4" s="7" t="s">
        <v>46</v>
      </c>
      <c r="BA4" s="7" t="s">
        <v>47</v>
      </c>
      <c r="BB4" s="139"/>
      <c r="BC4" s="7" t="s">
        <v>45</v>
      </c>
      <c r="BD4" s="7" t="s">
        <v>46</v>
      </c>
      <c r="BE4" s="7" t="s">
        <v>47</v>
      </c>
      <c r="BF4" s="139"/>
      <c r="BG4" s="7" t="s">
        <v>45</v>
      </c>
      <c r="BH4" s="7" t="s">
        <v>46</v>
      </c>
      <c r="BI4" s="7" t="s">
        <v>47</v>
      </c>
      <c r="BJ4" s="139"/>
      <c r="BK4" s="7" t="s">
        <v>45</v>
      </c>
      <c r="BL4" s="7" t="s">
        <v>46</v>
      </c>
      <c r="BM4" s="7" t="s">
        <v>47</v>
      </c>
      <c r="BN4" s="139"/>
      <c r="BO4" s="7" t="s">
        <v>45</v>
      </c>
      <c r="BP4" s="7" t="s">
        <v>46</v>
      </c>
      <c r="BQ4" s="7" t="s">
        <v>47</v>
      </c>
      <c r="BR4" s="139"/>
      <c r="BS4" s="7" t="s">
        <v>45</v>
      </c>
      <c r="BT4" s="7" t="s">
        <v>46</v>
      </c>
      <c r="BU4" s="7" t="s">
        <v>47</v>
      </c>
      <c r="BV4" s="139"/>
      <c r="BW4" s="7" t="s">
        <v>45</v>
      </c>
      <c r="BX4" s="7" t="s">
        <v>46</v>
      </c>
      <c r="BY4" s="7" t="s">
        <v>47</v>
      </c>
      <c r="BZ4" s="139"/>
      <c r="CA4" s="7" t="s">
        <v>45</v>
      </c>
      <c r="CB4" s="7" t="s">
        <v>46</v>
      </c>
      <c r="CC4" s="7" t="s">
        <v>47</v>
      </c>
      <c r="CD4" s="139"/>
      <c r="CE4" s="7" t="s">
        <v>45</v>
      </c>
      <c r="CF4" s="7" t="s">
        <v>46</v>
      </c>
      <c r="CG4" s="7" t="s">
        <v>47</v>
      </c>
      <c r="CH4" s="139"/>
      <c r="CI4" s="7" t="s">
        <v>45</v>
      </c>
      <c r="CJ4" s="7" t="s">
        <v>46</v>
      </c>
      <c r="CK4" s="7" t="s">
        <v>47</v>
      </c>
      <c r="CL4" s="139"/>
      <c r="CM4" s="7" t="s">
        <v>45</v>
      </c>
      <c r="CN4" s="7" t="s">
        <v>46</v>
      </c>
      <c r="CO4" s="7" t="s">
        <v>47</v>
      </c>
      <c r="CP4" s="139"/>
      <c r="CQ4" s="7" t="s">
        <v>45</v>
      </c>
      <c r="CR4" s="7" t="s">
        <v>46</v>
      </c>
      <c r="CS4" s="7" t="s">
        <v>47</v>
      </c>
      <c r="CT4" s="139"/>
      <c r="CU4" s="7" t="s">
        <v>45</v>
      </c>
      <c r="CV4" s="7" t="s">
        <v>46</v>
      </c>
      <c r="CW4" s="7" t="s">
        <v>47</v>
      </c>
      <c r="CX4" s="139"/>
      <c r="CY4" s="7" t="s">
        <v>45</v>
      </c>
      <c r="CZ4" s="7" t="s">
        <v>46</v>
      </c>
      <c r="DA4" s="7" t="s">
        <v>47</v>
      </c>
      <c r="DB4" s="139"/>
      <c r="DC4" s="7" t="s">
        <v>45</v>
      </c>
      <c r="DD4" s="7" t="s">
        <v>46</v>
      </c>
      <c r="DE4" s="7" t="s">
        <v>47</v>
      </c>
      <c r="DF4" s="223"/>
      <c r="DG4" s="7" t="s">
        <v>45</v>
      </c>
      <c r="DH4" s="7" t="s">
        <v>46</v>
      </c>
      <c r="DI4" s="7" t="s">
        <v>47</v>
      </c>
      <c r="DJ4" s="223"/>
      <c r="DK4" s="220" t="s">
        <v>45</v>
      </c>
      <c r="DL4" s="220" t="s">
        <v>46</v>
      </c>
      <c r="DM4" s="220" t="s">
        <v>47</v>
      </c>
      <c r="DN4" s="223"/>
      <c r="DO4" s="220" t="s">
        <v>45</v>
      </c>
      <c r="DP4" s="220" t="s">
        <v>46</v>
      </c>
      <c r="DQ4" s="220" t="s">
        <v>47</v>
      </c>
    </row>
    <row r="5" spans="2:121" ht="13.65" customHeight="1" x14ac:dyDescent="0.25">
      <c r="B5" s="14" t="s">
        <v>23</v>
      </c>
      <c r="C5" s="15" t="s">
        <v>122</v>
      </c>
      <c r="D5" s="21">
        <f>_xlfn.XLOOKUP($B5,Batting!$B$5:$B$39,Batting!$D$5:$D$39,"")</f>
        <v>5</v>
      </c>
      <c r="E5" s="21">
        <f t="shared" ref="E5:E19" si="0">IF(SUM(K5,O5,S5,W5,AA5,AE5,AI5,AM5,AQ5,AU5,AY5,BC5,BG5,BK5,BO5,BS5,BW5,CA5,CE5,CI5,CM5,CQ5,CU5,CY5,DC5,DG5,DK5,DO5)&lt;1,"0",SUM(K5,O5,S5,W5,AA5,AE5,AI5,AM5,AQ5,AU5,AY5,BC5,BG5,BK5,BO5,BS5,BW5,CA5,CE5,CI5,CM5,CQ5,CU5,CY5,DC5,DG5,DK5,DO5))</f>
        <v>3</v>
      </c>
      <c r="F5" s="21">
        <f t="shared" ref="F5:F19" si="1">IF(SUM(L5,P5,T5,X5,AB5,AF5,AJ5,AN5,AR5,AV5,AZ5,BD5,BH5,BL5,BP5,BT5,BX5,CB5,CF5,CJ5,CN5,CR5,CV5,CZ5,DD5,DH5,DL5,DP5)&lt;1,"0",SUM(L5,P5,T5,X5,AB5,AF5,AJ5,AN5,AR5,AV5,AZ5,BD5,BH5,BL5,BP5,BT5,BX5,CB5,CF5,CJ5,CN5,CR5,CV5,CZ5,DD5,DH5,DL5,DP5))</f>
        <v>2</v>
      </c>
      <c r="G5" s="25" t="str">
        <f t="shared" ref="G5:G19" si="2">IF(SUM(M5,Q5,U5,Y5,AC5,AG5,AK5,AO5,AS5,AW5,BA5,BE5,BI5,BM5,BQ5,BU5,BY5,CC5,CG5,CK5,CO5,CS5,CW5,DA5,DE5,DI5,DM5,DQ5)&lt;0.1,"0",SUM(M5,Q5,U5,Y5,AC5,AG5,AK5,AO5,AS5,AW5,BA5,BE5,BI5,BM5,BQ5,BU5,BY5,CC5,CG5,CK5,CO5,CS5,CW5,DA5,DE5,DI5,DM5,DQ5))</f>
        <v>0</v>
      </c>
      <c r="I5" s="31">
        <f t="shared" ref="I5:I19" si="3">IF(E5="",0,E5*10)+IF(F5="",0,F5*15)+IF(G5="",0,G5*10)</f>
        <v>60</v>
      </c>
      <c r="J5" s="139"/>
      <c r="K5" s="21"/>
      <c r="L5" s="21">
        <v>1</v>
      </c>
      <c r="M5" s="21"/>
      <c r="N5" s="139"/>
      <c r="O5" s="21">
        <v>2</v>
      </c>
      <c r="P5" s="21"/>
      <c r="Q5" s="21"/>
      <c r="R5" s="139"/>
      <c r="S5" s="21">
        <v>1</v>
      </c>
      <c r="T5" s="21">
        <v>1</v>
      </c>
      <c r="U5" s="21"/>
      <c r="V5" s="139"/>
      <c r="W5" s="21"/>
      <c r="X5" s="21"/>
      <c r="Y5" s="21"/>
      <c r="Z5" s="139"/>
      <c r="AA5" s="21"/>
      <c r="AB5" s="21"/>
      <c r="AC5" s="21"/>
      <c r="AD5" s="139"/>
      <c r="AE5" s="21"/>
      <c r="AF5" s="21"/>
      <c r="AG5" s="21"/>
      <c r="AH5" s="139"/>
      <c r="AI5" s="21"/>
      <c r="AJ5" s="21"/>
      <c r="AK5" s="21"/>
      <c r="AL5" s="139"/>
      <c r="AM5" s="21"/>
      <c r="AN5" s="21"/>
      <c r="AO5" s="21"/>
      <c r="AP5" s="139"/>
      <c r="AQ5" s="21"/>
      <c r="AR5" s="21"/>
      <c r="AS5" s="21"/>
      <c r="AT5" s="139"/>
      <c r="AU5" s="21"/>
      <c r="AV5" s="21"/>
      <c r="AW5" s="21"/>
      <c r="AX5" s="139"/>
      <c r="AY5" s="21"/>
      <c r="AZ5" s="21"/>
      <c r="BA5" s="21"/>
      <c r="BB5" s="139"/>
      <c r="BC5" s="21"/>
      <c r="BD5" s="21"/>
      <c r="BE5" s="21"/>
      <c r="BF5" s="139"/>
      <c r="BG5" s="21"/>
      <c r="BH5" s="21"/>
      <c r="BI5" s="21"/>
      <c r="BJ5" s="139"/>
      <c r="BK5" s="21"/>
      <c r="BL5" s="21"/>
      <c r="BM5" s="21"/>
      <c r="BN5" s="139"/>
      <c r="BO5" s="21"/>
      <c r="BP5" s="21"/>
      <c r="BQ5" s="21"/>
      <c r="BR5" s="139"/>
      <c r="BS5" s="21"/>
      <c r="BT5" s="21"/>
      <c r="BU5" s="21"/>
      <c r="BV5" s="139"/>
      <c r="BW5" s="21"/>
      <c r="BX5" s="21"/>
      <c r="BY5" s="21"/>
      <c r="BZ5" s="139"/>
      <c r="CA5" s="21"/>
      <c r="CB5" s="21"/>
      <c r="CC5" s="21"/>
      <c r="CD5" s="139"/>
      <c r="CE5" s="21"/>
      <c r="CF5" s="21"/>
      <c r="CG5" s="21"/>
      <c r="CH5" s="139"/>
      <c r="CI5" s="21"/>
      <c r="CJ5" s="21"/>
      <c r="CK5" s="21"/>
      <c r="CL5" s="139"/>
      <c r="CM5" s="21"/>
      <c r="CN5" s="21"/>
      <c r="CO5" s="21"/>
      <c r="CP5" s="139"/>
      <c r="CQ5" s="21"/>
      <c r="CR5" s="21"/>
      <c r="CS5" s="21"/>
      <c r="CT5" s="139"/>
      <c r="CU5" s="21"/>
      <c r="CV5" s="21"/>
      <c r="CW5" s="21"/>
      <c r="CX5" s="139"/>
      <c r="CY5" s="21"/>
      <c r="CZ5" s="21"/>
      <c r="DA5" s="21"/>
      <c r="DB5" s="139"/>
      <c r="DC5" s="21"/>
      <c r="DD5" s="21"/>
      <c r="DE5" s="21"/>
      <c r="DF5" s="223"/>
      <c r="DG5" s="21"/>
      <c r="DH5" s="21"/>
      <c r="DI5" s="21"/>
      <c r="DJ5" s="223"/>
      <c r="DK5" s="224"/>
      <c r="DL5" s="224"/>
      <c r="DM5" s="224"/>
      <c r="DN5" s="223"/>
      <c r="DO5" s="224"/>
      <c r="DP5" s="224"/>
      <c r="DQ5" s="224"/>
    </row>
    <row r="6" spans="2:121" ht="13.65" customHeight="1" x14ac:dyDescent="0.25">
      <c r="B6" s="14" t="s">
        <v>311</v>
      </c>
      <c r="C6" s="15" t="s">
        <v>122</v>
      </c>
      <c r="D6" s="21">
        <f>_xlfn.XLOOKUP($B6,Batting!$B$5:$B$39,Batting!$D$5:$D$39,"")</f>
        <v>5</v>
      </c>
      <c r="E6" s="21">
        <f t="shared" si="0"/>
        <v>4</v>
      </c>
      <c r="F6" s="21" t="str">
        <f t="shared" si="1"/>
        <v>0</v>
      </c>
      <c r="G6" s="25" t="str">
        <f t="shared" si="2"/>
        <v>0</v>
      </c>
      <c r="I6" s="31">
        <f t="shared" si="3"/>
        <v>40</v>
      </c>
      <c r="J6" s="139"/>
      <c r="K6" s="21"/>
      <c r="L6" s="21"/>
      <c r="M6" s="21"/>
      <c r="N6" s="139"/>
      <c r="O6" s="21">
        <v>1</v>
      </c>
      <c r="P6" s="21"/>
      <c r="Q6" s="21"/>
      <c r="R6" s="139"/>
      <c r="S6" s="21"/>
      <c r="T6" s="21"/>
      <c r="U6" s="21"/>
      <c r="V6" s="139"/>
      <c r="W6" s="21">
        <v>1</v>
      </c>
      <c r="X6" s="21"/>
      <c r="Y6" s="21"/>
      <c r="Z6" s="139"/>
      <c r="AA6" s="21">
        <v>2</v>
      </c>
      <c r="AB6" s="21"/>
      <c r="AC6" s="21"/>
      <c r="AD6" s="139"/>
      <c r="AE6" s="21"/>
      <c r="AF6" s="21"/>
      <c r="AG6" s="21"/>
      <c r="AH6" s="139"/>
      <c r="AI6" s="21"/>
      <c r="AJ6" s="21"/>
      <c r="AK6" s="21"/>
      <c r="AL6" s="139"/>
      <c r="AM6" s="21"/>
      <c r="AN6" s="21"/>
      <c r="AO6" s="21"/>
      <c r="AP6" s="139"/>
      <c r="AQ6" s="21"/>
      <c r="AR6" s="21"/>
      <c r="AS6" s="21"/>
      <c r="AT6" s="139"/>
      <c r="AU6" s="21"/>
      <c r="AV6" s="21"/>
      <c r="AW6" s="21"/>
      <c r="AX6" s="139"/>
      <c r="AY6" s="21"/>
      <c r="AZ6" s="21"/>
      <c r="BA6" s="21"/>
      <c r="BB6" s="139"/>
      <c r="BC6" s="21"/>
      <c r="BD6" s="21"/>
      <c r="BE6" s="21"/>
      <c r="BF6" s="139"/>
      <c r="BG6" s="21"/>
      <c r="BH6" s="21"/>
      <c r="BI6" s="21"/>
      <c r="BJ6" s="139"/>
      <c r="BK6" s="21"/>
      <c r="BL6" s="21"/>
      <c r="BM6" s="21"/>
      <c r="BN6" s="139"/>
      <c r="BO6" s="21"/>
      <c r="BP6" s="21"/>
      <c r="BQ6" s="21"/>
      <c r="BR6" s="139"/>
      <c r="BS6" s="21"/>
      <c r="BT6" s="21"/>
      <c r="BU6" s="21"/>
      <c r="BV6" s="139"/>
      <c r="BW6" s="21"/>
      <c r="BX6" s="21"/>
      <c r="BY6" s="21"/>
      <c r="BZ6" s="139"/>
      <c r="CA6" s="21"/>
      <c r="CB6" s="21"/>
      <c r="CC6" s="21"/>
      <c r="CD6" s="139"/>
      <c r="CE6" s="21"/>
      <c r="CF6" s="21"/>
      <c r="CG6" s="21"/>
      <c r="CH6" s="139"/>
      <c r="CI6" s="21"/>
      <c r="CJ6" s="21"/>
      <c r="CK6" s="21"/>
      <c r="CL6" s="139"/>
      <c r="CM6" s="21"/>
      <c r="CN6" s="21"/>
      <c r="CO6" s="21"/>
      <c r="CP6" s="139"/>
      <c r="CQ6" s="21"/>
      <c r="CR6" s="21"/>
      <c r="CS6" s="21"/>
      <c r="CT6" s="139"/>
      <c r="CU6" s="21"/>
      <c r="CV6" s="21"/>
      <c r="CW6" s="21"/>
      <c r="CX6" s="139"/>
      <c r="CY6" s="21"/>
      <c r="CZ6" s="21"/>
      <c r="DA6" s="21"/>
      <c r="DB6" s="139"/>
      <c r="DC6" s="21"/>
      <c r="DD6" s="21"/>
      <c r="DE6" s="21"/>
      <c r="DF6" s="223"/>
      <c r="DG6" s="21"/>
      <c r="DH6" s="21"/>
      <c r="DI6" s="21"/>
      <c r="DJ6" s="223"/>
      <c r="DK6" s="224"/>
      <c r="DL6" s="224"/>
      <c r="DM6" s="224"/>
      <c r="DN6" s="223"/>
      <c r="DO6" s="224"/>
      <c r="DP6" s="224"/>
      <c r="DQ6" s="224"/>
    </row>
    <row r="7" spans="2:121" ht="13.65" customHeight="1" x14ac:dyDescent="0.25">
      <c r="B7" s="14" t="s">
        <v>312</v>
      </c>
      <c r="C7" s="15" t="s">
        <v>122</v>
      </c>
      <c r="D7" s="21">
        <f>_xlfn.XLOOKUP($B7,Batting!$B$5:$B$39,Batting!$D$5:$D$39,"")</f>
        <v>1</v>
      </c>
      <c r="E7" s="21">
        <f t="shared" si="0"/>
        <v>3</v>
      </c>
      <c r="F7" s="21" t="str">
        <f t="shared" si="1"/>
        <v>0</v>
      </c>
      <c r="G7" s="25" t="str">
        <f t="shared" si="2"/>
        <v>0</v>
      </c>
      <c r="I7" s="31">
        <f t="shared" si="3"/>
        <v>30</v>
      </c>
      <c r="J7" s="139"/>
      <c r="K7" s="21"/>
      <c r="L7" s="21"/>
      <c r="M7" s="21"/>
      <c r="N7" s="139"/>
      <c r="O7" s="21"/>
      <c r="P7" s="21"/>
      <c r="Q7" s="21"/>
      <c r="R7" s="139"/>
      <c r="S7" s="21">
        <v>3</v>
      </c>
      <c r="T7" s="21"/>
      <c r="U7" s="21"/>
      <c r="V7" s="139"/>
      <c r="W7" s="21"/>
      <c r="X7" s="21"/>
      <c r="Y7" s="21"/>
      <c r="Z7" s="139"/>
      <c r="AA7" s="21"/>
      <c r="AB7" s="21"/>
      <c r="AC7" s="21"/>
      <c r="AD7" s="139"/>
      <c r="AE7" s="21"/>
      <c r="AF7" s="21"/>
      <c r="AG7" s="21"/>
      <c r="AH7" s="139"/>
      <c r="AI7" s="21"/>
      <c r="AJ7" s="21"/>
      <c r="AK7" s="21"/>
      <c r="AL7" s="139"/>
      <c r="AM7" s="21"/>
      <c r="AN7" s="21"/>
      <c r="AO7" s="21"/>
      <c r="AP7" s="139"/>
      <c r="AQ7" s="21"/>
      <c r="AR7" s="21"/>
      <c r="AS7" s="21"/>
      <c r="AT7" s="139"/>
      <c r="AU7" s="21"/>
      <c r="AV7" s="21"/>
      <c r="AW7" s="21"/>
      <c r="AX7" s="139"/>
      <c r="AY7" s="21"/>
      <c r="AZ7" s="21"/>
      <c r="BA7" s="21"/>
      <c r="BB7" s="139"/>
      <c r="BC7" s="21"/>
      <c r="BD7" s="21"/>
      <c r="BE7" s="21"/>
      <c r="BF7" s="139"/>
      <c r="BG7" s="21"/>
      <c r="BH7" s="21"/>
      <c r="BI7" s="21"/>
      <c r="BJ7" s="139"/>
      <c r="BK7" s="21"/>
      <c r="BL7" s="21"/>
      <c r="BM7" s="21"/>
      <c r="BN7" s="139"/>
      <c r="BO7" s="21"/>
      <c r="BP7" s="21"/>
      <c r="BQ7" s="21"/>
      <c r="BR7" s="139"/>
      <c r="BS7" s="21"/>
      <c r="BT7" s="21"/>
      <c r="BU7" s="21"/>
      <c r="BV7" s="139"/>
      <c r="BW7" s="21"/>
      <c r="BX7" s="21"/>
      <c r="BY7" s="21"/>
      <c r="BZ7" s="139"/>
      <c r="CA7" s="21"/>
      <c r="CB7" s="21"/>
      <c r="CC7" s="21"/>
      <c r="CD7" s="139"/>
      <c r="CE7" s="21"/>
      <c r="CF7" s="21"/>
      <c r="CG7" s="21"/>
      <c r="CH7" s="139"/>
      <c r="CI7" s="21"/>
      <c r="CJ7" s="21"/>
      <c r="CK7" s="21"/>
      <c r="CL7" s="139"/>
      <c r="CM7" s="21"/>
      <c r="CN7" s="21"/>
      <c r="CO7" s="21"/>
      <c r="CP7" s="139"/>
      <c r="CQ7" s="21"/>
      <c r="CR7" s="21"/>
      <c r="CS7" s="21"/>
      <c r="CT7" s="139"/>
      <c r="CU7" s="21"/>
      <c r="CV7" s="21"/>
      <c r="CW7" s="21"/>
      <c r="CX7" s="139"/>
      <c r="CY7" s="21"/>
      <c r="CZ7" s="21"/>
      <c r="DA7" s="21"/>
      <c r="DB7" s="139"/>
      <c r="DC7" s="21"/>
      <c r="DD7" s="21"/>
      <c r="DE7" s="21"/>
      <c r="DF7" s="223"/>
      <c r="DG7" s="21"/>
      <c r="DH7" s="21"/>
      <c r="DI7" s="21"/>
      <c r="DJ7" s="223"/>
      <c r="DK7" s="224"/>
      <c r="DL7" s="224"/>
      <c r="DM7" s="224"/>
      <c r="DN7" s="223"/>
      <c r="DO7" s="224"/>
      <c r="DP7" s="224"/>
      <c r="DQ7" s="224"/>
    </row>
    <row r="8" spans="2:121" ht="13.65" customHeight="1" x14ac:dyDescent="0.25">
      <c r="B8" s="14" t="s">
        <v>313</v>
      </c>
      <c r="C8" s="15" t="s">
        <v>123</v>
      </c>
      <c r="D8" s="21">
        <f>_xlfn.XLOOKUP($B8,Batting!$B$5:$B$39,Batting!$D$5:$D$39,"")</f>
        <v>5</v>
      </c>
      <c r="E8" s="21">
        <f t="shared" si="0"/>
        <v>3</v>
      </c>
      <c r="F8" s="21" t="str">
        <f t="shared" si="1"/>
        <v>0</v>
      </c>
      <c r="G8" s="25" t="str">
        <f t="shared" si="2"/>
        <v>0</v>
      </c>
      <c r="I8" s="31">
        <f t="shared" si="3"/>
        <v>30</v>
      </c>
      <c r="J8" s="139"/>
      <c r="K8" s="21">
        <v>1</v>
      </c>
      <c r="L8" s="21"/>
      <c r="M8" s="21"/>
      <c r="N8" s="139"/>
      <c r="O8" s="21">
        <v>1</v>
      </c>
      <c r="P8" s="21"/>
      <c r="Q8" s="21"/>
      <c r="R8" s="139"/>
      <c r="S8" s="21"/>
      <c r="T8" s="21"/>
      <c r="U8" s="21"/>
      <c r="V8" s="139"/>
      <c r="W8" s="21"/>
      <c r="X8" s="21"/>
      <c r="Y8" s="21"/>
      <c r="Z8" s="139"/>
      <c r="AA8" s="21">
        <v>1</v>
      </c>
      <c r="AB8" s="21"/>
      <c r="AC8" s="21"/>
      <c r="AD8" s="139"/>
      <c r="AE8" s="21"/>
      <c r="AF8" s="21"/>
      <c r="AG8" s="21"/>
      <c r="AH8" s="139"/>
      <c r="AI8" s="21"/>
      <c r="AJ8" s="21"/>
      <c r="AK8" s="21"/>
      <c r="AL8" s="139"/>
      <c r="AM8" s="21"/>
      <c r="AN8" s="21"/>
      <c r="AO8" s="21"/>
      <c r="AP8" s="139"/>
      <c r="AQ8" s="21"/>
      <c r="AR8" s="21"/>
      <c r="AS8" s="21"/>
      <c r="AT8" s="139"/>
      <c r="AU8" s="21"/>
      <c r="AV8" s="21"/>
      <c r="AW8" s="21"/>
      <c r="AX8" s="139"/>
      <c r="AY8" s="21"/>
      <c r="AZ8" s="21"/>
      <c r="BA8" s="21"/>
      <c r="BB8" s="139"/>
      <c r="BC8" s="21"/>
      <c r="BD8" s="21"/>
      <c r="BE8" s="21"/>
      <c r="BF8" s="139"/>
      <c r="BG8" s="21"/>
      <c r="BH8" s="21"/>
      <c r="BI8" s="21"/>
      <c r="BJ8" s="139"/>
      <c r="BK8" s="21"/>
      <c r="BL8" s="21"/>
      <c r="BM8" s="21"/>
      <c r="BN8" s="139"/>
      <c r="BO8" s="21"/>
      <c r="BP8" s="21"/>
      <c r="BQ8" s="21"/>
      <c r="BR8" s="139"/>
      <c r="BS8" s="21"/>
      <c r="BT8" s="21"/>
      <c r="BU8" s="21"/>
      <c r="BV8" s="139"/>
      <c r="BW8" s="21"/>
      <c r="BX8" s="21"/>
      <c r="BY8" s="21"/>
      <c r="BZ8" s="139"/>
      <c r="CA8" s="21"/>
      <c r="CB8" s="21"/>
      <c r="CC8" s="21"/>
      <c r="CD8" s="139"/>
      <c r="CE8" s="21"/>
      <c r="CF8" s="21"/>
      <c r="CG8" s="21"/>
      <c r="CH8" s="139"/>
      <c r="CI8" s="21"/>
      <c r="CJ8" s="21"/>
      <c r="CK8" s="21"/>
      <c r="CL8" s="139"/>
      <c r="CM8" s="21"/>
      <c r="CN8" s="21"/>
      <c r="CO8" s="21"/>
      <c r="CP8" s="139"/>
      <c r="CQ8" s="21"/>
      <c r="CR8" s="21"/>
      <c r="CS8" s="21"/>
      <c r="CT8" s="139"/>
      <c r="CU8" s="21"/>
      <c r="CV8" s="21"/>
      <c r="CW8" s="21"/>
      <c r="CX8" s="139"/>
      <c r="CY8" s="21"/>
      <c r="CZ8" s="21"/>
      <c r="DA8" s="21"/>
      <c r="DB8" s="139"/>
      <c r="DC8" s="21"/>
      <c r="DD8" s="21"/>
      <c r="DE8" s="21"/>
      <c r="DF8" s="223"/>
      <c r="DG8" s="21"/>
      <c r="DH8" s="21"/>
      <c r="DI8" s="21"/>
      <c r="DJ8" s="223"/>
      <c r="DK8" s="224"/>
      <c r="DL8" s="224"/>
      <c r="DM8" s="224"/>
      <c r="DN8" s="223"/>
      <c r="DO8" s="224"/>
      <c r="DP8" s="224"/>
      <c r="DQ8" s="224"/>
    </row>
    <row r="9" spans="2:121" ht="13.65" customHeight="1" x14ac:dyDescent="0.25">
      <c r="B9" s="14" t="s">
        <v>111</v>
      </c>
      <c r="C9" s="15" t="s">
        <v>124</v>
      </c>
      <c r="D9" s="21">
        <f>_xlfn.XLOOKUP($B9,Batting!$B$5:$B$39,Batting!$D$5:$D$39,"")</f>
        <v>3</v>
      </c>
      <c r="E9" s="21">
        <f t="shared" si="0"/>
        <v>3</v>
      </c>
      <c r="F9" s="21" t="str">
        <f t="shared" si="1"/>
        <v>0</v>
      </c>
      <c r="G9" s="25" t="str">
        <f t="shared" si="2"/>
        <v>0</v>
      </c>
      <c r="I9" s="31">
        <f t="shared" si="3"/>
        <v>30</v>
      </c>
      <c r="J9" s="139"/>
      <c r="K9" s="21">
        <v>2</v>
      </c>
      <c r="L9" s="21"/>
      <c r="M9" s="21"/>
      <c r="N9" s="139"/>
      <c r="O9" s="21">
        <v>1</v>
      </c>
      <c r="P9" s="21"/>
      <c r="Q9" s="21"/>
      <c r="R9" s="139"/>
      <c r="S9" s="21"/>
      <c r="T9" s="21"/>
      <c r="U9" s="21"/>
      <c r="V9" s="139"/>
      <c r="W9" s="21"/>
      <c r="X9" s="21"/>
      <c r="Y9" s="21"/>
      <c r="Z9" s="139"/>
      <c r="AA9" s="21"/>
      <c r="AB9" s="21"/>
      <c r="AC9" s="21"/>
      <c r="AD9" s="139"/>
      <c r="AE9" s="21"/>
      <c r="AF9" s="21"/>
      <c r="AG9" s="21"/>
      <c r="AH9" s="139"/>
      <c r="AI9" s="21"/>
      <c r="AJ9" s="21"/>
      <c r="AK9" s="21"/>
      <c r="AL9" s="139"/>
      <c r="AM9" s="21"/>
      <c r="AN9" s="21"/>
      <c r="AO9" s="21"/>
      <c r="AP9" s="139"/>
      <c r="AQ9" s="21"/>
      <c r="AR9" s="21"/>
      <c r="AS9" s="21"/>
      <c r="AT9" s="139"/>
      <c r="AU9" s="21"/>
      <c r="AV9" s="21"/>
      <c r="AW9" s="21"/>
      <c r="AX9" s="139"/>
      <c r="AY9" s="21"/>
      <c r="AZ9" s="21"/>
      <c r="BA9" s="21"/>
      <c r="BB9" s="139"/>
      <c r="BC9" s="21"/>
      <c r="BD9" s="21"/>
      <c r="BE9" s="21"/>
      <c r="BF9" s="139"/>
      <c r="BG9" s="21"/>
      <c r="BH9" s="21"/>
      <c r="BI9" s="21"/>
      <c r="BJ9" s="139"/>
      <c r="BK9" s="21"/>
      <c r="BL9" s="21"/>
      <c r="BM9" s="21"/>
      <c r="BN9" s="139"/>
      <c r="BO9" s="21"/>
      <c r="BP9" s="21"/>
      <c r="BQ9" s="21"/>
      <c r="BR9" s="139"/>
      <c r="BS9" s="21"/>
      <c r="BT9" s="21"/>
      <c r="BU9" s="21"/>
      <c r="BV9" s="139"/>
      <c r="BW9" s="21"/>
      <c r="BX9" s="21"/>
      <c r="BY9" s="21"/>
      <c r="BZ9" s="139"/>
      <c r="CA9" s="21"/>
      <c r="CB9" s="21"/>
      <c r="CC9" s="21"/>
      <c r="CD9" s="139"/>
      <c r="CE9" s="21"/>
      <c r="CF9" s="21"/>
      <c r="CG9" s="21"/>
      <c r="CH9" s="139"/>
      <c r="CI9" s="21"/>
      <c r="CJ9" s="21"/>
      <c r="CK9" s="21"/>
      <c r="CL9" s="139"/>
      <c r="CM9" s="21"/>
      <c r="CN9" s="21"/>
      <c r="CO9" s="21"/>
      <c r="CP9" s="139"/>
      <c r="CQ9" s="21"/>
      <c r="CR9" s="21"/>
      <c r="CS9" s="21"/>
      <c r="CT9" s="139"/>
      <c r="CU9" s="21"/>
      <c r="CV9" s="21"/>
      <c r="CW9" s="21"/>
      <c r="CX9" s="139"/>
      <c r="CY9" s="21"/>
      <c r="CZ9" s="21"/>
      <c r="DA9" s="21"/>
      <c r="DB9" s="139"/>
      <c r="DC9" s="21"/>
      <c r="DD9" s="21"/>
      <c r="DE9" s="21"/>
      <c r="DF9" s="223"/>
      <c r="DG9" s="21"/>
      <c r="DH9" s="21"/>
      <c r="DI9" s="21"/>
      <c r="DJ9" s="223"/>
      <c r="DK9" s="224"/>
      <c r="DL9" s="224"/>
      <c r="DM9" s="224"/>
      <c r="DN9" s="223"/>
      <c r="DO9" s="224"/>
      <c r="DP9" s="224"/>
      <c r="DQ9" s="224"/>
    </row>
    <row r="10" spans="2:121" ht="13.65" customHeight="1" x14ac:dyDescent="0.25">
      <c r="B10" s="14" t="s">
        <v>340</v>
      </c>
      <c r="C10" s="15"/>
      <c r="D10" s="21">
        <f>_xlfn.XLOOKUP($B10,Batting!$B$5:$B$39,Batting!$D$5:$D$39,"")</f>
        <v>1</v>
      </c>
      <c r="E10" s="21">
        <f t="shared" si="0"/>
        <v>2</v>
      </c>
      <c r="F10" s="21" t="str">
        <f t="shared" si="1"/>
        <v>0</v>
      </c>
      <c r="G10" s="25" t="str">
        <f t="shared" si="2"/>
        <v>0</v>
      </c>
      <c r="I10" s="31">
        <f t="shared" si="3"/>
        <v>20</v>
      </c>
      <c r="J10" s="139"/>
      <c r="K10" s="21"/>
      <c r="L10" s="21"/>
      <c r="M10" s="21"/>
      <c r="N10" s="139"/>
      <c r="O10" s="21"/>
      <c r="P10" s="21"/>
      <c r="Q10" s="21"/>
      <c r="R10" s="139"/>
      <c r="S10" s="21"/>
      <c r="T10" s="21"/>
      <c r="U10" s="21"/>
      <c r="V10" s="139"/>
      <c r="W10" s="21">
        <v>2</v>
      </c>
      <c r="X10" s="21"/>
      <c r="Y10" s="21"/>
      <c r="Z10" s="139"/>
      <c r="AA10" s="21"/>
      <c r="AB10" s="21"/>
      <c r="AC10" s="21"/>
      <c r="AD10" s="139"/>
      <c r="AE10" s="21"/>
      <c r="AF10" s="21"/>
      <c r="AG10" s="21"/>
      <c r="AH10" s="139"/>
      <c r="AI10" s="21"/>
      <c r="AJ10" s="21"/>
      <c r="AK10" s="21"/>
      <c r="AL10" s="139"/>
      <c r="AM10" s="21"/>
      <c r="AN10" s="21"/>
      <c r="AO10" s="21"/>
      <c r="AP10" s="139"/>
      <c r="AQ10" s="21"/>
      <c r="AR10" s="21"/>
      <c r="AS10" s="21"/>
      <c r="AT10" s="139"/>
      <c r="AU10" s="21"/>
      <c r="AV10" s="21"/>
      <c r="AW10" s="21"/>
      <c r="AX10" s="139"/>
      <c r="AY10" s="21"/>
      <c r="AZ10" s="21"/>
      <c r="BA10" s="21"/>
      <c r="BB10" s="139"/>
      <c r="BC10" s="21"/>
      <c r="BD10" s="21"/>
      <c r="BE10" s="21"/>
      <c r="BF10" s="139"/>
      <c r="BG10" s="21"/>
      <c r="BH10" s="21"/>
      <c r="BI10" s="21"/>
      <c r="BJ10" s="139"/>
      <c r="BK10" s="21"/>
      <c r="BL10" s="21"/>
      <c r="BM10" s="21"/>
      <c r="BN10" s="139"/>
      <c r="BO10" s="21"/>
      <c r="BP10" s="21"/>
      <c r="BQ10" s="21"/>
      <c r="BR10" s="139"/>
      <c r="BS10" s="21"/>
      <c r="BT10" s="21"/>
      <c r="BU10" s="21"/>
      <c r="BV10" s="139"/>
      <c r="BW10" s="21"/>
      <c r="BX10" s="21"/>
      <c r="BY10" s="21"/>
      <c r="BZ10" s="139"/>
      <c r="CA10" s="21"/>
      <c r="CB10" s="21"/>
      <c r="CC10" s="21"/>
      <c r="CD10" s="139"/>
      <c r="CE10" s="21"/>
      <c r="CF10" s="21"/>
      <c r="CG10" s="21"/>
      <c r="CH10" s="139"/>
      <c r="CI10" s="21"/>
      <c r="CJ10" s="21"/>
      <c r="CK10" s="21"/>
      <c r="CL10" s="139"/>
      <c r="CM10" s="21"/>
      <c r="CN10" s="21"/>
      <c r="CO10" s="21"/>
      <c r="CP10" s="139"/>
      <c r="CQ10" s="21"/>
      <c r="CR10" s="21"/>
      <c r="CS10" s="21"/>
      <c r="CT10" s="139"/>
      <c r="CU10" s="21"/>
      <c r="CV10" s="21"/>
      <c r="CW10" s="21"/>
      <c r="CX10" s="139"/>
      <c r="CY10" s="21"/>
      <c r="CZ10" s="21"/>
      <c r="DA10" s="21"/>
      <c r="DB10" s="139"/>
      <c r="DC10" s="21"/>
      <c r="DD10" s="21"/>
      <c r="DE10" s="21"/>
      <c r="DF10" s="223"/>
      <c r="DG10" s="21"/>
      <c r="DH10" s="21"/>
      <c r="DI10" s="21"/>
      <c r="DJ10" s="223"/>
      <c r="DK10" s="224"/>
      <c r="DL10" s="224"/>
      <c r="DM10" s="224"/>
      <c r="DN10" s="223"/>
      <c r="DO10" s="224"/>
      <c r="DP10" s="224"/>
      <c r="DQ10" s="224"/>
    </row>
    <row r="11" spans="2:121" ht="13.65" customHeight="1" x14ac:dyDescent="0.25">
      <c r="B11" s="14" t="s">
        <v>385</v>
      </c>
      <c r="C11" s="15" t="s">
        <v>125</v>
      </c>
      <c r="D11" s="21">
        <f>_xlfn.XLOOKUP($B11,Batting!$B$5:$B$39,Batting!$D$5:$D$39,"")</f>
        <v>1</v>
      </c>
      <c r="E11" s="21">
        <f t="shared" si="0"/>
        <v>2</v>
      </c>
      <c r="F11" s="21" t="str">
        <f t="shared" si="1"/>
        <v>0</v>
      </c>
      <c r="G11" s="25" t="str">
        <f t="shared" si="2"/>
        <v>0</v>
      </c>
      <c r="I11" s="31">
        <f t="shared" si="3"/>
        <v>20</v>
      </c>
      <c r="J11" s="139"/>
      <c r="K11" s="21"/>
      <c r="L11" s="21"/>
      <c r="M11" s="21"/>
      <c r="N11" s="139"/>
      <c r="O11" s="21"/>
      <c r="P11" s="21"/>
      <c r="Q11" s="21"/>
      <c r="R11" s="139"/>
      <c r="S11" s="21"/>
      <c r="T11" s="21"/>
      <c r="U11" s="21"/>
      <c r="V11" s="139"/>
      <c r="W11" s="21"/>
      <c r="X11" s="21"/>
      <c r="Y11" s="21"/>
      <c r="Z11" s="139"/>
      <c r="AA11" s="21"/>
      <c r="AB11" s="21"/>
      <c r="AC11" s="21"/>
      <c r="AD11" s="139"/>
      <c r="AE11" s="21"/>
      <c r="AF11" s="21"/>
      <c r="AG11" s="21"/>
      <c r="AH11" s="139"/>
      <c r="AI11" s="21">
        <v>2</v>
      </c>
      <c r="AJ11" s="21"/>
      <c r="AK11" s="21"/>
      <c r="AL11" s="139"/>
      <c r="AM11" s="21"/>
      <c r="AN11" s="21"/>
      <c r="AO11" s="21"/>
      <c r="AP11" s="139"/>
      <c r="AQ11" s="21"/>
      <c r="AR11" s="21"/>
      <c r="AS11" s="21"/>
      <c r="AT11" s="139"/>
      <c r="AU11" s="21"/>
      <c r="AV11" s="21"/>
      <c r="AW11" s="21"/>
      <c r="AX11" s="139"/>
      <c r="AY11" s="21"/>
      <c r="AZ11" s="21"/>
      <c r="BA11" s="21"/>
      <c r="BB11" s="139"/>
      <c r="BC11" s="21"/>
      <c r="BD11" s="21"/>
      <c r="BE11" s="21"/>
      <c r="BF11" s="139"/>
      <c r="BG11" s="21"/>
      <c r="BH11" s="21"/>
      <c r="BI11" s="21"/>
      <c r="BJ11" s="139"/>
      <c r="BK11" s="21"/>
      <c r="BL11" s="21"/>
      <c r="BM11" s="21"/>
      <c r="BN11" s="139"/>
      <c r="BO11" s="21"/>
      <c r="BP11" s="21"/>
      <c r="BQ11" s="21"/>
      <c r="BR11" s="139"/>
      <c r="BS11" s="21"/>
      <c r="BT11" s="21"/>
      <c r="BU11" s="21"/>
      <c r="BV11" s="139"/>
      <c r="BW11" s="21"/>
      <c r="BX11" s="21"/>
      <c r="BY11" s="21"/>
      <c r="BZ11" s="139"/>
      <c r="CA11" s="21"/>
      <c r="CB11" s="21"/>
      <c r="CC11" s="21"/>
      <c r="CD11" s="139"/>
      <c r="CE11" s="21"/>
      <c r="CF11" s="21"/>
      <c r="CG11" s="21"/>
      <c r="CH11" s="139"/>
      <c r="CI11" s="21"/>
      <c r="CJ11" s="21"/>
      <c r="CK11" s="21"/>
      <c r="CL11" s="139"/>
      <c r="CM11" s="21"/>
      <c r="CN11" s="21"/>
      <c r="CO11" s="21"/>
      <c r="CP11" s="139"/>
      <c r="CQ11" s="21"/>
      <c r="CR11" s="21"/>
      <c r="CS11" s="21"/>
      <c r="CT11" s="139"/>
      <c r="CU11" s="21"/>
      <c r="CV11" s="21"/>
      <c r="CW11" s="21"/>
      <c r="CX11" s="139"/>
      <c r="CY11" s="21"/>
      <c r="CZ11" s="21"/>
      <c r="DA11" s="21"/>
      <c r="DB11" s="139"/>
      <c r="DC11" s="21"/>
      <c r="DD11" s="21"/>
      <c r="DE11" s="21"/>
      <c r="DF11" s="223"/>
      <c r="DG11" s="21"/>
      <c r="DH11" s="21"/>
      <c r="DI11" s="21"/>
      <c r="DJ11" s="223"/>
      <c r="DK11" s="224"/>
      <c r="DL11" s="224"/>
      <c r="DM11" s="224"/>
      <c r="DN11" s="223"/>
      <c r="DO11" s="224"/>
      <c r="DP11" s="224"/>
      <c r="DQ11" s="224"/>
    </row>
    <row r="12" spans="2:121" ht="13.65" customHeight="1" x14ac:dyDescent="0.25">
      <c r="B12" s="14" t="s">
        <v>317</v>
      </c>
      <c r="C12" s="15" t="s">
        <v>122</v>
      </c>
      <c r="D12" s="21">
        <f>_xlfn.XLOOKUP($B12,Batting!$B$5:$B$39,Batting!$D$5:$D$39,"")</f>
        <v>1</v>
      </c>
      <c r="E12" s="21">
        <f t="shared" si="0"/>
        <v>2</v>
      </c>
      <c r="F12" s="21" t="str">
        <f t="shared" si="1"/>
        <v>0</v>
      </c>
      <c r="G12" s="25" t="str">
        <f t="shared" si="2"/>
        <v>0</v>
      </c>
      <c r="I12" s="31">
        <f t="shared" si="3"/>
        <v>20</v>
      </c>
      <c r="J12" s="139"/>
      <c r="K12" s="21"/>
      <c r="L12" s="21"/>
      <c r="M12" s="21"/>
      <c r="N12" s="139"/>
      <c r="O12" s="21"/>
      <c r="P12" s="21"/>
      <c r="Q12" s="21"/>
      <c r="R12" s="139"/>
      <c r="S12" s="21"/>
      <c r="T12" s="21"/>
      <c r="U12" s="21"/>
      <c r="V12" s="139"/>
      <c r="W12" s="21"/>
      <c r="X12" s="21"/>
      <c r="Y12" s="21"/>
      <c r="Z12" s="139"/>
      <c r="AA12" s="21">
        <v>2</v>
      </c>
      <c r="AB12" s="21"/>
      <c r="AC12" s="21"/>
      <c r="AD12" s="139"/>
      <c r="AE12" s="21"/>
      <c r="AF12" s="21"/>
      <c r="AG12" s="21"/>
      <c r="AH12" s="139"/>
      <c r="AI12" s="21"/>
      <c r="AJ12" s="21"/>
      <c r="AK12" s="21"/>
      <c r="AL12" s="139"/>
      <c r="AM12" s="21"/>
      <c r="AN12" s="21"/>
      <c r="AO12" s="21"/>
      <c r="AP12" s="139"/>
      <c r="AQ12" s="21"/>
      <c r="AR12" s="21"/>
      <c r="AS12" s="21"/>
      <c r="AT12" s="139"/>
      <c r="AU12" s="21"/>
      <c r="AV12" s="21"/>
      <c r="AW12" s="21"/>
      <c r="AX12" s="139"/>
      <c r="AY12" s="21"/>
      <c r="AZ12" s="21"/>
      <c r="BA12" s="21"/>
      <c r="BB12" s="139"/>
      <c r="BC12" s="21"/>
      <c r="BD12" s="21"/>
      <c r="BE12" s="21"/>
      <c r="BF12" s="139"/>
      <c r="BG12" s="21"/>
      <c r="BH12" s="21"/>
      <c r="BI12" s="21"/>
      <c r="BJ12" s="139"/>
      <c r="BK12" s="21"/>
      <c r="BL12" s="21"/>
      <c r="BM12" s="21"/>
      <c r="BN12" s="139"/>
      <c r="BO12" s="21"/>
      <c r="BP12" s="21"/>
      <c r="BQ12" s="21"/>
      <c r="BR12" s="139"/>
      <c r="BS12" s="21"/>
      <c r="BT12" s="21"/>
      <c r="BU12" s="21"/>
      <c r="BV12" s="139"/>
      <c r="BW12" s="21"/>
      <c r="BX12" s="21"/>
      <c r="BY12" s="21"/>
      <c r="BZ12" s="139"/>
      <c r="CA12" s="21"/>
      <c r="CB12" s="21"/>
      <c r="CC12" s="21"/>
      <c r="CD12" s="139"/>
      <c r="CE12" s="21"/>
      <c r="CF12" s="21"/>
      <c r="CG12" s="21"/>
      <c r="CH12" s="139"/>
      <c r="CI12" s="21"/>
      <c r="CJ12" s="21"/>
      <c r="CK12" s="21"/>
      <c r="CL12" s="139"/>
      <c r="CM12" s="21"/>
      <c r="CN12" s="21"/>
      <c r="CO12" s="21"/>
      <c r="CP12" s="139"/>
      <c r="CQ12" s="21"/>
      <c r="CR12" s="21"/>
      <c r="CS12" s="21"/>
      <c r="CT12" s="139"/>
      <c r="CU12" s="21"/>
      <c r="CV12" s="21"/>
      <c r="CW12" s="21"/>
      <c r="CX12" s="139"/>
      <c r="CY12" s="21"/>
      <c r="CZ12" s="21"/>
      <c r="DA12" s="21"/>
      <c r="DB12" s="139"/>
      <c r="DC12" s="21"/>
      <c r="DD12" s="21"/>
      <c r="DE12" s="21"/>
      <c r="DF12" s="223"/>
      <c r="DG12" s="21"/>
      <c r="DH12" s="21"/>
      <c r="DI12" s="21"/>
      <c r="DJ12" s="223"/>
      <c r="DK12" s="224"/>
      <c r="DL12" s="224"/>
      <c r="DM12" s="224"/>
      <c r="DN12" s="223"/>
      <c r="DO12" s="224"/>
      <c r="DP12" s="224"/>
      <c r="DQ12" s="224"/>
    </row>
    <row r="13" spans="2:121" ht="13.65" customHeight="1" x14ac:dyDescent="0.25">
      <c r="B13" s="14" t="s">
        <v>335</v>
      </c>
      <c r="C13" s="15"/>
      <c r="D13" s="21">
        <f>_xlfn.XLOOKUP($B13,Batting!$B$5:$B$39,Batting!$D$5:$D$39,"")</f>
        <v>1</v>
      </c>
      <c r="E13" s="21">
        <f t="shared" si="0"/>
        <v>2</v>
      </c>
      <c r="F13" s="21" t="str">
        <f t="shared" si="1"/>
        <v>0</v>
      </c>
      <c r="G13" s="25" t="str">
        <f t="shared" si="2"/>
        <v>0</v>
      </c>
      <c r="I13" s="31">
        <f t="shared" si="3"/>
        <v>20</v>
      </c>
      <c r="J13" s="139"/>
      <c r="K13" s="21"/>
      <c r="L13" s="21"/>
      <c r="M13" s="21"/>
      <c r="N13" s="139"/>
      <c r="O13" s="21"/>
      <c r="P13" s="21"/>
      <c r="Q13" s="21"/>
      <c r="R13" s="139"/>
      <c r="S13" s="21">
        <v>2</v>
      </c>
      <c r="T13" s="21"/>
      <c r="U13" s="21"/>
      <c r="V13" s="139"/>
      <c r="W13" s="21"/>
      <c r="X13" s="21"/>
      <c r="Y13" s="21"/>
      <c r="Z13" s="139"/>
      <c r="AA13" s="21"/>
      <c r="AB13" s="21"/>
      <c r="AC13" s="21"/>
      <c r="AD13" s="139"/>
      <c r="AE13" s="21"/>
      <c r="AF13" s="21"/>
      <c r="AG13" s="21"/>
      <c r="AH13" s="139"/>
      <c r="AI13" s="21"/>
      <c r="AJ13" s="21"/>
      <c r="AK13" s="21"/>
      <c r="AL13" s="139"/>
      <c r="AM13" s="21"/>
      <c r="AN13" s="21"/>
      <c r="AO13" s="21"/>
      <c r="AP13" s="139"/>
      <c r="AQ13" s="21"/>
      <c r="AR13" s="21"/>
      <c r="AS13" s="21"/>
      <c r="AT13" s="139"/>
      <c r="AU13" s="21"/>
      <c r="AV13" s="21"/>
      <c r="AW13" s="21"/>
      <c r="AX13" s="139"/>
      <c r="AY13" s="21"/>
      <c r="AZ13" s="21"/>
      <c r="BA13" s="21"/>
      <c r="BB13" s="139"/>
      <c r="BC13" s="21"/>
      <c r="BD13" s="21"/>
      <c r="BE13" s="21"/>
      <c r="BF13" s="139"/>
      <c r="BG13" s="21"/>
      <c r="BH13" s="21"/>
      <c r="BI13" s="21"/>
      <c r="BJ13" s="139"/>
      <c r="BK13" s="21"/>
      <c r="BL13" s="21"/>
      <c r="BM13" s="21"/>
      <c r="BN13" s="139"/>
      <c r="BO13" s="21"/>
      <c r="BP13" s="21"/>
      <c r="BQ13" s="21"/>
      <c r="BR13" s="139"/>
      <c r="BS13" s="21"/>
      <c r="BT13" s="21"/>
      <c r="BU13" s="21"/>
      <c r="BV13" s="139"/>
      <c r="BW13" s="21"/>
      <c r="BX13" s="21"/>
      <c r="BY13" s="21"/>
      <c r="BZ13" s="139"/>
      <c r="CA13" s="21"/>
      <c r="CB13" s="21"/>
      <c r="CC13" s="21"/>
      <c r="CD13" s="139"/>
      <c r="CE13" s="21"/>
      <c r="CF13" s="21"/>
      <c r="CG13" s="21"/>
      <c r="CH13" s="139"/>
      <c r="CI13" s="21"/>
      <c r="CJ13" s="21"/>
      <c r="CK13" s="21"/>
      <c r="CL13" s="139"/>
      <c r="CM13" s="21"/>
      <c r="CN13" s="21"/>
      <c r="CO13" s="21"/>
      <c r="CP13" s="139"/>
      <c r="CQ13" s="21"/>
      <c r="CR13" s="21"/>
      <c r="CS13" s="21"/>
      <c r="CT13" s="139"/>
      <c r="CU13" s="21"/>
      <c r="CV13" s="21"/>
      <c r="CW13" s="21"/>
      <c r="CX13" s="139"/>
      <c r="CY13" s="21"/>
      <c r="CZ13" s="21"/>
      <c r="DA13" s="21"/>
      <c r="DB13" s="139"/>
      <c r="DC13" s="21"/>
      <c r="DD13" s="21"/>
      <c r="DE13" s="21"/>
      <c r="DF13" s="223"/>
      <c r="DG13" s="21"/>
      <c r="DH13" s="21"/>
      <c r="DI13" s="21"/>
      <c r="DJ13" s="223"/>
      <c r="DK13" s="224"/>
      <c r="DL13" s="224"/>
      <c r="DM13" s="224"/>
      <c r="DN13" s="223"/>
      <c r="DO13" s="224"/>
      <c r="DP13" s="224"/>
      <c r="DQ13" s="224"/>
    </row>
    <row r="14" spans="2:121" ht="13.65" customHeight="1" x14ac:dyDescent="0.25">
      <c r="B14" s="14" t="s">
        <v>342</v>
      </c>
      <c r="C14" s="15"/>
      <c r="D14" s="21">
        <f>_xlfn.XLOOKUP($B14,Batting!$B$5:$B$39,Batting!$D$5:$D$39,"")</f>
        <v>1</v>
      </c>
      <c r="E14" s="21">
        <f t="shared" si="0"/>
        <v>2</v>
      </c>
      <c r="F14" s="21" t="str">
        <f t="shared" si="1"/>
        <v>0</v>
      </c>
      <c r="G14" s="25" t="str">
        <f t="shared" si="2"/>
        <v>0</v>
      </c>
      <c r="I14" s="31">
        <f t="shared" si="3"/>
        <v>20</v>
      </c>
      <c r="J14" s="139"/>
      <c r="K14" s="21"/>
      <c r="L14" s="21"/>
      <c r="M14" s="21"/>
      <c r="N14" s="139"/>
      <c r="O14" s="21"/>
      <c r="P14" s="21"/>
      <c r="Q14" s="21"/>
      <c r="R14" s="139"/>
      <c r="S14" s="21"/>
      <c r="T14" s="21"/>
      <c r="U14" s="21"/>
      <c r="V14" s="139"/>
      <c r="W14" s="21">
        <v>2</v>
      </c>
      <c r="X14" s="21"/>
      <c r="Y14" s="21"/>
      <c r="Z14" s="139"/>
      <c r="AA14" s="21"/>
      <c r="AB14" s="21"/>
      <c r="AC14" s="21"/>
      <c r="AD14" s="139"/>
      <c r="AE14" s="21"/>
      <c r="AF14" s="21"/>
      <c r="AG14" s="21"/>
      <c r="AH14" s="139"/>
      <c r="AI14" s="21"/>
      <c r="AJ14" s="21"/>
      <c r="AK14" s="21"/>
      <c r="AL14" s="139"/>
      <c r="AM14" s="21"/>
      <c r="AN14" s="21"/>
      <c r="AO14" s="21"/>
      <c r="AP14" s="139"/>
      <c r="AQ14" s="21"/>
      <c r="AR14" s="21"/>
      <c r="AS14" s="21"/>
      <c r="AT14" s="139"/>
      <c r="AU14" s="21"/>
      <c r="AV14" s="21"/>
      <c r="AW14" s="21"/>
      <c r="AX14" s="139"/>
      <c r="AY14" s="21"/>
      <c r="AZ14" s="21"/>
      <c r="BA14" s="21"/>
      <c r="BB14" s="139"/>
      <c r="BC14" s="21"/>
      <c r="BD14" s="21"/>
      <c r="BE14" s="21"/>
      <c r="BF14" s="139"/>
      <c r="BG14" s="21"/>
      <c r="BH14" s="21"/>
      <c r="BI14" s="21"/>
      <c r="BJ14" s="139"/>
      <c r="BK14" s="21"/>
      <c r="BL14" s="21"/>
      <c r="BM14" s="21"/>
      <c r="BN14" s="139"/>
      <c r="BO14" s="21"/>
      <c r="BP14" s="21"/>
      <c r="BQ14" s="21"/>
      <c r="BR14" s="139"/>
      <c r="BS14" s="21"/>
      <c r="BT14" s="21"/>
      <c r="BU14" s="21"/>
      <c r="BV14" s="139"/>
      <c r="BW14" s="21"/>
      <c r="BX14" s="21"/>
      <c r="BY14" s="21"/>
      <c r="BZ14" s="139"/>
      <c r="CA14" s="21"/>
      <c r="CB14" s="21"/>
      <c r="CC14" s="21"/>
      <c r="CD14" s="139"/>
      <c r="CE14" s="21"/>
      <c r="CF14" s="21"/>
      <c r="CG14" s="21"/>
      <c r="CH14" s="139"/>
      <c r="CI14" s="21"/>
      <c r="CJ14" s="21"/>
      <c r="CK14" s="21"/>
      <c r="CL14" s="139"/>
      <c r="CM14" s="21"/>
      <c r="CN14" s="21"/>
      <c r="CO14" s="21"/>
      <c r="CP14" s="139"/>
      <c r="CQ14" s="21"/>
      <c r="CR14" s="21"/>
      <c r="CS14" s="21"/>
      <c r="CT14" s="139"/>
      <c r="CU14" s="21"/>
      <c r="CV14" s="21"/>
      <c r="CW14" s="21"/>
      <c r="CX14" s="139"/>
      <c r="CY14" s="21"/>
      <c r="CZ14" s="21"/>
      <c r="DA14" s="21"/>
      <c r="DB14" s="139"/>
      <c r="DC14" s="21"/>
      <c r="DD14" s="21"/>
      <c r="DE14" s="21"/>
      <c r="DF14" s="223"/>
      <c r="DG14" s="21"/>
      <c r="DH14" s="21"/>
      <c r="DI14" s="21"/>
      <c r="DJ14" s="223"/>
      <c r="DK14" s="224"/>
      <c r="DL14" s="224"/>
      <c r="DM14" s="224"/>
      <c r="DN14" s="223"/>
      <c r="DO14" s="224"/>
      <c r="DP14" s="224"/>
      <c r="DQ14" s="224"/>
    </row>
    <row r="15" spans="2:121" ht="13.65" customHeight="1" x14ac:dyDescent="0.25">
      <c r="B15" s="14" t="s">
        <v>333</v>
      </c>
      <c r="C15" s="15" t="s">
        <v>125</v>
      </c>
      <c r="D15" s="21">
        <f>_xlfn.XLOOKUP($B15,Batting!$B$5:$B$39,Batting!$D$5:$D$39,"")</f>
        <v>2</v>
      </c>
      <c r="E15" s="21">
        <f t="shared" si="0"/>
        <v>1</v>
      </c>
      <c r="F15" s="21" t="str">
        <f t="shared" si="1"/>
        <v>0</v>
      </c>
      <c r="G15" s="25" t="str">
        <f t="shared" si="2"/>
        <v>0</v>
      </c>
      <c r="I15" s="31">
        <f t="shared" si="3"/>
        <v>10</v>
      </c>
      <c r="J15" s="139"/>
      <c r="K15" s="21"/>
      <c r="L15" s="21"/>
      <c r="M15" s="21"/>
      <c r="N15" s="139"/>
      <c r="O15" s="21"/>
      <c r="P15" s="21"/>
      <c r="Q15" s="21"/>
      <c r="R15" s="139"/>
      <c r="S15" s="21"/>
      <c r="T15" s="21"/>
      <c r="U15" s="21"/>
      <c r="V15" s="139"/>
      <c r="W15" s="21">
        <v>1</v>
      </c>
      <c r="X15" s="21"/>
      <c r="Y15" s="21"/>
      <c r="Z15" s="139"/>
      <c r="AA15" s="21"/>
      <c r="AB15" s="21"/>
      <c r="AC15" s="21"/>
      <c r="AD15" s="139"/>
      <c r="AE15" s="21"/>
      <c r="AF15" s="21"/>
      <c r="AG15" s="21"/>
      <c r="AH15" s="139"/>
      <c r="AI15" s="21"/>
      <c r="AJ15" s="21"/>
      <c r="AK15" s="21"/>
      <c r="AL15" s="139"/>
      <c r="AM15" s="21"/>
      <c r="AN15" s="21"/>
      <c r="AO15" s="21"/>
      <c r="AP15" s="139"/>
      <c r="AQ15" s="21"/>
      <c r="AR15" s="21"/>
      <c r="AS15" s="21"/>
      <c r="AT15" s="139"/>
      <c r="AU15" s="21"/>
      <c r="AV15" s="21"/>
      <c r="AW15" s="21"/>
      <c r="AX15" s="139"/>
      <c r="AY15" s="21"/>
      <c r="AZ15" s="21"/>
      <c r="BA15" s="21"/>
      <c r="BB15" s="139"/>
      <c r="BC15" s="21"/>
      <c r="BD15" s="21"/>
      <c r="BE15" s="21"/>
      <c r="BF15" s="139"/>
      <c r="BG15" s="21"/>
      <c r="BH15" s="21"/>
      <c r="BI15" s="21"/>
      <c r="BJ15" s="139"/>
      <c r="BK15" s="21"/>
      <c r="BL15" s="21"/>
      <c r="BM15" s="21"/>
      <c r="BN15" s="139"/>
      <c r="BO15" s="21"/>
      <c r="BP15" s="21"/>
      <c r="BQ15" s="21"/>
      <c r="BR15" s="139"/>
      <c r="BS15" s="21"/>
      <c r="BT15" s="21"/>
      <c r="BU15" s="21"/>
      <c r="BV15" s="139"/>
      <c r="BW15" s="21"/>
      <c r="BX15" s="21"/>
      <c r="BY15" s="21"/>
      <c r="BZ15" s="139"/>
      <c r="CA15" s="21"/>
      <c r="CB15" s="21"/>
      <c r="CC15" s="21"/>
      <c r="CD15" s="139"/>
      <c r="CE15" s="21"/>
      <c r="CF15" s="21"/>
      <c r="CG15" s="21"/>
      <c r="CH15" s="139"/>
      <c r="CI15" s="21"/>
      <c r="CJ15" s="21"/>
      <c r="CK15" s="21"/>
      <c r="CL15" s="139"/>
      <c r="CM15" s="21"/>
      <c r="CN15" s="21"/>
      <c r="CO15" s="21"/>
      <c r="CP15" s="139"/>
      <c r="CQ15" s="21"/>
      <c r="CR15" s="21"/>
      <c r="CS15" s="21"/>
      <c r="CT15" s="139"/>
      <c r="CU15" s="21"/>
      <c r="CV15" s="21"/>
      <c r="CW15" s="21"/>
      <c r="CX15" s="139"/>
      <c r="CY15" s="21"/>
      <c r="CZ15" s="21"/>
      <c r="DA15" s="21"/>
      <c r="DB15" s="139"/>
      <c r="DC15" s="21"/>
      <c r="DD15" s="21"/>
      <c r="DE15" s="21"/>
      <c r="DF15" s="223"/>
      <c r="DG15" s="21"/>
      <c r="DH15" s="21"/>
      <c r="DI15" s="21"/>
      <c r="DJ15" s="223"/>
      <c r="DK15" s="224"/>
      <c r="DL15" s="224"/>
      <c r="DM15" s="224"/>
      <c r="DN15" s="223"/>
      <c r="DO15" s="224"/>
      <c r="DP15" s="224"/>
      <c r="DQ15" s="224"/>
    </row>
    <row r="16" spans="2:121" ht="13.65" customHeight="1" x14ac:dyDescent="0.25">
      <c r="B16" s="14" t="s">
        <v>110</v>
      </c>
      <c r="C16" s="15" t="s">
        <v>126</v>
      </c>
      <c r="D16" s="21">
        <f>_xlfn.XLOOKUP($B16,Batting!$B$5:$B$39,Batting!$D$5:$D$39,"")</f>
        <v>5</v>
      </c>
      <c r="E16" s="21">
        <f t="shared" si="0"/>
        <v>1</v>
      </c>
      <c r="F16" s="21" t="str">
        <f t="shared" si="1"/>
        <v>0</v>
      </c>
      <c r="G16" s="25" t="str">
        <f t="shared" si="2"/>
        <v>0</v>
      </c>
      <c r="I16" s="31">
        <f t="shared" si="3"/>
        <v>10</v>
      </c>
      <c r="J16" s="139"/>
      <c r="K16" s="21"/>
      <c r="L16" s="21"/>
      <c r="M16" s="21"/>
      <c r="N16" s="139"/>
      <c r="O16" s="21"/>
      <c r="P16" s="21"/>
      <c r="Q16" s="21"/>
      <c r="R16" s="139"/>
      <c r="S16" s="21"/>
      <c r="T16" s="21"/>
      <c r="U16" s="21"/>
      <c r="V16" s="139"/>
      <c r="W16" s="21">
        <v>1</v>
      </c>
      <c r="X16" s="21"/>
      <c r="Y16" s="21"/>
      <c r="Z16" s="139"/>
      <c r="AA16" s="21"/>
      <c r="AB16" s="21"/>
      <c r="AC16" s="21"/>
      <c r="AD16" s="139"/>
      <c r="AE16" s="21"/>
      <c r="AF16" s="21"/>
      <c r="AG16" s="21"/>
      <c r="AH16" s="139"/>
      <c r="AI16" s="21"/>
      <c r="AJ16" s="21"/>
      <c r="AK16" s="21"/>
      <c r="AL16" s="139"/>
      <c r="AM16" s="21"/>
      <c r="AN16" s="21"/>
      <c r="AO16" s="21"/>
      <c r="AP16" s="139"/>
      <c r="AQ16" s="21"/>
      <c r="AR16" s="21"/>
      <c r="AS16" s="21"/>
      <c r="AT16" s="139"/>
      <c r="AU16" s="21"/>
      <c r="AV16" s="21"/>
      <c r="AW16" s="21"/>
      <c r="AX16" s="139"/>
      <c r="AY16" s="21"/>
      <c r="AZ16" s="21"/>
      <c r="BA16" s="21"/>
      <c r="BB16" s="139"/>
      <c r="BC16" s="21"/>
      <c r="BD16" s="21"/>
      <c r="BE16" s="21"/>
      <c r="BF16" s="139"/>
      <c r="BG16" s="21"/>
      <c r="BH16" s="21"/>
      <c r="BI16" s="21"/>
      <c r="BJ16" s="139"/>
      <c r="BK16" s="21"/>
      <c r="BL16" s="21"/>
      <c r="BM16" s="21"/>
      <c r="BN16" s="139"/>
      <c r="BO16" s="21"/>
      <c r="BP16" s="21"/>
      <c r="BQ16" s="21"/>
      <c r="BR16" s="139"/>
      <c r="BS16" s="21"/>
      <c r="BT16" s="21"/>
      <c r="BU16" s="21"/>
      <c r="BV16" s="139"/>
      <c r="BW16" s="21"/>
      <c r="BX16" s="21"/>
      <c r="BY16" s="21"/>
      <c r="BZ16" s="139"/>
      <c r="CA16" s="21"/>
      <c r="CB16" s="21"/>
      <c r="CC16" s="21"/>
      <c r="CD16" s="139"/>
      <c r="CE16" s="21"/>
      <c r="CF16" s="21"/>
      <c r="CG16" s="21"/>
      <c r="CH16" s="139"/>
      <c r="CI16" s="21"/>
      <c r="CJ16" s="21"/>
      <c r="CK16" s="21"/>
      <c r="CL16" s="139"/>
      <c r="CM16" s="21"/>
      <c r="CN16" s="21"/>
      <c r="CO16" s="21"/>
      <c r="CP16" s="139"/>
      <c r="CQ16" s="21"/>
      <c r="CR16" s="21"/>
      <c r="CS16" s="21"/>
      <c r="CT16" s="139"/>
      <c r="CU16" s="21"/>
      <c r="CV16" s="21"/>
      <c r="CW16" s="21"/>
      <c r="CX16" s="139"/>
      <c r="CY16" s="21"/>
      <c r="CZ16" s="21"/>
      <c r="DA16" s="21"/>
      <c r="DB16" s="139"/>
      <c r="DC16" s="21"/>
      <c r="DD16" s="21"/>
      <c r="DE16" s="21"/>
      <c r="DF16" s="223"/>
      <c r="DG16" s="21"/>
      <c r="DH16" s="21"/>
      <c r="DI16" s="21"/>
      <c r="DJ16" s="223"/>
      <c r="DK16" s="224"/>
      <c r="DL16" s="224"/>
      <c r="DM16" s="224"/>
      <c r="DN16" s="223"/>
      <c r="DO16" s="224"/>
      <c r="DP16" s="224"/>
      <c r="DQ16" s="224"/>
    </row>
    <row r="17" spans="2:121" ht="13.65" customHeight="1" x14ac:dyDescent="0.25">
      <c r="B17" s="14" t="s">
        <v>86</v>
      </c>
      <c r="C17" s="15" t="s">
        <v>125</v>
      </c>
      <c r="D17" s="21">
        <f>_xlfn.XLOOKUP($B17,Batting!$B$5:$B$39,Batting!$D$5:$D$39,"")</f>
        <v>3</v>
      </c>
      <c r="E17" s="21">
        <f t="shared" si="0"/>
        <v>1</v>
      </c>
      <c r="F17" s="21" t="str">
        <f t="shared" si="1"/>
        <v>0</v>
      </c>
      <c r="G17" s="25" t="str">
        <f t="shared" si="2"/>
        <v>0</v>
      </c>
      <c r="I17" s="31">
        <f t="shared" si="3"/>
        <v>10</v>
      </c>
      <c r="J17" s="139"/>
      <c r="K17" s="21"/>
      <c r="L17" s="21"/>
      <c r="M17" s="21"/>
      <c r="N17" s="139"/>
      <c r="O17" s="21"/>
      <c r="P17" s="21"/>
      <c r="Q17" s="21"/>
      <c r="R17" s="139"/>
      <c r="S17" s="21"/>
      <c r="T17" s="21"/>
      <c r="U17" s="21"/>
      <c r="V17" s="139"/>
      <c r="W17" s="21"/>
      <c r="X17" s="21"/>
      <c r="Y17" s="21"/>
      <c r="Z17" s="139"/>
      <c r="AA17" s="21"/>
      <c r="AB17" s="21"/>
      <c r="AC17" s="21"/>
      <c r="AD17" s="139"/>
      <c r="AE17" s="21"/>
      <c r="AF17" s="21"/>
      <c r="AG17" s="21"/>
      <c r="AH17" s="139"/>
      <c r="AI17" s="21">
        <v>1</v>
      </c>
      <c r="AJ17" s="21"/>
      <c r="AK17" s="21"/>
      <c r="AL17" s="139"/>
      <c r="AM17" s="21"/>
      <c r="AN17" s="21"/>
      <c r="AO17" s="21"/>
      <c r="AP17" s="139"/>
      <c r="AQ17" s="21"/>
      <c r="AR17" s="21"/>
      <c r="AS17" s="21"/>
      <c r="AT17" s="139"/>
      <c r="AU17" s="21"/>
      <c r="AV17" s="21"/>
      <c r="AW17" s="21"/>
      <c r="AX17" s="139"/>
      <c r="AY17" s="21"/>
      <c r="AZ17" s="21"/>
      <c r="BA17" s="21"/>
      <c r="BB17" s="139"/>
      <c r="BC17" s="21"/>
      <c r="BD17" s="21"/>
      <c r="BE17" s="21"/>
      <c r="BF17" s="139"/>
      <c r="BG17" s="21"/>
      <c r="BH17" s="21"/>
      <c r="BI17" s="21"/>
      <c r="BJ17" s="139"/>
      <c r="BK17" s="21"/>
      <c r="BL17" s="21"/>
      <c r="BM17" s="21"/>
      <c r="BN17" s="139"/>
      <c r="BO17" s="21"/>
      <c r="BP17" s="21"/>
      <c r="BQ17" s="21"/>
      <c r="BR17" s="139"/>
      <c r="BS17" s="21"/>
      <c r="BT17" s="21"/>
      <c r="BU17" s="21"/>
      <c r="BV17" s="139"/>
      <c r="BW17" s="21"/>
      <c r="BX17" s="21"/>
      <c r="BY17" s="21"/>
      <c r="BZ17" s="139"/>
      <c r="CA17" s="21"/>
      <c r="CB17" s="21"/>
      <c r="CC17" s="21"/>
      <c r="CD17" s="139"/>
      <c r="CE17" s="21"/>
      <c r="CF17" s="21"/>
      <c r="CG17" s="21"/>
      <c r="CH17" s="139"/>
      <c r="CI17" s="21"/>
      <c r="CJ17" s="21"/>
      <c r="CK17" s="21"/>
      <c r="CL17" s="139"/>
      <c r="CM17" s="21"/>
      <c r="CN17" s="21"/>
      <c r="CO17" s="21"/>
      <c r="CP17" s="139"/>
      <c r="CQ17" s="21"/>
      <c r="CR17" s="21"/>
      <c r="CS17" s="21"/>
      <c r="CT17" s="139"/>
      <c r="CU17" s="21"/>
      <c r="CV17" s="21"/>
      <c r="CW17" s="21"/>
      <c r="CX17" s="139"/>
      <c r="CY17" s="21"/>
      <c r="CZ17" s="21"/>
      <c r="DA17" s="21"/>
      <c r="DB17" s="139"/>
      <c r="DC17" s="21"/>
      <c r="DD17" s="21"/>
      <c r="DE17" s="21"/>
      <c r="DF17" s="223"/>
      <c r="DG17" s="21"/>
      <c r="DH17" s="21"/>
      <c r="DI17" s="21"/>
      <c r="DJ17" s="223"/>
      <c r="DK17" s="224"/>
      <c r="DL17" s="224"/>
      <c r="DM17" s="224"/>
      <c r="DN17" s="223"/>
      <c r="DO17" s="224"/>
      <c r="DP17" s="224"/>
      <c r="DQ17" s="224"/>
    </row>
    <row r="18" spans="2:121" ht="13.65" customHeight="1" x14ac:dyDescent="0.25">
      <c r="B18" s="14" t="s">
        <v>332</v>
      </c>
      <c r="C18" s="15"/>
      <c r="D18" s="21">
        <f>_xlfn.XLOOKUP($B18,Batting!$B$5:$B$39,Batting!$D$5:$D$39,"")</f>
        <v>1</v>
      </c>
      <c r="E18" s="21">
        <f t="shared" si="0"/>
        <v>1</v>
      </c>
      <c r="F18" s="21" t="str">
        <f t="shared" si="1"/>
        <v>0</v>
      </c>
      <c r="G18" s="25" t="str">
        <f t="shared" si="2"/>
        <v>0</v>
      </c>
      <c r="I18" s="31">
        <f t="shared" si="3"/>
        <v>10</v>
      </c>
      <c r="J18" s="139"/>
      <c r="K18" s="21">
        <v>1</v>
      </c>
      <c r="L18" s="21"/>
      <c r="M18" s="21"/>
      <c r="N18" s="139"/>
      <c r="O18" s="21"/>
      <c r="P18" s="21"/>
      <c r="Q18" s="21"/>
      <c r="R18" s="139"/>
      <c r="S18" s="21"/>
      <c r="T18" s="21"/>
      <c r="U18" s="21"/>
      <c r="V18" s="139"/>
      <c r="W18" s="21"/>
      <c r="X18" s="21"/>
      <c r="Y18" s="21"/>
      <c r="Z18" s="139"/>
      <c r="AA18" s="21"/>
      <c r="AB18" s="21"/>
      <c r="AC18" s="21"/>
      <c r="AD18" s="139"/>
      <c r="AE18" s="21"/>
      <c r="AF18" s="21"/>
      <c r="AG18" s="21"/>
      <c r="AH18" s="139"/>
      <c r="AI18" s="21"/>
      <c r="AJ18" s="21"/>
      <c r="AK18" s="21"/>
      <c r="AL18" s="139"/>
      <c r="AM18" s="21"/>
      <c r="AN18" s="21"/>
      <c r="AO18" s="21"/>
      <c r="AP18" s="139"/>
      <c r="AQ18" s="21"/>
      <c r="AR18" s="21"/>
      <c r="AS18" s="21"/>
      <c r="AT18" s="139"/>
      <c r="AU18" s="21"/>
      <c r="AV18" s="21"/>
      <c r="AW18" s="21"/>
      <c r="AX18" s="139"/>
      <c r="AY18" s="21"/>
      <c r="AZ18" s="21"/>
      <c r="BA18" s="21"/>
      <c r="BB18" s="139"/>
      <c r="BC18" s="21"/>
      <c r="BD18" s="21"/>
      <c r="BE18" s="21"/>
      <c r="BF18" s="139"/>
      <c r="BG18" s="21"/>
      <c r="BH18" s="21"/>
      <c r="BI18" s="21"/>
      <c r="BJ18" s="139"/>
      <c r="BK18" s="21"/>
      <c r="BL18" s="21"/>
      <c r="BM18" s="21"/>
      <c r="BN18" s="139"/>
      <c r="BO18" s="21"/>
      <c r="BP18" s="21"/>
      <c r="BQ18" s="21"/>
      <c r="BR18" s="139"/>
      <c r="BS18" s="21"/>
      <c r="BT18" s="21"/>
      <c r="BU18" s="21"/>
      <c r="BV18" s="139"/>
      <c r="BW18" s="21"/>
      <c r="BX18" s="21"/>
      <c r="BY18" s="21"/>
      <c r="BZ18" s="139"/>
      <c r="CA18" s="21"/>
      <c r="CB18" s="21"/>
      <c r="CC18" s="21"/>
      <c r="CD18" s="139"/>
      <c r="CE18" s="21"/>
      <c r="CF18" s="21"/>
      <c r="CG18" s="21"/>
      <c r="CH18" s="139"/>
      <c r="CI18" s="21"/>
      <c r="CJ18" s="21"/>
      <c r="CK18" s="21"/>
      <c r="CL18" s="139"/>
      <c r="CM18" s="21"/>
      <c r="CN18" s="21"/>
      <c r="CO18" s="21"/>
      <c r="CP18" s="139"/>
      <c r="CQ18" s="21"/>
      <c r="CR18" s="21"/>
      <c r="CS18" s="21"/>
      <c r="CT18" s="139"/>
      <c r="CU18" s="21"/>
      <c r="CV18" s="21"/>
      <c r="CW18" s="21"/>
      <c r="CX18" s="139"/>
      <c r="CY18" s="21"/>
      <c r="CZ18" s="21"/>
      <c r="DA18" s="21"/>
      <c r="DB18" s="139"/>
      <c r="DC18" s="21"/>
      <c r="DD18" s="21"/>
      <c r="DE18" s="21"/>
      <c r="DF18" s="223"/>
      <c r="DG18" s="21"/>
      <c r="DH18" s="21"/>
      <c r="DI18" s="21"/>
      <c r="DJ18" s="223"/>
      <c r="DK18" s="224"/>
      <c r="DL18" s="224"/>
      <c r="DM18" s="224"/>
      <c r="DN18" s="223"/>
      <c r="DO18" s="224"/>
      <c r="DP18" s="224"/>
      <c r="DQ18" s="224"/>
    </row>
    <row r="19" spans="2:121" ht="13.65" customHeight="1" x14ac:dyDescent="0.25">
      <c r="B19" s="14" t="s">
        <v>74</v>
      </c>
      <c r="C19" s="15" t="s">
        <v>123</v>
      </c>
      <c r="D19" s="21">
        <f>_xlfn.XLOOKUP($B19,Batting!$B$5:$B$39,Batting!$D$5:$D$39,"")</f>
        <v>3</v>
      </c>
      <c r="E19" s="21">
        <f t="shared" si="0"/>
        <v>1</v>
      </c>
      <c r="F19" s="21" t="str">
        <f t="shared" si="1"/>
        <v>0</v>
      </c>
      <c r="G19" s="25" t="str">
        <f t="shared" si="2"/>
        <v>0</v>
      </c>
      <c r="I19" s="31">
        <f t="shared" si="3"/>
        <v>10</v>
      </c>
      <c r="J19" s="139"/>
      <c r="K19" s="21"/>
      <c r="L19" s="21"/>
      <c r="M19" s="21"/>
      <c r="N19" s="139"/>
      <c r="O19" s="21">
        <v>1</v>
      </c>
      <c r="P19" s="21"/>
      <c r="Q19" s="21"/>
      <c r="R19" s="139"/>
      <c r="S19" s="21"/>
      <c r="T19" s="21"/>
      <c r="U19" s="21"/>
      <c r="V19" s="139"/>
      <c r="W19" s="21"/>
      <c r="X19" s="21"/>
      <c r="Y19" s="21"/>
      <c r="Z19" s="139"/>
      <c r="AA19" s="21"/>
      <c r="AB19" s="21"/>
      <c r="AC19" s="21"/>
      <c r="AD19" s="139"/>
      <c r="AE19" s="21"/>
      <c r="AF19" s="21"/>
      <c r="AG19" s="21"/>
      <c r="AH19" s="139"/>
      <c r="AI19" s="21"/>
      <c r="AJ19" s="21"/>
      <c r="AK19" s="21"/>
      <c r="AL19" s="139"/>
      <c r="AM19" s="21"/>
      <c r="AN19" s="21"/>
      <c r="AO19" s="21"/>
      <c r="AP19" s="139"/>
      <c r="AQ19" s="21"/>
      <c r="AR19" s="21"/>
      <c r="AS19" s="21"/>
      <c r="AT19" s="139"/>
      <c r="AU19" s="21"/>
      <c r="AV19" s="21"/>
      <c r="AW19" s="21"/>
      <c r="AX19" s="139"/>
      <c r="AY19" s="21"/>
      <c r="AZ19" s="21"/>
      <c r="BA19" s="21"/>
      <c r="BB19" s="139"/>
      <c r="BC19" s="21"/>
      <c r="BD19" s="21"/>
      <c r="BE19" s="21"/>
      <c r="BF19" s="139"/>
      <c r="BG19" s="21"/>
      <c r="BH19" s="21"/>
      <c r="BI19" s="21"/>
      <c r="BJ19" s="139"/>
      <c r="BK19" s="21"/>
      <c r="BL19" s="21"/>
      <c r="BM19" s="21"/>
      <c r="BN19" s="139"/>
      <c r="BO19" s="21"/>
      <c r="BP19" s="21"/>
      <c r="BQ19" s="21"/>
      <c r="BR19" s="139"/>
      <c r="BS19" s="21"/>
      <c r="BT19" s="21"/>
      <c r="BU19" s="21"/>
      <c r="BV19" s="139"/>
      <c r="BW19" s="21"/>
      <c r="BX19" s="21"/>
      <c r="BY19" s="21"/>
      <c r="BZ19" s="139"/>
      <c r="CA19" s="21"/>
      <c r="CB19" s="21"/>
      <c r="CC19" s="21"/>
      <c r="CD19" s="139"/>
      <c r="CE19" s="21"/>
      <c r="CF19" s="21"/>
      <c r="CG19" s="21"/>
      <c r="CH19" s="139"/>
      <c r="CI19" s="21"/>
      <c r="CJ19" s="21"/>
      <c r="CK19" s="21"/>
      <c r="CL19" s="139"/>
      <c r="CM19" s="21"/>
      <c r="CN19" s="21"/>
      <c r="CO19" s="21"/>
      <c r="CP19" s="139"/>
      <c r="CQ19" s="21"/>
      <c r="CR19" s="21"/>
      <c r="CS19" s="21"/>
      <c r="CT19" s="139"/>
      <c r="CU19" s="21"/>
      <c r="CV19" s="21"/>
      <c r="CW19" s="21"/>
      <c r="CX19" s="139"/>
      <c r="CY19" s="21"/>
      <c r="CZ19" s="21"/>
      <c r="DA19" s="21"/>
      <c r="DB19" s="139"/>
      <c r="DC19" s="21"/>
      <c r="DD19" s="21"/>
      <c r="DE19" s="21"/>
      <c r="DF19" s="223"/>
      <c r="DG19" s="21"/>
      <c r="DH19" s="21"/>
      <c r="DI19" s="21"/>
      <c r="DJ19" s="223"/>
      <c r="DK19" s="224"/>
      <c r="DL19" s="224"/>
      <c r="DM19" s="224"/>
      <c r="DN19" s="223"/>
      <c r="DO19" s="224"/>
      <c r="DP19" s="224"/>
      <c r="DQ19" s="224"/>
    </row>
    <row r="20" spans="2:121" ht="13.65" customHeight="1" x14ac:dyDescent="0.25">
      <c r="B20" s="8"/>
      <c r="C20" s="32" t="s">
        <v>48</v>
      </c>
      <c r="D20" s="32"/>
      <c r="E20" s="7">
        <f>IF(SUM(E5:E19)&lt;1,"",SUM(E5:E19))</f>
        <v>31</v>
      </c>
      <c r="F20" s="7">
        <f>IF(SUM(F5:F19)&lt;1,"",SUM(F5:F19))</f>
        <v>2</v>
      </c>
      <c r="G20" s="7" t="str">
        <f>IF(SUM(G5:G19)&lt;1,"",SUM(G5:G19))</f>
        <v/>
      </c>
      <c r="I20" s="7"/>
      <c r="J20" s="139"/>
      <c r="K20" s="33">
        <f>IF(SUM(K5:K19)&lt;1,"-",SUM(K5:K19))</f>
        <v>4</v>
      </c>
      <c r="L20" s="33">
        <f>IF(SUM(L5:L19)&lt;1,"-",SUM(L5:L19))</f>
        <v>1</v>
      </c>
      <c r="M20" s="33" t="str">
        <f>IF(SUM(M5:M19)&lt;1,"-",SUM(M5:M19))</f>
        <v>-</v>
      </c>
      <c r="N20" s="139"/>
      <c r="O20" s="33">
        <f t="shared" ref="O20" si="4">IF(SUM(O5:O19)&lt;1,"-",SUM(O5:O19))</f>
        <v>6</v>
      </c>
      <c r="P20" s="33" t="str">
        <f t="shared" ref="P20" si="5">IF(SUM(P5:P19)&lt;1,"-",SUM(P5:P19))</f>
        <v>-</v>
      </c>
      <c r="Q20" s="33" t="str">
        <f t="shared" ref="Q20" si="6">IF(SUM(Q5:Q19)&lt;1,"-",SUM(Q5:Q19))</f>
        <v>-</v>
      </c>
      <c r="S20" s="33">
        <f t="shared" ref="S20" si="7">IF(SUM(S5:S19)&lt;1,"-",SUM(S5:S19))</f>
        <v>6</v>
      </c>
      <c r="T20" s="33">
        <f t="shared" ref="T20" si="8">IF(SUM(T5:T19)&lt;1,"-",SUM(T5:T19))</f>
        <v>1</v>
      </c>
      <c r="U20" s="33" t="str">
        <f t="shared" ref="U20" si="9">IF(SUM(U5:U19)&lt;1,"-",SUM(U5:U19))</f>
        <v>-</v>
      </c>
      <c r="W20" s="33">
        <f t="shared" ref="W20" si="10">IF(SUM(W5:W19)&lt;1,"-",SUM(W5:W19))</f>
        <v>7</v>
      </c>
      <c r="X20" s="33" t="str">
        <f t="shared" ref="X20" si="11">IF(SUM(X5:X19)&lt;1,"-",SUM(X5:X19))</f>
        <v>-</v>
      </c>
      <c r="Y20" s="33" t="str">
        <f t="shared" ref="Y20" si="12">IF(SUM(Y5:Y19)&lt;1,"-",SUM(Y5:Y19))</f>
        <v>-</v>
      </c>
      <c r="AA20" s="33">
        <f t="shared" ref="AA20" si="13">IF(SUM(AA5:AA19)&lt;1,"-",SUM(AA5:AA19))</f>
        <v>5</v>
      </c>
      <c r="AB20" s="33" t="str">
        <f t="shared" ref="AB20" si="14">IF(SUM(AB5:AB19)&lt;1,"-",SUM(AB5:AB19))</f>
        <v>-</v>
      </c>
      <c r="AC20" s="33" t="str">
        <f t="shared" ref="AC20" si="15">IF(SUM(AC5:AC19)&lt;1,"-",SUM(AC5:AC19))</f>
        <v>-</v>
      </c>
      <c r="AE20" s="33" t="str">
        <f t="shared" ref="AE20" si="16">IF(SUM(AE5:AE19)&lt;1,"-",SUM(AE5:AE19))</f>
        <v>-</v>
      </c>
      <c r="AF20" s="33" t="str">
        <f t="shared" ref="AF20" si="17">IF(SUM(AF5:AF19)&lt;1,"-",SUM(AF5:AF19))</f>
        <v>-</v>
      </c>
      <c r="AG20" s="33" t="str">
        <f t="shared" ref="AG20" si="18">IF(SUM(AG5:AG19)&lt;1,"-",SUM(AG5:AG19))</f>
        <v>-</v>
      </c>
      <c r="AI20" s="33">
        <f t="shared" ref="AI20" si="19">IF(SUM(AI5:AI19)&lt;1,"-",SUM(AI5:AI19))</f>
        <v>3</v>
      </c>
      <c r="AJ20" s="33" t="str">
        <f t="shared" ref="AJ20" si="20">IF(SUM(AJ5:AJ19)&lt;1,"-",SUM(AJ5:AJ19))</f>
        <v>-</v>
      </c>
      <c r="AK20" s="33" t="str">
        <f t="shared" ref="AK20" si="21">IF(SUM(AK5:AK19)&lt;1,"-",SUM(AK5:AK19))</f>
        <v>-</v>
      </c>
      <c r="AM20" s="33" t="str">
        <f t="shared" ref="AM20" si="22">IF(SUM(AM5:AM19)&lt;1,"-",SUM(AM5:AM19))</f>
        <v>-</v>
      </c>
      <c r="AN20" s="33" t="str">
        <f t="shared" ref="AN20" si="23">IF(SUM(AN5:AN19)&lt;1,"-",SUM(AN5:AN19))</f>
        <v>-</v>
      </c>
      <c r="AO20" s="33" t="str">
        <f t="shared" ref="AO20" si="24">IF(SUM(AO5:AO19)&lt;1,"-",SUM(AO5:AO19))</f>
        <v>-</v>
      </c>
      <c r="AQ20" s="33" t="str">
        <f t="shared" ref="AQ20" si="25">IF(SUM(AQ5:AQ19)&lt;1,"-",SUM(AQ5:AQ19))</f>
        <v>-</v>
      </c>
      <c r="AR20" s="33" t="str">
        <f t="shared" ref="AR20" si="26">IF(SUM(AR5:AR19)&lt;1,"-",SUM(AR5:AR19))</f>
        <v>-</v>
      </c>
      <c r="AS20" s="33" t="str">
        <f t="shared" ref="AS20" si="27">IF(SUM(AS5:AS19)&lt;1,"-",SUM(AS5:AS19))</f>
        <v>-</v>
      </c>
      <c r="AU20" s="33" t="str">
        <f t="shared" ref="AU20" si="28">IF(SUM(AU5:AU19)&lt;1,"-",SUM(AU5:AU19))</f>
        <v>-</v>
      </c>
      <c r="AV20" s="33" t="str">
        <f t="shared" ref="AV20" si="29">IF(SUM(AV5:AV19)&lt;1,"-",SUM(AV5:AV19))</f>
        <v>-</v>
      </c>
      <c r="AW20" s="33" t="str">
        <f t="shared" ref="AW20" si="30">IF(SUM(AW5:AW19)&lt;1,"-",SUM(AW5:AW19))</f>
        <v>-</v>
      </c>
      <c r="AY20" s="33" t="str">
        <f t="shared" ref="AY20" si="31">IF(SUM(AY5:AY19)&lt;1,"-",SUM(AY5:AY19))</f>
        <v>-</v>
      </c>
      <c r="AZ20" s="33" t="str">
        <f t="shared" ref="AZ20" si="32">IF(SUM(AZ5:AZ19)&lt;1,"-",SUM(AZ5:AZ19))</f>
        <v>-</v>
      </c>
      <c r="BA20" s="33" t="str">
        <f t="shared" ref="BA20" si="33">IF(SUM(BA5:BA19)&lt;1,"-",SUM(BA5:BA19))</f>
        <v>-</v>
      </c>
      <c r="BC20" s="33" t="str">
        <f t="shared" ref="BC20" si="34">IF(SUM(BC5:BC19)&lt;1,"-",SUM(BC5:BC19))</f>
        <v>-</v>
      </c>
      <c r="BD20" s="33" t="str">
        <f t="shared" ref="BD20" si="35">IF(SUM(BD5:BD19)&lt;1,"-",SUM(BD5:BD19))</f>
        <v>-</v>
      </c>
      <c r="BE20" s="33" t="str">
        <f t="shared" ref="BE20" si="36">IF(SUM(BE5:BE19)&lt;1,"-",SUM(BE5:BE19))</f>
        <v>-</v>
      </c>
      <c r="BG20" s="33" t="str">
        <f t="shared" ref="BG20" si="37">IF(SUM(BG5:BG19)&lt;1,"-",SUM(BG5:BG19))</f>
        <v>-</v>
      </c>
      <c r="BH20" s="33" t="str">
        <f t="shared" ref="BH20" si="38">IF(SUM(BH5:BH19)&lt;1,"-",SUM(BH5:BH19))</f>
        <v>-</v>
      </c>
      <c r="BI20" s="33" t="str">
        <f t="shared" ref="BI20" si="39">IF(SUM(BI5:BI19)&lt;1,"-",SUM(BI5:BI19))</f>
        <v>-</v>
      </c>
      <c r="BK20" s="33" t="str">
        <f t="shared" ref="BK20" si="40">IF(SUM(BK5:BK19)&lt;1,"-",SUM(BK5:BK19))</f>
        <v>-</v>
      </c>
      <c r="BL20" s="33" t="str">
        <f t="shared" ref="BL20" si="41">IF(SUM(BL5:BL19)&lt;1,"-",SUM(BL5:BL19))</f>
        <v>-</v>
      </c>
      <c r="BM20" s="33" t="str">
        <f t="shared" ref="BM20" si="42">IF(SUM(BM5:BM19)&lt;1,"-",SUM(BM5:BM19))</f>
        <v>-</v>
      </c>
      <c r="BO20" s="33" t="str">
        <f t="shared" ref="BO20" si="43">IF(SUM(BO5:BO19)&lt;1,"-",SUM(BO5:BO19))</f>
        <v>-</v>
      </c>
      <c r="BP20" s="33" t="str">
        <f t="shared" ref="BP20" si="44">IF(SUM(BP5:BP19)&lt;1,"-",SUM(BP5:BP19))</f>
        <v>-</v>
      </c>
      <c r="BQ20" s="33" t="str">
        <f t="shared" ref="BQ20" si="45">IF(SUM(BQ5:BQ19)&lt;1,"-",SUM(BQ5:BQ19))</f>
        <v>-</v>
      </c>
      <c r="BS20" s="33" t="str">
        <f t="shared" ref="BS20" si="46">IF(SUM(BS5:BS19)&lt;1,"-",SUM(BS5:BS19))</f>
        <v>-</v>
      </c>
      <c r="BT20" s="33" t="str">
        <f t="shared" ref="BT20" si="47">IF(SUM(BT5:BT19)&lt;1,"-",SUM(BT5:BT19))</f>
        <v>-</v>
      </c>
      <c r="BU20" s="33" t="str">
        <f t="shared" ref="BU20" si="48">IF(SUM(BU5:BU19)&lt;1,"-",SUM(BU5:BU19))</f>
        <v>-</v>
      </c>
      <c r="BW20" s="33" t="str">
        <f t="shared" ref="BW20" si="49">IF(SUM(BW5:BW19)&lt;1,"-",SUM(BW5:BW19))</f>
        <v>-</v>
      </c>
      <c r="BX20" s="33" t="str">
        <f t="shared" ref="BX20" si="50">IF(SUM(BX5:BX19)&lt;1,"-",SUM(BX5:BX19))</f>
        <v>-</v>
      </c>
      <c r="BY20" s="33" t="str">
        <f t="shared" ref="BY20" si="51">IF(SUM(BY5:BY19)&lt;1,"-",SUM(BY5:BY19))</f>
        <v>-</v>
      </c>
      <c r="CA20" s="33" t="str">
        <f t="shared" ref="CA20" si="52">IF(SUM(CA5:CA19)&lt;1,"-",SUM(CA5:CA19))</f>
        <v>-</v>
      </c>
      <c r="CB20" s="33" t="str">
        <f t="shared" ref="CB20" si="53">IF(SUM(CB5:CB19)&lt;1,"-",SUM(CB5:CB19))</f>
        <v>-</v>
      </c>
      <c r="CC20" s="33" t="str">
        <f t="shared" ref="CC20" si="54">IF(SUM(CC5:CC19)&lt;1,"-",SUM(CC5:CC19))</f>
        <v>-</v>
      </c>
      <c r="CE20" s="33" t="str">
        <f t="shared" ref="CE20" si="55">IF(SUM(CE5:CE19)&lt;1,"-",SUM(CE5:CE19))</f>
        <v>-</v>
      </c>
      <c r="CF20" s="33" t="str">
        <f t="shared" ref="CF20" si="56">IF(SUM(CF5:CF19)&lt;1,"-",SUM(CF5:CF19))</f>
        <v>-</v>
      </c>
      <c r="CG20" s="33" t="str">
        <f t="shared" ref="CG20" si="57">IF(SUM(CG5:CG19)&lt;1,"-",SUM(CG5:CG19))</f>
        <v>-</v>
      </c>
      <c r="CI20" s="33" t="str">
        <f t="shared" ref="CI20" si="58">IF(SUM(CI5:CI19)&lt;1,"-",SUM(CI5:CI19))</f>
        <v>-</v>
      </c>
      <c r="CJ20" s="33" t="str">
        <f t="shared" ref="CJ20" si="59">IF(SUM(CJ5:CJ19)&lt;1,"-",SUM(CJ5:CJ19))</f>
        <v>-</v>
      </c>
      <c r="CK20" s="33" t="str">
        <f t="shared" ref="CK20" si="60">IF(SUM(CK5:CK19)&lt;1,"-",SUM(CK5:CK19))</f>
        <v>-</v>
      </c>
      <c r="CM20" s="33" t="str">
        <f t="shared" ref="CM20" si="61">IF(SUM(CM5:CM19)&lt;1,"-",SUM(CM5:CM19))</f>
        <v>-</v>
      </c>
      <c r="CN20" s="33" t="str">
        <f t="shared" ref="CN20" si="62">IF(SUM(CN5:CN19)&lt;1,"-",SUM(CN5:CN19))</f>
        <v>-</v>
      </c>
      <c r="CO20" s="33" t="str">
        <f t="shared" ref="CO20" si="63">IF(SUM(CO5:CO19)&lt;1,"-",SUM(CO5:CO19))</f>
        <v>-</v>
      </c>
      <c r="CQ20" s="33" t="str">
        <f t="shared" ref="CQ20" si="64">IF(SUM(CQ5:CQ19)&lt;1,"-",SUM(CQ5:CQ19))</f>
        <v>-</v>
      </c>
      <c r="CR20" s="33" t="str">
        <f t="shared" ref="CR20" si="65">IF(SUM(CR5:CR19)&lt;1,"-",SUM(CR5:CR19))</f>
        <v>-</v>
      </c>
      <c r="CS20" s="33" t="str">
        <f t="shared" ref="CS20" si="66">IF(SUM(CS5:CS19)&lt;1,"-",SUM(CS5:CS19))</f>
        <v>-</v>
      </c>
      <c r="CU20" s="33" t="str">
        <f t="shared" ref="CU20" si="67">IF(SUM(CU5:CU19)&lt;1,"-",SUM(CU5:CU19))</f>
        <v>-</v>
      </c>
      <c r="CV20" s="33" t="str">
        <f t="shared" ref="CV20" si="68">IF(SUM(CV5:CV19)&lt;1,"-",SUM(CV5:CV19))</f>
        <v>-</v>
      </c>
      <c r="CW20" s="33" t="str">
        <f t="shared" ref="CW20" si="69">IF(SUM(CW5:CW19)&lt;1,"-",SUM(CW5:CW19))</f>
        <v>-</v>
      </c>
      <c r="CY20" s="33" t="str">
        <f t="shared" ref="CY20" si="70">IF(SUM(CY5:CY19)&lt;1,"-",SUM(CY5:CY19))</f>
        <v>-</v>
      </c>
      <c r="CZ20" s="33" t="str">
        <f t="shared" ref="CZ20" si="71">IF(SUM(CZ5:CZ19)&lt;1,"-",SUM(CZ5:CZ19))</f>
        <v>-</v>
      </c>
      <c r="DA20" s="33" t="str">
        <f t="shared" ref="DA20" si="72">IF(SUM(DA5:DA19)&lt;1,"-",SUM(DA5:DA19))</f>
        <v>-</v>
      </c>
      <c r="DC20" s="33" t="str">
        <f t="shared" ref="DC20" si="73">IF(SUM(DC5:DC19)&lt;1,"-",SUM(DC5:DC19))</f>
        <v>-</v>
      </c>
      <c r="DD20" s="33" t="str">
        <f t="shared" ref="DD20" si="74">IF(SUM(DD5:DD19)&lt;1,"-",SUM(DD5:DD19))</f>
        <v>-</v>
      </c>
      <c r="DE20" s="33" t="str">
        <f t="shared" ref="DE20" si="75">IF(SUM(DE5:DE19)&lt;1,"-",SUM(DE5:DE19))</f>
        <v>-</v>
      </c>
      <c r="DG20" s="33" t="str">
        <f t="shared" ref="DG20" si="76">IF(SUM(DG5:DG19)&lt;1,"-",SUM(DG5:DG19))</f>
        <v>-</v>
      </c>
      <c r="DH20" s="33" t="str">
        <f t="shared" ref="DH20" si="77">IF(SUM(DH5:DH19)&lt;1,"-",SUM(DH5:DH19))</f>
        <v>-</v>
      </c>
      <c r="DI20" s="33" t="str">
        <f t="shared" ref="DI20" si="78">IF(SUM(DI5:DI19)&lt;1,"-",SUM(DI5:DI19))</f>
        <v>-</v>
      </c>
      <c r="DJ20" s="223"/>
      <c r="DK20" s="224" t="str">
        <f ca="1">IF(SUM(DK19:DK67)&lt;1,"-",SUM(DK19:DK67))</f>
        <v>-</v>
      </c>
      <c r="DL20" s="224" t="str">
        <f ca="1">IF(SUM(DL19:DL67)&lt;1,"-",SUM(DL19:DL67))</f>
        <v>-</v>
      </c>
      <c r="DM20" s="224" t="str">
        <f ca="1">IF(SUM(DM19:DM67)&lt;1,"-",SUM(DM19:DM67))</f>
        <v>-</v>
      </c>
      <c r="DN20" s="223"/>
      <c r="DO20" s="224" t="str">
        <f ca="1">IF(SUM(DO19:DO67)&lt;1,"-",SUM(DO19:DO67))</f>
        <v>-</v>
      </c>
      <c r="DP20" s="224" t="str">
        <f ca="1">IF(SUM(DP19:DP67)&lt;1,"-",SUM(DP19:DP67))</f>
        <v>-</v>
      </c>
      <c r="DQ20" s="224" t="str">
        <f ca="1">IF(SUM(DQ19:DQ67)&lt;1,"-",SUM(DQ19:DQ67))</f>
        <v>-</v>
      </c>
    </row>
    <row r="21" spans="2:121" ht="13.65" customHeight="1" x14ac:dyDescent="0.25"/>
    <row r="22" spans="2:121" ht="13.65" customHeight="1" x14ac:dyDescent="0.25">
      <c r="B22" s="162" t="s">
        <v>49</v>
      </c>
      <c r="C22" s="134"/>
      <c r="D22" s="134"/>
    </row>
    <row r="23" spans="2:121" ht="13.65" customHeight="1" x14ac:dyDescent="0.25">
      <c r="B23" s="104" t="s">
        <v>345</v>
      </c>
      <c r="C23" s="134"/>
      <c r="D23" s="134"/>
    </row>
    <row r="24" spans="2:121" ht="13.65" customHeight="1" x14ac:dyDescent="0.25">
      <c r="B24" s="104" t="s">
        <v>346</v>
      </c>
      <c r="C24" s="134"/>
      <c r="D24" s="134"/>
    </row>
    <row r="25" spans="2:121" ht="13.65" customHeight="1" x14ac:dyDescent="0.25">
      <c r="B25" s="104" t="s">
        <v>347</v>
      </c>
      <c r="C25" s="104"/>
      <c r="D25" s="104"/>
      <c r="E25" s="104"/>
      <c r="F25" s="104"/>
    </row>
    <row r="26" spans="2:121" ht="13.65" customHeight="1" x14ac:dyDescent="0.25">
      <c r="B26" s="237" t="s">
        <v>350</v>
      </c>
      <c r="C26" s="104"/>
      <c r="D26" s="104"/>
      <c r="E26" s="104"/>
      <c r="F26" s="104"/>
    </row>
    <row r="27" spans="2:121" ht="13.65" customHeight="1" x14ac:dyDescent="0.25">
      <c r="B27" s="104" t="s">
        <v>348</v>
      </c>
      <c r="C27" s="134"/>
      <c r="D27" s="134"/>
    </row>
    <row r="28" spans="2:121" ht="13.65" customHeight="1" x14ac:dyDescent="0.25">
      <c r="B28" s="237" t="s">
        <v>349</v>
      </c>
    </row>
    <row r="29" spans="2:121" ht="13.65" customHeight="1" x14ac:dyDescent="0.25">
      <c r="B29" s="163"/>
    </row>
    <row r="30" spans="2:121" ht="13.65" customHeight="1" x14ac:dyDescent="0.25">
      <c r="B30" s="164"/>
    </row>
    <row r="31" spans="2:121" ht="13.65" customHeight="1" x14ac:dyDescent="0.25">
      <c r="B31" s="104"/>
    </row>
    <row r="32" spans="2:121" ht="13.65" customHeight="1" x14ac:dyDescent="0.25">
      <c r="B32" s="104"/>
    </row>
    <row r="33" spans="2:2" ht="13.65" customHeight="1" x14ac:dyDescent="0.25">
      <c r="B33" s="104"/>
    </row>
    <row r="34" spans="2:2" ht="13.65" customHeight="1" x14ac:dyDescent="0.25">
      <c r="B34" s="104"/>
    </row>
    <row r="35" spans="2:2" ht="13.65" customHeight="1" x14ac:dyDescent="0.25">
      <c r="B35" s="104"/>
    </row>
    <row r="36" spans="2:2" ht="13.65" customHeight="1" x14ac:dyDescent="0.25">
      <c r="B36" s="104"/>
    </row>
    <row r="37" spans="2:2" ht="13.65" customHeight="1" x14ac:dyDescent="0.25">
      <c r="B37" s="104"/>
    </row>
    <row r="38" spans="2:2" ht="13.65" customHeight="1" x14ac:dyDescent="0.25">
      <c r="B38" s="104"/>
    </row>
    <row r="39" spans="2:2" ht="13.65" customHeight="1" x14ac:dyDescent="0.25">
      <c r="B39" s="104"/>
    </row>
    <row r="40" spans="2:2" ht="13.65" customHeight="1" x14ac:dyDescent="0.25">
      <c r="B40" s="104"/>
    </row>
    <row r="41" spans="2:2" ht="13.65" customHeight="1" x14ac:dyDescent="0.25">
      <c r="B41" s="104"/>
    </row>
    <row r="42" spans="2:2" ht="13.65" customHeight="1" x14ac:dyDescent="0.25">
      <c r="B42" s="104"/>
    </row>
    <row r="43" spans="2:2" ht="13.65" customHeight="1" x14ac:dyDescent="0.25">
      <c r="B43" s="104"/>
    </row>
    <row r="44" spans="2:2" ht="13.65" customHeight="1" x14ac:dyDescent="0.25">
      <c r="B44" s="104"/>
    </row>
    <row r="45" spans="2:2" ht="13.65" customHeight="1" x14ac:dyDescent="0.25">
      <c r="B45" s="104"/>
    </row>
    <row r="46" spans="2:2" ht="13.65" customHeight="1" x14ac:dyDescent="0.25">
      <c r="B46" s="104"/>
    </row>
    <row r="47" spans="2:2" ht="13.65" customHeight="1" x14ac:dyDescent="0.25">
      <c r="B47" s="104"/>
    </row>
    <row r="48" spans="2:2" ht="13.65" customHeight="1" x14ac:dyDescent="0.25">
      <c r="B48" s="104"/>
    </row>
    <row r="49" spans="2:2" ht="13.65" customHeight="1" x14ac:dyDescent="0.25">
      <c r="B49" s="104"/>
    </row>
    <row r="50" spans="2:2" ht="13.65" customHeight="1" x14ac:dyDescent="0.25">
      <c r="B50" s="104"/>
    </row>
    <row r="51" spans="2:2" ht="13.65" customHeight="1" x14ac:dyDescent="0.25">
      <c r="B51" s="104"/>
    </row>
    <row r="52" spans="2:2" ht="13.65" customHeight="1" x14ac:dyDescent="0.25">
      <c r="B52" s="104"/>
    </row>
    <row r="53" spans="2:2" ht="13.65" customHeight="1" x14ac:dyDescent="0.25">
      <c r="B53" s="104"/>
    </row>
    <row r="54" spans="2:2" ht="13.65" customHeight="1" x14ac:dyDescent="0.25">
      <c r="B54" s="104"/>
    </row>
    <row r="55" spans="2:2" ht="13.65" customHeight="1" x14ac:dyDescent="0.25">
      <c r="B55" s="104"/>
    </row>
    <row r="56" spans="2:2" ht="13.65" customHeight="1" x14ac:dyDescent="0.25">
      <c r="B56" s="104"/>
    </row>
    <row r="57" spans="2:2" ht="13.65" customHeight="1" x14ac:dyDescent="0.25">
      <c r="B57" s="104"/>
    </row>
    <row r="58" spans="2:2" ht="13.65" customHeight="1" x14ac:dyDescent="0.25">
      <c r="B58" s="104"/>
    </row>
    <row r="59" spans="2:2" ht="13.65" customHeight="1" x14ac:dyDescent="0.25">
      <c r="B59" s="104"/>
    </row>
    <row r="60" spans="2:2" ht="13.65" customHeight="1" x14ac:dyDescent="0.25">
      <c r="B60" s="104"/>
    </row>
    <row r="61" spans="2:2" ht="13.65" customHeight="1" x14ac:dyDescent="0.25">
      <c r="B61" s="104"/>
    </row>
    <row r="62" spans="2:2" ht="13.65" customHeight="1" x14ac:dyDescent="0.25">
      <c r="B62" s="104"/>
    </row>
    <row r="63" spans="2:2" ht="13.65" customHeight="1" x14ac:dyDescent="0.25">
      <c r="B63" s="104"/>
    </row>
    <row r="64" spans="2:2" ht="13.65" customHeight="1" x14ac:dyDescent="0.25">
      <c r="B64" s="104"/>
    </row>
    <row r="65" spans="2:8" ht="13.65" customHeight="1" x14ac:dyDescent="0.25">
      <c r="B65" s="104"/>
    </row>
    <row r="66" spans="2:8" ht="13.65" customHeight="1" x14ac:dyDescent="0.25">
      <c r="B66" s="104"/>
    </row>
    <row r="67" spans="2:8" ht="13.65" customHeight="1" x14ac:dyDescent="0.25">
      <c r="B67" s="104"/>
    </row>
    <row r="68" spans="2:8" ht="13.65" customHeight="1" x14ac:dyDescent="0.25">
      <c r="B68" s="104"/>
      <c r="G68" s="149"/>
      <c r="H68" s="149"/>
    </row>
    <row r="69" spans="2:8" ht="13.65" customHeight="1" x14ac:dyDescent="0.25">
      <c r="B69" s="104"/>
    </row>
    <row r="70" spans="2:8" ht="13.65" customHeight="1" x14ac:dyDescent="0.25">
      <c r="B70" s="104"/>
    </row>
    <row r="71" spans="2:8" ht="13.65" customHeight="1" x14ac:dyDescent="0.25">
      <c r="B71" s="104"/>
    </row>
    <row r="72" spans="2:8" ht="13.65" customHeight="1" x14ac:dyDescent="0.25">
      <c r="B72" s="104"/>
    </row>
    <row r="73" spans="2:8" ht="13.65" customHeight="1" x14ac:dyDescent="0.25">
      <c r="B73" s="104"/>
    </row>
    <row r="74" spans="2:8" ht="13.65" customHeight="1" x14ac:dyDescent="0.25">
      <c r="B74" s="104"/>
    </row>
    <row r="75" spans="2:8" ht="13.65" customHeight="1" x14ac:dyDescent="0.25">
      <c r="B75" s="104"/>
    </row>
    <row r="76" spans="2:8" ht="13.65" customHeight="1" x14ac:dyDescent="0.25">
      <c r="B76" s="104"/>
    </row>
    <row r="77" spans="2:8" ht="13.65" customHeight="1" x14ac:dyDescent="0.25">
      <c r="B77" s="104"/>
    </row>
    <row r="78" spans="2:8" ht="13.65" customHeight="1" x14ac:dyDescent="0.25">
      <c r="B78" s="104"/>
    </row>
    <row r="79" spans="2:8" ht="13.65" customHeight="1" x14ac:dyDescent="0.25">
      <c r="B79" s="104"/>
    </row>
    <row r="80" spans="2:8" ht="13.65" customHeight="1" x14ac:dyDescent="0.25">
      <c r="B80" s="104"/>
    </row>
    <row r="81" spans="2:2" ht="13.65" customHeight="1" x14ac:dyDescent="0.25">
      <c r="B81" s="104"/>
    </row>
    <row r="82" spans="2:2" ht="13.65" customHeight="1" x14ac:dyDescent="0.25">
      <c r="B82" s="104"/>
    </row>
    <row r="83" spans="2:2" ht="13.65" customHeight="1" x14ac:dyDescent="0.25">
      <c r="B83" s="104"/>
    </row>
    <row r="84" spans="2:2" ht="13.65" customHeight="1" x14ac:dyDescent="0.25">
      <c r="B84" s="104"/>
    </row>
    <row r="85" spans="2:2" ht="13.65" customHeight="1" x14ac:dyDescent="0.25">
      <c r="B85" s="104"/>
    </row>
    <row r="86" spans="2:2" ht="13.65" customHeight="1" x14ac:dyDescent="0.25">
      <c r="B86" s="104"/>
    </row>
    <row r="87" spans="2:2" ht="13.65" customHeight="1" x14ac:dyDescent="0.25">
      <c r="B87" s="104"/>
    </row>
    <row r="88" spans="2:2" ht="13.65" customHeight="1" x14ac:dyDescent="0.25">
      <c r="B88" s="104"/>
    </row>
    <row r="89" spans="2:2" ht="13.65" customHeight="1" x14ac:dyDescent="0.25">
      <c r="B89" s="104"/>
    </row>
    <row r="90" spans="2:2" ht="13.65" customHeight="1" x14ac:dyDescent="0.25">
      <c r="B90" s="104"/>
    </row>
    <row r="91" spans="2:2" ht="13.65" customHeight="1" x14ac:dyDescent="0.25">
      <c r="B91" s="104"/>
    </row>
    <row r="92" spans="2:2" ht="13.65" customHeight="1" x14ac:dyDescent="0.25">
      <c r="B92" s="104"/>
    </row>
    <row r="93" spans="2:2" ht="13.65" customHeight="1" x14ac:dyDescent="0.25">
      <c r="B93" s="104"/>
    </row>
    <row r="94" spans="2:2" ht="13.65" customHeight="1" x14ac:dyDescent="0.25">
      <c r="B94" s="104"/>
    </row>
    <row r="95" spans="2:2" ht="13.65" customHeight="1" x14ac:dyDescent="0.25">
      <c r="B95" s="104"/>
    </row>
    <row r="96" spans="2:2" ht="13.65" customHeight="1" x14ac:dyDescent="0.25">
      <c r="B96" s="104"/>
    </row>
    <row r="97" spans="2:4" x14ac:dyDescent="0.25">
      <c r="B97" s="134"/>
      <c r="C97" s="134"/>
      <c r="D97" s="134"/>
    </row>
    <row r="98" spans="2:4" ht="13" x14ac:dyDescent="0.25">
      <c r="B98" s="104"/>
    </row>
    <row r="112" spans="2:4" ht="13.65" customHeight="1" x14ac:dyDescent="0.25"/>
    <row r="113" ht="13.65" customHeight="1" x14ac:dyDescent="0.25"/>
    <row r="114" ht="13.65" customHeight="1" x14ac:dyDescent="0.25"/>
  </sheetData>
  <sortState xmlns:xlrd2="http://schemas.microsoft.com/office/spreadsheetml/2017/richdata2" ref="B5:DQ19">
    <sortCondition descending="1" ref="I5:I19"/>
    <sortCondition ref="B5:B19"/>
  </sortState>
  <phoneticPr fontId="8" type="noConversion"/>
  <pageMargins left="0.75" right="0.75" top="1" bottom="1" header="0.5" footer="0.5"/>
  <pageSetup paperSize="9" orientation="portrait" horizontalDpi="4294967293" verticalDpi="1200" r:id="rId1"/>
  <headerFooter alignWithMargins="0"/>
  <ignoredErrors>
    <ignoredError sqref="AM2:AO2 CM2:CO2 B22 B31:B33 A72:A65562 CM72:CO65562 B2:C3 CE2 CF2:CG3 CI2 CJ2:CK3 E27:G33 A2:A4 E2:G3 BC2:BE2 BW2 BX2:BY3 CB2:CC3 CA2 J2:M2 T3:U3 X3:Y3 AB3:AC3 AF3:AG3 AJ3:AK3 AN3:AO3 AR3:AS3 AZ3:BA3 BD3:BE3 BH3:BI3 BL3:BM3 BP3:BQ3 BT3:BU3 J20 DN72:JA65562 CM27:CO33 DN27:JA33 O115:Q65562 O72:Q104 O2:Q3 O27:Q33 S115:U65562 S72:U104 S2:U2 S27:U33 W115:Y65562 W72:Y104 W2:Y2 W27:Y33 AA115:AC65562 AA72:AC104 AA2:AC2 AA27:AC33 AE115:AG65562 AE72:AG104 AE2:AG2 AE27:AG33 AI115:AK65562 AI72:AK104 AI2:AK2 AI27:AK33 AM115:AO65562 AM72:AO104 AM27:AO33 AQ2:AS2 AQ115:AS65562 AQ72:AS104 AQ27:AS33 AY2:BA2 AY115:BA65562 AY72:BA104 AY27:BA33 BC115:BE65562 BC72:BE104 BC27:BE33 BG2:BI2 BG115:BI65562 BG72:BI104 BG27:BI33 BK2:BM2 BK115:BM65562 BK72:BM104 BK27:BM33 BO2:BQ2 BO115:BQ65562 BO72:BQ104 BO27:BQ33 BS2:BU2 BS115:BU65562 BS72:BU104 BS21:BU25 BW115:BY65562 BW72:BY104 BW27:BY33 CA115:CC65562 CA72:CC104 CA27:CC33 CE115:CG65562 CE72:CG104 CE27:CG33 CI115:CK65562 CI72:CK104 CI27:CK33 DR2:JA4 I115:M65562 I72:M104 I27:M33 DR20:JA22 A27:A33 BS28:BU33 BT27:BU27 A20:A25 I21:M25 CI21:CK25 CE21:CG25 CA21:CC25 BW21:BY25 BO21:BQ25 BK21:BM25 BG21:BI25 BC21:BE25 AY21:BA25 AQ21:AS25 AM21:AO25 AI21:AK25 AE21:AG25 AA21:AC25 W21:Y25 S21:U25 O21:Q25 DN23:JA25 CM21:CO25 E21:G25 E72:G104 E115:G65562 B115:C65562 B72:C104 C22:C25 B20:C21 C27:C33 K3:M3" evalError="1" formula="1"/>
    <ignoredError sqref="B29:B30 I105:M114 DN68:JA71 O68:Q71 O105:Q114 S68:U71 S105:U114 W68:Y71 W105:Y114 AA68:AC71 AA105:AC114 AE68:AG71 AE105:AG114 AI68:AK71 AI105:AK114 AM68:AO71 AM105:AO114 AQ68:AS71 AQ105:AS114 AY68:BA71 AY105:BA114 BC68:BE71 BC105:BE114 BG68:BI71 BG105:BI114 BK68:BM71 BK105:BM114 BO68:BQ71 BO105:BQ114 BS68:BU71 BS105:BU114 BW68:BY71 BW105:BY114 CA68:CC71 CA105:CC114 CE68:CG71 CE105:CG114 CI68:CK71 CI105:CK114 CM68:CO71 I68:M71 E68:G71 E105:G114 B105:C114 A68:C71 A34:C36 E34:G36 I34:M36 CM34:CO36 CI34:CK36 CE34:CG36 CA34:CC36 BW34:BY36 BS34:BU36 BO34:BQ36 BK34:BM36 BG34:BI36 BC34:BE36 AY34:BA36 AQ34:AS36 AM34:AO36 AI34:AK36 AE34:AG36 AA34:AC36 W34:Y36 S34:U36 O34:Q36 DN34:JA36" formula="1"/>
    <ignoredError sqref="DD3:DF3 DH3:DK3 DN3:DO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4"/>
  <sheetViews>
    <sheetView showGridLines="0" showRowColHeaders="0" workbookViewId="0">
      <selection activeCell="A76" sqref="A76"/>
    </sheetView>
  </sheetViews>
  <sheetFormatPr defaultColWidth="9.08984375" defaultRowHeight="12.5" x14ac:dyDescent="0.25"/>
  <cols>
    <col min="1" max="1" width="1.90625" customWidth="1"/>
    <col min="2" max="2" width="4.6328125" customWidth="1"/>
    <col min="3" max="3" width="5.36328125" customWidth="1"/>
    <col min="4" max="5" width="21.453125" customWidth="1"/>
    <col min="6" max="6" width="21.36328125" customWidth="1"/>
    <col min="7" max="7" width="35" customWidth="1"/>
  </cols>
  <sheetData>
    <row r="1" spans="2:7" ht="13.65" customHeight="1" x14ac:dyDescent="0.25"/>
    <row r="2" spans="2:7" ht="13.65" customHeight="1" x14ac:dyDescent="0.25">
      <c r="B2" s="290" t="s">
        <v>50</v>
      </c>
      <c r="C2" s="333"/>
      <c r="D2" s="333"/>
      <c r="E2" s="333"/>
      <c r="F2" s="334"/>
    </row>
    <row r="3" spans="2:7" ht="3" customHeight="1" x14ac:dyDescent="0.3">
      <c r="B3" s="150"/>
      <c r="C3" s="151"/>
      <c r="D3" s="151"/>
      <c r="E3" s="151"/>
      <c r="F3" s="151"/>
    </row>
    <row r="4" spans="2:7" ht="13.65" customHeight="1" x14ac:dyDescent="0.25">
      <c r="B4" s="64" t="s">
        <v>51</v>
      </c>
      <c r="C4" s="64" t="s">
        <v>52</v>
      </c>
      <c r="D4" s="290" t="s">
        <v>53</v>
      </c>
      <c r="E4" s="291"/>
      <c r="F4" s="78" t="s">
        <v>54</v>
      </c>
    </row>
    <row r="5" spans="2:7" ht="13.65" customHeight="1" x14ac:dyDescent="0.25">
      <c r="B5" s="153">
        <v>1</v>
      </c>
      <c r="C5" s="154">
        <v>75</v>
      </c>
      <c r="D5" s="77" t="s">
        <v>364</v>
      </c>
      <c r="E5" s="77" t="s">
        <v>365</v>
      </c>
      <c r="F5" s="76" t="s">
        <v>77</v>
      </c>
      <c r="G5" s="152"/>
    </row>
    <row r="6" spans="2:7" ht="13.65" customHeight="1" x14ac:dyDescent="0.25">
      <c r="B6" s="21">
        <v>2</v>
      </c>
      <c r="C6" s="16">
        <v>187</v>
      </c>
      <c r="D6" s="77" t="s">
        <v>364</v>
      </c>
      <c r="E6" s="77" t="s">
        <v>366</v>
      </c>
      <c r="F6" s="76" t="s">
        <v>77</v>
      </c>
      <c r="G6" s="152"/>
    </row>
    <row r="7" spans="2:7" ht="13.65" customHeight="1" x14ac:dyDescent="0.25">
      <c r="B7" s="21">
        <v>3</v>
      </c>
      <c r="C7" s="16">
        <v>118</v>
      </c>
      <c r="D7" s="77" t="s">
        <v>386</v>
      </c>
      <c r="E7" s="77" t="s">
        <v>387</v>
      </c>
      <c r="F7" s="76" t="s">
        <v>384</v>
      </c>
      <c r="G7" s="152"/>
    </row>
    <row r="8" spans="2:7" ht="13.65" customHeight="1" x14ac:dyDescent="0.25">
      <c r="B8" s="21">
        <v>4</v>
      </c>
      <c r="C8" s="16">
        <v>14</v>
      </c>
      <c r="D8" s="77" t="s">
        <v>386</v>
      </c>
      <c r="E8" s="77" t="s">
        <v>388</v>
      </c>
      <c r="F8" s="76" t="s">
        <v>384</v>
      </c>
      <c r="G8" s="152"/>
    </row>
    <row r="9" spans="2:7" ht="13.65" customHeight="1" x14ac:dyDescent="0.25">
      <c r="B9" s="21">
        <v>5</v>
      </c>
      <c r="C9" s="16">
        <v>33</v>
      </c>
      <c r="D9" s="77" t="s">
        <v>369</v>
      </c>
      <c r="E9" s="77" t="s">
        <v>370</v>
      </c>
      <c r="F9" s="76" t="s">
        <v>76</v>
      </c>
      <c r="G9" s="152"/>
    </row>
    <row r="10" spans="2:7" ht="13.65" customHeight="1" x14ac:dyDescent="0.25">
      <c r="B10" s="21">
        <v>6</v>
      </c>
      <c r="C10" s="16">
        <v>43</v>
      </c>
      <c r="D10" s="77" t="s">
        <v>370</v>
      </c>
      <c r="E10" s="77" t="s">
        <v>371</v>
      </c>
      <c r="F10" s="76" t="s">
        <v>76</v>
      </c>
      <c r="G10" s="152"/>
    </row>
    <row r="11" spans="2:7" ht="13.65" customHeight="1" x14ac:dyDescent="0.25">
      <c r="B11" s="21">
        <v>7</v>
      </c>
      <c r="C11" s="16">
        <v>34</v>
      </c>
      <c r="D11" s="77" t="s">
        <v>368</v>
      </c>
      <c r="E11" s="77" t="s">
        <v>372</v>
      </c>
      <c r="F11" s="76" t="s">
        <v>367</v>
      </c>
      <c r="G11" s="152"/>
    </row>
    <row r="12" spans="2:7" ht="13.65" customHeight="1" x14ac:dyDescent="0.25">
      <c r="B12" s="21">
        <v>8</v>
      </c>
      <c r="C12" s="16">
        <v>34</v>
      </c>
      <c r="D12" s="77" t="s">
        <v>373</v>
      </c>
      <c r="E12" s="77" t="s">
        <v>374</v>
      </c>
      <c r="F12" s="76" t="s">
        <v>76</v>
      </c>
      <c r="G12" s="152"/>
    </row>
    <row r="13" spans="2:7" ht="13.65" customHeight="1" x14ac:dyDescent="0.25">
      <c r="B13" s="21">
        <v>9</v>
      </c>
      <c r="C13" s="16">
        <v>41</v>
      </c>
      <c r="D13" s="77" t="s">
        <v>389</v>
      </c>
      <c r="E13" s="77" t="s">
        <v>375</v>
      </c>
      <c r="F13" s="76" t="s">
        <v>87</v>
      </c>
      <c r="G13" s="152"/>
    </row>
    <row r="14" spans="2:7" ht="13.65" customHeight="1" x14ac:dyDescent="0.25">
      <c r="B14" s="155">
        <v>10</v>
      </c>
      <c r="C14" s="156">
        <v>28</v>
      </c>
      <c r="D14" s="157" t="s">
        <v>376</v>
      </c>
      <c r="E14" s="250" t="s">
        <v>377</v>
      </c>
      <c r="F14" s="157" t="s">
        <v>328</v>
      </c>
      <c r="G14" s="152"/>
    </row>
  </sheetData>
  <mergeCells count="2">
    <mergeCell ref="B2:F2"/>
    <mergeCell ref="D4:E4"/>
  </mergeCells>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67"/>
  <sheetViews>
    <sheetView showGridLines="0" showRowColHeaders="0" zoomScale="85" zoomScaleNormal="85" workbookViewId="0">
      <selection activeCell="A109" sqref="A109"/>
    </sheetView>
  </sheetViews>
  <sheetFormatPr defaultColWidth="9.08984375" defaultRowHeight="12.65" customHeight="1" x14ac:dyDescent="0.25"/>
  <cols>
    <col min="1" max="1" width="4.08984375" customWidth="1"/>
    <col min="2" max="2" width="3" customWidth="1"/>
    <col min="3" max="3" width="20.08984375" customWidth="1"/>
    <col min="4" max="4" width="16.6328125" customWidth="1"/>
    <col min="5" max="5" width="6.453125" customWidth="1"/>
    <col min="6" max="6" width="3" customWidth="1"/>
    <col min="7" max="7" width="1.90625" style="147" customWidth="1"/>
    <col min="8" max="8" width="3" customWidth="1"/>
    <col min="9" max="9" width="20.08984375" customWidth="1"/>
    <col min="10" max="10" width="16.6328125" customWidth="1"/>
    <col min="11" max="11" width="5.36328125" customWidth="1"/>
    <col min="12" max="12" width="3" customWidth="1"/>
    <col min="13" max="13" width="1.90625" customWidth="1"/>
    <col min="14" max="14" width="23" customWidth="1"/>
    <col min="15" max="16" width="5.36328125" customWidth="1"/>
    <col min="17" max="17" width="3" customWidth="1"/>
  </cols>
  <sheetData>
    <row r="1" spans="2:28" ht="13.65" customHeight="1" x14ac:dyDescent="0.25"/>
    <row r="2" spans="2:28" ht="13.65" customHeight="1" x14ac:dyDescent="0.3">
      <c r="B2" s="61"/>
      <c r="C2" s="62" t="s">
        <v>95</v>
      </c>
      <c r="D2" s="94"/>
      <c r="E2" s="94"/>
      <c r="F2" s="94"/>
      <c r="G2" s="107"/>
      <c r="H2" s="94"/>
      <c r="I2" s="94"/>
      <c r="J2" s="94"/>
      <c r="K2" s="94"/>
      <c r="L2" s="94"/>
      <c r="M2" s="94"/>
      <c r="N2" s="94"/>
      <c r="O2" s="94"/>
      <c r="P2" s="94"/>
    </row>
    <row r="3" spans="2:28" ht="13.65" customHeight="1" x14ac:dyDescent="0.3">
      <c r="B3" s="34"/>
      <c r="C3" s="35"/>
      <c r="D3" s="35"/>
      <c r="E3" s="35"/>
      <c r="F3" s="36"/>
      <c r="G3" s="139"/>
      <c r="H3" s="57"/>
      <c r="I3" s="58"/>
      <c r="J3" s="58"/>
      <c r="K3" s="59"/>
      <c r="L3" s="36"/>
      <c r="M3" s="94"/>
      <c r="N3" s="241" t="s">
        <v>127</v>
      </c>
      <c r="O3" s="242"/>
      <c r="P3" s="243"/>
      <c r="V3" s="100"/>
      <c r="AA3" s="101"/>
      <c r="AB3" s="100"/>
    </row>
    <row r="4" spans="2:28" ht="13.65" customHeight="1" x14ac:dyDescent="0.3">
      <c r="B4" s="37"/>
      <c r="C4" s="38">
        <f>Fixtures!B4</f>
        <v>45402</v>
      </c>
      <c r="D4" s="39"/>
      <c r="E4" s="39"/>
      <c r="F4" s="40"/>
      <c r="G4" s="139"/>
      <c r="H4" s="41"/>
      <c r="I4" s="38">
        <f>Fixtures!B17</f>
        <v>45486</v>
      </c>
      <c r="J4" s="42"/>
      <c r="K4" s="42"/>
      <c r="L4" s="52"/>
      <c r="M4" s="94"/>
      <c r="N4" s="240" t="s">
        <v>311</v>
      </c>
      <c r="O4" s="238" t="s">
        <v>122</v>
      </c>
      <c r="P4" s="275">
        <v>2</v>
      </c>
      <c r="V4" s="100"/>
      <c r="AA4" s="101"/>
      <c r="AB4" s="101"/>
    </row>
    <row r="5" spans="2:28" ht="13.65" customHeight="1" x14ac:dyDescent="0.3">
      <c r="B5" s="41"/>
      <c r="C5" s="42" t="str">
        <f>Fixtures!C4</f>
        <v>Brentham</v>
      </c>
      <c r="D5" s="42" t="s">
        <v>313</v>
      </c>
      <c r="E5" s="43" t="s">
        <v>327</v>
      </c>
      <c r="F5" s="44"/>
      <c r="G5" s="139"/>
      <c r="H5" s="41"/>
      <c r="I5" s="42" t="str">
        <f>Fixtures!C17</f>
        <v>Teddington</v>
      </c>
      <c r="J5" s="42"/>
      <c r="K5" s="43"/>
      <c r="L5" s="52"/>
      <c r="M5" s="94"/>
      <c r="N5" s="240" t="s">
        <v>313</v>
      </c>
      <c r="O5" s="238" t="s">
        <v>123</v>
      </c>
      <c r="P5" s="275">
        <v>1</v>
      </c>
    </row>
    <row r="6" spans="2:28" ht="13.65" customHeight="1" x14ac:dyDescent="0.3">
      <c r="B6" s="41"/>
      <c r="C6" s="42"/>
      <c r="D6" s="42"/>
      <c r="E6" s="43"/>
      <c r="F6" s="44"/>
      <c r="G6" s="139"/>
      <c r="H6" s="41"/>
      <c r="I6" s="42"/>
      <c r="J6" s="60"/>
      <c r="K6" s="60"/>
      <c r="L6" s="52"/>
      <c r="M6" s="94"/>
      <c r="N6" s="240" t="s">
        <v>110</v>
      </c>
      <c r="O6" s="238" t="s">
        <v>126</v>
      </c>
      <c r="P6" s="275">
        <v>1</v>
      </c>
    </row>
    <row r="7" spans="2:28" ht="13.65" customHeight="1" x14ac:dyDescent="0.3">
      <c r="B7" s="37"/>
      <c r="C7" s="38">
        <f>Fixtures!B5</f>
        <v>45409</v>
      </c>
      <c r="D7" s="42"/>
      <c r="E7" s="43"/>
      <c r="F7" s="40"/>
      <c r="G7" s="139"/>
      <c r="H7" s="41"/>
      <c r="I7" s="38">
        <f>Fixtures!$B$18</f>
        <v>45493</v>
      </c>
      <c r="J7" s="42"/>
      <c r="K7" s="42"/>
      <c r="L7" s="52"/>
      <c r="M7" s="94"/>
      <c r="N7" s="240" t="s">
        <v>317</v>
      </c>
      <c r="O7" s="238" t="s">
        <v>122</v>
      </c>
      <c r="P7" s="275">
        <v>1</v>
      </c>
    </row>
    <row r="8" spans="2:28" ht="13.65" customHeight="1" x14ac:dyDescent="0.3">
      <c r="B8" s="41"/>
      <c r="C8" s="45" t="str">
        <f>Fixtures!C5</f>
        <v>Merton</v>
      </c>
      <c r="D8" s="42" t="s">
        <v>311</v>
      </c>
      <c r="E8" s="43" t="s">
        <v>122</v>
      </c>
      <c r="F8" s="44"/>
      <c r="G8" s="139"/>
      <c r="H8" s="41"/>
      <c r="I8" s="42" t="str">
        <f>Fixtures!$C$18</f>
        <v>Black Rose of Highgate</v>
      </c>
      <c r="J8" s="42"/>
      <c r="K8" s="43"/>
      <c r="L8" s="52"/>
      <c r="M8" s="94"/>
      <c r="N8" s="240" t="s">
        <v>385</v>
      </c>
      <c r="O8" s="238" t="s">
        <v>125</v>
      </c>
      <c r="P8" s="275">
        <v>1</v>
      </c>
    </row>
    <row r="9" spans="2:28" ht="13.65" customHeight="1" x14ac:dyDescent="0.3">
      <c r="B9" s="41"/>
      <c r="C9" s="46"/>
      <c r="D9" s="42"/>
      <c r="E9" s="43"/>
      <c r="F9" s="44"/>
      <c r="G9" s="139"/>
      <c r="H9" s="41"/>
      <c r="I9" s="42"/>
      <c r="J9" s="60"/>
      <c r="K9" s="60"/>
      <c r="L9" s="52"/>
      <c r="M9" s="94"/>
      <c r="N9" s="239"/>
      <c r="O9" s="239"/>
      <c r="P9" s="239"/>
    </row>
    <row r="10" spans="2:28" ht="13.65" customHeight="1" x14ac:dyDescent="0.3">
      <c r="B10" s="37"/>
      <c r="C10" s="38">
        <f>Fixtures!B6</f>
        <v>45416</v>
      </c>
      <c r="D10" s="42"/>
      <c r="E10" s="43"/>
      <c r="F10" s="40"/>
      <c r="G10" s="139"/>
      <c r="H10" s="41"/>
      <c r="I10" s="38">
        <f>Fixtures!$B$19</f>
        <v>45500</v>
      </c>
      <c r="J10" s="60"/>
      <c r="K10" s="60"/>
      <c r="L10" s="52"/>
      <c r="M10" s="94"/>
    </row>
    <row r="11" spans="2:28" ht="13.65" customHeight="1" x14ac:dyDescent="0.3">
      <c r="B11" s="41"/>
      <c r="C11" s="45" t="str">
        <f>Fixtures!C6</f>
        <v>Ickenham</v>
      </c>
      <c r="D11" s="42" t="s">
        <v>311</v>
      </c>
      <c r="E11" s="43" t="s">
        <v>122</v>
      </c>
      <c r="F11" s="44"/>
      <c r="G11" s="139"/>
      <c r="H11" s="41"/>
      <c r="I11" s="42" t="str">
        <f>Fixtures!$C$19</f>
        <v>Northwood</v>
      </c>
      <c r="J11" s="42"/>
      <c r="K11" s="43"/>
      <c r="L11" s="52"/>
      <c r="M11" s="94"/>
    </row>
    <row r="12" spans="2:28" ht="13.65" customHeight="1" x14ac:dyDescent="0.3">
      <c r="B12" s="41"/>
      <c r="C12" s="46"/>
      <c r="D12" s="42"/>
      <c r="E12" s="43"/>
      <c r="F12" s="44"/>
      <c r="G12" s="139"/>
      <c r="H12" s="41"/>
      <c r="I12" s="42"/>
      <c r="J12" s="42"/>
      <c r="K12" s="42"/>
      <c r="L12" s="52"/>
      <c r="M12" s="94"/>
    </row>
    <row r="13" spans="2:28" ht="13.65" customHeight="1" x14ac:dyDescent="0.3">
      <c r="B13" s="37"/>
      <c r="C13" s="38">
        <f>Fixtures!B7</f>
        <v>45423</v>
      </c>
      <c r="D13" s="42"/>
      <c r="E13" s="43"/>
      <c r="F13" s="40"/>
      <c r="G13" s="139"/>
      <c r="H13" s="41"/>
      <c r="I13" s="38">
        <f>Fixtures!$B$20</f>
        <v>45507</v>
      </c>
      <c r="J13" s="60"/>
      <c r="K13" s="60"/>
      <c r="L13" s="52"/>
      <c r="M13" s="94"/>
    </row>
    <row r="14" spans="2:28" ht="13.65" customHeight="1" x14ac:dyDescent="0.3">
      <c r="B14" s="41"/>
      <c r="C14" s="45" t="str">
        <f>Fixtures!C7</f>
        <v>Harrow St. Mary's</v>
      </c>
      <c r="D14" s="42" t="s">
        <v>110</v>
      </c>
      <c r="E14" s="43" t="s">
        <v>126</v>
      </c>
      <c r="F14" s="44"/>
      <c r="G14" s="139"/>
      <c r="H14" s="41"/>
      <c r="I14" s="42" t="str">
        <f>Fixtures!$C$20</f>
        <v>Chiswick</v>
      </c>
      <c r="J14" s="42"/>
      <c r="K14" s="43"/>
      <c r="L14" s="52"/>
      <c r="M14" s="94"/>
    </row>
    <row r="15" spans="2:28" ht="13.65" customHeight="1" x14ac:dyDescent="0.3">
      <c r="B15" s="41"/>
      <c r="C15" s="46"/>
      <c r="D15" s="42"/>
      <c r="E15" s="43"/>
      <c r="F15" s="44"/>
      <c r="G15" s="139"/>
      <c r="H15" s="41"/>
      <c r="I15" s="49"/>
      <c r="J15" s="42"/>
      <c r="K15" s="43"/>
      <c r="L15" s="52"/>
      <c r="M15" s="94"/>
    </row>
    <row r="16" spans="2:28" ht="13.65" customHeight="1" x14ac:dyDescent="0.3">
      <c r="B16" s="37"/>
      <c r="C16" s="47">
        <f>Fixtures!B8</f>
        <v>45430</v>
      </c>
      <c r="D16" s="42"/>
      <c r="E16" s="43"/>
      <c r="F16" s="40"/>
      <c r="G16" s="139"/>
      <c r="H16" s="41"/>
      <c r="I16" s="38">
        <f>Fixtures!$B$21</f>
        <v>45513</v>
      </c>
      <c r="J16" s="42"/>
      <c r="K16" s="43"/>
      <c r="L16" s="52"/>
      <c r="M16" s="94"/>
    </row>
    <row r="17" spans="2:14" ht="13.65" customHeight="1" x14ac:dyDescent="0.3">
      <c r="B17" s="41"/>
      <c r="C17" s="45" t="str">
        <f>Fixtures!C8</f>
        <v>Barnes</v>
      </c>
      <c r="D17" s="42" t="s">
        <v>317</v>
      </c>
      <c r="E17" s="43" t="s">
        <v>122</v>
      </c>
      <c r="F17" s="44"/>
      <c r="G17" s="139"/>
      <c r="H17" s="41"/>
      <c r="I17" s="42" t="str">
        <f>Fixtures!$C$21</f>
        <v>ISIS Trophy-1</v>
      </c>
      <c r="J17" s="42"/>
      <c r="K17" s="43"/>
      <c r="L17" s="52"/>
      <c r="M17" s="94"/>
    </row>
    <row r="18" spans="2:14" ht="13.65" customHeight="1" x14ac:dyDescent="0.3">
      <c r="B18" s="41"/>
      <c r="C18" s="46"/>
      <c r="D18" s="48"/>
      <c r="E18" s="48"/>
      <c r="F18" s="44"/>
      <c r="G18" s="139"/>
      <c r="H18" s="41"/>
      <c r="I18" s="42"/>
      <c r="J18" s="42"/>
      <c r="K18" s="43"/>
      <c r="L18" s="52"/>
      <c r="M18" s="94"/>
    </row>
    <row r="19" spans="2:14" ht="13.65" customHeight="1" x14ac:dyDescent="0.3">
      <c r="B19" s="37"/>
      <c r="C19" s="38">
        <f>Fixtures!B9</f>
        <v>45437</v>
      </c>
      <c r="D19" s="39"/>
      <c r="E19" s="39"/>
      <c r="F19" s="40"/>
      <c r="G19" s="139"/>
      <c r="H19" s="41"/>
      <c r="I19" s="38">
        <f>Fixtures!$B$22</f>
        <v>45513</v>
      </c>
      <c r="J19" s="42"/>
      <c r="K19" s="43"/>
      <c r="L19" s="52"/>
      <c r="M19" s="94"/>
    </row>
    <row r="20" spans="2:14" ht="13.65" customHeight="1" x14ac:dyDescent="0.3">
      <c r="B20" s="41"/>
      <c r="C20" s="42" t="str">
        <f>Fixtures!C9</f>
        <v>Black Rose of Highgate</v>
      </c>
      <c r="D20" s="42" t="s">
        <v>75</v>
      </c>
      <c r="E20" s="43"/>
      <c r="F20" s="44"/>
      <c r="G20" s="139"/>
      <c r="H20" s="41"/>
      <c r="I20" s="42" t="str">
        <f>Fixtures!$C$22</f>
        <v>ISIS Trophy-1</v>
      </c>
      <c r="J20" s="42"/>
      <c r="K20" s="43"/>
      <c r="L20" s="52"/>
      <c r="M20" s="94"/>
    </row>
    <row r="21" spans="2:14" ht="13.65" customHeight="1" x14ac:dyDescent="0.3">
      <c r="B21" s="41"/>
      <c r="C21" s="46"/>
      <c r="D21" s="48"/>
      <c r="E21" s="48"/>
      <c r="F21" s="44"/>
      <c r="G21" s="139"/>
      <c r="H21" s="41"/>
      <c r="I21" s="42"/>
      <c r="J21" s="42"/>
      <c r="K21" s="43"/>
      <c r="L21" s="52"/>
      <c r="M21" s="94"/>
      <c r="N21" s="149"/>
    </row>
    <row r="22" spans="2:14" ht="13.65" customHeight="1" x14ac:dyDescent="0.3">
      <c r="B22" s="37"/>
      <c r="C22" s="38">
        <f>Fixtures!B10</f>
        <v>45444</v>
      </c>
      <c r="D22" s="39"/>
      <c r="E22" s="39"/>
      <c r="F22" s="40"/>
      <c r="G22" s="139"/>
      <c r="H22" s="41"/>
      <c r="I22" s="38">
        <f>Fixtures!$B$23</f>
        <v>45514</v>
      </c>
      <c r="J22" s="42"/>
      <c r="K22" s="43"/>
      <c r="L22" s="52"/>
      <c r="M22" s="94"/>
    </row>
    <row r="23" spans="2:14" ht="13.65" customHeight="1" x14ac:dyDescent="0.3">
      <c r="B23" s="41"/>
      <c r="C23" s="42" t="str">
        <f>Fixtures!C10</f>
        <v>Southgate Adelaide</v>
      </c>
      <c r="D23" s="42" t="s">
        <v>385</v>
      </c>
      <c r="E23" s="43" t="s">
        <v>125</v>
      </c>
      <c r="F23" s="44"/>
      <c r="G23" s="139"/>
      <c r="H23" s="41"/>
      <c r="I23" s="42" t="str">
        <f>Fixtures!$C$23</f>
        <v>ISIS Trophy-1</v>
      </c>
      <c r="J23" s="42"/>
      <c r="K23" s="43"/>
      <c r="L23" s="52"/>
      <c r="M23" s="94"/>
    </row>
    <row r="24" spans="2:14" ht="13.65" customHeight="1" x14ac:dyDescent="0.3">
      <c r="B24" s="41"/>
      <c r="C24" s="46"/>
      <c r="D24" s="46"/>
      <c r="E24" s="46"/>
      <c r="F24" s="44"/>
      <c r="G24" s="139"/>
      <c r="H24" s="41"/>
      <c r="I24" s="42"/>
      <c r="J24" s="42"/>
      <c r="K24" s="43"/>
      <c r="L24" s="52"/>
      <c r="M24" s="94"/>
    </row>
    <row r="25" spans="2:14" ht="13.65" customHeight="1" x14ac:dyDescent="0.3">
      <c r="B25" s="37"/>
      <c r="C25" s="38">
        <f>Fixtures!B11</f>
        <v>45451</v>
      </c>
      <c r="D25" s="39"/>
      <c r="E25" s="39"/>
      <c r="F25" s="40"/>
      <c r="G25" s="139"/>
      <c r="H25" s="41"/>
      <c r="I25" s="38">
        <f>Fixtures!$B$24</f>
        <v>45514</v>
      </c>
      <c r="J25" s="42"/>
      <c r="K25" s="43"/>
      <c r="L25" s="52"/>
      <c r="M25" s="94"/>
    </row>
    <row r="26" spans="2:14" ht="13.65" customHeight="1" x14ac:dyDescent="0.3">
      <c r="B26" s="41"/>
      <c r="C26" s="42" t="str">
        <f>Fixtures!C11</f>
        <v>Brentham</v>
      </c>
      <c r="D26" s="42"/>
      <c r="E26" s="43"/>
      <c r="F26" s="44"/>
      <c r="G26" s="139"/>
      <c r="H26" s="41"/>
      <c r="I26" s="42" t="str">
        <f>Fixtures!$C$24</f>
        <v>ISIS Trophy-1</v>
      </c>
      <c r="J26" s="42"/>
      <c r="K26" s="43"/>
      <c r="L26" s="52"/>
      <c r="M26" s="94"/>
    </row>
    <row r="27" spans="2:14" ht="13.65" customHeight="1" x14ac:dyDescent="0.3">
      <c r="B27" s="41"/>
      <c r="C27" s="49"/>
      <c r="D27" s="42"/>
      <c r="E27" s="43"/>
      <c r="F27" s="44"/>
      <c r="G27" s="139"/>
      <c r="H27" s="41"/>
      <c r="I27" s="42"/>
      <c r="J27" s="42"/>
      <c r="K27" s="43"/>
      <c r="L27" s="52"/>
      <c r="M27" s="94"/>
    </row>
    <row r="28" spans="2:14" ht="13.65" customHeight="1" x14ac:dyDescent="0.3">
      <c r="B28" s="37"/>
      <c r="C28" s="38">
        <f>Fixtures!B12</f>
        <v>45458</v>
      </c>
      <c r="D28" s="39"/>
      <c r="E28" s="39"/>
      <c r="F28" s="40"/>
      <c r="G28" s="139"/>
      <c r="H28" s="41"/>
      <c r="I28" s="38">
        <f>Fixtures!$B$25</f>
        <v>45521</v>
      </c>
      <c r="J28" s="42"/>
      <c r="K28" s="43"/>
      <c r="L28" s="52"/>
      <c r="M28" s="94"/>
    </row>
    <row r="29" spans="2:14" ht="13.65" customHeight="1" x14ac:dyDescent="0.3">
      <c r="B29" s="41"/>
      <c r="C29" s="42" t="str">
        <f>Fixtures!C12</f>
        <v>Putney</v>
      </c>
      <c r="D29" s="42"/>
      <c r="E29" s="43"/>
      <c r="F29" s="50"/>
      <c r="G29" s="139"/>
      <c r="H29" s="41"/>
      <c r="I29" s="42" t="str">
        <f>Fixtures!$C$25</f>
        <v>Old Merchant Taylors'</v>
      </c>
      <c r="J29" s="42"/>
      <c r="K29" s="43"/>
      <c r="L29" s="52"/>
      <c r="M29" s="94"/>
    </row>
    <row r="30" spans="2:14" ht="13.65" customHeight="1" x14ac:dyDescent="0.3">
      <c r="B30" s="41"/>
      <c r="C30" s="42"/>
      <c r="D30" s="42"/>
      <c r="E30" s="43"/>
      <c r="F30" s="50"/>
      <c r="G30" s="139"/>
      <c r="H30" s="41"/>
      <c r="I30" s="42"/>
      <c r="J30" s="42"/>
      <c r="K30" s="43"/>
      <c r="L30" s="52"/>
      <c r="M30" s="94"/>
    </row>
    <row r="31" spans="2:14" ht="13.65" customHeight="1" x14ac:dyDescent="0.25">
      <c r="B31" s="37"/>
      <c r="C31" s="38">
        <f>Fixtures!B13</f>
        <v>45465</v>
      </c>
      <c r="D31" s="39"/>
      <c r="E31" s="39"/>
      <c r="F31" s="40"/>
      <c r="G31" s="139"/>
      <c r="H31" s="41"/>
      <c r="I31" s="38">
        <f>Fixtures!$B$26</f>
        <v>45528</v>
      </c>
      <c r="J31" s="42"/>
      <c r="K31" s="43"/>
      <c r="L31" s="52"/>
    </row>
    <row r="32" spans="2:14" ht="13.65" customHeight="1" x14ac:dyDescent="0.25">
      <c r="B32" s="41"/>
      <c r="C32" s="42" t="str">
        <f>Fixtures!C13</f>
        <v>TBC</v>
      </c>
      <c r="D32" s="42"/>
      <c r="E32" s="43"/>
      <c r="F32" s="50"/>
      <c r="G32" s="139"/>
      <c r="H32" s="41"/>
      <c r="I32" s="42" t="str">
        <f>Fixtures!$C$26</f>
        <v>Winchmore Hill</v>
      </c>
      <c r="J32" s="42"/>
      <c r="K32" s="43"/>
      <c r="L32" s="52"/>
    </row>
    <row r="33" spans="2:24" ht="13.65" customHeight="1" x14ac:dyDescent="0.25">
      <c r="B33" s="41"/>
      <c r="C33" s="42"/>
      <c r="D33" s="42"/>
      <c r="E33" s="43"/>
      <c r="F33" s="50"/>
      <c r="G33" s="139"/>
      <c r="H33" s="41"/>
      <c r="I33" s="42"/>
      <c r="J33" s="42"/>
      <c r="K33" s="43"/>
      <c r="L33" s="52"/>
    </row>
    <row r="34" spans="2:24" ht="12.65" customHeight="1" x14ac:dyDescent="0.25">
      <c r="B34" s="37"/>
      <c r="C34" s="38">
        <f>Fixtures!B14</f>
        <v>45472</v>
      </c>
      <c r="D34" s="39"/>
      <c r="E34" s="39"/>
      <c r="F34" s="40"/>
      <c r="G34" s="139"/>
      <c r="H34" s="41"/>
      <c r="I34" s="38">
        <f>Fixtures!$B$27</f>
        <v>45535</v>
      </c>
      <c r="J34" s="42"/>
      <c r="K34" s="43"/>
      <c r="L34" s="52"/>
    </row>
    <row r="35" spans="2:24" ht="12.65" customHeight="1" x14ac:dyDescent="0.25">
      <c r="B35" s="41"/>
      <c r="C35" s="42" t="str">
        <f>Fixtures!C14</f>
        <v>Kew</v>
      </c>
      <c r="D35" s="42"/>
      <c r="E35" s="43"/>
      <c r="F35" s="50"/>
      <c r="G35" s="139"/>
      <c r="H35" s="41"/>
      <c r="I35" s="42" t="str">
        <f>Fixtures!$C$27</f>
        <v>Highgate</v>
      </c>
      <c r="J35" s="42"/>
      <c r="K35" s="43"/>
      <c r="L35" s="52"/>
    </row>
    <row r="36" spans="2:24" ht="12.65" customHeight="1" x14ac:dyDescent="0.25">
      <c r="B36" s="41"/>
      <c r="C36" s="42"/>
      <c r="D36" s="51"/>
      <c r="E36" s="51"/>
      <c r="F36" s="52"/>
      <c r="G36" s="139"/>
      <c r="H36" s="41"/>
      <c r="I36" s="42"/>
      <c r="J36" s="42"/>
      <c r="K36" s="43"/>
      <c r="L36" s="52"/>
    </row>
    <row r="37" spans="2:24" ht="12.65" customHeight="1" x14ac:dyDescent="0.25">
      <c r="B37" s="37"/>
      <c r="C37" s="38">
        <f>Fixtures!B15</f>
        <v>45479</v>
      </c>
      <c r="D37" s="42"/>
      <c r="E37" s="43"/>
      <c r="F37" s="52"/>
      <c r="G37"/>
      <c r="H37" s="41"/>
      <c r="I37" s="38">
        <f>Fixtures!B28</f>
        <v>45542</v>
      </c>
      <c r="J37" s="42"/>
      <c r="K37" s="43"/>
      <c r="L37" s="52"/>
    </row>
    <row r="38" spans="2:24" ht="12.65" customHeight="1" x14ac:dyDescent="0.25">
      <c r="B38" s="41"/>
      <c r="C38" s="42" t="str">
        <f>Fixtures!C15</f>
        <v>Shepherd's Bush</v>
      </c>
      <c r="D38" s="42"/>
      <c r="E38" s="43"/>
      <c r="F38" s="52"/>
      <c r="G38"/>
      <c r="H38" s="41"/>
      <c r="I38" s="42" t="str">
        <f>Fixtures!C28</f>
        <v>Pinner</v>
      </c>
      <c r="J38" s="42"/>
      <c r="K38" s="43"/>
      <c r="L38" s="52"/>
    </row>
    <row r="39" spans="2:24" ht="12.65" customHeight="1" x14ac:dyDescent="0.25">
      <c r="B39" s="41"/>
      <c r="C39" s="42"/>
      <c r="D39" s="51"/>
      <c r="E39" s="51"/>
      <c r="F39" s="52"/>
      <c r="G39"/>
      <c r="H39" s="41"/>
      <c r="I39" s="42"/>
      <c r="J39" s="51"/>
      <c r="K39" s="51"/>
      <c r="L39" s="52"/>
    </row>
    <row r="40" spans="2:24" ht="12.65" customHeight="1" x14ac:dyDescent="0.25">
      <c r="B40" s="37"/>
      <c r="C40" s="38">
        <f>Fixtures!B16</f>
        <v>45484</v>
      </c>
      <c r="D40" s="42"/>
      <c r="E40" s="43"/>
      <c r="F40" s="52"/>
      <c r="G40"/>
      <c r="H40" s="37"/>
      <c r="I40" s="38">
        <f>Fixtures!B29</f>
        <v>45549</v>
      </c>
      <c r="J40" s="42"/>
      <c r="K40" s="43"/>
      <c r="L40" s="52"/>
    </row>
    <row r="41" spans="2:24" ht="12.65" customHeight="1" x14ac:dyDescent="0.25">
      <c r="B41" s="41"/>
      <c r="C41" s="42" t="str">
        <f>Fixtures!C16</f>
        <v>Prince's Head</v>
      </c>
      <c r="D41" s="42"/>
      <c r="E41" s="43"/>
      <c r="F41" s="52"/>
      <c r="G41"/>
      <c r="H41" s="41"/>
      <c r="I41" s="42" t="str">
        <f>Fixtures!C29</f>
        <v>Crouch End</v>
      </c>
      <c r="J41" s="42"/>
      <c r="K41" s="43"/>
      <c r="L41" s="52"/>
      <c r="R41" s="138"/>
      <c r="S41" s="138"/>
      <c r="T41" s="138"/>
    </row>
    <row r="42" spans="2:24" ht="12.65" customHeight="1" x14ac:dyDescent="0.25">
      <c r="B42" s="53"/>
      <c r="C42" s="54"/>
      <c r="D42" s="244"/>
      <c r="E42" s="244"/>
      <c r="F42" s="56"/>
      <c r="G42"/>
      <c r="H42" s="53"/>
      <c r="I42" s="54"/>
      <c r="J42" s="244"/>
      <c r="K42" s="244"/>
      <c r="L42" s="56"/>
      <c r="R42" s="138"/>
      <c r="S42" s="138"/>
      <c r="T42" s="138"/>
    </row>
    <row r="43" spans="2:24" ht="12.65" customHeight="1" x14ac:dyDescent="0.25">
      <c r="G43"/>
      <c r="R43" s="138"/>
      <c r="S43" s="138"/>
      <c r="T43" s="138"/>
    </row>
    <row r="44" spans="2:24" ht="12.65" customHeight="1" x14ac:dyDescent="0.25">
      <c r="G44"/>
      <c r="R44" s="138"/>
      <c r="S44" s="138"/>
      <c r="T44" s="138"/>
    </row>
    <row r="45" spans="2:24" ht="12.65" customHeight="1" x14ac:dyDescent="0.25">
      <c r="G45"/>
      <c r="R45" s="146"/>
      <c r="S45" s="146"/>
    </row>
    <row r="46" spans="2:24" ht="12.65" customHeight="1" x14ac:dyDescent="0.25">
      <c r="G46"/>
      <c r="W46" s="146"/>
      <c r="X46" s="146"/>
    </row>
    <row r="47" spans="2:24" ht="12.65" customHeight="1" x14ac:dyDescent="0.25">
      <c r="G47"/>
      <c r="W47" s="146"/>
      <c r="X47" s="146"/>
    </row>
    <row r="48" spans="2:24"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row r="66" spans="7:7" ht="12.65" customHeight="1" x14ac:dyDescent="0.25">
      <c r="G66"/>
    </row>
    <row r="67" spans="7:7" ht="12.65" customHeight="1" x14ac:dyDescent="0.25">
      <c r="G67"/>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65"/>
  <sheetViews>
    <sheetView showGridLines="0" showRowColHeaders="0" zoomScale="85" zoomScaleNormal="85" workbookViewId="0">
      <selection activeCell="A84" sqref="A84"/>
    </sheetView>
  </sheetViews>
  <sheetFormatPr defaultColWidth="9.08984375" defaultRowHeight="12.65" customHeight="1" x14ac:dyDescent="0.25"/>
  <cols>
    <col min="1" max="1" width="4.08984375" customWidth="1"/>
    <col min="2" max="2" width="3" customWidth="1"/>
    <col min="3" max="3" width="20.08984375" customWidth="1"/>
    <col min="4" max="4" width="16.6328125" customWidth="1"/>
    <col min="5" max="5" width="6.453125" customWidth="1"/>
    <col min="6" max="6" width="3" customWidth="1"/>
    <col min="7" max="7" width="1.90625" style="147" customWidth="1"/>
    <col min="8" max="8" width="3" customWidth="1"/>
    <col min="9" max="9" width="20.08984375" customWidth="1"/>
    <col min="10" max="10" width="16.6328125" customWidth="1"/>
    <col min="11" max="11" width="5.36328125" customWidth="1"/>
    <col min="12" max="12" width="3" customWidth="1"/>
    <col min="13" max="13" width="1.90625" customWidth="1"/>
    <col min="14" max="14" width="23" customWidth="1"/>
    <col min="15" max="16" width="5.36328125" customWidth="1"/>
    <col min="17" max="17" width="3" customWidth="1"/>
  </cols>
  <sheetData>
    <row r="1" spans="2:27" ht="13.65" customHeight="1" x14ac:dyDescent="0.25"/>
    <row r="2" spans="2:27" ht="13.65" customHeight="1" x14ac:dyDescent="0.3">
      <c r="B2" s="61"/>
      <c r="C2" s="62" t="s">
        <v>8</v>
      </c>
      <c r="D2" s="94"/>
      <c r="E2" s="94"/>
      <c r="F2" s="94"/>
      <c r="G2" s="107"/>
      <c r="H2" s="94"/>
      <c r="I2" s="94"/>
      <c r="J2" s="94"/>
      <c r="K2" s="94"/>
      <c r="L2" s="94"/>
      <c r="M2" s="94"/>
      <c r="N2" s="94"/>
      <c r="O2" s="94"/>
      <c r="P2" s="94"/>
    </row>
    <row r="3" spans="2:27" ht="13.65" customHeight="1" x14ac:dyDescent="0.3">
      <c r="B3" s="34"/>
      <c r="C3" s="35"/>
      <c r="D3" s="35"/>
      <c r="E3" s="35"/>
      <c r="F3" s="36"/>
      <c r="G3" s="139"/>
      <c r="H3" s="57"/>
      <c r="I3" s="58"/>
      <c r="J3" s="273"/>
      <c r="K3" s="273"/>
      <c r="L3" s="274"/>
      <c r="M3" s="94"/>
      <c r="N3" s="241" t="s">
        <v>8</v>
      </c>
      <c r="O3" s="242"/>
      <c r="P3" s="243"/>
      <c r="U3" s="100"/>
      <c r="Z3" s="101"/>
      <c r="AA3" s="100"/>
    </row>
    <row r="4" spans="2:27" ht="13.65" customHeight="1" x14ac:dyDescent="0.3">
      <c r="B4" s="37"/>
      <c r="C4" s="38">
        <f>Fixtures!B4</f>
        <v>45402</v>
      </c>
      <c r="D4" s="39"/>
      <c r="E4" s="39"/>
      <c r="F4" s="40"/>
      <c r="G4" s="139"/>
      <c r="H4" s="37"/>
      <c r="I4" s="38">
        <f>Fixtures!B17</f>
        <v>45486</v>
      </c>
      <c r="J4" s="39"/>
      <c r="K4" s="39"/>
      <c r="L4" s="40"/>
      <c r="M4" s="94"/>
      <c r="N4" s="240" t="s">
        <v>325</v>
      </c>
      <c r="O4" s="238" t="s">
        <v>122</v>
      </c>
      <c r="P4" s="275">
        <v>1</v>
      </c>
      <c r="U4" s="100"/>
      <c r="Z4" s="101"/>
      <c r="AA4" s="101"/>
    </row>
    <row r="5" spans="2:27" ht="13.65" customHeight="1" x14ac:dyDescent="0.3">
      <c r="B5" s="41"/>
      <c r="C5" s="42" t="str">
        <f>Fixtures!C4</f>
        <v>Brentham</v>
      </c>
      <c r="D5" s="42" t="s">
        <v>325</v>
      </c>
      <c r="E5" s="43" t="s">
        <v>72</v>
      </c>
      <c r="F5" s="44"/>
      <c r="G5" s="139"/>
      <c r="H5" s="41"/>
      <c r="I5" s="42" t="str">
        <f>Fixtures!C17</f>
        <v>Teddington</v>
      </c>
      <c r="J5" s="42"/>
      <c r="K5" s="43"/>
      <c r="L5" s="50"/>
      <c r="M5" s="94"/>
      <c r="N5" s="240" t="s">
        <v>338</v>
      </c>
      <c r="O5" s="238"/>
      <c r="P5" s="275">
        <v>1</v>
      </c>
    </row>
    <row r="6" spans="2:27" ht="13.65" customHeight="1" x14ac:dyDescent="0.3">
      <c r="B6" s="41"/>
      <c r="C6" s="42"/>
      <c r="D6" s="42"/>
      <c r="E6" s="43"/>
      <c r="F6" s="44"/>
      <c r="G6" s="139"/>
      <c r="H6" s="41"/>
      <c r="I6" s="42"/>
      <c r="J6" s="42"/>
      <c r="K6" s="43"/>
      <c r="L6" s="52"/>
      <c r="M6" s="94"/>
      <c r="N6" s="240" t="s">
        <v>335</v>
      </c>
      <c r="O6" s="238"/>
      <c r="P6" s="275">
        <v>1</v>
      </c>
    </row>
    <row r="7" spans="2:27" ht="13.65" customHeight="1" x14ac:dyDescent="0.3">
      <c r="B7" s="37"/>
      <c r="C7" s="38">
        <f>Fixtures!B5</f>
        <v>45409</v>
      </c>
      <c r="D7" s="42"/>
      <c r="E7" s="43"/>
      <c r="F7" s="40"/>
      <c r="G7" s="139"/>
      <c r="H7" s="41"/>
      <c r="I7" s="38">
        <f>Fixtures!$B$18</f>
        <v>45493</v>
      </c>
      <c r="J7" s="42"/>
      <c r="K7" s="43"/>
      <c r="L7" s="52"/>
      <c r="M7" s="94"/>
      <c r="N7" s="240" t="s">
        <v>23</v>
      </c>
      <c r="O7" s="238" t="s">
        <v>122</v>
      </c>
      <c r="P7" s="275">
        <v>1</v>
      </c>
    </row>
    <row r="8" spans="2:27" ht="13.65" customHeight="1" x14ac:dyDescent="0.3">
      <c r="B8" s="41"/>
      <c r="C8" s="45" t="str">
        <f>Fixtures!C5</f>
        <v>Merton</v>
      </c>
      <c r="D8" s="42" t="s">
        <v>338</v>
      </c>
      <c r="E8" s="43"/>
      <c r="F8" s="44"/>
      <c r="G8" s="139"/>
      <c r="H8" s="41"/>
      <c r="I8" s="42" t="str">
        <f>Fixtures!$C$18</f>
        <v>Black Rose of Highgate</v>
      </c>
      <c r="J8" s="42"/>
      <c r="K8" s="43"/>
      <c r="L8" s="52"/>
      <c r="M8" s="94"/>
      <c r="N8" s="240" t="s">
        <v>86</v>
      </c>
      <c r="O8" s="238" t="s">
        <v>125</v>
      </c>
      <c r="P8" s="275">
        <v>1</v>
      </c>
    </row>
    <row r="9" spans="2:27" ht="13.65" customHeight="1" x14ac:dyDescent="0.3">
      <c r="B9" s="41"/>
      <c r="C9" s="46"/>
      <c r="D9" s="42"/>
      <c r="E9" s="43"/>
      <c r="F9" s="44"/>
      <c r="G9" s="139"/>
      <c r="H9" s="41"/>
      <c r="I9" s="42"/>
      <c r="J9" s="42"/>
      <c r="K9" s="43"/>
      <c r="L9" s="52"/>
      <c r="M9" s="94"/>
      <c r="N9" s="240" t="s">
        <v>385</v>
      </c>
      <c r="O9" s="238" t="s">
        <v>125</v>
      </c>
      <c r="P9" s="275">
        <v>1</v>
      </c>
    </row>
    <row r="10" spans="2:27" ht="13.65" customHeight="1" x14ac:dyDescent="0.3">
      <c r="B10" s="37"/>
      <c r="C10" s="38">
        <f>Fixtures!B6</f>
        <v>45416</v>
      </c>
      <c r="D10" s="42"/>
      <c r="E10" s="43"/>
      <c r="F10" s="40"/>
      <c r="G10" s="139"/>
      <c r="H10" s="41"/>
      <c r="I10" s="38">
        <f>Fixtures!$B$19</f>
        <v>45500</v>
      </c>
      <c r="J10" s="60"/>
      <c r="K10" s="60"/>
      <c r="L10" s="52"/>
      <c r="M10" s="94"/>
      <c r="N10" s="239"/>
      <c r="O10" s="239"/>
      <c r="P10" s="239"/>
    </row>
    <row r="11" spans="2:27" ht="13.65" customHeight="1" x14ac:dyDescent="0.3">
      <c r="B11" s="41"/>
      <c r="C11" s="45" t="str">
        <f>Fixtures!C6</f>
        <v>Ickenham</v>
      </c>
      <c r="D11" s="42" t="s">
        <v>335</v>
      </c>
      <c r="E11" s="43"/>
      <c r="F11" s="44"/>
      <c r="G11" s="139"/>
      <c r="H11" s="41"/>
      <c r="I11" s="42" t="str">
        <f>Fixtures!$C$19</f>
        <v>Northwood</v>
      </c>
      <c r="J11" s="42"/>
      <c r="K11" s="43"/>
      <c r="L11" s="52"/>
      <c r="M11" s="94"/>
    </row>
    <row r="12" spans="2:27" ht="13.65" customHeight="1" x14ac:dyDescent="0.3">
      <c r="B12" s="41"/>
      <c r="C12" s="46"/>
      <c r="D12" s="42"/>
      <c r="E12" s="43"/>
      <c r="F12" s="44"/>
      <c r="G12" s="139"/>
      <c r="H12" s="41"/>
      <c r="I12" s="42"/>
      <c r="J12" s="42"/>
      <c r="K12" s="42"/>
      <c r="L12" s="52"/>
      <c r="M12" s="94"/>
    </row>
    <row r="13" spans="2:27" ht="13.65" customHeight="1" x14ac:dyDescent="0.3">
      <c r="B13" s="37"/>
      <c r="C13" s="38">
        <f>Fixtures!B7</f>
        <v>45423</v>
      </c>
      <c r="D13" s="42"/>
      <c r="E13" s="43"/>
      <c r="F13" s="40"/>
      <c r="G13" s="139"/>
      <c r="H13" s="41"/>
      <c r="I13" s="38">
        <f>Fixtures!$B$20</f>
        <v>45507</v>
      </c>
      <c r="J13" s="60"/>
      <c r="K13" s="60"/>
      <c r="L13" s="52"/>
      <c r="M13" s="94"/>
    </row>
    <row r="14" spans="2:27" ht="13.65" customHeight="1" x14ac:dyDescent="0.3">
      <c r="B14" s="41"/>
      <c r="C14" s="45" t="str">
        <f>Fixtures!C7</f>
        <v>Harrow St. Mary's</v>
      </c>
      <c r="D14" s="42" t="s">
        <v>23</v>
      </c>
      <c r="E14" s="43" t="s">
        <v>122</v>
      </c>
      <c r="F14" s="44"/>
      <c r="G14" s="139"/>
      <c r="H14" s="41"/>
      <c r="I14" s="42" t="str">
        <f>Fixtures!$C$20</f>
        <v>Chiswick</v>
      </c>
      <c r="J14" s="42"/>
      <c r="K14" s="43"/>
      <c r="L14" s="52"/>
      <c r="M14" s="94"/>
    </row>
    <row r="15" spans="2:27" ht="13.65" customHeight="1" x14ac:dyDescent="0.3">
      <c r="B15" s="41"/>
      <c r="C15" s="46"/>
      <c r="D15" s="42"/>
      <c r="E15" s="43"/>
      <c r="F15" s="44"/>
      <c r="G15" s="139"/>
      <c r="H15" s="41"/>
      <c r="I15" s="49"/>
      <c r="J15" s="42"/>
      <c r="K15" s="43"/>
      <c r="L15" s="52"/>
      <c r="M15" s="94"/>
    </row>
    <row r="16" spans="2:27" ht="13.65" customHeight="1" x14ac:dyDescent="0.3">
      <c r="B16" s="37"/>
      <c r="C16" s="47">
        <f>Fixtures!B8</f>
        <v>45430</v>
      </c>
      <c r="D16" s="42"/>
      <c r="E16" s="43"/>
      <c r="F16" s="40"/>
      <c r="G16" s="139"/>
      <c r="H16" s="41"/>
      <c r="I16" s="38">
        <f>Fixtures!$B$21</f>
        <v>45513</v>
      </c>
      <c r="J16" s="42"/>
      <c r="K16" s="43"/>
      <c r="L16" s="52"/>
      <c r="M16" s="94"/>
    </row>
    <row r="17" spans="2:13" ht="13.65" customHeight="1" x14ac:dyDescent="0.3">
      <c r="B17" s="41"/>
      <c r="C17" s="45" t="str">
        <f>Fixtures!C8</f>
        <v>Barnes</v>
      </c>
      <c r="D17" s="42" t="s">
        <v>86</v>
      </c>
      <c r="E17" s="43" t="s">
        <v>125</v>
      </c>
      <c r="F17" s="44"/>
      <c r="G17" s="139"/>
      <c r="H17" s="41"/>
      <c r="I17" s="42" t="str">
        <f>Fixtures!$C$21</f>
        <v>ISIS Trophy-1</v>
      </c>
      <c r="J17" s="42"/>
      <c r="K17" s="43"/>
      <c r="L17" s="52"/>
      <c r="M17" s="94"/>
    </row>
    <row r="18" spans="2:13" ht="13.65" customHeight="1" x14ac:dyDescent="0.3">
      <c r="B18" s="41"/>
      <c r="C18" s="46"/>
      <c r="D18" s="42"/>
      <c r="E18" s="43"/>
      <c r="F18" s="44"/>
      <c r="G18" s="139"/>
      <c r="H18" s="41"/>
      <c r="I18" s="42"/>
      <c r="J18" s="42"/>
      <c r="K18" s="43"/>
      <c r="L18" s="52"/>
      <c r="M18" s="94"/>
    </row>
    <row r="19" spans="2:13" ht="13.65" customHeight="1" x14ac:dyDescent="0.3">
      <c r="B19" s="37"/>
      <c r="C19" s="38">
        <f>Fixtures!B9</f>
        <v>45437</v>
      </c>
      <c r="D19" s="42"/>
      <c r="E19" s="43"/>
      <c r="F19" s="40"/>
      <c r="G19" s="139"/>
      <c r="H19" s="41"/>
      <c r="I19" s="38">
        <f>Fixtures!$B$22</f>
        <v>45513</v>
      </c>
      <c r="J19" s="42"/>
      <c r="K19" s="43"/>
      <c r="L19" s="52"/>
      <c r="M19" s="94"/>
    </row>
    <row r="20" spans="2:13" ht="13.65" customHeight="1" x14ac:dyDescent="0.3">
      <c r="B20" s="41"/>
      <c r="C20" s="42" t="str">
        <f>Fixtures!C9</f>
        <v>Black Rose of Highgate</v>
      </c>
      <c r="D20" s="42" t="s">
        <v>75</v>
      </c>
      <c r="E20" s="43"/>
      <c r="F20" s="44"/>
      <c r="G20" s="139"/>
      <c r="H20" s="41"/>
      <c r="I20" s="42" t="str">
        <f>Fixtures!$C$22</f>
        <v>ISIS Trophy-1</v>
      </c>
      <c r="J20" s="42"/>
      <c r="K20" s="43"/>
      <c r="L20" s="52"/>
      <c r="M20" s="94"/>
    </row>
    <row r="21" spans="2:13" ht="13.65" customHeight="1" x14ac:dyDescent="0.3">
      <c r="B21" s="41"/>
      <c r="C21" s="46"/>
      <c r="D21" s="48"/>
      <c r="E21" s="48"/>
      <c r="F21" s="44"/>
      <c r="G21" s="139"/>
      <c r="H21" s="41"/>
      <c r="I21" s="42"/>
      <c r="J21" s="42"/>
      <c r="K21" s="43"/>
      <c r="L21" s="52"/>
      <c r="M21" s="94"/>
    </row>
    <row r="22" spans="2:13" ht="13.65" customHeight="1" x14ac:dyDescent="0.3">
      <c r="B22" s="37"/>
      <c r="C22" s="38">
        <f>Fixtures!B10</f>
        <v>45444</v>
      </c>
      <c r="D22" s="39"/>
      <c r="E22" s="39"/>
      <c r="F22" s="40"/>
      <c r="G22" s="139"/>
      <c r="H22" s="41"/>
      <c r="I22" s="38">
        <f>Fixtures!$B$23</f>
        <v>45514</v>
      </c>
      <c r="J22" s="42"/>
      <c r="K22" s="43"/>
      <c r="L22" s="52"/>
      <c r="M22" s="94"/>
    </row>
    <row r="23" spans="2:13" ht="13.65" customHeight="1" x14ac:dyDescent="0.3">
      <c r="B23" s="41"/>
      <c r="C23" s="42" t="str">
        <f>Fixtures!C10</f>
        <v>Southgate Adelaide</v>
      </c>
      <c r="D23" s="42" t="s">
        <v>385</v>
      </c>
      <c r="E23" s="43" t="s">
        <v>125</v>
      </c>
      <c r="F23" s="44"/>
      <c r="G23" s="139"/>
      <c r="H23" s="41"/>
      <c r="I23" s="42" t="str">
        <f>Fixtures!$C$23</f>
        <v>ISIS Trophy-1</v>
      </c>
      <c r="J23" s="42"/>
      <c r="K23" s="43"/>
      <c r="L23" s="52"/>
      <c r="M23" s="94"/>
    </row>
    <row r="24" spans="2:13" ht="13.65" customHeight="1" x14ac:dyDescent="0.3">
      <c r="B24" s="41"/>
      <c r="C24" s="46"/>
      <c r="D24" s="46"/>
      <c r="E24" s="46"/>
      <c r="F24" s="44"/>
      <c r="G24" s="139"/>
      <c r="H24" s="41"/>
      <c r="I24" s="42"/>
      <c r="J24" s="42"/>
      <c r="K24" s="43"/>
      <c r="L24" s="52"/>
      <c r="M24" s="94"/>
    </row>
    <row r="25" spans="2:13" ht="13.65" customHeight="1" x14ac:dyDescent="0.3">
      <c r="B25" s="37"/>
      <c r="C25" s="38">
        <f>Fixtures!B11</f>
        <v>45451</v>
      </c>
      <c r="D25" s="39"/>
      <c r="E25" s="39"/>
      <c r="F25" s="40"/>
      <c r="G25" s="139"/>
      <c r="H25" s="41"/>
      <c r="I25" s="38">
        <f>Fixtures!B24</f>
        <v>45514</v>
      </c>
      <c r="J25" s="42"/>
      <c r="K25" s="43"/>
      <c r="L25" s="52"/>
      <c r="M25" s="94"/>
    </row>
    <row r="26" spans="2:13" ht="13.65" customHeight="1" x14ac:dyDescent="0.3">
      <c r="B26" s="41"/>
      <c r="C26" s="42" t="str">
        <f>Fixtures!C11</f>
        <v>Brentham</v>
      </c>
      <c r="D26" s="42"/>
      <c r="E26" s="43"/>
      <c r="F26" s="44"/>
      <c r="G26" s="139"/>
      <c r="H26" s="41"/>
      <c r="I26" s="42" t="str">
        <f>Fixtures!$C$24</f>
        <v>ISIS Trophy-1</v>
      </c>
      <c r="J26" s="42"/>
      <c r="K26" s="43"/>
      <c r="L26" s="52"/>
      <c r="M26" s="94"/>
    </row>
    <row r="27" spans="2:13" ht="13.65" customHeight="1" x14ac:dyDescent="0.3">
      <c r="B27" s="41"/>
      <c r="C27" s="49"/>
      <c r="D27" s="48"/>
      <c r="E27" s="48"/>
      <c r="F27" s="44"/>
      <c r="G27" s="139"/>
      <c r="H27" s="41"/>
      <c r="I27" s="42"/>
      <c r="J27" s="42"/>
      <c r="K27" s="43"/>
      <c r="L27" s="52"/>
      <c r="M27" s="94"/>
    </row>
    <row r="28" spans="2:13" ht="13.65" customHeight="1" x14ac:dyDescent="0.3">
      <c r="B28" s="37"/>
      <c r="C28" s="38">
        <f>Fixtures!B12</f>
        <v>45458</v>
      </c>
      <c r="D28" s="60"/>
      <c r="E28" s="43"/>
      <c r="F28" s="40"/>
      <c r="G28" s="139"/>
      <c r="H28" s="41"/>
      <c r="I28" s="38">
        <f>Fixtures!$B$25</f>
        <v>45521</v>
      </c>
      <c r="J28" s="42"/>
      <c r="K28" s="43"/>
      <c r="L28" s="52"/>
      <c r="M28" s="94"/>
    </row>
    <row r="29" spans="2:13" ht="13.65" customHeight="1" x14ac:dyDescent="0.3">
      <c r="B29" s="41"/>
      <c r="C29" s="42" t="str">
        <f>Fixtures!C12</f>
        <v>Putney</v>
      </c>
      <c r="D29" s="42"/>
      <c r="E29" s="43"/>
      <c r="F29" s="50"/>
      <c r="G29" s="139"/>
      <c r="H29" s="41"/>
      <c r="I29" s="42" t="str">
        <f>Fixtures!$C$25</f>
        <v>Old Merchant Taylors'</v>
      </c>
      <c r="J29" s="42"/>
      <c r="K29" s="43"/>
      <c r="L29" s="52"/>
      <c r="M29" s="94"/>
    </row>
    <row r="30" spans="2:13" ht="13.65" customHeight="1" x14ac:dyDescent="0.3">
      <c r="B30" s="41"/>
      <c r="C30" s="42"/>
      <c r="D30" s="42"/>
      <c r="E30" s="43"/>
      <c r="F30" s="50"/>
      <c r="G30" s="139"/>
      <c r="H30" s="41"/>
      <c r="I30" s="42"/>
      <c r="J30" s="42"/>
      <c r="K30" s="43"/>
      <c r="L30" s="52"/>
      <c r="M30" s="94"/>
    </row>
    <row r="31" spans="2:13" ht="13.65" customHeight="1" x14ac:dyDescent="0.25">
      <c r="B31" s="37"/>
      <c r="C31" s="38">
        <f>Fixtures!B13</f>
        <v>45465</v>
      </c>
      <c r="D31" s="39"/>
      <c r="E31" s="39"/>
      <c r="F31" s="40"/>
      <c r="G31" s="139"/>
      <c r="H31" s="41"/>
      <c r="I31" s="38">
        <f>Fixtures!$B$26</f>
        <v>45528</v>
      </c>
      <c r="J31" s="42"/>
      <c r="K31" s="43"/>
      <c r="L31" s="52"/>
    </row>
    <row r="32" spans="2:13" ht="13.65" customHeight="1" x14ac:dyDescent="0.25">
      <c r="B32" s="41"/>
      <c r="C32" s="42" t="str">
        <f>Fixtures!C13</f>
        <v>TBC</v>
      </c>
      <c r="D32" s="42"/>
      <c r="E32" s="43"/>
      <c r="F32" s="50"/>
      <c r="G32" s="139"/>
      <c r="H32" s="41"/>
      <c r="I32" s="42" t="str">
        <f>Fixtures!$C$26</f>
        <v>Winchmore Hill</v>
      </c>
      <c r="J32" s="42"/>
      <c r="K32" s="43"/>
      <c r="L32" s="52"/>
    </row>
    <row r="33" spans="2:20" ht="13.65" customHeight="1" x14ac:dyDescent="0.25">
      <c r="B33" s="41"/>
      <c r="C33" s="42"/>
      <c r="D33" s="51"/>
      <c r="E33" s="51"/>
      <c r="F33" s="52"/>
      <c r="G33" s="139"/>
      <c r="H33" s="41"/>
      <c r="I33" s="42"/>
      <c r="J33" s="42"/>
      <c r="K33" s="43"/>
      <c r="L33" s="52"/>
    </row>
    <row r="34" spans="2:20" ht="12.65" customHeight="1" x14ac:dyDescent="0.25">
      <c r="B34" s="37"/>
      <c r="C34" s="38">
        <f>Fixtures!B14</f>
        <v>45472</v>
      </c>
      <c r="D34" s="39"/>
      <c r="E34" s="39"/>
      <c r="F34" s="40"/>
      <c r="G34"/>
      <c r="H34" s="41"/>
      <c r="I34" s="38">
        <f>Fixtures!$B$27</f>
        <v>45535</v>
      </c>
      <c r="J34" s="42"/>
      <c r="K34" s="43"/>
      <c r="L34" s="52"/>
    </row>
    <row r="35" spans="2:20" ht="12.65" customHeight="1" x14ac:dyDescent="0.25">
      <c r="B35" s="41"/>
      <c r="C35" s="42" t="str">
        <f>Fixtures!C14</f>
        <v>Kew</v>
      </c>
      <c r="D35" s="42"/>
      <c r="E35" s="43"/>
      <c r="F35" s="50"/>
      <c r="G35"/>
      <c r="H35" s="41"/>
      <c r="I35" s="42" t="str">
        <f>Fixtures!$C$27</f>
        <v>Highgate</v>
      </c>
      <c r="J35" s="42"/>
      <c r="K35" s="43"/>
      <c r="L35" s="52"/>
    </row>
    <row r="36" spans="2:20" ht="12.65" customHeight="1" x14ac:dyDescent="0.25">
      <c r="B36" s="41"/>
      <c r="C36" s="42"/>
      <c r="D36" s="51"/>
      <c r="E36" s="51"/>
      <c r="F36" s="52"/>
      <c r="G36"/>
      <c r="H36" s="41"/>
      <c r="I36" s="42"/>
      <c r="J36" s="42"/>
      <c r="K36" s="43"/>
      <c r="L36" s="52"/>
    </row>
    <row r="37" spans="2:20" ht="12.65" customHeight="1" x14ac:dyDescent="0.25">
      <c r="B37" s="37"/>
      <c r="C37" s="38">
        <f>Fixtures!B15</f>
        <v>45479</v>
      </c>
      <c r="D37" s="39"/>
      <c r="E37" s="39"/>
      <c r="F37" s="40"/>
      <c r="G37"/>
      <c r="H37" s="41"/>
      <c r="I37" s="38">
        <f>Fixtures!B28</f>
        <v>45542</v>
      </c>
      <c r="J37" s="42"/>
      <c r="K37" s="43"/>
      <c r="L37" s="52"/>
    </row>
    <row r="38" spans="2:20" ht="12.65" customHeight="1" x14ac:dyDescent="0.25">
      <c r="B38" s="41"/>
      <c r="C38" s="42" t="str">
        <f>Fixtures!C15</f>
        <v>Shepherd's Bush</v>
      </c>
      <c r="D38" s="42"/>
      <c r="E38" s="43"/>
      <c r="F38" s="50"/>
      <c r="G38"/>
      <c r="H38" s="41"/>
      <c r="I38" s="42" t="str">
        <f>Fixtures!C28</f>
        <v>Pinner</v>
      </c>
      <c r="J38" s="42"/>
      <c r="K38" s="43"/>
      <c r="L38" s="52"/>
    </row>
    <row r="39" spans="2:20" ht="12.65" customHeight="1" x14ac:dyDescent="0.25">
      <c r="B39" s="41"/>
      <c r="C39" s="42"/>
      <c r="D39" s="51"/>
      <c r="E39" s="51"/>
      <c r="F39" s="52"/>
      <c r="G39"/>
      <c r="H39" s="41"/>
      <c r="I39" s="42"/>
      <c r="J39" s="42"/>
      <c r="K39" s="43"/>
      <c r="L39" s="52"/>
    </row>
    <row r="40" spans="2:20" ht="12.65" customHeight="1" x14ac:dyDescent="0.25">
      <c r="B40" s="37"/>
      <c r="C40" s="38">
        <f>Fixtures!B16</f>
        <v>45484</v>
      </c>
      <c r="D40" s="39"/>
      <c r="E40" s="39"/>
      <c r="F40" s="40"/>
      <c r="G40"/>
      <c r="H40" s="41"/>
      <c r="I40" s="38">
        <f>Fixtures!B29</f>
        <v>45549</v>
      </c>
      <c r="J40" s="42"/>
      <c r="K40" s="43"/>
      <c r="L40" s="52"/>
    </row>
    <row r="41" spans="2:20" ht="12.65" customHeight="1" x14ac:dyDescent="0.25">
      <c r="B41" s="41"/>
      <c r="C41" s="42" t="str">
        <f>Fixtures!C16</f>
        <v>Prince's Head</v>
      </c>
      <c r="D41" s="42"/>
      <c r="E41" s="43"/>
      <c r="F41" s="50"/>
      <c r="G41"/>
      <c r="H41" s="41"/>
      <c r="I41" s="42" t="str">
        <f>Fixtures!C29</f>
        <v>Crouch End</v>
      </c>
      <c r="J41" s="42"/>
      <c r="K41" s="43"/>
      <c r="L41" s="52"/>
      <c r="R41" s="138"/>
      <c r="S41" s="138"/>
      <c r="T41" s="138"/>
    </row>
    <row r="42" spans="2:20" ht="12.65" customHeight="1" x14ac:dyDescent="0.25">
      <c r="B42" s="53"/>
      <c r="C42" s="54"/>
      <c r="D42" s="244"/>
      <c r="E42" s="244"/>
      <c r="F42" s="56"/>
      <c r="G42"/>
      <c r="H42" s="53"/>
      <c r="I42" s="54"/>
      <c r="J42" s="54"/>
      <c r="K42" s="55"/>
      <c r="L42" s="56"/>
      <c r="R42" s="146"/>
      <c r="S42" s="146"/>
    </row>
    <row r="43" spans="2:20" ht="12.65" customHeight="1" x14ac:dyDescent="0.25">
      <c r="G43"/>
      <c r="R43" s="146"/>
      <c r="S43" s="146"/>
    </row>
    <row r="44" spans="2:20" ht="12.65" customHeight="1" x14ac:dyDescent="0.25">
      <c r="G44"/>
      <c r="R44" s="146"/>
      <c r="S44" s="146"/>
    </row>
    <row r="45" spans="2:20" ht="12.65" customHeight="1" x14ac:dyDescent="0.25">
      <c r="G45"/>
      <c r="R45" s="146"/>
      <c r="S45" s="146"/>
    </row>
    <row r="46" spans="2:20" ht="12.65" customHeight="1" x14ac:dyDescent="0.25">
      <c r="G46"/>
    </row>
    <row r="47" spans="2:20" ht="12.65" customHeight="1" x14ac:dyDescent="0.25">
      <c r="G47"/>
    </row>
    <row r="48" spans="2:20"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sheetData>
  <sortState xmlns:xlrd2="http://schemas.microsoft.com/office/spreadsheetml/2017/richdata2" ref="N4:P4">
    <sortCondition descending="1" ref="P4"/>
    <sortCondition ref="N4"/>
  </sortState>
  <phoneticPr fontId="8" type="noConversion"/>
  <pageMargins left="0.75" right="0.75" top="1" bottom="1" header="0.5" footer="0.5"/>
  <pageSetup paperSize="9" orientation="portrait" r:id="rId1"/>
  <headerFooter alignWithMargins="0"/>
  <ignoredErrors>
    <ignoredError sqref="C1 C6 C9 C12 C15 C18 C21 C24 C27 N1:P2 B1:B29 A2:A65536 F1:G29 Q10:Q12 M1:M33 D1:E4 H1:L2 Q1:Q8 R1:IV2 M43:M65536 R46:IV65536 Q22:Q65536 S29:IV45 H43:L65529 B50:F65543 C3 N10:P65515 G39:G65533 R3:IU12 R19:IU28 Q19:Q20 Q13:IR18 O5 O6"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I223"/>
  <sheetViews>
    <sheetView showGridLines="0" showRowColHeaders="0" zoomScaleNormal="100" workbookViewId="0">
      <pane xSplit="15" ySplit="3" topLeftCell="P4" activePane="bottomRight" state="frozen"/>
      <selection pane="topRight" activeCell="M1" sqref="M1"/>
      <selection pane="bottomLeft" activeCell="A4" sqref="A4"/>
      <selection pane="bottomRight" activeCell="A100" sqref="A100"/>
    </sheetView>
  </sheetViews>
  <sheetFormatPr defaultColWidth="9.08984375" defaultRowHeight="12.5" x14ac:dyDescent="0.25"/>
  <cols>
    <col min="1" max="1" width="1.90625" customWidth="1"/>
    <col min="2" max="2" width="2.81640625" customWidth="1"/>
    <col min="3" max="3" width="20.54296875" customWidth="1"/>
    <col min="4" max="4" width="5.36328125" customWidth="1"/>
    <col min="5" max="5" width="4.36328125" customWidth="1"/>
    <col min="6" max="6" width="3.81640625" customWidth="1"/>
    <col min="7" max="7" width="5.54296875" customWidth="1"/>
    <col min="8" max="8" width="3.81640625" customWidth="1"/>
    <col min="9" max="9" width="4.54296875" customWidth="1"/>
    <col min="10" max="10" width="3.81640625" customWidth="1"/>
    <col min="11" max="11" width="4.54296875" customWidth="1"/>
    <col min="12" max="12" width="1" customWidth="1"/>
    <col min="13" max="13" width="6.81640625" customWidth="1"/>
    <col min="14" max="14" width="3.08984375" customWidth="1"/>
    <col min="15" max="15" width="0.453125" customWidth="1"/>
    <col min="16" max="16" width="20.54296875" customWidth="1"/>
    <col min="17" max="17" width="6.08984375" bestFit="1" customWidth="1"/>
    <col min="18" max="20" width="4.36328125" customWidth="1"/>
    <col min="21" max="21" width="5" bestFit="1" customWidth="1"/>
    <col min="22" max="22" width="3.54296875" customWidth="1"/>
    <col min="23" max="23" width="1.08984375" customWidth="1"/>
    <col min="24" max="24" width="5.453125" bestFit="1" customWidth="1"/>
    <col min="25" max="25" width="1.08984375" customWidth="1"/>
    <col min="26" max="26" width="1" customWidth="1"/>
    <col min="27" max="27" width="6.453125" customWidth="1"/>
    <col min="28" max="28" width="3.08984375" customWidth="1"/>
    <col min="29" max="29" width="20.54296875" customWidth="1"/>
    <col min="30" max="30" width="6.08984375" bestFit="1" customWidth="1"/>
    <col min="31" max="32" width="4.36328125" customWidth="1"/>
    <col min="33" max="33" width="4.90625" bestFit="1" customWidth="1"/>
    <col min="34" max="36" width="4.36328125" customWidth="1"/>
    <col min="37" max="37" width="5.36328125" customWidth="1"/>
    <col min="38" max="38" width="4.36328125" customWidth="1"/>
    <col min="39" max="39" width="4.6328125" customWidth="1"/>
    <col min="40" max="40" width="1" customWidth="1"/>
    <col min="41" max="44" width="3.54296875" customWidth="1"/>
    <col min="45" max="45" width="1" customWidth="1"/>
    <col min="46" max="46" width="7" customWidth="1"/>
    <col min="47" max="47" width="3.08984375" customWidth="1"/>
    <col min="48" max="48" width="20.54296875" customWidth="1"/>
    <col min="49" max="49" width="5.36328125" customWidth="1"/>
    <col min="50" max="52" width="3" customWidth="1"/>
    <col min="53" max="53" width="1" customWidth="1"/>
    <col min="54" max="54" width="6.453125" customWidth="1"/>
  </cols>
  <sheetData>
    <row r="2" spans="1:54" ht="13.65" customHeight="1" x14ac:dyDescent="0.25">
      <c r="F2" s="338" t="s">
        <v>6</v>
      </c>
      <c r="G2" s="339"/>
      <c r="H2" s="338" t="s">
        <v>7</v>
      </c>
      <c r="I2" s="339"/>
      <c r="J2" s="338" t="s">
        <v>68</v>
      </c>
      <c r="K2" s="339"/>
      <c r="L2" s="139"/>
      <c r="M2" s="11" t="s">
        <v>55</v>
      </c>
      <c r="N2" s="134"/>
      <c r="P2" s="101"/>
      <c r="Q2" s="101"/>
      <c r="R2" s="101"/>
      <c r="S2" s="165"/>
      <c r="T2" s="165"/>
      <c r="U2" s="165"/>
      <c r="V2" s="101"/>
      <c r="W2" s="101"/>
      <c r="X2" s="165"/>
      <c r="Y2" s="165"/>
      <c r="Z2" s="165"/>
      <c r="AA2" s="11" t="s">
        <v>9</v>
      </c>
      <c r="AB2" s="134"/>
      <c r="AC2" s="139"/>
      <c r="AD2" s="139"/>
      <c r="AE2" s="139"/>
      <c r="AF2" s="139"/>
      <c r="AG2" s="166"/>
      <c r="AH2" s="166"/>
      <c r="AI2" s="166"/>
      <c r="AJ2" s="166"/>
      <c r="AK2" s="7" t="s">
        <v>28</v>
      </c>
      <c r="AL2" s="7" t="s">
        <v>29</v>
      </c>
      <c r="AM2" s="7" t="s">
        <v>30</v>
      </c>
      <c r="AN2" s="166"/>
      <c r="AO2" s="87" t="s">
        <v>31</v>
      </c>
      <c r="AP2" s="26"/>
      <c r="AQ2" s="26"/>
      <c r="AR2" s="27"/>
      <c r="AS2" s="139"/>
      <c r="AT2" s="11" t="s">
        <v>9</v>
      </c>
      <c r="AV2" s="139"/>
      <c r="AW2" s="139"/>
      <c r="AX2" s="139"/>
      <c r="AY2" s="139"/>
      <c r="AZ2" s="139"/>
      <c r="BA2" s="139"/>
      <c r="BB2" s="11" t="s">
        <v>9</v>
      </c>
    </row>
    <row r="3" spans="1:54" ht="13.65" customHeight="1" x14ac:dyDescent="0.3">
      <c r="B3" s="335" t="s">
        <v>60</v>
      </c>
      <c r="C3" s="336"/>
      <c r="D3" s="337"/>
      <c r="E3" s="63" t="s">
        <v>14</v>
      </c>
      <c r="F3" s="340" t="s">
        <v>69</v>
      </c>
      <c r="G3" s="341"/>
      <c r="H3" s="340" t="s">
        <v>70</v>
      </c>
      <c r="I3" s="341"/>
      <c r="J3" s="340" t="s">
        <v>71</v>
      </c>
      <c r="K3" s="341"/>
      <c r="L3" s="139"/>
      <c r="M3" s="10" t="s">
        <v>56</v>
      </c>
      <c r="N3" s="134"/>
      <c r="O3" s="94"/>
      <c r="P3" s="1" t="s">
        <v>13</v>
      </c>
      <c r="Q3" s="89"/>
      <c r="R3" s="6" t="s">
        <v>14</v>
      </c>
      <c r="S3" s="7" t="s">
        <v>15</v>
      </c>
      <c r="T3" s="7" t="s">
        <v>16</v>
      </c>
      <c r="U3" s="7" t="s">
        <v>52</v>
      </c>
      <c r="V3" s="8" t="s">
        <v>18</v>
      </c>
      <c r="W3" s="9"/>
      <c r="X3" s="8" t="s">
        <v>19</v>
      </c>
      <c r="Y3" s="9"/>
      <c r="Z3" s="165"/>
      <c r="AA3" s="10" t="s">
        <v>20</v>
      </c>
      <c r="AB3" s="134"/>
      <c r="AC3" s="1" t="s">
        <v>32</v>
      </c>
      <c r="AD3" s="6"/>
      <c r="AE3" s="6" t="s">
        <v>14</v>
      </c>
      <c r="AF3" s="6" t="s">
        <v>15</v>
      </c>
      <c r="AG3" s="7" t="s">
        <v>33</v>
      </c>
      <c r="AH3" s="7" t="s">
        <v>34</v>
      </c>
      <c r="AI3" s="7" t="s">
        <v>52</v>
      </c>
      <c r="AJ3" s="7" t="s">
        <v>35</v>
      </c>
      <c r="AK3" s="7" t="s">
        <v>36</v>
      </c>
      <c r="AL3" s="7" t="s">
        <v>37</v>
      </c>
      <c r="AM3" s="7" t="s">
        <v>19</v>
      </c>
      <c r="AN3" s="168"/>
      <c r="AO3" s="7" t="s">
        <v>33</v>
      </c>
      <c r="AP3" s="7" t="s">
        <v>34</v>
      </c>
      <c r="AQ3" s="7" t="s">
        <v>38</v>
      </c>
      <c r="AR3" s="7" t="s">
        <v>35</v>
      </c>
      <c r="AS3" s="139"/>
      <c r="AT3" s="10" t="s">
        <v>20</v>
      </c>
      <c r="AV3" s="1" t="s">
        <v>44</v>
      </c>
      <c r="AW3" s="88"/>
      <c r="AX3" s="7" t="s">
        <v>45</v>
      </c>
      <c r="AY3" s="7" t="s">
        <v>46</v>
      </c>
      <c r="AZ3" s="7" t="s">
        <v>47</v>
      </c>
      <c r="BA3" s="134"/>
      <c r="BB3" s="10" t="s">
        <v>20</v>
      </c>
    </row>
    <row r="4" spans="1:54" ht="13.65" customHeight="1" x14ac:dyDescent="0.3">
      <c r="A4" s="101"/>
      <c r="B4" s="66">
        <v>1</v>
      </c>
      <c r="C4" s="14" t="s">
        <v>311</v>
      </c>
      <c r="D4" s="15" t="s">
        <v>122</v>
      </c>
      <c r="E4" s="67">
        <f t="shared" ref="E4:E33" si="0">R4</f>
        <v>5</v>
      </c>
      <c r="F4" s="68">
        <f t="shared" ref="F4:F33" si="1">IF(AA4="","", AA4)</f>
        <v>46</v>
      </c>
      <c r="G4" s="272">
        <f t="shared" ref="G4:G33" si="2">IF(U4=0,"", U4)</f>
        <v>46</v>
      </c>
      <c r="H4" s="68">
        <f t="shared" ref="H4:H33" si="3">IF(AT4="","", AT4)</f>
        <v>220</v>
      </c>
      <c r="I4" s="272">
        <f t="shared" ref="I4:I33" si="4">IF(AJ4=0,"",AJ4)</f>
        <v>11</v>
      </c>
      <c r="J4" s="68">
        <f t="shared" ref="J4:J33" si="5">IF(BB4="","", BB4)</f>
        <v>40</v>
      </c>
      <c r="K4" s="272">
        <f t="shared" ref="K4:K33" si="6">IF(SUM(AX4:AZ4)=0,"", SUM(AX4:AZ4))</f>
        <v>4</v>
      </c>
      <c r="L4" s="139"/>
      <c r="M4" s="19">
        <f t="shared" ref="M4:M33" si="7">(IF(AND(F4="",H4="",J4=""),"n/a",SUM(F4:F4)+SUM(H4:H4)+SUM(J4:J4)))</f>
        <v>306</v>
      </c>
      <c r="O4" s="94"/>
      <c r="P4" s="14" t="str">
        <f t="shared" ref="P4:P33" si="8">+C4</f>
        <v>SEUREN, Isaac</v>
      </c>
      <c r="Q4" s="15" t="str">
        <f t="shared" ref="Q4:Q33" si="9">D4</f>
        <v xml:space="preserve"> (AUS)</v>
      </c>
      <c r="R4" s="21" cm="1">
        <f t="array" ref="R4:AA4">_xlfn.XLOOKUP($P4,Batting!$B$5:$B$39,Batting!$D$5:$M$39,"")</f>
        <v>5</v>
      </c>
      <c r="S4" s="16">
        <v>3</v>
      </c>
      <c r="T4" s="16">
        <v>0</v>
      </c>
      <c r="U4" s="16">
        <v>46</v>
      </c>
      <c r="V4" s="17">
        <v>30</v>
      </c>
      <c r="W4" s="16">
        <v>0</v>
      </c>
      <c r="X4" s="18">
        <v>15.333333333333334</v>
      </c>
      <c r="Y4" s="69" t="str">
        <v/>
      </c>
      <c r="Z4" s="165">
        <v>0</v>
      </c>
      <c r="AA4" s="276">
        <v>46</v>
      </c>
      <c r="AC4" s="14" t="str">
        <f t="shared" ref="AC4:AC33" si="10">+C4</f>
        <v>SEUREN, Isaac</v>
      </c>
      <c r="AD4" s="15" t="str">
        <f t="shared" ref="AD4:AD33" si="11">Q4</f>
        <v xml:space="preserve"> (AUS)</v>
      </c>
      <c r="AE4" s="21" cm="1">
        <f t="array" ref="AE4:AT4">_xlfn.XLOOKUP($AC4,Bowling!$B$4:$B$35,Bowling!$D$4:$S$35,"")</f>
        <v>5</v>
      </c>
      <c r="AF4" s="16">
        <v>5</v>
      </c>
      <c r="AG4" s="22">
        <v>38</v>
      </c>
      <c r="AH4" s="23">
        <v>3</v>
      </c>
      <c r="AI4" s="23">
        <v>164</v>
      </c>
      <c r="AJ4" s="23">
        <v>11</v>
      </c>
      <c r="AK4" s="22">
        <v>3.4545454545454546</v>
      </c>
      <c r="AL4" s="22">
        <v>4.3157894736842106</v>
      </c>
      <c r="AM4" s="22">
        <v>14.909090909090908</v>
      </c>
      <c r="AN4" s="169">
        <v>0</v>
      </c>
      <c r="AO4" s="21">
        <v>8</v>
      </c>
      <c r="AP4" s="21">
        <v>1</v>
      </c>
      <c r="AQ4" s="21">
        <v>30</v>
      </c>
      <c r="AR4" s="21">
        <v>4</v>
      </c>
      <c r="AS4" s="139">
        <v>0</v>
      </c>
      <c r="AT4" s="19">
        <v>220</v>
      </c>
      <c r="AV4" s="14" t="str">
        <f t="shared" ref="AV4:AV33" si="12">+C4</f>
        <v>SEUREN, Isaac</v>
      </c>
      <c r="AW4" s="15" t="str">
        <f t="shared" ref="AW4:AW33" si="13">D4</f>
        <v xml:space="preserve"> (AUS)</v>
      </c>
      <c r="AX4" s="21" cm="1">
        <f t="array" ref="AX4:BB4">_xlfn.XLOOKUP($AV4,Fielding!$B$4:$B$20,Fielding!$E$4:$I$20,"")</f>
        <v>4</v>
      </c>
      <c r="AY4" s="21" t="str">
        <v>0</v>
      </c>
      <c r="AZ4" s="21" t="str">
        <v>0</v>
      </c>
      <c r="BA4">
        <v>0</v>
      </c>
      <c r="BB4" s="19">
        <v>40</v>
      </c>
    </row>
    <row r="5" spans="1:54" ht="13.65" customHeight="1" x14ac:dyDescent="0.3">
      <c r="A5" s="101"/>
      <c r="B5" s="66">
        <f t="shared" ref="B5:B33" si="14">B4+1</f>
        <v>2</v>
      </c>
      <c r="C5" s="14" t="s">
        <v>86</v>
      </c>
      <c r="D5" s="15" t="s">
        <v>125</v>
      </c>
      <c r="E5" s="67">
        <f t="shared" si="0"/>
        <v>3</v>
      </c>
      <c r="F5" s="68">
        <f t="shared" si="1"/>
        <v>139</v>
      </c>
      <c r="G5" s="272">
        <f t="shared" si="2"/>
        <v>139</v>
      </c>
      <c r="H5" s="68">
        <f t="shared" si="3"/>
        <v>80</v>
      </c>
      <c r="I5" s="272">
        <f t="shared" si="4"/>
        <v>4</v>
      </c>
      <c r="J5" s="68">
        <f t="shared" si="5"/>
        <v>10</v>
      </c>
      <c r="K5" s="272">
        <f t="shared" si="6"/>
        <v>1</v>
      </c>
      <c r="L5" s="139"/>
      <c r="M5" s="19">
        <f t="shared" si="7"/>
        <v>229</v>
      </c>
      <c r="O5" s="94"/>
      <c r="P5" s="14" t="str">
        <f t="shared" si="8"/>
        <v>McQUIN, James</v>
      </c>
      <c r="Q5" s="15" t="str">
        <f t="shared" si="9"/>
        <v xml:space="preserve"> (ENG)</v>
      </c>
      <c r="R5" s="21" cm="1">
        <f t="array" ref="R5:AA5">_xlfn.XLOOKUP($P5,Batting!$B$5:$B$39,Batting!$D$5:$M$39,"")</f>
        <v>3</v>
      </c>
      <c r="S5" s="16">
        <v>3</v>
      </c>
      <c r="T5" s="16">
        <v>0</v>
      </c>
      <c r="U5" s="16">
        <v>139</v>
      </c>
      <c r="V5" s="17">
        <v>105</v>
      </c>
      <c r="W5" s="16">
        <v>0</v>
      </c>
      <c r="X5" s="18">
        <v>46.333333333333336</v>
      </c>
      <c r="Y5" s="69" t="str">
        <v/>
      </c>
      <c r="Z5" s="165">
        <v>0</v>
      </c>
      <c r="AA5" s="276">
        <v>139</v>
      </c>
      <c r="AC5" s="14" t="str">
        <f t="shared" si="10"/>
        <v>McQUIN, James</v>
      </c>
      <c r="AD5" s="15" t="str">
        <f t="shared" si="11"/>
        <v xml:space="preserve"> (ENG)</v>
      </c>
      <c r="AE5" s="21" cm="1">
        <f t="array" ref="AE5:AT5">_xlfn.XLOOKUP($AC5,Bowling!$B$4:$B$35,Bowling!$D$4:$S$35,"")</f>
        <v>3</v>
      </c>
      <c r="AF5" s="16">
        <v>3</v>
      </c>
      <c r="AG5" s="22">
        <v>20</v>
      </c>
      <c r="AH5" s="23">
        <v>1</v>
      </c>
      <c r="AI5" s="23">
        <v>102</v>
      </c>
      <c r="AJ5" s="23">
        <v>4</v>
      </c>
      <c r="AK5" s="22">
        <v>5</v>
      </c>
      <c r="AL5" s="22">
        <v>5.0999999999999996</v>
      </c>
      <c r="AM5" s="22">
        <v>25.5</v>
      </c>
      <c r="AN5" s="169">
        <v>0</v>
      </c>
      <c r="AO5" s="21">
        <v>8</v>
      </c>
      <c r="AP5" s="21">
        <v>0</v>
      </c>
      <c r="AQ5" s="21">
        <v>63</v>
      </c>
      <c r="AR5" s="21">
        <v>3</v>
      </c>
      <c r="AS5" s="139">
        <v>0</v>
      </c>
      <c r="AT5" s="19">
        <v>80</v>
      </c>
      <c r="AV5" s="14" t="str">
        <f t="shared" si="12"/>
        <v>McQUIN, James</v>
      </c>
      <c r="AW5" s="15" t="str">
        <f t="shared" si="13"/>
        <v xml:space="preserve"> (ENG)</v>
      </c>
      <c r="AX5" s="21" cm="1">
        <f t="array" ref="AX5:BB5">_xlfn.XLOOKUP($AV5,Fielding!$B$4:$B$20,Fielding!$E$4:$I$20,"")</f>
        <v>1</v>
      </c>
      <c r="AY5" s="21" t="str">
        <v>0</v>
      </c>
      <c r="AZ5" s="21" t="str">
        <v>0</v>
      </c>
      <c r="BA5">
        <v>0</v>
      </c>
      <c r="BB5" s="19">
        <v>10</v>
      </c>
    </row>
    <row r="6" spans="1:54" ht="13.65" customHeight="1" x14ac:dyDescent="0.3">
      <c r="A6" s="101"/>
      <c r="B6" s="66">
        <f t="shared" si="14"/>
        <v>3</v>
      </c>
      <c r="C6" s="14" t="s">
        <v>22</v>
      </c>
      <c r="D6" s="15" t="s">
        <v>125</v>
      </c>
      <c r="E6" s="67">
        <f t="shared" si="0"/>
        <v>4</v>
      </c>
      <c r="F6" s="68">
        <f t="shared" si="1"/>
        <v>218</v>
      </c>
      <c r="G6" s="272">
        <f t="shared" si="2"/>
        <v>218</v>
      </c>
      <c r="H6" s="68">
        <f t="shared" si="3"/>
        <v>0</v>
      </c>
      <c r="I6" s="272" t="str">
        <f t="shared" si="4"/>
        <v/>
      </c>
      <c r="J6" s="68" t="str">
        <f t="shared" si="5"/>
        <v/>
      </c>
      <c r="K6" s="272" t="str">
        <f t="shared" si="6"/>
        <v/>
      </c>
      <c r="L6" s="139"/>
      <c r="M6" s="19">
        <f t="shared" si="7"/>
        <v>218</v>
      </c>
      <c r="O6" s="94"/>
      <c r="P6" s="14" t="str">
        <f t="shared" si="8"/>
        <v>HOAR, Carl</v>
      </c>
      <c r="Q6" s="15" t="str">
        <f t="shared" si="9"/>
        <v xml:space="preserve"> (ENG)</v>
      </c>
      <c r="R6" s="21" cm="1">
        <f t="array" ref="R6:AA6">_xlfn.XLOOKUP($P6,Batting!$B$5:$B$39,Batting!$D$5:$M$39,"")</f>
        <v>4</v>
      </c>
      <c r="S6" s="16">
        <v>4</v>
      </c>
      <c r="T6" s="16">
        <v>0</v>
      </c>
      <c r="U6" s="16">
        <v>218</v>
      </c>
      <c r="V6" s="17">
        <v>88</v>
      </c>
      <c r="W6" s="16">
        <v>0</v>
      </c>
      <c r="X6" s="18">
        <v>54.5</v>
      </c>
      <c r="Y6" s="69" t="str">
        <v/>
      </c>
      <c r="Z6" s="165">
        <v>0</v>
      </c>
      <c r="AA6" s="276">
        <v>218</v>
      </c>
      <c r="AC6" s="14" t="str">
        <f t="shared" si="10"/>
        <v>HOAR, Carl</v>
      </c>
      <c r="AD6" s="15" t="str">
        <f t="shared" si="11"/>
        <v xml:space="preserve"> (ENG)</v>
      </c>
      <c r="AE6" s="21" cm="1">
        <f t="array" ref="AE6:AT6">_xlfn.XLOOKUP($AC6,Bowling!$B$4:$B$35,Bowling!$D$4:$S$35,"")</f>
        <v>4</v>
      </c>
      <c r="AF6" s="16">
        <v>2</v>
      </c>
      <c r="AG6" s="22">
        <v>12</v>
      </c>
      <c r="AH6" s="23">
        <v>0</v>
      </c>
      <c r="AI6" s="23">
        <v>67</v>
      </c>
      <c r="AJ6" s="23">
        <v>0</v>
      </c>
      <c r="AK6" s="22" t="str">
        <v>-</v>
      </c>
      <c r="AL6" s="22">
        <v>5.583333333333333</v>
      </c>
      <c r="AM6" s="22" t="str">
        <v>-</v>
      </c>
      <c r="AN6" s="169">
        <v>0</v>
      </c>
      <c r="AO6" s="21">
        <v>4</v>
      </c>
      <c r="AP6" s="21">
        <v>0</v>
      </c>
      <c r="AQ6" s="21">
        <v>31</v>
      </c>
      <c r="AR6" s="21">
        <v>0</v>
      </c>
      <c r="AS6" s="139">
        <v>0</v>
      </c>
      <c r="AT6" s="19">
        <v>0</v>
      </c>
      <c r="AV6" s="14" t="str">
        <f t="shared" si="12"/>
        <v>HOAR, Carl</v>
      </c>
      <c r="AW6" s="15" t="str">
        <f t="shared" si="13"/>
        <v xml:space="preserve"> (ENG)</v>
      </c>
      <c r="AX6" s="21" t="str" cm="1">
        <f t="array" ref="AX6">_xlfn.XLOOKUP($AV6,Fielding!$B$4:$B$20,Fielding!$E$4:$I$20,"")</f>
        <v/>
      </c>
      <c r="AY6" s="21"/>
      <c r="AZ6" s="21"/>
      <c r="BB6" s="19"/>
    </row>
    <row r="7" spans="1:54" ht="13.65" customHeight="1" x14ac:dyDescent="0.3">
      <c r="A7" s="101"/>
      <c r="B7" s="66">
        <f t="shared" si="14"/>
        <v>4</v>
      </c>
      <c r="C7" s="14" t="s">
        <v>110</v>
      </c>
      <c r="D7" s="15" t="s">
        <v>126</v>
      </c>
      <c r="E7" s="67">
        <f t="shared" si="0"/>
        <v>5</v>
      </c>
      <c r="F7" s="68">
        <f t="shared" si="1"/>
        <v>160</v>
      </c>
      <c r="G7" s="272">
        <f t="shared" si="2"/>
        <v>160</v>
      </c>
      <c r="H7" s="68">
        <f t="shared" si="3"/>
        <v>40</v>
      </c>
      <c r="I7" s="272">
        <f t="shared" si="4"/>
        <v>2</v>
      </c>
      <c r="J7" s="68">
        <f t="shared" si="5"/>
        <v>10</v>
      </c>
      <c r="K7" s="272">
        <f t="shared" si="6"/>
        <v>1</v>
      </c>
      <c r="L7" s="139"/>
      <c r="M7" s="19">
        <f t="shared" si="7"/>
        <v>210</v>
      </c>
      <c r="O7" s="94"/>
      <c r="P7" s="14" t="str">
        <f t="shared" si="8"/>
        <v>BALOCH, Ali</v>
      </c>
      <c r="Q7" s="15" t="str">
        <f t="shared" si="9"/>
        <v xml:space="preserve"> (PAK)</v>
      </c>
      <c r="R7" s="21" cm="1">
        <f t="array" ref="R7:AA7">_xlfn.XLOOKUP($P7,Batting!$B$5:$B$39,Batting!$D$5:$M$39,"")</f>
        <v>5</v>
      </c>
      <c r="S7" s="16">
        <v>5</v>
      </c>
      <c r="T7" s="16">
        <v>0</v>
      </c>
      <c r="U7" s="16">
        <v>160</v>
      </c>
      <c r="V7" s="17">
        <v>67</v>
      </c>
      <c r="W7" s="16">
        <v>0</v>
      </c>
      <c r="X7" s="18">
        <v>32</v>
      </c>
      <c r="Y7" s="69" t="str">
        <v/>
      </c>
      <c r="Z7" s="165">
        <v>0</v>
      </c>
      <c r="AA7" s="276">
        <v>160</v>
      </c>
      <c r="AC7" s="14" t="str">
        <f t="shared" si="10"/>
        <v>BALOCH, Ali</v>
      </c>
      <c r="AD7" s="15" t="str">
        <f t="shared" si="11"/>
        <v xml:space="preserve"> (PAK)</v>
      </c>
      <c r="AE7" s="21" cm="1">
        <f t="array" ref="AE7:AT7">_xlfn.XLOOKUP($AC7,Bowling!$B$4:$B$35,Bowling!$D$4:$S$35,"")</f>
        <v>5</v>
      </c>
      <c r="AF7" s="16">
        <v>4</v>
      </c>
      <c r="AG7" s="22">
        <v>10.833333333333332</v>
      </c>
      <c r="AH7" s="23">
        <v>0</v>
      </c>
      <c r="AI7" s="23">
        <v>66</v>
      </c>
      <c r="AJ7" s="23">
        <v>2</v>
      </c>
      <c r="AK7" s="22">
        <v>5.4166666666666661</v>
      </c>
      <c r="AL7" s="22">
        <v>6.0923076923076929</v>
      </c>
      <c r="AM7" s="22">
        <v>33</v>
      </c>
      <c r="AN7" s="169">
        <v>0</v>
      </c>
      <c r="AO7" s="21">
        <v>1.833333333333333</v>
      </c>
      <c r="AP7" s="21">
        <v>0</v>
      </c>
      <c r="AQ7" s="21">
        <v>6</v>
      </c>
      <c r="AR7" s="21">
        <v>2</v>
      </c>
      <c r="AS7" s="139">
        <v>0</v>
      </c>
      <c r="AT7" s="19">
        <v>40</v>
      </c>
      <c r="AV7" s="14" t="str">
        <f t="shared" si="12"/>
        <v>BALOCH, Ali</v>
      </c>
      <c r="AW7" s="15" t="str">
        <f t="shared" si="13"/>
        <v xml:space="preserve"> (PAK)</v>
      </c>
      <c r="AX7" s="21" cm="1">
        <f t="array" ref="AX7:BB7">_xlfn.XLOOKUP($AV7,Fielding!$B$4:$B$20,Fielding!$E$4:$I$20,"")</f>
        <v>1</v>
      </c>
      <c r="AY7" s="21" t="str">
        <v>0</v>
      </c>
      <c r="AZ7" s="21" t="str">
        <v>0</v>
      </c>
      <c r="BA7">
        <v>0</v>
      </c>
      <c r="BB7" s="19">
        <v>10</v>
      </c>
    </row>
    <row r="8" spans="1:54" ht="13.65" customHeight="1" x14ac:dyDescent="0.3">
      <c r="A8" s="101"/>
      <c r="B8" s="66">
        <f t="shared" si="14"/>
        <v>5</v>
      </c>
      <c r="C8" s="14" t="s">
        <v>385</v>
      </c>
      <c r="D8" s="15" t="s">
        <v>125</v>
      </c>
      <c r="E8" s="67">
        <f t="shared" si="0"/>
        <v>1</v>
      </c>
      <c r="F8" s="68">
        <f t="shared" si="1"/>
        <v>149</v>
      </c>
      <c r="G8" s="272">
        <f t="shared" si="2"/>
        <v>149</v>
      </c>
      <c r="H8" s="68">
        <f t="shared" si="3"/>
        <v>0</v>
      </c>
      <c r="I8" s="272" t="str">
        <f t="shared" si="4"/>
        <v/>
      </c>
      <c r="J8" s="68">
        <f t="shared" si="5"/>
        <v>20</v>
      </c>
      <c r="K8" s="272">
        <f t="shared" si="6"/>
        <v>2</v>
      </c>
      <c r="L8" s="139"/>
      <c r="M8" s="19">
        <f t="shared" si="7"/>
        <v>169</v>
      </c>
      <c r="O8" s="94"/>
      <c r="P8" s="14" t="str">
        <f t="shared" si="8"/>
        <v>GENT, Harry</v>
      </c>
      <c r="Q8" s="15" t="str">
        <f t="shared" si="9"/>
        <v xml:space="preserve"> (ENG)</v>
      </c>
      <c r="R8" s="21" cm="1">
        <f t="array" ref="R8:AA8">_xlfn.XLOOKUP($P8,Batting!$B$5:$B$39,Batting!$D$5:$M$39,"")</f>
        <v>1</v>
      </c>
      <c r="S8" s="16">
        <v>1</v>
      </c>
      <c r="T8" s="16">
        <v>0</v>
      </c>
      <c r="U8" s="16">
        <v>149</v>
      </c>
      <c r="V8" s="17">
        <v>149</v>
      </c>
      <c r="W8" s="16">
        <v>0</v>
      </c>
      <c r="X8" s="18">
        <v>149</v>
      </c>
      <c r="Y8" s="69">
        <v>0</v>
      </c>
      <c r="Z8" s="165">
        <v>0</v>
      </c>
      <c r="AA8" s="276">
        <v>149</v>
      </c>
      <c r="AC8" s="14" t="str">
        <f t="shared" si="10"/>
        <v>GENT, Harry</v>
      </c>
      <c r="AD8" s="15" t="str">
        <f t="shared" si="11"/>
        <v xml:space="preserve"> (ENG)</v>
      </c>
      <c r="AE8" s="21" cm="1">
        <f t="array" ref="AE8:AT8">_xlfn.XLOOKUP($AC8,Bowling!$B$4:$B$35,Bowling!$D$4:$S$35,"")</f>
        <v>1</v>
      </c>
      <c r="AF8" s="16">
        <v>1</v>
      </c>
      <c r="AG8" s="22">
        <v>2</v>
      </c>
      <c r="AH8" s="23">
        <v>0</v>
      </c>
      <c r="AI8" s="23">
        <v>21</v>
      </c>
      <c r="AJ8" s="23">
        <v>0</v>
      </c>
      <c r="AK8" s="22" t="str">
        <v>-</v>
      </c>
      <c r="AL8" s="22">
        <v>10.5</v>
      </c>
      <c r="AM8" s="22" t="str">
        <v>-</v>
      </c>
      <c r="AN8" s="169">
        <v>0</v>
      </c>
      <c r="AO8" s="21">
        <v>4</v>
      </c>
      <c r="AP8" s="21">
        <v>2</v>
      </c>
      <c r="AQ8" s="21">
        <v>28</v>
      </c>
      <c r="AR8" s="21">
        <v>1</v>
      </c>
      <c r="AS8" s="139">
        <v>0</v>
      </c>
      <c r="AT8" s="19">
        <v>0</v>
      </c>
      <c r="AV8" s="14" t="str">
        <f t="shared" si="12"/>
        <v>GENT, Harry</v>
      </c>
      <c r="AW8" s="15" t="str">
        <f t="shared" si="13"/>
        <v xml:space="preserve"> (ENG)</v>
      </c>
      <c r="AX8" s="21" cm="1">
        <f t="array" ref="AX8:BB8">_xlfn.XLOOKUP($AV8,Fielding!$B$4:$B$20,Fielding!$E$4:$I$20,"")</f>
        <v>2</v>
      </c>
      <c r="AY8" s="21" t="str">
        <v>0</v>
      </c>
      <c r="AZ8" s="21" t="str">
        <v>0</v>
      </c>
      <c r="BA8">
        <v>0</v>
      </c>
      <c r="BB8" s="19">
        <v>20</v>
      </c>
    </row>
    <row r="9" spans="1:54" ht="13.65" customHeight="1" x14ac:dyDescent="0.3">
      <c r="A9" s="101"/>
      <c r="B9" s="66">
        <f t="shared" si="14"/>
        <v>6</v>
      </c>
      <c r="C9" s="14" t="s">
        <v>111</v>
      </c>
      <c r="D9" s="15" t="s">
        <v>124</v>
      </c>
      <c r="E9" s="67">
        <f t="shared" si="0"/>
        <v>3</v>
      </c>
      <c r="F9" s="68">
        <f t="shared" si="1"/>
        <v>23</v>
      </c>
      <c r="G9" s="272">
        <f t="shared" si="2"/>
        <v>23</v>
      </c>
      <c r="H9" s="68">
        <f t="shared" si="3"/>
        <v>100</v>
      </c>
      <c r="I9" s="272">
        <f t="shared" si="4"/>
        <v>5</v>
      </c>
      <c r="J9" s="68">
        <f t="shared" si="5"/>
        <v>30</v>
      </c>
      <c r="K9" s="272">
        <f t="shared" si="6"/>
        <v>3</v>
      </c>
      <c r="L9" s="139"/>
      <c r="M9" s="19">
        <f t="shared" si="7"/>
        <v>153</v>
      </c>
      <c r="O9" s="94"/>
      <c r="P9" s="14" t="str">
        <f t="shared" si="8"/>
        <v>POVERELLO, Marc</v>
      </c>
      <c r="Q9" s="15" t="str">
        <f t="shared" si="9"/>
        <v xml:space="preserve"> (SA)</v>
      </c>
      <c r="R9" s="21" cm="1">
        <f t="array" ref="R9:AA9">_xlfn.XLOOKUP($P9,Batting!$B$5:$B$39,Batting!$D$5:$M$39,"")</f>
        <v>3</v>
      </c>
      <c r="S9" s="16">
        <v>3</v>
      </c>
      <c r="T9" s="16">
        <v>1</v>
      </c>
      <c r="U9" s="16">
        <v>23</v>
      </c>
      <c r="V9" s="17">
        <v>15</v>
      </c>
      <c r="W9" s="16" t="str">
        <v>*</v>
      </c>
      <c r="X9" s="18">
        <v>11.5</v>
      </c>
      <c r="Y9" s="69" t="str">
        <v/>
      </c>
      <c r="Z9" s="165">
        <v>0</v>
      </c>
      <c r="AA9" s="276">
        <v>23</v>
      </c>
      <c r="AC9" s="14" t="str">
        <f t="shared" si="10"/>
        <v>POVERELLO, Marc</v>
      </c>
      <c r="AD9" s="15" t="str">
        <f t="shared" si="11"/>
        <v xml:space="preserve"> (SA)</v>
      </c>
      <c r="AE9" s="21" cm="1">
        <f t="array" ref="AE9:AT9">_xlfn.XLOOKUP($AC9,Bowling!$B$4:$B$35,Bowling!$D$4:$S$35,"")</f>
        <v>3</v>
      </c>
      <c r="AF9" s="16">
        <v>3</v>
      </c>
      <c r="AG9" s="22">
        <v>22</v>
      </c>
      <c r="AH9" s="23">
        <v>2</v>
      </c>
      <c r="AI9" s="23">
        <v>93</v>
      </c>
      <c r="AJ9" s="23">
        <v>5</v>
      </c>
      <c r="AK9" s="22">
        <v>4.4000000000000004</v>
      </c>
      <c r="AL9" s="22">
        <v>4.2272727272727275</v>
      </c>
      <c r="AM9" s="22">
        <v>18.600000000000001</v>
      </c>
      <c r="AN9" s="169">
        <v>0</v>
      </c>
      <c r="AO9" s="21">
        <v>7</v>
      </c>
      <c r="AP9" s="21">
        <v>2</v>
      </c>
      <c r="AQ9" s="21">
        <v>9</v>
      </c>
      <c r="AR9" s="21">
        <v>3</v>
      </c>
      <c r="AS9" s="139">
        <v>0</v>
      </c>
      <c r="AT9" s="19">
        <v>100</v>
      </c>
      <c r="AV9" s="14" t="str">
        <f t="shared" si="12"/>
        <v>POVERELLO, Marc</v>
      </c>
      <c r="AW9" s="15" t="str">
        <f t="shared" si="13"/>
        <v xml:space="preserve"> (SA)</v>
      </c>
      <c r="AX9" s="21" cm="1">
        <f t="array" ref="AX9:BB9">_xlfn.XLOOKUP($AV9,Fielding!$B$4:$B$20,Fielding!$E$4:$I$20,"")</f>
        <v>3</v>
      </c>
      <c r="AY9" s="21" t="str">
        <v>0</v>
      </c>
      <c r="AZ9" s="21" t="str">
        <v>0</v>
      </c>
      <c r="BA9">
        <v>0</v>
      </c>
      <c r="BB9" s="19">
        <v>30</v>
      </c>
    </row>
    <row r="10" spans="1:54" ht="13.65" customHeight="1" x14ac:dyDescent="0.3">
      <c r="A10" s="101"/>
      <c r="B10" s="66">
        <f t="shared" si="14"/>
        <v>7</v>
      </c>
      <c r="C10" s="14" t="s">
        <v>313</v>
      </c>
      <c r="D10" s="15" t="s">
        <v>123</v>
      </c>
      <c r="E10" s="67">
        <f t="shared" si="0"/>
        <v>5</v>
      </c>
      <c r="F10" s="68">
        <f t="shared" si="1"/>
        <v>28</v>
      </c>
      <c r="G10" s="272">
        <f t="shared" si="2"/>
        <v>28</v>
      </c>
      <c r="H10" s="68">
        <f t="shared" si="3"/>
        <v>60</v>
      </c>
      <c r="I10" s="272">
        <f t="shared" si="4"/>
        <v>3</v>
      </c>
      <c r="J10" s="68">
        <f t="shared" si="5"/>
        <v>30</v>
      </c>
      <c r="K10" s="272">
        <f t="shared" si="6"/>
        <v>3</v>
      </c>
      <c r="L10" s="139"/>
      <c r="M10" s="19">
        <f t="shared" si="7"/>
        <v>118</v>
      </c>
      <c r="O10" s="94"/>
      <c r="P10" s="14" t="str">
        <f t="shared" si="8"/>
        <v>JENKINS, Jacob</v>
      </c>
      <c r="Q10" s="15" t="str">
        <f t="shared" si="9"/>
        <v xml:space="preserve"> (NZ)</v>
      </c>
      <c r="R10" s="21" cm="1">
        <f t="array" ref="R10:AA10">_xlfn.XLOOKUP($P10,Batting!$B$5:$B$39,Batting!$D$5:$M$39,"")</f>
        <v>5</v>
      </c>
      <c r="S10" s="16">
        <v>4</v>
      </c>
      <c r="T10" s="16">
        <v>1</v>
      </c>
      <c r="U10" s="16">
        <v>28</v>
      </c>
      <c r="V10" s="17">
        <v>23</v>
      </c>
      <c r="W10" s="16">
        <v>0</v>
      </c>
      <c r="X10" s="18">
        <v>9.3333333333333339</v>
      </c>
      <c r="Y10" s="69">
        <v>0</v>
      </c>
      <c r="Z10" s="165">
        <v>0</v>
      </c>
      <c r="AA10" s="276">
        <v>28</v>
      </c>
      <c r="AC10" s="14" t="str">
        <f t="shared" si="10"/>
        <v>JENKINS, Jacob</v>
      </c>
      <c r="AD10" s="15" t="str">
        <f t="shared" si="11"/>
        <v xml:space="preserve"> (NZ)</v>
      </c>
      <c r="AE10" s="21" cm="1">
        <f t="array" ref="AE10:AT10">_xlfn.XLOOKUP($AC10,Bowling!$B$4:$B$35,Bowling!$D$4:$S$35,"")</f>
        <v>5</v>
      </c>
      <c r="AF10" s="16">
        <v>5</v>
      </c>
      <c r="AG10" s="22">
        <v>15</v>
      </c>
      <c r="AH10" s="23">
        <v>0</v>
      </c>
      <c r="AI10" s="23">
        <v>85</v>
      </c>
      <c r="AJ10" s="23">
        <v>3</v>
      </c>
      <c r="AK10" s="22">
        <v>5</v>
      </c>
      <c r="AL10" s="22">
        <v>5.666666666666667</v>
      </c>
      <c r="AM10" s="22">
        <v>28.333333333333332</v>
      </c>
      <c r="AN10" s="169">
        <v>0</v>
      </c>
      <c r="AO10" s="21">
        <v>4</v>
      </c>
      <c r="AP10" s="21">
        <v>0</v>
      </c>
      <c r="AQ10" s="21">
        <v>17</v>
      </c>
      <c r="AR10" s="21">
        <v>2</v>
      </c>
      <c r="AS10" s="139">
        <v>0</v>
      </c>
      <c r="AT10" s="19">
        <v>60</v>
      </c>
      <c r="AV10" s="14" t="str">
        <f t="shared" si="12"/>
        <v>JENKINS, Jacob</v>
      </c>
      <c r="AW10" s="15" t="str">
        <f t="shared" si="13"/>
        <v xml:space="preserve"> (NZ)</v>
      </c>
      <c r="AX10" s="21" cm="1">
        <f t="array" ref="AX10:BB10">_xlfn.XLOOKUP($AV10,Fielding!$B$4:$B$20,Fielding!$E$4:$I$20,"")</f>
        <v>3</v>
      </c>
      <c r="AY10" s="21" t="str">
        <v>0</v>
      </c>
      <c r="AZ10" s="21" t="str">
        <v>0</v>
      </c>
      <c r="BA10">
        <v>0</v>
      </c>
      <c r="BB10" s="19">
        <v>30</v>
      </c>
    </row>
    <row r="11" spans="1:54" ht="13.65" customHeight="1" x14ac:dyDescent="0.3">
      <c r="A11" s="101"/>
      <c r="B11" s="66">
        <f t="shared" si="14"/>
        <v>8</v>
      </c>
      <c r="C11" s="14" t="s">
        <v>335</v>
      </c>
      <c r="D11" s="15"/>
      <c r="E11" s="67">
        <f t="shared" si="0"/>
        <v>1</v>
      </c>
      <c r="F11" s="68">
        <f t="shared" si="1"/>
        <v>48</v>
      </c>
      <c r="G11" s="272">
        <f t="shared" si="2"/>
        <v>48</v>
      </c>
      <c r="H11" s="68">
        <f t="shared" si="3"/>
        <v>40</v>
      </c>
      <c r="I11" s="272">
        <f t="shared" si="4"/>
        <v>2</v>
      </c>
      <c r="J11" s="68">
        <f t="shared" si="5"/>
        <v>20</v>
      </c>
      <c r="K11" s="272">
        <f t="shared" si="6"/>
        <v>2</v>
      </c>
      <c r="L11" s="139"/>
      <c r="M11" s="19">
        <f t="shared" si="7"/>
        <v>108</v>
      </c>
      <c r="O11" s="94"/>
      <c r="P11" s="14" t="str">
        <f t="shared" si="8"/>
        <v>MARKWICK, S</v>
      </c>
      <c r="Q11" s="15">
        <f t="shared" si="9"/>
        <v>0</v>
      </c>
      <c r="R11" s="21" cm="1">
        <f t="array" ref="R11:AA11">_xlfn.XLOOKUP($P11,Batting!$B$5:$B$39,Batting!$D$5:$M$39,"")</f>
        <v>1</v>
      </c>
      <c r="S11" s="16">
        <v>1</v>
      </c>
      <c r="T11" s="16">
        <v>0</v>
      </c>
      <c r="U11" s="16">
        <v>48</v>
      </c>
      <c r="V11" s="17">
        <v>48</v>
      </c>
      <c r="W11" s="16">
        <v>0</v>
      </c>
      <c r="X11" s="18">
        <v>48</v>
      </c>
      <c r="Y11" s="69" t="str">
        <v/>
      </c>
      <c r="Z11" s="165">
        <v>0</v>
      </c>
      <c r="AA11" s="276">
        <v>48</v>
      </c>
      <c r="AC11" s="14" t="str">
        <f t="shared" si="10"/>
        <v>MARKWICK, S</v>
      </c>
      <c r="AD11" s="15">
        <f t="shared" si="11"/>
        <v>0</v>
      </c>
      <c r="AE11" s="21" cm="1">
        <f t="array" ref="AE11:AT11">_xlfn.XLOOKUP($AC11,Bowling!$B$4:$B$35,Bowling!$D$4:$S$35,"")</f>
        <v>1</v>
      </c>
      <c r="AF11" s="16">
        <v>1</v>
      </c>
      <c r="AG11" s="22">
        <v>3</v>
      </c>
      <c r="AH11" s="23">
        <v>0</v>
      </c>
      <c r="AI11" s="23">
        <v>18</v>
      </c>
      <c r="AJ11" s="23">
        <v>2</v>
      </c>
      <c r="AK11" s="22">
        <v>1.5</v>
      </c>
      <c r="AL11" s="22">
        <v>6</v>
      </c>
      <c r="AM11" s="22">
        <v>9</v>
      </c>
      <c r="AN11" s="169">
        <v>0</v>
      </c>
      <c r="AO11" s="21">
        <v>3</v>
      </c>
      <c r="AP11" s="21">
        <v>0</v>
      </c>
      <c r="AQ11" s="21">
        <v>18</v>
      </c>
      <c r="AR11" s="21">
        <v>2</v>
      </c>
      <c r="AS11" s="139">
        <v>0</v>
      </c>
      <c r="AT11" s="19">
        <v>40</v>
      </c>
      <c r="AV11" s="14" t="str">
        <f t="shared" si="12"/>
        <v>MARKWICK, S</v>
      </c>
      <c r="AW11" s="15">
        <f t="shared" si="13"/>
        <v>0</v>
      </c>
      <c r="AX11" s="21" cm="1">
        <f t="array" ref="AX11:BB11">_xlfn.XLOOKUP($AV11,Fielding!$B$4:$B$20,Fielding!$E$4:$I$20,"")</f>
        <v>2</v>
      </c>
      <c r="AY11" s="21" t="str">
        <v>0</v>
      </c>
      <c r="AZ11" s="21" t="str">
        <v>0</v>
      </c>
      <c r="BA11">
        <v>0</v>
      </c>
      <c r="BB11" s="19">
        <v>20</v>
      </c>
    </row>
    <row r="12" spans="1:54" ht="13.65" customHeight="1" x14ac:dyDescent="0.3">
      <c r="A12" s="101"/>
      <c r="B12" s="66">
        <f t="shared" si="14"/>
        <v>9</v>
      </c>
      <c r="C12" s="14" t="s">
        <v>321</v>
      </c>
      <c r="D12" s="15" t="s">
        <v>122</v>
      </c>
      <c r="E12" s="67">
        <f t="shared" si="0"/>
        <v>1</v>
      </c>
      <c r="F12" s="68">
        <f t="shared" si="1"/>
        <v>6</v>
      </c>
      <c r="G12" s="272">
        <f t="shared" si="2"/>
        <v>6</v>
      </c>
      <c r="H12" s="68">
        <f t="shared" si="3"/>
        <v>100</v>
      </c>
      <c r="I12" s="272">
        <f t="shared" si="4"/>
        <v>5</v>
      </c>
      <c r="J12" s="68" t="str">
        <f t="shared" si="5"/>
        <v/>
      </c>
      <c r="K12" s="272" t="str">
        <f t="shared" si="6"/>
        <v/>
      </c>
      <c r="L12" s="139"/>
      <c r="M12" s="19">
        <f t="shared" si="7"/>
        <v>106</v>
      </c>
      <c r="O12" s="94"/>
      <c r="P12" s="14" t="str">
        <f t="shared" si="8"/>
        <v>SNAITH, Lachie</v>
      </c>
      <c r="Q12" s="15" t="str">
        <f t="shared" si="9"/>
        <v xml:space="preserve"> (AUS)</v>
      </c>
      <c r="R12" s="21" cm="1">
        <f t="array" ref="R12:AA12">_xlfn.XLOOKUP($P12,Batting!$B$5:$B$39,Batting!$D$5:$M$39,"")</f>
        <v>1</v>
      </c>
      <c r="S12" s="16">
        <v>1</v>
      </c>
      <c r="T12" s="16">
        <v>0</v>
      </c>
      <c r="U12" s="16">
        <v>6</v>
      </c>
      <c r="V12" s="17">
        <v>6</v>
      </c>
      <c r="W12" s="16">
        <v>0</v>
      </c>
      <c r="X12" s="18">
        <v>6</v>
      </c>
      <c r="Y12" s="69" t="str">
        <v/>
      </c>
      <c r="Z12" s="165">
        <v>0</v>
      </c>
      <c r="AA12" s="276">
        <v>6</v>
      </c>
      <c r="AC12" s="14" t="str">
        <f t="shared" si="10"/>
        <v>SNAITH, Lachie</v>
      </c>
      <c r="AD12" s="15" t="str">
        <f t="shared" si="11"/>
        <v xml:space="preserve"> (AUS)</v>
      </c>
      <c r="AE12" s="21" cm="1">
        <f t="array" ref="AE12:AT12">_xlfn.XLOOKUP($AC12,Bowling!$B$4:$B$35,Bowling!$D$4:$S$35,"")</f>
        <v>1</v>
      </c>
      <c r="AF12" s="16">
        <v>1</v>
      </c>
      <c r="AG12" s="22">
        <v>8</v>
      </c>
      <c r="AH12" s="23">
        <v>1</v>
      </c>
      <c r="AI12" s="23">
        <v>51</v>
      </c>
      <c r="AJ12" s="23">
        <v>5</v>
      </c>
      <c r="AK12" s="22">
        <v>1.6</v>
      </c>
      <c r="AL12" s="22">
        <v>6.375</v>
      </c>
      <c r="AM12" s="22">
        <v>10.199999999999999</v>
      </c>
      <c r="AN12" s="169">
        <v>0</v>
      </c>
      <c r="AO12" s="21">
        <v>8</v>
      </c>
      <c r="AP12" s="21">
        <v>1</v>
      </c>
      <c r="AQ12" s="21">
        <v>51</v>
      </c>
      <c r="AR12" s="21">
        <v>5</v>
      </c>
      <c r="AS12" s="139">
        <v>0</v>
      </c>
      <c r="AT12" s="19">
        <v>100</v>
      </c>
      <c r="AV12" s="14" t="str">
        <f t="shared" si="12"/>
        <v>SNAITH, Lachie</v>
      </c>
      <c r="AW12" s="15" t="str">
        <f t="shared" si="13"/>
        <v xml:space="preserve"> (AUS)</v>
      </c>
      <c r="AX12" s="21" t="str" cm="1">
        <f t="array" ref="AX12">_xlfn.XLOOKUP($AV12,Fielding!$B$4:$B$20,Fielding!$E$4:$I$20,"")</f>
        <v/>
      </c>
      <c r="AY12" s="21"/>
      <c r="AZ12" s="21"/>
      <c r="BB12" s="19"/>
    </row>
    <row r="13" spans="1:54" ht="13.65" customHeight="1" x14ac:dyDescent="0.3">
      <c r="A13" s="101"/>
      <c r="B13" s="66">
        <f t="shared" si="14"/>
        <v>10</v>
      </c>
      <c r="C13" s="14" t="s">
        <v>23</v>
      </c>
      <c r="D13" s="15" t="s">
        <v>122</v>
      </c>
      <c r="E13" s="67">
        <f t="shared" si="0"/>
        <v>5</v>
      </c>
      <c r="F13" s="68">
        <f t="shared" si="1"/>
        <v>19</v>
      </c>
      <c r="G13" s="272">
        <f t="shared" si="2"/>
        <v>19</v>
      </c>
      <c r="H13" s="68" t="str">
        <f t="shared" si="3"/>
        <v/>
      </c>
      <c r="I13" s="272" t="str">
        <f t="shared" si="4"/>
        <v/>
      </c>
      <c r="J13" s="68">
        <f t="shared" si="5"/>
        <v>60</v>
      </c>
      <c r="K13" s="272">
        <f t="shared" si="6"/>
        <v>5</v>
      </c>
      <c r="L13" s="139"/>
      <c r="M13" s="19">
        <f t="shared" si="7"/>
        <v>79</v>
      </c>
      <c r="O13" s="94"/>
      <c r="P13" s="14" t="str">
        <f t="shared" si="8"/>
        <v>WERREN, Steve</v>
      </c>
      <c r="Q13" s="15" t="str">
        <f t="shared" si="9"/>
        <v xml:space="preserve"> (AUS)</v>
      </c>
      <c r="R13" s="21" cm="1">
        <f t="array" ref="R13:AA13">_xlfn.XLOOKUP($P13,Batting!$B$5:$B$39,Batting!$D$5:$M$39,"")</f>
        <v>5</v>
      </c>
      <c r="S13" s="16">
        <v>3</v>
      </c>
      <c r="T13" s="16">
        <v>1</v>
      </c>
      <c r="U13" s="16">
        <v>19</v>
      </c>
      <c r="V13" s="17">
        <v>12</v>
      </c>
      <c r="W13" s="16" t="str">
        <v>*</v>
      </c>
      <c r="X13" s="18">
        <v>9.5</v>
      </c>
      <c r="Y13" s="69" t="str">
        <v/>
      </c>
      <c r="Z13" s="165">
        <v>0</v>
      </c>
      <c r="AA13" s="276">
        <v>19</v>
      </c>
      <c r="AC13" s="14" t="str">
        <f t="shared" si="10"/>
        <v>WERREN, Steve</v>
      </c>
      <c r="AD13" s="15" t="str">
        <f t="shared" si="11"/>
        <v xml:space="preserve"> (AUS)</v>
      </c>
      <c r="AE13" s="21" t="str" cm="1">
        <f t="array" ref="AE13">_xlfn.XLOOKUP($AC13,Bowling!$B$4:$B$35,Bowling!$D$4:$S$35,"")</f>
        <v/>
      </c>
      <c r="AF13" s="16"/>
      <c r="AG13" s="22"/>
      <c r="AH13" s="23"/>
      <c r="AI13" s="23"/>
      <c r="AJ13" s="23"/>
      <c r="AK13" s="22"/>
      <c r="AL13" s="22"/>
      <c r="AM13" s="22"/>
      <c r="AN13" s="169"/>
      <c r="AO13" s="21"/>
      <c r="AP13" s="21"/>
      <c r="AQ13" s="21"/>
      <c r="AR13" s="21"/>
      <c r="AS13" s="139"/>
      <c r="AT13" s="19"/>
      <c r="AV13" s="14" t="str">
        <f t="shared" si="12"/>
        <v>WERREN, Steve</v>
      </c>
      <c r="AW13" s="15" t="str">
        <f t="shared" si="13"/>
        <v xml:space="preserve"> (AUS)</v>
      </c>
      <c r="AX13" s="21" cm="1">
        <f t="array" ref="AX13:BB13">_xlfn.XLOOKUP($AV13,Fielding!$B$4:$B$20,Fielding!$E$4:$I$20,"")</f>
        <v>3</v>
      </c>
      <c r="AY13" s="21">
        <v>2</v>
      </c>
      <c r="AZ13" s="21" t="str">
        <v>0</v>
      </c>
      <c r="BA13">
        <v>0</v>
      </c>
      <c r="BB13" s="19">
        <v>60</v>
      </c>
    </row>
    <row r="14" spans="1:54" ht="13.65" customHeight="1" x14ac:dyDescent="0.3">
      <c r="A14" s="101"/>
      <c r="B14" s="66">
        <f t="shared" si="14"/>
        <v>11</v>
      </c>
      <c r="C14" s="14" t="s">
        <v>312</v>
      </c>
      <c r="D14" s="15" t="s">
        <v>122</v>
      </c>
      <c r="E14" s="67">
        <f t="shared" si="0"/>
        <v>1</v>
      </c>
      <c r="F14" s="68">
        <f t="shared" si="1"/>
        <v>43</v>
      </c>
      <c r="G14" s="272">
        <f t="shared" si="2"/>
        <v>43</v>
      </c>
      <c r="H14" s="68">
        <f t="shared" si="3"/>
        <v>0</v>
      </c>
      <c r="I14" s="272" t="str">
        <f t="shared" si="4"/>
        <v/>
      </c>
      <c r="J14" s="68">
        <f t="shared" si="5"/>
        <v>30</v>
      </c>
      <c r="K14" s="272">
        <f t="shared" si="6"/>
        <v>3</v>
      </c>
      <c r="L14" s="139"/>
      <c r="M14" s="19">
        <f t="shared" si="7"/>
        <v>73</v>
      </c>
      <c r="O14" s="94"/>
      <c r="P14" s="14" t="str">
        <f t="shared" si="8"/>
        <v>CHRISTOPHER, Lachie</v>
      </c>
      <c r="Q14" s="15" t="str">
        <f t="shared" si="9"/>
        <v xml:space="preserve"> (AUS)</v>
      </c>
      <c r="R14" s="21" cm="1">
        <f t="array" ref="R14:AA14">_xlfn.XLOOKUP($P14,Batting!$B$5:$B$39,Batting!$D$5:$M$39,"")</f>
        <v>1</v>
      </c>
      <c r="S14" s="16">
        <v>1</v>
      </c>
      <c r="T14" s="16">
        <v>0</v>
      </c>
      <c r="U14" s="16">
        <v>43</v>
      </c>
      <c r="V14" s="17">
        <v>43</v>
      </c>
      <c r="W14" s="16">
        <v>0</v>
      </c>
      <c r="X14" s="18">
        <v>43</v>
      </c>
      <c r="Y14" s="69" t="str">
        <v/>
      </c>
      <c r="Z14" s="165">
        <v>0</v>
      </c>
      <c r="AA14" s="276">
        <v>43</v>
      </c>
      <c r="AC14" s="14" t="str">
        <f t="shared" si="10"/>
        <v>CHRISTOPHER, Lachie</v>
      </c>
      <c r="AD14" s="15" t="str">
        <f t="shared" si="11"/>
        <v xml:space="preserve"> (AUS)</v>
      </c>
      <c r="AE14" s="21" cm="1">
        <f t="array" ref="AE14:AT14">_xlfn.XLOOKUP($AC14,Bowling!$B$4:$B$35,Bowling!$D$4:$S$35,"")</f>
        <v>1</v>
      </c>
      <c r="AF14" s="16">
        <v>1</v>
      </c>
      <c r="AG14" s="22">
        <v>3</v>
      </c>
      <c r="AH14" s="23">
        <v>0</v>
      </c>
      <c r="AI14" s="23">
        <v>13</v>
      </c>
      <c r="AJ14" s="23">
        <v>0</v>
      </c>
      <c r="AK14" s="22" t="str">
        <v>-</v>
      </c>
      <c r="AL14" s="22">
        <v>4.333333333333333</v>
      </c>
      <c r="AM14" s="22" t="str">
        <v>-</v>
      </c>
      <c r="AN14" s="169">
        <v>0</v>
      </c>
      <c r="AO14" s="21">
        <v>3</v>
      </c>
      <c r="AP14" s="21">
        <v>0</v>
      </c>
      <c r="AQ14" s="21">
        <v>13</v>
      </c>
      <c r="AR14" s="21">
        <v>0</v>
      </c>
      <c r="AS14" s="139">
        <v>0</v>
      </c>
      <c r="AT14" s="19">
        <v>0</v>
      </c>
      <c r="AV14" s="14" t="str">
        <f t="shared" si="12"/>
        <v>CHRISTOPHER, Lachie</v>
      </c>
      <c r="AW14" s="15" t="str">
        <f t="shared" si="13"/>
        <v xml:space="preserve"> (AUS)</v>
      </c>
      <c r="AX14" s="21" cm="1">
        <f t="array" ref="AX14:BB14">_xlfn.XLOOKUP($AV14,Fielding!$B$4:$B$20,Fielding!$E$4:$I$20,"")</f>
        <v>3</v>
      </c>
      <c r="AY14" s="21" t="str">
        <v>0</v>
      </c>
      <c r="AZ14" s="21" t="str">
        <v>0</v>
      </c>
      <c r="BA14">
        <v>0</v>
      </c>
      <c r="BB14" s="19">
        <v>30</v>
      </c>
    </row>
    <row r="15" spans="1:54" ht="13.65" customHeight="1" x14ac:dyDescent="0.3">
      <c r="A15" s="101"/>
      <c r="B15" s="66">
        <f t="shared" si="14"/>
        <v>12</v>
      </c>
      <c r="C15" s="14" t="s">
        <v>336</v>
      </c>
      <c r="D15" s="15" t="s">
        <v>122</v>
      </c>
      <c r="E15" s="67">
        <f t="shared" si="0"/>
        <v>1</v>
      </c>
      <c r="F15" s="68">
        <f t="shared" si="1"/>
        <v>4</v>
      </c>
      <c r="G15" s="272">
        <f t="shared" si="2"/>
        <v>4</v>
      </c>
      <c r="H15" s="68">
        <f t="shared" si="3"/>
        <v>40</v>
      </c>
      <c r="I15" s="272">
        <f t="shared" si="4"/>
        <v>2</v>
      </c>
      <c r="J15" s="68" t="str">
        <f t="shared" si="5"/>
        <v/>
      </c>
      <c r="K15" s="272" t="str">
        <f t="shared" si="6"/>
        <v/>
      </c>
      <c r="L15" s="139"/>
      <c r="M15" s="19">
        <f t="shared" si="7"/>
        <v>44</v>
      </c>
      <c r="O15" s="94"/>
      <c r="P15" s="14" t="str">
        <f t="shared" si="8"/>
        <v>RHODES, Jonathan</v>
      </c>
      <c r="Q15" s="15" t="str">
        <f t="shared" si="9"/>
        <v xml:space="preserve"> (AUS)</v>
      </c>
      <c r="R15" s="21" cm="1">
        <f t="array" ref="R15:AA15">_xlfn.XLOOKUP($P15,Batting!$B$5:$B$39,Batting!$D$5:$M$39,"")</f>
        <v>1</v>
      </c>
      <c r="S15" s="16">
        <v>1</v>
      </c>
      <c r="T15" s="16">
        <v>1</v>
      </c>
      <c r="U15" s="16">
        <v>4</v>
      </c>
      <c r="V15" s="17">
        <v>4</v>
      </c>
      <c r="W15" s="16" t="str">
        <v>*</v>
      </c>
      <c r="X15" s="18">
        <v>4</v>
      </c>
      <c r="Y15" s="69" t="str">
        <v>*</v>
      </c>
      <c r="Z15" s="165">
        <v>0</v>
      </c>
      <c r="AA15" s="276">
        <v>4</v>
      </c>
      <c r="AC15" s="14" t="str">
        <f t="shared" si="10"/>
        <v>RHODES, Jonathan</v>
      </c>
      <c r="AD15" s="15" t="str">
        <f t="shared" si="11"/>
        <v xml:space="preserve"> (AUS)</v>
      </c>
      <c r="AE15" s="21" cm="1">
        <f t="array" ref="AE15:AT15">_xlfn.XLOOKUP($AC15,Bowling!$B$4:$B$35,Bowling!$D$4:$S$35,"")</f>
        <v>1</v>
      </c>
      <c r="AF15" s="16">
        <v>1</v>
      </c>
      <c r="AG15" s="22">
        <v>7</v>
      </c>
      <c r="AH15" s="23">
        <v>0</v>
      </c>
      <c r="AI15" s="23">
        <v>33</v>
      </c>
      <c r="AJ15" s="23">
        <v>2</v>
      </c>
      <c r="AK15" s="22">
        <v>3.5</v>
      </c>
      <c r="AL15" s="22">
        <v>4.7142857142857144</v>
      </c>
      <c r="AM15" s="22">
        <v>16.5</v>
      </c>
      <c r="AN15" s="169">
        <v>0</v>
      </c>
      <c r="AO15" s="21">
        <v>7</v>
      </c>
      <c r="AP15" s="21">
        <v>0</v>
      </c>
      <c r="AQ15" s="21">
        <v>33</v>
      </c>
      <c r="AR15" s="21">
        <v>2</v>
      </c>
      <c r="AS15" s="139">
        <v>0</v>
      </c>
      <c r="AT15" s="19">
        <v>40</v>
      </c>
      <c r="AV15" s="14" t="str">
        <f t="shared" si="12"/>
        <v>RHODES, Jonathan</v>
      </c>
      <c r="AW15" s="15" t="str">
        <f t="shared" si="13"/>
        <v xml:space="preserve"> (AUS)</v>
      </c>
      <c r="AX15" s="21" t="str" cm="1">
        <f t="array" ref="AX15">_xlfn.XLOOKUP($AV15,Fielding!$B$4:$B$20,Fielding!$E$4:$I$20,"")</f>
        <v/>
      </c>
      <c r="AY15" s="21"/>
      <c r="AZ15" s="21"/>
      <c r="BB15" s="19"/>
    </row>
    <row r="16" spans="1:54" ht="13.65" customHeight="1" x14ac:dyDescent="0.3">
      <c r="A16" s="101"/>
      <c r="B16" s="66">
        <f t="shared" si="14"/>
        <v>13</v>
      </c>
      <c r="C16" s="14" t="s">
        <v>342</v>
      </c>
      <c r="D16" s="15"/>
      <c r="E16" s="67">
        <f t="shared" si="0"/>
        <v>1</v>
      </c>
      <c r="F16" s="68">
        <f t="shared" si="1"/>
        <v>23</v>
      </c>
      <c r="G16" s="272">
        <f t="shared" si="2"/>
        <v>23</v>
      </c>
      <c r="H16" s="68">
        <f t="shared" si="3"/>
        <v>0</v>
      </c>
      <c r="I16" s="272" t="str">
        <f t="shared" si="4"/>
        <v/>
      </c>
      <c r="J16" s="68">
        <f t="shared" si="5"/>
        <v>20</v>
      </c>
      <c r="K16" s="272">
        <f t="shared" si="6"/>
        <v>2</v>
      </c>
      <c r="L16" s="139"/>
      <c r="M16" s="19">
        <f t="shared" si="7"/>
        <v>43</v>
      </c>
      <c r="O16" s="94"/>
      <c r="P16" s="14" t="str">
        <f t="shared" si="8"/>
        <v>VALOB, Deepesh</v>
      </c>
      <c r="Q16" s="15">
        <f t="shared" si="9"/>
        <v>0</v>
      </c>
      <c r="R16" s="21" cm="1">
        <f t="array" ref="R16:AA16">_xlfn.XLOOKUP($P16,Batting!$B$5:$B$39,Batting!$D$5:$M$39,"")</f>
        <v>1</v>
      </c>
      <c r="S16" s="16">
        <v>1</v>
      </c>
      <c r="T16" s="16">
        <v>0</v>
      </c>
      <c r="U16" s="16">
        <v>23</v>
      </c>
      <c r="V16" s="17">
        <v>23</v>
      </c>
      <c r="W16" s="16">
        <v>0</v>
      </c>
      <c r="X16" s="18">
        <v>23</v>
      </c>
      <c r="Y16" s="69" t="str">
        <v/>
      </c>
      <c r="Z16" s="165">
        <v>0</v>
      </c>
      <c r="AA16" s="276">
        <v>23</v>
      </c>
      <c r="AC16" s="14" t="str">
        <f t="shared" si="10"/>
        <v>VALOB, Deepesh</v>
      </c>
      <c r="AD16" s="15">
        <f t="shared" si="11"/>
        <v>0</v>
      </c>
      <c r="AE16" s="21" cm="1">
        <f t="array" ref="AE16:AT16">_xlfn.XLOOKUP($AC16,Bowling!$B$4:$B$35,Bowling!$D$4:$S$35,"")</f>
        <v>1</v>
      </c>
      <c r="AF16" s="16">
        <v>1</v>
      </c>
      <c r="AG16" s="22">
        <v>4</v>
      </c>
      <c r="AH16" s="23">
        <v>0</v>
      </c>
      <c r="AI16" s="23">
        <v>33</v>
      </c>
      <c r="AJ16" s="23">
        <v>0</v>
      </c>
      <c r="AK16" s="22" t="str">
        <v>-</v>
      </c>
      <c r="AL16" s="22">
        <v>8.25</v>
      </c>
      <c r="AM16" s="22" t="str">
        <v>-</v>
      </c>
      <c r="AN16" s="169">
        <v>0</v>
      </c>
      <c r="AO16" s="21">
        <v>4</v>
      </c>
      <c r="AP16" s="21">
        <v>0</v>
      </c>
      <c r="AQ16" s="21">
        <v>33</v>
      </c>
      <c r="AR16" s="21">
        <v>0</v>
      </c>
      <c r="AS16" s="139">
        <v>0</v>
      </c>
      <c r="AT16" s="19">
        <v>0</v>
      </c>
      <c r="AV16" s="14" t="str">
        <f t="shared" si="12"/>
        <v>VALOB, Deepesh</v>
      </c>
      <c r="AW16" s="15">
        <f t="shared" si="13"/>
        <v>0</v>
      </c>
      <c r="AX16" s="21" cm="1">
        <f t="array" ref="AX16:BB16">_xlfn.XLOOKUP($AV16,Fielding!$B$4:$B$20,Fielding!$E$4:$I$20,"")</f>
        <v>2</v>
      </c>
      <c r="AY16" s="21" t="str">
        <v>0</v>
      </c>
      <c r="AZ16" s="21" t="str">
        <v>0</v>
      </c>
      <c r="BA16">
        <v>0</v>
      </c>
      <c r="BB16" s="19">
        <v>20</v>
      </c>
    </row>
    <row r="17" spans="1:54" ht="13.65" customHeight="1" x14ac:dyDescent="0.3">
      <c r="A17" s="101"/>
      <c r="B17" s="66">
        <f t="shared" si="14"/>
        <v>14</v>
      </c>
      <c r="C17" s="14" t="s">
        <v>332</v>
      </c>
      <c r="D17" s="15"/>
      <c r="E17" s="67">
        <f t="shared" si="0"/>
        <v>1</v>
      </c>
      <c r="F17" s="68">
        <f t="shared" si="1"/>
        <v>11</v>
      </c>
      <c r="G17" s="272">
        <f t="shared" si="2"/>
        <v>11</v>
      </c>
      <c r="H17" s="68">
        <f t="shared" si="3"/>
        <v>20</v>
      </c>
      <c r="I17" s="272">
        <f t="shared" si="4"/>
        <v>1</v>
      </c>
      <c r="J17" s="68">
        <f t="shared" si="5"/>
        <v>10</v>
      </c>
      <c r="K17" s="272">
        <f t="shared" si="6"/>
        <v>1</v>
      </c>
      <c r="L17" s="139"/>
      <c r="M17" s="19">
        <f t="shared" si="7"/>
        <v>41</v>
      </c>
      <c r="O17" s="94"/>
      <c r="P17" s="14" t="str">
        <f t="shared" si="8"/>
        <v>MOISIN</v>
      </c>
      <c r="Q17" s="15">
        <f t="shared" si="9"/>
        <v>0</v>
      </c>
      <c r="R17" s="21" cm="1">
        <f t="array" ref="R17:AA17">_xlfn.XLOOKUP($P17,Batting!$B$5:$B$39,Batting!$D$5:$M$39,"")</f>
        <v>1</v>
      </c>
      <c r="S17" s="16">
        <v>1</v>
      </c>
      <c r="T17" s="16">
        <v>1</v>
      </c>
      <c r="U17" s="16">
        <v>11</v>
      </c>
      <c r="V17" s="17">
        <v>11</v>
      </c>
      <c r="W17" s="16" t="str">
        <v>*</v>
      </c>
      <c r="X17" s="18">
        <v>11</v>
      </c>
      <c r="Y17" s="69" t="str">
        <v>*</v>
      </c>
      <c r="Z17" s="165">
        <v>0</v>
      </c>
      <c r="AA17" s="276">
        <v>11</v>
      </c>
      <c r="AC17" s="14" t="str">
        <f t="shared" si="10"/>
        <v>MOISIN</v>
      </c>
      <c r="AD17" s="15">
        <f t="shared" si="11"/>
        <v>0</v>
      </c>
      <c r="AE17" s="21" cm="1">
        <f t="array" ref="AE17:AT17">_xlfn.XLOOKUP($AC17,Bowling!$B$4:$B$35,Bowling!$D$4:$S$35,"")</f>
        <v>1</v>
      </c>
      <c r="AF17" s="16">
        <v>1</v>
      </c>
      <c r="AG17" s="22">
        <v>4</v>
      </c>
      <c r="AH17" s="23">
        <v>0</v>
      </c>
      <c r="AI17" s="23">
        <v>17</v>
      </c>
      <c r="AJ17" s="23">
        <v>1</v>
      </c>
      <c r="AK17" s="22">
        <v>4</v>
      </c>
      <c r="AL17" s="22">
        <v>4.25</v>
      </c>
      <c r="AM17" s="22">
        <v>17</v>
      </c>
      <c r="AN17" s="169">
        <v>0</v>
      </c>
      <c r="AO17" s="21">
        <v>4</v>
      </c>
      <c r="AP17" s="21">
        <v>0</v>
      </c>
      <c r="AQ17" s="21">
        <v>17</v>
      </c>
      <c r="AR17" s="21">
        <v>1</v>
      </c>
      <c r="AS17" s="139">
        <v>0</v>
      </c>
      <c r="AT17" s="19">
        <v>20</v>
      </c>
      <c r="AV17" s="14" t="str">
        <f t="shared" si="12"/>
        <v>MOISIN</v>
      </c>
      <c r="AW17" s="15">
        <f t="shared" si="13"/>
        <v>0</v>
      </c>
      <c r="AX17" s="21" cm="1">
        <f t="array" ref="AX17:BB17">_xlfn.XLOOKUP($AV17,Fielding!$B$4:$B$20,Fielding!$E$4:$I$20,"")</f>
        <v>1</v>
      </c>
      <c r="AY17" s="21" t="str">
        <v>0</v>
      </c>
      <c r="AZ17" s="21" t="str">
        <v>0</v>
      </c>
      <c r="BA17">
        <v>0</v>
      </c>
      <c r="BB17" s="19">
        <v>10</v>
      </c>
    </row>
    <row r="18" spans="1:54" ht="13.65" customHeight="1" x14ac:dyDescent="0.3">
      <c r="A18" s="101"/>
      <c r="B18" s="66">
        <f t="shared" si="14"/>
        <v>15</v>
      </c>
      <c r="C18" s="14" t="s">
        <v>340</v>
      </c>
      <c r="D18" s="15"/>
      <c r="E18" s="67">
        <f t="shared" si="0"/>
        <v>1</v>
      </c>
      <c r="F18" s="68">
        <f t="shared" si="1"/>
        <v>0</v>
      </c>
      <c r="G18" s="272" t="str">
        <f t="shared" si="2"/>
        <v/>
      </c>
      <c r="H18" s="68">
        <f t="shared" si="3"/>
        <v>20</v>
      </c>
      <c r="I18" s="272">
        <f t="shared" si="4"/>
        <v>1</v>
      </c>
      <c r="J18" s="68">
        <f t="shared" si="5"/>
        <v>20</v>
      </c>
      <c r="K18" s="272">
        <f t="shared" si="6"/>
        <v>2</v>
      </c>
      <c r="L18" s="139"/>
      <c r="M18" s="19">
        <f t="shared" si="7"/>
        <v>40</v>
      </c>
      <c r="O18" s="94"/>
      <c r="P18" s="14" t="str">
        <f t="shared" si="8"/>
        <v>ARAVINTHAN, Vis</v>
      </c>
      <c r="Q18" s="15">
        <f t="shared" si="9"/>
        <v>0</v>
      </c>
      <c r="R18" s="21" cm="1">
        <f t="array" ref="R18:AA18">_xlfn.XLOOKUP($P18,Batting!$B$5:$B$39,Batting!$D$5:$M$39,"")</f>
        <v>1</v>
      </c>
      <c r="S18" s="16">
        <v>1</v>
      </c>
      <c r="T18" s="16">
        <v>0</v>
      </c>
      <c r="U18" s="16">
        <v>0</v>
      </c>
      <c r="V18" s="17">
        <v>0</v>
      </c>
      <c r="W18" s="16">
        <v>0</v>
      </c>
      <c r="X18" s="18">
        <v>0</v>
      </c>
      <c r="Y18" s="69" t="str">
        <v/>
      </c>
      <c r="Z18" s="165">
        <v>0</v>
      </c>
      <c r="AA18" s="276">
        <v>0</v>
      </c>
      <c r="AC18" s="14" t="str">
        <f t="shared" si="10"/>
        <v>ARAVINTHAN, Vis</v>
      </c>
      <c r="AD18" s="15">
        <f t="shared" si="11"/>
        <v>0</v>
      </c>
      <c r="AE18" s="21" cm="1">
        <f t="array" ref="AE18:AT18">_xlfn.XLOOKUP($AC18,Bowling!$B$4:$B$35,Bowling!$D$4:$S$35,"")</f>
        <v>1</v>
      </c>
      <c r="AF18" s="16">
        <v>1</v>
      </c>
      <c r="AG18" s="22">
        <v>5</v>
      </c>
      <c r="AH18" s="23">
        <v>0</v>
      </c>
      <c r="AI18" s="23">
        <v>38</v>
      </c>
      <c r="AJ18" s="23">
        <v>1</v>
      </c>
      <c r="AK18" s="22">
        <v>5</v>
      </c>
      <c r="AL18" s="22">
        <v>7.6</v>
      </c>
      <c r="AM18" s="22">
        <v>38</v>
      </c>
      <c r="AN18" s="169">
        <v>0</v>
      </c>
      <c r="AO18" s="21">
        <v>5</v>
      </c>
      <c r="AP18" s="21">
        <v>0</v>
      </c>
      <c r="AQ18" s="21">
        <v>38</v>
      </c>
      <c r="AR18" s="21">
        <v>1</v>
      </c>
      <c r="AS18" s="139">
        <v>0</v>
      </c>
      <c r="AT18" s="19">
        <v>20</v>
      </c>
      <c r="AV18" s="14" t="str">
        <f t="shared" si="12"/>
        <v>ARAVINTHAN, Vis</v>
      </c>
      <c r="AW18" s="15">
        <f t="shared" si="13"/>
        <v>0</v>
      </c>
      <c r="AX18" s="21" cm="1">
        <f t="array" ref="AX18:BB18">_xlfn.XLOOKUP($AV18,Fielding!$B$4:$B$20,Fielding!$E$4:$I$20,"")</f>
        <v>2</v>
      </c>
      <c r="AY18" s="21" t="str">
        <v>0</v>
      </c>
      <c r="AZ18" s="21" t="str">
        <v>0</v>
      </c>
      <c r="BA18">
        <v>0</v>
      </c>
      <c r="BB18" s="19">
        <v>20</v>
      </c>
    </row>
    <row r="19" spans="1:54" ht="13.65" customHeight="1" x14ac:dyDescent="0.3">
      <c r="A19" s="101"/>
      <c r="B19" s="66">
        <f t="shared" si="14"/>
        <v>16</v>
      </c>
      <c r="C19" s="14" t="s">
        <v>148</v>
      </c>
      <c r="D19" s="15" t="s">
        <v>316</v>
      </c>
      <c r="E19" s="67">
        <f t="shared" si="0"/>
        <v>5</v>
      </c>
      <c r="F19" s="68">
        <f t="shared" si="1"/>
        <v>0</v>
      </c>
      <c r="G19" s="272" t="str">
        <f t="shared" si="2"/>
        <v/>
      </c>
      <c r="H19" s="68">
        <f t="shared" si="3"/>
        <v>40</v>
      </c>
      <c r="I19" s="272">
        <f t="shared" si="4"/>
        <v>2</v>
      </c>
      <c r="J19" s="68" t="str">
        <f t="shared" si="5"/>
        <v/>
      </c>
      <c r="K19" s="272" t="str">
        <f t="shared" si="6"/>
        <v/>
      </c>
      <c r="L19" s="139"/>
      <c r="M19" s="19">
        <f t="shared" si="7"/>
        <v>40</v>
      </c>
      <c r="O19" s="94"/>
      <c r="P19" s="14" t="str">
        <f t="shared" si="8"/>
        <v>IMRIE, Gavin</v>
      </c>
      <c r="Q19" s="15" t="str">
        <f t="shared" si="9"/>
        <v xml:space="preserve"> (SCO)</v>
      </c>
      <c r="R19" s="21" cm="1">
        <f t="array" ref="R19:AA19">_xlfn.XLOOKUP($P19,Batting!$B$5:$B$39,Batting!$D$5:$M$39,"")</f>
        <v>5</v>
      </c>
      <c r="S19" s="16">
        <v>3</v>
      </c>
      <c r="T19" s="16">
        <v>1</v>
      </c>
      <c r="U19" s="16">
        <v>0</v>
      </c>
      <c r="V19" s="17">
        <v>0</v>
      </c>
      <c r="W19" s="16" t="str">
        <v>*</v>
      </c>
      <c r="X19" s="18">
        <v>0</v>
      </c>
      <c r="Y19" s="69" t="str">
        <v/>
      </c>
      <c r="Z19" s="165">
        <v>0</v>
      </c>
      <c r="AA19" s="276">
        <v>0</v>
      </c>
      <c r="AC19" s="14" t="str">
        <f t="shared" si="10"/>
        <v>IMRIE, Gavin</v>
      </c>
      <c r="AD19" s="15" t="str">
        <f t="shared" si="11"/>
        <v xml:space="preserve"> (SCO)</v>
      </c>
      <c r="AE19" s="21" cm="1">
        <f t="array" ref="AE19:AT19">_xlfn.XLOOKUP($AC19,Bowling!$B$4:$B$35,Bowling!$D$4:$S$35,"")</f>
        <v>5</v>
      </c>
      <c r="AF19" s="16">
        <v>5</v>
      </c>
      <c r="AG19" s="22">
        <v>27</v>
      </c>
      <c r="AH19" s="23">
        <v>2</v>
      </c>
      <c r="AI19" s="23">
        <v>152</v>
      </c>
      <c r="AJ19" s="23">
        <v>2</v>
      </c>
      <c r="AK19" s="22">
        <v>13.5</v>
      </c>
      <c r="AL19" s="22">
        <v>5.6296296296296298</v>
      </c>
      <c r="AM19" s="22">
        <v>76</v>
      </c>
      <c r="AN19" s="169">
        <v>0</v>
      </c>
      <c r="AO19" s="21">
        <v>8</v>
      </c>
      <c r="AP19" s="21">
        <v>1</v>
      </c>
      <c r="AQ19" s="21">
        <v>35</v>
      </c>
      <c r="AR19" s="21">
        <v>2</v>
      </c>
      <c r="AS19" s="139">
        <v>0</v>
      </c>
      <c r="AT19" s="19">
        <v>40</v>
      </c>
      <c r="AV19" s="14" t="str">
        <f t="shared" si="12"/>
        <v>IMRIE, Gavin</v>
      </c>
      <c r="AW19" s="15" t="str">
        <f t="shared" si="13"/>
        <v xml:space="preserve"> (SCO)</v>
      </c>
      <c r="AX19" s="21" t="str" cm="1">
        <f t="array" ref="AX19">_xlfn.XLOOKUP($AV19,Fielding!$B$4:$B$20,Fielding!$E$4:$I$20,"")</f>
        <v/>
      </c>
      <c r="AY19" s="21"/>
      <c r="AZ19" s="21"/>
      <c r="BB19" s="19"/>
    </row>
    <row r="20" spans="1:54" ht="13.65" customHeight="1" x14ac:dyDescent="0.3">
      <c r="A20" s="101"/>
      <c r="B20" s="66">
        <f t="shared" si="14"/>
        <v>17</v>
      </c>
      <c r="C20" s="14" t="s">
        <v>326</v>
      </c>
      <c r="D20" s="15" t="s">
        <v>125</v>
      </c>
      <c r="E20" s="67">
        <f t="shared" si="0"/>
        <v>2</v>
      </c>
      <c r="F20" s="68">
        <f t="shared" si="1"/>
        <v>0</v>
      </c>
      <c r="G20" s="272" t="str">
        <f t="shared" si="2"/>
        <v/>
      </c>
      <c r="H20" s="68">
        <f t="shared" si="3"/>
        <v>40</v>
      </c>
      <c r="I20" s="272">
        <f t="shared" si="4"/>
        <v>2</v>
      </c>
      <c r="J20" s="68" t="str">
        <f t="shared" si="5"/>
        <v/>
      </c>
      <c r="K20" s="272" t="str">
        <f t="shared" si="6"/>
        <v/>
      </c>
      <c r="L20" s="139"/>
      <c r="M20" s="19">
        <f t="shared" si="7"/>
        <v>40</v>
      </c>
      <c r="O20" s="94"/>
      <c r="P20" s="14" t="str">
        <f t="shared" si="8"/>
        <v>MEHTA, Anooj</v>
      </c>
      <c r="Q20" s="15" t="str">
        <f t="shared" si="9"/>
        <v xml:space="preserve"> (ENG)</v>
      </c>
      <c r="R20" s="21" cm="1">
        <f t="array" ref="R20:AA20">_xlfn.XLOOKUP($P20,Batting!$B$5:$B$39,Batting!$D$5:$M$39,"")</f>
        <v>2</v>
      </c>
      <c r="S20" s="16">
        <v>1</v>
      </c>
      <c r="T20" s="16">
        <v>0</v>
      </c>
      <c r="U20" s="16">
        <v>0</v>
      </c>
      <c r="V20" s="17">
        <v>0</v>
      </c>
      <c r="W20" s="16">
        <v>0</v>
      </c>
      <c r="X20" s="18">
        <v>0</v>
      </c>
      <c r="Y20" s="69" t="str">
        <v/>
      </c>
      <c r="Z20" s="165">
        <v>0</v>
      </c>
      <c r="AA20" s="276">
        <v>0</v>
      </c>
      <c r="AC20" s="14" t="str">
        <f t="shared" si="10"/>
        <v>MEHTA, Anooj</v>
      </c>
      <c r="AD20" s="15" t="str">
        <f t="shared" si="11"/>
        <v xml:space="preserve"> (ENG)</v>
      </c>
      <c r="AE20" s="21" cm="1">
        <f t="array" ref="AE20:AT20">_xlfn.XLOOKUP($AC20,Bowling!$B$4:$B$35,Bowling!$D$4:$S$35,"")</f>
        <v>2</v>
      </c>
      <c r="AF20" s="16">
        <v>2</v>
      </c>
      <c r="AG20" s="22">
        <v>16</v>
      </c>
      <c r="AH20" s="23">
        <v>1</v>
      </c>
      <c r="AI20" s="23">
        <v>75</v>
      </c>
      <c r="AJ20" s="23">
        <v>2</v>
      </c>
      <c r="AK20" s="22">
        <v>8</v>
      </c>
      <c r="AL20" s="22">
        <v>4.6875</v>
      </c>
      <c r="AM20" s="22">
        <v>37.5</v>
      </c>
      <c r="AN20" s="169">
        <v>0</v>
      </c>
      <c r="AO20" s="21">
        <v>8</v>
      </c>
      <c r="AP20" s="21">
        <v>0</v>
      </c>
      <c r="AQ20" s="21">
        <v>42</v>
      </c>
      <c r="AR20" s="21">
        <v>2</v>
      </c>
      <c r="AS20" s="139">
        <v>0</v>
      </c>
      <c r="AT20" s="19">
        <v>40</v>
      </c>
      <c r="AV20" s="14" t="str">
        <f t="shared" si="12"/>
        <v>MEHTA, Anooj</v>
      </c>
      <c r="AW20" s="15" t="str">
        <f t="shared" si="13"/>
        <v xml:space="preserve"> (ENG)</v>
      </c>
      <c r="AX20" s="21" t="str" cm="1">
        <f t="array" ref="AX20">_xlfn.XLOOKUP($AV20,Fielding!$B$4:$B$20,Fielding!$E$4:$I$20,"")</f>
        <v/>
      </c>
      <c r="AY20" s="21"/>
      <c r="AZ20" s="21"/>
      <c r="BB20" s="19"/>
    </row>
    <row r="21" spans="1:54" ht="13.65" customHeight="1" x14ac:dyDescent="0.3">
      <c r="A21" s="101"/>
      <c r="B21" s="66">
        <f t="shared" si="14"/>
        <v>18</v>
      </c>
      <c r="C21" s="14" t="s">
        <v>325</v>
      </c>
      <c r="D21" s="15" t="s">
        <v>122</v>
      </c>
      <c r="E21" s="67">
        <f t="shared" si="0"/>
        <v>2</v>
      </c>
      <c r="F21" s="68">
        <f t="shared" si="1"/>
        <v>0</v>
      </c>
      <c r="G21" s="272" t="str">
        <f t="shared" si="2"/>
        <v/>
      </c>
      <c r="H21" s="68">
        <f t="shared" si="3"/>
        <v>40</v>
      </c>
      <c r="I21" s="272">
        <f t="shared" si="4"/>
        <v>2</v>
      </c>
      <c r="J21" s="68" t="str">
        <f t="shared" si="5"/>
        <v/>
      </c>
      <c r="K21" s="272" t="str">
        <f t="shared" si="6"/>
        <v/>
      </c>
      <c r="L21" s="139"/>
      <c r="M21" s="19">
        <f t="shared" si="7"/>
        <v>40</v>
      </c>
      <c r="O21" s="94"/>
      <c r="P21" s="14" t="str">
        <f t="shared" si="8"/>
        <v>PANNOWITZ, Matthew</v>
      </c>
      <c r="Q21" s="15" t="str">
        <f t="shared" si="9"/>
        <v xml:space="preserve"> (AUS)</v>
      </c>
      <c r="R21" s="21" cm="1">
        <f t="array" ref="R21:AA21">_xlfn.XLOOKUP($P21,Batting!$B$5:$B$39,Batting!$D$5:$M$39,"")</f>
        <v>2</v>
      </c>
      <c r="S21" s="16">
        <v>2</v>
      </c>
      <c r="T21" s="16">
        <v>0</v>
      </c>
      <c r="U21" s="16">
        <v>0</v>
      </c>
      <c r="V21" s="17">
        <v>0</v>
      </c>
      <c r="W21" s="16">
        <v>0</v>
      </c>
      <c r="X21" s="18">
        <v>0</v>
      </c>
      <c r="Y21" s="69">
        <v>0</v>
      </c>
      <c r="Z21" s="165">
        <v>0</v>
      </c>
      <c r="AA21" s="276">
        <v>0</v>
      </c>
      <c r="AC21" s="14" t="str">
        <f t="shared" si="10"/>
        <v>PANNOWITZ, Matthew</v>
      </c>
      <c r="AD21" s="15" t="str">
        <f t="shared" si="11"/>
        <v xml:space="preserve"> (AUS)</v>
      </c>
      <c r="AE21" s="21" cm="1">
        <f t="array" ref="AE21:AT21">_xlfn.XLOOKUP($AC21,Bowling!$B$4:$B$35,Bowling!$D$4:$S$35,"")</f>
        <v>2</v>
      </c>
      <c r="AF21" s="16">
        <v>2</v>
      </c>
      <c r="AG21" s="22">
        <v>7</v>
      </c>
      <c r="AH21" s="23">
        <v>1</v>
      </c>
      <c r="AI21" s="23">
        <v>49</v>
      </c>
      <c r="AJ21" s="23">
        <v>2</v>
      </c>
      <c r="AK21" s="22">
        <v>3.5</v>
      </c>
      <c r="AL21" s="22">
        <v>7</v>
      </c>
      <c r="AM21" s="22">
        <v>24.5</v>
      </c>
      <c r="AN21" s="169">
        <v>0</v>
      </c>
      <c r="AO21" s="21">
        <v>4</v>
      </c>
      <c r="AP21" s="21">
        <v>1</v>
      </c>
      <c r="AQ21" s="21">
        <v>21</v>
      </c>
      <c r="AR21" s="21">
        <v>1</v>
      </c>
      <c r="AS21" s="139">
        <v>0</v>
      </c>
      <c r="AT21" s="19">
        <v>40</v>
      </c>
      <c r="AV21" s="14" t="str">
        <f t="shared" si="12"/>
        <v>PANNOWITZ, Matthew</v>
      </c>
      <c r="AW21" s="15" t="str">
        <f t="shared" si="13"/>
        <v xml:space="preserve"> (AUS)</v>
      </c>
      <c r="AX21" s="21" t="str" cm="1">
        <f t="array" ref="AX21">_xlfn.XLOOKUP($AV21,Fielding!$B$4:$B$20,Fielding!$E$4:$I$20,"")</f>
        <v/>
      </c>
      <c r="AY21" s="21"/>
      <c r="AZ21" s="21"/>
      <c r="BB21" s="19"/>
    </row>
    <row r="22" spans="1:54" ht="13.65" customHeight="1" x14ac:dyDescent="0.3">
      <c r="A22" s="101"/>
      <c r="B22" s="66">
        <f t="shared" si="14"/>
        <v>19</v>
      </c>
      <c r="C22" s="14" t="s">
        <v>333</v>
      </c>
      <c r="D22" s="15" t="s">
        <v>125</v>
      </c>
      <c r="E22" s="67">
        <f t="shared" si="0"/>
        <v>2</v>
      </c>
      <c r="F22" s="68">
        <f t="shared" si="1"/>
        <v>7</v>
      </c>
      <c r="G22" s="272">
        <f t="shared" si="2"/>
        <v>7</v>
      </c>
      <c r="H22" s="68">
        <f t="shared" si="3"/>
        <v>20</v>
      </c>
      <c r="I22" s="272">
        <f t="shared" si="4"/>
        <v>1</v>
      </c>
      <c r="J22" s="68">
        <f t="shared" si="5"/>
        <v>10</v>
      </c>
      <c r="K22" s="272">
        <f t="shared" si="6"/>
        <v>1</v>
      </c>
      <c r="L22" s="139"/>
      <c r="M22" s="19">
        <f t="shared" si="7"/>
        <v>37</v>
      </c>
      <c r="O22" s="94"/>
      <c r="P22" s="14" t="str">
        <f t="shared" si="8"/>
        <v>BALDEN, Harry</v>
      </c>
      <c r="Q22" s="15" t="str">
        <f t="shared" si="9"/>
        <v xml:space="preserve"> (ENG)</v>
      </c>
      <c r="R22" s="21" cm="1">
        <f t="array" ref="R22:AA22">_xlfn.XLOOKUP($P22,Batting!$B$5:$B$39,Batting!$D$5:$M$39,"")</f>
        <v>2</v>
      </c>
      <c r="S22" s="16">
        <v>2</v>
      </c>
      <c r="T22" s="16">
        <v>0</v>
      </c>
      <c r="U22" s="16">
        <v>7</v>
      </c>
      <c r="V22" s="17">
        <v>7</v>
      </c>
      <c r="W22" s="16">
        <v>0</v>
      </c>
      <c r="X22" s="18">
        <v>3.5</v>
      </c>
      <c r="Y22" s="69" t="str">
        <v/>
      </c>
      <c r="Z22" s="165">
        <v>0</v>
      </c>
      <c r="AA22" s="276">
        <v>7</v>
      </c>
      <c r="AC22" s="14" t="str">
        <f t="shared" si="10"/>
        <v>BALDEN, Harry</v>
      </c>
      <c r="AD22" s="15" t="str">
        <f t="shared" si="11"/>
        <v xml:space="preserve"> (ENG)</v>
      </c>
      <c r="AE22" s="21" cm="1">
        <f t="array" ref="AE22:AT22">_xlfn.XLOOKUP($AC22,Bowling!$B$4:$B$35,Bowling!$D$4:$S$35,"")</f>
        <v>2</v>
      </c>
      <c r="AF22" s="16">
        <v>1</v>
      </c>
      <c r="AG22" s="22">
        <v>1</v>
      </c>
      <c r="AH22" s="23">
        <v>0</v>
      </c>
      <c r="AI22" s="23">
        <v>18</v>
      </c>
      <c r="AJ22" s="23">
        <v>1</v>
      </c>
      <c r="AK22" s="22">
        <v>1</v>
      </c>
      <c r="AL22" s="22">
        <v>18</v>
      </c>
      <c r="AM22" s="22">
        <v>18</v>
      </c>
      <c r="AN22" s="169">
        <v>0</v>
      </c>
      <c r="AO22" s="21">
        <v>1</v>
      </c>
      <c r="AP22" s="21">
        <v>0</v>
      </c>
      <c r="AQ22" s="21">
        <v>18</v>
      </c>
      <c r="AR22" s="21">
        <v>1</v>
      </c>
      <c r="AS22" s="139">
        <v>0</v>
      </c>
      <c r="AT22" s="19">
        <v>20</v>
      </c>
      <c r="AV22" s="14" t="str">
        <f t="shared" si="12"/>
        <v>BALDEN, Harry</v>
      </c>
      <c r="AW22" s="15" t="str">
        <f t="shared" si="13"/>
        <v xml:space="preserve"> (ENG)</v>
      </c>
      <c r="AX22" s="21" cm="1">
        <f t="array" ref="AX22:BB22">_xlfn.XLOOKUP($AV22,Fielding!$B$4:$B$20,Fielding!$E$4:$I$20,"")</f>
        <v>1</v>
      </c>
      <c r="AY22" s="21" t="str">
        <v>0</v>
      </c>
      <c r="AZ22" s="21" t="str">
        <v>0</v>
      </c>
      <c r="BA22">
        <v>0</v>
      </c>
      <c r="BB22" s="19">
        <v>10</v>
      </c>
    </row>
    <row r="23" spans="1:54" ht="13.65" customHeight="1" x14ac:dyDescent="0.25">
      <c r="A23" s="101"/>
      <c r="B23" s="66">
        <f t="shared" si="14"/>
        <v>20</v>
      </c>
      <c r="C23" s="14" t="s">
        <v>64</v>
      </c>
      <c r="D23" s="15" t="s">
        <v>122</v>
      </c>
      <c r="E23" s="67">
        <f t="shared" si="0"/>
        <v>4</v>
      </c>
      <c r="F23" s="68">
        <f t="shared" si="1"/>
        <v>13</v>
      </c>
      <c r="G23" s="272">
        <f t="shared" si="2"/>
        <v>13</v>
      </c>
      <c r="H23" s="68">
        <f t="shared" si="3"/>
        <v>20</v>
      </c>
      <c r="I23" s="272">
        <f t="shared" si="4"/>
        <v>1</v>
      </c>
      <c r="J23" s="68" t="str">
        <f t="shared" si="5"/>
        <v/>
      </c>
      <c r="K23" s="272" t="str">
        <f t="shared" si="6"/>
        <v/>
      </c>
      <c r="L23" s="139"/>
      <c r="M23" s="19">
        <f t="shared" si="7"/>
        <v>33</v>
      </c>
      <c r="O23" s="139"/>
      <c r="P23" s="14" t="str">
        <f t="shared" si="8"/>
        <v>STYLES, Ryan</v>
      </c>
      <c r="Q23" s="15" t="str">
        <f t="shared" si="9"/>
        <v xml:space="preserve"> (AUS)</v>
      </c>
      <c r="R23" s="21" cm="1">
        <f t="array" ref="R23:AA23">_xlfn.XLOOKUP($P23,Batting!$B$5:$B$39,Batting!$D$5:$M$39,"")</f>
        <v>4</v>
      </c>
      <c r="S23" s="16">
        <v>4</v>
      </c>
      <c r="T23" s="16">
        <v>1</v>
      </c>
      <c r="U23" s="16">
        <v>13</v>
      </c>
      <c r="V23" s="17">
        <v>5</v>
      </c>
      <c r="W23" s="16">
        <v>0</v>
      </c>
      <c r="X23" s="18">
        <v>4.333333333333333</v>
      </c>
      <c r="Y23" s="69" t="str">
        <v/>
      </c>
      <c r="Z23" s="165">
        <v>0</v>
      </c>
      <c r="AA23" s="276">
        <v>13</v>
      </c>
      <c r="AC23" s="14" t="str">
        <f t="shared" si="10"/>
        <v>STYLES, Ryan</v>
      </c>
      <c r="AD23" s="15" t="str">
        <f t="shared" si="11"/>
        <v xml:space="preserve"> (AUS)</v>
      </c>
      <c r="AE23" s="21" cm="1">
        <f t="array" ref="AE23:AT23">_xlfn.XLOOKUP($AC23,Bowling!$B$4:$B$35,Bowling!$D$4:$S$35,"")</f>
        <v>4</v>
      </c>
      <c r="AF23" s="16">
        <v>1</v>
      </c>
      <c r="AG23" s="22">
        <v>3</v>
      </c>
      <c r="AH23" s="23">
        <v>0</v>
      </c>
      <c r="AI23" s="23">
        <v>7</v>
      </c>
      <c r="AJ23" s="23">
        <v>1</v>
      </c>
      <c r="AK23" s="22">
        <v>3</v>
      </c>
      <c r="AL23" s="22">
        <v>2.3333333333333335</v>
      </c>
      <c r="AM23" s="22">
        <v>7</v>
      </c>
      <c r="AN23" s="169">
        <v>0</v>
      </c>
      <c r="AO23" s="21">
        <v>3</v>
      </c>
      <c r="AP23" s="21">
        <v>0</v>
      </c>
      <c r="AQ23" s="21">
        <v>7</v>
      </c>
      <c r="AR23" s="21">
        <v>1</v>
      </c>
      <c r="AS23" s="139">
        <v>0</v>
      </c>
      <c r="AT23" s="19">
        <v>20</v>
      </c>
      <c r="AV23" s="14" t="str">
        <f t="shared" si="12"/>
        <v>STYLES, Ryan</v>
      </c>
      <c r="AW23" s="15" t="str">
        <f t="shared" si="13"/>
        <v xml:space="preserve"> (AUS)</v>
      </c>
      <c r="AX23" s="21" t="str" cm="1">
        <f t="array" ref="AX23">_xlfn.XLOOKUP($AV23,Fielding!$B$4:$B$20,Fielding!$E$4:$I$20,"")</f>
        <v/>
      </c>
      <c r="AY23" s="21"/>
      <c r="AZ23" s="21"/>
      <c r="BB23" s="19"/>
    </row>
    <row r="24" spans="1:54" ht="13.65" customHeight="1" x14ac:dyDescent="0.3">
      <c r="A24" s="101"/>
      <c r="B24" s="66">
        <f t="shared" si="14"/>
        <v>21</v>
      </c>
      <c r="C24" s="14" t="s">
        <v>331</v>
      </c>
      <c r="D24" s="15"/>
      <c r="E24" s="67">
        <f t="shared" si="0"/>
        <v>1</v>
      </c>
      <c r="F24" s="68">
        <f t="shared" si="1"/>
        <v>12</v>
      </c>
      <c r="G24" s="272">
        <f t="shared" si="2"/>
        <v>12</v>
      </c>
      <c r="H24" s="68">
        <f t="shared" si="3"/>
        <v>20</v>
      </c>
      <c r="I24" s="272">
        <f t="shared" si="4"/>
        <v>1</v>
      </c>
      <c r="J24" s="68" t="str">
        <f t="shared" si="5"/>
        <v/>
      </c>
      <c r="K24" s="272" t="str">
        <f t="shared" si="6"/>
        <v/>
      </c>
      <c r="L24" s="139"/>
      <c r="M24" s="19">
        <f t="shared" si="7"/>
        <v>32</v>
      </c>
      <c r="O24" s="94"/>
      <c r="P24" s="14" t="str">
        <f t="shared" si="8"/>
        <v>SHAH, A</v>
      </c>
      <c r="Q24" s="15">
        <f t="shared" si="9"/>
        <v>0</v>
      </c>
      <c r="R24" s="21" cm="1">
        <f t="array" ref="R24:AA24">_xlfn.XLOOKUP($P24,Batting!$B$5:$B$39,Batting!$D$5:$M$39,"")</f>
        <v>1</v>
      </c>
      <c r="S24" s="16">
        <v>1</v>
      </c>
      <c r="T24" s="16">
        <v>0</v>
      </c>
      <c r="U24" s="16">
        <v>12</v>
      </c>
      <c r="V24" s="17">
        <v>12</v>
      </c>
      <c r="W24" s="16">
        <v>0</v>
      </c>
      <c r="X24" s="18">
        <v>12</v>
      </c>
      <c r="Y24" s="69" t="str">
        <v/>
      </c>
      <c r="Z24" s="165">
        <v>0</v>
      </c>
      <c r="AA24" s="276">
        <v>12</v>
      </c>
      <c r="AC24" s="14" t="str">
        <f t="shared" si="10"/>
        <v>SHAH, A</v>
      </c>
      <c r="AD24" s="15">
        <f t="shared" si="11"/>
        <v>0</v>
      </c>
      <c r="AE24" s="21" cm="1">
        <f t="array" ref="AE24:AT24">_xlfn.XLOOKUP($AC24,Bowling!$B$4:$B$35,Bowling!$D$4:$S$35,"")</f>
        <v>1</v>
      </c>
      <c r="AF24" s="16">
        <v>1</v>
      </c>
      <c r="AG24" s="22">
        <v>4</v>
      </c>
      <c r="AH24" s="23">
        <v>2</v>
      </c>
      <c r="AI24" s="23">
        <v>28</v>
      </c>
      <c r="AJ24" s="23">
        <v>1</v>
      </c>
      <c r="AK24" s="22">
        <v>4</v>
      </c>
      <c r="AL24" s="22">
        <v>7</v>
      </c>
      <c r="AM24" s="22">
        <v>28</v>
      </c>
      <c r="AN24" s="169">
        <v>0</v>
      </c>
      <c r="AO24" s="21">
        <v>4</v>
      </c>
      <c r="AP24" s="21">
        <v>2</v>
      </c>
      <c r="AQ24" s="21">
        <v>28</v>
      </c>
      <c r="AR24" s="21">
        <v>1</v>
      </c>
      <c r="AS24" s="139">
        <v>0</v>
      </c>
      <c r="AT24" s="19">
        <v>20</v>
      </c>
      <c r="AV24" s="14" t="str">
        <f t="shared" si="12"/>
        <v>SHAH, A</v>
      </c>
      <c r="AW24" s="15">
        <f t="shared" si="13"/>
        <v>0</v>
      </c>
      <c r="AX24" s="21" t="str" cm="1">
        <f t="array" ref="AX24">_xlfn.XLOOKUP($AV24,Fielding!$B$4:$B$20,Fielding!$E$4:$I$20,"")</f>
        <v/>
      </c>
      <c r="AY24" s="21"/>
      <c r="AZ24" s="21"/>
      <c r="BB24" s="19"/>
    </row>
    <row r="25" spans="1:54" ht="13.65" customHeight="1" x14ac:dyDescent="0.3">
      <c r="A25" s="101"/>
      <c r="B25" s="66">
        <f t="shared" si="14"/>
        <v>22</v>
      </c>
      <c r="C25" s="14" t="s">
        <v>338</v>
      </c>
      <c r="D25" s="15"/>
      <c r="E25" s="67">
        <f t="shared" si="0"/>
        <v>1</v>
      </c>
      <c r="F25" s="68">
        <f t="shared" si="1"/>
        <v>32</v>
      </c>
      <c r="G25" s="272">
        <f t="shared" si="2"/>
        <v>32</v>
      </c>
      <c r="H25" s="68" t="str">
        <f t="shared" si="3"/>
        <v/>
      </c>
      <c r="I25" s="272" t="str">
        <f t="shared" si="4"/>
        <v/>
      </c>
      <c r="J25" s="68" t="str">
        <f t="shared" si="5"/>
        <v/>
      </c>
      <c r="K25" s="272" t="str">
        <f t="shared" si="6"/>
        <v/>
      </c>
      <c r="L25" s="139"/>
      <c r="M25" s="19">
        <f t="shared" si="7"/>
        <v>32</v>
      </c>
      <c r="O25" s="94"/>
      <c r="P25" s="14" t="str">
        <f t="shared" si="8"/>
        <v>SRIPRAGASAN, Vithu</v>
      </c>
      <c r="Q25" s="15">
        <f t="shared" si="9"/>
        <v>0</v>
      </c>
      <c r="R25" s="21" cm="1">
        <f t="array" ref="R25:AA25">_xlfn.XLOOKUP($P25,Batting!$B$5:$B$39,Batting!$D$5:$M$39,"")</f>
        <v>1</v>
      </c>
      <c r="S25" s="16">
        <v>1</v>
      </c>
      <c r="T25" s="16">
        <v>0</v>
      </c>
      <c r="U25" s="16">
        <v>32</v>
      </c>
      <c r="V25" s="17">
        <v>32</v>
      </c>
      <c r="W25" s="16">
        <v>0</v>
      </c>
      <c r="X25" s="18">
        <v>32</v>
      </c>
      <c r="Y25" s="69" t="str">
        <v/>
      </c>
      <c r="Z25" s="165">
        <v>0</v>
      </c>
      <c r="AA25" s="276">
        <v>32</v>
      </c>
      <c r="AC25" s="14" t="str">
        <f t="shared" si="10"/>
        <v>SRIPRAGASAN, Vithu</v>
      </c>
      <c r="AD25" s="15">
        <f t="shared" si="11"/>
        <v>0</v>
      </c>
      <c r="AE25" s="21" t="str" cm="1">
        <f t="array" ref="AE25">_xlfn.XLOOKUP($AC25,Bowling!$B$4:$B$35,Bowling!$D$4:$S$35,"")</f>
        <v/>
      </c>
      <c r="AF25" s="16"/>
      <c r="AG25" s="22"/>
      <c r="AH25" s="23"/>
      <c r="AI25" s="23"/>
      <c r="AJ25" s="23"/>
      <c r="AK25" s="22"/>
      <c r="AL25" s="22"/>
      <c r="AM25" s="22"/>
      <c r="AN25" s="169"/>
      <c r="AO25" s="21"/>
      <c r="AP25" s="21"/>
      <c r="AQ25" s="21"/>
      <c r="AR25" s="21"/>
      <c r="AS25" s="139"/>
      <c r="AT25" s="19"/>
      <c r="AV25" s="14" t="str">
        <f t="shared" si="12"/>
        <v>SRIPRAGASAN, Vithu</v>
      </c>
      <c r="AW25" s="15">
        <f t="shared" si="13"/>
        <v>0</v>
      </c>
      <c r="AX25" s="21" t="str" cm="1">
        <f t="array" ref="AX25">_xlfn.XLOOKUP($AV25,Fielding!$B$4:$B$20,Fielding!$E$4:$I$20,"")</f>
        <v/>
      </c>
      <c r="AY25" s="21"/>
      <c r="AZ25" s="21"/>
      <c r="BB25" s="19"/>
    </row>
    <row r="26" spans="1:54" ht="13.65" customHeight="1" x14ac:dyDescent="0.3">
      <c r="A26" s="101"/>
      <c r="B26" s="66">
        <f t="shared" si="14"/>
        <v>23</v>
      </c>
      <c r="C26" s="14" t="s">
        <v>74</v>
      </c>
      <c r="D26" s="15" t="s">
        <v>123</v>
      </c>
      <c r="E26" s="67">
        <f t="shared" si="0"/>
        <v>3</v>
      </c>
      <c r="F26" s="68">
        <f t="shared" si="1"/>
        <v>12</v>
      </c>
      <c r="G26" s="272">
        <f t="shared" si="2"/>
        <v>12</v>
      </c>
      <c r="H26" s="68" t="str">
        <f t="shared" si="3"/>
        <v/>
      </c>
      <c r="I26" s="272" t="str">
        <f t="shared" si="4"/>
        <v/>
      </c>
      <c r="J26" s="68">
        <f t="shared" si="5"/>
        <v>10</v>
      </c>
      <c r="K26" s="272">
        <f t="shared" si="6"/>
        <v>1</v>
      </c>
      <c r="L26" s="139"/>
      <c r="M26" s="19">
        <f t="shared" si="7"/>
        <v>22</v>
      </c>
      <c r="O26" s="94"/>
      <c r="P26" s="14" t="str">
        <f t="shared" si="8"/>
        <v>PHELAN, Jack</v>
      </c>
      <c r="Q26" s="15" t="str">
        <f t="shared" si="9"/>
        <v xml:space="preserve"> (NZ)</v>
      </c>
      <c r="R26" s="21" cm="1">
        <f t="array" ref="R26:AA26">_xlfn.XLOOKUP($P26,Batting!$B$5:$B$39,Batting!$D$5:$M$39,"")</f>
        <v>3</v>
      </c>
      <c r="S26" s="16">
        <v>3</v>
      </c>
      <c r="T26" s="16">
        <v>0</v>
      </c>
      <c r="U26" s="16">
        <v>12</v>
      </c>
      <c r="V26" s="17">
        <v>8</v>
      </c>
      <c r="W26" s="16">
        <v>0</v>
      </c>
      <c r="X26" s="18">
        <v>4</v>
      </c>
      <c r="Y26" s="69" t="str">
        <v/>
      </c>
      <c r="Z26" s="165">
        <v>0</v>
      </c>
      <c r="AA26" s="276">
        <v>12</v>
      </c>
      <c r="AC26" s="14" t="str">
        <f t="shared" si="10"/>
        <v>PHELAN, Jack</v>
      </c>
      <c r="AD26" s="15" t="str">
        <f t="shared" si="11"/>
        <v xml:space="preserve"> (NZ)</v>
      </c>
      <c r="AE26" s="21" t="str" cm="1">
        <f t="array" ref="AE26">_xlfn.XLOOKUP($AC26,Bowling!$B$4:$B$35,Bowling!$D$4:$S$35,"")</f>
        <v/>
      </c>
      <c r="AF26" s="16"/>
      <c r="AG26" s="22"/>
      <c r="AH26" s="23"/>
      <c r="AI26" s="23"/>
      <c r="AJ26" s="23"/>
      <c r="AK26" s="22"/>
      <c r="AL26" s="22"/>
      <c r="AM26" s="22"/>
      <c r="AN26" s="169"/>
      <c r="AO26" s="21"/>
      <c r="AP26" s="21"/>
      <c r="AQ26" s="21"/>
      <c r="AR26" s="21"/>
      <c r="AS26" s="139"/>
      <c r="AT26" s="19"/>
      <c r="AV26" s="14" t="str">
        <f t="shared" si="12"/>
        <v>PHELAN, Jack</v>
      </c>
      <c r="AW26" s="15" t="str">
        <f t="shared" si="13"/>
        <v xml:space="preserve"> (NZ)</v>
      </c>
      <c r="AX26" s="21" cm="1">
        <f t="array" ref="AX26:BB26">_xlfn.XLOOKUP($AV26,Fielding!$B$4:$B$20,Fielding!$E$4:$I$20,"")</f>
        <v>1</v>
      </c>
      <c r="AY26" s="21" t="str">
        <v>0</v>
      </c>
      <c r="AZ26" s="21" t="str">
        <v>0</v>
      </c>
      <c r="BA26">
        <v>0</v>
      </c>
      <c r="BB26" s="19">
        <v>10</v>
      </c>
    </row>
    <row r="27" spans="1:54" ht="13.65" customHeight="1" x14ac:dyDescent="0.3">
      <c r="A27" s="101"/>
      <c r="B27" s="66">
        <f t="shared" si="14"/>
        <v>24</v>
      </c>
      <c r="C27" s="14" t="s">
        <v>341</v>
      </c>
      <c r="D27" s="15"/>
      <c r="E27" s="67">
        <f t="shared" si="0"/>
        <v>1</v>
      </c>
      <c r="F27" s="68">
        <f t="shared" si="1"/>
        <v>1</v>
      </c>
      <c r="G27" s="272">
        <f t="shared" si="2"/>
        <v>1</v>
      </c>
      <c r="H27" s="68">
        <f t="shared" si="3"/>
        <v>20</v>
      </c>
      <c r="I27" s="272">
        <f t="shared" si="4"/>
        <v>1</v>
      </c>
      <c r="J27" s="68" t="str">
        <f t="shared" si="5"/>
        <v/>
      </c>
      <c r="K27" s="272" t="str">
        <f t="shared" si="6"/>
        <v/>
      </c>
      <c r="L27" s="139"/>
      <c r="M27" s="19">
        <f t="shared" si="7"/>
        <v>21</v>
      </c>
      <c r="O27" s="94"/>
      <c r="P27" s="14" t="str">
        <f t="shared" si="8"/>
        <v>KUPPADAKATH, Vivek</v>
      </c>
      <c r="Q27" s="15">
        <f t="shared" si="9"/>
        <v>0</v>
      </c>
      <c r="R27" s="21" cm="1">
        <f t="array" ref="R27:AA27">_xlfn.XLOOKUP($P27,Batting!$B$5:$B$39,Batting!$D$5:$M$39,"")</f>
        <v>1</v>
      </c>
      <c r="S27" s="16">
        <v>1</v>
      </c>
      <c r="T27" s="16">
        <v>0</v>
      </c>
      <c r="U27" s="16">
        <v>1</v>
      </c>
      <c r="V27" s="17">
        <v>1</v>
      </c>
      <c r="W27" s="16">
        <v>0</v>
      </c>
      <c r="X27" s="18">
        <v>1</v>
      </c>
      <c r="Y27" s="69" t="str">
        <v/>
      </c>
      <c r="Z27" s="165">
        <v>0</v>
      </c>
      <c r="AA27" s="276">
        <v>1</v>
      </c>
      <c r="AC27" s="14" t="str">
        <f t="shared" si="10"/>
        <v>KUPPADAKATH, Vivek</v>
      </c>
      <c r="AD27" s="15">
        <f t="shared" si="11"/>
        <v>0</v>
      </c>
      <c r="AE27" s="21" cm="1">
        <f t="array" ref="AE27:AT27">_xlfn.XLOOKUP($AC27,Bowling!$B$4:$B$35,Bowling!$D$4:$S$35,"")</f>
        <v>1</v>
      </c>
      <c r="AF27" s="16">
        <v>1</v>
      </c>
      <c r="AG27" s="22">
        <v>4</v>
      </c>
      <c r="AH27" s="23">
        <v>0</v>
      </c>
      <c r="AI27" s="23">
        <v>29</v>
      </c>
      <c r="AJ27" s="23">
        <v>1</v>
      </c>
      <c r="AK27" s="22">
        <v>4</v>
      </c>
      <c r="AL27" s="22">
        <v>7.25</v>
      </c>
      <c r="AM27" s="22">
        <v>29</v>
      </c>
      <c r="AN27" s="169">
        <v>0</v>
      </c>
      <c r="AO27" s="21">
        <v>4</v>
      </c>
      <c r="AP27" s="21">
        <v>0</v>
      </c>
      <c r="AQ27" s="21">
        <v>29</v>
      </c>
      <c r="AR27" s="21">
        <v>1</v>
      </c>
      <c r="AS27" s="139">
        <v>0</v>
      </c>
      <c r="AT27" s="19">
        <v>20</v>
      </c>
      <c r="AV27" s="14" t="str">
        <f t="shared" si="12"/>
        <v>KUPPADAKATH, Vivek</v>
      </c>
      <c r="AW27" s="15">
        <f t="shared" si="13"/>
        <v>0</v>
      </c>
      <c r="AX27" s="21" t="str" cm="1">
        <f t="array" ref="AX27">_xlfn.XLOOKUP($AV27,Fielding!$B$4:$B$20,Fielding!$E$4:$I$20,"")</f>
        <v/>
      </c>
      <c r="AY27" s="21"/>
      <c r="AZ27" s="21"/>
      <c r="BB27" s="19"/>
    </row>
    <row r="28" spans="1:54" ht="13.65" customHeight="1" x14ac:dyDescent="0.3">
      <c r="A28" s="101"/>
      <c r="B28" s="66">
        <f t="shared" si="14"/>
        <v>25</v>
      </c>
      <c r="C28" s="14" t="s">
        <v>337</v>
      </c>
      <c r="D28" s="15" t="s">
        <v>122</v>
      </c>
      <c r="E28" s="67">
        <f t="shared" si="0"/>
        <v>1</v>
      </c>
      <c r="F28" s="68">
        <f t="shared" si="1"/>
        <v>0</v>
      </c>
      <c r="G28" s="272" t="str">
        <f t="shared" si="2"/>
        <v/>
      </c>
      <c r="H28" s="68">
        <f t="shared" si="3"/>
        <v>20</v>
      </c>
      <c r="I28" s="272">
        <f t="shared" si="4"/>
        <v>1</v>
      </c>
      <c r="J28" s="68" t="str">
        <f t="shared" si="5"/>
        <v/>
      </c>
      <c r="K28" s="272" t="str">
        <f t="shared" si="6"/>
        <v/>
      </c>
      <c r="L28" s="139"/>
      <c r="M28" s="19">
        <f t="shared" si="7"/>
        <v>20</v>
      </c>
      <c r="O28" s="94"/>
      <c r="P28" s="14" t="str">
        <f t="shared" si="8"/>
        <v>CARTER, Jonathan</v>
      </c>
      <c r="Q28" s="15" t="str">
        <f t="shared" si="9"/>
        <v xml:space="preserve"> (AUS)</v>
      </c>
      <c r="R28" s="21" cm="1">
        <f t="array" ref="R28:AA28">_xlfn.XLOOKUP($P28,Batting!$B$5:$B$39,Batting!$D$5:$M$39,"")</f>
        <v>1</v>
      </c>
      <c r="S28" s="16">
        <v>1</v>
      </c>
      <c r="T28" s="16">
        <v>0</v>
      </c>
      <c r="U28" s="16">
        <v>0</v>
      </c>
      <c r="V28" s="17">
        <v>0</v>
      </c>
      <c r="W28" s="16">
        <v>0</v>
      </c>
      <c r="X28" s="18">
        <v>0</v>
      </c>
      <c r="Y28" s="69" t="str">
        <v/>
      </c>
      <c r="Z28" s="165">
        <v>0</v>
      </c>
      <c r="AA28" s="276">
        <v>0</v>
      </c>
      <c r="AC28" s="14" t="str">
        <f t="shared" si="10"/>
        <v>CARTER, Jonathan</v>
      </c>
      <c r="AD28" s="15" t="str">
        <f t="shared" si="11"/>
        <v xml:space="preserve"> (AUS)</v>
      </c>
      <c r="AE28" s="21" cm="1">
        <f t="array" ref="AE28:AT28">_xlfn.XLOOKUP($AC28,Bowling!$B$4:$B$35,Bowling!$D$4:$S$35,"")</f>
        <v>1</v>
      </c>
      <c r="AF28" s="16">
        <v>1</v>
      </c>
      <c r="AG28" s="22">
        <v>4</v>
      </c>
      <c r="AH28" s="23">
        <v>0</v>
      </c>
      <c r="AI28" s="23">
        <v>15</v>
      </c>
      <c r="AJ28" s="23">
        <v>1</v>
      </c>
      <c r="AK28" s="22">
        <v>4</v>
      </c>
      <c r="AL28" s="22">
        <v>3.75</v>
      </c>
      <c r="AM28" s="22">
        <v>15</v>
      </c>
      <c r="AN28" s="169">
        <v>0</v>
      </c>
      <c r="AO28" s="21">
        <v>4</v>
      </c>
      <c r="AP28" s="21">
        <v>0</v>
      </c>
      <c r="AQ28" s="21">
        <v>15</v>
      </c>
      <c r="AR28" s="21">
        <v>1</v>
      </c>
      <c r="AS28" s="139">
        <v>0</v>
      </c>
      <c r="AT28" s="19">
        <v>20</v>
      </c>
      <c r="AV28" s="14" t="str">
        <f t="shared" si="12"/>
        <v>CARTER, Jonathan</v>
      </c>
      <c r="AW28" s="15" t="str">
        <f t="shared" si="13"/>
        <v xml:space="preserve"> (AUS)</v>
      </c>
      <c r="AX28" s="21" t="str" cm="1">
        <f t="array" ref="AX28">_xlfn.XLOOKUP($AV28,Fielding!$B$4:$B$20,Fielding!$E$4:$I$20,"")</f>
        <v/>
      </c>
      <c r="AY28" s="21"/>
      <c r="AZ28" s="21"/>
      <c r="BB28" s="19"/>
    </row>
    <row r="29" spans="1:54" ht="13.65" customHeight="1" x14ac:dyDescent="0.3">
      <c r="A29" s="101"/>
      <c r="B29" s="66">
        <f t="shared" si="14"/>
        <v>26</v>
      </c>
      <c r="C29" s="14" t="s">
        <v>317</v>
      </c>
      <c r="D29" s="15" t="s">
        <v>122</v>
      </c>
      <c r="E29" s="67">
        <f t="shared" si="0"/>
        <v>1</v>
      </c>
      <c r="F29" s="68">
        <f t="shared" si="1"/>
        <v>0</v>
      </c>
      <c r="G29" s="272" t="str">
        <f t="shared" si="2"/>
        <v>-</v>
      </c>
      <c r="H29" s="68" t="str">
        <f t="shared" si="3"/>
        <v/>
      </c>
      <c r="I29" s="272" t="str">
        <f t="shared" si="4"/>
        <v/>
      </c>
      <c r="J29" s="68">
        <f t="shared" si="5"/>
        <v>20</v>
      </c>
      <c r="K29" s="272">
        <f t="shared" si="6"/>
        <v>2</v>
      </c>
      <c r="L29" s="139"/>
      <c r="M29" s="19">
        <f t="shared" si="7"/>
        <v>20</v>
      </c>
      <c r="O29" s="94"/>
      <c r="P29" s="14" t="str">
        <f t="shared" si="8"/>
        <v>MACINTOSH, Sam</v>
      </c>
      <c r="Q29" s="15" t="str">
        <f t="shared" si="9"/>
        <v xml:space="preserve"> (AUS)</v>
      </c>
      <c r="R29" s="21" cm="1">
        <f t="array" ref="R29:AA29">_xlfn.XLOOKUP($P29,Batting!$B$5:$B$39,Batting!$D$5:$M$39,"")</f>
        <v>1</v>
      </c>
      <c r="S29" s="16" t="str">
        <v>-</v>
      </c>
      <c r="T29" s="16" t="str">
        <v>-</v>
      </c>
      <c r="U29" s="16" t="str">
        <v>-</v>
      </c>
      <c r="V29" s="17" t="str">
        <v>-</v>
      </c>
      <c r="W29" s="16">
        <v>0</v>
      </c>
      <c r="X29" s="18" t="str">
        <v>-</v>
      </c>
      <c r="Y29" s="69" t="e">
        <v>#VALUE!</v>
      </c>
      <c r="Z29" s="165">
        <v>0</v>
      </c>
      <c r="AA29" s="276">
        <v>0</v>
      </c>
      <c r="AC29" s="14" t="str">
        <f t="shared" si="10"/>
        <v>MACINTOSH, Sam</v>
      </c>
      <c r="AD29" s="15" t="str">
        <f t="shared" si="11"/>
        <v xml:space="preserve"> (AUS)</v>
      </c>
      <c r="AE29" s="21" t="str" cm="1">
        <f t="array" ref="AE29">_xlfn.XLOOKUP($AC29,Bowling!$B$4:$B$35,Bowling!$D$4:$S$35,"")</f>
        <v/>
      </c>
      <c r="AF29" s="16"/>
      <c r="AG29" s="22"/>
      <c r="AH29" s="23"/>
      <c r="AI29" s="23"/>
      <c r="AJ29" s="23"/>
      <c r="AK29" s="22"/>
      <c r="AL29" s="22"/>
      <c r="AM29" s="22"/>
      <c r="AN29" s="169"/>
      <c r="AO29" s="21"/>
      <c r="AP29" s="21"/>
      <c r="AQ29" s="21"/>
      <c r="AR29" s="21"/>
      <c r="AS29" s="139"/>
      <c r="AT29" s="19"/>
      <c r="AV29" s="14" t="str">
        <f t="shared" si="12"/>
        <v>MACINTOSH, Sam</v>
      </c>
      <c r="AW29" s="15" t="str">
        <f t="shared" si="13"/>
        <v xml:space="preserve"> (AUS)</v>
      </c>
      <c r="AX29" s="21" cm="1">
        <f t="array" ref="AX29:BB29">_xlfn.XLOOKUP($AV29,Fielding!$B$4:$B$20,Fielding!$E$4:$I$20,"")</f>
        <v>2</v>
      </c>
      <c r="AY29" s="21" t="str">
        <v>0</v>
      </c>
      <c r="AZ29" s="21" t="str">
        <v>0</v>
      </c>
      <c r="BA29">
        <v>0</v>
      </c>
      <c r="BB29" s="19">
        <v>20</v>
      </c>
    </row>
    <row r="30" spans="1:54" ht="13.65" customHeight="1" x14ac:dyDescent="0.3">
      <c r="A30" s="101"/>
      <c r="B30" s="66">
        <f t="shared" si="14"/>
        <v>27</v>
      </c>
      <c r="C30" s="14" t="s">
        <v>310</v>
      </c>
      <c r="D30" s="15" t="s">
        <v>123</v>
      </c>
      <c r="E30" s="67">
        <f t="shared" si="0"/>
        <v>1</v>
      </c>
      <c r="F30" s="68">
        <f t="shared" si="1"/>
        <v>16</v>
      </c>
      <c r="G30" s="272">
        <f t="shared" si="2"/>
        <v>16</v>
      </c>
      <c r="H30" s="68">
        <f t="shared" si="3"/>
        <v>0</v>
      </c>
      <c r="I30" s="272" t="str">
        <f t="shared" si="4"/>
        <v/>
      </c>
      <c r="J30" s="68" t="str">
        <f t="shared" si="5"/>
        <v/>
      </c>
      <c r="K30" s="272" t="str">
        <f t="shared" si="6"/>
        <v/>
      </c>
      <c r="L30" s="139"/>
      <c r="M30" s="19">
        <f t="shared" si="7"/>
        <v>16</v>
      </c>
      <c r="O30" s="94"/>
      <c r="P30" s="14" t="str">
        <f t="shared" si="8"/>
        <v>GRIMSTONE, Mitch</v>
      </c>
      <c r="Q30" s="15" t="str">
        <f t="shared" si="9"/>
        <v xml:space="preserve"> (NZ)</v>
      </c>
      <c r="R30" s="21" cm="1">
        <f t="array" ref="R30:AA30">_xlfn.XLOOKUP($P30,Batting!$B$5:$B$39,Batting!$D$5:$M$39,"")</f>
        <v>1</v>
      </c>
      <c r="S30" s="16">
        <v>1</v>
      </c>
      <c r="T30" s="16">
        <v>0</v>
      </c>
      <c r="U30" s="16">
        <v>16</v>
      </c>
      <c r="V30" s="17">
        <v>16</v>
      </c>
      <c r="W30" s="16">
        <v>0</v>
      </c>
      <c r="X30" s="18">
        <v>16</v>
      </c>
      <c r="Y30" s="69" t="str">
        <v/>
      </c>
      <c r="Z30" s="165">
        <v>0</v>
      </c>
      <c r="AA30" s="276">
        <v>16</v>
      </c>
      <c r="AC30" s="14" t="str">
        <f t="shared" si="10"/>
        <v>GRIMSTONE, Mitch</v>
      </c>
      <c r="AD30" s="15" t="str">
        <f t="shared" si="11"/>
        <v xml:space="preserve"> (NZ)</v>
      </c>
      <c r="AE30" s="21" cm="1">
        <f t="array" ref="AE30:AT30">_xlfn.XLOOKUP($AC30,Bowling!$B$4:$B$35,Bowling!$D$4:$S$35,"")</f>
        <v>1</v>
      </c>
      <c r="AF30" s="16">
        <v>1</v>
      </c>
      <c r="AG30" s="22">
        <v>5</v>
      </c>
      <c r="AH30" s="23">
        <v>0</v>
      </c>
      <c r="AI30" s="23">
        <v>34</v>
      </c>
      <c r="AJ30" s="23">
        <v>0</v>
      </c>
      <c r="AK30" s="22" t="str">
        <v>-</v>
      </c>
      <c r="AL30" s="22">
        <v>6.8</v>
      </c>
      <c r="AM30" s="22" t="str">
        <v>-</v>
      </c>
      <c r="AN30" s="169">
        <v>0</v>
      </c>
      <c r="AO30" s="21">
        <v>5</v>
      </c>
      <c r="AP30" s="21">
        <v>0</v>
      </c>
      <c r="AQ30" s="21">
        <v>34</v>
      </c>
      <c r="AR30" s="21">
        <v>0</v>
      </c>
      <c r="AS30" s="139">
        <v>0</v>
      </c>
      <c r="AT30" s="19">
        <v>0</v>
      </c>
      <c r="AV30" s="14" t="str">
        <f t="shared" si="12"/>
        <v>GRIMSTONE, Mitch</v>
      </c>
      <c r="AW30" s="15" t="str">
        <f t="shared" si="13"/>
        <v xml:space="preserve"> (NZ)</v>
      </c>
      <c r="AX30" s="21" t="str" cm="1">
        <f t="array" ref="AX30">_xlfn.XLOOKUP($AV30,Fielding!$B$4:$B$20,Fielding!$E$4:$I$20,"")</f>
        <v/>
      </c>
      <c r="AY30" s="21"/>
      <c r="AZ30" s="21"/>
      <c r="BB30" s="19"/>
    </row>
    <row r="31" spans="1:54" ht="13.65" customHeight="1" x14ac:dyDescent="0.3">
      <c r="A31" s="101"/>
      <c r="B31" s="66">
        <f t="shared" si="14"/>
        <v>28</v>
      </c>
      <c r="C31" s="14" t="s">
        <v>264</v>
      </c>
      <c r="D31" s="15" t="s">
        <v>122</v>
      </c>
      <c r="E31" s="67">
        <f t="shared" si="0"/>
        <v>1</v>
      </c>
      <c r="F31" s="68">
        <f t="shared" si="1"/>
        <v>8</v>
      </c>
      <c r="G31" s="272">
        <f t="shared" si="2"/>
        <v>8</v>
      </c>
      <c r="H31" s="68">
        <f t="shared" si="3"/>
        <v>0</v>
      </c>
      <c r="I31" s="272" t="str">
        <f t="shared" si="4"/>
        <v/>
      </c>
      <c r="J31" s="68" t="str">
        <f t="shared" si="5"/>
        <v/>
      </c>
      <c r="K31" s="272" t="str">
        <f t="shared" si="6"/>
        <v/>
      </c>
      <c r="L31" s="139"/>
      <c r="M31" s="19">
        <f t="shared" si="7"/>
        <v>8</v>
      </c>
      <c r="O31" s="94"/>
      <c r="P31" s="14" t="str">
        <f t="shared" si="8"/>
        <v>GOLDSPRING, Ryan</v>
      </c>
      <c r="Q31" s="15" t="str">
        <f t="shared" si="9"/>
        <v xml:space="preserve"> (AUS)</v>
      </c>
      <c r="R31" s="21" cm="1">
        <f t="array" ref="R31:AA31">_xlfn.XLOOKUP($P31,Batting!$B$5:$B$39,Batting!$D$5:$M$39,"")</f>
        <v>1</v>
      </c>
      <c r="S31" s="16">
        <v>1</v>
      </c>
      <c r="T31" s="16">
        <v>0</v>
      </c>
      <c r="U31" s="16">
        <v>8</v>
      </c>
      <c r="V31" s="17">
        <v>8</v>
      </c>
      <c r="W31" s="16">
        <v>0</v>
      </c>
      <c r="X31" s="18">
        <v>8</v>
      </c>
      <c r="Y31" s="69" t="str">
        <v/>
      </c>
      <c r="Z31" s="165">
        <v>0</v>
      </c>
      <c r="AA31" s="276">
        <v>8</v>
      </c>
      <c r="AC31" s="14" t="str">
        <f t="shared" si="10"/>
        <v>GOLDSPRING, Ryan</v>
      </c>
      <c r="AD31" s="15" t="str">
        <f t="shared" si="11"/>
        <v xml:space="preserve"> (AUS)</v>
      </c>
      <c r="AE31" s="21" cm="1">
        <f t="array" ref="AE31:AT31">_xlfn.XLOOKUP($AC31,Bowling!$B$4:$B$35,Bowling!$D$4:$S$35,"")</f>
        <v>1</v>
      </c>
      <c r="AF31" s="16">
        <v>1</v>
      </c>
      <c r="AG31" s="22">
        <v>5</v>
      </c>
      <c r="AH31" s="23">
        <v>0</v>
      </c>
      <c r="AI31" s="23">
        <v>36</v>
      </c>
      <c r="AJ31" s="23">
        <v>0</v>
      </c>
      <c r="AK31" s="22" t="str">
        <v>-</v>
      </c>
      <c r="AL31" s="22">
        <v>7.2</v>
      </c>
      <c r="AM31" s="22" t="str">
        <v>-</v>
      </c>
      <c r="AN31" s="169">
        <v>0</v>
      </c>
      <c r="AO31" s="21">
        <v>5</v>
      </c>
      <c r="AP31" s="21">
        <v>0</v>
      </c>
      <c r="AQ31" s="21">
        <v>36</v>
      </c>
      <c r="AR31" s="21">
        <v>0</v>
      </c>
      <c r="AS31" s="139">
        <v>0</v>
      </c>
      <c r="AT31" s="19">
        <v>0</v>
      </c>
      <c r="AV31" s="14" t="str">
        <f t="shared" si="12"/>
        <v>GOLDSPRING, Ryan</v>
      </c>
      <c r="AW31" s="15" t="str">
        <f t="shared" si="13"/>
        <v xml:space="preserve"> (AUS)</v>
      </c>
      <c r="AX31" s="21" t="str" cm="1">
        <f t="array" ref="AX31">_xlfn.XLOOKUP($AV31,Fielding!$B$4:$B$20,Fielding!$E$4:$I$20,"")</f>
        <v/>
      </c>
      <c r="AY31" s="21"/>
      <c r="AZ31" s="21"/>
      <c r="BB31" s="19"/>
    </row>
    <row r="32" spans="1:54" ht="13.65" customHeight="1" x14ac:dyDescent="0.3">
      <c r="A32" s="101"/>
      <c r="B32" s="66">
        <f t="shared" si="14"/>
        <v>29</v>
      </c>
      <c r="C32" s="14" t="s">
        <v>339</v>
      </c>
      <c r="D32" s="15" t="s">
        <v>122</v>
      </c>
      <c r="E32" s="67">
        <f t="shared" si="0"/>
        <v>1</v>
      </c>
      <c r="F32" s="68">
        <f t="shared" si="1"/>
        <v>5</v>
      </c>
      <c r="G32" s="272">
        <f t="shared" si="2"/>
        <v>5</v>
      </c>
      <c r="H32" s="68">
        <f t="shared" si="3"/>
        <v>0</v>
      </c>
      <c r="I32" s="272" t="str">
        <f t="shared" si="4"/>
        <v/>
      </c>
      <c r="J32" s="68" t="str">
        <f t="shared" si="5"/>
        <v/>
      </c>
      <c r="K32" s="272" t="str">
        <f t="shared" si="6"/>
        <v/>
      </c>
      <c r="L32" s="139"/>
      <c r="M32" s="19">
        <f t="shared" si="7"/>
        <v>5</v>
      </c>
      <c r="O32" s="94"/>
      <c r="P32" s="14" t="str">
        <f t="shared" si="8"/>
        <v>RAMJEE, Vivek</v>
      </c>
      <c r="Q32" s="15" t="str">
        <f t="shared" si="9"/>
        <v xml:space="preserve"> (AUS)</v>
      </c>
      <c r="R32" s="21" cm="1">
        <f t="array" ref="R32:AA32">_xlfn.XLOOKUP($P32,Batting!$B$5:$B$39,Batting!$D$5:$M$39,"")</f>
        <v>1</v>
      </c>
      <c r="S32" s="16">
        <v>1</v>
      </c>
      <c r="T32" s="16">
        <v>0</v>
      </c>
      <c r="U32" s="16">
        <v>5</v>
      </c>
      <c r="V32" s="17">
        <v>5</v>
      </c>
      <c r="W32" s="16">
        <v>0</v>
      </c>
      <c r="X32" s="18">
        <v>5</v>
      </c>
      <c r="Y32" s="69" t="str">
        <v/>
      </c>
      <c r="Z32" s="165">
        <v>0</v>
      </c>
      <c r="AA32" s="276">
        <v>5</v>
      </c>
      <c r="AC32" s="14" t="str">
        <f t="shared" si="10"/>
        <v>RAMJEE, Vivek</v>
      </c>
      <c r="AD32" s="15" t="str">
        <f t="shared" si="11"/>
        <v xml:space="preserve"> (AUS)</v>
      </c>
      <c r="AE32" s="21" cm="1">
        <f t="array" ref="AE32:AT32">_xlfn.XLOOKUP($AC32,Bowling!$B$4:$B$35,Bowling!$D$4:$S$35,"")</f>
        <v>1</v>
      </c>
      <c r="AF32" s="16">
        <v>1</v>
      </c>
      <c r="AG32" s="22">
        <v>6</v>
      </c>
      <c r="AH32" s="23">
        <v>1</v>
      </c>
      <c r="AI32" s="23">
        <v>15</v>
      </c>
      <c r="AJ32" s="23">
        <v>0</v>
      </c>
      <c r="AK32" s="22" t="str">
        <v>-</v>
      </c>
      <c r="AL32" s="22">
        <v>2.5</v>
      </c>
      <c r="AM32" s="22" t="str">
        <v>-</v>
      </c>
      <c r="AN32" s="169">
        <v>0</v>
      </c>
      <c r="AO32" s="21">
        <v>6</v>
      </c>
      <c r="AP32" s="21">
        <v>1</v>
      </c>
      <c r="AQ32" s="21">
        <v>15</v>
      </c>
      <c r="AR32" s="21">
        <v>0</v>
      </c>
      <c r="AS32" s="139">
        <v>0</v>
      </c>
      <c r="AT32" s="19">
        <v>0</v>
      </c>
      <c r="AV32" s="14" t="str">
        <f t="shared" si="12"/>
        <v>RAMJEE, Vivek</v>
      </c>
      <c r="AW32" s="15" t="str">
        <f t="shared" si="13"/>
        <v xml:space="preserve"> (AUS)</v>
      </c>
      <c r="AX32" s="21" t="str" cm="1">
        <f t="array" ref="AX32">_xlfn.XLOOKUP($AV32,Fielding!$B$4:$B$20,Fielding!$E$4:$I$20,"")</f>
        <v/>
      </c>
      <c r="AY32" s="21"/>
      <c r="AZ32" s="21"/>
      <c r="BB32" s="19"/>
    </row>
    <row r="33" spans="1:61" ht="13.65" customHeight="1" x14ac:dyDescent="0.3">
      <c r="A33" s="101"/>
      <c r="B33" s="66">
        <f t="shared" si="14"/>
        <v>30</v>
      </c>
      <c r="C33" s="14" t="s">
        <v>334</v>
      </c>
      <c r="D33" s="15" t="s">
        <v>122</v>
      </c>
      <c r="E33" s="67">
        <f t="shared" si="0"/>
        <v>2</v>
      </c>
      <c r="F33" s="68">
        <f t="shared" si="1"/>
        <v>4</v>
      </c>
      <c r="G33" s="272">
        <f t="shared" si="2"/>
        <v>4</v>
      </c>
      <c r="H33" s="68">
        <f t="shared" si="3"/>
        <v>0</v>
      </c>
      <c r="I33" s="272" t="str">
        <f t="shared" si="4"/>
        <v/>
      </c>
      <c r="J33" s="68" t="str">
        <f t="shared" si="5"/>
        <v/>
      </c>
      <c r="K33" s="272" t="str">
        <f t="shared" si="6"/>
        <v/>
      </c>
      <c r="L33" s="139"/>
      <c r="M33" s="19">
        <f t="shared" si="7"/>
        <v>4</v>
      </c>
      <c r="O33" s="94"/>
      <c r="P33" s="14" t="str">
        <f t="shared" si="8"/>
        <v>THORNLEY, Travis</v>
      </c>
      <c r="Q33" s="15" t="str">
        <f t="shared" si="9"/>
        <v xml:space="preserve"> (AUS)</v>
      </c>
      <c r="R33" s="21" cm="1">
        <f t="array" ref="R33:AA33">_xlfn.XLOOKUP($P33,Batting!$B$5:$B$39,Batting!$D$5:$M$39,"")</f>
        <v>2</v>
      </c>
      <c r="S33" s="16">
        <v>2</v>
      </c>
      <c r="T33" s="16">
        <v>1</v>
      </c>
      <c r="U33" s="16">
        <v>4</v>
      </c>
      <c r="V33" s="17">
        <v>3</v>
      </c>
      <c r="W33" s="16">
        <v>0</v>
      </c>
      <c r="X33" s="18">
        <v>4</v>
      </c>
      <c r="Y33" s="69" t="str">
        <v/>
      </c>
      <c r="Z33" s="165">
        <v>0</v>
      </c>
      <c r="AA33" s="276">
        <v>4</v>
      </c>
      <c r="AC33" s="14" t="str">
        <f t="shared" si="10"/>
        <v>THORNLEY, Travis</v>
      </c>
      <c r="AD33" s="15" t="str">
        <f t="shared" si="11"/>
        <v xml:space="preserve"> (AUS)</v>
      </c>
      <c r="AE33" s="21" cm="1">
        <f t="array" ref="AE33:AT33">_xlfn.XLOOKUP($AC33,Bowling!$B$4:$B$35,Bowling!$D$4:$S$35,"")</f>
        <v>2</v>
      </c>
      <c r="AF33" s="16">
        <v>1</v>
      </c>
      <c r="AG33" s="22">
        <v>2</v>
      </c>
      <c r="AH33" s="23">
        <v>0</v>
      </c>
      <c r="AI33" s="23">
        <v>22</v>
      </c>
      <c r="AJ33" s="23">
        <v>0</v>
      </c>
      <c r="AK33" s="22" t="str">
        <v>-</v>
      </c>
      <c r="AL33" s="22">
        <v>11</v>
      </c>
      <c r="AM33" s="22" t="str">
        <v>-</v>
      </c>
      <c r="AN33" s="169">
        <v>0</v>
      </c>
      <c r="AO33" s="21">
        <v>2</v>
      </c>
      <c r="AP33" s="21">
        <v>0</v>
      </c>
      <c r="AQ33" s="21">
        <v>22</v>
      </c>
      <c r="AR33" s="21">
        <v>0</v>
      </c>
      <c r="AS33" s="139">
        <v>0</v>
      </c>
      <c r="AT33" s="19">
        <v>0</v>
      </c>
      <c r="AV33" s="14" t="str">
        <f t="shared" si="12"/>
        <v>THORNLEY, Travis</v>
      </c>
      <c r="AW33" s="15" t="str">
        <f t="shared" si="13"/>
        <v xml:space="preserve"> (AUS)</v>
      </c>
      <c r="AX33" s="21" t="str" cm="1">
        <f t="array" ref="AX33">_xlfn.XLOOKUP($AV33,Fielding!$B$4:$B$20,Fielding!$E$4:$I$20,"")</f>
        <v/>
      </c>
      <c r="AY33" s="21"/>
      <c r="AZ33" s="21"/>
      <c r="BB33" s="19"/>
    </row>
    <row r="34" spans="1:61" s="171" customFormat="1" ht="13.65" customHeight="1" x14ac:dyDescent="0.25">
      <c r="B34" s="172"/>
      <c r="C34" s="172"/>
      <c r="D34" s="172"/>
      <c r="E34" s="172"/>
      <c r="F34" s="172"/>
      <c r="G34" s="172"/>
      <c r="H34" s="172"/>
      <c r="I34" s="172"/>
      <c r="J34" s="172"/>
      <c r="K34" s="172"/>
      <c r="L34" s="173"/>
      <c r="M34" s="172"/>
      <c r="O34" s="174"/>
      <c r="P34" s="172"/>
      <c r="Q34" s="172"/>
      <c r="R34" s="172"/>
      <c r="S34" s="172"/>
      <c r="T34" s="172"/>
      <c r="U34" s="172"/>
      <c r="V34" s="172"/>
      <c r="W34" s="172"/>
      <c r="X34" s="172"/>
      <c r="Y34" s="172"/>
      <c r="AA34" s="175"/>
      <c r="AC34" s="172"/>
      <c r="AD34" s="172"/>
      <c r="AE34" s="172"/>
      <c r="AF34" s="172"/>
      <c r="AG34" s="172"/>
      <c r="AH34" s="172"/>
      <c r="AI34" s="172"/>
      <c r="AJ34" s="172"/>
      <c r="AK34" s="172"/>
      <c r="AL34" s="172"/>
      <c r="AM34" s="172"/>
      <c r="AN34" s="176"/>
      <c r="AO34" s="172"/>
      <c r="AP34" s="172"/>
      <c r="AQ34" s="172"/>
      <c r="AR34" s="172"/>
      <c r="AS34" s="177"/>
      <c r="AT34" s="175"/>
      <c r="AV34" s="172"/>
      <c r="AW34" s="172"/>
      <c r="AX34" s="175"/>
      <c r="AY34" s="175"/>
      <c r="AZ34" s="175"/>
      <c r="BB34" s="175"/>
      <c r="BF34"/>
      <c r="BG34"/>
      <c r="BH34"/>
      <c r="BI34"/>
    </row>
    <row r="35" spans="1:61" ht="13.65" customHeight="1" x14ac:dyDescent="0.25">
      <c r="B35" s="178" t="s">
        <v>103</v>
      </c>
      <c r="C35" s="179"/>
      <c r="D35" s="134"/>
      <c r="E35" s="139"/>
      <c r="F35" s="139"/>
      <c r="G35" s="139"/>
      <c r="H35" s="139"/>
      <c r="I35" s="139"/>
      <c r="J35" s="139"/>
      <c r="K35" s="139"/>
      <c r="L35" s="139"/>
      <c r="M35" s="177"/>
      <c r="AA35" s="180"/>
      <c r="AT35" s="180"/>
      <c r="BB35" s="180"/>
    </row>
    <row r="36" spans="1:61" ht="13.65" customHeight="1" x14ac:dyDescent="0.25">
      <c r="B36" s="179" t="s">
        <v>383</v>
      </c>
      <c r="C36" s="179"/>
      <c r="D36" s="134"/>
      <c r="E36" s="139"/>
      <c r="F36" s="139"/>
      <c r="G36" s="139"/>
      <c r="H36" s="139"/>
      <c r="I36" s="139"/>
      <c r="J36" s="139"/>
      <c r="K36" s="139"/>
      <c r="L36" s="139"/>
      <c r="M36" s="139"/>
    </row>
    <row r="37" spans="1:61" ht="13.65" customHeight="1" x14ac:dyDescent="0.25">
      <c r="B37" s="179" t="s">
        <v>378</v>
      </c>
    </row>
    <row r="38" spans="1:61" ht="13.65" customHeight="1" x14ac:dyDescent="0.25">
      <c r="B38" s="179" t="s">
        <v>379</v>
      </c>
      <c r="C38" s="179"/>
      <c r="D38" s="134"/>
      <c r="E38" s="139"/>
      <c r="F38" s="139"/>
      <c r="G38" s="139"/>
      <c r="H38" s="139"/>
      <c r="I38" s="139"/>
      <c r="J38" s="139"/>
      <c r="K38" s="139"/>
      <c r="L38" s="139"/>
      <c r="M38" s="139"/>
    </row>
    <row r="39" spans="1:61" ht="13.65" customHeight="1" x14ac:dyDescent="0.25">
      <c r="B39" s="139" t="s">
        <v>380</v>
      </c>
      <c r="C39" s="179"/>
      <c r="D39" s="134"/>
      <c r="E39" s="139"/>
      <c r="F39" s="139"/>
      <c r="G39" s="139"/>
      <c r="H39" s="139"/>
      <c r="I39" s="139"/>
      <c r="J39" s="139"/>
      <c r="K39" s="139"/>
      <c r="L39" s="139"/>
      <c r="M39" s="139"/>
    </row>
    <row r="40" spans="1:61" ht="13.65" customHeight="1" x14ac:dyDescent="0.25">
      <c r="B40" s="139" t="s">
        <v>381</v>
      </c>
      <c r="C40" s="179"/>
      <c r="D40" s="134"/>
      <c r="E40" s="139"/>
      <c r="F40" s="139"/>
      <c r="G40" s="139"/>
      <c r="H40" s="139"/>
      <c r="I40" s="139"/>
      <c r="J40" s="139"/>
      <c r="K40" s="139"/>
      <c r="L40" s="139"/>
      <c r="M40" s="139"/>
    </row>
    <row r="41" spans="1:61" ht="13.65" customHeight="1" x14ac:dyDescent="0.25">
      <c r="B41" s="139" t="s">
        <v>382</v>
      </c>
      <c r="C41" s="179"/>
      <c r="D41" s="134"/>
      <c r="E41" s="139"/>
      <c r="F41" s="139"/>
      <c r="G41" s="139"/>
      <c r="H41" s="139"/>
      <c r="I41" s="139"/>
      <c r="J41" s="139"/>
      <c r="K41" s="139"/>
      <c r="L41" s="139"/>
      <c r="M41" s="139"/>
    </row>
    <row r="42" spans="1:61" ht="13.65" customHeight="1" x14ac:dyDescent="0.25">
      <c r="B42" s="139"/>
      <c r="C42" s="179"/>
      <c r="D42" s="134"/>
      <c r="E42" s="139"/>
      <c r="F42" s="139"/>
      <c r="G42" s="139"/>
      <c r="H42" s="139"/>
      <c r="I42" s="139"/>
      <c r="J42" s="139"/>
      <c r="K42" s="139"/>
      <c r="L42" s="139"/>
      <c r="M42" s="139"/>
    </row>
    <row r="43" spans="1:61" ht="13.65" customHeight="1" x14ac:dyDescent="0.25">
      <c r="B43" s="179"/>
      <c r="C43" s="179"/>
      <c r="D43" s="139"/>
      <c r="E43" s="139"/>
      <c r="F43" s="139"/>
      <c r="G43" s="139"/>
      <c r="H43" s="139"/>
      <c r="I43" s="139"/>
      <c r="J43" s="139"/>
      <c r="K43" s="139"/>
      <c r="L43" s="139"/>
      <c r="M43" s="139"/>
    </row>
    <row r="44" spans="1:61" ht="13" x14ac:dyDescent="0.25">
      <c r="B44" s="163"/>
      <c r="C44" s="134"/>
      <c r="D44" s="134"/>
      <c r="E44" s="134"/>
      <c r="F44" s="134"/>
      <c r="G44" s="134"/>
      <c r="H44" s="134"/>
      <c r="I44" s="134"/>
      <c r="J44" s="134"/>
      <c r="K44" s="134"/>
      <c r="L44" s="134"/>
      <c r="M44" s="134"/>
    </row>
    <row r="45" spans="1:61" x14ac:dyDescent="0.25">
      <c r="B45" s="134"/>
      <c r="C45" s="134"/>
      <c r="D45" s="134"/>
      <c r="E45" s="134"/>
      <c r="F45" s="134"/>
      <c r="G45" s="134"/>
      <c r="H45" s="134"/>
      <c r="I45" s="134"/>
      <c r="J45" s="134"/>
      <c r="K45" s="134"/>
      <c r="L45" s="134"/>
      <c r="M45" s="134"/>
    </row>
    <row r="46" spans="1:61" x14ac:dyDescent="0.25">
      <c r="B46" s="134"/>
      <c r="E46" s="134"/>
      <c r="F46" s="134"/>
      <c r="G46" s="134"/>
      <c r="H46" s="134"/>
      <c r="I46" s="134"/>
      <c r="J46" s="134"/>
      <c r="K46" s="134"/>
      <c r="L46" s="134"/>
      <c r="M46" s="134"/>
    </row>
    <row r="47" spans="1:61" x14ac:dyDescent="0.25">
      <c r="B47" s="134"/>
      <c r="E47" s="134"/>
      <c r="F47" s="134"/>
      <c r="G47" s="134"/>
      <c r="H47" s="134"/>
      <c r="I47" s="134"/>
      <c r="J47" s="134"/>
      <c r="K47" s="134"/>
      <c r="L47" s="134"/>
      <c r="M47" s="134"/>
    </row>
    <row r="161" spans="1:1" x14ac:dyDescent="0.25">
      <c r="A161" s="101"/>
    </row>
    <row r="162" spans="1:1" x14ac:dyDescent="0.25">
      <c r="A162" s="101"/>
    </row>
    <row r="163" spans="1:1" x14ac:dyDescent="0.25">
      <c r="A163" s="101"/>
    </row>
    <row r="216" spans="1:1" x14ac:dyDescent="0.25">
      <c r="A216" s="101"/>
    </row>
    <row r="217" spans="1:1" x14ac:dyDescent="0.25">
      <c r="A217" s="101"/>
    </row>
    <row r="218" spans="1:1" x14ac:dyDescent="0.25">
      <c r="A218" s="101"/>
    </row>
    <row r="219" spans="1:1" x14ac:dyDescent="0.25">
      <c r="A219" s="101"/>
    </row>
    <row r="220" spans="1:1" x14ac:dyDescent="0.25">
      <c r="A220" s="101"/>
    </row>
    <row r="221" spans="1:1" x14ac:dyDescent="0.25">
      <c r="A221" s="101"/>
    </row>
    <row r="222" spans="1:1" x14ac:dyDescent="0.25">
      <c r="A222" s="101"/>
    </row>
    <row r="223" spans="1:1" x14ac:dyDescent="0.25">
      <c r="A223" s="101"/>
    </row>
  </sheetData>
  <sortState xmlns:xlrd2="http://schemas.microsoft.com/office/spreadsheetml/2017/richdata2" ref="C4:XFD33">
    <sortCondition descending="1" ref="M4:M33"/>
    <sortCondition ref="C4:C33"/>
  </sortState>
  <mergeCells count="7">
    <mergeCell ref="B3:D3"/>
    <mergeCell ref="F2:G2"/>
    <mergeCell ref="H2:I2"/>
    <mergeCell ref="J2:K2"/>
    <mergeCell ref="F3:G3"/>
    <mergeCell ref="H3:I3"/>
    <mergeCell ref="J3:K3"/>
  </mergeCells>
  <phoneticPr fontId="8" type="noConversion"/>
  <pageMargins left="0.75" right="0.75" top="1" bottom="1" header="0.5" footer="0.5"/>
  <pageSetup paperSize="9" orientation="portrait" horizontalDpi="4294967293" r:id="rId1"/>
  <headerFooter alignWithMargins="0"/>
  <ignoredErrors>
    <ignoredError sqref="AU43 AT45 AG45:AR45 AV45:BB45 A43 O43:AB43 AC45:AE45 AA2:AA3 BC43:BR43 BS43:IW43 P3:Y3 M2:M3 B4:B8 E2:K2 B3:D3 F3:K3" formula="1"/>
    <ignoredError sqref="AV46:BB65530 D44:D45 AU2:AU3 AG35:AM36 AN34:AN36 AO35:AR36 AG46:AR65530 AV43:BB44 AG43:AR44 Z34:Z37 AU34:AU41 AA36:AA37 AB34:AB37 H43:H159 P35:P36 AT46:AT65530 O38:AB41 J43:J159 O34:O36 O2:O3 A44:A65530 AT43:AT44 AU44:AU65530 C45 L36:M36 B45:B159 C49:D159 A2 L43:M159 A34:A41 BC2:IW3 J35:J36 C38:F39 E44:F159 C35:F35 H35:H36 Q35:S37 U35:Y37 T35 AC46:AE65530 AC43:AE44 O44:AB65530 L35 AV35:AW35 D36:F36 H168:H223 J168:J223 L168:M223 B168:F223 H230:H65530 J230:J65530 L230:M65530 B230:F65530 BC44:BR65530 BC35:BR41 D43:F43 BS34:IW41 BS44:IW65530 AC35:AE41 L38:M41 AT36:AT41 J38:J41 H38:H41 AG37:AR41 AV36:BB41 BC34:BE34 BJ34:BR34 E3 B2:D2 D41:F41 D40:F40"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Fixtures</vt:lpstr>
      <vt:lpstr>Results</vt:lpstr>
      <vt:lpstr>Batting</vt:lpstr>
      <vt:lpstr>Bowling</vt:lpstr>
      <vt:lpstr>Fielding</vt:lpstr>
      <vt:lpstr>Partnerships</vt:lpstr>
      <vt:lpstr>Schwim</vt:lpstr>
      <vt:lpstr>NACA</vt:lpstr>
      <vt:lpstr>Club Champion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Werren</dc:creator>
  <cp:lastModifiedBy>Steve Werren</cp:lastModifiedBy>
  <cp:lastPrinted>2021-05-13T21:17:27Z</cp:lastPrinted>
  <dcterms:created xsi:type="dcterms:W3CDTF">2013-05-14T22:39:40Z</dcterms:created>
  <dcterms:modified xsi:type="dcterms:W3CDTF">2025-06-02T15:03:07Z</dcterms:modified>
</cp:coreProperties>
</file>