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steve\Documents\Cricket\Nepotists (Website)\"/>
    </mc:Choice>
  </mc:AlternateContent>
  <xr:revisionPtr revIDLastSave="0" documentId="13_ncr:1_{34636B45-7261-426E-97FC-1CA8C7BD241C}" xr6:coauthVersionLast="47" xr6:coauthVersionMax="47" xr10:uidLastSave="{00000000-0000-0000-0000-000000000000}"/>
  <bookViews>
    <workbookView xWindow="-110" yWindow="-110" windowWidth="19420" windowHeight="10560" tabRatio="789" xr2:uid="{00000000-000D-0000-FFFF-FFFF00000000}"/>
  </bookViews>
  <sheets>
    <sheet name="Fixtures" sheetId="1" r:id="rId1"/>
    <sheet name="Results" sheetId="2" state="hidden" r:id="rId2"/>
    <sheet name="Batting" sheetId="3" r:id="rId3"/>
    <sheet name="Bowling" sheetId="9" r:id="rId4"/>
    <sheet name="Fielding" sheetId="8" r:id="rId5"/>
    <sheet name="Partnerships" sheetId="7" r:id="rId6"/>
    <sheet name="NACA" sheetId="6" r:id="rId7"/>
    <sheet name="Schwim" sheetId="11" r:id="rId8"/>
    <sheet name="Club Champion" sheetId="10" r:id="rId9"/>
  </sheets>
  <definedNames>
    <definedName name="_xlnm._FilterDatabase" localSheetId="8" hidden="1">'Club Champion'!$C$4:$XFD$59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9" l="1"/>
  <c r="H28" i="9"/>
  <c r="G28" i="9"/>
  <c r="F28" i="9"/>
  <c r="E28" i="9"/>
  <c r="D28" i="9"/>
  <c r="ET27" i="9"/>
  <c r="I49" i="9"/>
  <c r="L49" i="9" s="1"/>
  <c r="H49" i="9"/>
  <c r="G49" i="9"/>
  <c r="F49" i="9"/>
  <c r="K49" i="9" s="1"/>
  <c r="E49" i="9"/>
  <c r="EO50" i="9"/>
  <c r="L28" i="9" l="1"/>
  <c r="K28" i="9"/>
  <c r="J28" i="9"/>
  <c r="S49" i="9"/>
  <c r="J49" i="9"/>
  <c r="EJ11" i="9"/>
  <c r="AW39" i="10"/>
  <c r="AV39" i="10"/>
  <c r="AX39" i="10" s="1" a="1"/>
  <c r="AX39" i="10" s="1"/>
  <c r="K39" i="10" s="1"/>
  <c r="AC39" i="10"/>
  <c r="Q39" i="10"/>
  <c r="AD39" i="10" s="1"/>
  <c r="P39" i="10"/>
  <c r="J39" i="10"/>
  <c r="B50" i="10"/>
  <c r="B51" i="10" s="1"/>
  <c r="B52" i="10" s="1"/>
  <c r="B53" i="10" s="1"/>
  <c r="B54" i="10" s="1"/>
  <c r="AW24" i="10"/>
  <c r="AV24" i="10"/>
  <c r="AX24" i="10" s="1" a="1"/>
  <c r="AX24" i="10" s="1"/>
  <c r="K24" i="10" s="1"/>
  <c r="AC24" i="10"/>
  <c r="AE24" i="10" s="1" a="1"/>
  <c r="AE24" i="10" s="1"/>
  <c r="Q24" i="10"/>
  <c r="AD24" i="10" s="1"/>
  <c r="P24" i="10"/>
  <c r="J24" i="10"/>
  <c r="I24" i="10"/>
  <c r="H24" i="10"/>
  <c r="AW32" i="10"/>
  <c r="AV32" i="10"/>
  <c r="AX32" i="10" s="1" a="1"/>
  <c r="AX32" i="10" s="1"/>
  <c r="K32" i="10" s="1"/>
  <c r="AC32" i="10"/>
  <c r="Q32" i="10"/>
  <c r="AD32" i="10" s="1"/>
  <c r="P32" i="10"/>
  <c r="J32" i="10"/>
  <c r="I31" i="9"/>
  <c r="H31" i="9"/>
  <c r="G31" i="9"/>
  <c r="F31" i="9"/>
  <c r="E31" i="9"/>
  <c r="I19" i="9"/>
  <c r="H19" i="9"/>
  <c r="G19" i="9"/>
  <c r="F19" i="9"/>
  <c r="E19" i="9"/>
  <c r="E59" i="3"/>
  <c r="J59" i="3" s="1"/>
  <c r="D59" i="3"/>
  <c r="D31" i="9" s="1"/>
  <c r="E18" i="3"/>
  <c r="D18" i="3"/>
  <c r="E51" i="3"/>
  <c r="D51" i="3"/>
  <c r="D19" i="9" s="1"/>
  <c r="Q51" i="10"/>
  <c r="EE17" i="9"/>
  <c r="L19" i="9" l="1"/>
  <c r="L31" i="9"/>
  <c r="S31" i="9"/>
  <c r="K31" i="9"/>
  <c r="S19" i="9"/>
  <c r="K19" i="9"/>
  <c r="M59" i="3"/>
  <c r="AE39" i="10" a="1"/>
  <c r="AE39" i="10" s="1"/>
  <c r="J31" i="9"/>
  <c r="J19" i="9"/>
  <c r="F59" i="3"/>
  <c r="G59" i="3"/>
  <c r="H59" i="3"/>
  <c r="F18" i="3"/>
  <c r="G18" i="3"/>
  <c r="H18" i="3"/>
  <c r="F51" i="3"/>
  <c r="G51" i="3"/>
  <c r="H51" i="3"/>
  <c r="G26" i="8"/>
  <c r="F26" i="8"/>
  <c r="E26" i="8"/>
  <c r="AE32" i="10" l="1" a="1"/>
  <c r="H32" i="10" s="1"/>
  <c r="M18" i="3"/>
  <c r="R39" i="10" a="1"/>
  <c r="R39" i="10" s="1"/>
  <c r="E39" i="10" s="1"/>
  <c r="M51" i="3"/>
  <c r="H39" i="10"/>
  <c r="I39" i="10"/>
  <c r="J51" i="3"/>
  <c r="R32" i="10" s="1" a="1"/>
  <c r="J18" i="3"/>
  <c r="R24" i="10" a="1"/>
  <c r="I26" i="8"/>
  <c r="AE32" i="10" l="1"/>
  <c r="I32" i="10"/>
  <c r="R32" i="10"/>
  <c r="E32" i="10" s="1"/>
  <c r="G32" i="10"/>
  <c r="F39" i="10"/>
  <c r="M39" i="10" s="1"/>
  <c r="G39" i="10"/>
  <c r="F32" i="10"/>
  <c r="M32" i="10" s="1"/>
  <c r="R24" i="10"/>
  <c r="E24" i="10" s="1"/>
  <c r="G24" i="10"/>
  <c r="F24" i="10"/>
  <c r="M24" i="10" s="1"/>
  <c r="AW56" i="10"/>
  <c r="AV56" i="10"/>
  <c r="AX56" i="10" s="1" a="1"/>
  <c r="AC56" i="10"/>
  <c r="Q56" i="10"/>
  <c r="AD56" i="10" s="1"/>
  <c r="P56" i="10"/>
  <c r="AW23" i="10"/>
  <c r="AV23" i="10"/>
  <c r="AX23" i="10" s="1" a="1"/>
  <c r="AC23" i="10"/>
  <c r="Q23" i="10"/>
  <c r="AD23" i="10" s="1"/>
  <c r="P23" i="10"/>
  <c r="I21" i="9"/>
  <c r="H21" i="9"/>
  <c r="G21" i="9"/>
  <c r="F21" i="9"/>
  <c r="E21" i="9"/>
  <c r="I17" i="9"/>
  <c r="H17" i="9"/>
  <c r="G17" i="9"/>
  <c r="F17" i="9"/>
  <c r="E17" i="9"/>
  <c r="E52" i="3"/>
  <c r="D52" i="3"/>
  <c r="D21" i="9" s="1"/>
  <c r="E22" i="3"/>
  <c r="D22" i="3"/>
  <c r="G28" i="8"/>
  <c r="F28" i="8"/>
  <c r="E28" i="8"/>
  <c r="I28" i="8" s="1"/>
  <c r="AW35" i="10"/>
  <c r="AV35" i="10"/>
  <c r="AC35" i="10"/>
  <c r="Q35" i="10"/>
  <c r="AD35" i="10" s="1"/>
  <c r="P35" i="10"/>
  <c r="G21" i="8"/>
  <c r="F21" i="8"/>
  <c r="E21" i="8"/>
  <c r="DZ8" i="9"/>
  <c r="I37" i="9"/>
  <c r="H37" i="9"/>
  <c r="G37" i="9"/>
  <c r="F37" i="9"/>
  <c r="E37" i="9"/>
  <c r="E39" i="3"/>
  <c r="D39" i="3"/>
  <c r="D37" i="9" s="1"/>
  <c r="AW52" i="10"/>
  <c r="AV52" i="10"/>
  <c r="AX52" i="10" s="1" a="1"/>
  <c r="AX52" i="10" s="1"/>
  <c r="AC52" i="10"/>
  <c r="Q52" i="10"/>
  <c r="AD52" i="10" s="1"/>
  <c r="P52" i="10"/>
  <c r="AW12" i="10"/>
  <c r="AV12" i="10"/>
  <c r="AC12" i="10"/>
  <c r="Q12" i="10"/>
  <c r="AD12" i="10" s="1"/>
  <c r="P12" i="10"/>
  <c r="G20" i="8"/>
  <c r="F20" i="8"/>
  <c r="E20" i="8"/>
  <c r="G19" i="8"/>
  <c r="F19" i="8"/>
  <c r="E19" i="8"/>
  <c r="N25" i="9"/>
  <c r="DP25" i="9"/>
  <c r="K37" i="9" l="1"/>
  <c r="D17" i="9"/>
  <c r="D26" i="8"/>
  <c r="K17" i="9"/>
  <c r="S17" i="9"/>
  <c r="K21" i="9"/>
  <c r="S21" i="9"/>
  <c r="AX56" i="10"/>
  <c r="K56" i="10" s="1"/>
  <c r="J56" i="10"/>
  <c r="AX23" i="10"/>
  <c r="K23" i="10" s="1"/>
  <c r="J23" i="10"/>
  <c r="J21" i="9"/>
  <c r="J17" i="9"/>
  <c r="L17" i="9"/>
  <c r="L21" i="9"/>
  <c r="AE56" i="10" s="1" a="1"/>
  <c r="H56" i="10" s="1"/>
  <c r="G52" i="3"/>
  <c r="H52" i="3"/>
  <c r="F52" i="3"/>
  <c r="K52" i="3" s="1"/>
  <c r="G22" i="3"/>
  <c r="H22" i="3"/>
  <c r="F22" i="3"/>
  <c r="D21" i="8"/>
  <c r="I21" i="8"/>
  <c r="AX35" i="10" s="1" a="1"/>
  <c r="S37" i="9"/>
  <c r="J37" i="9"/>
  <c r="L37" i="9"/>
  <c r="F39" i="3"/>
  <c r="K39" i="3" s="1"/>
  <c r="G39" i="3"/>
  <c r="H39" i="3"/>
  <c r="I20" i="8"/>
  <c r="I19" i="8"/>
  <c r="AX12" i="10" s="1" a="1"/>
  <c r="G27" i="8"/>
  <c r="F27" i="8"/>
  <c r="E27" i="8"/>
  <c r="K52" i="10"/>
  <c r="J52" i="10"/>
  <c r="I48" i="9"/>
  <c r="H48" i="9"/>
  <c r="G48" i="9"/>
  <c r="F48" i="9"/>
  <c r="E48" i="9"/>
  <c r="I26" i="9"/>
  <c r="H26" i="9"/>
  <c r="G26" i="9"/>
  <c r="F26" i="9"/>
  <c r="E26" i="9"/>
  <c r="E63" i="3"/>
  <c r="D63" i="3"/>
  <c r="D48" i="9" s="1"/>
  <c r="E17" i="3"/>
  <c r="D17" i="3"/>
  <c r="D19" i="8" s="1"/>
  <c r="AW27" i="10"/>
  <c r="AV27" i="10"/>
  <c r="AC27" i="10"/>
  <c r="Q27" i="10"/>
  <c r="AD27" i="10" s="1"/>
  <c r="P27" i="10"/>
  <c r="AW55" i="10"/>
  <c r="AV55" i="10"/>
  <c r="AX55" i="10" s="1" a="1"/>
  <c r="AC55" i="10"/>
  <c r="Q55" i="10"/>
  <c r="AD55" i="10" s="1"/>
  <c r="P55" i="10"/>
  <c r="AW40" i="10"/>
  <c r="AV40" i="10"/>
  <c r="AX40" i="10" s="1" a="1"/>
  <c r="AC40" i="10"/>
  <c r="Q40" i="10"/>
  <c r="AD40" i="10" s="1"/>
  <c r="P40" i="10"/>
  <c r="I40" i="9"/>
  <c r="H40" i="9"/>
  <c r="G40" i="9"/>
  <c r="F40" i="9"/>
  <c r="E40" i="9"/>
  <c r="I45" i="9"/>
  <c r="H45" i="9"/>
  <c r="G45" i="9"/>
  <c r="F45" i="9"/>
  <c r="E45" i="9"/>
  <c r="I38" i="9"/>
  <c r="H38" i="9"/>
  <c r="G38" i="9"/>
  <c r="F38" i="9"/>
  <c r="E38" i="9"/>
  <c r="E32" i="3"/>
  <c r="D32" i="3"/>
  <c r="D20" i="8" s="1"/>
  <c r="E55" i="3"/>
  <c r="M55" i="3" s="1"/>
  <c r="D55" i="3"/>
  <c r="D38" i="9" s="1"/>
  <c r="E61" i="3"/>
  <c r="M61" i="3" s="1"/>
  <c r="D61" i="3"/>
  <c r="D45" i="9" s="1"/>
  <c r="J25" i="10"/>
  <c r="CQ8" i="9"/>
  <c r="F8" i="9" s="1"/>
  <c r="N18" i="9"/>
  <c r="CG18" i="9"/>
  <c r="F18" i="9" s="1"/>
  <c r="BR35" i="9"/>
  <c r="E35" i="9" s="1"/>
  <c r="AW25" i="10"/>
  <c r="AV25" i="10"/>
  <c r="AX25" i="10" s="1" a="1"/>
  <c r="AC25" i="10"/>
  <c r="Q25" i="10"/>
  <c r="AD25" i="10" s="1"/>
  <c r="P25" i="10"/>
  <c r="N22" i="9"/>
  <c r="I23" i="9"/>
  <c r="H23" i="9"/>
  <c r="G23" i="9"/>
  <c r="F23" i="9"/>
  <c r="E23" i="9"/>
  <c r="BM22" i="9"/>
  <c r="N27" i="9"/>
  <c r="AN27" i="9"/>
  <c r="J49" i="10"/>
  <c r="J51" i="10"/>
  <c r="J50" i="10"/>
  <c r="AW49" i="10"/>
  <c r="AV49" i="10"/>
  <c r="AX49" i="10" s="1" a="1"/>
  <c r="AC49" i="10"/>
  <c r="Q49" i="10"/>
  <c r="AD49" i="10" s="1"/>
  <c r="P49" i="10"/>
  <c r="AW50" i="10"/>
  <c r="AV50" i="10"/>
  <c r="AX50" i="10" s="1" a="1"/>
  <c r="AC50" i="10"/>
  <c r="Q50" i="10"/>
  <c r="AD50" i="10" s="1"/>
  <c r="P50" i="10"/>
  <c r="AW51" i="10"/>
  <c r="AV51" i="10"/>
  <c r="AX51" i="10" s="1" a="1"/>
  <c r="AC51" i="10"/>
  <c r="AD51" i="10"/>
  <c r="P51" i="10"/>
  <c r="E56" i="3"/>
  <c r="M56" i="3" s="1"/>
  <c r="D56" i="3"/>
  <c r="E58" i="3"/>
  <c r="M58" i="3" s="1"/>
  <c r="D58" i="3"/>
  <c r="E60" i="3"/>
  <c r="M60" i="3" s="1"/>
  <c r="D60" i="3"/>
  <c r="G24" i="8"/>
  <c r="F24" i="8"/>
  <c r="E24" i="8"/>
  <c r="G29" i="8"/>
  <c r="F29" i="8"/>
  <c r="E29" i="8"/>
  <c r="G10" i="8"/>
  <c r="F10" i="8"/>
  <c r="E10" i="8"/>
  <c r="G30" i="8"/>
  <c r="F30" i="8"/>
  <c r="E30" i="8"/>
  <c r="G16" i="8"/>
  <c r="F16" i="8"/>
  <c r="E16" i="8"/>
  <c r="G8" i="8"/>
  <c r="F8" i="8"/>
  <c r="E8" i="8"/>
  <c r="G31" i="8"/>
  <c r="F31" i="8"/>
  <c r="E31" i="8"/>
  <c r="G11" i="8"/>
  <c r="F11" i="8"/>
  <c r="E11" i="8"/>
  <c r="G5" i="8"/>
  <c r="F5" i="8"/>
  <c r="E5" i="8"/>
  <c r="I7" i="9"/>
  <c r="H7" i="9"/>
  <c r="G7" i="9"/>
  <c r="F7" i="9"/>
  <c r="E7" i="9"/>
  <c r="I18" i="9"/>
  <c r="H18" i="9"/>
  <c r="G18" i="9"/>
  <c r="I47" i="9"/>
  <c r="H47" i="9"/>
  <c r="G47" i="9"/>
  <c r="F47" i="9"/>
  <c r="E47" i="9"/>
  <c r="I32" i="9"/>
  <c r="H32" i="9"/>
  <c r="G32" i="9"/>
  <c r="F32" i="9"/>
  <c r="E32" i="9"/>
  <c r="I52" i="9"/>
  <c r="J52" i="9" s="1"/>
  <c r="H52" i="9"/>
  <c r="G52" i="9"/>
  <c r="F52" i="9"/>
  <c r="E52" i="9"/>
  <c r="I43" i="9"/>
  <c r="H43" i="9"/>
  <c r="G43" i="9"/>
  <c r="F43" i="9"/>
  <c r="E43" i="9"/>
  <c r="I6" i="9"/>
  <c r="H6" i="9"/>
  <c r="G6" i="9"/>
  <c r="F6" i="9"/>
  <c r="I8" i="9"/>
  <c r="H8" i="9"/>
  <c r="G8" i="9"/>
  <c r="I35" i="9"/>
  <c r="H35" i="9"/>
  <c r="G35" i="9"/>
  <c r="I30" i="9"/>
  <c r="H30" i="9"/>
  <c r="G30" i="9"/>
  <c r="F30" i="9"/>
  <c r="I11" i="9"/>
  <c r="H11" i="9"/>
  <c r="G11" i="9"/>
  <c r="F11" i="9"/>
  <c r="E6" i="9"/>
  <c r="E30" i="9"/>
  <c r="E11" i="9"/>
  <c r="I41" i="9"/>
  <c r="H41" i="9"/>
  <c r="G41" i="9"/>
  <c r="F41" i="9"/>
  <c r="E41" i="9"/>
  <c r="AE23" i="10" l="1" a="1"/>
  <c r="AE23" i="10" s="1"/>
  <c r="J22" i="3"/>
  <c r="AE56" i="10"/>
  <c r="I56" i="10"/>
  <c r="M39" i="3"/>
  <c r="J52" i="3"/>
  <c r="M52" i="3"/>
  <c r="R56" i="10" s="1" a="1"/>
  <c r="M22" i="3"/>
  <c r="AE35" i="10" a="1"/>
  <c r="H35" i="10" s="1"/>
  <c r="K22" i="3"/>
  <c r="J39" i="3"/>
  <c r="D40" i="9"/>
  <c r="R35" i="10" a="1"/>
  <c r="AX35" i="10"/>
  <c r="K35" i="10" s="1"/>
  <c r="J35" i="10"/>
  <c r="AX12" i="10"/>
  <c r="K12" i="10" s="1"/>
  <c r="J12" i="10"/>
  <c r="AX27" i="10" a="1"/>
  <c r="J27" i="10" s="1"/>
  <c r="D26" i="9"/>
  <c r="S48" i="9"/>
  <c r="I27" i="8"/>
  <c r="I24" i="8"/>
  <c r="K48" i="9"/>
  <c r="K26" i="9"/>
  <c r="S26" i="9"/>
  <c r="K40" i="9"/>
  <c r="J48" i="9"/>
  <c r="L48" i="9"/>
  <c r="L26" i="9"/>
  <c r="J26" i="9"/>
  <c r="E8" i="9"/>
  <c r="F63" i="3"/>
  <c r="H63" i="3"/>
  <c r="G63" i="3"/>
  <c r="F17" i="3"/>
  <c r="G17" i="3"/>
  <c r="H17" i="3"/>
  <c r="L38" i="9"/>
  <c r="I30" i="8"/>
  <c r="K45" i="9"/>
  <c r="S45" i="9"/>
  <c r="K38" i="9"/>
  <c r="S40" i="9"/>
  <c r="AX55" i="10"/>
  <c r="K55" i="10" s="1"/>
  <c r="J55" i="10"/>
  <c r="AX40" i="10"/>
  <c r="K40" i="10" s="1"/>
  <c r="J40" i="10"/>
  <c r="J45" i="9"/>
  <c r="L45" i="9"/>
  <c r="J38" i="9"/>
  <c r="S38" i="9"/>
  <c r="J40" i="9"/>
  <c r="L40" i="9"/>
  <c r="E18" i="9"/>
  <c r="F35" i="9"/>
  <c r="J35" i="9" s="1"/>
  <c r="F32" i="3"/>
  <c r="K32" i="3" s="1"/>
  <c r="G32" i="3"/>
  <c r="H32" i="3"/>
  <c r="G55" i="3"/>
  <c r="J55" i="3"/>
  <c r="F55" i="3"/>
  <c r="K55" i="3" s="1"/>
  <c r="H55" i="3"/>
  <c r="F61" i="3"/>
  <c r="G61" i="3"/>
  <c r="J61" i="3"/>
  <c r="H61" i="3"/>
  <c r="I16" i="8"/>
  <c r="I11" i="8"/>
  <c r="I29" i="8"/>
  <c r="I5" i="8"/>
  <c r="I31" i="8"/>
  <c r="I8" i="8"/>
  <c r="L30" i="9"/>
  <c r="K43" i="9"/>
  <c r="K18" i="9"/>
  <c r="J32" i="9"/>
  <c r="K41" i="9"/>
  <c r="K32" i="9"/>
  <c r="AX25" i="10"/>
  <c r="K25" i="10" s="1"/>
  <c r="K23" i="9"/>
  <c r="S23" i="9"/>
  <c r="L23" i="9"/>
  <c r="J23" i="9"/>
  <c r="K52" i="9"/>
  <c r="K47" i="9"/>
  <c r="K11" i="9"/>
  <c r="K7" i="9"/>
  <c r="K30" i="9"/>
  <c r="K8" i="9"/>
  <c r="K6" i="9"/>
  <c r="S43" i="9"/>
  <c r="S18" i="9"/>
  <c r="AE50" i="10" a="1"/>
  <c r="H50" i="10" s="1"/>
  <c r="AX51" i="10"/>
  <c r="K51" i="10" s="1"/>
  <c r="AX50" i="10"/>
  <c r="K50" i="10" s="1"/>
  <c r="AX49" i="10"/>
  <c r="K49" i="10" s="1"/>
  <c r="AE51" i="10" a="1"/>
  <c r="AE51" i="10" s="1"/>
  <c r="S35" i="9"/>
  <c r="L43" i="9"/>
  <c r="L32" i="9"/>
  <c r="S7" i="9"/>
  <c r="S11" i="9"/>
  <c r="S47" i="9"/>
  <c r="S6" i="9"/>
  <c r="J43" i="9"/>
  <c r="S32" i="9"/>
  <c r="S8" i="9"/>
  <c r="S41" i="9"/>
  <c r="F56" i="3"/>
  <c r="K56" i="3" s="1"/>
  <c r="G56" i="3"/>
  <c r="J56" i="3"/>
  <c r="H56" i="3"/>
  <c r="J58" i="3"/>
  <c r="G58" i="3"/>
  <c r="F58" i="3"/>
  <c r="K58" i="3" s="1"/>
  <c r="H58" i="3"/>
  <c r="H60" i="3"/>
  <c r="J60" i="3"/>
  <c r="F60" i="3"/>
  <c r="K60" i="3" s="1"/>
  <c r="G60" i="3"/>
  <c r="I10" i="8"/>
  <c r="L52" i="9"/>
  <c r="J7" i="9"/>
  <c r="J18" i="9"/>
  <c r="S52" i="9"/>
  <c r="J47" i="9"/>
  <c r="L7" i="9"/>
  <c r="L18" i="9"/>
  <c r="L47" i="9"/>
  <c r="J11" i="9"/>
  <c r="L8" i="9"/>
  <c r="J30" i="9"/>
  <c r="L11" i="9"/>
  <c r="S30" i="9"/>
  <c r="L35" i="9"/>
  <c r="L6" i="9"/>
  <c r="J8" i="9"/>
  <c r="J6" i="9"/>
  <c r="J41" i="9"/>
  <c r="L41" i="9"/>
  <c r="R23" i="10" l="1" a="1"/>
  <c r="G23" i="10" s="1"/>
  <c r="I23" i="10"/>
  <c r="H23" i="10"/>
  <c r="M17" i="3"/>
  <c r="G56" i="10"/>
  <c r="F56" i="10"/>
  <c r="M56" i="10" s="1"/>
  <c r="R56" i="10"/>
  <c r="E56" i="10" s="1"/>
  <c r="M63" i="3"/>
  <c r="I35" i="10"/>
  <c r="AE52" i="10" a="1"/>
  <c r="AE52" i="10" s="1"/>
  <c r="AE35" i="10"/>
  <c r="G35" i="10"/>
  <c r="F35" i="10"/>
  <c r="M35" i="10" s="1"/>
  <c r="R35" i="10"/>
  <c r="E35" i="10" s="1"/>
  <c r="AX27" i="10"/>
  <c r="K27" i="10" s="1"/>
  <c r="AE55" i="10" a="1"/>
  <c r="H55" i="10" s="1"/>
  <c r="AE12" i="10" a="1"/>
  <c r="AE12" i="10" s="1"/>
  <c r="K63" i="3"/>
  <c r="M32" i="3"/>
  <c r="J32" i="3"/>
  <c r="J63" i="3"/>
  <c r="J17" i="3"/>
  <c r="K17" i="3"/>
  <c r="K61" i="3"/>
  <c r="R55" i="10" s="1" a="1"/>
  <c r="R40" i="10" a="1"/>
  <c r="K35" i="9"/>
  <c r="AE40" i="10" a="1"/>
  <c r="AE40" i="10" s="1"/>
  <c r="AE27" i="10" a="1"/>
  <c r="AE27" i="10" s="1"/>
  <c r="R49" i="10" a="1"/>
  <c r="G49" i="10" s="1"/>
  <c r="AE49" i="10" a="1"/>
  <c r="I49" i="10" s="1"/>
  <c r="H51" i="10"/>
  <c r="AE50" i="10"/>
  <c r="I50" i="10"/>
  <c r="I51" i="10"/>
  <c r="R51" i="10" a="1"/>
  <c r="R50" i="10" a="1"/>
  <c r="E64" i="3"/>
  <c r="D64" i="3"/>
  <c r="E19" i="3"/>
  <c r="D19" i="3"/>
  <c r="E38" i="3"/>
  <c r="D38" i="3"/>
  <c r="E54" i="3"/>
  <c r="D54" i="3"/>
  <c r="E43" i="3"/>
  <c r="D43" i="3"/>
  <c r="E46" i="3"/>
  <c r="D46" i="3"/>
  <c r="E21" i="3"/>
  <c r="D21" i="3"/>
  <c r="E53" i="3"/>
  <c r="D53" i="3"/>
  <c r="E50" i="3"/>
  <c r="D50" i="3"/>
  <c r="E31" i="3"/>
  <c r="D31" i="3"/>
  <c r="E42" i="3"/>
  <c r="D42" i="3"/>
  <c r="D32" i="9" s="1"/>
  <c r="E29" i="3"/>
  <c r="D29" i="3"/>
  <c r="D10" i="8" s="1"/>
  <c r="E20" i="3"/>
  <c r="D20" i="3"/>
  <c r="D29" i="8" s="1"/>
  <c r="E48" i="3"/>
  <c r="D48" i="3"/>
  <c r="D52" i="9" s="1"/>
  <c r="E26" i="3"/>
  <c r="D26" i="3"/>
  <c r="D18" i="9" s="1"/>
  <c r="E30" i="3"/>
  <c r="D30" i="3"/>
  <c r="D30" i="8" s="1"/>
  <c r="E49" i="3"/>
  <c r="D49" i="3"/>
  <c r="D47" i="9" s="1"/>
  <c r="E44" i="3"/>
  <c r="D44" i="3"/>
  <c r="E8" i="3"/>
  <c r="D8" i="3"/>
  <c r="D8" i="8" s="1"/>
  <c r="E40" i="3"/>
  <c r="D40" i="3"/>
  <c r="D16" i="8" s="1"/>
  <c r="E13" i="3"/>
  <c r="D13" i="3"/>
  <c r="D8" i="9" s="1"/>
  <c r="E7" i="3"/>
  <c r="D7" i="3"/>
  <c r="D35" i="9" s="1"/>
  <c r="DM35" i="8"/>
  <c r="DL35" i="8"/>
  <c r="DK35" i="8"/>
  <c r="DK3" i="8"/>
  <c r="EY3" i="9"/>
  <c r="CR2" i="3"/>
  <c r="F23" i="10" l="1"/>
  <c r="M23" i="10" s="1"/>
  <c r="R23" i="10"/>
  <c r="E23" i="10" s="1"/>
  <c r="I52" i="10"/>
  <c r="R27" i="10" a="1"/>
  <c r="G27" i="10" s="1"/>
  <c r="R52" i="10" a="1"/>
  <c r="R52" i="10" s="1"/>
  <c r="E52" i="10" s="1"/>
  <c r="H52" i="10"/>
  <c r="R12" i="10" a="1"/>
  <c r="R12" i="10" s="1"/>
  <c r="E12" i="10" s="1"/>
  <c r="AE55" i="10"/>
  <c r="I55" i="10"/>
  <c r="I12" i="10"/>
  <c r="H12" i="10"/>
  <c r="F55" i="10"/>
  <c r="M55" i="10" s="1"/>
  <c r="R55" i="10"/>
  <c r="E55" i="10" s="1"/>
  <c r="G55" i="10"/>
  <c r="F40" i="10"/>
  <c r="R40" i="10"/>
  <c r="E40" i="10" s="1"/>
  <c r="G40" i="10"/>
  <c r="I40" i="10"/>
  <c r="H40" i="10"/>
  <c r="I27" i="10"/>
  <c r="H27" i="10"/>
  <c r="R49" i="10"/>
  <c r="E49" i="10" s="1"/>
  <c r="F49" i="10"/>
  <c r="H49" i="10"/>
  <c r="AE49" i="10"/>
  <c r="F50" i="10"/>
  <c r="M50" i="10" s="1"/>
  <c r="G50" i="10"/>
  <c r="R50" i="10"/>
  <c r="E50" i="10" s="1"/>
  <c r="R51" i="10"/>
  <c r="E51" i="10" s="1"/>
  <c r="F51" i="10"/>
  <c r="M51" i="10" s="1"/>
  <c r="G51" i="10"/>
  <c r="M64" i="3"/>
  <c r="J64" i="3"/>
  <c r="D24" i="8"/>
  <c r="D43" i="9"/>
  <c r="G64" i="3"/>
  <c r="F64" i="3"/>
  <c r="K64" i="3" s="1"/>
  <c r="H64" i="3"/>
  <c r="H19" i="3"/>
  <c r="F19" i="3"/>
  <c r="K19" i="3" s="1"/>
  <c r="G19" i="3"/>
  <c r="F38" i="3"/>
  <c r="K38" i="3" s="1"/>
  <c r="G38" i="3"/>
  <c r="H38" i="3"/>
  <c r="G54" i="3"/>
  <c r="F54" i="3"/>
  <c r="K54" i="3" s="1"/>
  <c r="H54" i="3"/>
  <c r="G43" i="3"/>
  <c r="F43" i="3"/>
  <c r="K43" i="3" s="1"/>
  <c r="H43" i="3"/>
  <c r="F21" i="3"/>
  <c r="K21" i="3" s="1"/>
  <c r="G21" i="3"/>
  <c r="H21" i="3"/>
  <c r="F46" i="3"/>
  <c r="K46" i="3" s="1"/>
  <c r="H46" i="3"/>
  <c r="G46" i="3"/>
  <c r="F53" i="3"/>
  <c r="H53" i="3"/>
  <c r="G53" i="3"/>
  <c r="F50" i="3"/>
  <c r="K50" i="3" s="1"/>
  <c r="G50" i="3"/>
  <c r="H50" i="3"/>
  <c r="F31" i="3"/>
  <c r="K31" i="3" s="1"/>
  <c r="G31" i="3"/>
  <c r="H31" i="3"/>
  <c r="F42" i="3"/>
  <c r="K42" i="3" s="1"/>
  <c r="G42" i="3"/>
  <c r="H42" i="3"/>
  <c r="F29" i="3"/>
  <c r="H29" i="3"/>
  <c r="G29" i="3"/>
  <c r="F20" i="3"/>
  <c r="K20" i="3" s="1"/>
  <c r="G20" i="3"/>
  <c r="H20" i="3"/>
  <c r="F48" i="3"/>
  <c r="K48" i="3" s="1"/>
  <c r="G48" i="3"/>
  <c r="H48" i="3"/>
  <c r="F26" i="3"/>
  <c r="K26" i="3" s="1"/>
  <c r="G26" i="3"/>
  <c r="H26" i="3"/>
  <c r="F30" i="3"/>
  <c r="K30" i="3" s="1"/>
  <c r="G30" i="3"/>
  <c r="H30" i="3"/>
  <c r="H49" i="3"/>
  <c r="G49" i="3"/>
  <c r="F49" i="3"/>
  <c r="K49" i="3" s="1"/>
  <c r="F44" i="3"/>
  <c r="K44" i="3" s="1"/>
  <c r="G44" i="3"/>
  <c r="H44" i="3"/>
  <c r="F8" i="3"/>
  <c r="K8" i="3" s="1"/>
  <c r="G8" i="3"/>
  <c r="H8" i="3"/>
  <c r="F40" i="3"/>
  <c r="K40" i="3" s="1"/>
  <c r="H40" i="3"/>
  <c r="G40" i="3"/>
  <c r="G13" i="3"/>
  <c r="F13" i="3"/>
  <c r="K13" i="3" s="1"/>
  <c r="H13" i="3"/>
  <c r="F7" i="3"/>
  <c r="K7" i="3" s="1"/>
  <c r="G7" i="3"/>
  <c r="H7" i="3"/>
  <c r="C297" i="2"/>
  <c r="F293" i="2"/>
  <c r="F280" i="2"/>
  <c r="I16" i="9"/>
  <c r="H16" i="9"/>
  <c r="G16" i="9"/>
  <c r="F16" i="9"/>
  <c r="E16" i="9"/>
  <c r="B5" i="10"/>
  <c r="AW29" i="10"/>
  <c r="AV29" i="10"/>
  <c r="AC29" i="10"/>
  <c r="Q29" i="10"/>
  <c r="AD29" i="10" s="1"/>
  <c r="P29" i="10"/>
  <c r="AW30" i="10"/>
  <c r="AV30" i="10"/>
  <c r="AC30" i="10"/>
  <c r="Q30" i="10"/>
  <c r="AD30" i="10" s="1"/>
  <c r="P30" i="10"/>
  <c r="E34" i="3"/>
  <c r="D34" i="3"/>
  <c r="F20" i="9"/>
  <c r="AW59" i="10"/>
  <c r="AV59" i="10"/>
  <c r="AC59" i="10"/>
  <c r="Q59" i="10"/>
  <c r="AD59" i="10" s="1"/>
  <c r="P59" i="10"/>
  <c r="I20" i="9"/>
  <c r="H20" i="9"/>
  <c r="G20" i="9"/>
  <c r="E45" i="3"/>
  <c r="D45" i="3"/>
  <c r="D27" i="8" s="1"/>
  <c r="I44" i="9"/>
  <c r="H44" i="9"/>
  <c r="G44" i="9"/>
  <c r="F44" i="9"/>
  <c r="E44" i="9"/>
  <c r="E25" i="3"/>
  <c r="D25" i="3"/>
  <c r="D39" i="9" s="1"/>
  <c r="G33" i="8"/>
  <c r="F33" i="8"/>
  <c r="E33" i="8"/>
  <c r="AW48" i="10"/>
  <c r="AV48" i="10"/>
  <c r="AC48" i="10"/>
  <c r="Q48" i="10"/>
  <c r="AD48" i="10" s="1"/>
  <c r="P48" i="10"/>
  <c r="AW37" i="10"/>
  <c r="AV37" i="10"/>
  <c r="AC37" i="10"/>
  <c r="Q37" i="10"/>
  <c r="AD37" i="10" s="1"/>
  <c r="P37" i="10"/>
  <c r="I39" i="9"/>
  <c r="H39" i="9"/>
  <c r="G39" i="9"/>
  <c r="F39" i="9"/>
  <c r="E39" i="9"/>
  <c r="F27" i="10" l="1"/>
  <c r="M27" i="10" s="1"/>
  <c r="F12" i="10"/>
  <c r="G12" i="10"/>
  <c r="F52" i="10"/>
  <c r="M52" i="10" s="1"/>
  <c r="G52" i="10"/>
  <c r="R27" i="10"/>
  <c r="E27" i="10" s="1"/>
  <c r="M12" i="10"/>
  <c r="M42" i="3"/>
  <c r="M40" i="10"/>
  <c r="M20" i="3"/>
  <c r="M49" i="10"/>
  <c r="M19" i="3"/>
  <c r="M38" i="3"/>
  <c r="M53" i="3"/>
  <c r="M44" i="3"/>
  <c r="M30" i="3"/>
  <c r="M21" i="3"/>
  <c r="M31" i="3"/>
  <c r="M40" i="3"/>
  <c r="M50" i="3"/>
  <c r="J49" i="3"/>
  <c r="M43" i="3"/>
  <c r="J40" i="3"/>
  <c r="J48" i="3"/>
  <c r="M54" i="3"/>
  <c r="J44" i="3"/>
  <c r="M46" i="3"/>
  <c r="J20" i="3"/>
  <c r="M29" i="3"/>
  <c r="J19" i="3"/>
  <c r="J30" i="3"/>
  <c r="J53" i="3"/>
  <c r="J38" i="3"/>
  <c r="J54" i="3"/>
  <c r="J43" i="3"/>
  <c r="J29" i="3"/>
  <c r="M26" i="3"/>
  <c r="J26" i="3"/>
  <c r="J46" i="3"/>
  <c r="J8" i="3"/>
  <c r="J50" i="3"/>
  <c r="J21" i="3"/>
  <c r="J13" i="3"/>
  <c r="J31" i="3"/>
  <c r="J42" i="3"/>
  <c r="J7" i="3"/>
  <c r="M8" i="3"/>
  <c r="M48" i="3"/>
  <c r="D41" i="9"/>
  <c r="M49" i="3"/>
  <c r="M7" i="3"/>
  <c r="M13" i="3"/>
  <c r="K16" i="9"/>
  <c r="L16" i="9"/>
  <c r="K44" i="9"/>
  <c r="S16" i="9"/>
  <c r="J16" i="9"/>
  <c r="G34" i="3"/>
  <c r="F34" i="3"/>
  <c r="K34" i="3" s="1"/>
  <c r="H34" i="3"/>
  <c r="D20" i="9"/>
  <c r="I33" i="8"/>
  <c r="D33" i="8"/>
  <c r="E20" i="9"/>
  <c r="K20" i="9"/>
  <c r="L20" i="9"/>
  <c r="S20" i="9"/>
  <c r="J20" i="9"/>
  <c r="F45" i="3"/>
  <c r="G45" i="3"/>
  <c r="H45" i="3"/>
  <c r="S44" i="9"/>
  <c r="J44" i="9"/>
  <c r="L44" i="9"/>
  <c r="S39" i="9"/>
  <c r="K39" i="9"/>
  <c r="F25" i="3"/>
  <c r="K25" i="3" s="1"/>
  <c r="G25" i="3"/>
  <c r="H25" i="3"/>
  <c r="AX48" i="10" a="1"/>
  <c r="J39" i="9"/>
  <c r="L39" i="9"/>
  <c r="M34" i="3" l="1"/>
  <c r="J45" i="3"/>
  <c r="J34" i="3"/>
  <c r="M25" i="3"/>
  <c r="J25" i="3"/>
  <c r="R30" i="10" a="1"/>
  <c r="R29" i="10" a="1"/>
  <c r="AE48" i="10" a="1"/>
  <c r="I48" i="10" s="1"/>
  <c r="K45" i="3"/>
  <c r="M45" i="3"/>
  <c r="R37" i="10" a="1"/>
  <c r="R37" i="10" s="1"/>
  <c r="E37" i="10" s="1"/>
  <c r="R48" i="10" a="1"/>
  <c r="R48" i="10" s="1"/>
  <c r="E48" i="10" s="1"/>
  <c r="AX48" i="10"/>
  <c r="K48" i="10" s="1"/>
  <c r="J48" i="10"/>
  <c r="R59" i="10" l="1" a="1"/>
  <c r="R59" i="10" s="1"/>
  <c r="E59" i="10" s="1"/>
  <c r="G30" i="10"/>
  <c r="R30" i="10"/>
  <c r="E30" i="10" s="1"/>
  <c r="F30" i="10"/>
  <c r="AE48" i="10"/>
  <c r="F29" i="10"/>
  <c r="G29" i="10"/>
  <c r="R29" i="10"/>
  <c r="E29" i="10" s="1"/>
  <c r="H48" i="10"/>
  <c r="F48" i="10"/>
  <c r="G48" i="10"/>
  <c r="G37" i="10"/>
  <c r="F37" i="10"/>
  <c r="G59" i="10" l="1"/>
  <c r="F59" i="10"/>
  <c r="M48" i="10"/>
  <c r="F34" i="9" l="1"/>
  <c r="I34" i="9"/>
  <c r="H34" i="9"/>
  <c r="G34" i="9"/>
  <c r="AW8" i="10"/>
  <c r="AV8" i="10"/>
  <c r="AC8" i="10"/>
  <c r="Q8" i="10"/>
  <c r="AD8" i="10" s="1"/>
  <c r="P8" i="10"/>
  <c r="E37" i="3"/>
  <c r="D37" i="3"/>
  <c r="AW36" i="10"/>
  <c r="AV36" i="10"/>
  <c r="AC36" i="10"/>
  <c r="Q36" i="10"/>
  <c r="AD36" i="10" s="1"/>
  <c r="P36" i="10"/>
  <c r="AW41" i="10"/>
  <c r="AV41" i="10"/>
  <c r="AX41" i="10" s="1" a="1"/>
  <c r="AX41" i="10" s="1"/>
  <c r="K41" i="10" s="1"/>
  <c r="AC41" i="10"/>
  <c r="Q41" i="10"/>
  <c r="AD41" i="10" s="1"/>
  <c r="P41" i="10"/>
  <c r="AW54" i="10"/>
  <c r="AV54" i="10"/>
  <c r="AC54" i="10"/>
  <c r="Q54" i="10"/>
  <c r="AD54" i="10" s="1"/>
  <c r="P54" i="10"/>
  <c r="AW26" i="10"/>
  <c r="AV26" i="10"/>
  <c r="AX26" i="10" s="1" a="1"/>
  <c r="AX26" i="10" s="1"/>
  <c r="K26" i="10" s="1"/>
  <c r="AC26" i="10"/>
  <c r="Q26" i="10"/>
  <c r="AD26" i="10" s="1"/>
  <c r="P26" i="10"/>
  <c r="AW47" i="10"/>
  <c r="AV47" i="10"/>
  <c r="AC47" i="10"/>
  <c r="Q47" i="10"/>
  <c r="AD47" i="10" s="1"/>
  <c r="P47" i="10"/>
  <c r="D44" i="9"/>
  <c r="F229" i="2"/>
  <c r="C35" i="1"/>
  <c r="C36" i="1"/>
  <c r="C37" i="1"/>
  <c r="C34" i="1"/>
  <c r="C32" i="1"/>
  <c r="AW31" i="10"/>
  <c r="AV31" i="10"/>
  <c r="AX31" i="10" s="1" a="1"/>
  <c r="AC31" i="10"/>
  <c r="Q31" i="10"/>
  <c r="AD31" i="10" s="1"/>
  <c r="P31" i="10"/>
  <c r="AW22" i="10"/>
  <c r="AV22" i="10"/>
  <c r="AC22" i="10"/>
  <c r="Q22" i="10"/>
  <c r="AD22" i="10" s="1"/>
  <c r="P22" i="10"/>
  <c r="AW57" i="10"/>
  <c r="AV57" i="10"/>
  <c r="AX57" i="10" s="1" a="1"/>
  <c r="AC57" i="10"/>
  <c r="Q57" i="10"/>
  <c r="AD57" i="10" s="1"/>
  <c r="P57" i="10"/>
  <c r="AW7" i="10"/>
  <c r="AV7" i="10"/>
  <c r="AC7" i="10"/>
  <c r="Q7" i="10"/>
  <c r="AD7" i="10" s="1"/>
  <c r="P7" i="10"/>
  <c r="AW46" i="10"/>
  <c r="AV46" i="10"/>
  <c r="AC46" i="10"/>
  <c r="Q46" i="10"/>
  <c r="AD46" i="10" s="1"/>
  <c r="P46" i="10"/>
  <c r="AW11" i="10"/>
  <c r="AV11" i="10"/>
  <c r="AC11" i="10"/>
  <c r="Q11" i="10"/>
  <c r="AD11" i="10" s="1"/>
  <c r="P11" i="10"/>
  <c r="AW42" i="10"/>
  <c r="AV42" i="10"/>
  <c r="AC42" i="10"/>
  <c r="AE42" i="10" s="1" a="1"/>
  <c r="Q42" i="10"/>
  <c r="AD42" i="10" s="1"/>
  <c r="P42" i="10"/>
  <c r="G14" i="8"/>
  <c r="F14" i="8"/>
  <c r="E14" i="8"/>
  <c r="G32" i="8"/>
  <c r="F32" i="8"/>
  <c r="E32" i="8"/>
  <c r="I27" i="9"/>
  <c r="H27" i="9"/>
  <c r="G27" i="9"/>
  <c r="F27" i="9"/>
  <c r="E27" i="9"/>
  <c r="E27" i="3"/>
  <c r="D27" i="3"/>
  <c r="D32" i="8"/>
  <c r="G23" i="8"/>
  <c r="F23" i="8"/>
  <c r="E23" i="8"/>
  <c r="G25" i="8"/>
  <c r="F25" i="8"/>
  <c r="E25" i="8"/>
  <c r="I42" i="9"/>
  <c r="H42" i="9"/>
  <c r="G42" i="9"/>
  <c r="F42" i="9"/>
  <c r="E42" i="9"/>
  <c r="D25" i="8"/>
  <c r="E62" i="3"/>
  <c r="J62" i="3" s="1"/>
  <c r="D62" i="3"/>
  <c r="D42" i="9" l="1"/>
  <c r="D31" i="8"/>
  <c r="D16" i="9"/>
  <c r="D27" i="9"/>
  <c r="AE36" i="10" a="1"/>
  <c r="AE36" i="10" s="1"/>
  <c r="E34" i="9"/>
  <c r="K34" i="9"/>
  <c r="S34" i="9"/>
  <c r="J34" i="9"/>
  <c r="L34" i="9"/>
  <c r="J26" i="10"/>
  <c r="I32" i="8"/>
  <c r="AX36" i="10" s="1" a="1"/>
  <c r="J41" i="10"/>
  <c r="G37" i="3"/>
  <c r="H37" i="3"/>
  <c r="F37" i="3"/>
  <c r="K37" i="3" s="1"/>
  <c r="C33" i="1"/>
  <c r="I25" i="8"/>
  <c r="AX22" i="10" s="1" a="1"/>
  <c r="I23" i="8"/>
  <c r="AX11" i="10" s="1" a="1"/>
  <c r="K42" i="9"/>
  <c r="AX31" i="10"/>
  <c r="K31" i="10" s="1"/>
  <c r="J31" i="10"/>
  <c r="AX57" i="10"/>
  <c r="K57" i="10" s="1"/>
  <c r="J57" i="10"/>
  <c r="H42" i="10"/>
  <c r="AE42" i="10"/>
  <c r="I42" i="10"/>
  <c r="I14" i="8"/>
  <c r="K27" i="9"/>
  <c r="S27" i="9"/>
  <c r="L27" i="9"/>
  <c r="J27" i="9"/>
  <c r="S42" i="9"/>
  <c r="F27" i="3"/>
  <c r="G27" i="3"/>
  <c r="H27" i="3"/>
  <c r="D23" i="8"/>
  <c r="L42" i="9"/>
  <c r="J42" i="9"/>
  <c r="F62" i="3"/>
  <c r="G62" i="3"/>
  <c r="H62" i="3"/>
  <c r="F176" i="2"/>
  <c r="F164" i="2"/>
  <c r="F163" i="2"/>
  <c r="AX36" i="10" l="1"/>
  <c r="K36" i="10" s="1"/>
  <c r="J36" i="10"/>
  <c r="AX22" i="10"/>
  <c r="K22" i="10" s="1"/>
  <c r="J22" i="10"/>
  <c r="AX47" i="10" a="1"/>
  <c r="AE30" i="10" a="1"/>
  <c r="I30" i="10" s="1"/>
  <c r="J37" i="3"/>
  <c r="J27" i="3"/>
  <c r="AX7" i="10" a="1"/>
  <c r="AE22" i="10" a="1"/>
  <c r="AE22" i="10" s="1"/>
  <c r="I36" i="10"/>
  <c r="H36" i="10"/>
  <c r="AE31" i="10" a="1"/>
  <c r="H31" i="10" s="1"/>
  <c r="R41" i="10" a="1"/>
  <c r="F41" i="10" s="1"/>
  <c r="AE8" i="10" a="1"/>
  <c r="H8" i="10" s="1"/>
  <c r="R54" i="10" a="1"/>
  <c r="G54" i="10" s="1"/>
  <c r="M37" i="3"/>
  <c r="AX11" i="10"/>
  <c r="K11" i="10" s="1"/>
  <c r="J11" i="10"/>
  <c r="M27" i="3"/>
  <c r="K27" i="3"/>
  <c r="M62" i="3"/>
  <c r="K62" i="3"/>
  <c r="R36" i="10" l="1" a="1"/>
  <c r="G36" i="10" s="1"/>
  <c r="AX47" i="10"/>
  <c r="K47" i="10" s="1"/>
  <c r="J47" i="10"/>
  <c r="H30" i="10"/>
  <c r="AE30" i="10"/>
  <c r="AX7" i="10"/>
  <c r="K7" i="10" s="1"/>
  <c r="J7" i="10"/>
  <c r="R8" i="10" a="1"/>
  <c r="I22" i="10"/>
  <c r="H22" i="10"/>
  <c r="I31" i="10"/>
  <c r="AE31" i="10"/>
  <c r="AE8" i="10"/>
  <c r="I8" i="10"/>
  <c r="R26" i="10" a="1"/>
  <c r="F26" i="10" s="1"/>
  <c r="R47" i="10" a="1"/>
  <c r="F47" i="10" s="1"/>
  <c r="R54" i="10"/>
  <c r="E54" i="10" s="1"/>
  <c r="F54" i="10"/>
  <c r="R41" i="10"/>
  <c r="E41" i="10" s="1"/>
  <c r="G41" i="10"/>
  <c r="R22" i="10" a="1"/>
  <c r="G22" i="10" s="1"/>
  <c r="R31" i="10" a="1"/>
  <c r="G31" i="10" s="1"/>
  <c r="R57" i="10" a="1"/>
  <c r="R57" i="10" s="1"/>
  <c r="E57" i="10" s="1"/>
  <c r="R11" i="10" a="1"/>
  <c r="G11" i="10" s="1"/>
  <c r="R42" i="10" a="1"/>
  <c r="F42" i="10" s="1"/>
  <c r="R36" i="10" l="1"/>
  <c r="E36" i="10" s="1"/>
  <c r="F36" i="10"/>
  <c r="M36" i="10" s="1"/>
  <c r="R8" i="10"/>
  <c r="E8" i="10" s="1"/>
  <c r="F8" i="10"/>
  <c r="G8" i="10"/>
  <c r="R26" i="10"/>
  <c r="E26" i="10" s="1"/>
  <c r="G26" i="10"/>
  <c r="G47" i="10"/>
  <c r="R47" i="10"/>
  <c r="E47" i="10" s="1"/>
  <c r="F22" i="10"/>
  <c r="M22" i="10" s="1"/>
  <c r="R22" i="10"/>
  <c r="E22" i="10" s="1"/>
  <c r="F31" i="10"/>
  <c r="M31" i="10" s="1"/>
  <c r="R31" i="10"/>
  <c r="E31" i="10" s="1"/>
  <c r="G57" i="10"/>
  <c r="F57" i="10"/>
  <c r="G42" i="10"/>
  <c r="R42" i="10"/>
  <c r="E42" i="10" s="1"/>
  <c r="R11" i="10"/>
  <c r="E11" i="10" s="1"/>
  <c r="F11" i="10"/>
  <c r="C335" i="2"/>
  <c r="F348" i="2"/>
  <c r="F347" i="2"/>
  <c r="F333" i="2"/>
  <c r="F332" i="2"/>
  <c r="F320" i="2"/>
  <c r="F319" i="2"/>
  <c r="F307" i="2"/>
  <c r="F306" i="2"/>
  <c r="F294" i="2"/>
  <c r="F281" i="2"/>
  <c r="F268" i="2"/>
  <c r="F267" i="2"/>
  <c r="F255" i="2"/>
  <c r="F254" i="2"/>
  <c r="F241" i="2"/>
  <c r="F242" i="2"/>
  <c r="F228" i="2"/>
  <c r="F216" i="2"/>
  <c r="F215" i="2"/>
  <c r="F203" i="2"/>
  <c r="F202" i="2"/>
  <c r="F190" i="2"/>
  <c r="F189" i="2"/>
  <c r="F177" i="2"/>
  <c r="C294" i="2"/>
  <c r="F151" i="2"/>
  <c r="F150" i="2"/>
  <c r="C322" i="2"/>
  <c r="E322" i="2"/>
  <c r="F322" i="2"/>
  <c r="C324" i="2"/>
  <c r="C333" i="2"/>
  <c r="E335" i="2"/>
  <c r="F335" i="2"/>
  <c r="C337" i="2"/>
  <c r="C348" i="2"/>
  <c r="E309" i="2"/>
  <c r="E192" i="2"/>
  <c r="I33" i="9"/>
  <c r="H33" i="9"/>
  <c r="G33" i="9"/>
  <c r="F33" i="9"/>
  <c r="E33" i="9"/>
  <c r="I22" i="9"/>
  <c r="H22" i="9"/>
  <c r="G22" i="9"/>
  <c r="F22" i="9"/>
  <c r="E22" i="9"/>
  <c r="I51" i="9"/>
  <c r="H51" i="9"/>
  <c r="G51" i="9"/>
  <c r="F51" i="9"/>
  <c r="E51" i="9"/>
  <c r="I25" i="9"/>
  <c r="H25" i="9"/>
  <c r="G25" i="9"/>
  <c r="F25" i="9"/>
  <c r="E25" i="9"/>
  <c r="I10" i="9"/>
  <c r="H10" i="9"/>
  <c r="G10" i="9"/>
  <c r="I5" i="9"/>
  <c r="H5" i="9"/>
  <c r="G5" i="9"/>
  <c r="I50" i="9"/>
  <c r="H50" i="9"/>
  <c r="G50" i="9"/>
  <c r="F50" i="9"/>
  <c r="E50" i="9"/>
  <c r="I36" i="9"/>
  <c r="H36" i="9"/>
  <c r="G36" i="9"/>
  <c r="F36" i="9"/>
  <c r="E36" i="9"/>
  <c r="I29" i="9"/>
  <c r="H29" i="9"/>
  <c r="G29" i="9"/>
  <c r="I24" i="9"/>
  <c r="H24" i="9"/>
  <c r="G24" i="9"/>
  <c r="F24" i="9"/>
  <c r="E24" i="9"/>
  <c r="I9" i="9"/>
  <c r="H9" i="9"/>
  <c r="G9" i="9"/>
  <c r="I46" i="9"/>
  <c r="H46" i="9"/>
  <c r="G46" i="9"/>
  <c r="F9" i="9"/>
  <c r="E9" i="9" l="1"/>
  <c r="J22" i="9"/>
  <c r="K51" i="9"/>
  <c r="K24" i="9"/>
  <c r="J33" i="9"/>
  <c r="F29" i="9"/>
  <c r="J29" i="9" s="1"/>
  <c r="F10" i="9"/>
  <c r="K10" i="9" s="1"/>
  <c r="E5" i="9"/>
  <c r="K33" i="9"/>
  <c r="K50" i="9"/>
  <c r="F5" i="9"/>
  <c r="K5" i="9" s="1"/>
  <c r="E29" i="9"/>
  <c r="J50" i="9"/>
  <c r="E10" i="9"/>
  <c r="K25" i="9"/>
  <c r="K36" i="9"/>
  <c r="K9" i="9"/>
  <c r="L25" i="9"/>
  <c r="J24" i="9"/>
  <c r="L24" i="9"/>
  <c r="L29" i="9"/>
  <c r="L9" i="9"/>
  <c r="L51" i="9"/>
  <c r="K22" i="9"/>
  <c r="L33" i="9"/>
  <c r="J36" i="9"/>
  <c r="L5" i="9"/>
  <c r="L10" i="9"/>
  <c r="J9" i="9"/>
  <c r="J25" i="9"/>
  <c r="L50" i="9"/>
  <c r="L36" i="9"/>
  <c r="L22" i="9"/>
  <c r="J51" i="9"/>
  <c r="K29" i="9" l="1"/>
  <c r="J10" i="9"/>
  <c r="J5" i="9"/>
  <c r="G18" i="8" l="1"/>
  <c r="F18" i="8"/>
  <c r="E18" i="8"/>
  <c r="G22" i="8"/>
  <c r="F22" i="8"/>
  <c r="E22" i="8"/>
  <c r="G12" i="8"/>
  <c r="F12" i="8"/>
  <c r="E12" i="8"/>
  <c r="G34" i="8"/>
  <c r="F34" i="8"/>
  <c r="E34" i="8"/>
  <c r="E47" i="3"/>
  <c r="D47" i="3"/>
  <c r="D28" i="8" s="1"/>
  <c r="E23" i="3"/>
  <c r="D23" i="3"/>
  <c r="D29" i="9"/>
  <c r="D36" i="9"/>
  <c r="D50" i="9"/>
  <c r="FQ3" i="9"/>
  <c r="D23" i="9" l="1"/>
  <c r="AE25" i="10" s="1" a="1"/>
  <c r="D10" i="9"/>
  <c r="AX29" i="10" a="1"/>
  <c r="F46" i="9"/>
  <c r="K46" i="9" s="1"/>
  <c r="E46" i="9"/>
  <c r="I22" i="8"/>
  <c r="AX37" i="10" s="1" a="1"/>
  <c r="S29" i="9"/>
  <c r="AE37" i="10" s="1" a="1"/>
  <c r="D22" i="8"/>
  <c r="I34" i="8"/>
  <c r="AX46" i="10" s="1" a="1"/>
  <c r="I18" i="8"/>
  <c r="AX54" i="10" s="1" a="1"/>
  <c r="I12" i="8"/>
  <c r="AX8" i="10" s="1" a="1"/>
  <c r="S10" i="9"/>
  <c r="S5" i="9"/>
  <c r="S36" i="9"/>
  <c r="AE29" i="10" s="1" a="1"/>
  <c r="S50" i="9"/>
  <c r="AE54" i="10" s="1" a="1"/>
  <c r="AE54" i="10" s="1"/>
  <c r="D18" i="8"/>
  <c r="D5" i="9"/>
  <c r="S51" i="9"/>
  <c r="S33" i="9"/>
  <c r="S22" i="9"/>
  <c r="S46" i="9"/>
  <c r="L46" i="9"/>
  <c r="S9" i="9"/>
  <c r="D12" i="8"/>
  <c r="S25" i="9"/>
  <c r="AE57" i="10" a="1"/>
  <c r="F47" i="3"/>
  <c r="K47" i="3" s="1"/>
  <c r="G47" i="3"/>
  <c r="H47" i="3"/>
  <c r="F23" i="3"/>
  <c r="K23" i="3" s="1"/>
  <c r="H23" i="3"/>
  <c r="G23" i="3"/>
  <c r="F72" i="2"/>
  <c r="F59" i="2"/>
  <c r="F138" i="2"/>
  <c r="F137" i="2"/>
  <c r="F125" i="2"/>
  <c r="F124" i="2"/>
  <c r="F112" i="2"/>
  <c r="F111" i="2"/>
  <c r="F99" i="2"/>
  <c r="F98" i="2"/>
  <c r="F86" i="2"/>
  <c r="F85" i="2"/>
  <c r="C296" i="2"/>
  <c r="E296" i="2"/>
  <c r="F296" i="2"/>
  <c r="C190" i="2"/>
  <c r="C203" i="2"/>
  <c r="F73" i="2"/>
  <c r="C73" i="2"/>
  <c r="F60" i="2"/>
  <c r="C46" i="2"/>
  <c r="F46" i="2"/>
  <c r="F45" i="2"/>
  <c r="F33" i="2"/>
  <c r="F32" i="2"/>
  <c r="C33" i="2"/>
  <c r="F20" i="2"/>
  <c r="F19" i="2"/>
  <c r="C20" i="2"/>
  <c r="C60" i="2"/>
  <c r="G15" i="8"/>
  <c r="F15" i="8"/>
  <c r="E15" i="8"/>
  <c r="H25" i="10" l="1"/>
  <c r="I25" i="10"/>
  <c r="AE25" i="10"/>
  <c r="AX8" i="10"/>
  <c r="K8" i="10" s="1"/>
  <c r="J8" i="10"/>
  <c r="M8" i="10" s="1"/>
  <c r="AX54" i="10"/>
  <c r="K54" i="10" s="1"/>
  <c r="J54" i="10"/>
  <c r="AX42" i="10" a="1"/>
  <c r="AX30" i="10" a="1"/>
  <c r="J46" i="10"/>
  <c r="AX46" i="10"/>
  <c r="K46" i="10" s="1"/>
  <c r="I54" i="10"/>
  <c r="H54" i="10"/>
  <c r="AE57" i="10"/>
  <c r="H57" i="10"/>
  <c r="M57" i="10" s="1"/>
  <c r="I57" i="10"/>
  <c r="H37" i="10"/>
  <c r="I37" i="10"/>
  <c r="AE37" i="10"/>
  <c r="J23" i="3"/>
  <c r="J47" i="3"/>
  <c r="AX37" i="10"/>
  <c r="K37" i="10" s="1"/>
  <c r="J37" i="10"/>
  <c r="AX29" i="10"/>
  <c r="K29" i="10" s="1"/>
  <c r="J29" i="10"/>
  <c r="AE29" i="10"/>
  <c r="I29" i="10"/>
  <c r="AE59" i="10" a="1"/>
  <c r="I59" i="10" s="1"/>
  <c r="H29" i="10"/>
  <c r="M23" i="3"/>
  <c r="M47" i="3"/>
  <c r="I15" i="8"/>
  <c r="J46" i="9"/>
  <c r="R25" i="10" l="1" a="1"/>
  <c r="R25" i="10" s="1"/>
  <c r="E25" i="10" s="1"/>
  <c r="M54" i="10"/>
  <c r="AX30" i="10"/>
  <c r="K30" i="10" s="1"/>
  <c r="J30" i="10"/>
  <c r="M30" i="10" s="1"/>
  <c r="J42" i="10"/>
  <c r="M42" i="10" s="1"/>
  <c r="AX42" i="10"/>
  <c r="K42" i="10" s="1"/>
  <c r="M37" i="10"/>
  <c r="M29" i="10"/>
  <c r="H59" i="10"/>
  <c r="AE59" i="10"/>
  <c r="D35" i="3"/>
  <c r="D5" i="8" s="1"/>
  <c r="E35" i="3"/>
  <c r="F25" i="10" l="1"/>
  <c r="M25" i="10" s="1"/>
  <c r="G25" i="10"/>
  <c r="F35" i="3"/>
  <c r="K35" i="3" s="1"/>
  <c r="H35" i="3"/>
  <c r="G35" i="3"/>
  <c r="M35" i="3" l="1"/>
  <c r="J35" i="3"/>
  <c r="B6" i="10"/>
  <c r="B7" i="10" s="1"/>
  <c r="B8" i="10" s="1"/>
  <c r="B9" i="10" s="1"/>
  <c r="B10" i="10" s="1"/>
  <c r="B11" i="10" s="1"/>
  <c r="B12" i="10" s="1"/>
  <c r="B13" i="10" s="1"/>
  <c r="B14" i="10" s="1"/>
  <c r="B15" i="10" s="1"/>
  <c r="B16" i="10" s="1"/>
  <c r="B17" i="10" s="1"/>
  <c r="B18" i="10" s="1"/>
  <c r="B19" i="10" s="1"/>
  <c r="B20" i="10" l="1"/>
  <c r="B21" i="10" s="1"/>
  <c r="B22" i="10" s="1"/>
  <c r="B23" i="10" s="1"/>
  <c r="B24" i="10" s="1"/>
  <c r="B25" i="10" s="1"/>
  <c r="B26" i="10" s="1"/>
  <c r="B27" i="10" s="1"/>
  <c r="B28" i="10" s="1"/>
  <c r="B29" i="10" s="1"/>
  <c r="B30" i="10" s="1"/>
  <c r="B31" i="10" s="1"/>
  <c r="B32" i="10" s="1"/>
  <c r="I40" i="6"/>
  <c r="I37" i="6"/>
  <c r="I38" i="6"/>
  <c r="I40" i="11"/>
  <c r="I37" i="11"/>
  <c r="I41" i="11"/>
  <c r="I38" i="11"/>
  <c r="I41" i="6"/>
  <c r="AW44" i="10"/>
  <c r="AV44" i="10"/>
  <c r="AC44" i="10"/>
  <c r="Q44" i="10"/>
  <c r="AD44" i="10" s="1"/>
  <c r="P44" i="10"/>
  <c r="AW38" i="10"/>
  <c r="AV38" i="10"/>
  <c r="AC38" i="10"/>
  <c r="Q38" i="10"/>
  <c r="AD38" i="10" s="1"/>
  <c r="P38" i="10"/>
  <c r="E36" i="3"/>
  <c r="D36" i="3"/>
  <c r="AW4" i="10"/>
  <c r="AV4" i="10"/>
  <c r="AC4" i="10"/>
  <c r="Q4" i="10"/>
  <c r="AD4" i="10" s="1"/>
  <c r="P4" i="10"/>
  <c r="DG3" i="8"/>
  <c r="DC3" i="8"/>
  <c r="ET3" i="9"/>
  <c r="EO3" i="9"/>
  <c r="CO2" i="3"/>
  <c r="CL2" i="3"/>
  <c r="EX15" i="9"/>
  <c r="ES15" i="9"/>
  <c r="EN15" i="9"/>
  <c r="EI15" i="9"/>
  <c r="ED15" i="9"/>
  <c r="DY15" i="9"/>
  <c r="DT15" i="9"/>
  <c r="DO15" i="9"/>
  <c r="DJ15" i="9"/>
  <c r="DE15" i="9"/>
  <c r="CZ15" i="9"/>
  <c r="CU15" i="9"/>
  <c r="CP15" i="9"/>
  <c r="CK15" i="9"/>
  <c r="CF15" i="9"/>
  <c r="CA15" i="9"/>
  <c r="BV15" i="9"/>
  <c r="BQ15" i="9"/>
  <c r="BL15" i="9"/>
  <c r="BG15" i="9"/>
  <c r="BB15" i="9"/>
  <c r="AW15" i="9"/>
  <c r="AR15" i="9"/>
  <c r="AM15" i="9"/>
  <c r="AH15" i="9"/>
  <c r="AC15" i="9"/>
  <c r="X15" i="9"/>
  <c r="EX14" i="9"/>
  <c r="ES14" i="9"/>
  <c r="EN14" i="9"/>
  <c r="EI14" i="9"/>
  <c r="ED14" i="9"/>
  <c r="DY14" i="9"/>
  <c r="DT14" i="9"/>
  <c r="DO14" i="9"/>
  <c r="DJ14" i="9"/>
  <c r="DE14" i="9"/>
  <c r="CZ14" i="9"/>
  <c r="CU14" i="9"/>
  <c r="CP14" i="9"/>
  <c r="CK14" i="9"/>
  <c r="CF14" i="9"/>
  <c r="CA14" i="9"/>
  <c r="BV14" i="9"/>
  <c r="BQ14" i="9"/>
  <c r="BL14" i="9"/>
  <c r="BG14" i="9"/>
  <c r="BB14" i="9"/>
  <c r="AW14" i="9"/>
  <c r="AR14" i="9"/>
  <c r="AM14" i="9"/>
  <c r="AH14" i="9"/>
  <c r="AC14" i="9"/>
  <c r="X14" i="9"/>
  <c r="EX13" i="9"/>
  <c r="ES13" i="9"/>
  <c r="EN13" i="9"/>
  <c r="EI13" i="9"/>
  <c r="ED13" i="9"/>
  <c r="DY13" i="9"/>
  <c r="DT13" i="9"/>
  <c r="DO13" i="9"/>
  <c r="DJ13" i="9"/>
  <c r="DE13" i="9"/>
  <c r="CZ13" i="9"/>
  <c r="CU13" i="9"/>
  <c r="CP13" i="9"/>
  <c r="CK13" i="9"/>
  <c r="CF13" i="9"/>
  <c r="CA13" i="9"/>
  <c r="BV13" i="9"/>
  <c r="BQ13" i="9"/>
  <c r="BL13" i="9"/>
  <c r="BG13" i="9"/>
  <c r="BB13" i="9"/>
  <c r="AW13" i="9"/>
  <c r="AR13" i="9"/>
  <c r="AM13" i="9"/>
  <c r="AH13" i="9"/>
  <c r="AC13" i="9"/>
  <c r="X13" i="9"/>
  <c r="EX12" i="9"/>
  <c r="ES12" i="9"/>
  <c r="EN12" i="9"/>
  <c r="EI12" i="9"/>
  <c r="ED12" i="9"/>
  <c r="DY12" i="9"/>
  <c r="DT12" i="9"/>
  <c r="DO12" i="9"/>
  <c r="DJ12" i="9"/>
  <c r="DE12" i="9"/>
  <c r="CZ12" i="9"/>
  <c r="CU12" i="9"/>
  <c r="CP12" i="9"/>
  <c r="CK12" i="9"/>
  <c r="CF12" i="9"/>
  <c r="CA12" i="9"/>
  <c r="BV12" i="9"/>
  <c r="BQ12" i="9"/>
  <c r="BL12" i="9"/>
  <c r="BG12" i="9"/>
  <c r="BB12" i="9"/>
  <c r="AW12" i="9"/>
  <c r="AR12" i="9"/>
  <c r="AM12" i="9"/>
  <c r="AH12" i="9"/>
  <c r="AC12" i="9"/>
  <c r="X12" i="9"/>
  <c r="G9" i="8"/>
  <c r="F9" i="8"/>
  <c r="E9" i="8"/>
  <c r="B33" i="10" l="1"/>
  <c r="B34" i="10" s="1"/>
  <c r="B35" i="10" s="1"/>
  <c r="B36" i="10" s="1"/>
  <c r="B37" i="10" s="1"/>
  <c r="B38" i="10" s="1"/>
  <c r="B39" i="10" s="1"/>
  <c r="B40" i="10" s="1"/>
  <c r="B41" i="10" s="1"/>
  <c r="B42" i="10" s="1"/>
  <c r="B43" i="10" s="1"/>
  <c r="B44" i="10" s="1"/>
  <c r="B45" i="10" s="1"/>
  <c r="B46" i="10" s="1"/>
  <c r="B47" i="10" s="1"/>
  <c r="B48" i="10" s="1"/>
  <c r="B49" i="10" s="1"/>
  <c r="B55" i="10" s="1"/>
  <c r="B56" i="10" s="1"/>
  <c r="B57" i="10" s="1"/>
  <c r="B58" i="10" s="1"/>
  <c r="B59" i="10" s="1"/>
  <c r="H36" i="3"/>
  <c r="AE46" i="10" a="1"/>
  <c r="AX38" i="10" a="1"/>
  <c r="AX38" i="10" s="1"/>
  <c r="G36" i="3"/>
  <c r="F36" i="3"/>
  <c r="K36" i="3" s="1"/>
  <c r="AX59" i="10" a="1"/>
  <c r="I9" i="8"/>
  <c r="AW5" i="10"/>
  <c r="AV5" i="10"/>
  <c r="AX5" i="10" s="1" a="1"/>
  <c r="AX5" i="10" s="1"/>
  <c r="AC5" i="10"/>
  <c r="Q5" i="10"/>
  <c r="AD5" i="10" s="1"/>
  <c r="P5" i="10"/>
  <c r="J36" i="3" l="1"/>
  <c r="H46" i="10"/>
  <c r="I46" i="10"/>
  <c r="AE46" i="10"/>
  <c r="AX59" i="10"/>
  <c r="K59" i="10" s="1"/>
  <c r="J59" i="10"/>
  <c r="M59" i="10" s="1"/>
  <c r="J38" i="10"/>
  <c r="K38" i="10"/>
  <c r="M36" i="3"/>
  <c r="J5" i="10"/>
  <c r="AW28" i="10"/>
  <c r="AV28" i="10"/>
  <c r="AX28" i="10" s="1" a="1"/>
  <c r="AX28" i="10" s="1"/>
  <c r="AC28" i="10"/>
  <c r="Q28" i="10"/>
  <c r="AD28" i="10" s="1"/>
  <c r="P28" i="10"/>
  <c r="AW45" i="10"/>
  <c r="AV45" i="10"/>
  <c r="AX45" i="10" s="1" a="1"/>
  <c r="AX45" i="10" s="1"/>
  <c r="AC45" i="10"/>
  <c r="Q45" i="10"/>
  <c r="AD45" i="10" s="1"/>
  <c r="P45" i="10"/>
  <c r="AW15" i="10"/>
  <c r="AV15" i="10"/>
  <c r="AC15" i="10"/>
  <c r="Q15" i="10"/>
  <c r="AD15" i="10" s="1"/>
  <c r="P15" i="10"/>
  <c r="AW43" i="10"/>
  <c r="AV43" i="10"/>
  <c r="AC43" i="10"/>
  <c r="Q43" i="10"/>
  <c r="AD43" i="10" s="1"/>
  <c r="P43" i="10"/>
  <c r="R38" i="10" l="1" a="1"/>
  <c r="R38" i="10" s="1"/>
  <c r="E38" i="10" s="1"/>
  <c r="R46" i="10" a="1"/>
  <c r="AX43" i="10" a="1"/>
  <c r="AX43" i="10" s="1"/>
  <c r="AE5" i="10" a="1"/>
  <c r="AE5" i="10" s="1"/>
  <c r="J45" i="10"/>
  <c r="J28" i="10"/>
  <c r="K5" i="10"/>
  <c r="G38" i="10" l="1"/>
  <c r="F38" i="10"/>
  <c r="G46" i="10"/>
  <c r="F46" i="10"/>
  <c r="M46" i="10" s="1"/>
  <c r="R46" i="10"/>
  <c r="E46" i="10" s="1"/>
  <c r="R5" i="10" a="1"/>
  <c r="R5" i="10" s="1"/>
  <c r="E5" i="10" s="1"/>
  <c r="J43" i="10"/>
  <c r="I5" i="10"/>
  <c r="H5" i="10"/>
  <c r="K28" i="10"/>
  <c r="K45" i="10"/>
  <c r="K43" i="10"/>
  <c r="F5" i="10" l="1"/>
  <c r="M5" i="10" s="1"/>
  <c r="G5" i="10"/>
  <c r="E6" i="3" l="1"/>
  <c r="D6" i="3"/>
  <c r="E11" i="3"/>
  <c r="D11" i="3"/>
  <c r="D9" i="9" s="1"/>
  <c r="G13" i="8"/>
  <c r="G17" i="8"/>
  <c r="G6" i="8"/>
  <c r="AW18" i="10"/>
  <c r="AV18" i="10"/>
  <c r="AC18" i="10"/>
  <c r="Q18" i="10"/>
  <c r="AD18" i="10" s="1"/>
  <c r="P18" i="10"/>
  <c r="E57" i="3"/>
  <c r="J57" i="3" s="1"/>
  <c r="D57" i="3"/>
  <c r="D33" i="9" l="1"/>
  <c r="AE28" i="10" s="1" a="1"/>
  <c r="D11" i="8"/>
  <c r="D25" i="9"/>
  <c r="AE18" i="10" s="1" a="1"/>
  <c r="AE18" i="10" s="1"/>
  <c r="AE43" i="10" a="1"/>
  <c r="H6" i="3"/>
  <c r="F6" i="3"/>
  <c r="G6" i="3"/>
  <c r="H11" i="3"/>
  <c r="F11" i="3"/>
  <c r="G11" i="3"/>
  <c r="F57" i="3"/>
  <c r="G57" i="3"/>
  <c r="H57" i="3"/>
  <c r="J11" i="3" l="1"/>
  <c r="J6" i="3"/>
  <c r="I18" i="10"/>
  <c r="AE28" i="10"/>
  <c r="H28" i="10"/>
  <c r="I28" i="10"/>
  <c r="H18" i="10"/>
  <c r="AE43" i="10"/>
  <c r="I43" i="10"/>
  <c r="H43" i="10"/>
  <c r="K57" i="3"/>
  <c r="K11" i="3"/>
  <c r="M11" i="3"/>
  <c r="M57" i="3"/>
  <c r="M6" i="3"/>
  <c r="F17" i="8"/>
  <c r="E17" i="8"/>
  <c r="R7" i="10" l="1" a="1"/>
  <c r="R7" i="10" s="1"/>
  <c r="E7" i="10" s="1"/>
  <c r="AE45" i="10" a="1"/>
  <c r="AE45" i="10" s="1"/>
  <c r="AE41" i="10" a="1"/>
  <c r="R43" i="10" a="1"/>
  <c r="R43" i="10" s="1"/>
  <c r="E43" i="10" s="1"/>
  <c r="R28" i="10" a="1"/>
  <c r="R28" i="10" s="1"/>
  <c r="E28" i="10" s="1"/>
  <c r="R18" i="10" a="1"/>
  <c r="F18" i="10" s="1"/>
  <c r="I17" i="8"/>
  <c r="F7" i="10" l="1"/>
  <c r="G7" i="10"/>
  <c r="I45" i="10"/>
  <c r="H45" i="10"/>
  <c r="AE41" i="10"/>
  <c r="H41" i="10"/>
  <c r="M41" i="10" s="1"/>
  <c r="I41" i="10"/>
  <c r="G43" i="10"/>
  <c r="F43" i="10"/>
  <c r="M43" i="10" s="1"/>
  <c r="F28" i="10"/>
  <c r="M28" i="10" s="1"/>
  <c r="G28" i="10"/>
  <c r="G18" i="10"/>
  <c r="R18" i="10"/>
  <c r="E18" i="10" s="1"/>
  <c r="C320" i="2"/>
  <c r="C307" i="2"/>
  <c r="C281" i="2"/>
  <c r="C268" i="2"/>
  <c r="C255" i="2"/>
  <c r="C242" i="2"/>
  <c r="C229" i="2"/>
  <c r="C216" i="2"/>
  <c r="C164" i="2"/>
  <c r="C125" i="2"/>
  <c r="C112" i="2"/>
  <c r="C99" i="2"/>
  <c r="C86" i="2"/>
  <c r="R45" i="10" l="1" a="1"/>
  <c r="G45" i="10" s="1"/>
  <c r="F45" i="10" l="1"/>
  <c r="M45" i="10" s="1"/>
  <c r="R45" i="10"/>
  <c r="E45" i="10" s="1"/>
  <c r="AX18" i="10" a="1"/>
  <c r="AW17" i="10"/>
  <c r="AV17" i="10"/>
  <c r="AX17" i="10" s="1" a="1"/>
  <c r="AX17" i="10" s="1"/>
  <c r="AC17" i="10"/>
  <c r="Q17" i="10"/>
  <c r="AD17" i="10" s="1"/>
  <c r="P17" i="10"/>
  <c r="G7" i="8"/>
  <c r="F7" i="8"/>
  <c r="E7" i="8"/>
  <c r="AX18" i="10" l="1"/>
  <c r="K18" i="10" s="1"/>
  <c r="J18" i="10"/>
  <c r="M18" i="10" s="1"/>
  <c r="I7" i="8"/>
  <c r="AX44" i="10" s="1" a="1"/>
  <c r="AC9" i="10"/>
  <c r="AC34" i="10"/>
  <c r="AC53" i="10"/>
  <c r="AC58" i="10"/>
  <c r="AC16" i="10"/>
  <c r="AC19" i="10"/>
  <c r="AE19" i="10" s="1" a="1"/>
  <c r="AE19" i="10" s="1"/>
  <c r="AC10" i="10"/>
  <c r="AE10" i="10" s="1" a="1"/>
  <c r="AE10" i="10" s="1"/>
  <c r="AC33" i="10"/>
  <c r="AW10" i="10"/>
  <c r="AV10" i="10"/>
  <c r="AX10" i="10" s="1" a="1"/>
  <c r="AX10" i="10" s="1"/>
  <c r="Q10" i="10"/>
  <c r="AD10" i="10" s="1"/>
  <c r="P10" i="10"/>
  <c r="R10" i="10" s="1" a="1"/>
  <c r="R10" i="10" s="1"/>
  <c r="AW19" i="10"/>
  <c r="AV19" i="10"/>
  <c r="AX19" i="10" s="1" a="1"/>
  <c r="AX19" i="10" s="1"/>
  <c r="Q19" i="10"/>
  <c r="AD19" i="10" s="1"/>
  <c r="P19" i="10"/>
  <c r="R19" i="10" s="1" a="1"/>
  <c r="R19" i="10" s="1"/>
  <c r="AW33" i="10"/>
  <c r="AV33" i="10"/>
  <c r="Q33" i="10"/>
  <c r="AD33" i="10" s="1"/>
  <c r="P33" i="10"/>
  <c r="R33" i="10" s="1" a="1"/>
  <c r="R33" i="10" s="1"/>
  <c r="AW16" i="10"/>
  <c r="AV16" i="10"/>
  <c r="AX16" i="10" s="1" a="1"/>
  <c r="AX16" i="10" s="1"/>
  <c r="Q16" i="10"/>
  <c r="AD16" i="10" s="1"/>
  <c r="P16" i="10"/>
  <c r="AW58" i="10"/>
  <c r="AV58" i="10"/>
  <c r="AX58" i="10" s="1" a="1"/>
  <c r="Q58" i="10"/>
  <c r="AD58" i="10" s="1"/>
  <c r="P58" i="10"/>
  <c r="R58" i="10" s="1" a="1"/>
  <c r="AW53" i="10"/>
  <c r="AV53" i="10"/>
  <c r="Q53" i="10"/>
  <c r="AD53" i="10" s="1"/>
  <c r="P53" i="10"/>
  <c r="Q9" i="10"/>
  <c r="AD9" i="10" s="1"/>
  <c r="AW9" i="10"/>
  <c r="AC13" i="10"/>
  <c r="AC21" i="10"/>
  <c r="AC14" i="10"/>
  <c r="AC6" i="10"/>
  <c r="AC20" i="10"/>
  <c r="AV9" i="10"/>
  <c r="P9" i="10"/>
  <c r="F13" i="8"/>
  <c r="E13" i="8"/>
  <c r="E41" i="3"/>
  <c r="D41" i="3"/>
  <c r="AX15" i="10" l="1" a="1"/>
  <c r="AX15" i="10" s="1"/>
  <c r="K15" i="10" s="1"/>
  <c r="D7" i="9"/>
  <c r="AX44" i="10"/>
  <c r="K44" i="10" s="1"/>
  <c r="J44" i="10"/>
  <c r="R58" i="10"/>
  <c r="E58" i="10" s="1"/>
  <c r="G58" i="10"/>
  <c r="F58" i="10"/>
  <c r="AX58" i="10"/>
  <c r="K58" i="10" s="1"/>
  <c r="J58" i="10"/>
  <c r="D34" i="8"/>
  <c r="D51" i="9"/>
  <c r="AE47" i="10" s="1" a="1"/>
  <c r="J16" i="10"/>
  <c r="J10" i="10"/>
  <c r="J19" i="10"/>
  <c r="I13" i="8"/>
  <c r="E19" i="10"/>
  <c r="I19" i="10"/>
  <c r="G33" i="10"/>
  <c r="G19" i="10"/>
  <c r="F41" i="3"/>
  <c r="K41" i="3" s="1"/>
  <c r="H41" i="3"/>
  <c r="G41" i="3"/>
  <c r="F6" i="8"/>
  <c r="E6" i="8"/>
  <c r="E33" i="3"/>
  <c r="E28" i="3"/>
  <c r="E12" i="3"/>
  <c r="E24" i="3"/>
  <c r="E10" i="3"/>
  <c r="H10" i="3" s="1"/>
  <c r="E9" i="3"/>
  <c r="D10" i="3"/>
  <c r="J15" i="10" l="1"/>
  <c r="J41" i="3"/>
  <c r="H33" i="3"/>
  <c r="D6" i="8"/>
  <c r="D6" i="9"/>
  <c r="AE47" i="10"/>
  <c r="I47" i="10"/>
  <c r="H47" i="10"/>
  <c r="M47" i="10" s="1"/>
  <c r="AE53" i="10" a="1"/>
  <c r="AE53" i="10" s="1"/>
  <c r="K17" i="10"/>
  <c r="AE14" i="10" a="1"/>
  <c r="AE14" i="10" s="1"/>
  <c r="E10" i="10"/>
  <c r="K16" i="10"/>
  <c r="H19" i="10"/>
  <c r="K10" i="10"/>
  <c r="I10" i="10"/>
  <c r="K19" i="10"/>
  <c r="F19" i="10"/>
  <c r="M41" i="3"/>
  <c r="H10" i="10"/>
  <c r="G10" i="10"/>
  <c r="G10" i="3"/>
  <c r="F10" i="3"/>
  <c r="I53" i="10" l="1"/>
  <c r="H53" i="10"/>
  <c r="R53" i="10" a="1"/>
  <c r="R53" i="10" s="1"/>
  <c r="E53" i="10" s="1"/>
  <c r="M19" i="10"/>
  <c r="K10" i="3"/>
  <c r="M10" i="3"/>
  <c r="J10" i="3"/>
  <c r="C259" i="2"/>
  <c r="C246" i="2"/>
  <c r="C7" i="2"/>
  <c r="C6" i="2"/>
  <c r="C5" i="2"/>
  <c r="C4" i="2"/>
  <c r="C3" i="2"/>
  <c r="F53" i="10" l="1"/>
  <c r="G53" i="10"/>
  <c r="F10" i="10"/>
  <c r="M10" i="10" s="1"/>
  <c r="C138" i="2"/>
  <c r="AW21" i="10"/>
  <c r="AV21" i="10"/>
  <c r="Q21" i="10"/>
  <c r="AD21" i="10" s="1"/>
  <c r="P21" i="10"/>
  <c r="J17" i="10"/>
  <c r="D28" i="3"/>
  <c r="D30" i="9" l="1"/>
  <c r="D46" i="9"/>
  <c r="AE4" i="10" s="1" a="1"/>
  <c r="F28" i="3"/>
  <c r="G28" i="3"/>
  <c r="H28" i="3"/>
  <c r="DO3" i="8"/>
  <c r="DQ35" i="8"/>
  <c r="DP35" i="8"/>
  <c r="DO35" i="8"/>
  <c r="D24" i="3"/>
  <c r="D12" i="3"/>
  <c r="E33" i="10"/>
  <c r="D33" i="3"/>
  <c r="D49" i="9" s="1"/>
  <c r="D9" i="3"/>
  <c r="DF2" i="3"/>
  <c r="C32" i="11"/>
  <c r="C31" i="11"/>
  <c r="C32" i="6"/>
  <c r="C31" i="6"/>
  <c r="I8" i="6"/>
  <c r="I7" i="6"/>
  <c r="AU3" i="8"/>
  <c r="AW35" i="8"/>
  <c r="AV35" i="8"/>
  <c r="AU35" i="8"/>
  <c r="BR3" i="9"/>
  <c r="AS2" i="3"/>
  <c r="F127" i="2"/>
  <c r="E127" i="2"/>
  <c r="C127" i="2"/>
  <c r="C128" i="2"/>
  <c r="F309" i="2"/>
  <c r="F283" i="2"/>
  <c r="F270" i="2"/>
  <c r="E283" i="2"/>
  <c r="E270" i="2"/>
  <c r="C309" i="2"/>
  <c r="C283" i="2"/>
  <c r="C270" i="2"/>
  <c r="C311" i="2"/>
  <c r="C285" i="2"/>
  <c r="C272" i="2"/>
  <c r="F257" i="2"/>
  <c r="E257" i="2"/>
  <c r="C257" i="2"/>
  <c r="E244" i="2"/>
  <c r="E231" i="2"/>
  <c r="E218" i="2"/>
  <c r="E205" i="2"/>
  <c r="F179" i="2"/>
  <c r="E179" i="2"/>
  <c r="E166" i="2"/>
  <c r="E153" i="2"/>
  <c r="E140" i="2"/>
  <c r="E114" i="2"/>
  <c r="E101" i="2"/>
  <c r="C151" i="2"/>
  <c r="C177" i="2"/>
  <c r="I25" i="6"/>
  <c r="D3" i="2"/>
  <c r="J28" i="3" l="1"/>
  <c r="D15" i="8"/>
  <c r="AE15" i="10" a="1"/>
  <c r="H15" i="10" s="1"/>
  <c r="D13" i="8"/>
  <c r="D11" i="9"/>
  <c r="D17" i="8"/>
  <c r="D14" i="8"/>
  <c r="D34" i="9"/>
  <c r="AE7" i="10" s="1" a="1"/>
  <c r="D9" i="8"/>
  <c r="D22" i="9"/>
  <c r="AE11" i="10" s="1" a="1"/>
  <c r="H4" i="10"/>
  <c r="AE4" i="10"/>
  <c r="I4" i="10"/>
  <c r="D7" i="8"/>
  <c r="D24" i="9"/>
  <c r="AE13" i="10" a="1"/>
  <c r="AE13" i="10" s="1"/>
  <c r="AE17" i="10" a="1"/>
  <c r="M28" i="3"/>
  <c r="K28" i="3"/>
  <c r="F33" i="3"/>
  <c r="F12" i="3"/>
  <c r="F24" i="3"/>
  <c r="G33" i="3"/>
  <c r="G12" i="3"/>
  <c r="G24" i="3"/>
  <c r="H12" i="3"/>
  <c r="H24" i="3"/>
  <c r="F9" i="3"/>
  <c r="G9" i="3"/>
  <c r="H9" i="3"/>
  <c r="F88" i="2"/>
  <c r="E88" i="2"/>
  <c r="F75" i="2"/>
  <c r="E75" i="2"/>
  <c r="F62" i="2"/>
  <c r="E62" i="2"/>
  <c r="F48" i="2"/>
  <c r="E48" i="2"/>
  <c r="E35" i="2"/>
  <c r="E22" i="2"/>
  <c r="F35" i="2"/>
  <c r="F22" i="2"/>
  <c r="C11" i="2"/>
  <c r="E9" i="2"/>
  <c r="J33" i="3" l="1"/>
  <c r="J12" i="3"/>
  <c r="J24" i="3"/>
  <c r="J9" i="3"/>
  <c r="I15" i="10"/>
  <c r="AE15" i="10"/>
  <c r="AE11" i="10"/>
  <c r="I11" i="10"/>
  <c r="H11" i="10"/>
  <c r="M11" i="10" s="1"/>
  <c r="I7" i="10"/>
  <c r="H7" i="10"/>
  <c r="M7" i="10" s="1"/>
  <c r="AE7" i="10"/>
  <c r="AE44" i="10" a="1"/>
  <c r="AE44" i="10" s="1"/>
  <c r="AE33" i="10" a="1"/>
  <c r="AE21" i="10" a="1"/>
  <c r="AE21" i="10" s="1"/>
  <c r="AE38" i="10" a="1"/>
  <c r="I38" i="10" s="1"/>
  <c r="R4" i="10" a="1"/>
  <c r="G4" i="10" s="1"/>
  <c r="R16" i="10" a="1"/>
  <c r="R16" i="10" s="1"/>
  <c r="E16" i="10" s="1"/>
  <c r="AE17" i="10"/>
  <c r="I17" i="10"/>
  <c r="H17" i="10"/>
  <c r="K24" i="3"/>
  <c r="K12" i="3"/>
  <c r="M24" i="3"/>
  <c r="M12" i="3"/>
  <c r="F33" i="10"/>
  <c r="K33" i="3"/>
  <c r="M33" i="3"/>
  <c r="M9" i="3"/>
  <c r="K9" i="3"/>
  <c r="AE16" i="10" a="1"/>
  <c r="AE34" i="10" a="1"/>
  <c r="AE34" i="10" s="1"/>
  <c r="R15" i="10" l="1" a="1"/>
  <c r="R15" i="10" s="1"/>
  <c r="E15" i="10" s="1"/>
  <c r="I44" i="10"/>
  <c r="H44" i="10"/>
  <c r="AE33" i="10"/>
  <c r="H33" i="10"/>
  <c r="I33" i="10"/>
  <c r="H38" i="10"/>
  <c r="M38" i="10" s="1"/>
  <c r="AE38" i="10"/>
  <c r="H21" i="10"/>
  <c r="I21" i="10"/>
  <c r="AE20" i="10" a="1"/>
  <c r="AE20" i="10" s="1"/>
  <c r="R44" i="10" a="1"/>
  <c r="R44" i="10" s="1"/>
  <c r="E44" i="10" s="1"/>
  <c r="F4" i="10"/>
  <c r="R21" i="10" a="1"/>
  <c r="R21" i="10" s="1"/>
  <c r="E21" i="10" s="1"/>
  <c r="R4" i="10"/>
  <c r="E4" i="10" s="1"/>
  <c r="AE9" i="10" a="1"/>
  <c r="AE16" i="10"/>
  <c r="I16" i="10"/>
  <c r="F16" i="10"/>
  <c r="G16" i="10"/>
  <c r="R17" i="10" a="1"/>
  <c r="F17" i="10" s="1"/>
  <c r="M17" i="10" s="1"/>
  <c r="R9" i="10" a="1"/>
  <c r="H16" i="10"/>
  <c r="F15" i="10" l="1"/>
  <c r="M15" i="10" s="1"/>
  <c r="G15" i="10"/>
  <c r="G44" i="10"/>
  <c r="F44" i="10"/>
  <c r="M44" i="10" s="1"/>
  <c r="F21" i="10"/>
  <c r="G21" i="10"/>
  <c r="AE9" i="10"/>
  <c r="I9" i="10"/>
  <c r="H9" i="10"/>
  <c r="M16" i="10"/>
  <c r="R9" i="10"/>
  <c r="E9" i="10" s="1"/>
  <c r="G9" i="10"/>
  <c r="F9" i="10"/>
  <c r="R17" i="10"/>
  <c r="E17" i="10" s="1"/>
  <c r="G17" i="10"/>
  <c r="I35" i="6" l="1"/>
  <c r="I34" i="6"/>
  <c r="I32" i="6"/>
  <c r="I31" i="6"/>
  <c r="I29" i="6"/>
  <c r="I28" i="6"/>
  <c r="I26" i="6"/>
  <c r="I23" i="6"/>
  <c r="I22" i="6"/>
  <c r="I20" i="6"/>
  <c r="I19" i="6"/>
  <c r="I17" i="6"/>
  <c r="I16" i="6"/>
  <c r="I14" i="6"/>
  <c r="I13" i="6"/>
  <c r="I11" i="6"/>
  <c r="I10" i="6"/>
  <c r="I5" i="6"/>
  <c r="I4" i="6"/>
  <c r="C41" i="6"/>
  <c r="C40" i="6"/>
  <c r="C38" i="6"/>
  <c r="C37" i="6"/>
  <c r="I35" i="11"/>
  <c r="I34" i="11"/>
  <c r="I32" i="11"/>
  <c r="I31" i="11"/>
  <c r="I29" i="11"/>
  <c r="I28" i="11"/>
  <c r="I26" i="11"/>
  <c r="I25" i="11"/>
  <c r="I23" i="11"/>
  <c r="I22" i="11"/>
  <c r="I20" i="11"/>
  <c r="I19" i="11"/>
  <c r="I17" i="11"/>
  <c r="I16" i="11"/>
  <c r="I14" i="11"/>
  <c r="I13" i="11"/>
  <c r="I11" i="11"/>
  <c r="I10" i="11"/>
  <c r="I8" i="11"/>
  <c r="I7" i="11"/>
  <c r="I5" i="11"/>
  <c r="I4" i="11"/>
  <c r="C41" i="11"/>
  <c r="C40" i="11"/>
  <c r="C38" i="11"/>
  <c r="C37" i="11"/>
  <c r="AX53" i="10" l="1" a="1"/>
  <c r="AX53" i="10" s="1"/>
  <c r="K53" i="10" s="1"/>
  <c r="J6" i="8" l="1"/>
  <c r="X24" i="9"/>
  <c r="AX4" i="10" l="1" a="1"/>
  <c r="AW34" i="10"/>
  <c r="AV34" i="10"/>
  <c r="AX34" i="10" s="1" a="1"/>
  <c r="AX34" i="10" s="1"/>
  <c r="Q34" i="10"/>
  <c r="AD34" i="10" s="1"/>
  <c r="P34" i="10"/>
  <c r="R34" i="10" s="1" a="1"/>
  <c r="R34" i="10" s="1"/>
  <c r="CI2" i="3"/>
  <c r="CF2" i="3"/>
  <c r="CC2" i="3"/>
  <c r="BZ2" i="3"/>
  <c r="BW2" i="3"/>
  <c r="CY3" i="8"/>
  <c r="CU3" i="8"/>
  <c r="CQ3" i="8"/>
  <c r="DI35" i="8"/>
  <c r="DH35" i="8"/>
  <c r="DG35" i="8"/>
  <c r="DE35" i="8"/>
  <c r="DD35" i="8"/>
  <c r="DC35" i="8"/>
  <c r="DA35" i="8"/>
  <c r="CZ35" i="8"/>
  <c r="CY35" i="8"/>
  <c r="CW35" i="8"/>
  <c r="CV35" i="8"/>
  <c r="CU35" i="8"/>
  <c r="CS35" i="8"/>
  <c r="CR35" i="8"/>
  <c r="CQ35" i="8"/>
  <c r="CM3" i="8"/>
  <c r="CI3" i="8"/>
  <c r="EJ3" i="9"/>
  <c r="EE3" i="9"/>
  <c r="DZ3" i="9"/>
  <c r="DU3" i="9"/>
  <c r="DP3" i="9"/>
  <c r="AX4" i="10" l="1"/>
  <c r="K4" i="10" s="1"/>
  <c r="J4" i="10"/>
  <c r="M4" i="10" s="1"/>
  <c r="AX33" i="10" a="1"/>
  <c r="AX33" i="10" s="1"/>
  <c r="K33" i="10" s="1"/>
  <c r="AX21" i="10" a="1"/>
  <c r="AX21" i="10" s="1"/>
  <c r="K21" i="10" s="1"/>
  <c r="I6" i="8"/>
  <c r="AX9" i="10" s="1" a="1"/>
  <c r="AX9" i="10" s="1"/>
  <c r="K9" i="10" s="1"/>
  <c r="U24" i="9"/>
  <c r="S24" i="9"/>
  <c r="V24" i="9"/>
  <c r="AE58" i="10" l="1" a="1"/>
  <c r="I58" i="10" s="1"/>
  <c r="AE26" i="10" a="1"/>
  <c r="J33" i="10"/>
  <c r="M33" i="10" s="1"/>
  <c r="AE6" i="10" a="1"/>
  <c r="AE6" i="10" s="1"/>
  <c r="J9" i="10"/>
  <c r="M9" i="10" s="1"/>
  <c r="J21" i="10"/>
  <c r="M21" i="10" s="1"/>
  <c r="W24" i="9"/>
  <c r="K34" i="10"/>
  <c r="AE58" i="10" l="1"/>
  <c r="H58" i="10"/>
  <c r="M58" i="10" s="1"/>
  <c r="AE26" i="10"/>
  <c r="H26" i="10"/>
  <c r="M26" i="10" s="1"/>
  <c r="I26" i="10"/>
  <c r="I34" i="10" l="1"/>
  <c r="A5" i="1"/>
  <c r="A6" i="1" s="1"/>
  <c r="A7" i="1" s="1"/>
  <c r="A8" i="1" s="1"/>
  <c r="A9" i="1" s="1"/>
  <c r="A10" i="1" s="1"/>
  <c r="A11" i="1" s="1"/>
  <c r="A12" i="1" s="1"/>
  <c r="A14" i="1" s="1"/>
  <c r="A15" i="1" s="1"/>
  <c r="A16" i="1" s="1"/>
  <c r="A17" i="1" s="1"/>
  <c r="A18" i="1" s="1"/>
  <c r="A19" i="1" s="1"/>
  <c r="A20" i="1" s="1"/>
  <c r="A21" i="1" s="1"/>
  <c r="A22" i="1" s="1"/>
  <c r="E34" i="10" l="1"/>
  <c r="G34" i="10"/>
  <c r="AV14" i="10"/>
  <c r="AX14" i="10" s="1" a="1"/>
  <c r="AX14" i="10" s="1"/>
  <c r="J53" i="10" l="1"/>
  <c r="M53" i="10" s="1"/>
  <c r="J34" i="10"/>
  <c r="C35" i="11"/>
  <c r="C34" i="11"/>
  <c r="C29" i="11"/>
  <c r="C28" i="11"/>
  <c r="C26" i="11"/>
  <c r="C25" i="11"/>
  <c r="C23" i="11"/>
  <c r="C22" i="11"/>
  <c r="C20" i="11"/>
  <c r="C19" i="11"/>
  <c r="C17" i="11"/>
  <c r="C16" i="11"/>
  <c r="C14" i="11"/>
  <c r="C13" i="11"/>
  <c r="C11" i="11"/>
  <c r="C10" i="11"/>
  <c r="C8" i="11"/>
  <c r="C7" i="11"/>
  <c r="C5" i="11"/>
  <c r="C4" i="11"/>
  <c r="H34" i="10" l="1"/>
  <c r="P6" i="10"/>
  <c r="R6" i="10" s="1" a="1"/>
  <c r="R6" i="10" s="1"/>
  <c r="P20" i="10"/>
  <c r="R20" i="10" s="1" a="1"/>
  <c r="R20" i="10" s="1"/>
  <c r="P13" i="10"/>
  <c r="R13" i="10" s="1" a="1"/>
  <c r="R13" i="10" s="1"/>
  <c r="P14" i="10"/>
  <c r="R14" i="10" s="1" a="1"/>
  <c r="R14" i="10" s="1"/>
  <c r="C102" i="2"/>
  <c r="D6" i="2"/>
  <c r="D5" i="2"/>
  <c r="C220" i="2"/>
  <c r="C206" i="2"/>
  <c r="C181" i="2"/>
  <c r="C154" i="2"/>
  <c r="C115" i="2"/>
  <c r="C77" i="2"/>
  <c r="C64" i="2"/>
  <c r="C89" i="2"/>
  <c r="C37" i="2"/>
  <c r="C35" i="2"/>
  <c r="C48" i="2"/>
  <c r="C24" i="2"/>
  <c r="Q14" i="10"/>
  <c r="AD14" i="10" s="1"/>
  <c r="Q6" i="10"/>
  <c r="AD6" i="10" s="1"/>
  <c r="Q20" i="10"/>
  <c r="AD20" i="10" s="1"/>
  <c r="Q13" i="10"/>
  <c r="AD13" i="10" s="1"/>
  <c r="AV13" i="10"/>
  <c r="AX13" i="10" s="1" a="1"/>
  <c r="AX13" i="10" s="1"/>
  <c r="AV20" i="10"/>
  <c r="AX20" i="10" s="1" a="1"/>
  <c r="AX20" i="10" s="1"/>
  <c r="AV6" i="10"/>
  <c r="AX6" i="10" s="1" a="1"/>
  <c r="AX6" i="10" s="1"/>
  <c r="AW13" i="10"/>
  <c r="AW20" i="10"/>
  <c r="AW6" i="10"/>
  <c r="AW14" i="10"/>
  <c r="DK3" i="9"/>
  <c r="DF3" i="9"/>
  <c r="DA3" i="9"/>
  <c r="CV3" i="9"/>
  <c r="CQ3" i="9"/>
  <c r="CL3" i="9"/>
  <c r="CG3" i="9"/>
  <c r="CB3" i="9"/>
  <c r="BW3" i="9"/>
  <c r="BM3" i="9"/>
  <c r="BH3" i="9"/>
  <c r="BC3" i="9"/>
  <c r="AX3" i="9"/>
  <c r="AS3" i="9"/>
  <c r="AN3" i="9"/>
  <c r="AI3" i="9"/>
  <c r="CE3" i="8"/>
  <c r="CA3" i="8"/>
  <c r="BW3" i="8"/>
  <c r="BS3" i="8"/>
  <c r="BO3" i="8"/>
  <c r="BK3" i="8"/>
  <c r="BG3" i="8"/>
  <c r="BC3" i="8"/>
  <c r="AY3" i="8"/>
  <c r="AQ3" i="8"/>
  <c r="AM3" i="8"/>
  <c r="AI3" i="8"/>
  <c r="AE3" i="8"/>
  <c r="AA3" i="8"/>
  <c r="W3" i="8"/>
  <c r="S3" i="8"/>
  <c r="C35" i="6"/>
  <c r="C29" i="6"/>
  <c r="C26" i="6"/>
  <c r="C23" i="6"/>
  <c r="C20" i="6"/>
  <c r="C17" i="6"/>
  <c r="C14" i="6"/>
  <c r="C11" i="6"/>
  <c r="C34" i="6"/>
  <c r="C28" i="6"/>
  <c r="C25" i="6"/>
  <c r="C22" i="6"/>
  <c r="C19" i="6"/>
  <c r="C16" i="6"/>
  <c r="C13" i="6"/>
  <c r="C10" i="6"/>
  <c r="BT2" i="3"/>
  <c r="BQ2" i="3"/>
  <c r="BN2" i="3"/>
  <c r="BK2" i="3"/>
  <c r="BH2" i="3"/>
  <c r="BE2" i="3"/>
  <c r="BB2" i="3"/>
  <c r="AY2" i="3"/>
  <c r="AV2" i="3"/>
  <c r="AP2" i="3"/>
  <c r="AM2" i="3"/>
  <c r="AJ2" i="3"/>
  <c r="AG2" i="3"/>
  <c r="AD2" i="3"/>
  <c r="AA2" i="3"/>
  <c r="X2" i="3"/>
  <c r="CO35" i="8"/>
  <c r="CN35" i="8"/>
  <c r="CM35" i="8"/>
  <c r="F231" i="2"/>
  <c r="C231" i="2"/>
  <c r="C232" i="2"/>
  <c r="F244" i="2"/>
  <c r="C244" i="2"/>
  <c r="C218" i="2"/>
  <c r="F218" i="2"/>
  <c r="C194" i="2"/>
  <c r="C167" i="2"/>
  <c r="C142" i="2"/>
  <c r="C49" i="2"/>
  <c r="C62" i="2"/>
  <c r="C179" i="2"/>
  <c r="C192" i="2"/>
  <c r="F192" i="2"/>
  <c r="C205" i="2"/>
  <c r="F205" i="2"/>
  <c r="F166" i="2"/>
  <c r="C166" i="2"/>
  <c r="F153" i="2"/>
  <c r="C153" i="2"/>
  <c r="F140" i="2"/>
  <c r="C140" i="2"/>
  <c r="F114" i="2"/>
  <c r="C114" i="2"/>
  <c r="F101" i="2"/>
  <c r="C101" i="2"/>
  <c r="C88" i="2"/>
  <c r="C22" i="2"/>
  <c r="F9" i="2"/>
  <c r="C9" i="2"/>
  <c r="AD3" i="9"/>
  <c r="Y3" i="9"/>
  <c r="C75" i="2"/>
  <c r="U2" i="3"/>
  <c r="R2" i="3"/>
  <c r="C8" i="6"/>
  <c r="C7" i="6"/>
  <c r="C5" i="6"/>
  <c r="C4" i="6"/>
  <c r="CK35" i="8"/>
  <c r="CJ35" i="8"/>
  <c r="CI35" i="8"/>
  <c r="CG35" i="8"/>
  <c r="CF35" i="8"/>
  <c r="CE35" i="8"/>
  <c r="CC35" i="8"/>
  <c r="CB35" i="8"/>
  <c r="CA35" i="8"/>
  <c r="BY35" i="8"/>
  <c r="BX35" i="8"/>
  <c r="BW35" i="8"/>
  <c r="O3" i="8"/>
  <c r="K3" i="8"/>
  <c r="BU35" i="8"/>
  <c r="BT35" i="8"/>
  <c r="BS35" i="8"/>
  <c r="BQ35" i="8"/>
  <c r="BP35" i="8"/>
  <c r="BO35" i="8"/>
  <c r="BM35" i="8"/>
  <c r="BL35" i="8"/>
  <c r="BK35" i="8"/>
  <c r="BI35" i="8"/>
  <c r="BH35" i="8"/>
  <c r="BG35" i="8"/>
  <c r="BE35" i="8"/>
  <c r="BD35" i="8"/>
  <c r="BC35" i="8"/>
  <c r="BA35" i="8"/>
  <c r="AZ35" i="8"/>
  <c r="AY35" i="8"/>
  <c r="AS35" i="8"/>
  <c r="AR35" i="8"/>
  <c r="AQ35" i="8"/>
  <c r="AO35" i="8"/>
  <c r="AN35" i="8"/>
  <c r="AM35" i="8"/>
  <c r="AK35" i="8"/>
  <c r="AJ35" i="8"/>
  <c r="AI35" i="8"/>
  <c r="AG35" i="8"/>
  <c r="AF35" i="8"/>
  <c r="AE35" i="8"/>
  <c r="AC35" i="8"/>
  <c r="AB35" i="8"/>
  <c r="AA35" i="8"/>
  <c r="Y35" i="8"/>
  <c r="X35" i="8"/>
  <c r="W35" i="8"/>
  <c r="U35" i="8"/>
  <c r="T35" i="8"/>
  <c r="S35" i="8"/>
  <c r="Q35" i="8"/>
  <c r="P35" i="8"/>
  <c r="O35" i="8"/>
  <c r="M35" i="8"/>
  <c r="L35" i="8"/>
  <c r="K35" i="8"/>
  <c r="E35" i="8"/>
  <c r="F35" i="8"/>
  <c r="G35" i="8"/>
  <c r="E13" i="10" l="1"/>
  <c r="G13" i="10"/>
  <c r="E14" i="10"/>
  <c r="E6" i="10"/>
  <c r="E20" i="10"/>
  <c r="I35" i="8"/>
  <c r="F34" i="10"/>
  <c r="M34" i="10" s="1"/>
  <c r="D4" i="2"/>
  <c r="D7" i="2"/>
  <c r="K14" i="10"/>
  <c r="I13" i="10"/>
  <c r="I20" i="10"/>
  <c r="I14" i="10"/>
  <c r="H6" i="10" l="1"/>
  <c r="J20" i="10"/>
  <c r="J14" i="10"/>
  <c r="J13" i="10"/>
  <c r="J6" i="10"/>
  <c r="I6" i="10"/>
  <c r="K13" i="10"/>
  <c r="K20" i="10"/>
  <c r="K6" i="10"/>
  <c r="G14" i="10"/>
  <c r="G20" i="10"/>
  <c r="G6" i="10"/>
  <c r="H20" i="10" l="1"/>
  <c r="H13" i="10"/>
  <c r="H14" i="10"/>
  <c r="F14" i="10" l="1"/>
  <c r="M14" i="10" s="1"/>
  <c r="F20" i="10"/>
  <c r="M20" i="10" s="1"/>
  <c r="F6" i="10"/>
  <c r="M6" i="10" s="1"/>
  <c r="F13" i="10"/>
  <c r="M13" i="1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<sst xmlns="http://schemas.openxmlformats.org/spreadsheetml/2006/main" count="1994" uniqueCount="433">
  <si>
    <t>Date</t>
  </si>
  <si>
    <t>Opponent</t>
  </si>
  <si>
    <t>Time</t>
  </si>
  <si>
    <t>Result</t>
  </si>
  <si>
    <t>Highgate</t>
  </si>
  <si>
    <t>Kew</t>
  </si>
  <si>
    <t>Batting</t>
  </si>
  <si>
    <t>Bowling</t>
  </si>
  <si>
    <t>NACA</t>
  </si>
  <si>
    <t>Club</t>
  </si>
  <si>
    <t>Career Batting</t>
  </si>
  <si>
    <t xml:space="preserve"> </t>
  </si>
  <si>
    <t>Skipper</t>
  </si>
  <si>
    <t>BATTING</t>
  </si>
  <si>
    <t>Pl</t>
  </si>
  <si>
    <t>Inn</t>
  </si>
  <si>
    <t xml:space="preserve">N.O. </t>
  </si>
  <si>
    <t>Run</t>
  </si>
  <si>
    <t>HS</t>
  </si>
  <si>
    <t>Ave</t>
  </si>
  <si>
    <t>Champ</t>
  </si>
  <si>
    <t>Evaluate</t>
  </si>
  <si>
    <t>HOAR, Carl</t>
  </si>
  <si>
    <t>WERREN, Steve</t>
  </si>
  <si>
    <t>Batting Averages Qualification</t>
  </si>
  <si>
    <t>1) Dismissed 5 times</t>
  </si>
  <si>
    <t>Club Champion - Batting</t>
  </si>
  <si>
    <t>ALSO BATTED</t>
  </si>
  <si>
    <t>Performance Pts</t>
  </si>
  <si>
    <t>O/W</t>
  </si>
  <si>
    <t>R/O</t>
  </si>
  <si>
    <t>R/W</t>
  </si>
  <si>
    <t xml:space="preserve">    Best figures</t>
  </si>
  <si>
    <t>BOWLING</t>
  </si>
  <si>
    <t>Ov</t>
  </si>
  <si>
    <t>M</t>
  </si>
  <si>
    <t>Wk</t>
  </si>
  <si>
    <t>S.R.</t>
  </si>
  <si>
    <t>Econ</t>
  </si>
  <si>
    <t>R</t>
  </si>
  <si>
    <t>Bowling Averages Qualification</t>
  </si>
  <si>
    <t>1) Bowled 30 overs</t>
  </si>
  <si>
    <r>
      <t xml:space="preserve">           </t>
    </r>
    <r>
      <rPr>
        <u/>
        <sz val="10"/>
        <rFont val="Times New Roman"/>
        <family val="1"/>
      </rPr>
      <t>and</t>
    </r>
  </si>
  <si>
    <t>2) Bowled in at least 5 matches</t>
  </si>
  <si>
    <t>Club Champion - Bowling</t>
  </si>
  <si>
    <t>ALSO BOWLED</t>
  </si>
  <si>
    <t>FIELDING</t>
  </si>
  <si>
    <t>Ct</t>
  </si>
  <si>
    <t>St</t>
  </si>
  <si>
    <t>RO</t>
  </si>
  <si>
    <t xml:space="preserve">TOTAL </t>
  </si>
  <si>
    <t>Club Champion - Fielding</t>
  </si>
  <si>
    <t>12 pts: Stumping</t>
  </si>
  <si>
    <t xml:space="preserve">  8 pts: Catch</t>
  </si>
  <si>
    <t>PARTNERSHIPS - SEASON BEST</t>
  </si>
  <si>
    <t>Wkt</t>
  </si>
  <si>
    <t>Runs</t>
  </si>
  <si>
    <t>Batsmen</t>
  </si>
  <si>
    <t>Opposition</t>
  </si>
  <si>
    <t>Total</t>
  </si>
  <si>
    <t>Points</t>
  </si>
  <si>
    <t xml:space="preserve">                    or</t>
  </si>
  <si>
    <t>*</t>
  </si>
  <si>
    <t>Note: Batting Averages highlighted in red are those players who haven't yet qualified</t>
  </si>
  <si>
    <t>Note: Bowling Averages highlighted in red are those players who haven't yet qualified</t>
  </si>
  <si>
    <t>20 pts: Per Wicket, minus 1 point for every 5 runs conceded</t>
  </si>
  <si>
    <t xml:space="preserve"> CLUB CHAMPION</t>
  </si>
  <si>
    <t>Nepotists</t>
  </si>
  <si>
    <t>Total since (and including 2010)</t>
  </si>
  <si>
    <t xml:space="preserve">FIXTURES   </t>
  </si>
  <si>
    <t>STYLES, Ryan</t>
  </si>
  <si>
    <t>Career</t>
  </si>
  <si>
    <t>Performance</t>
  </si>
  <si>
    <t>Bowling Ave</t>
  </si>
  <si>
    <t>Fielding</t>
  </si>
  <si>
    <r>
      <t>Pts</t>
    </r>
    <r>
      <rPr>
        <sz val="9"/>
        <rFont val="Times New Roman"/>
        <family val="1"/>
      </rPr>
      <t xml:space="preserve"> (Runs)</t>
    </r>
  </si>
  <si>
    <r>
      <t>Pts</t>
    </r>
    <r>
      <rPr>
        <sz val="9"/>
        <rFont val="Times New Roman"/>
        <family val="1"/>
      </rPr>
      <t xml:space="preserve"> (Wkts)</t>
    </r>
  </si>
  <si>
    <r>
      <t>Pts</t>
    </r>
    <r>
      <rPr>
        <sz val="9"/>
        <rFont val="Times New Roman"/>
        <family val="1"/>
      </rPr>
      <t xml:space="preserve"> (Dism)</t>
    </r>
  </si>
  <si>
    <t>(AUS)</t>
  </si>
  <si>
    <t>(ENG)</t>
  </si>
  <si>
    <t>                    8 pts: catch</t>
  </si>
  <si>
    <t>                    8 pts: run out (thrower)</t>
  </si>
  <si>
    <t>                    4 pts: run out (shared)</t>
  </si>
  <si>
    <t> </t>
  </si>
  <si>
    <t>PHELAN, Jack</t>
  </si>
  <si>
    <t>Cancelled</t>
  </si>
  <si>
    <t>Ickenham</t>
  </si>
  <si>
    <t>Barnes</t>
  </si>
  <si>
    <t>Putney</t>
  </si>
  <si>
    <t>Team</t>
  </si>
  <si>
    <t>Format</t>
  </si>
  <si>
    <t>1:00pm</t>
  </si>
  <si>
    <t>12:30pm</t>
  </si>
  <si>
    <t>1:30pm</t>
  </si>
  <si>
    <t>12:00pm</t>
  </si>
  <si>
    <t>Brentham</t>
  </si>
  <si>
    <t>McQUIN, James</t>
  </si>
  <si>
    <t>Harrow St. Mary's</t>
  </si>
  <si>
    <t>Northwood</t>
  </si>
  <si>
    <t>Teddington</t>
  </si>
  <si>
    <t>Pinner</t>
  </si>
  <si>
    <t>Crouch End</t>
  </si>
  <si>
    <t>Win</t>
  </si>
  <si>
    <t>Loss</t>
  </si>
  <si>
    <t>40 overs</t>
  </si>
  <si>
    <t>SCHWIM  MOMENT</t>
  </si>
  <si>
    <t>(Cancelled)</t>
  </si>
  <si>
    <t>dnb</t>
  </si>
  <si>
    <t>Scorecard</t>
  </si>
  <si>
    <t>Hoar</t>
  </si>
  <si>
    <t>Werren</t>
  </si>
  <si>
    <t xml:space="preserve">Run Outs: </t>
  </si>
  <si>
    <t>Styles</t>
  </si>
  <si>
    <t>EVENTS</t>
  </si>
  <si>
    <t>1 pt per run, minus 7 pts for every time dismissed</t>
  </si>
  <si>
    <r>
      <t>Batting:</t>
    </r>
    <r>
      <rPr>
        <sz val="10"/>
        <rFont val="Times New Roman"/>
        <family val="1"/>
      </rPr>
      <t>     1 pt per run, minus 7 pts for every time dismissed</t>
    </r>
  </si>
  <si>
    <r>
      <t>Bowling:</t>
    </r>
    <r>
      <rPr>
        <sz val="10"/>
        <rFont val="Times New Roman"/>
        <family val="1"/>
      </rPr>
      <t xml:space="preserve">   20 pts per wicket, minus 1 pt for every 5 runs conceded</t>
    </r>
  </si>
  <si>
    <r>
      <t>Fielding:</t>
    </r>
    <r>
      <rPr>
        <sz val="10"/>
        <rFont val="Times New Roman"/>
        <family val="1"/>
      </rPr>
      <t xml:space="preserve">   12 pts: stumping</t>
    </r>
  </si>
  <si>
    <t xml:space="preserve"> Legends Golf Tour, Devon</t>
  </si>
  <si>
    <t xml:space="preserve"> Oxford Tour (ISIS Trophy)</t>
  </si>
  <si>
    <t>Club Champion Points</t>
  </si>
  <si>
    <t>SHINGADIA, Sahil</t>
  </si>
  <si>
    <t>Old Actonians</t>
  </si>
  <si>
    <t>100 balls</t>
  </si>
  <si>
    <t>Shingadia</t>
  </si>
  <si>
    <t>Baloch</t>
  </si>
  <si>
    <t>Poverello</t>
  </si>
  <si>
    <t xml:space="preserve">         -</t>
  </si>
  <si>
    <t>-</t>
  </si>
  <si>
    <t>Scheduled</t>
  </si>
  <si>
    <t>Played</t>
  </si>
  <si>
    <t>BALOCH, Ali</t>
  </si>
  <si>
    <t>POVERELLO, Marc</t>
  </si>
  <si>
    <t xml:space="preserve">Stumped: </t>
  </si>
  <si>
    <t>Black Rose of Highgate</t>
  </si>
  <si>
    <t>Shepherd's Bush</t>
  </si>
  <si>
    <t xml:space="preserve"> Steve Werren Invitational Golf Tournament, Oxford</t>
  </si>
  <si>
    <t>Schwim</t>
  </si>
  <si>
    <t>Jarvis</t>
  </si>
  <si>
    <t>LOGAN, Mark</t>
  </si>
  <si>
    <t>DALE, Colin</t>
  </si>
  <si>
    <t>2) Have scored at least 250 runs and been to the crease 5 times (Includes 'not outs')</t>
  </si>
  <si>
    <t>BROWN, Tom</t>
  </si>
  <si>
    <t>Chiswick</t>
  </si>
  <si>
    <t>37.4 overs</t>
  </si>
  <si>
    <t>39 overs</t>
  </si>
  <si>
    <t xml:space="preserve">  8 pts: Run Out</t>
  </si>
  <si>
    <t xml:space="preserve">  4 pts: Shared Run Out</t>
  </si>
  <si>
    <t xml:space="preserve"> (AUS)</t>
  </si>
  <si>
    <t xml:space="preserve"> (NZ)</t>
  </si>
  <si>
    <t xml:space="preserve"> (SA)</t>
  </si>
  <si>
    <t xml:space="preserve"> (ENG)</t>
  </si>
  <si>
    <t xml:space="preserve"> (PAK)</t>
  </si>
  <si>
    <t>SCHWIM MOMENT</t>
  </si>
  <si>
    <t xml:space="preserve">            (Thrower only, if return is within 2 strides of the stumps)</t>
  </si>
  <si>
    <t xml:space="preserve">             (Thrower &amp; Receiver, if return is more than 2 strides of the stumps)</t>
  </si>
  <si>
    <t xml:space="preserve"> (IND)</t>
  </si>
  <si>
    <t>Twenty20</t>
  </si>
  <si>
    <t>38.1 overs</t>
  </si>
  <si>
    <t>WEGENER, Scott</t>
  </si>
  <si>
    <t>RESULTS 2023</t>
  </si>
  <si>
    <t xml:space="preserve"> Legends Golf Tour, Northumberland</t>
  </si>
  <si>
    <t>13 - 16 Jul</t>
  </si>
  <si>
    <t>James McQuin</t>
  </si>
  <si>
    <t>Ali Baloch</t>
  </si>
  <si>
    <t>CANCELLED</t>
  </si>
  <si>
    <t>22.5 overs</t>
  </si>
  <si>
    <t>7-138</t>
  </si>
  <si>
    <t>5-171</t>
  </si>
  <si>
    <t>4-126</t>
  </si>
  <si>
    <t>5-123</t>
  </si>
  <si>
    <t>85 balls</t>
  </si>
  <si>
    <t>4-150</t>
  </si>
  <si>
    <t>9-243</t>
  </si>
  <si>
    <t>7-247</t>
  </si>
  <si>
    <t>36 overs</t>
  </si>
  <si>
    <t>8-227</t>
  </si>
  <si>
    <t>7-219</t>
  </si>
  <si>
    <t>38.3 overs</t>
  </si>
  <si>
    <t>3-160</t>
  </si>
  <si>
    <t>19.4 overs</t>
  </si>
  <si>
    <t>5-84</t>
  </si>
  <si>
    <t>DAWSON, Todd</t>
  </si>
  <si>
    <t>IMRIE, Gavin</t>
  </si>
  <si>
    <t>N/A</t>
  </si>
  <si>
    <t>McQuin</t>
  </si>
  <si>
    <t>30*</t>
  </si>
  <si>
    <t>Logan</t>
  </si>
  <si>
    <t>3-15 (8 ov)</t>
  </si>
  <si>
    <t>3-16 (3.5 ov)</t>
  </si>
  <si>
    <t>Chintalapati</t>
  </si>
  <si>
    <t>2-18 (2 ov)</t>
  </si>
  <si>
    <t>McQuin, Khan, Thavarasa</t>
  </si>
  <si>
    <t>Run Outs: 1</t>
  </si>
  <si>
    <t>Stapelfeldt</t>
  </si>
  <si>
    <t>2-24 (8 ov)</t>
  </si>
  <si>
    <t>1-18 (6 ov)</t>
  </si>
  <si>
    <t>Stone</t>
  </si>
  <si>
    <t>1-23 (4 ov)</t>
  </si>
  <si>
    <t>Werren, Wykes, Baloch</t>
  </si>
  <si>
    <t>Takyar</t>
  </si>
  <si>
    <t>O'Donnell, F</t>
  </si>
  <si>
    <t>1-16 (10 balls)</t>
  </si>
  <si>
    <t>1-19 (15 balls)</t>
  </si>
  <si>
    <t>McCoy</t>
  </si>
  <si>
    <t>2-13 (10 balls)</t>
  </si>
  <si>
    <t>Birungi, Takyar</t>
  </si>
  <si>
    <t>Birungi</t>
  </si>
  <si>
    <t>2-17 (20 balls)</t>
  </si>
  <si>
    <t>1-21 (20 balls)</t>
  </si>
  <si>
    <t>Robinson, M</t>
  </si>
  <si>
    <t>0-14 (10 balls)</t>
  </si>
  <si>
    <t>Stumped: 1</t>
  </si>
  <si>
    <t>Dawson</t>
  </si>
  <si>
    <t>Dale</t>
  </si>
  <si>
    <t>3-47 (8 ov)</t>
  </si>
  <si>
    <t>2-23 (5 ov)</t>
  </si>
  <si>
    <t>2-34 (8 ov)</t>
  </si>
  <si>
    <t>Slater</t>
  </si>
  <si>
    <t>3-26 (8 ov)</t>
  </si>
  <si>
    <t>2-36 (8 ov)</t>
  </si>
  <si>
    <t>Imrie</t>
  </si>
  <si>
    <t>1-23 (3 ov)</t>
  </si>
  <si>
    <t>McQuin (4), Baloch, Hogbin, Poverello</t>
  </si>
  <si>
    <t>66*</t>
  </si>
  <si>
    <t>Mullan</t>
  </si>
  <si>
    <t>Hogbin</t>
  </si>
  <si>
    <t xml:space="preserve"> McQuin</t>
  </si>
  <si>
    <t>2-23 (6.3 ov)</t>
  </si>
  <si>
    <t>Wykes</t>
  </si>
  <si>
    <t>4-14 (8 ov)</t>
  </si>
  <si>
    <t xml:space="preserve"> Slater</t>
  </si>
  <si>
    <t>4-34 (7 ov)</t>
  </si>
  <si>
    <t>Logan (2), Wykes (2), McQuin, Brown,</t>
  </si>
  <si>
    <t>Catches: 3</t>
  </si>
  <si>
    <t>Catches: 2</t>
  </si>
  <si>
    <t xml:space="preserve">Catches: </t>
  </si>
  <si>
    <t>Catches: 6</t>
  </si>
  <si>
    <t>Catches: 7</t>
  </si>
  <si>
    <r>
      <t>Run Outs:</t>
    </r>
    <r>
      <rPr>
        <b/>
        <sz val="10"/>
        <color rgb="FF000000"/>
        <rFont val="Times New Roman"/>
        <family val="1"/>
      </rPr>
      <t xml:space="preserve"> </t>
    </r>
  </si>
  <si>
    <t>(IND)</t>
  </si>
  <si>
    <t>Ryan Styles</t>
  </si>
  <si>
    <t>7-189</t>
  </si>
  <si>
    <t>35 overs</t>
  </si>
  <si>
    <t>5-195</t>
  </si>
  <si>
    <t>33.3 overs</t>
  </si>
  <si>
    <t>Shigadia</t>
  </si>
  <si>
    <t>1-18 (7 ov)</t>
  </si>
  <si>
    <t>1-17 (2 ov)</t>
  </si>
  <si>
    <t>1-19 (6 ov)</t>
  </si>
  <si>
    <t>Werren (2)</t>
  </si>
  <si>
    <t>36.3 overs</t>
  </si>
  <si>
    <t>33.4 overs</t>
  </si>
  <si>
    <t>Brown</t>
  </si>
  <si>
    <t>Still</t>
  </si>
  <si>
    <t>29 overs</t>
  </si>
  <si>
    <t>34.2 overs</t>
  </si>
  <si>
    <t>63*</t>
  </si>
  <si>
    <t>Snaith</t>
  </si>
  <si>
    <t>3-39 (7 ov)</t>
  </si>
  <si>
    <t>2-22 (8 ov)</t>
  </si>
  <si>
    <t>2-23 (6 ov)</t>
  </si>
  <si>
    <t>Baloch (2), Wykes, Werren, Currie, Styles</t>
  </si>
  <si>
    <t>7-215</t>
  </si>
  <si>
    <t>27 overs</t>
  </si>
  <si>
    <t>Belford</t>
  </si>
  <si>
    <t>Phelan</t>
  </si>
  <si>
    <t>RAMJEE, Vivian</t>
  </si>
  <si>
    <t>Abandoned</t>
  </si>
  <si>
    <t>6:00pm</t>
  </si>
  <si>
    <t>5.5 overs</t>
  </si>
  <si>
    <t>2-42</t>
  </si>
  <si>
    <t>Jackson</t>
  </si>
  <si>
    <r>
      <t xml:space="preserve">                   ABANDONED </t>
    </r>
    <r>
      <rPr>
        <sz val="10"/>
        <color rgb="FF000000"/>
        <rFont val="Times New Roman"/>
        <family val="1"/>
      </rPr>
      <t>(After 5.5 overs)</t>
    </r>
  </si>
  <si>
    <t>Sahil Shingadia</t>
  </si>
  <si>
    <t>11:00pm</t>
  </si>
  <si>
    <t>2:30pm</t>
  </si>
  <si>
    <t>3:30pm</t>
  </si>
  <si>
    <t>34 overs</t>
  </si>
  <si>
    <t>26.1 overs</t>
  </si>
  <si>
    <t>Baring</t>
  </si>
  <si>
    <t>4-12 (8 ov)</t>
  </si>
  <si>
    <t>Swaris</t>
  </si>
  <si>
    <t>2-6 (6 ov)</t>
  </si>
  <si>
    <t>Mower</t>
  </si>
  <si>
    <t>2-37 (8 ov)</t>
  </si>
  <si>
    <t>Werren (2), Baloch, Chaffey</t>
  </si>
  <si>
    <t>50*</t>
  </si>
  <si>
    <t>4-8 (4 ov)</t>
  </si>
  <si>
    <t>2-12 (2.4 ov)</t>
  </si>
  <si>
    <t>2-12 (4 ov)</t>
  </si>
  <si>
    <t>5-133</t>
  </si>
  <si>
    <t>20 overs</t>
  </si>
  <si>
    <t>14.4 overs</t>
  </si>
  <si>
    <t>2-151</t>
  </si>
  <si>
    <t>16.1 overs</t>
  </si>
  <si>
    <t>Thacker</t>
  </si>
  <si>
    <t>54*</t>
  </si>
  <si>
    <t>Gordon</t>
  </si>
  <si>
    <t>2-18 (2.4 ov)</t>
  </si>
  <si>
    <t>2-31 (4 ov)</t>
  </si>
  <si>
    <t>CHAFFEY, Karrick</t>
  </si>
  <si>
    <t>(NZ)</t>
  </si>
  <si>
    <t>(See below)</t>
  </si>
  <si>
    <t>CARTER, Jon</t>
  </si>
  <si>
    <t>GOLDSPRING, Ryan</t>
  </si>
  <si>
    <t>THORLEY, Travis</t>
  </si>
  <si>
    <t>58*</t>
  </si>
  <si>
    <t>Logan (2), Baloch, Swaris</t>
  </si>
  <si>
    <r>
      <t xml:space="preserve">Jarvis, Hoar, Rhodes, Styles, </t>
    </r>
    <r>
      <rPr>
        <sz val="10"/>
        <color rgb="FFFF0000"/>
        <rFont val="Times New Roman"/>
        <family val="1"/>
      </rPr>
      <t>Unknown (2)</t>
    </r>
  </si>
  <si>
    <t>5-116</t>
  </si>
  <si>
    <t>7-87</t>
  </si>
  <si>
    <t>16*</t>
  </si>
  <si>
    <t>Style</t>
  </si>
  <si>
    <t>2-5 (1.2 ov)</t>
  </si>
  <si>
    <t>2-21 (4 ov)</t>
  </si>
  <si>
    <t>1-5 (4 ov)</t>
  </si>
  <si>
    <t>Baloch (2), Logan, Shingadia, McQuin</t>
  </si>
  <si>
    <t>1-10 (1)</t>
  </si>
  <si>
    <t>1-14 (4)</t>
  </si>
  <si>
    <t>Kontham</t>
  </si>
  <si>
    <t>5-158</t>
  </si>
  <si>
    <t>6-118</t>
  </si>
  <si>
    <t>65*</t>
  </si>
  <si>
    <t>Costa</t>
  </si>
  <si>
    <t>40*</t>
  </si>
  <si>
    <t>Carter</t>
  </si>
  <si>
    <t>3-30 (7 ov)</t>
  </si>
  <si>
    <t>Draper</t>
  </si>
  <si>
    <t>2-19 (5 ov)</t>
  </si>
  <si>
    <t>2-23 (7 ov)</t>
  </si>
  <si>
    <t>4-165</t>
  </si>
  <si>
    <t>Phelan (2), Draper (2), Werren, Brown, Carter</t>
  </si>
  <si>
    <t>35.1 overs</t>
  </si>
  <si>
    <t>0-147</t>
  </si>
  <si>
    <t>9.3 overs</t>
  </si>
  <si>
    <t>0-20 (1 ov)</t>
  </si>
  <si>
    <t>0-21 (1.3 ov)</t>
  </si>
  <si>
    <t>0-25 (2 ov)</t>
  </si>
  <si>
    <t>5-271</t>
  </si>
  <si>
    <t>Ramjee</t>
  </si>
  <si>
    <t>Logan (3), Goldspring</t>
  </si>
  <si>
    <t>3-39 (8 ov)</t>
  </si>
  <si>
    <t>Sivakumar</t>
  </si>
  <si>
    <t>2-33 (4 ov)</t>
  </si>
  <si>
    <t>Goldspring</t>
  </si>
  <si>
    <t>2-50 (7.3 ov)</t>
  </si>
  <si>
    <t>Stumped: 2</t>
  </si>
  <si>
    <t>Catches: 5</t>
  </si>
  <si>
    <t>Catches: 4</t>
  </si>
  <si>
    <t>Catches: 1</t>
  </si>
  <si>
    <t>Uxbridge</t>
  </si>
  <si>
    <t>Winchmore Hill</t>
  </si>
  <si>
    <t>06 - 09 May</t>
  </si>
  <si>
    <t>09 Aug</t>
  </si>
  <si>
    <t>10 - 11 Aug</t>
  </si>
  <si>
    <t>GRIMSTONE, Mitch</t>
  </si>
  <si>
    <t>SEUREN, Isaac</t>
  </si>
  <si>
    <t>CHAMBERLAIN, Chris</t>
  </si>
  <si>
    <t>CHRISTOPHER, Lachie</t>
  </si>
  <si>
    <t>CHRISTIANOPOLOUS, Jeremy</t>
  </si>
  <si>
    <t>LE SERVE, Jack</t>
  </si>
  <si>
    <t>McCOOMBE, David</t>
  </si>
  <si>
    <t>CORRIS, Brett</t>
  </si>
  <si>
    <t>HOSKINS, Oli</t>
  </si>
  <si>
    <t>LILLEY, Brent</t>
  </si>
  <si>
    <t>SHUKER, Thomas</t>
  </si>
  <si>
    <t>BARKER, Michael</t>
  </si>
  <si>
    <t>WELLS, Corey</t>
  </si>
  <si>
    <t>TRAN, Brian</t>
  </si>
  <si>
    <t>JENKINS, Jacob</t>
  </si>
  <si>
    <t>CHATTU, Hemanth</t>
  </si>
  <si>
    <t>SHINGADIA, Keval</t>
  </si>
  <si>
    <t>RAMANI, Shaan</t>
  </si>
  <si>
    <t>PATEL, Dev</t>
  </si>
  <si>
    <t>TATE, Patch</t>
  </si>
  <si>
    <t>Prince's Head</t>
  </si>
  <si>
    <t>HISLOP, Ben</t>
  </si>
  <si>
    <t>(Abandoned)</t>
  </si>
  <si>
    <t>Carl Hoar (119)</t>
  </si>
  <si>
    <t>Ali Baloch (83)</t>
  </si>
  <si>
    <t>Carl Hoar (79)</t>
  </si>
  <si>
    <t>Dev Patel (39)</t>
  </si>
  <si>
    <t>James McQuin (53)</t>
  </si>
  <si>
    <t>Scott Wegener (4)</t>
  </si>
  <si>
    <t>Carl Hoar (82)</t>
  </si>
  <si>
    <t>Corey Wells (11)</t>
  </si>
  <si>
    <t>Barnes (Game 1)</t>
  </si>
  <si>
    <t>Barnes (Game 2)</t>
  </si>
  <si>
    <t>Steve Werren (1)</t>
  </si>
  <si>
    <t>Gavin Imrie (1)</t>
  </si>
  <si>
    <t>Carl Hoar</t>
  </si>
  <si>
    <r>
      <t xml:space="preserve">                   ABANDONED </t>
    </r>
    <r>
      <rPr>
        <sz val="10"/>
        <color rgb="FF000000"/>
        <rFont val="Times New Roman"/>
        <family val="1"/>
      </rPr>
      <t>(After 4.5 overs)</t>
    </r>
  </si>
  <si>
    <t xml:space="preserve"> (SCO)</t>
  </si>
  <si>
    <t>(SCO)</t>
  </si>
  <si>
    <t>McCOY, John</t>
  </si>
  <si>
    <t>ALEXANDER, Hayden</t>
  </si>
  <si>
    <t>WILSON, Connor</t>
  </si>
  <si>
    <t>Brett Corris (48)</t>
  </si>
  <si>
    <t>Mitch Grimstone (62*)</t>
  </si>
  <si>
    <t>Tom Brown (66*)</t>
  </si>
  <si>
    <t>CHRISTIANOPOLOUS, J</t>
  </si>
  <si>
    <t>Post Modernists</t>
  </si>
  <si>
    <t>Plastics</t>
  </si>
  <si>
    <t>THACKER, Nilesh</t>
  </si>
  <si>
    <t>ROBINSON, Mark</t>
  </si>
  <si>
    <t>BRITZ, Matt</t>
  </si>
  <si>
    <t>Lachie Christopher (104*)</t>
  </si>
  <si>
    <t>Ali Baloch (84)</t>
  </si>
  <si>
    <t xml:space="preserve">  127*</t>
  </si>
  <si>
    <t>EVANS, Dan (Sub)</t>
  </si>
  <si>
    <t>EVANS, Matt (Sub)</t>
  </si>
  <si>
    <t>Mitch Grimstone (121*)</t>
  </si>
  <si>
    <t>Dan Evans</t>
  </si>
  <si>
    <t>Pinner (Game 2)</t>
  </si>
  <si>
    <t>FORRESTER, Ryan</t>
  </si>
  <si>
    <t>DAVIES, Matthew</t>
  </si>
  <si>
    <t>COLLINS, Ben</t>
  </si>
  <si>
    <t>MACINTOSH, Sam</t>
  </si>
  <si>
    <t>DECORT, Keiren</t>
  </si>
  <si>
    <t>EVANS, Matt</t>
  </si>
  <si>
    <t>EVANS, Dan</t>
  </si>
  <si>
    <t>HUSSAIN, Arshad</t>
  </si>
  <si>
    <t>SHARGIL, Harjit</t>
  </si>
  <si>
    <t>Lachie Christopher (125)</t>
  </si>
  <si>
    <t>Tom Brown (77*)</t>
  </si>
  <si>
    <t>(PAK)</t>
  </si>
  <si>
    <t>Sat, 07 Dec</t>
  </si>
  <si>
    <t xml:space="preserve"> Annual AGM &amp; Awards Dinner ( (6-11pm)</t>
  </si>
  <si>
    <t xml:space="preserve"> The Antelope, 22 Eaton Terrace, Belgravia SW1W 8EZ</t>
  </si>
  <si>
    <t xml:space="preserve"> Pre AGM Drinks: 6-7:30,   Dinner/AGM/Awards: 7:30-11</t>
  </si>
  <si>
    <t>SNAITH, Lachie</t>
  </si>
  <si>
    <t>FIXTURES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</si>
</sst>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ddd\ dd\ mmm"/>
    <numFmt numFmtId="165" formatCode="0.0"/>
    <numFmt numFmtId="166" formatCode="&quot;(&quot;#&quot;) &quot;"/>
    <numFmt numFmtId="167" formatCode="_-* #,##0_-;\-* #,##0_-;_-* &quot;-&quot;??_-;_-@_-"/>
  </numFmts>
  <fonts count="49" x14ac:knownFonts="1">
    <font>
      <sz val="10"/>
      <name val="Arial"/>
    </font>
    <font>
      <sz val="10"/>
      <name val="Arial"/>
      <family val="2"/>
    </font>
    <font>
      <sz val="8"/>
      <name val="Arial"/>
      <family val="2"/>
    </font>
    <font>
      <sz val="10"/>
      <name val="Times New Roman"/>
      <family val="1"/>
    </font>
    <font>
      <b/>
      <sz val="10"/>
      <name val="Times New Roman"/>
      <family val="1"/>
    </font>
    <font>
      <u/>
      <sz val="10"/>
      <color indexed="12"/>
      <name val="Times New Roman"/>
      <family val="1"/>
    </font>
    <font>
      <u/>
      <sz val="10"/>
      <color indexed="12"/>
      <name val="Courier New"/>
      <family val="3"/>
    </font>
    <font>
      <b/>
      <u/>
      <sz val="10"/>
      <name val="Times New Roman"/>
      <family val="1"/>
    </font>
    <font>
      <sz val="8"/>
      <name val="Arial"/>
      <family val="2"/>
    </font>
    <font>
      <sz val="8"/>
      <name val="Courier New"/>
      <family val="3"/>
    </font>
    <font>
      <b/>
      <sz val="8"/>
      <name val="Arial"/>
      <family val="2"/>
    </font>
    <font>
      <sz val="8"/>
      <color indexed="11"/>
      <name val="Arial"/>
      <family val="2"/>
    </font>
    <font>
      <b/>
      <sz val="8"/>
      <color indexed="11"/>
      <name val="Arial"/>
      <family val="2"/>
    </font>
    <font>
      <sz val="8"/>
      <color indexed="11"/>
      <name val="Courier New"/>
      <family val="3"/>
    </font>
    <font>
      <b/>
      <sz val="10"/>
      <color indexed="8"/>
      <name val="Times New Roman"/>
      <family val="1"/>
    </font>
    <font>
      <sz val="10"/>
      <color indexed="8"/>
      <name val="Times New Roman"/>
      <family val="1"/>
    </font>
    <font>
      <sz val="10"/>
      <color indexed="11"/>
      <name val="Times New Roman"/>
      <family val="1"/>
    </font>
    <font>
      <b/>
      <sz val="9"/>
      <name val="Times New Roman"/>
      <family val="1"/>
    </font>
    <font>
      <sz val="8"/>
      <name val="Times New Roman"/>
      <family val="1"/>
    </font>
    <font>
      <u/>
      <sz val="10"/>
      <name val="Times New Roman"/>
      <family val="1"/>
    </font>
    <font>
      <sz val="10"/>
      <color indexed="10"/>
      <name val="Times New Roman"/>
      <family val="1"/>
    </font>
    <font>
      <sz val="10"/>
      <name val="Courier New"/>
      <family val="3"/>
    </font>
    <font>
      <sz val="7.5"/>
      <name val="Courier New"/>
      <family val="3"/>
    </font>
    <font>
      <b/>
      <sz val="10"/>
      <name val="Courier New"/>
      <family val="3"/>
    </font>
    <font>
      <sz val="10"/>
      <color indexed="13"/>
      <name val="Times New Roman"/>
      <family val="1"/>
    </font>
    <font>
      <b/>
      <u/>
      <sz val="10"/>
      <color indexed="8"/>
      <name val="Times New Roman"/>
      <family val="1"/>
    </font>
    <font>
      <sz val="9"/>
      <name val="Times New Roman"/>
      <family val="1"/>
    </font>
    <font>
      <u/>
      <sz val="10"/>
      <color indexed="12"/>
      <name val="Courier New"/>
      <family val="3"/>
    </font>
    <font>
      <sz val="10"/>
      <name val="Arial"/>
      <family val="2"/>
    </font>
    <font>
      <sz val="8"/>
      <color theme="9" tint="0.59999389629810485"/>
      <name val="Arial"/>
      <family val="2"/>
    </font>
    <font>
      <sz val="10"/>
      <color rgb="FF000000"/>
      <name val="Times New Roman"/>
      <family val="1"/>
    </font>
    <font>
      <sz val="10"/>
      <color rgb="FF0070C0"/>
      <name val="Times New Roman"/>
      <family val="1"/>
    </font>
    <font>
      <u/>
      <sz val="9.5"/>
      <color indexed="12"/>
      <name val="Times New Roman"/>
      <family val="1"/>
    </font>
    <font>
      <sz val="10"/>
      <color rgb="FFFF0000"/>
      <name val="Times New Roman"/>
      <family val="1"/>
    </font>
    <font>
      <b/>
      <sz val="10"/>
      <color theme="0"/>
      <name val="Times New Roman"/>
      <family val="1"/>
    </font>
    <font>
      <sz val="10"/>
      <color theme="0"/>
      <name val="Times New Roman"/>
      <family val="1"/>
    </font>
    <font>
      <b/>
      <sz val="10"/>
      <color theme="0"/>
      <name val="Courier New"/>
      <family val="3"/>
    </font>
    <font>
      <sz val="10"/>
      <color theme="0"/>
      <name val="Arial"/>
      <family val="2"/>
    </font>
    <font>
      <sz val="8"/>
      <color theme="0"/>
      <name val="Arial"/>
      <family val="2"/>
    </font>
    <font>
      <sz val="12"/>
      <color theme="0"/>
      <name val="Times New Roman"/>
      <family val="1"/>
    </font>
    <font>
      <b/>
      <u/>
      <sz val="10"/>
      <name val="Arial"/>
      <family val="2"/>
    </font>
    <font>
      <sz val="8.5"/>
      <name val="Times New Roman"/>
      <family val="1"/>
    </font>
    <font>
      <sz val="16"/>
      <color indexed="8"/>
      <name val="Times New Roman"/>
      <family val="1"/>
    </font>
    <font>
      <sz val="16"/>
      <name val="Arial"/>
      <family val="2"/>
    </font>
    <font>
      <b/>
      <sz val="10"/>
      <color rgb="FF000000"/>
      <name val="Times New Roman"/>
      <family val="1"/>
    </font>
    <font>
      <b/>
      <u/>
      <sz val="10"/>
      <color rgb="FFFFFF00"/>
      <name val="Times New Roman"/>
      <family val="1"/>
    </font>
    <font>
      <sz val="9.5"/>
      <color rgb="FFFFFF00"/>
      <name val="Times New Roman"/>
      <family val="1"/>
    </font>
    <font>
      <sz val="10"/>
      <color rgb="FFFFFF00"/>
      <name val="Times New Roman"/>
      <family val="1"/>
    </font>
    <font>
      <u/>
      <sz val="9.5"/>
      <color rgb="FFFFFF00"/>
      <name val="Times New Roman"/>
      <family val="1"/>
    </font>
  </fonts>
  <fills count="7">
    <fill>
      <patternFill patternType="none"/>
    </fill>
    <fill>
      <patternFill patternType="gray125"/>
    </fill>
    <fill>
      <patternFill patternType="solid">
        <fgColor rgb="FF00FFFF"/>
        <bgColor indexed="64"/>
      </patternFill>
    </fill>
    <fill>
      <patternFill patternType="solid">
        <fgColor rgb="FFFFFF00"/>
        <bgColor indexed="64"/>
      </patternFill>
    </fill>
    <fill>
      <patternFill patternType="solid">
        <fgColor indexed="15"/>
        <bgColor indexed="64"/>
      </patternFill>
    </fill>
    <fill>
      <patternFill patternType="solid">
        <fgColor indexed="13"/>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7">
    <xf numFmtId="0" fontId="0" fillId="0" borderId="0"/>
    <xf numFmtId="0" fontId="6"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43" fontId="28" fillId="0" borderId="0" applyFont="0" applyFill="0" applyBorder="0" applyAlignment="0" applyProtection="0"/>
    <xf numFmtId="0" fontId="1" fillId="0" borderId="0"/>
    <xf numFmtId="0" fontId="6" fillId="0" borderId="0" applyNumberFormat="0" applyFill="0" applyBorder="0" applyAlignment="0" applyProtection="0">
      <alignment vertical="top"/>
      <protection locked="0"/>
    </xf>
    <xf numFmtId="43" fontId="1" fillId="0" borderId="0" applyFont="0" applyFill="0" applyBorder="0" applyAlignment="0" applyProtection="0"/>
  </cellStyleXfs>
  <cellXfs count="341">
    <xf numFmtId="0" fontId="0" fillId="0" borderId="0" xfId="0"/>
    <xf numFmtId="0" fontId="4" fillId="2" borderId="9" xfId="0" applyFont="1" applyFill="1" applyBorder="1" applyAlignment="1">
      <alignment horizontal="left" vertical="center" indent="1"/>
    </xf>
    <xf numFmtId="0" fontId="5" fillId="3" borderId="2" xfId="1" applyFont="1" applyFill="1" applyBorder="1" applyAlignment="1" applyProtection="1">
      <alignment horizontal="center" vertical="center"/>
    </xf>
    <xf numFmtId="1" fontId="3" fillId="3" borderId="8" xfId="0" applyNumberFormat="1" applyFont="1" applyFill="1" applyBorder="1" applyAlignment="1">
      <alignment horizontal="center" vertical="center"/>
    </xf>
    <xf numFmtId="1" fontId="3" fillId="3" borderId="11" xfId="0" applyNumberFormat="1" applyFont="1" applyFill="1" applyBorder="1" applyAlignment="1">
      <alignment horizontal="center" vertical="center"/>
    </xf>
    <xf numFmtId="1" fontId="3" fillId="3" borderId="10" xfId="0" applyNumberFormat="1" applyFont="1" applyFill="1" applyBorder="1" applyAlignment="1">
      <alignment horizontal="center" vertical="center"/>
    </xf>
    <xf numFmtId="0" fontId="4" fillId="2" borderId="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9" xfId="0" applyFont="1" applyFill="1" applyBorder="1" applyAlignment="1">
      <alignment horizontal="right" vertical="center"/>
    </xf>
    <xf numFmtId="0" fontId="4" fillId="2" borderId="4" xfId="0" applyFont="1" applyFill="1" applyBorder="1" applyAlignment="1">
      <alignment horizontal="right" vertical="center"/>
    </xf>
    <xf numFmtId="0" fontId="17" fillId="2" borderId="10"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11" xfId="0" applyFont="1" applyFill="1" applyBorder="1" applyAlignment="1">
      <alignment horizontal="center" vertical="center"/>
    </xf>
    <xf numFmtId="0" fontId="4" fillId="2" borderId="4" xfId="0" applyFont="1" applyFill="1" applyBorder="1" applyAlignment="1">
      <alignment horizontal="left" vertical="center"/>
    </xf>
    <xf numFmtId="0" fontId="3" fillId="3" borderId="5" xfId="0" applyFont="1" applyFill="1" applyBorder="1" applyAlignment="1">
      <alignment horizontal="left" vertical="center" indent="1"/>
    </xf>
    <xf numFmtId="49" fontId="18" fillId="3" borderId="11" xfId="0" applyNumberFormat="1" applyFont="1" applyFill="1" applyBorder="1" applyAlignment="1">
      <alignment horizontal="left" vertical="center"/>
    </xf>
    <xf numFmtId="0" fontId="3" fillId="3" borderId="2" xfId="0" applyFont="1" applyFill="1" applyBorder="1" applyAlignment="1">
      <alignment horizontal="center" vertical="center"/>
    </xf>
    <xf numFmtId="0" fontId="3" fillId="3" borderId="0" xfId="0" applyFont="1" applyFill="1" applyAlignment="1">
      <alignment horizontal="right" vertical="center"/>
    </xf>
    <xf numFmtId="165" fontId="4" fillId="3" borderId="0" xfId="0" applyNumberFormat="1" applyFont="1" applyFill="1" applyAlignment="1">
      <alignment horizontal="right" vertical="center"/>
    </xf>
    <xf numFmtId="1" fontId="4" fillId="3" borderId="11" xfId="0" applyNumberFormat="1" applyFont="1" applyFill="1" applyBorder="1" applyAlignment="1">
      <alignment horizontal="right" vertical="center" indent="1"/>
    </xf>
    <xf numFmtId="0" fontId="3" fillId="3" borderId="5" xfId="0" applyFont="1" applyFill="1" applyBorder="1" applyAlignment="1">
      <alignment vertical="center"/>
    </xf>
    <xf numFmtId="0" fontId="3" fillId="3" borderId="11" xfId="0" applyFont="1" applyFill="1" applyBorder="1" applyAlignment="1">
      <alignment horizontal="center" vertical="center"/>
    </xf>
    <xf numFmtId="165" fontId="3" fillId="3" borderId="2" xfId="0" applyNumberFormat="1" applyFont="1" applyFill="1" applyBorder="1" applyAlignment="1">
      <alignment horizontal="center" vertical="center"/>
    </xf>
    <xf numFmtId="1" fontId="3" fillId="3" borderId="2" xfId="0" applyNumberFormat="1" applyFont="1" applyFill="1" applyBorder="1" applyAlignment="1">
      <alignment horizontal="center" vertical="center"/>
    </xf>
    <xf numFmtId="165" fontId="4" fillId="3" borderId="2" xfId="0" applyNumberFormat="1" applyFont="1" applyFill="1" applyBorder="1" applyAlignment="1">
      <alignment horizontal="center" vertical="center"/>
    </xf>
    <xf numFmtId="165" fontId="3" fillId="3" borderId="11" xfId="0" applyNumberFormat="1" applyFont="1" applyFill="1" applyBorder="1" applyAlignment="1">
      <alignment horizontal="center" vertical="center"/>
    </xf>
    <xf numFmtId="0" fontId="3" fillId="2" borderId="3" xfId="0" applyFont="1" applyFill="1" applyBorder="1" applyAlignment="1">
      <alignment horizontal="right" vertical="center"/>
    </xf>
    <xf numFmtId="0" fontId="3" fillId="2" borderId="4" xfId="0" applyFont="1" applyFill="1" applyBorder="1" applyAlignment="1">
      <alignment horizontal="right" vertical="center"/>
    </xf>
    <xf numFmtId="0" fontId="4" fillId="2" borderId="9" xfId="0" applyFont="1" applyFill="1" applyBorder="1" applyAlignment="1">
      <alignment vertical="center"/>
    </xf>
    <xf numFmtId="0" fontId="3" fillId="2" borderId="3" xfId="0" applyFont="1" applyFill="1" applyBorder="1" applyAlignment="1">
      <alignment vertical="center"/>
    </xf>
    <xf numFmtId="0" fontId="3" fillId="2" borderId="4" xfId="0" applyFont="1" applyFill="1" applyBorder="1" applyAlignment="1">
      <alignment vertical="center"/>
    </xf>
    <xf numFmtId="0" fontId="4" fillId="3" borderId="11" xfId="0" applyFont="1" applyFill="1" applyBorder="1" applyAlignment="1">
      <alignment horizontal="center" vertical="center"/>
    </xf>
    <xf numFmtId="0" fontId="4" fillId="2" borderId="3" xfId="0" applyFont="1" applyFill="1" applyBorder="1" applyAlignment="1">
      <alignment horizontal="right" vertical="center"/>
    </xf>
    <xf numFmtId="0" fontId="3" fillId="2" borderId="1" xfId="0" applyFont="1" applyFill="1" applyBorder="1" applyAlignment="1">
      <alignment horizontal="center" vertical="center"/>
    </xf>
    <xf numFmtId="0" fontId="3" fillId="3" borderId="14" xfId="0" applyFont="1" applyFill="1" applyBorder="1" applyAlignment="1">
      <alignment vertical="center"/>
    </xf>
    <xf numFmtId="0" fontId="3" fillId="3" borderId="12" xfId="0" applyFont="1" applyFill="1" applyBorder="1" applyAlignment="1">
      <alignment vertical="center"/>
    </xf>
    <xf numFmtId="0" fontId="3" fillId="3" borderId="15" xfId="0" applyFont="1" applyFill="1" applyBorder="1" applyAlignment="1">
      <alignment vertical="center"/>
    </xf>
    <xf numFmtId="0" fontId="7" fillId="3" borderId="5" xfId="0" applyFont="1" applyFill="1" applyBorder="1" applyAlignment="1">
      <alignment horizontal="left" vertical="center"/>
    </xf>
    <xf numFmtId="164" fontId="7" fillId="3" borderId="0" xfId="0" applyNumberFormat="1" applyFont="1" applyFill="1" applyAlignment="1">
      <alignment horizontal="left" vertical="center"/>
    </xf>
    <xf numFmtId="0" fontId="7" fillId="3" borderId="0" xfId="0" applyFont="1" applyFill="1" applyAlignment="1">
      <alignment vertical="center"/>
    </xf>
    <xf numFmtId="0" fontId="7" fillId="3" borderId="2" xfId="0" applyFont="1" applyFill="1" applyBorder="1" applyAlignment="1">
      <alignment vertical="center"/>
    </xf>
    <xf numFmtId="0" fontId="3" fillId="3" borderId="5" xfId="0" applyFont="1" applyFill="1" applyBorder="1" applyAlignment="1">
      <alignment horizontal="left" vertical="center"/>
    </xf>
    <xf numFmtId="0" fontId="3" fillId="3" borderId="0" xfId="0" applyFont="1" applyFill="1" applyAlignment="1">
      <alignment horizontal="left" vertical="center"/>
    </xf>
    <xf numFmtId="49" fontId="18" fillId="3" borderId="0" xfId="0" applyNumberFormat="1" applyFont="1" applyFill="1" applyAlignment="1">
      <alignment horizontal="left" vertical="center"/>
    </xf>
    <xf numFmtId="49" fontId="3" fillId="3" borderId="2" xfId="0" applyNumberFormat="1" applyFont="1" applyFill="1" applyBorder="1" applyAlignment="1">
      <alignment horizontal="left" vertical="center"/>
    </xf>
    <xf numFmtId="0" fontId="15" fillId="3" borderId="0" xfId="0" applyFont="1" applyFill="1" applyAlignment="1">
      <alignment horizontal="left" vertical="center"/>
    </xf>
    <xf numFmtId="0" fontId="24" fillId="3" borderId="0" xfId="0" applyFont="1" applyFill="1" applyAlignment="1">
      <alignment horizontal="left" vertical="center"/>
    </xf>
    <xf numFmtId="164" fontId="25" fillId="3" borderId="0" xfId="0" applyNumberFormat="1" applyFont="1" applyFill="1" applyAlignment="1">
      <alignment horizontal="left" vertical="center"/>
    </xf>
    <xf numFmtId="49" fontId="3" fillId="3" borderId="0" xfId="0" applyNumberFormat="1" applyFont="1" applyFill="1" applyAlignment="1">
      <alignment horizontal="left" vertical="center"/>
    </xf>
    <xf numFmtId="0" fontId="0" fillId="3" borderId="0" xfId="0" applyFill="1" applyAlignment="1">
      <alignment vertical="center"/>
    </xf>
    <xf numFmtId="0" fontId="3" fillId="3" borderId="2" xfId="0" applyFont="1" applyFill="1" applyBorder="1" applyAlignment="1">
      <alignment vertical="center"/>
    </xf>
    <xf numFmtId="0" fontId="7" fillId="3" borderId="0" xfId="0" applyFont="1" applyFill="1" applyAlignment="1">
      <alignment horizontal="left" vertical="center"/>
    </xf>
    <xf numFmtId="0" fontId="3" fillId="3" borderId="2" xfId="0" applyFont="1" applyFill="1" applyBorder="1" applyAlignment="1">
      <alignment horizontal="left" vertical="center"/>
    </xf>
    <xf numFmtId="0" fontId="3" fillId="3" borderId="13" xfId="0" applyFont="1" applyFill="1" applyBorder="1" applyAlignment="1">
      <alignment horizontal="left" vertical="center"/>
    </xf>
    <xf numFmtId="0" fontId="3" fillId="3" borderId="6" xfId="0" applyFont="1" applyFill="1" applyBorder="1" applyAlignment="1">
      <alignment horizontal="left" vertical="center"/>
    </xf>
    <xf numFmtId="49" fontId="18" fillId="3" borderId="6" xfId="0" applyNumberFormat="1" applyFont="1" applyFill="1" applyBorder="1" applyAlignment="1">
      <alignment horizontal="left" vertical="center"/>
    </xf>
    <xf numFmtId="0" fontId="3" fillId="3" borderId="7" xfId="0" applyFont="1" applyFill="1" applyBorder="1" applyAlignment="1">
      <alignment horizontal="left" vertical="center"/>
    </xf>
    <xf numFmtId="0" fontId="3" fillId="3" borderId="14" xfId="0" applyFont="1" applyFill="1" applyBorder="1" applyAlignment="1">
      <alignment horizontal="left" vertical="center"/>
    </xf>
    <xf numFmtId="0" fontId="3" fillId="3" borderId="12" xfId="0" applyFont="1" applyFill="1" applyBorder="1" applyAlignment="1">
      <alignment horizontal="left" vertical="center"/>
    </xf>
    <xf numFmtId="49" fontId="18" fillId="3" borderId="12" xfId="0" applyNumberFormat="1" applyFont="1" applyFill="1" applyBorder="1" applyAlignment="1">
      <alignment horizontal="left" vertical="center"/>
    </xf>
    <xf numFmtId="0" fontId="3" fillId="3" borderId="0" xfId="0" applyFont="1" applyFill="1" applyAlignment="1">
      <alignment vertical="center"/>
    </xf>
    <xf numFmtId="0" fontId="4" fillId="2" borderId="14" xfId="0" applyFont="1" applyFill="1" applyBorder="1" applyAlignment="1">
      <alignment horizontal="left" vertical="center" indent="1"/>
    </xf>
    <xf numFmtId="0" fontId="4" fillId="2" borderId="15" xfId="0" applyFont="1" applyFill="1" applyBorder="1" applyAlignment="1">
      <alignment horizontal="left" vertical="center"/>
    </xf>
    <xf numFmtId="0" fontId="17" fillId="2" borderId="3"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3" borderId="5" xfId="0" applyFont="1" applyFill="1" applyBorder="1" applyAlignment="1">
      <alignment horizontal="center" vertical="center"/>
    </xf>
    <xf numFmtId="1" fontId="4" fillId="3" borderId="5" xfId="0" applyNumberFormat="1" applyFont="1" applyFill="1" applyBorder="1" applyAlignment="1">
      <alignment horizontal="right" vertical="center"/>
    </xf>
    <xf numFmtId="165" fontId="4" fillId="3" borderId="2" xfId="0" applyNumberFormat="1" applyFont="1" applyFill="1" applyBorder="1" applyAlignment="1">
      <alignment horizontal="right" vertical="center"/>
    </xf>
    <xf numFmtId="0" fontId="4" fillId="3" borderId="0" xfId="0" applyFont="1" applyFill="1" applyAlignment="1">
      <alignment horizontal="left" vertical="center"/>
    </xf>
    <xf numFmtId="0" fontId="4" fillId="2" borderId="13" xfId="0" applyFont="1" applyFill="1" applyBorder="1" applyAlignment="1">
      <alignment horizontal="left" vertical="center" indent="1"/>
    </xf>
    <xf numFmtId="0" fontId="4" fillId="2" borderId="7" xfId="0" applyFont="1" applyFill="1" applyBorder="1" applyAlignment="1">
      <alignment horizontal="center" vertical="center"/>
    </xf>
    <xf numFmtId="164" fontId="3" fillId="3" borderId="5" xfId="0" applyNumberFormat="1" applyFont="1" applyFill="1" applyBorder="1" applyAlignment="1">
      <alignment horizontal="left" vertical="center" indent="1"/>
    </xf>
    <xf numFmtId="49" fontId="3" fillId="3" borderId="11" xfId="0" applyNumberFormat="1" applyFont="1" applyFill="1" applyBorder="1" applyAlignment="1">
      <alignment horizontal="center" vertical="center"/>
    </xf>
    <xf numFmtId="49" fontId="3" fillId="3" borderId="10" xfId="0" applyNumberFormat="1" applyFont="1" applyFill="1" applyBorder="1" applyAlignment="1">
      <alignment horizontal="center" vertical="center"/>
    </xf>
    <xf numFmtId="0" fontId="3" fillId="3" borderId="11" xfId="0" applyFont="1" applyFill="1" applyBorder="1" applyAlignment="1">
      <alignment horizontal="left" vertical="center" indent="1"/>
    </xf>
    <xf numFmtId="0" fontId="3" fillId="3" borderId="2" xfId="0" applyFont="1" applyFill="1" applyBorder="1" applyAlignment="1">
      <alignment horizontal="left" vertical="center" indent="1"/>
    </xf>
    <xf numFmtId="0" fontId="4" fillId="2" borderId="1" xfId="0" applyFont="1" applyFill="1" applyBorder="1" applyAlignment="1">
      <alignment horizontal="left" vertical="center" indent="1"/>
    </xf>
    <xf numFmtId="0" fontId="3" fillId="3" borderId="14" xfId="0" applyFont="1" applyFill="1" applyBorder="1" applyAlignment="1">
      <alignment horizontal="right" vertical="center" indent="1"/>
    </xf>
    <xf numFmtId="0" fontId="3" fillId="3" borderId="5" xfId="0" applyFont="1" applyFill="1" applyBorder="1" applyAlignment="1">
      <alignment horizontal="right" vertical="center" indent="1"/>
    </xf>
    <xf numFmtId="0" fontId="3" fillId="3" borderId="13" xfId="0" applyFont="1" applyFill="1" applyBorder="1" applyAlignment="1">
      <alignment horizontal="right" vertical="center" indent="1"/>
    </xf>
    <xf numFmtId="0" fontId="31" fillId="3" borderId="2" xfId="0" quotePrefix="1" applyFont="1" applyFill="1" applyBorder="1" applyAlignment="1">
      <alignment horizontal="center" vertical="center"/>
    </xf>
    <xf numFmtId="0" fontId="3" fillId="3" borderId="15" xfId="0" applyFont="1" applyFill="1" applyBorder="1" applyAlignment="1">
      <alignment horizontal="right" vertical="center" indent="1"/>
    </xf>
    <xf numFmtId="0" fontId="3" fillId="3" borderId="2" xfId="0" applyFont="1" applyFill="1" applyBorder="1" applyAlignment="1">
      <alignment horizontal="right" vertical="center" indent="1"/>
    </xf>
    <xf numFmtId="0" fontId="3" fillId="3" borderId="7" xfId="0" applyFont="1" applyFill="1" applyBorder="1" applyAlignment="1">
      <alignment horizontal="right" vertical="center" indent="1"/>
    </xf>
    <xf numFmtId="0" fontId="15" fillId="3" borderId="6" xfId="0" applyFont="1" applyFill="1" applyBorder="1" applyAlignment="1">
      <alignment vertical="center" wrapText="1"/>
    </xf>
    <xf numFmtId="0" fontId="4" fillId="2" borderId="9" xfId="0" applyFont="1"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15" fillId="3" borderId="13" xfId="0" applyFont="1" applyFill="1" applyBorder="1" applyAlignment="1">
      <alignment vertical="center" wrapText="1"/>
    </xf>
    <xf numFmtId="0" fontId="15" fillId="3" borderId="6" xfId="0" applyFont="1" applyFill="1" applyBorder="1" applyAlignment="1">
      <alignment vertical="center"/>
    </xf>
    <xf numFmtId="0" fontId="9" fillId="0" borderId="0" xfId="0" applyFont="1"/>
    <xf numFmtId="0" fontId="9" fillId="0" borderId="0" xfId="0" applyFont="1" applyAlignment="1">
      <alignment horizontal="left" indent="1"/>
    </xf>
    <xf numFmtId="0" fontId="3" fillId="0" borderId="0" xfId="0" applyFont="1"/>
    <xf numFmtId="0" fontId="13" fillId="0" borderId="0" xfId="0" applyFont="1"/>
    <xf numFmtId="0" fontId="11" fillId="0" borderId="0" xfId="0" applyFont="1" applyAlignment="1">
      <alignment horizontal="left" vertical="center" indent="1"/>
    </xf>
    <xf numFmtId="164" fontId="12" fillId="0" borderId="0" xfId="0" applyNumberFormat="1" applyFont="1" applyAlignment="1">
      <alignment horizontal="left"/>
    </xf>
    <xf numFmtId="0" fontId="12" fillId="0" borderId="0" xfId="0" applyFont="1" applyAlignment="1">
      <alignment vertical="center"/>
    </xf>
    <xf numFmtId="0" fontId="1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vertical="center"/>
    </xf>
    <xf numFmtId="1" fontId="10" fillId="0" borderId="0" xfId="0" applyNumberFormat="1" applyFont="1" applyAlignment="1">
      <alignment horizontal="left"/>
    </xf>
    <xf numFmtId="0" fontId="4" fillId="0" borderId="12" xfId="0" applyFont="1" applyBorder="1" applyAlignment="1">
      <alignment horizontal="left" vertical="center"/>
    </xf>
    <xf numFmtId="0" fontId="4" fillId="0" borderId="0" xfId="0" applyFont="1" applyAlignment="1">
      <alignment horizontal="left" vertical="center"/>
    </xf>
    <xf numFmtId="0" fontId="11" fillId="0" borderId="0" xfId="0" applyFont="1" applyAlignment="1">
      <alignment horizontal="left" vertical="center"/>
    </xf>
    <xf numFmtId="1" fontId="10" fillId="0" borderId="0" xfId="0" applyNumberFormat="1" applyFont="1" applyAlignment="1">
      <alignment horizontal="left" vertical="center"/>
    </xf>
    <xf numFmtId="0" fontId="3" fillId="0" borderId="0" xfId="0" applyFont="1" applyAlignment="1">
      <alignment horizontal="left" indent="1"/>
    </xf>
    <xf numFmtId="0" fontId="16" fillId="0" borderId="0" xfId="0" applyFont="1" applyAlignment="1">
      <alignment horizontal="left" indent="1"/>
    </xf>
    <xf numFmtId="0" fontId="13" fillId="0" borderId="0" xfId="0" applyFont="1" applyAlignment="1">
      <alignment horizontal="left" indent="1"/>
    </xf>
    <xf numFmtId="0" fontId="16" fillId="0" borderId="0" xfId="0" applyFont="1"/>
    <xf numFmtId="1" fontId="3" fillId="3" borderId="15" xfId="0" applyNumberFormat="1" applyFont="1" applyFill="1" applyBorder="1" applyAlignment="1">
      <alignment horizontal="center" vertical="center"/>
    </xf>
    <xf numFmtId="0" fontId="3" fillId="3" borderId="13" xfId="0" applyFont="1" applyFill="1" applyBorder="1" applyAlignment="1">
      <alignment vertical="center"/>
    </xf>
    <xf numFmtId="1" fontId="3" fillId="3" borderId="7" xfId="0" applyNumberFormat="1" applyFont="1" applyFill="1" applyBorder="1" applyAlignment="1">
      <alignment horizontal="center" vertical="center"/>
    </xf>
    <xf numFmtId="0" fontId="15" fillId="3" borderId="14" xfId="0" applyFont="1" applyFill="1" applyBorder="1" applyAlignment="1">
      <alignment vertical="center" wrapText="1"/>
    </xf>
    <xf numFmtId="0" fontId="15" fillId="3" borderId="2" xfId="0" applyFont="1" applyFill="1" applyBorder="1" applyAlignment="1">
      <alignment horizontal="left" vertical="center"/>
    </xf>
    <xf numFmtId="0" fontId="15" fillId="3" borderId="15" xfId="0" applyFont="1" applyFill="1" applyBorder="1" applyAlignment="1">
      <alignment vertical="center" wrapText="1"/>
    </xf>
    <xf numFmtId="0" fontId="15" fillId="3" borderId="5" xfId="0" applyFont="1" applyFill="1" applyBorder="1" applyAlignment="1">
      <alignment vertical="center" wrapText="1"/>
    </xf>
    <xf numFmtId="0" fontId="15" fillId="3" borderId="0" xfId="0" applyFont="1" applyFill="1" applyAlignment="1">
      <alignment vertical="center" wrapText="1"/>
    </xf>
    <xf numFmtId="0" fontId="15" fillId="3" borderId="0" xfId="0" applyFont="1" applyFill="1" applyAlignment="1">
      <alignment horizontal="left" vertical="center" wrapText="1"/>
    </xf>
    <xf numFmtId="0" fontId="15" fillId="3" borderId="2" xfId="0" applyFont="1" applyFill="1" applyBorder="1" applyAlignment="1">
      <alignment vertical="center"/>
    </xf>
    <xf numFmtId="0" fontId="15" fillId="3" borderId="2" xfId="0" applyFont="1" applyFill="1" applyBorder="1" applyAlignment="1">
      <alignment vertical="center" wrapText="1"/>
    </xf>
    <xf numFmtId="0" fontId="4" fillId="3" borderId="12" xfId="0" applyFont="1" applyFill="1" applyBorder="1" applyAlignment="1">
      <alignment horizontal="left" vertical="center"/>
    </xf>
    <xf numFmtId="0" fontId="14" fillId="3" borderId="0" xfId="0" applyFont="1" applyFill="1" applyAlignment="1">
      <alignment vertical="center"/>
    </xf>
    <xf numFmtId="0" fontId="25" fillId="3" borderId="12" xfId="0" applyFont="1" applyFill="1" applyBorder="1" applyAlignment="1">
      <alignment vertical="center" wrapText="1"/>
    </xf>
    <xf numFmtId="0" fontId="15" fillId="3" borderId="2" xfId="0" applyFont="1" applyFill="1" applyBorder="1" applyAlignment="1">
      <alignment horizontal="left" vertical="center" wrapText="1"/>
    </xf>
    <xf numFmtId="0" fontId="25" fillId="3" borderId="12" xfId="0" applyFont="1" applyFill="1" applyBorder="1" applyAlignment="1">
      <alignment horizontal="left" vertical="center" wrapText="1"/>
    </xf>
    <xf numFmtId="0" fontId="15" fillId="3" borderId="0" xfId="0" applyFont="1" applyFill="1" applyAlignment="1">
      <alignment vertical="center"/>
    </xf>
    <xf numFmtId="0" fontId="15" fillId="3" borderId="0" xfId="0" quotePrefix="1" applyFont="1" applyFill="1" applyAlignment="1">
      <alignment horizontal="left" vertical="center"/>
    </xf>
    <xf numFmtId="164" fontId="4" fillId="2" borderId="3" xfId="0" applyNumberFormat="1" applyFont="1" applyFill="1" applyBorder="1" applyAlignment="1">
      <alignment horizontal="left" vertical="center"/>
    </xf>
    <xf numFmtId="0" fontId="3" fillId="2" borderId="9" xfId="0" applyFont="1" applyFill="1" applyBorder="1" applyAlignment="1">
      <alignment horizontal="left" vertical="center"/>
    </xf>
    <xf numFmtId="0" fontId="4" fillId="2" borderId="3" xfId="0" applyFont="1" applyFill="1" applyBorder="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xf>
    <xf numFmtId="0" fontId="3" fillId="0" borderId="0" xfId="0" applyFont="1" applyAlignment="1">
      <alignment horizontal="center" vertical="center"/>
    </xf>
    <xf numFmtId="16" fontId="0" fillId="0" borderId="0" xfId="0" applyNumberFormat="1"/>
    <xf numFmtId="0" fontId="2" fillId="0" borderId="0" xfId="0" applyFont="1"/>
    <xf numFmtId="0" fontId="3" fillId="0" borderId="0" xfId="0" applyFont="1" applyAlignment="1">
      <alignment vertical="center"/>
    </xf>
    <xf numFmtId="0" fontId="3" fillId="0" borderId="12" xfId="0" applyFont="1" applyBorder="1" applyAlignment="1">
      <alignment vertical="center"/>
    </xf>
    <xf numFmtId="0" fontId="3" fillId="0" borderId="12" xfId="0" applyFont="1" applyBorder="1" applyAlignment="1">
      <alignment horizontal="center" vertical="center"/>
    </xf>
    <xf numFmtId="0" fontId="29" fillId="0" borderId="0" xfId="0" applyFont="1"/>
    <xf numFmtId="0" fontId="3" fillId="0" borderId="0" xfId="0" applyFont="1" applyAlignment="1">
      <alignment horizontal="center"/>
    </xf>
    <xf numFmtId="0" fontId="32" fillId="3" borderId="15" xfId="1" applyNumberFormat="1" applyFont="1" applyFill="1" applyBorder="1" applyAlignment="1" applyProtection="1">
      <alignment horizontal="left" vertical="center"/>
    </xf>
    <xf numFmtId="0" fontId="32" fillId="3" borderId="7" xfId="1" applyFont="1" applyFill="1" applyBorder="1" applyAlignment="1" applyProtection="1">
      <alignment horizontal="left" vertical="center"/>
    </xf>
    <xf numFmtId="0" fontId="10" fillId="0" borderId="0" xfId="0" applyFont="1"/>
    <xf numFmtId="0" fontId="0" fillId="0" borderId="0" xfId="0" applyAlignment="1">
      <alignment horizontal="left" indent="1"/>
    </xf>
    <xf numFmtId="0" fontId="3" fillId="0" borderId="6" xfId="0" applyFont="1" applyBorder="1" applyAlignment="1">
      <alignment vertical="center"/>
    </xf>
    <xf numFmtId="0" fontId="1" fillId="0" borderId="0" xfId="0" applyFont="1"/>
    <xf numFmtId="0" fontId="4" fillId="0" borderId="6" xfId="0" applyFont="1" applyBorder="1" applyAlignment="1">
      <alignment horizontal="left" vertical="center"/>
    </xf>
    <xf numFmtId="0" fontId="3" fillId="0" borderId="6" xfId="0" applyFont="1" applyBorder="1" applyAlignment="1">
      <alignment horizontal="left"/>
    </xf>
    <xf numFmtId="0" fontId="23" fillId="0" borderId="0" xfId="0" applyFont="1" applyAlignment="1">
      <alignment vertical="center"/>
    </xf>
    <xf numFmtId="0" fontId="3" fillId="3" borderId="8"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10" xfId="0" applyFont="1" applyFill="1" applyBorder="1" applyAlignment="1">
      <alignment horizontal="left" vertical="center" indent="1"/>
    </xf>
    <xf numFmtId="0" fontId="4" fillId="2" borderId="10" xfId="0" applyFont="1" applyFill="1" applyBorder="1" applyAlignment="1">
      <alignment horizontal="left" vertical="center" indent="1"/>
    </xf>
    <xf numFmtId="0" fontId="4" fillId="2" borderId="7" xfId="0" applyFont="1" applyFill="1" applyBorder="1" applyAlignment="1">
      <alignment horizontal="left" vertical="center" indent="1"/>
    </xf>
    <xf numFmtId="0" fontId="17" fillId="0" borderId="10" xfId="0" applyFont="1" applyBorder="1" applyAlignment="1">
      <alignment horizontal="center" vertical="center"/>
    </xf>
    <xf numFmtId="165" fontId="3" fillId="0" borderId="11" xfId="0" applyNumberFormat="1" applyFont="1" applyBorder="1" applyAlignment="1">
      <alignment horizontal="center" vertical="center"/>
    </xf>
    <xf numFmtId="0" fontId="7" fillId="0" borderId="0" xfId="0" applyFont="1" applyAlignment="1">
      <alignment horizontal="left" vertical="center"/>
    </xf>
    <xf numFmtId="0" fontId="20" fillId="0" borderId="0" xfId="0" applyFont="1" applyAlignment="1">
      <alignment vertical="center"/>
    </xf>
    <xf numFmtId="0" fontId="20" fillId="0" borderId="0" xfId="0" applyFont="1" applyAlignment="1">
      <alignment horizontal="left" vertical="center"/>
    </xf>
    <xf numFmtId="0" fontId="2" fillId="0" borderId="0" xfId="0" applyFont="1" applyAlignment="1">
      <alignment horizontal="right" vertical="center"/>
    </xf>
    <xf numFmtId="0" fontId="3" fillId="0" borderId="0" xfId="0" applyFont="1" applyAlignment="1">
      <alignment horizontal="right" vertical="center"/>
    </xf>
    <xf numFmtId="0" fontId="4" fillId="0" borderId="10" xfId="0" applyFont="1" applyBorder="1" applyAlignment="1">
      <alignment horizontal="center" vertical="center"/>
    </xf>
    <xf numFmtId="0" fontId="4" fillId="0" borderId="11" xfId="0" applyFont="1" applyBorder="1" applyAlignment="1">
      <alignment horizontal="right" vertical="center"/>
    </xf>
    <xf numFmtId="165" fontId="3" fillId="0" borderId="11" xfId="0" applyNumberFormat="1" applyFont="1" applyBorder="1" applyAlignment="1">
      <alignment horizontal="right" vertical="center"/>
    </xf>
    <xf numFmtId="1" fontId="4" fillId="0" borderId="11" xfId="0" applyNumberFormat="1" applyFont="1" applyBorder="1" applyAlignment="1">
      <alignment horizontal="center" vertical="center"/>
    </xf>
    <xf numFmtId="167" fontId="0" fillId="0" borderId="0" xfId="3" applyNumberFormat="1" applyFont="1" applyFill="1"/>
    <xf numFmtId="167" fontId="0" fillId="0" borderId="12" xfId="3" applyNumberFormat="1" applyFont="1" applyFill="1" applyBorder="1" applyAlignment="1">
      <alignment vertical="center"/>
    </xf>
    <xf numFmtId="167" fontId="3" fillId="0" borderId="0" xfId="3" applyNumberFormat="1" applyFont="1" applyFill="1" applyAlignment="1">
      <alignment vertical="center"/>
    </xf>
    <xf numFmtId="167" fontId="0" fillId="0" borderId="0" xfId="3" applyNumberFormat="1" applyFont="1" applyFill="1" applyBorder="1" applyProtection="1"/>
    <xf numFmtId="167" fontId="1" fillId="0" borderId="12" xfId="3" applyNumberFormat="1" applyFont="1" applyFill="1" applyBorder="1" applyAlignment="1">
      <alignment vertical="center"/>
    </xf>
    <xf numFmtId="167" fontId="0" fillId="0" borderId="0" xfId="3" applyNumberFormat="1" applyFont="1" applyFill="1" applyBorder="1"/>
    <xf numFmtId="167" fontId="0" fillId="0" borderId="0" xfId="3" applyNumberFormat="1" applyFont="1" applyFill="1" applyBorder="1" applyAlignment="1">
      <alignment vertical="center"/>
    </xf>
    <xf numFmtId="0" fontId="7" fillId="0" borderId="0" xfId="0" applyFont="1" applyAlignment="1">
      <alignment vertical="center"/>
    </xf>
    <xf numFmtId="0" fontId="4" fillId="0" borderId="0" xfId="0" applyFont="1" applyAlignment="1">
      <alignment vertical="center"/>
    </xf>
    <xf numFmtId="167" fontId="0" fillId="0" borderId="0" xfId="0" applyNumberFormat="1"/>
    <xf numFmtId="0" fontId="3" fillId="0" borderId="0" xfId="0" applyFont="1" applyAlignment="1">
      <alignment horizontal="center" textRotation="90"/>
    </xf>
    <xf numFmtId="0" fontId="3" fillId="0" borderId="5" xfId="0" applyFont="1" applyBorder="1" applyAlignment="1">
      <alignment horizontal="right" textRotation="90"/>
    </xf>
    <xf numFmtId="0" fontId="17" fillId="0" borderId="14" xfId="0" applyFont="1" applyBorder="1" applyAlignment="1">
      <alignment horizontal="center" vertical="center"/>
    </xf>
    <xf numFmtId="0" fontId="3" fillId="0" borderId="0" xfId="0" applyFont="1" applyAlignment="1">
      <alignment horizontal="right" textRotation="90"/>
    </xf>
    <xf numFmtId="0" fontId="17" fillId="0" borderId="5" xfId="0" applyFont="1" applyBorder="1" applyAlignment="1">
      <alignment horizontal="center" vertical="center"/>
    </xf>
    <xf numFmtId="0" fontId="4" fillId="0" borderId="13" xfId="0" applyFont="1" applyBorder="1" applyAlignment="1">
      <alignment horizontal="center" vertical="center"/>
    </xf>
    <xf numFmtId="0" fontId="3" fillId="0" borderId="0" xfId="0" applyFont="1" applyAlignment="1">
      <alignment horizontal="right" vertical="center" textRotation="90"/>
    </xf>
    <xf numFmtId="0" fontId="15" fillId="0" borderId="0" xfId="0" applyFont="1" applyAlignment="1">
      <alignment vertical="center"/>
    </xf>
    <xf numFmtId="0" fontId="16" fillId="0" borderId="0" xfId="0" applyFont="1" applyAlignment="1">
      <alignment horizontal="left" vertical="center"/>
    </xf>
    <xf numFmtId="1" fontId="3" fillId="0" borderId="12" xfId="0" applyNumberFormat="1" applyFont="1" applyBorder="1" applyAlignment="1">
      <alignment vertical="center"/>
    </xf>
    <xf numFmtId="0" fontId="2" fillId="0" borderId="12" xfId="0" applyFont="1" applyBorder="1" applyAlignment="1">
      <alignment vertical="center"/>
    </xf>
    <xf numFmtId="0" fontId="2" fillId="0" borderId="12" xfId="0" applyFont="1" applyBorder="1" applyAlignment="1">
      <alignment horizontal="right" vertical="center"/>
    </xf>
    <xf numFmtId="1" fontId="3" fillId="0" borderId="0" xfId="0" applyNumberFormat="1" applyFont="1" applyAlignment="1">
      <alignment vertical="center"/>
    </xf>
    <xf numFmtId="1" fontId="3" fillId="0" borderId="0" xfId="0" applyNumberFormat="1" applyFont="1" applyAlignment="1">
      <alignment horizontal="left" vertical="center"/>
    </xf>
    <xf numFmtId="0" fontId="2" fillId="0" borderId="6" xfId="0" applyFont="1" applyBorder="1" applyAlignment="1">
      <alignment vertical="center"/>
    </xf>
    <xf numFmtId="0" fontId="2" fillId="0" borderId="6" xfId="0" applyFont="1" applyBorder="1" applyAlignment="1">
      <alignment horizontal="right" vertical="center"/>
    </xf>
    <xf numFmtId="0" fontId="3" fillId="0" borderId="0" xfId="0" applyFont="1" applyAlignment="1">
      <alignment horizontal="left" vertical="center"/>
    </xf>
    <xf numFmtId="0" fontId="21" fillId="0" borderId="0" xfId="0" applyFont="1"/>
    <xf numFmtId="0" fontId="22" fillId="0" borderId="0" xfId="0" applyFont="1"/>
    <xf numFmtId="0" fontId="22" fillId="0" borderId="0" xfId="0" applyFont="1" applyAlignment="1">
      <alignment vertical="center"/>
    </xf>
    <xf numFmtId="0" fontId="17" fillId="0" borderId="14" xfId="0" applyFont="1" applyBorder="1" applyAlignment="1">
      <alignment vertical="center"/>
    </xf>
    <xf numFmtId="0" fontId="0" fillId="0" borderId="15" xfId="0" applyBorder="1" applyAlignment="1">
      <alignment vertical="center"/>
    </xf>
    <xf numFmtId="0" fontId="17" fillId="0" borderId="13" xfId="0" applyFont="1" applyBorder="1" applyAlignment="1">
      <alignment vertical="center"/>
    </xf>
    <xf numFmtId="0" fontId="0" fillId="0" borderId="7" xfId="0" applyBorder="1" applyAlignment="1">
      <alignment vertical="center"/>
    </xf>
    <xf numFmtId="0" fontId="4" fillId="0" borderId="2" xfId="0" applyFont="1" applyBorder="1" applyAlignment="1">
      <alignment horizontal="right" vertical="center"/>
    </xf>
    <xf numFmtId="0" fontId="3" fillId="0" borderId="12" xfId="0" applyFont="1" applyBorder="1" applyAlignment="1">
      <alignment horizontal="right" vertical="center"/>
    </xf>
    <xf numFmtId="165" fontId="3" fillId="0" borderId="12" xfId="0" applyNumberFormat="1" applyFont="1" applyBorder="1" applyAlignment="1">
      <alignment horizontal="right" vertical="center"/>
    </xf>
    <xf numFmtId="165" fontId="0" fillId="0" borderId="0" xfId="0" applyNumberFormat="1" applyAlignment="1">
      <alignment vertical="center"/>
    </xf>
    <xf numFmtId="0" fontId="4" fillId="0" borderId="6" xfId="0" applyFont="1" applyBorder="1" applyAlignment="1">
      <alignment vertical="center"/>
    </xf>
    <xf numFmtId="0" fontId="4" fillId="0" borderId="12" xfId="0" applyFont="1" applyBorder="1" applyAlignment="1">
      <alignment horizontal="center" vertical="center"/>
    </xf>
    <xf numFmtId="1" fontId="3" fillId="0" borderId="12" xfId="0" applyNumberFormat="1" applyFont="1" applyBorder="1" applyAlignment="1">
      <alignment horizontal="center" vertical="center"/>
    </xf>
    <xf numFmtId="165" fontId="3" fillId="0" borderId="12" xfId="0" applyNumberFormat="1" applyFont="1" applyBorder="1" applyAlignment="1">
      <alignment horizontal="center" vertical="center"/>
    </xf>
    <xf numFmtId="1" fontId="3" fillId="0" borderId="0" xfId="0" applyNumberFormat="1" applyFont="1" applyAlignment="1">
      <alignment horizontal="right" vertical="center"/>
    </xf>
    <xf numFmtId="0" fontId="14" fillId="3" borderId="0" xfId="0" applyFont="1" applyFill="1" applyAlignment="1">
      <alignment horizontal="left" vertical="center"/>
    </xf>
    <xf numFmtId="0" fontId="35" fillId="0" borderId="0" xfId="0" applyFont="1" applyAlignment="1">
      <alignment horizontal="right" textRotation="90"/>
    </xf>
    <xf numFmtId="0" fontId="34" fillId="0" borderId="0" xfId="0" applyFont="1"/>
    <xf numFmtId="0" fontId="36" fillId="0" borderId="0" xfId="0" applyFont="1"/>
    <xf numFmtId="0" fontId="37" fillId="0" borderId="0" xfId="0" applyFont="1"/>
    <xf numFmtId="0" fontId="38" fillId="0" borderId="0" xfId="0" applyFont="1" applyAlignment="1">
      <alignment vertical="center"/>
    </xf>
    <xf numFmtId="0" fontId="34" fillId="0" borderId="0" xfId="0" applyFont="1" applyAlignment="1">
      <alignment horizontal="center" vertical="center"/>
    </xf>
    <xf numFmtId="0" fontId="35" fillId="0" borderId="0" xfId="0" applyFont="1" applyAlignment="1">
      <alignment horizontal="right" vertical="center" textRotation="90"/>
    </xf>
    <xf numFmtId="0" fontId="34" fillId="0" borderId="0" xfId="0" applyFont="1" applyAlignment="1">
      <alignment horizontal="right" vertical="center"/>
    </xf>
    <xf numFmtId="0" fontId="35" fillId="0" borderId="0" xfId="0" applyFont="1" applyAlignment="1">
      <alignment vertical="center"/>
    </xf>
    <xf numFmtId="0" fontId="35" fillId="0" borderId="0" xfId="0" applyFont="1" applyAlignment="1">
      <alignment horizontal="center" vertical="center"/>
    </xf>
    <xf numFmtId="1" fontId="35" fillId="0" borderId="0" xfId="0" applyNumberFormat="1" applyFont="1" applyAlignment="1">
      <alignment horizontal="center" vertical="center"/>
    </xf>
    <xf numFmtId="0" fontId="35" fillId="0" borderId="0" xfId="0" applyFont="1" applyAlignment="1">
      <alignment horizontal="right" vertical="center"/>
    </xf>
    <xf numFmtId="165" fontId="35" fillId="0" borderId="0" xfId="0" applyNumberFormat="1" applyFont="1" applyAlignment="1">
      <alignment vertical="center"/>
    </xf>
    <xf numFmtId="1" fontId="34" fillId="0" borderId="0" xfId="0" applyNumberFormat="1" applyFont="1" applyAlignment="1">
      <alignment horizontal="center" vertical="center"/>
    </xf>
    <xf numFmtId="0" fontId="38" fillId="0" borderId="0" xfId="0" applyFont="1" applyAlignment="1">
      <alignment horizontal="right" vertical="center"/>
    </xf>
    <xf numFmtId="0" fontId="37" fillId="0" borderId="0" xfId="0" applyFont="1" applyAlignment="1">
      <alignment vertical="center"/>
    </xf>
    <xf numFmtId="165" fontId="35" fillId="0" borderId="0" xfId="0" applyNumberFormat="1" applyFont="1" applyAlignment="1">
      <alignment horizontal="center" vertical="center"/>
    </xf>
    <xf numFmtId="165" fontId="34" fillId="0" borderId="0" xfId="0" applyNumberFormat="1" applyFont="1" applyAlignment="1">
      <alignment horizontal="center" vertical="center"/>
    </xf>
    <xf numFmtId="0" fontId="39" fillId="0" borderId="0" xfId="0" applyFont="1" applyAlignment="1">
      <alignment vertical="center"/>
    </xf>
    <xf numFmtId="0" fontId="37" fillId="0" borderId="0" xfId="0" applyFont="1" applyAlignment="1">
      <alignment horizontal="center" vertical="center"/>
    </xf>
    <xf numFmtId="0" fontId="34" fillId="0" borderId="0" xfId="0" applyFont="1" applyAlignment="1">
      <alignment horizontal="left" vertical="center"/>
    </xf>
    <xf numFmtId="0" fontId="37" fillId="0" borderId="0" xfId="0" applyFont="1" applyAlignment="1">
      <alignment horizontal="left" vertical="center"/>
    </xf>
    <xf numFmtId="0" fontId="41" fillId="0" borderId="0" xfId="0" applyFont="1" applyAlignment="1">
      <alignment horizontal="left" vertical="center"/>
    </xf>
    <xf numFmtId="0" fontId="18" fillId="5" borderId="5" xfId="4" applyFont="1" applyFill="1" applyBorder="1" applyAlignment="1">
      <alignment horizontal="left" vertical="center"/>
    </xf>
    <xf numFmtId="0" fontId="0" fillId="0" borderId="12" xfId="0" applyBorder="1"/>
    <xf numFmtId="0" fontId="3" fillId="5" borderId="5" xfId="4" applyFont="1" applyFill="1" applyBorder="1" applyAlignment="1">
      <alignment horizontal="left" vertical="center" indent="1"/>
    </xf>
    <xf numFmtId="0" fontId="4" fillId="4" borderId="9" xfId="4" applyFont="1" applyFill="1" applyBorder="1" applyAlignment="1">
      <alignment horizontal="left" vertical="center" indent="1"/>
    </xf>
    <xf numFmtId="0" fontId="4" fillId="4" borderId="3" xfId="4" applyFont="1" applyFill="1" applyBorder="1" applyAlignment="1">
      <alignment horizontal="left" vertical="center" indent="1"/>
    </xf>
    <xf numFmtId="0" fontId="7" fillId="4" borderId="4" xfId="4" applyFont="1" applyFill="1" applyBorder="1" applyAlignment="1">
      <alignment vertical="center"/>
    </xf>
    <xf numFmtId="0" fontId="1" fillId="0" borderId="12" xfId="0" applyFont="1" applyBorder="1"/>
    <xf numFmtId="0" fontId="7" fillId="3" borderId="6" xfId="0" applyFont="1" applyFill="1" applyBorder="1" applyAlignment="1">
      <alignment horizontal="left" vertical="center"/>
    </xf>
    <xf numFmtId="0" fontId="1" fillId="0" borderId="0" xfId="0" applyFont="1" applyAlignment="1">
      <alignment vertical="center"/>
    </xf>
    <xf numFmtId="0" fontId="0" fillId="0" borderId="0" xfId="0" applyAlignment="1">
      <alignment horizontal="left" vertical="center"/>
    </xf>
    <xf numFmtId="0" fontId="40" fillId="0" borderId="0" xfId="0" applyFont="1" applyAlignment="1">
      <alignment vertical="center"/>
    </xf>
    <xf numFmtId="0" fontId="33" fillId="3" borderId="6" xfId="0" applyFont="1" applyFill="1" applyBorder="1" applyAlignment="1">
      <alignment horizontal="left" vertical="center"/>
    </xf>
    <xf numFmtId="164" fontId="3" fillId="3" borderId="13" xfId="0" applyNumberFormat="1" applyFont="1" applyFill="1" applyBorder="1" applyAlignment="1">
      <alignment horizontal="left" vertical="center" indent="1"/>
    </xf>
    <xf numFmtId="0" fontId="3" fillId="3" borderId="7" xfId="0" applyFont="1" applyFill="1" applyBorder="1" applyAlignment="1">
      <alignment horizontal="left" vertical="center" indent="1"/>
    </xf>
    <xf numFmtId="0" fontId="35" fillId="6" borderId="0" xfId="0" applyFont="1" applyFill="1" applyAlignment="1">
      <alignment vertical="center"/>
    </xf>
    <xf numFmtId="0" fontId="35" fillId="6" borderId="0" xfId="0" applyFont="1" applyFill="1" applyAlignment="1">
      <alignment horizontal="center" vertical="center"/>
    </xf>
    <xf numFmtId="0" fontId="38" fillId="6" borderId="0" xfId="0" applyFont="1" applyFill="1" applyAlignment="1">
      <alignment vertical="center"/>
    </xf>
    <xf numFmtId="0" fontId="38" fillId="6" borderId="0" xfId="0" applyFont="1" applyFill="1" applyAlignment="1">
      <alignment horizontal="right" vertical="center"/>
    </xf>
    <xf numFmtId="0" fontId="34" fillId="6" borderId="0" xfId="0" applyFont="1" applyFill="1" applyAlignment="1">
      <alignment vertical="center"/>
    </xf>
    <xf numFmtId="0" fontId="37" fillId="6" borderId="0" xfId="0" applyFont="1" applyFill="1"/>
    <xf numFmtId="0" fontId="34" fillId="6" borderId="0" xfId="0" applyFont="1" applyFill="1" applyAlignment="1">
      <alignment horizontal="center" vertical="center"/>
    </xf>
    <xf numFmtId="1" fontId="35" fillId="6" borderId="0" xfId="0" applyNumberFormat="1" applyFont="1" applyFill="1" applyAlignment="1">
      <alignment horizontal="center" vertical="center"/>
    </xf>
    <xf numFmtId="0" fontId="35" fillId="6" borderId="0" xfId="0" applyFont="1" applyFill="1" applyAlignment="1">
      <alignment horizontal="right" vertical="center"/>
    </xf>
    <xf numFmtId="0" fontId="45" fillId="3" borderId="12" xfId="0" applyFont="1" applyFill="1" applyBorder="1" applyAlignment="1">
      <alignment vertical="center" wrapText="1"/>
    </xf>
    <xf numFmtId="0" fontId="46" fillId="3" borderId="15" xfId="1" applyNumberFormat="1" applyFont="1" applyFill="1" applyBorder="1" applyAlignment="1" applyProtection="1">
      <alignment horizontal="left" vertical="center"/>
    </xf>
    <xf numFmtId="0" fontId="47" fillId="3" borderId="6" xfId="0" applyFont="1" applyFill="1" applyBorder="1" applyAlignment="1">
      <alignment horizontal="left" vertical="center"/>
    </xf>
    <xf numFmtId="0" fontId="47" fillId="3" borderId="6" xfId="0" applyFont="1" applyFill="1" applyBorder="1" applyAlignment="1">
      <alignment vertical="center"/>
    </xf>
    <xf numFmtId="0" fontId="47" fillId="3" borderId="6" xfId="0" applyFont="1" applyFill="1" applyBorder="1" applyAlignment="1">
      <alignment vertical="center" wrapText="1"/>
    </xf>
    <xf numFmtId="0" fontId="46" fillId="3" borderId="7" xfId="1" applyFont="1" applyFill="1" applyBorder="1" applyAlignment="1" applyProtection="1">
      <alignment horizontal="left" vertical="center"/>
    </xf>
    <xf numFmtId="0" fontId="48" fillId="3" borderId="15" xfId="1" applyNumberFormat="1" applyFont="1" applyFill="1" applyBorder="1" applyAlignment="1" applyProtection="1">
      <alignment horizontal="left" vertical="center"/>
    </xf>
    <xf numFmtId="0" fontId="48" fillId="3" borderId="7" xfId="1" applyFont="1" applyFill="1" applyBorder="1" applyAlignment="1" applyProtection="1">
      <alignment horizontal="left" vertical="center"/>
    </xf>
    <xf numFmtId="0" fontId="47" fillId="3" borderId="14" xfId="0" applyFont="1" applyFill="1" applyBorder="1" applyAlignment="1">
      <alignment vertical="center" wrapText="1"/>
    </xf>
    <xf numFmtId="0" fontId="47" fillId="3" borderId="13" xfId="0" applyFont="1" applyFill="1" applyBorder="1" applyAlignment="1">
      <alignment vertical="center" wrapText="1"/>
    </xf>
    <xf numFmtId="17" fontId="15" fillId="3" borderId="0" xfId="0" quotePrefix="1" applyNumberFormat="1" applyFont="1" applyFill="1" applyAlignment="1">
      <alignment horizontal="left" vertical="center"/>
    </xf>
    <xf numFmtId="0" fontId="3" fillId="3" borderId="11" xfId="4" applyFont="1" applyFill="1" applyBorder="1" applyAlignment="1">
      <alignment horizontal="left" vertical="center" indent="1"/>
    </xf>
    <xf numFmtId="166" fontId="3" fillId="3" borderId="2" xfId="0" applyNumberFormat="1" applyFont="1" applyFill="1" applyBorder="1" applyAlignment="1">
      <alignment horizontal="center" vertical="center"/>
    </xf>
    <xf numFmtId="0" fontId="7" fillId="3" borderId="12" xfId="0" applyFont="1" applyFill="1" applyBorder="1" applyAlignment="1">
      <alignment horizontal="left" vertical="center"/>
    </xf>
    <xf numFmtId="0" fontId="3" fillId="3" borderId="15" xfId="0" applyFont="1" applyFill="1" applyBorder="1" applyAlignment="1">
      <alignment horizontal="left" vertical="center"/>
    </xf>
    <xf numFmtId="0" fontId="3" fillId="5" borderId="11" xfId="4" applyFont="1" applyFill="1" applyBorder="1" applyAlignment="1">
      <alignment horizontal="center" vertical="center"/>
    </xf>
    <xf numFmtId="0" fontId="4" fillId="3" borderId="11" xfId="0" applyFont="1" applyFill="1" applyBorder="1" applyAlignment="1">
      <alignment horizontal="right" vertical="center" indent="1"/>
    </xf>
    <xf numFmtId="0" fontId="5" fillId="3" borderId="10" xfId="1" applyFont="1" applyFill="1" applyBorder="1" applyAlignment="1" applyProtection="1">
      <alignment horizontal="center" vertical="center"/>
    </xf>
    <xf numFmtId="0" fontId="1" fillId="0" borderId="0" xfId="0" applyFont="1" applyAlignment="1">
      <alignment horizontal="center" vertical="center"/>
    </xf>
    <xf numFmtId="0" fontId="17" fillId="2" borderId="1" xfId="0" applyFont="1" applyFill="1" applyBorder="1" applyAlignment="1">
      <alignment horizontal="center" vertical="center"/>
    </xf>
    <xf numFmtId="1" fontId="3" fillId="3" borderId="5" xfId="0" applyNumberFormat="1" applyFont="1" applyFill="1" applyBorder="1" applyAlignment="1">
      <alignment horizontal="left" vertical="center"/>
    </xf>
    <xf numFmtId="1" fontId="3" fillId="3" borderId="0" xfId="0" applyNumberFormat="1" applyFont="1" applyFill="1" applyAlignment="1">
      <alignment horizontal="left" vertical="center"/>
    </xf>
    <xf numFmtId="1" fontId="3" fillId="3" borderId="2" xfId="0" applyNumberFormat="1" applyFont="1" applyFill="1" applyBorder="1" applyAlignment="1">
      <alignment horizontal="left" vertical="center"/>
    </xf>
    <xf numFmtId="1" fontId="3" fillId="3" borderId="13" xfId="0" applyNumberFormat="1" applyFont="1" applyFill="1" applyBorder="1" applyAlignment="1">
      <alignment horizontal="left" vertical="center"/>
    </xf>
    <xf numFmtId="1" fontId="3" fillId="3" borderId="6" xfId="0" applyNumberFormat="1" applyFont="1" applyFill="1" applyBorder="1" applyAlignment="1">
      <alignment horizontal="left" vertical="center"/>
    </xf>
    <xf numFmtId="1" fontId="3" fillId="3" borderId="7" xfId="0" applyNumberFormat="1" applyFont="1" applyFill="1" applyBorder="1" applyAlignment="1">
      <alignment horizontal="left" vertical="center"/>
    </xf>
    <xf numFmtId="49" fontId="4" fillId="2" borderId="9" xfId="0" applyNumberFormat="1" applyFont="1" applyFill="1" applyBorder="1" applyAlignment="1">
      <alignment horizontal="center" vertical="center"/>
    </xf>
    <xf numFmtId="49" fontId="4" fillId="2" borderId="4" xfId="0" applyNumberFormat="1" applyFont="1" applyFill="1" applyBorder="1" applyAlignment="1">
      <alignment horizontal="center" vertical="center"/>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49" fontId="4" fillId="2" borderId="3" xfId="0" applyNumberFormat="1" applyFont="1" applyFill="1" applyBorder="1" applyAlignment="1">
      <alignment horizontal="center" vertical="center"/>
    </xf>
    <xf numFmtId="0" fontId="15" fillId="3" borderId="0" xfId="0" applyFont="1" applyFill="1" applyAlignment="1">
      <alignment vertical="center"/>
    </xf>
    <xf numFmtId="0" fontId="3" fillId="3" borderId="0" xfId="0" applyFont="1" applyFill="1" applyAlignment="1">
      <alignment vertical="center"/>
    </xf>
    <xf numFmtId="0" fontId="3" fillId="3" borderId="2" xfId="0" applyFont="1" applyFill="1" applyBorder="1" applyAlignment="1">
      <alignment vertical="center"/>
    </xf>
    <xf numFmtId="0" fontId="15" fillId="3" borderId="12" xfId="0" applyFont="1" applyFill="1" applyBorder="1" applyAlignment="1">
      <alignment vertical="center"/>
    </xf>
    <xf numFmtId="0" fontId="3" fillId="3" borderId="12" xfId="0" applyFont="1" applyFill="1" applyBorder="1" applyAlignment="1">
      <alignment vertical="center"/>
    </xf>
    <xf numFmtId="0" fontId="3" fillId="3" borderId="15" xfId="0" applyFont="1" applyFill="1" applyBorder="1" applyAlignment="1">
      <alignment vertical="center"/>
    </xf>
    <xf numFmtId="0" fontId="4" fillId="2" borderId="14"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5" xfId="0" applyFont="1" applyFill="1" applyBorder="1" applyAlignment="1">
      <alignment horizontal="center" vertical="center"/>
    </xf>
    <xf numFmtId="0" fontId="42" fillId="3" borderId="14" xfId="0" applyFont="1" applyFill="1" applyBorder="1" applyAlignment="1">
      <alignment horizontal="center" vertical="center" wrapText="1"/>
    </xf>
    <xf numFmtId="0" fontId="43" fillId="0" borderId="12" xfId="0" applyFont="1" applyBorder="1" applyAlignment="1">
      <alignment horizontal="center" vertical="center"/>
    </xf>
    <xf numFmtId="0" fontId="43" fillId="0" borderId="15" xfId="0" applyFont="1" applyBorder="1" applyAlignment="1">
      <alignment horizontal="center" vertical="center"/>
    </xf>
    <xf numFmtId="0" fontId="43" fillId="0" borderId="5" xfId="0" applyFont="1" applyBorder="1" applyAlignment="1">
      <alignment horizontal="center" vertical="center"/>
    </xf>
    <xf numFmtId="0" fontId="43" fillId="0" borderId="0" xfId="0" applyFont="1" applyAlignment="1">
      <alignment horizontal="center" vertical="center"/>
    </xf>
    <xf numFmtId="0" fontId="43" fillId="0" borderId="2" xfId="0" applyFont="1" applyBorder="1" applyAlignment="1">
      <alignment horizontal="center" vertical="center"/>
    </xf>
    <xf numFmtId="0" fontId="43" fillId="0" borderId="13"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15" fillId="3" borderId="15" xfId="0" applyFont="1" applyFill="1" applyBorder="1" applyAlignment="1">
      <alignment vertical="center"/>
    </xf>
    <xf numFmtId="0" fontId="15" fillId="3" borderId="2" xfId="0" applyFont="1" applyFill="1" applyBorder="1" applyAlignment="1">
      <alignment vertical="center"/>
    </xf>
    <xf numFmtId="0" fontId="15" fillId="3" borderId="6" xfId="0" applyFont="1" applyFill="1" applyBorder="1" applyAlignment="1">
      <alignment vertical="center"/>
    </xf>
    <xf numFmtId="0" fontId="15" fillId="3" borderId="7" xfId="0" applyFont="1" applyFill="1" applyBorder="1" applyAlignment="1">
      <alignment vertical="center"/>
    </xf>
    <xf numFmtId="0" fontId="34" fillId="6" borderId="0" xfId="0" applyFont="1" applyFill="1" applyAlignment="1">
      <alignment horizontal="center" textRotation="90"/>
    </xf>
    <xf numFmtId="0" fontId="4" fillId="2" borderId="14" xfId="0" applyFont="1" applyFill="1" applyBorder="1" applyAlignment="1">
      <alignment horizontal="center" textRotation="90"/>
    </xf>
    <xf numFmtId="0" fontId="4" fillId="2" borderId="15" xfId="0" applyFont="1" applyFill="1" applyBorder="1" applyAlignment="1">
      <alignment horizontal="center" textRotation="90"/>
    </xf>
    <xf numFmtId="0" fontId="4" fillId="2" borderId="5" xfId="0" applyFont="1" applyFill="1" applyBorder="1" applyAlignment="1">
      <alignment horizontal="center" textRotation="90"/>
    </xf>
    <xf numFmtId="0" fontId="4" fillId="2" borderId="2" xfId="0" applyFont="1" applyFill="1" applyBorder="1" applyAlignment="1">
      <alignment horizontal="center" textRotation="90"/>
    </xf>
    <xf numFmtId="0" fontId="4" fillId="2" borderId="13" xfId="0" applyFont="1" applyFill="1" applyBorder="1" applyAlignment="1">
      <alignment horizontal="center" textRotation="90"/>
    </xf>
    <xf numFmtId="0" fontId="4" fillId="2" borderId="7" xfId="0" applyFont="1" applyFill="1" applyBorder="1" applyAlignment="1">
      <alignment horizontal="center" textRotation="90"/>
    </xf>
    <xf numFmtId="0" fontId="34" fillId="0" borderId="0" xfId="0" applyFont="1" applyAlignment="1">
      <alignment horizontal="center"/>
    </xf>
    <xf numFmtId="0" fontId="37" fillId="0" borderId="0" xfId="0" applyFont="1"/>
    <xf numFmtId="0" fontId="3" fillId="0" borderId="0" xfId="0" applyFont="1" applyAlignment="1">
      <alignment vertical="center"/>
    </xf>
    <xf numFmtId="0" fontId="17" fillId="0" borderId="8" xfId="0" applyFont="1" applyBorder="1" applyAlignment="1">
      <alignment horizontal="center" vertical="center" wrapText="1"/>
    </xf>
    <xf numFmtId="0" fontId="0" fillId="0" borderId="11" xfId="0" applyBorder="1" applyAlignment="1">
      <alignment horizontal="center" vertical="center" wrapText="1"/>
    </xf>
    <xf numFmtId="0" fontId="17" fillId="0" borderId="14" xfId="0" applyFont="1" applyBorder="1" applyAlignment="1">
      <alignment horizontal="center" vertical="center"/>
    </xf>
    <xf numFmtId="0" fontId="0" fillId="0" borderId="15" xfId="0" applyBorder="1" applyAlignment="1">
      <alignment horizontal="center" vertical="center"/>
    </xf>
    <xf numFmtId="0" fontId="1" fillId="0" borderId="0" xfId="0" applyFont="1" applyAlignment="1">
      <alignment vertical="center"/>
    </xf>
    <xf numFmtId="0" fontId="34" fillId="0" borderId="0" xfId="0" applyFont="1" applyAlignment="1">
      <alignment horizontal="center" vertical="center"/>
    </xf>
    <xf numFmtId="0" fontId="37" fillId="0" borderId="0" xfId="0" applyFont="1" applyAlignment="1">
      <alignment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4" fillId="2" borderId="9" xfId="0" applyFont="1"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17" fillId="2" borderId="14" xfId="0" applyFont="1" applyFill="1" applyBorder="1" applyAlignment="1">
      <alignment horizontal="center" vertical="center"/>
    </xf>
    <xf numFmtId="0" fontId="0" fillId="2" borderId="15" xfId="0" applyFill="1" applyBorder="1" applyAlignment="1">
      <alignment horizontal="center" vertical="center"/>
    </xf>
    <xf numFmtId="0" fontId="17" fillId="2" borderId="9" xfId="0" applyFont="1" applyFill="1" applyBorder="1" applyAlignment="1">
      <alignment horizontal="center" vertical="center"/>
    </xf>
    <xf numFmtId="0" fontId="0" fillId="2" borderId="4" xfId="0" applyFill="1" applyBorder="1" applyAlignment="1">
      <alignment horizontal="center" vertical="center"/>
    </xf>
  </cellXfs>
  <cellStyles count="7">
    <cellStyle name="Comma" xfId="3" builtinId="3"/>
    <cellStyle name="Comma 2" xfId="6" xr:uid="{14602003-C611-4A6A-B067-5882CCB8F2A8}"/>
    <cellStyle name="Hyperlink" xfId="1" builtinId="8"/>
    <cellStyle name="Hyperlink 2" xfId="2" xr:uid="{00000000-0005-0000-0000-000002000000}"/>
    <cellStyle name="Hyperlink 2 2" xfId="5" xr:uid="{A3C9A23F-172C-457B-8EC7-4BDCB4BA6A43}"/>
    <cellStyle name="Normal" xfId="0" builtinId="0"/>
    <cellStyle name="Normal 2" xfId="4" xr:uid="{F71A220E-022E-4DE8-B2F7-44374AFAD3D2}"/>
  </cellStyles>
  <dxfs count="11">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rgb="FFFF0000"/>
      </font>
    </dxf>
  </dxfs>
  <tableStyles count="0" defaultTableStyle="TableStyleMedium2" defaultPivotStyle="PivotStyleLight16"/>
  <colors>
    <mruColors>
      <color rgb="FFF5B1E8"/>
      <color rgb="FF00FF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nepotists.co.uk/scorecards/2024/2024-08-10_princes_head.pdf" TargetMode="External"/><Relationship Id="rId18" Type="http://schemas.openxmlformats.org/officeDocument/2006/relationships/hyperlink" Target="https://www.nepotists.co.uk/scorecards/2024/https:/www.nepotists.co.uk/scorecards/2024/2024-08-25_pinner.pdf" TargetMode="External"/><Relationship Id="rId26" Type="http://schemas.openxmlformats.org/officeDocument/2006/relationships/hyperlink" Target="https://www.nepotists.co.uk/2024_team.asp" TargetMode="External"/><Relationship Id="rId39" Type="http://schemas.openxmlformats.org/officeDocument/2006/relationships/hyperlink" Target="https://www.nepotists.co.uk/2024_team.asp" TargetMode="External"/><Relationship Id="rId21" Type="http://schemas.openxmlformats.org/officeDocument/2006/relationships/hyperlink" Target="https://www.nepotists.co.uk/2024_team.asp" TargetMode="External"/><Relationship Id="rId34" Type="http://schemas.openxmlformats.org/officeDocument/2006/relationships/hyperlink" Target="https://www.nepotists.co.uk/2024_team.asp" TargetMode="External"/><Relationship Id="rId42" Type="http://schemas.openxmlformats.org/officeDocument/2006/relationships/hyperlink" Target="https://www.nepotists.co.uk/scorecards/2024/2024-09-01_uxbridge.pdf" TargetMode="External"/><Relationship Id="rId7" Type="http://schemas.openxmlformats.org/officeDocument/2006/relationships/hyperlink" Target="https://www.nepotists.co.uk/scorecards/2024/2024-05-12_harrow_st_marys.pdf" TargetMode="External"/><Relationship Id="rId2" Type="http://schemas.openxmlformats.org/officeDocument/2006/relationships/hyperlink" Target="https://www.nepotists.co.uk/scorecards/2024/2024-05-19_black_rose.pdf" TargetMode="External"/><Relationship Id="rId16" Type="http://schemas.openxmlformats.org/officeDocument/2006/relationships/hyperlink" Target="https://www.nepotists.co.uk/scorecards/2024/2024-08-11_post_modernists.pdf" TargetMode="External"/><Relationship Id="rId29" Type="http://schemas.openxmlformats.org/officeDocument/2006/relationships/hyperlink" Target="https://www.nepotists.co.uk/2024_team.asp" TargetMode="External"/><Relationship Id="rId1" Type="http://schemas.openxmlformats.org/officeDocument/2006/relationships/hyperlink" Target="https://www.nepotists.co.uk/scorecards/2024/2024-05-19_barnes.pdf" TargetMode="External"/><Relationship Id="rId6" Type="http://schemas.openxmlformats.org/officeDocument/2006/relationships/hyperlink" Target="https://www.nepotists.co.uk/scorecards/2024/2024-06-23_barnes.pdf" TargetMode="External"/><Relationship Id="rId11" Type="http://schemas.openxmlformats.org/officeDocument/2006/relationships/hyperlink" Target="https://www.nepotists.co.uk/scorecards/2024/2024-07-28_northwood.pdf" TargetMode="External"/><Relationship Id="rId24" Type="http://schemas.openxmlformats.org/officeDocument/2006/relationships/hyperlink" Target="https://www.nepotists.co.uk/2024_team.asp" TargetMode="External"/><Relationship Id="rId32" Type="http://schemas.openxmlformats.org/officeDocument/2006/relationships/hyperlink" Target="https://www.nepotists.co.uk/2024_team.asp" TargetMode="External"/><Relationship Id="rId37" Type="http://schemas.openxmlformats.org/officeDocument/2006/relationships/hyperlink" Target="https://www.nepotists.co.uk/2024_team.asp" TargetMode="External"/><Relationship Id="rId40" Type="http://schemas.openxmlformats.org/officeDocument/2006/relationships/hyperlink" Target="https://www.nepotists.co.uk/2024_team.asp" TargetMode="External"/><Relationship Id="rId45" Type="http://schemas.openxmlformats.org/officeDocument/2006/relationships/hyperlink" Target="https://www.nepotists.co.uk/scorecards/2024/2024-09-15_crouch_end.pdf" TargetMode="External"/><Relationship Id="rId5" Type="http://schemas.openxmlformats.org/officeDocument/2006/relationships/hyperlink" Target="https://www.nepotists.co.uk/scorecards/2024/2024-06-16_putney.pdf" TargetMode="External"/><Relationship Id="rId15" Type="http://schemas.openxmlformats.org/officeDocument/2006/relationships/hyperlink" Target="https://www.nepotists.co.uk/scorecards/2024/2024-08-11_plastics.pdf" TargetMode="External"/><Relationship Id="rId23" Type="http://schemas.openxmlformats.org/officeDocument/2006/relationships/hyperlink" Target="https://www.nepotists.co.uk/2024_team.asp" TargetMode="External"/><Relationship Id="rId28" Type="http://schemas.openxmlformats.org/officeDocument/2006/relationships/hyperlink" Target="https://www.nepotists.co.uk/2024_team.asp" TargetMode="External"/><Relationship Id="rId36" Type="http://schemas.openxmlformats.org/officeDocument/2006/relationships/hyperlink" Target="https://www.nepotists.co.uk/2024_team.asp" TargetMode="External"/><Relationship Id="rId10" Type="http://schemas.openxmlformats.org/officeDocument/2006/relationships/hyperlink" Target="https://www.nepotists.co.uk/scorecards/2024/2024-07-21_pinner.pdf" TargetMode="External"/><Relationship Id="rId19" Type="http://schemas.openxmlformats.org/officeDocument/2006/relationships/hyperlink" Target="https://www.nepotists.co.uk/2024_team.asp" TargetMode="External"/><Relationship Id="rId31" Type="http://schemas.openxmlformats.org/officeDocument/2006/relationships/hyperlink" Target="https://www.nepotists.co.uk/2024_team.asp" TargetMode="External"/><Relationship Id="rId44" Type="http://schemas.openxmlformats.org/officeDocument/2006/relationships/hyperlink" Target="https://www.nepotists.co.uk/2024_team.asp" TargetMode="External"/><Relationship Id="rId4" Type="http://schemas.openxmlformats.org/officeDocument/2006/relationships/hyperlink" Target="https://www.nepotists.co.uk/scorecards/2024/2024-06-09_brentham.pdf" TargetMode="External"/><Relationship Id="rId9" Type="http://schemas.openxmlformats.org/officeDocument/2006/relationships/hyperlink" Target="https://www.nepotists.co.uk/scorecards/2024/2024-07-12_princes_head.pdf" TargetMode="External"/><Relationship Id="rId14" Type="http://schemas.openxmlformats.org/officeDocument/2006/relationships/hyperlink" Target="https://www.nepotists.co.uk/scorecards/2024/2024-08-10_post_modernists.pdf" TargetMode="External"/><Relationship Id="rId22" Type="http://schemas.openxmlformats.org/officeDocument/2006/relationships/hyperlink" Target="https://www.nepotists.co.uk/2024_team.asp" TargetMode="External"/><Relationship Id="rId27" Type="http://schemas.openxmlformats.org/officeDocument/2006/relationships/hyperlink" Target="https://www.nepotists.co.uk/2024_team.asp" TargetMode="External"/><Relationship Id="rId30" Type="http://schemas.openxmlformats.org/officeDocument/2006/relationships/hyperlink" Target="https://www.nepotists.co.uk/2024_team.asp" TargetMode="External"/><Relationship Id="rId35" Type="http://schemas.openxmlformats.org/officeDocument/2006/relationships/hyperlink" Target="https://www.nepotists.co.uk/2024_team.asp" TargetMode="External"/><Relationship Id="rId43" Type="http://schemas.openxmlformats.org/officeDocument/2006/relationships/hyperlink" Target="https://www.nepotists.co.uk/scorecards/2024/2024-09-08_highgate.pdf" TargetMode="External"/><Relationship Id="rId8" Type="http://schemas.openxmlformats.org/officeDocument/2006/relationships/hyperlink" Target="https://www.nepotists.co.uk/scorecards/2024/2024-06-30_kew.pdf" TargetMode="External"/><Relationship Id="rId3" Type="http://schemas.openxmlformats.org/officeDocument/2006/relationships/hyperlink" Target="https://www.nepotists.co.uk/scorecards/2024/2024-06-02_old_actonians.pdf" TargetMode="External"/><Relationship Id="rId12" Type="http://schemas.openxmlformats.org/officeDocument/2006/relationships/hyperlink" Target="https://www.nepotists.co.uk/scorecards/2024/2024-08-04_chiswick.pdf" TargetMode="External"/><Relationship Id="rId17" Type="http://schemas.openxmlformats.org/officeDocument/2006/relationships/hyperlink" Target="https://www.nepotists.co.uk/scorecards/2024/https:/www.nepotists.co.uk/scorecards/2024/2024-08-18_winchmore_hill.pdf" TargetMode="External"/><Relationship Id="rId25" Type="http://schemas.openxmlformats.org/officeDocument/2006/relationships/hyperlink" Target="https://www.nepotists.co.uk/2024_team.asp" TargetMode="External"/><Relationship Id="rId33" Type="http://schemas.openxmlformats.org/officeDocument/2006/relationships/hyperlink" Target="https://www.nepotists.co.uk/2024_team.asp" TargetMode="External"/><Relationship Id="rId38" Type="http://schemas.openxmlformats.org/officeDocument/2006/relationships/hyperlink" Target="https://www.nepotists.co.uk/2024_team.asp" TargetMode="External"/><Relationship Id="rId46" Type="http://schemas.openxmlformats.org/officeDocument/2006/relationships/printerSettings" Target="../printerSettings/printerSettings1.bin"/><Relationship Id="rId20" Type="http://schemas.openxmlformats.org/officeDocument/2006/relationships/hyperlink" Target="https://www.nepotists.co.uk/2024_team.asp" TargetMode="External"/><Relationship Id="rId41" Type="http://schemas.openxmlformats.org/officeDocument/2006/relationships/hyperlink" Target="https://www.nepotists.co.uk/2024_team.asp"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ww.nepotists.co.uk/scorecards/2023/2023-05-14_harrow_st_marys.pdf" TargetMode="External"/><Relationship Id="rId18" Type="http://schemas.openxmlformats.org/officeDocument/2006/relationships/hyperlink" Target="https://www.nepotists.co.uk/scorecards/2023/2023-07-09-shepherds_bush.pdf" TargetMode="External"/><Relationship Id="rId26" Type="http://schemas.openxmlformats.org/officeDocument/2006/relationships/hyperlink" Target="https://www.nepotists.co.uk/2023_team.asp" TargetMode="External"/><Relationship Id="rId39" Type="http://schemas.openxmlformats.org/officeDocument/2006/relationships/hyperlink" Target="https://www.nepotists.co.uk/2023_team.asp" TargetMode="External"/><Relationship Id="rId21" Type="http://schemas.openxmlformats.org/officeDocument/2006/relationships/hyperlink" Target="https://www.nepotists.co.uk/2023_team.asp" TargetMode="External"/><Relationship Id="rId34" Type="http://schemas.openxmlformats.org/officeDocument/2006/relationships/hyperlink" Target="https://www.nepotists.co.uk/scorecards/2023/2023-08-13_princes_head.pdf" TargetMode="External"/><Relationship Id="rId42" Type="http://schemas.openxmlformats.org/officeDocument/2006/relationships/hyperlink" Target="https://www.nepotists.co.uk/scorecards/2023/2023-09-10_highgate.pdf" TargetMode="External"/><Relationship Id="rId47" Type="http://schemas.openxmlformats.org/officeDocument/2006/relationships/printerSettings" Target="../printerSettings/printerSettings2.bin"/><Relationship Id="rId7" Type="http://schemas.openxmlformats.org/officeDocument/2006/relationships/hyperlink" Target="https://www.nepotists.co.uk/2023_team.asp" TargetMode="External"/><Relationship Id="rId2" Type="http://schemas.openxmlformats.org/officeDocument/2006/relationships/hyperlink" Target="https://www.nepotists.co.uk/scorecards/2023/2023-06-11_palm_tree.pdf" TargetMode="External"/><Relationship Id="rId16" Type="http://schemas.openxmlformats.org/officeDocument/2006/relationships/hyperlink" Target="https://www.nepotists.co.uk/scorecards/2023/2023-06-25-old_actonians.pdf" TargetMode="External"/><Relationship Id="rId29" Type="http://schemas.openxmlformats.org/officeDocument/2006/relationships/hyperlink" Target="https://www.nepotists.co.uk/scorecards/2023/2023-08-12_plastics.pdf" TargetMode="External"/><Relationship Id="rId1" Type="http://schemas.openxmlformats.org/officeDocument/2006/relationships/hyperlink" Target="https://www.nepotists.co.uk/2023_team.asp" TargetMode="External"/><Relationship Id="rId6" Type="http://schemas.openxmlformats.org/officeDocument/2006/relationships/hyperlink" Target="https://www.nepotists.co.uk/scorecards/2023/2023-05-28-chobham.pdf" TargetMode="External"/><Relationship Id="rId11" Type="http://schemas.openxmlformats.org/officeDocument/2006/relationships/hyperlink" Target="https://www.nepotists.co.uk/2023_team.asp" TargetMode="External"/><Relationship Id="rId24" Type="http://schemas.openxmlformats.org/officeDocument/2006/relationships/hyperlink" Target="https://www.nepotists.co.uk/scorecards/2023/2023-05-14_harrow_st_marys.pdf" TargetMode="External"/><Relationship Id="rId32" Type="http://schemas.openxmlformats.org/officeDocument/2006/relationships/hyperlink" Target="https://www.nepotists.co.uk/2023_team.asp" TargetMode="External"/><Relationship Id="rId37" Type="http://schemas.openxmlformats.org/officeDocument/2006/relationships/hyperlink" Target="https://www.nepotists.co.uk/2023_team.asp" TargetMode="External"/><Relationship Id="rId40" Type="http://schemas.openxmlformats.org/officeDocument/2006/relationships/hyperlink" Target="https://www.nepotists.co.uk/scorecards/2023/2023-09-03_chingford.pdf" TargetMode="External"/><Relationship Id="rId45" Type="http://schemas.openxmlformats.org/officeDocument/2006/relationships/hyperlink" Target="https://www.nepotists.co.uk/2023_team.asp" TargetMode="External"/><Relationship Id="rId5" Type="http://schemas.openxmlformats.org/officeDocument/2006/relationships/hyperlink" Target="https://www.nepotists.co.uk/2023_team.asp" TargetMode="External"/><Relationship Id="rId15" Type="http://schemas.openxmlformats.org/officeDocument/2006/relationships/hyperlink" Target="https://www.nepotists.co.uk/2023_team.asp" TargetMode="External"/><Relationship Id="rId23" Type="http://schemas.openxmlformats.org/officeDocument/2006/relationships/hyperlink" Target="https://www.nepotists.co.uk/2023_team.asp" TargetMode="External"/><Relationship Id="rId28" Type="http://schemas.openxmlformats.org/officeDocument/2006/relationships/hyperlink" Target="https://www.nepotists.co.uk/2023_team.asp" TargetMode="External"/><Relationship Id="rId36" Type="http://schemas.openxmlformats.org/officeDocument/2006/relationships/hyperlink" Target="https://www.nepotists.co.uk/scorecards/2023/2023-08-20_old_merchant_taylors.pdf" TargetMode="External"/><Relationship Id="rId10" Type="http://schemas.openxmlformats.org/officeDocument/2006/relationships/hyperlink" Target="https://www.nepotists.co.uk/2023_team.asp" TargetMode="External"/><Relationship Id="rId19" Type="http://schemas.openxmlformats.org/officeDocument/2006/relationships/hyperlink" Target="https://www.nepotists.co.uk/2023_team.asp" TargetMode="External"/><Relationship Id="rId31" Type="http://schemas.openxmlformats.org/officeDocument/2006/relationships/hyperlink" Target="https://www.nepotists.co.uk/scorecards/2023/2023-08-12_princes_head.pdf" TargetMode="External"/><Relationship Id="rId44" Type="http://schemas.openxmlformats.org/officeDocument/2006/relationships/hyperlink" Target="https://www.nepotists.co.uk/scorecards/2023/2023-07-02-kew.pdf" TargetMode="External"/><Relationship Id="rId4" Type="http://schemas.openxmlformats.org/officeDocument/2006/relationships/hyperlink" Target="https://www.nepotists.co.uk/scorecards/2023/2023-05-28_exeats.pdf" TargetMode="External"/><Relationship Id="rId9" Type="http://schemas.openxmlformats.org/officeDocument/2006/relationships/hyperlink" Target="https://www.nepotists.co.uk/2023_team.asp" TargetMode="External"/><Relationship Id="rId14" Type="http://schemas.openxmlformats.org/officeDocument/2006/relationships/hyperlink" Target="https://www.nepotists.co.uk/scorecards/2023/2023-05-21_black_rose.pdf" TargetMode="External"/><Relationship Id="rId22" Type="http://schemas.openxmlformats.org/officeDocument/2006/relationships/hyperlink" Target="https://www.nepotists.co.uk/scorecards/2023/2023-05-14_harrow_st_marys.pdf" TargetMode="External"/><Relationship Id="rId27" Type="http://schemas.openxmlformats.org/officeDocument/2006/relationships/hyperlink" Target="https://www.nepotists.co.uk/scorecards/2023/2023-08-06_chiswick.pdf" TargetMode="External"/><Relationship Id="rId30" Type="http://schemas.openxmlformats.org/officeDocument/2006/relationships/hyperlink" Target="https://www.nepotists.co.uk/2023_team.asp" TargetMode="External"/><Relationship Id="rId35" Type="http://schemas.openxmlformats.org/officeDocument/2006/relationships/hyperlink" Target="https://www.nepotists.co.uk/2023_team.asp" TargetMode="External"/><Relationship Id="rId43" Type="http://schemas.openxmlformats.org/officeDocument/2006/relationships/hyperlink" Target="https://www.nepotists.co.uk/2023_team.asp" TargetMode="External"/><Relationship Id="rId8" Type="http://schemas.openxmlformats.org/officeDocument/2006/relationships/hyperlink" Target="https://www.nepotists.co.uk/scorecards/2023/2023-06-04_barnes.pdf" TargetMode="External"/><Relationship Id="rId3" Type="http://schemas.openxmlformats.org/officeDocument/2006/relationships/hyperlink" Target="https://www.nepotists.co.uk/scorecards/2023/2023-06-18_putney.pdf" TargetMode="External"/><Relationship Id="rId12" Type="http://schemas.openxmlformats.org/officeDocument/2006/relationships/hyperlink" Target="https://www.nepotists.co.uk/2023_team.asp" TargetMode="External"/><Relationship Id="rId17" Type="http://schemas.openxmlformats.org/officeDocument/2006/relationships/hyperlink" Target="https://www.nepotists.co.uk/2023_team.asp" TargetMode="External"/><Relationship Id="rId25" Type="http://schemas.openxmlformats.org/officeDocument/2006/relationships/hyperlink" Target="https://www.nepotists.co.uk/scorecards/2023/2023-07-30-northwood.pdf" TargetMode="External"/><Relationship Id="rId33" Type="http://schemas.openxmlformats.org/officeDocument/2006/relationships/hyperlink" Target="https://www.nepotists.co.uk/2023_team.asp" TargetMode="External"/><Relationship Id="rId38" Type="http://schemas.openxmlformats.org/officeDocument/2006/relationships/hyperlink" Target="https://www.nepotists.co.uk/scorecards/2023/2023-05-14_harrow_st_marys.pdf" TargetMode="External"/><Relationship Id="rId46" Type="http://schemas.openxmlformats.org/officeDocument/2006/relationships/hyperlink" Target="https://www.nepotists.co.uk/scorecards/2023/2023-08-12_post_modernists.pdf" TargetMode="External"/><Relationship Id="rId20" Type="http://schemas.openxmlformats.org/officeDocument/2006/relationships/hyperlink" Target="https://www.nepotists.co.uk/scorecards/2023/2023-07-16-pinner.pdf" TargetMode="External"/><Relationship Id="rId41" Type="http://schemas.openxmlformats.org/officeDocument/2006/relationships/hyperlink" Target="https://www.nepotists.co.uk/2023_team.as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S50"/>
  <sheetViews>
    <sheetView showGridLines="0" showRowColHeaders="0" tabSelected="1" zoomScaleNormal="100" workbookViewId="0">
      <selection activeCell="A117" sqref="A117"/>
    </sheetView>
  </sheetViews>
  <sheetFormatPr defaultColWidth="9.08984375" defaultRowHeight="12.5" x14ac:dyDescent="0.25"/>
  <cols>
    <col min="1" max="1" width="1.90625" customWidth="1"/>
    <col min="2" max="2" width="12.6328125" customWidth="1"/>
    <col min="3" max="3" width="22.6328125" customWidth="1"/>
    <col min="4" max="4" width="9.6328125" style="135" customWidth="1"/>
    <col min="5" max="5" width="12.6328125" style="135" customWidth="1"/>
    <col min="6" max="6" width="11.6328125" style="135" customWidth="1"/>
    <col min="7" max="7" width="10.6328125" style="135" customWidth="1"/>
    <col min="8" max="8" width="7.6328125" style="135" customWidth="1"/>
    <col min="9" max="9" width="15.6328125" style="135" customWidth="1"/>
    <col min="10" max="10" width="2.6328125" customWidth="1"/>
  </cols>
  <sheetData>
    <row r="1" spans="1:19" ht="13.65" customHeight="1" x14ac:dyDescent="0.3">
      <c r="A1" s="138"/>
      <c r="B1" s="94"/>
      <c r="C1" s="94"/>
      <c r="D1" s="143"/>
      <c r="E1" s="143"/>
      <c r="F1" s="143"/>
      <c r="G1" s="143"/>
      <c r="H1" s="143"/>
      <c r="I1" s="132"/>
    </row>
    <row r="2" spans="1:19" ht="13.65" customHeight="1" x14ac:dyDescent="0.25">
      <c r="A2" s="138"/>
      <c r="B2" s="289" t="s">
        <v>432</v>
      </c>
      <c r="C2" s="290"/>
      <c r="D2" s="290"/>
      <c r="E2" s="290"/>
      <c r="F2" s="290"/>
      <c r="G2" s="290"/>
      <c r="H2" s="290"/>
      <c r="I2" s="291"/>
    </row>
    <row r="3" spans="1:19" ht="13" x14ac:dyDescent="0.25">
      <c r="A3" s="138"/>
      <c r="B3" s="71" t="s">
        <v>0</v>
      </c>
      <c r="C3" s="71" t="s">
        <v>1</v>
      </c>
      <c r="D3" s="72" t="s">
        <v>2</v>
      </c>
      <c r="E3" s="159" t="s">
        <v>90</v>
      </c>
      <c r="F3" s="158" t="s">
        <v>3</v>
      </c>
      <c r="G3" s="65" t="s">
        <v>108</v>
      </c>
      <c r="H3" s="65" t="s">
        <v>89</v>
      </c>
      <c r="I3" s="78" t="s">
        <v>12</v>
      </c>
    </row>
    <row r="4" spans="1:19" ht="13.65" customHeight="1" x14ac:dyDescent="0.25">
      <c r="A4" s="142">
        <v>1</v>
      </c>
      <c r="B4" s="73">
        <v>45403</v>
      </c>
      <c r="C4" s="76" t="s">
        <v>95</v>
      </c>
      <c r="D4" s="77" t="s">
        <v>91</v>
      </c>
      <c r="E4" s="77" t="s">
        <v>104</v>
      </c>
      <c r="F4" s="77" t="s">
        <v>85</v>
      </c>
      <c r="G4" s="82" t="s">
        <v>128</v>
      </c>
      <c r="H4" s="2"/>
      <c r="I4" s="77" t="s">
        <v>127</v>
      </c>
      <c r="R4" t="s">
        <v>83</v>
      </c>
      <c r="S4" t="s">
        <v>83</v>
      </c>
    </row>
    <row r="5" spans="1:19" ht="13.65" customHeight="1" x14ac:dyDescent="0.25">
      <c r="A5" s="142">
        <f>+A4+1</f>
        <v>2</v>
      </c>
      <c r="B5" s="73">
        <v>45410</v>
      </c>
      <c r="C5" s="76" t="s">
        <v>351</v>
      </c>
      <c r="D5" s="77" t="s">
        <v>91</v>
      </c>
      <c r="E5" s="77" t="s">
        <v>104</v>
      </c>
      <c r="F5" s="77" t="s">
        <v>85</v>
      </c>
      <c r="G5" s="82" t="s">
        <v>128</v>
      </c>
      <c r="H5" s="2"/>
      <c r="I5" s="77" t="s">
        <v>127</v>
      </c>
      <c r="R5" t="s">
        <v>83</v>
      </c>
      <c r="S5" t="s">
        <v>83</v>
      </c>
    </row>
    <row r="6" spans="1:19" ht="13.65" customHeight="1" x14ac:dyDescent="0.25">
      <c r="A6" s="142">
        <f t="shared" ref="A6:A22" si="0">+A5+1</f>
        <v>3</v>
      </c>
      <c r="B6" s="73">
        <v>45417</v>
      </c>
      <c r="C6" s="76" t="s">
        <v>86</v>
      </c>
      <c r="D6" s="77" t="s">
        <v>91</v>
      </c>
      <c r="E6" s="77" t="s">
        <v>104</v>
      </c>
      <c r="F6" s="77" t="s">
        <v>85</v>
      </c>
      <c r="G6" s="82" t="s">
        <v>128</v>
      </c>
      <c r="H6" s="2"/>
      <c r="I6" s="77" t="s">
        <v>127</v>
      </c>
      <c r="R6" t="s">
        <v>83</v>
      </c>
      <c r="S6" t="s">
        <v>83</v>
      </c>
    </row>
    <row r="7" spans="1:19" ht="13.65" customHeight="1" x14ac:dyDescent="0.25">
      <c r="A7" s="142">
        <f t="shared" si="0"/>
        <v>4</v>
      </c>
      <c r="B7" s="73">
        <v>45424</v>
      </c>
      <c r="C7" s="76" t="s">
        <v>97</v>
      </c>
      <c r="D7" s="77" t="s">
        <v>91</v>
      </c>
      <c r="E7" s="77" t="s">
        <v>104</v>
      </c>
      <c r="F7" s="77" t="s">
        <v>103</v>
      </c>
      <c r="G7" s="2" t="s">
        <v>108</v>
      </c>
      <c r="H7" s="2" t="s">
        <v>89</v>
      </c>
      <c r="I7" s="77" t="s">
        <v>241</v>
      </c>
      <c r="R7" t="s">
        <v>83</v>
      </c>
      <c r="S7" t="s">
        <v>83</v>
      </c>
    </row>
    <row r="8" spans="1:19" ht="13.65" customHeight="1" x14ac:dyDescent="0.25">
      <c r="A8" s="142">
        <f t="shared" si="0"/>
        <v>5</v>
      </c>
      <c r="B8" s="73">
        <v>45431</v>
      </c>
      <c r="C8" s="76" t="s">
        <v>87</v>
      </c>
      <c r="D8" s="77" t="s">
        <v>91</v>
      </c>
      <c r="E8" s="77" t="s">
        <v>104</v>
      </c>
      <c r="F8" s="77" t="s">
        <v>103</v>
      </c>
      <c r="G8" s="2" t="s">
        <v>108</v>
      </c>
      <c r="H8" s="2" t="s">
        <v>89</v>
      </c>
      <c r="I8" s="77" t="s">
        <v>163</v>
      </c>
      <c r="R8" t="s">
        <v>83</v>
      </c>
      <c r="S8" t="s">
        <v>83</v>
      </c>
    </row>
    <row r="9" spans="1:19" ht="13.65" customHeight="1" x14ac:dyDescent="0.25">
      <c r="A9" s="142">
        <f t="shared" si="0"/>
        <v>6</v>
      </c>
      <c r="B9" s="73">
        <v>45438</v>
      </c>
      <c r="C9" s="76" t="s">
        <v>134</v>
      </c>
      <c r="D9" s="77" t="s">
        <v>93</v>
      </c>
      <c r="E9" s="77" t="s">
        <v>104</v>
      </c>
      <c r="F9" s="77" t="s">
        <v>103</v>
      </c>
      <c r="G9" s="2" t="s">
        <v>108</v>
      </c>
      <c r="H9" s="2" t="s">
        <v>89</v>
      </c>
      <c r="I9" s="77" t="s">
        <v>241</v>
      </c>
      <c r="R9" t="s">
        <v>83</v>
      </c>
      <c r="S9" t="s">
        <v>83</v>
      </c>
    </row>
    <row r="10" spans="1:19" ht="13.65" customHeight="1" x14ac:dyDescent="0.25">
      <c r="A10" s="142">
        <f t="shared" si="0"/>
        <v>7</v>
      </c>
      <c r="B10" s="73">
        <v>45445</v>
      </c>
      <c r="C10" s="76" t="s">
        <v>122</v>
      </c>
      <c r="D10" s="77" t="s">
        <v>93</v>
      </c>
      <c r="E10" s="77" t="s">
        <v>104</v>
      </c>
      <c r="F10" s="77" t="s">
        <v>102</v>
      </c>
      <c r="G10" s="2" t="s">
        <v>108</v>
      </c>
      <c r="H10" s="2" t="s">
        <v>89</v>
      </c>
      <c r="I10" s="77" t="s">
        <v>163</v>
      </c>
      <c r="R10" t="s">
        <v>83</v>
      </c>
      <c r="S10" t="s">
        <v>83</v>
      </c>
    </row>
    <row r="11" spans="1:19" ht="13.65" customHeight="1" x14ac:dyDescent="0.25">
      <c r="A11" s="142">
        <f t="shared" si="0"/>
        <v>8</v>
      </c>
      <c r="B11" s="73">
        <v>45452</v>
      </c>
      <c r="C11" s="76" t="s">
        <v>95</v>
      </c>
      <c r="D11" s="77" t="s">
        <v>91</v>
      </c>
      <c r="E11" s="77" t="s">
        <v>104</v>
      </c>
      <c r="F11" s="77" t="s">
        <v>102</v>
      </c>
      <c r="G11" s="2" t="s">
        <v>108</v>
      </c>
      <c r="H11" s="2" t="s">
        <v>89</v>
      </c>
      <c r="I11" s="77" t="s">
        <v>241</v>
      </c>
      <c r="R11" t="s">
        <v>83</v>
      </c>
      <c r="S11" t="s">
        <v>83</v>
      </c>
    </row>
    <row r="12" spans="1:19" ht="13.65" customHeight="1" x14ac:dyDescent="0.25">
      <c r="A12" s="142">
        <f t="shared" si="0"/>
        <v>9</v>
      </c>
      <c r="B12" s="73">
        <v>45459</v>
      </c>
      <c r="C12" s="76" t="s">
        <v>88</v>
      </c>
      <c r="D12" s="77" t="s">
        <v>91</v>
      </c>
      <c r="E12" s="77" t="s">
        <v>104</v>
      </c>
      <c r="F12" s="77" t="s">
        <v>102</v>
      </c>
      <c r="G12" s="2" t="s">
        <v>108</v>
      </c>
      <c r="H12" s="2" t="s">
        <v>89</v>
      </c>
      <c r="I12" s="77" t="s">
        <v>163</v>
      </c>
      <c r="R12" t="s">
        <v>83</v>
      </c>
      <c r="S12" t="s">
        <v>83</v>
      </c>
    </row>
    <row r="13" spans="1:19" ht="13.65" customHeight="1" x14ac:dyDescent="0.25">
      <c r="A13" s="142"/>
      <c r="B13" s="73">
        <v>45466</v>
      </c>
      <c r="C13" s="76" t="s">
        <v>87</v>
      </c>
      <c r="D13" s="77" t="s">
        <v>91</v>
      </c>
      <c r="E13" s="77" t="s">
        <v>104</v>
      </c>
      <c r="F13" s="77" t="s">
        <v>102</v>
      </c>
      <c r="G13" s="2" t="s">
        <v>108</v>
      </c>
      <c r="H13" s="2" t="s">
        <v>89</v>
      </c>
      <c r="I13" s="77" t="s">
        <v>164</v>
      </c>
    </row>
    <row r="14" spans="1:19" ht="13.65" customHeight="1" x14ac:dyDescent="0.25">
      <c r="A14" s="142">
        <f>+A12+1</f>
        <v>10</v>
      </c>
      <c r="B14" s="73">
        <v>45473</v>
      </c>
      <c r="C14" s="76" t="s">
        <v>5</v>
      </c>
      <c r="D14" s="77" t="s">
        <v>92</v>
      </c>
      <c r="E14" s="77" t="s">
        <v>104</v>
      </c>
      <c r="F14" s="77" t="s">
        <v>103</v>
      </c>
      <c r="G14" s="2" t="s">
        <v>108</v>
      </c>
      <c r="H14" s="2" t="s">
        <v>89</v>
      </c>
      <c r="I14" s="77" t="s">
        <v>391</v>
      </c>
      <c r="R14" t="s">
        <v>83</v>
      </c>
      <c r="S14" t="s">
        <v>83</v>
      </c>
    </row>
    <row r="15" spans="1:19" ht="13.65" customHeight="1" x14ac:dyDescent="0.25">
      <c r="A15" s="142">
        <f t="shared" si="0"/>
        <v>11</v>
      </c>
      <c r="B15" s="73">
        <v>45480</v>
      </c>
      <c r="C15" s="76" t="s">
        <v>135</v>
      </c>
      <c r="D15" s="77" t="s">
        <v>91</v>
      </c>
      <c r="E15" s="77" t="s">
        <v>104</v>
      </c>
      <c r="F15" s="77" t="s">
        <v>268</v>
      </c>
      <c r="G15" s="82" t="s">
        <v>128</v>
      </c>
      <c r="H15" s="2" t="s">
        <v>89</v>
      </c>
      <c r="I15" s="77" t="s">
        <v>163</v>
      </c>
      <c r="R15" t="s">
        <v>83</v>
      </c>
      <c r="S15" t="s">
        <v>83</v>
      </c>
    </row>
    <row r="16" spans="1:19" ht="13.65" customHeight="1" x14ac:dyDescent="0.25">
      <c r="A16" s="142">
        <f t="shared" si="0"/>
        <v>12</v>
      </c>
      <c r="B16" s="73">
        <v>45485</v>
      </c>
      <c r="C16" s="272" t="s">
        <v>376</v>
      </c>
      <c r="D16" s="77" t="s">
        <v>269</v>
      </c>
      <c r="E16" s="77" t="s">
        <v>157</v>
      </c>
      <c r="F16" s="77" t="s">
        <v>102</v>
      </c>
      <c r="G16" s="2" t="s">
        <v>108</v>
      </c>
      <c r="H16" s="2" t="s">
        <v>89</v>
      </c>
      <c r="I16" s="77" t="s">
        <v>241</v>
      </c>
      <c r="R16" t="s">
        <v>83</v>
      </c>
      <c r="S16" t="s">
        <v>83</v>
      </c>
    </row>
    <row r="17" spans="1:19" ht="13.65" customHeight="1" x14ac:dyDescent="0.25">
      <c r="A17" s="142">
        <f t="shared" si="0"/>
        <v>13</v>
      </c>
      <c r="B17" s="73">
        <v>45487</v>
      </c>
      <c r="C17" s="76" t="s">
        <v>99</v>
      </c>
      <c r="D17" s="77" t="s">
        <v>91</v>
      </c>
      <c r="E17" s="77" t="s">
        <v>104</v>
      </c>
      <c r="F17" s="77" t="s">
        <v>85</v>
      </c>
      <c r="G17" s="82" t="s">
        <v>128</v>
      </c>
      <c r="H17" s="2"/>
      <c r="I17" s="77" t="s">
        <v>127</v>
      </c>
      <c r="R17" t="s">
        <v>83</v>
      </c>
      <c r="S17" t="s">
        <v>83</v>
      </c>
    </row>
    <row r="18" spans="1:19" ht="13.65" customHeight="1" x14ac:dyDescent="0.25">
      <c r="A18" s="142">
        <f t="shared" si="0"/>
        <v>14</v>
      </c>
      <c r="B18" s="73">
        <v>45494</v>
      </c>
      <c r="C18" s="76" t="s">
        <v>100</v>
      </c>
      <c r="D18" s="77" t="s">
        <v>91</v>
      </c>
      <c r="E18" s="77" t="s">
        <v>104</v>
      </c>
      <c r="F18" s="77" t="s">
        <v>103</v>
      </c>
      <c r="G18" s="2" t="s">
        <v>108</v>
      </c>
      <c r="H18" s="2" t="s">
        <v>89</v>
      </c>
      <c r="I18" s="77" t="s">
        <v>163</v>
      </c>
      <c r="R18" t="s">
        <v>83</v>
      </c>
      <c r="S18" t="s">
        <v>83</v>
      </c>
    </row>
    <row r="19" spans="1:19" ht="13.65" customHeight="1" x14ac:dyDescent="0.25">
      <c r="A19" s="142">
        <f t="shared" si="0"/>
        <v>15</v>
      </c>
      <c r="B19" s="73">
        <v>45501</v>
      </c>
      <c r="C19" s="76" t="s">
        <v>98</v>
      </c>
      <c r="D19" s="77" t="s">
        <v>93</v>
      </c>
      <c r="E19" s="77" t="s">
        <v>104</v>
      </c>
      <c r="F19" s="77" t="s">
        <v>103</v>
      </c>
      <c r="G19" s="2" t="s">
        <v>108</v>
      </c>
      <c r="H19" s="2" t="s">
        <v>89</v>
      </c>
      <c r="I19" s="77" t="s">
        <v>274</v>
      </c>
      <c r="R19" t="s">
        <v>83</v>
      </c>
      <c r="S19" t="s">
        <v>83</v>
      </c>
    </row>
    <row r="20" spans="1:19" ht="13.65" customHeight="1" x14ac:dyDescent="0.25">
      <c r="A20" s="142">
        <f t="shared" si="0"/>
        <v>16</v>
      </c>
      <c r="B20" s="73">
        <v>45508</v>
      </c>
      <c r="C20" s="76" t="s">
        <v>143</v>
      </c>
      <c r="D20" s="77" t="s">
        <v>93</v>
      </c>
      <c r="E20" s="77" t="s">
        <v>243</v>
      </c>
      <c r="F20" s="77" t="s">
        <v>102</v>
      </c>
      <c r="G20" s="2" t="s">
        <v>108</v>
      </c>
      <c r="H20" s="2" t="s">
        <v>89</v>
      </c>
      <c r="I20" s="77" t="s">
        <v>164</v>
      </c>
      <c r="R20" t="s">
        <v>83</v>
      </c>
      <c r="S20" t="s">
        <v>83</v>
      </c>
    </row>
    <row r="21" spans="1:19" ht="13.65" customHeight="1" x14ac:dyDescent="0.25">
      <c r="A21" s="142">
        <f t="shared" si="0"/>
        <v>17</v>
      </c>
      <c r="B21" s="73">
        <v>45514</v>
      </c>
      <c r="C21" s="272" t="s">
        <v>376</v>
      </c>
      <c r="D21" s="77" t="s">
        <v>94</v>
      </c>
      <c r="E21" s="77" t="s">
        <v>157</v>
      </c>
      <c r="F21" s="77" t="s">
        <v>102</v>
      </c>
      <c r="G21" s="2" t="s">
        <v>108</v>
      </c>
      <c r="H21" s="2" t="s">
        <v>89</v>
      </c>
      <c r="I21" s="77" t="s">
        <v>163</v>
      </c>
      <c r="R21" t="s">
        <v>83</v>
      </c>
      <c r="S21" t="s">
        <v>83</v>
      </c>
    </row>
    <row r="22" spans="1:19" ht="13.65" customHeight="1" x14ac:dyDescent="0.3">
      <c r="A22" s="142">
        <f t="shared" si="0"/>
        <v>18</v>
      </c>
      <c r="B22" s="73">
        <v>45514</v>
      </c>
      <c r="C22" s="76" t="s">
        <v>402</v>
      </c>
      <c r="D22" s="77" t="s">
        <v>277</v>
      </c>
      <c r="E22" s="77" t="s">
        <v>157</v>
      </c>
      <c r="F22" s="77" t="s">
        <v>103</v>
      </c>
      <c r="G22" s="2" t="s">
        <v>108</v>
      </c>
      <c r="H22" s="2" t="s">
        <v>89</v>
      </c>
      <c r="I22" s="77" t="s">
        <v>163</v>
      </c>
      <c r="J22" s="94"/>
      <c r="R22" t="s">
        <v>83</v>
      </c>
      <c r="S22" t="s">
        <v>83</v>
      </c>
    </row>
    <row r="23" spans="1:19" ht="13.65" customHeight="1" x14ac:dyDescent="0.3">
      <c r="A23" s="142"/>
      <c r="B23" s="73">
        <v>45515</v>
      </c>
      <c r="C23" s="76" t="s">
        <v>403</v>
      </c>
      <c r="D23" s="77" t="s">
        <v>275</v>
      </c>
      <c r="E23" s="77" t="s">
        <v>157</v>
      </c>
      <c r="F23" s="77" t="s">
        <v>102</v>
      </c>
      <c r="G23" s="2" t="s">
        <v>108</v>
      </c>
      <c r="H23" s="2" t="s">
        <v>89</v>
      </c>
      <c r="I23" s="77" t="s">
        <v>163</v>
      </c>
      <c r="J23" s="94"/>
      <c r="K23" s="94"/>
    </row>
    <row r="24" spans="1:19" ht="13.65" customHeight="1" x14ac:dyDescent="0.3">
      <c r="A24" s="142"/>
      <c r="B24" s="73">
        <v>45515</v>
      </c>
      <c r="C24" s="76" t="s">
        <v>402</v>
      </c>
      <c r="D24" s="77" t="s">
        <v>276</v>
      </c>
      <c r="E24" s="77" t="s">
        <v>157</v>
      </c>
      <c r="F24" s="77" t="s">
        <v>102</v>
      </c>
      <c r="G24" s="2" t="s">
        <v>108</v>
      </c>
      <c r="H24" s="2" t="s">
        <v>89</v>
      </c>
      <c r="I24" s="77" t="s">
        <v>163</v>
      </c>
      <c r="J24" s="94"/>
      <c r="K24" s="94"/>
    </row>
    <row r="25" spans="1:19" ht="13.65" customHeight="1" x14ac:dyDescent="0.3">
      <c r="A25" s="142"/>
      <c r="B25" s="73">
        <v>45522</v>
      </c>
      <c r="C25" s="272" t="s">
        <v>352</v>
      </c>
      <c r="D25" s="77" t="s">
        <v>276</v>
      </c>
      <c r="E25" s="77" t="s">
        <v>104</v>
      </c>
      <c r="F25" s="77" t="s">
        <v>102</v>
      </c>
      <c r="G25" s="2" t="s">
        <v>108</v>
      </c>
      <c r="H25" s="2" t="s">
        <v>89</v>
      </c>
      <c r="I25" s="77" t="s">
        <v>164</v>
      </c>
      <c r="J25" s="94"/>
    </row>
    <row r="26" spans="1:19" ht="13.65" customHeight="1" x14ac:dyDescent="0.25">
      <c r="A26" s="142"/>
      <c r="B26" s="73">
        <v>45529</v>
      </c>
      <c r="C26" s="76" t="s">
        <v>100</v>
      </c>
      <c r="D26" s="77" t="s">
        <v>92</v>
      </c>
      <c r="E26" s="77" t="s">
        <v>104</v>
      </c>
      <c r="F26" s="77" t="s">
        <v>102</v>
      </c>
      <c r="G26" s="2" t="s">
        <v>108</v>
      </c>
      <c r="H26" s="2" t="s">
        <v>89</v>
      </c>
      <c r="I26" s="77" t="s">
        <v>164</v>
      </c>
    </row>
    <row r="27" spans="1:19" ht="13.65" customHeight="1" x14ac:dyDescent="0.25">
      <c r="A27" s="142"/>
      <c r="B27" s="73">
        <v>45536</v>
      </c>
      <c r="C27" s="76" t="s">
        <v>351</v>
      </c>
      <c r="D27" s="77" t="s">
        <v>91</v>
      </c>
      <c r="E27" s="77" t="s">
        <v>104</v>
      </c>
      <c r="F27" s="77" t="s">
        <v>102</v>
      </c>
      <c r="G27" s="2" t="s">
        <v>108</v>
      </c>
      <c r="H27" s="2" t="s">
        <v>89</v>
      </c>
      <c r="I27" s="77" t="s">
        <v>164</v>
      </c>
    </row>
    <row r="28" spans="1:19" ht="13.65" customHeight="1" x14ac:dyDescent="0.25">
      <c r="A28" s="142"/>
      <c r="B28" s="73">
        <v>45543</v>
      </c>
      <c r="C28" s="76" t="s">
        <v>4</v>
      </c>
      <c r="D28" s="77" t="s">
        <v>92</v>
      </c>
      <c r="E28" s="77" t="s">
        <v>104</v>
      </c>
      <c r="F28" s="77" t="s">
        <v>102</v>
      </c>
      <c r="G28" s="2" t="s">
        <v>108</v>
      </c>
      <c r="H28" s="2" t="s">
        <v>89</v>
      </c>
      <c r="I28" s="77" t="s">
        <v>164</v>
      </c>
    </row>
    <row r="29" spans="1:19" ht="13.65" customHeight="1" x14ac:dyDescent="0.25">
      <c r="A29" s="142"/>
      <c r="B29" s="250">
        <v>45550</v>
      </c>
      <c r="C29" s="157" t="s">
        <v>101</v>
      </c>
      <c r="D29" s="251" t="s">
        <v>92</v>
      </c>
      <c r="E29" s="251" t="s">
        <v>104</v>
      </c>
      <c r="F29" s="157" t="s">
        <v>102</v>
      </c>
      <c r="G29" s="278" t="s">
        <v>108</v>
      </c>
      <c r="H29" s="278" t="s">
        <v>89</v>
      </c>
      <c r="I29" s="157" t="s">
        <v>241</v>
      </c>
      <c r="J29" s="218"/>
    </row>
    <row r="30" spans="1:19" ht="13.65" customHeight="1" x14ac:dyDescent="0.25">
      <c r="A30" s="138"/>
      <c r="B30" s="139"/>
      <c r="C30" s="139"/>
      <c r="D30" s="136"/>
      <c r="E30" s="136"/>
      <c r="F30" s="136"/>
      <c r="G30" s="136"/>
      <c r="H30" s="136"/>
      <c r="I30" s="136"/>
    </row>
    <row r="31" spans="1:19" ht="13.65" customHeight="1" x14ac:dyDescent="0.25">
      <c r="A31" s="138"/>
      <c r="B31" s="287" t="s">
        <v>69</v>
      </c>
      <c r="C31" s="288"/>
      <c r="D31" s="136"/>
      <c r="E31" s="136"/>
      <c r="F31" s="136"/>
      <c r="G31" s="136"/>
      <c r="H31" s="136"/>
      <c r="I31" s="133"/>
    </row>
    <row r="32" spans="1:19" ht="13.65" customHeight="1" x14ac:dyDescent="0.25">
      <c r="A32" s="138"/>
      <c r="B32" s="79" t="s">
        <v>129</v>
      </c>
      <c r="C32" s="3">
        <f>COUNTA(B4:B29)</f>
        <v>26</v>
      </c>
      <c r="D32" s="136"/>
      <c r="E32" s="136"/>
      <c r="F32" s="136"/>
      <c r="G32" s="136"/>
      <c r="H32" s="136"/>
      <c r="I32" s="279"/>
    </row>
    <row r="33" spans="1:19" ht="13.65" customHeight="1" x14ac:dyDescent="0.25">
      <c r="A33" s="138"/>
      <c r="B33" s="80" t="s">
        <v>130</v>
      </c>
      <c r="C33" s="4">
        <f>C34+C35+C36</f>
        <v>22</v>
      </c>
      <c r="D33" s="136"/>
      <c r="E33" s="136"/>
      <c r="F33" s="136"/>
      <c r="G33" s="136"/>
      <c r="H33" s="136"/>
      <c r="I33" s="133"/>
    </row>
    <row r="34" spans="1:19" ht="13.65" customHeight="1" x14ac:dyDescent="0.25">
      <c r="A34" s="138"/>
      <c r="B34" s="80" t="s">
        <v>102</v>
      </c>
      <c r="C34" s="4">
        <f>COUNTIF(F4:F29,B34)</f>
        <v>14</v>
      </c>
      <c r="D34" s="136"/>
      <c r="E34" s="136"/>
      <c r="F34" s="136"/>
      <c r="G34" s="136"/>
      <c r="H34" s="136"/>
      <c r="I34" s="133"/>
    </row>
    <row r="35" spans="1:19" ht="13.65" customHeight="1" x14ac:dyDescent="0.25">
      <c r="A35" s="138"/>
      <c r="B35" s="80" t="s">
        <v>103</v>
      </c>
      <c r="C35" s="4">
        <f>COUNTIF(F4:F29,B35)</f>
        <v>7</v>
      </c>
      <c r="D35" s="136"/>
      <c r="E35" s="136"/>
      <c r="F35" s="136"/>
      <c r="G35" s="136"/>
      <c r="H35" s="136"/>
      <c r="I35" s="133"/>
    </row>
    <row r="36" spans="1:19" ht="13.65" customHeight="1" x14ac:dyDescent="0.25">
      <c r="A36" s="138"/>
      <c r="B36" s="80" t="s">
        <v>268</v>
      </c>
      <c r="C36" s="4">
        <f>COUNTIF(F4:F29,B36)</f>
        <v>1</v>
      </c>
      <c r="D36" s="136"/>
      <c r="E36" s="136"/>
      <c r="F36" s="136"/>
      <c r="G36" s="136"/>
      <c r="H36" s="136"/>
      <c r="I36" s="133"/>
    </row>
    <row r="37" spans="1:19" ht="13.65" customHeight="1" x14ac:dyDescent="0.25">
      <c r="A37" s="138"/>
      <c r="B37" s="81" t="s">
        <v>85</v>
      </c>
      <c r="C37" s="5">
        <f>COUNTIF(F4:F29,B37)</f>
        <v>4</v>
      </c>
      <c r="D37" s="139"/>
      <c r="E37" s="139"/>
      <c r="F37"/>
      <c r="G37"/>
      <c r="H37"/>
      <c r="I37"/>
    </row>
    <row r="38" spans="1:19" ht="13.65" customHeight="1" x14ac:dyDescent="0.25">
      <c r="A38" s="138"/>
      <c r="B38" s="139"/>
      <c r="C38" s="139"/>
      <c r="D38" s="136"/>
      <c r="E38" s="136"/>
      <c r="F38" s="136"/>
      <c r="G38" s="136"/>
      <c r="H38" s="136"/>
      <c r="I38" s="133"/>
    </row>
    <row r="39" spans="1:19" ht="13.65" customHeight="1" x14ac:dyDescent="0.25">
      <c r="A39" s="138"/>
      <c r="B39" s="139"/>
      <c r="C39" s="139"/>
      <c r="D39" s="136"/>
      <c r="E39" s="136"/>
      <c r="F39" s="136"/>
      <c r="G39" s="136"/>
      <c r="H39" s="136"/>
      <c r="I39" s="133"/>
    </row>
    <row r="40" spans="1:19" ht="13.65" customHeight="1" x14ac:dyDescent="0.25">
      <c r="A40" s="138"/>
      <c r="B40" s="287" t="s">
        <v>113</v>
      </c>
      <c r="C40" s="292"/>
      <c r="D40" s="292"/>
      <c r="E40" s="288"/>
      <c r="F40" s="136"/>
      <c r="G40" s="136"/>
      <c r="H40" s="136"/>
      <c r="I40" s="133"/>
      <c r="O40" t="s">
        <v>83</v>
      </c>
      <c r="P40" t="s">
        <v>83</v>
      </c>
      <c r="Q40" t="s">
        <v>83</v>
      </c>
      <c r="R40" t="s">
        <v>83</v>
      </c>
    </row>
    <row r="41" spans="1:19" ht="13.65" customHeight="1" x14ac:dyDescent="0.25">
      <c r="A41" s="138" t="s">
        <v>11</v>
      </c>
      <c r="B41" s="74" t="s">
        <v>353</v>
      </c>
      <c r="C41" s="281" t="s">
        <v>161</v>
      </c>
      <c r="D41" s="282"/>
      <c r="E41" s="283"/>
      <c r="F41" s="136"/>
      <c r="G41" s="136"/>
      <c r="H41" s="136"/>
      <c r="I41" s="132"/>
    </row>
    <row r="42" spans="1:19" ht="13" x14ac:dyDescent="0.25">
      <c r="B42" s="74" t="s">
        <v>162</v>
      </c>
      <c r="C42" s="281" t="s">
        <v>118</v>
      </c>
      <c r="D42" s="282"/>
      <c r="E42" s="283"/>
      <c r="F42" s="136"/>
      <c r="G42" s="136"/>
      <c r="H42" s="136"/>
      <c r="I42" s="133"/>
      <c r="L42" s="137"/>
      <c r="Q42" t="s">
        <v>83</v>
      </c>
      <c r="R42" t="s">
        <v>83</v>
      </c>
      <c r="S42" t="s">
        <v>83</v>
      </c>
    </row>
    <row r="43" spans="1:19" ht="13" x14ac:dyDescent="0.25">
      <c r="B43" s="74" t="s">
        <v>354</v>
      </c>
      <c r="C43" s="281" t="s">
        <v>136</v>
      </c>
      <c r="D43" s="282" t="s">
        <v>11</v>
      </c>
      <c r="E43" s="283"/>
      <c r="F43" s="136"/>
      <c r="G43" s="136"/>
      <c r="H43" s="136"/>
      <c r="I43" s="133"/>
      <c r="P43" t="s">
        <v>83</v>
      </c>
      <c r="Q43" t="s">
        <v>83</v>
      </c>
      <c r="R43" t="s">
        <v>83</v>
      </c>
      <c r="S43" t="s">
        <v>83</v>
      </c>
    </row>
    <row r="44" spans="1:19" ht="13" x14ac:dyDescent="0.25">
      <c r="B44" s="74" t="s">
        <v>355</v>
      </c>
      <c r="C44" s="281" t="s">
        <v>119</v>
      </c>
      <c r="D44" s="282"/>
      <c r="E44" s="283"/>
      <c r="F44" s="136"/>
      <c r="G44" s="136"/>
      <c r="H44" s="136"/>
      <c r="I44" s="133"/>
      <c r="L44" s="137"/>
    </row>
    <row r="45" spans="1:19" ht="13" x14ac:dyDescent="0.25">
      <c r="B45" s="74" t="s">
        <v>427</v>
      </c>
      <c r="C45" s="281" t="s">
        <v>428</v>
      </c>
      <c r="D45" s="282"/>
      <c r="E45" s="283"/>
      <c r="F45" s="133"/>
      <c r="G45" s="133"/>
      <c r="H45" s="133"/>
      <c r="I45" s="133"/>
    </row>
    <row r="46" spans="1:19" ht="13" x14ac:dyDescent="0.25">
      <c r="B46" s="74"/>
      <c r="C46" s="281" t="s">
        <v>429</v>
      </c>
      <c r="D46" s="282"/>
      <c r="E46" s="283"/>
      <c r="F46" s="133"/>
      <c r="G46" s="133"/>
      <c r="H46" s="133"/>
      <c r="I46" s="133"/>
    </row>
    <row r="47" spans="1:19" ht="13" x14ac:dyDescent="0.25">
      <c r="B47" s="75"/>
      <c r="C47" s="284" t="s">
        <v>430</v>
      </c>
      <c r="D47" s="285"/>
      <c r="E47" s="286"/>
      <c r="F47" s="133"/>
      <c r="G47" s="133"/>
      <c r="H47" s="133"/>
      <c r="I47" s="133"/>
    </row>
    <row r="48" spans="1:19" x14ac:dyDescent="0.25">
      <c r="B48" s="101"/>
      <c r="C48" s="100"/>
      <c r="D48" s="132"/>
      <c r="E48" s="132"/>
      <c r="F48" s="133"/>
      <c r="G48" s="133"/>
      <c r="H48" s="133"/>
      <c r="I48" s="133"/>
    </row>
    <row r="49" spans="2:9" x14ac:dyDescent="0.25">
      <c r="B49" s="101"/>
      <c r="C49" s="100"/>
      <c r="D49" s="132"/>
      <c r="E49" s="132"/>
      <c r="F49" s="133"/>
      <c r="G49" s="133"/>
      <c r="H49" s="133"/>
      <c r="I49" s="133"/>
    </row>
    <row r="50" spans="2:9" x14ac:dyDescent="0.25">
      <c r="B50" s="134"/>
      <c r="C50" s="134"/>
      <c r="D50" s="133"/>
      <c r="E50" s="133"/>
      <c r="F50" s="133"/>
      <c r="G50" s="133"/>
      <c r="H50" s="133"/>
      <c r="I50" s="133"/>
    </row>
  </sheetData>
  <mergeCells count="10">
    <mergeCell ref="C46:E46"/>
    <mergeCell ref="C47:E47"/>
    <mergeCell ref="B31:C31"/>
    <mergeCell ref="B2:I2"/>
    <mergeCell ref="C43:E43"/>
    <mergeCell ref="C44:E44"/>
    <mergeCell ref="C45:E45"/>
    <mergeCell ref="B40:E40"/>
    <mergeCell ref="C41:E41"/>
    <mergeCell ref="C42:E42"/>
  </mergeCells>
  <phoneticPr fontId="8" type="noConversion"/>
  <hyperlinks>
    <hyperlink ref="G8" r:id="rId1" xr:uid="{D1F85C89-D681-4F6D-ACDE-EA03BB3BA456}"/>
    <hyperlink ref="G9" r:id="rId2" xr:uid="{043F8F95-9286-431F-B922-CDF7550AF608}"/>
    <hyperlink ref="G10" r:id="rId3" xr:uid="{F3CD6B82-29BE-4914-B5A6-09A39F9CCAE1}"/>
    <hyperlink ref="G11" r:id="rId4" xr:uid="{5A60774E-A75F-483D-A133-BBC84B741503}"/>
    <hyperlink ref="G12" r:id="rId5" xr:uid="{F89EF53B-86CC-492F-BDF1-E464835CF55D}"/>
    <hyperlink ref="G13" r:id="rId6" xr:uid="{910E20D4-7E13-42EA-A8C5-8718A88332BD}"/>
    <hyperlink ref="G7" r:id="rId7" xr:uid="{81525F3B-D1C9-4DCD-9BD5-E967202C67F5}"/>
    <hyperlink ref="G14" r:id="rId8" xr:uid="{A767834C-7FB2-44ED-ABA7-8AFD846A8CF7}"/>
    <hyperlink ref="G16" r:id="rId9" xr:uid="{E4C11084-8CEE-4633-88D2-484CD4D1319F}"/>
    <hyperlink ref="G18" r:id="rId10" xr:uid="{22879D60-6F04-47E7-B527-1448B9A23E54}"/>
    <hyperlink ref="G19" r:id="rId11" xr:uid="{8D492ABD-E2FD-4F34-9F0A-40AADCED62E2}"/>
    <hyperlink ref="G20" r:id="rId12" xr:uid="{4E0E22A5-886F-4253-A412-F8242AC9DD89}"/>
    <hyperlink ref="G21" r:id="rId13" xr:uid="{E546D1EB-8ECA-46B9-BFC0-FA4FC25BC049}"/>
    <hyperlink ref="G22" r:id="rId14" xr:uid="{C9D93FB5-59C5-4A4A-A5E4-CC33710614A0}"/>
    <hyperlink ref="G23" r:id="rId15" xr:uid="{CC4B24AA-76D1-489C-9A75-7F70690FA595}"/>
    <hyperlink ref="G24" r:id="rId16" xr:uid="{B11131A2-38B6-4D60-B989-5BB9A44E3E3F}"/>
    <hyperlink ref="G25" r:id="rId17" xr:uid="{D684EC72-5DB5-46B3-B9AD-CB5B1AD01E46}"/>
    <hyperlink ref="G26" r:id="rId18" xr:uid="{C3DBDC41-7D18-4B3A-B474-5198C1ADCF63}"/>
    <hyperlink ref="H7" r:id="rId19" location="match-04" xr:uid="{9E9FA24E-2EF2-42D3-8F95-34F535FF7172}"/>
    <hyperlink ref="H8:H14" r:id="rId20" location="match-04" display="Team" xr:uid="{01E8102D-0DD6-47A9-B94A-59E6153CFDA0}"/>
    <hyperlink ref="H16" r:id="rId21" location="match-13" xr:uid="{AB4B69DF-FB11-43F8-B7A0-B2BC6E95BF51}"/>
    <hyperlink ref="H18:H26" r:id="rId22" location="match-04" display="Team" xr:uid="{5B9D143D-5E19-442A-BC83-07B5037A0D6E}"/>
    <hyperlink ref="H8" r:id="rId23" location="match-05" xr:uid="{F8175FAA-1EB4-4EF6-A7BA-ABF4B3502F6E}"/>
    <hyperlink ref="H9" r:id="rId24" location="match-06" xr:uid="{E2D86A36-F82F-4F1A-AD06-AFA8F3EB661A}"/>
    <hyperlink ref="H10" r:id="rId25" location="match-07" xr:uid="{A18AF508-678D-48D0-9197-2D49C44496BF}"/>
    <hyperlink ref="H11" r:id="rId26" location="match-08" xr:uid="{354BB8EA-3349-46B9-98C9-A6E8ADEF8F29}"/>
    <hyperlink ref="H12" r:id="rId27" location="match-09" xr:uid="{62F4F7CB-FAAF-4EE4-A043-01E12862D58F}"/>
    <hyperlink ref="H13" r:id="rId28" location="match-10" xr:uid="{07CE78E8-BB99-451B-9498-04213DA190EF}"/>
    <hyperlink ref="H14" r:id="rId29" location="match-11" xr:uid="{BFB0375A-58BC-42A7-9CBD-FEBFAD35CC5E}"/>
    <hyperlink ref="H15" r:id="rId30" location="match-12" xr:uid="{B4189A64-F639-4B4F-9650-99F87BB12656}"/>
    <hyperlink ref="H18" r:id="rId31" location="match-15" xr:uid="{132520CF-8F28-470C-A894-DA9250E474CA}"/>
    <hyperlink ref="H19" r:id="rId32" location="match-16" xr:uid="{D9DA2F05-6713-4642-AC25-2548B224DED4}"/>
    <hyperlink ref="H20" r:id="rId33" location="match-17" xr:uid="{1D9C212A-7C81-43CB-85DA-EAD48076AC8B}"/>
    <hyperlink ref="H21" r:id="rId34" location="match-18" xr:uid="{685685AC-37D0-4817-B91C-580C8D60CBAA}"/>
    <hyperlink ref="H22" r:id="rId35" location="match-19" xr:uid="{B0DE7D19-1415-4D85-A273-FF5788B6DF91}"/>
    <hyperlink ref="H23" r:id="rId36" location="match-20" xr:uid="{B516E977-6CCD-46E1-922E-FA4B62A83201}"/>
    <hyperlink ref="H24" r:id="rId37" location="match-21" xr:uid="{23F658B4-03BF-4B69-BB16-497925E296B3}"/>
    <hyperlink ref="H25" r:id="rId38" location="match-22" xr:uid="{AE45A0FC-D57C-4A8C-BE4A-7476CB236AE9}"/>
    <hyperlink ref="H26" r:id="rId39" location="match-23" xr:uid="{8934B080-5E3F-4395-AA4C-07BD065B0523}"/>
    <hyperlink ref="H27" r:id="rId40" location="match-24" xr:uid="{BFDD106D-D456-4C50-85DB-3DA9B0C0E263}"/>
    <hyperlink ref="H28" r:id="rId41" location="match-25" xr:uid="{636A024B-B20F-431B-B74E-5D8A0AA3C781}"/>
    <hyperlink ref="G27" r:id="rId42" xr:uid="{40619755-3E16-4582-88DA-FF14660E009A}"/>
    <hyperlink ref="G28" r:id="rId43" xr:uid="{7EE4E567-A516-43BA-9E43-443BECEB3BE6}"/>
    <hyperlink ref="H29" r:id="rId44" location="match-26" xr:uid="{C5E9A04F-F4DE-4340-9150-922C8E84358C}"/>
    <hyperlink ref="G29" r:id="rId45" xr:uid="{B7EC164A-EBCC-499D-B1AE-BCF6FDC8A0DB}"/>
  </hyperlinks>
  <pageMargins left="0" right="0" top="0.39370078740157483" bottom="0" header="0" footer="0"/>
  <pageSetup paperSize="9" orientation="portrait" horizontalDpi="4294967293" r:id="rId46"/>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A356"/>
  <sheetViews>
    <sheetView showGridLines="0" showRowColHeaders="0" zoomScaleNormal="100" workbookViewId="0">
      <selection activeCell="F60" sqref="F60"/>
    </sheetView>
  </sheetViews>
  <sheetFormatPr defaultColWidth="9.08984375" defaultRowHeight="12.65" customHeight="1" x14ac:dyDescent="0.25"/>
  <cols>
    <col min="1" max="1" width="2.6328125" style="92" customWidth="1"/>
    <col min="2" max="2" width="1.90625" style="92" customWidth="1"/>
    <col min="3" max="4" width="10.6328125" style="92" customWidth="1"/>
    <col min="5" max="6" width="12.6328125" style="92" customWidth="1"/>
    <col min="7" max="7" width="2.6328125" style="93" customWidth="1"/>
    <col min="8" max="8" width="1.90625" style="92" customWidth="1"/>
    <col min="9" max="9" width="9.90625" style="92" customWidth="1"/>
    <col min="10" max="10" width="8.6328125" style="92" customWidth="1"/>
    <col min="11" max="11" width="9.90625" style="92" customWidth="1"/>
    <col min="12" max="12" width="16.6328125" style="92" customWidth="1"/>
    <col min="13" max="13" width="1.90625" style="92" customWidth="1"/>
    <col min="14" max="16" width="7" style="92" customWidth="1"/>
    <col min="17" max="17" width="12.08984375" style="92" customWidth="1"/>
    <col min="18" max="16384" width="9.08984375" style="92"/>
  </cols>
  <sheetData>
    <row r="2" spans="1:27" ht="13.65" customHeight="1" x14ac:dyDescent="0.25">
      <c r="B2" s="299" t="s">
        <v>160</v>
      </c>
      <c r="C2" s="300"/>
      <c r="D2" s="301"/>
    </row>
    <row r="3" spans="1:27" ht="13.65" customHeight="1" x14ac:dyDescent="0.25">
      <c r="B3" s="34"/>
      <c r="C3" s="83" t="str">
        <f>Fixtures!B32</f>
        <v>Scheduled</v>
      </c>
      <c r="D3" s="111">
        <f>Fixtures!C32</f>
        <v>26</v>
      </c>
    </row>
    <row r="4" spans="1:27" ht="13.65" customHeight="1" x14ac:dyDescent="0.25">
      <c r="B4" s="20"/>
      <c r="C4" s="84" t="str">
        <f>Fixtures!B33</f>
        <v>Played</v>
      </c>
      <c r="D4" s="23">
        <f>Fixtures!C33</f>
        <v>22</v>
      </c>
    </row>
    <row r="5" spans="1:27" ht="13.65" customHeight="1" x14ac:dyDescent="0.25">
      <c r="B5" s="20"/>
      <c r="C5" s="84" t="str">
        <f>Fixtures!B34</f>
        <v>Win</v>
      </c>
      <c r="D5" s="23">
        <f>Fixtures!C34</f>
        <v>14</v>
      </c>
    </row>
    <row r="6" spans="1:27" ht="13.65" customHeight="1" x14ac:dyDescent="0.25">
      <c r="B6" s="20"/>
      <c r="C6" s="84" t="str">
        <f>Fixtures!B35</f>
        <v>Loss</v>
      </c>
      <c r="D6" s="23">
        <f>Fixtures!C35</f>
        <v>7</v>
      </c>
    </row>
    <row r="7" spans="1:27" ht="13.65" customHeight="1" x14ac:dyDescent="0.25">
      <c r="B7" s="112"/>
      <c r="C7" s="85" t="str">
        <f>Fixtures!B37</f>
        <v>Cancelled</v>
      </c>
      <c r="D7" s="113">
        <f>Fixtures!C37</f>
        <v>4</v>
      </c>
    </row>
    <row r="8" spans="1:27" ht="13.65" customHeight="1" x14ac:dyDescent="0.25"/>
    <row r="9" spans="1:27" ht="13.65" customHeight="1" x14ac:dyDescent="0.3">
      <c r="A9" s="94"/>
      <c r="B9" s="130"/>
      <c r="C9" s="129">
        <f>Fixtures!B4</f>
        <v>45403</v>
      </c>
      <c r="D9" s="129"/>
      <c r="E9" s="131" t="str">
        <f>Fixtures!D4</f>
        <v>1:00pm</v>
      </c>
      <c r="F9" s="13" t="str">
        <f>Fixtures!E4</f>
        <v>40 overs</v>
      </c>
      <c r="G9" s="95"/>
      <c r="M9" s="96"/>
      <c r="N9" s="97"/>
      <c r="O9" s="97"/>
      <c r="P9" s="98"/>
      <c r="Q9" s="99"/>
      <c r="U9" s="100"/>
      <c r="Z9" s="101"/>
      <c r="AA9" s="101"/>
    </row>
    <row r="10" spans="1:27" ht="13.65" customHeight="1" x14ac:dyDescent="0.3">
      <c r="A10" s="94"/>
      <c r="B10" s="117"/>
      <c r="C10" s="127" t="s">
        <v>67</v>
      </c>
      <c r="D10" s="119"/>
      <c r="E10" s="45"/>
      <c r="F10" s="125"/>
      <c r="G10" s="94"/>
      <c r="M10" s="96"/>
      <c r="N10" s="102"/>
      <c r="O10" s="102"/>
      <c r="P10" s="102"/>
      <c r="Q10" s="102"/>
    </row>
    <row r="11" spans="1:27" ht="13.65" customHeight="1" x14ac:dyDescent="0.3">
      <c r="A11" s="94"/>
      <c r="B11" s="41"/>
      <c r="C11" s="127" t="str">
        <f>Fixtures!C4</f>
        <v>Brentham</v>
      </c>
      <c r="D11" s="119"/>
      <c r="E11" s="45"/>
      <c r="F11" s="115"/>
      <c r="G11" s="94"/>
      <c r="M11" s="96"/>
      <c r="N11" s="102"/>
      <c r="O11" s="102"/>
      <c r="P11" s="102"/>
      <c r="Q11" s="102"/>
    </row>
    <row r="12" spans="1:27" ht="5.15" customHeight="1" x14ac:dyDescent="0.3">
      <c r="A12" s="94"/>
      <c r="B12" s="302" t="s">
        <v>165</v>
      </c>
      <c r="C12" s="303"/>
      <c r="D12" s="303"/>
      <c r="E12" s="303"/>
      <c r="F12" s="304"/>
      <c r="G12" s="94"/>
      <c r="M12" s="96"/>
      <c r="N12" s="102"/>
      <c r="O12" s="102"/>
      <c r="P12" s="102"/>
      <c r="Q12" s="102"/>
    </row>
    <row r="13" spans="1:27" ht="5.15" customHeight="1" x14ac:dyDescent="0.3">
      <c r="A13" s="94"/>
      <c r="B13" s="305"/>
      <c r="C13" s="306"/>
      <c r="D13" s="306"/>
      <c r="E13" s="306"/>
      <c r="F13" s="307"/>
      <c r="G13" s="94"/>
      <c r="M13" s="96"/>
      <c r="N13" s="102"/>
      <c r="O13" s="102"/>
      <c r="P13" s="102"/>
      <c r="Q13" s="102"/>
    </row>
    <row r="14" spans="1:27" ht="5.15" customHeight="1" x14ac:dyDescent="0.3">
      <c r="A14" s="94"/>
      <c r="B14" s="305"/>
      <c r="C14" s="306"/>
      <c r="D14" s="306"/>
      <c r="E14" s="306"/>
      <c r="F14" s="307"/>
      <c r="G14" s="94"/>
      <c r="M14" s="96"/>
      <c r="N14" s="102"/>
      <c r="O14" s="102"/>
      <c r="P14" s="102"/>
      <c r="Q14" s="102"/>
    </row>
    <row r="15" spans="1:27" ht="5.15" customHeight="1" x14ac:dyDescent="0.3">
      <c r="A15" s="94"/>
      <c r="B15" s="305"/>
      <c r="C15" s="306"/>
      <c r="D15" s="306"/>
      <c r="E15" s="306"/>
      <c r="F15" s="307"/>
      <c r="G15" s="94"/>
      <c r="M15" s="96"/>
      <c r="N15" s="102"/>
      <c r="O15" s="102"/>
      <c r="P15" s="102"/>
      <c r="Q15" s="102"/>
    </row>
    <row r="16" spans="1:27" ht="5.15" customHeight="1" x14ac:dyDescent="0.3">
      <c r="A16" s="94"/>
      <c r="B16" s="305"/>
      <c r="C16" s="306"/>
      <c r="D16" s="306"/>
      <c r="E16" s="306"/>
      <c r="F16" s="307"/>
      <c r="G16" s="94"/>
      <c r="M16" s="96"/>
      <c r="N16" s="102"/>
      <c r="O16" s="102"/>
      <c r="P16" s="102"/>
      <c r="Q16" s="102"/>
    </row>
    <row r="17" spans="1:17" ht="5.15" customHeight="1" x14ac:dyDescent="0.3">
      <c r="A17" s="94"/>
      <c r="B17" s="305"/>
      <c r="C17" s="306"/>
      <c r="D17" s="306"/>
      <c r="E17" s="306"/>
      <c r="F17" s="307"/>
      <c r="G17" s="94"/>
      <c r="M17" s="96"/>
      <c r="N17" s="102"/>
      <c r="O17" s="102"/>
      <c r="P17" s="102"/>
      <c r="Q17" s="102"/>
    </row>
    <row r="18" spans="1:17" ht="5.15" customHeight="1" x14ac:dyDescent="0.3">
      <c r="A18" s="94"/>
      <c r="B18" s="308"/>
      <c r="C18" s="309"/>
      <c r="D18" s="309"/>
      <c r="E18" s="309"/>
      <c r="F18" s="310"/>
      <c r="G18" s="94"/>
      <c r="M18" s="96"/>
      <c r="N18" s="102"/>
      <c r="O18" s="102"/>
      <c r="P18" s="102"/>
      <c r="Q18" s="102"/>
    </row>
    <row r="19" spans="1:17" ht="13.65" customHeight="1" x14ac:dyDescent="0.3">
      <c r="A19" s="94"/>
      <c r="B19" s="114"/>
      <c r="C19" s="261" t="s">
        <v>3</v>
      </c>
      <c r="D19" s="261" t="s">
        <v>8</v>
      </c>
      <c r="E19" s="261" t="s">
        <v>137</v>
      </c>
      <c r="F19" s="262" t="str">
        <f>Fixtures!G4</f>
        <v>-</v>
      </c>
      <c r="G19" s="94"/>
      <c r="M19" s="96"/>
      <c r="N19" s="102"/>
      <c r="O19" s="102"/>
      <c r="P19" s="102"/>
      <c r="Q19" s="102"/>
    </row>
    <row r="20" spans="1:17" ht="13.65" customHeight="1" x14ac:dyDescent="0.3">
      <c r="A20" s="94"/>
      <c r="B20" s="90"/>
      <c r="C20" s="263" t="str">
        <f>Fixtures!F4</f>
        <v>Cancelled</v>
      </c>
      <c r="D20" s="264"/>
      <c r="E20" s="265"/>
      <c r="F20" s="266">
        <f>Fixtures!H4</f>
        <v>0</v>
      </c>
      <c r="G20" s="94"/>
      <c r="M20" s="96"/>
      <c r="N20" s="102"/>
      <c r="O20" s="102"/>
      <c r="P20" s="102"/>
      <c r="Q20" s="102"/>
    </row>
    <row r="21" spans="1:17" ht="13.65" customHeight="1" x14ac:dyDescent="0.3">
      <c r="A21" s="94"/>
      <c r="G21" s="94"/>
      <c r="M21" s="96"/>
      <c r="N21" s="102"/>
      <c r="O21" s="102"/>
      <c r="P21" s="102"/>
      <c r="Q21" s="102"/>
    </row>
    <row r="22" spans="1:17" ht="13.65" customHeight="1" x14ac:dyDescent="0.3">
      <c r="A22" s="94"/>
      <c r="B22" s="130"/>
      <c r="C22" s="129">
        <f>Fixtures!B5</f>
        <v>45410</v>
      </c>
      <c r="D22" s="129"/>
      <c r="E22" s="131" t="str">
        <f>Fixtures!D5</f>
        <v>1:00pm</v>
      </c>
      <c r="F22" s="13" t="str">
        <f>Fixtures!E5</f>
        <v>40 overs</v>
      </c>
      <c r="M22" s="96"/>
      <c r="N22" s="102"/>
      <c r="O22" s="102"/>
      <c r="P22" s="102"/>
      <c r="Q22" s="102"/>
    </row>
    <row r="23" spans="1:17" ht="13.65" customHeight="1" x14ac:dyDescent="0.3">
      <c r="A23" s="94"/>
      <c r="B23" s="117"/>
      <c r="C23" s="127" t="s">
        <v>67</v>
      </c>
      <c r="D23" s="119"/>
      <c r="E23" s="45"/>
      <c r="F23" s="125"/>
      <c r="M23" s="96"/>
      <c r="N23" s="102"/>
      <c r="O23" s="102"/>
      <c r="P23" s="102"/>
      <c r="Q23" s="102"/>
    </row>
    <row r="24" spans="1:17" ht="13.65" customHeight="1" x14ac:dyDescent="0.3">
      <c r="A24" s="94"/>
      <c r="B24" s="41"/>
      <c r="C24" s="127" t="str">
        <f>Fixtures!C5</f>
        <v>Uxbridge</v>
      </c>
      <c r="D24" s="119"/>
      <c r="E24" s="45"/>
      <c r="F24" s="115"/>
      <c r="M24" s="96"/>
      <c r="N24" s="102"/>
      <c r="O24" s="102"/>
      <c r="P24" s="102"/>
      <c r="Q24" s="102"/>
    </row>
    <row r="25" spans="1:17" ht="5.15" customHeight="1" x14ac:dyDescent="0.3">
      <c r="A25" s="94"/>
      <c r="B25" s="302" t="s">
        <v>165</v>
      </c>
      <c r="C25" s="303"/>
      <c r="D25" s="303"/>
      <c r="E25" s="303"/>
      <c r="F25" s="304"/>
      <c r="M25" s="96"/>
      <c r="N25" s="102"/>
      <c r="O25" s="102"/>
      <c r="P25" s="102"/>
      <c r="Q25" s="102"/>
    </row>
    <row r="26" spans="1:17" ht="5.15" customHeight="1" x14ac:dyDescent="0.3">
      <c r="A26" s="94"/>
      <c r="B26" s="305"/>
      <c r="C26" s="306"/>
      <c r="D26" s="306"/>
      <c r="E26" s="306"/>
      <c r="F26" s="307"/>
      <c r="M26" s="96"/>
      <c r="N26" s="102"/>
      <c r="O26" s="102"/>
      <c r="P26" s="102"/>
      <c r="Q26" s="102"/>
    </row>
    <row r="27" spans="1:17" ht="5.15" customHeight="1" x14ac:dyDescent="0.3">
      <c r="A27" s="94"/>
      <c r="B27" s="305"/>
      <c r="C27" s="306"/>
      <c r="D27" s="306"/>
      <c r="E27" s="306"/>
      <c r="F27" s="307"/>
      <c r="M27" s="96"/>
      <c r="N27" s="102"/>
      <c r="O27" s="102"/>
      <c r="P27" s="102"/>
      <c r="Q27" s="102"/>
    </row>
    <row r="28" spans="1:17" ht="5.15" customHeight="1" x14ac:dyDescent="0.3">
      <c r="A28" s="94"/>
      <c r="B28" s="305"/>
      <c r="C28" s="306"/>
      <c r="D28" s="306"/>
      <c r="E28" s="306"/>
      <c r="F28" s="307"/>
      <c r="M28" s="96"/>
      <c r="N28" s="105"/>
      <c r="O28" s="106"/>
      <c r="P28" s="106"/>
      <c r="Q28" s="95"/>
    </row>
    <row r="29" spans="1:17" ht="5.15" customHeight="1" x14ac:dyDescent="0.3">
      <c r="A29" s="94"/>
      <c r="B29" s="305"/>
      <c r="C29" s="306"/>
      <c r="D29" s="306"/>
      <c r="E29" s="306"/>
      <c r="F29" s="307"/>
      <c r="M29" s="96"/>
      <c r="N29" s="105"/>
      <c r="O29" s="106"/>
      <c r="P29" s="106"/>
      <c r="Q29" s="95"/>
    </row>
    <row r="30" spans="1:17" ht="5.15" customHeight="1" x14ac:dyDescent="0.3">
      <c r="A30" s="94"/>
      <c r="B30" s="305"/>
      <c r="C30" s="306"/>
      <c r="D30" s="306"/>
      <c r="E30" s="306"/>
      <c r="F30" s="307"/>
      <c r="M30" s="96"/>
      <c r="N30" s="105"/>
      <c r="O30" s="106"/>
      <c r="P30" s="106"/>
      <c r="Q30" s="95"/>
    </row>
    <row r="31" spans="1:17" ht="5.15" customHeight="1" x14ac:dyDescent="0.3">
      <c r="A31" s="94"/>
      <c r="B31" s="308"/>
      <c r="C31" s="309"/>
      <c r="D31" s="309"/>
      <c r="E31" s="309"/>
      <c r="F31" s="310"/>
      <c r="M31" s="96"/>
      <c r="N31" s="105"/>
      <c r="O31" s="106"/>
      <c r="P31" s="106"/>
      <c r="Q31" s="95"/>
    </row>
    <row r="32" spans="1:17" ht="13.65" customHeight="1" x14ac:dyDescent="0.3">
      <c r="A32" s="94"/>
      <c r="B32" s="114"/>
      <c r="C32" s="261" t="s">
        <v>3</v>
      </c>
      <c r="D32" s="261" t="s">
        <v>8</v>
      </c>
      <c r="E32" s="261" t="s">
        <v>137</v>
      </c>
      <c r="F32" s="262" t="str">
        <f>Fixtures!G5</f>
        <v>-</v>
      </c>
      <c r="M32" s="96"/>
      <c r="N32" s="105"/>
      <c r="O32" s="106"/>
      <c r="P32" s="106"/>
      <c r="Q32" s="95"/>
    </row>
    <row r="33" spans="1:17" ht="13.65" customHeight="1" x14ac:dyDescent="0.3">
      <c r="A33" s="94"/>
      <c r="B33" s="90"/>
      <c r="C33" s="263" t="str">
        <f>Fixtures!F5</f>
        <v>Cancelled</v>
      </c>
      <c r="D33" s="264"/>
      <c r="E33" s="265"/>
      <c r="F33" s="266">
        <f>Fixtures!H5</f>
        <v>0</v>
      </c>
      <c r="M33" s="96"/>
      <c r="N33" s="105"/>
      <c r="O33" s="106"/>
      <c r="P33" s="106"/>
      <c r="Q33" s="95"/>
    </row>
    <row r="34" spans="1:17" ht="13.65" customHeight="1" x14ac:dyDescent="0.3">
      <c r="A34" s="94"/>
      <c r="M34" s="96"/>
      <c r="N34" s="105"/>
      <c r="O34" s="106"/>
      <c r="P34" s="106"/>
      <c r="Q34" s="95"/>
    </row>
    <row r="35" spans="1:17" ht="13.65" customHeight="1" x14ac:dyDescent="0.3">
      <c r="A35" s="94"/>
      <c r="B35" s="130"/>
      <c r="C35" s="129">
        <f>Fixtures!B6</f>
        <v>45417</v>
      </c>
      <c r="D35" s="129"/>
      <c r="E35" s="131" t="str">
        <f>Fixtures!D6</f>
        <v>1:00pm</v>
      </c>
      <c r="F35" s="13" t="str">
        <f>Fixtures!E6</f>
        <v>40 overs</v>
      </c>
      <c r="M35" s="96"/>
      <c r="N35" s="102"/>
      <c r="O35" s="102"/>
      <c r="P35" s="102"/>
      <c r="Q35" s="102"/>
    </row>
    <row r="36" spans="1:17" ht="13.65" customHeight="1" x14ac:dyDescent="0.3">
      <c r="A36" s="94"/>
      <c r="B36" s="41"/>
      <c r="C36" s="127" t="s">
        <v>67</v>
      </c>
      <c r="D36" s="119"/>
      <c r="E36" s="45"/>
      <c r="F36" s="115"/>
      <c r="M36" s="96"/>
      <c r="N36" s="102"/>
      <c r="O36" s="102"/>
      <c r="P36" s="102"/>
      <c r="Q36" s="102"/>
    </row>
    <row r="37" spans="1:17" ht="13.65" customHeight="1" x14ac:dyDescent="0.3">
      <c r="A37" s="94"/>
      <c r="B37" s="117"/>
      <c r="C37" s="127" t="str">
        <f>Fixtures!C6</f>
        <v>Ickenham</v>
      </c>
      <c r="D37" s="119"/>
      <c r="E37" s="45"/>
      <c r="F37" s="125"/>
      <c r="M37" s="96"/>
      <c r="N37" s="102"/>
      <c r="O37" s="102"/>
      <c r="P37" s="102"/>
      <c r="Q37" s="102"/>
    </row>
    <row r="38" spans="1:17" ht="5.15" customHeight="1" x14ac:dyDescent="0.3">
      <c r="A38" s="94"/>
      <c r="B38" s="302" t="s">
        <v>165</v>
      </c>
      <c r="C38" s="303"/>
      <c r="D38" s="303"/>
      <c r="E38" s="303"/>
      <c r="F38" s="304"/>
      <c r="M38" s="96"/>
      <c r="N38" s="102"/>
      <c r="O38" s="102"/>
      <c r="P38" s="102"/>
      <c r="Q38" s="102"/>
    </row>
    <row r="39" spans="1:17" ht="5.15" customHeight="1" x14ac:dyDescent="0.3">
      <c r="A39" s="94"/>
      <c r="B39" s="305"/>
      <c r="C39" s="306"/>
      <c r="D39" s="306"/>
      <c r="E39" s="306"/>
      <c r="F39" s="307"/>
      <c r="M39" s="96"/>
      <c r="N39" s="102"/>
      <c r="O39" s="102"/>
      <c r="P39" s="102"/>
      <c r="Q39" s="102"/>
    </row>
    <row r="40" spans="1:17" ht="5.15" customHeight="1" x14ac:dyDescent="0.3">
      <c r="A40" s="94"/>
      <c r="B40" s="305"/>
      <c r="C40" s="306"/>
      <c r="D40" s="306"/>
      <c r="E40" s="306"/>
      <c r="F40" s="307"/>
      <c r="M40" s="96"/>
      <c r="N40" s="102"/>
      <c r="O40" s="102"/>
      <c r="P40" s="102"/>
      <c r="Q40" s="102"/>
    </row>
    <row r="41" spans="1:17" ht="5.15" customHeight="1" x14ac:dyDescent="0.3">
      <c r="A41" s="94"/>
      <c r="B41" s="305"/>
      <c r="C41" s="306"/>
      <c r="D41" s="306"/>
      <c r="E41" s="306"/>
      <c r="F41" s="307"/>
      <c r="M41" s="96"/>
      <c r="N41" s="102"/>
      <c r="O41" s="102"/>
      <c r="P41" s="102"/>
      <c r="Q41" s="102"/>
    </row>
    <row r="42" spans="1:17" ht="5.15" customHeight="1" x14ac:dyDescent="0.3">
      <c r="A42" s="94"/>
      <c r="B42" s="305"/>
      <c r="C42" s="306"/>
      <c r="D42" s="306"/>
      <c r="E42" s="306"/>
      <c r="F42" s="307"/>
      <c r="M42" s="96"/>
      <c r="N42" s="102"/>
      <c r="O42" s="102"/>
      <c r="P42" s="102"/>
      <c r="Q42" s="102"/>
    </row>
    <row r="43" spans="1:17" ht="5.15" customHeight="1" x14ac:dyDescent="0.3">
      <c r="A43" s="94"/>
      <c r="B43" s="305"/>
      <c r="C43" s="306"/>
      <c r="D43" s="306"/>
      <c r="E43" s="306"/>
      <c r="F43" s="307"/>
      <c r="M43" s="96"/>
      <c r="N43" s="102"/>
      <c r="O43" s="102"/>
      <c r="P43" s="102"/>
      <c r="Q43" s="102"/>
    </row>
    <row r="44" spans="1:17" ht="5.15" customHeight="1" x14ac:dyDescent="0.3">
      <c r="A44" s="94"/>
      <c r="B44" s="308"/>
      <c r="C44" s="309"/>
      <c r="D44" s="309"/>
      <c r="E44" s="309"/>
      <c r="F44" s="310"/>
      <c r="M44" s="96"/>
      <c r="N44" s="102"/>
      <c r="O44" s="102"/>
      <c r="P44" s="102"/>
      <c r="Q44" s="102"/>
    </row>
    <row r="45" spans="1:17" ht="13.65" customHeight="1" x14ac:dyDescent="0.3">
      <c r="A45" s="94"/>
      <c r="B45" s="114"/>
      <c r="C45" s="261" t="s">
        <v>3</v>
      </c>
      <c r="D45" s="261" t="s">
        <v>8</v>
      </c>
      <c r="E45" s="261" t="s">
        <v>137</v>
      </c>
      <c r="F45" s="262" t="str">
        <f>Fixtures!G6</f>
        <v>-</v>
      </c>
      <c r="M45" s="96"/>
      <c r="N45" s="102"/>
      <c r="O45" s="102"/>
      <c r="P45" s="102"/>
      <c r="Q45" s="102"/>
    </row>
    <row r="46" spans="1:17" ht="13.65" customHeight="1" x14ac:dyDescent="0.3">
      <c r="A46" s="94"/>
      <c r="B46" s="90"/>
      <c r="C46" s="263" t="str">
        <f>Fixtures!F6</f>
        <v>Cancelled</v>
      </c>
      <c r="D46" s="264"/>
      <c r="E46" s="265"/>
      <c r="F46" s="266">
        <f>Fixtures!H6</f>
        <v>0</v>
      </c>
      <c r="M46" s="96"/>
      <c r="N46" s="102"/>
      <c r="O46" s="102"/>
      <c r="P46" s="102"/>
      <c r="Q46" s="102"/>
    </row>
    <row r="47" spans="1:17" ht="13.65" customHeight="1" x14ac:dyDescent="0.3">
      <c r="A47" s="94"/>
      <c r="M47" s="96"/>
      <c r="N47" s="105"/>
      <c r="O47" s="106"/>
      <c r="P47" s="106"/>
      <c r="Q47" s="95"/>
    </row>
    <row r="48" spans="1:17" ht="13.65" customHeight="1" x14ac:dyDescent="0.3">
      <c r="A48" s="94"/>
      <c r="B48" s="130"/>
      <c r="C48" s="129">
        <f>Fixtures!B7</f>
        <v>45424</v>
      </c>
      <c r="D48" s="129"/>
      <c r="E48" s="131" t="str">
        <f>Fixtures!D7</f>
        <v>1:00pm</v>
      </c>
      <c r="F48" s="13" t="str">
        <f>Fixtures!E7</f>
        <v>40 overs</v>
      </c>
      <c r="G48" s="94"/>
      <c r="M48" s="96"/>
      <c r="N48" s="97"/>
      <c r="O48" s="102"/>
      <c r="P48" s="106"/>
      <c r="Q48" s="99"/>
    </row>
    <row r="49" spans="1:17" ht="13.65" customHeight="1" x14ac:dyDescent="0.3">
      <c r="A49" s="94"/>
      <c r="B49" s="41"/>
      <c r="C49" s="127" t="str">
        <f>Fixtures!C7</f>
        <v>Harrow St. Mary's</v>
      </c>
      <c r="D49" s="119"/>
      <c r="E49" s="45">
        <v>126</v>
      </c>
      <c r="F49" s="115" t="s">
        <v>166</v>
      </c>
      <c r="G49" s="94"/>
      <c r="M49" s="96"/>
      <c r="N49" s="105"/>
      <c r="O49" s="106"/>
      <c r="P49" s="106"/>
      <c r="Q49" s="105"/>
    </row>
    <row r="50" spans="1:17" ht="13.65" customHeight="1" x14ac:dyDescent="0.3">
      <c r="A50" s="94"/>
      <c r="B50" s="117"/>
      <c r="C50" s="127" t="s">
        <v>67</v>
      </c>
      <c r="D50" s="119"/>
      <c r="E50" s="45" t="s">
        <v>167</v>
      </c>
      <c r="F50" s="125" t="s">
        <v>158</v>
      </c>
      <c r="G50" s="94"/>
      <c r="M50" s="96"/>
      <c r="N50" s="105"/>
      <c r="O50" s="106"/>
      <c r="P50" s="106"/>
      <c r="Q50" s="105"/>
    </row>
    <row r="51" spans="1:17" ht="13.65" customHeight="1" x14ac:dyDescent="0.3">
      <c r="A51" s="94"/>
      <c r="B51" s="114"/>
      <c r="C51" s="124" t="s">
        <v>6</v>
      </c>
      <c r="D51" s="126"/>
      <c r="E51" s="124" t="s">
        <v>7</v>
      </c>
      <c r="F51" s="116"/>
      <c r="G51" s="94"/>
      <c r="M51" s="95"/>
      <c r="N51" s="95"/>
      <c r="O51" s="106"/>
      <c r="P51" s="106"/>
    </row>
    <row r="52" spans="1:17" ht="13.65" customHeight="1" x14ac:dyDescent="0.3">
      <c r="A52" s="94"/>
      <c r="B52" s="117"/>
      <c r="C52" s="118" t="s">
        <v>185</v>
      </c>
      <c r="D52" s="119" t="s">
        <v>186</v>
      </c>
      <c r="E52" s="118" t="s">
        <v>185</v>
      </c>
      <c r="F52" s="120" t="s">
        <v>188</v>
      </c>
      <c r="G52" s="94"/>
      <c r="M52" s="95"/>
      <c r="N52" s="95"/>
      <c r="O52" s="106"/>
      <c r="P52" s="106"/>
    </row>
    <row r="53" spans="1:17" ht="13.65" customHeight="1" x14ac:dyDescent="0.3">
      <c r="A53" s="94"/>
      <c r="B53" s="117"/>
      <c r="C53" s="118" t="s">
        <v>187</v>
      </c>
      <c r="D53" s="119">
        <v>19</v>
      </c>
      <c r="E53" s="118" t="s">
        <v>124</v>
      </c>
      <c r="F53" s="120" t="s">
        <v>189</v>
      </c>
      <c r="G53" s="107"/>
      <c r="M53" s="95"/>
      <c r="N53" s="95"/>
      <c r="O53" s="106"/>
      <c r="P53" s="106"/>
    </row>
    <row r="54" spans="1:17" ht="13.65" customHeight="1" x14ac:dyDescent="0.3">
      <c r="A54" s="94"/>
      <c r="B54" s="117"/>
      <c r="C54" s="118" t="s">
        <v>109</v>
      </c>
      <c r="D54" s="119">
        <v>15</v>
      </c>
      <c r="E54" s="118" t="s">
        <v>190</v>
      </c>
      <c r="F54" s="121" t="s">
        <v>191</v>
      </c>
      <c r="G54" s="107"/>
      <c r="M54" s="95"/>
      <c r="N54" s="95"/>
      <c r="O54" s="106"/>
      <c r="P54" s="106"/>
    </row>
    <row r="55" spans="1:17" ht="13.65" customHeight="1" x14ac:dyDescent="0.3">
      <c r="A55" s="94"/>
      <c r="B55" s="117"/>
      <c r="C55" s="118" t="s">
        <v>124</v>
      </c>
      <c r="D55" s="119">
        <v>15</v>
      </c>
      <c r="E55" s="118"/>
      <c r="F55" s="121"/>
      <c r="G55" s="107"/>
      <c r="M55" s="95"/>
      <c r="N55" s="95"/>
      <c r="O55" s="106"/>
      <c r="P55" s="106"/>
    </row>
    <row r="56" spans="1:17" ht="13.65" customHeight="1" x14ac:dyDescent="0.3">
      <c r="A56" s="94"/>
      <c r="B56" s="114"/>
      <c r="C56" s="122" t="s">
        <v>234</v>
      </c>
      <c r="D56" s="296" t="s">
        <v>192</v>
      </c>
      <c r="E56" s="297"/>
      <c r="F56" s="298"/>
      <c r="G56" s="107"/>
      <c r="O56" s="106"/>
      <c r="P56" s="106"/>
    </row>
    <row r="57" spans="1:17" ht="13.65" customHeight="1" x14ac:dyDescent="0.3">
      <c r="A57" s="94"/>
      <c r="B57" s="117"/>
      <c r="C57" s="70" t="s">
        <v>133</v>
      </c>
      <c r="D57" s="293"/>
      <c r="E57" s="294"/>
      <c r="F57" s="295"/>
      <c r="G57" s="107"/>
      <c r="O57" s="106"/>
    </row>
    <row r="58" spans="1:17" ht="13.65" customHeight="1" x14ac:dyDescent="0.3">
      <c r="A58" s="94"/>
      <c r="B58" s="117"/>
      <c r="C58" s="123" t="s">
        <v>193</v>
      </c>
      <c r="D58" s="293" t="s">
        <v>185</v>
      </c>
      <c r="E58" s="294"/>
      <c r="F58" s="295"/>
      <c r="G58" s="107"/>
      <c r="O58" s="106"/>
    </row>
    <row r="59" spans="1:17" ht="13.65" customHeight="1" x14ac:dyDescent="0.3">
      <c r="A59" s="94"/>
      <c r="B59" s="114"/>
      <c r="C59" s="124" t="s">
        <v>3</v>
      </c>
      <c r="D59" s="124" t="s">
        <v>8</v>
      </c>
      <c r="E59" s="124" t="s">
        <v>137</v>
      </c>
      <c r="F59" s="144" t="str">
        <f>Fixtures!G7</f>
        <v>Scorecard</v>
      </c>
      <c r="G59" s="107"/>
      <c r="O59" s="106"/>
    </row>
    <row r="60" spans="1:17" ht="13.65" customHeight="1" x14ac:dyDescent="0.3">
      <c r="A60" s="94"/>
      <c r="B60" s="90"/>
      <c r="C60" s="249" t="str">
        <f>Fixtures!F7</f>
        <v>Loss</v>
      </c>
      <c r="D60" s="91" t="s">
        <v>125</v>
      </c>
      <c r="E60" s="86" t="s">
        <v>185</v>
      </c>
      <c r="F60" s="145" t="str">
        <f>Fixtures!H7</f>
        <v>Team</v>
      </c>
      <c r="G60" s="107"/>
      <c r="O60" s="106"/>
    </row>
    <row r="61" spans="1:17" ht="13.65" customHeight="1" x14ac:dyDescent="0.3">
      <c r="A61" s="94"/>
      <c r="G61" s="107"/>
      <c r="O61" s="106"/>
    </row>
    <row r="62" spans="1:17" ht="13.65" customHeight="1" x14ac:dyDescent="0.3">
      <c r="A62" s="94"/>
      <c r="B62" s="130"/>
      <c r="C62" s="129">
        <f>Fixtures!B8</f>
        <v>45431</v>
      </c>
      <c r="D62" s="129"/>
      <c r="E62" s="131" t="str">
        <f>Fixtures!D8</f>
        <v>1:00pm</v>
      </c>
      <c r="F62" s="13" t="str">
        <f>Fixtures!E8</f>
        <v>40 overs</v>
      </c>
      <c r="G62" s="107"/>
      <c r="O62" s="106"/>
    </row>
    <row r="63" spans="1:17" ht="13.65" customHeight="1" x14ac:dyDescent="0.3">
      <c r="A63" s="94"/>
      <c r="B63" s="117"/>
      <c r="C63" s="127" t="s">
        <v>67</v>
      </c>
      <c r="D63" s="119"/>
      <c r="E63" s="45">
        <v>168</v>
      </c>
      <c r="F63" s="125" t="s">
        <v>145</v>
      </c>
      <c r="G63" s="107"/>
    </row>
    <row r="64" spans="1:17" ht="13.65" customHeight="1" x14ac:dyDescent="0.3">
      <c r="A64" s="94"/>
      <c r="B64" s="41"/>
      <c r="C64" s="127" t="str">
        <f>+Fixtures!C8</f>
        <v>Barnes</v>
      </c>
      <c r="D64" s="119"/>
      <c r="E64" s="45" t="s">
        <v>168</v>
      </c>
      <c r="F64" s="115" t="s">
        <v>144</v>
      </c>
      <c r="G64" s="107"/>
    </row>
    <row r="65" spans="1:7" ht="13.65" customHeight="1" x14ac:dyDescent="0.3">
      <c r="A65" s="94"/>
      <c r="B65" s="114"/>
      <c r="C65" s="124" t="s">
        <v>6</v>
      </c>
      <c r="D65" s="126"/>
      <c r="E65" s="124" t="s">
        <v>7</v>
      </c>
      <c r="F65" s="116"/>
      <c r="G65" s="107"/>
    </row>
    <row r="66" spans="1:7" ht="13.65" customHeight="1" x14ac:dyDescent="0.3">
      <c r="A66" s="94"/>
      <c r="B66" s="117"/>
      <c r="C66" s="118" t="s">
        <v>125</v>
      </c>
      <c r="D66" s="119">
        <v>56</v>
      </c>
      <c r="E66" s="118" t="s">
        <v>194</v>
      </c>
      <c r="F66" s="120" t="s">
        <v>195</v>
      </c>
      <c r="G66" s="94"/>
    </row>
    <row r="67" spans="1:7" ht="13.65" customHeight="1" x14ac:dyDescent="0.3">
      <c r="A67" s="94"/>
      <c r="B67" s="117"/>
      <c r="C67" s="118" t="s">
        <v>126</v>
      </c>
      <c r="D67" s="119">
        <v>25</v>
      </c>
      <c r="E67" s="118" t="s">
        <v>124</v>
      </c>
      <c r="F67" s="120" t="s">
        <v>196</v>
      </c>
      <c r="G67" s="107"/>
    </row>
    <row r="68" spans="1:7" ht="13.65" customHeight="1" x14ac:dyDescent="0.3">
      <c r="A68" s="94"/>
      <c r="B68" s="117"/>
      <c r="C68" s="118" t="s">
        <v>124</v>
      </c>
      <c r="D68" s="119">
        <v>17</v>
      </c>
      <c r="E68" s="118" t="s">
        <v>197</v>
      </c>
      <c r="F68" s="121" t="s">
        <v>198</v>
      </c>
      <c r="G68" s="107"/>
    </row>
    <row r="69" spans="1:7" ht="13.65" customHeight="1" x14ac:dyDescent="0.3">
      <c r="A69" s="94"/>
      <c r="B69" s="114"/>
      <c r="C69" s="122" t="s">
        <v>234</v>
      </c>
      <c r="D69" s="296" t="s">
        <v>199</v>
      </c>
      <c r="E69" s="297"/>
      <c r="F69" s="298"/>
      <c r="G69" s="107"/>
    </row>
    <row r="70" spans="1:7" ht="13.65" customHeight="1" x14ac:dyDescent="0.3">
      <c r="A70" s="94"/>
      <c r="B70" s="117"/>
      <c r="C70" s="70" t="s">
        <v>133</v>
      </c>
      <c r="D70" s="293"/>
      <c r="E70" s="294"/>
      <c r="F70" s="295"/>
      <c r="G70" s="107"/>
    </row>
    <row r="71" spans="1:7" ht="13.65" customHeight="1" x14ac:dyDescent="0.3">
      <c r="A71" s="94"/>
      <c r="B71" s="117"/>
      <c r="C71" s="123" t="s">
        <v>111</v>
      </c>
      <c r="D71" s="293"/>
      <c r="E71" s="294"/>
      <c r="F71" s="295"/>
      <c r="G71" s="107"/>
    </row>
    <row r="72" spans="1:7" ht="13.65" customHeight="1" x14ac:dyDescent="0.3">
      <c r="A72" s="94"/>
      <c r="B72" s="114"/>
      <c r="C72" s="124" t="s">
        <v>3</v>
      </c>
      <c r="D72" s="124" t="s">
        <v>8</v>
      </c>
      <c r="E72" s="124" t="s">
        <v>137</v>
      </c>
      <c r="F72" s="144" t="str">
        <f>Fixtures!G8</f>
        <v>Scorecard</v>
      </c>
      <c r="G72" s="107"/>
    </row>
    <row r="73" spans="1:7" ht="13.65" customHeight="1" x14ac:dyDescent="0.3">
      <c r="A73" s="94"/>
      <c r="B73" s="90"/>
      <c r="C73" s="249" t="str">
        <f>Fixtures!F8</f>
        <v>Loss</v>
      </c>
      <c r="D73" s="91" t="s">
        <v>197</v>
      </c>
      <c r="E73" s="91" t="s">
        <v>125</v>
      </c>
      <c r="F73" s="145" t="str">
        <f>Fixtures!H8</f>
        <v>Team</v>
      </c>
      <c r="G73" s="107"/>
    </row>
    <row r="74" spans="1:7" ht="13.65" customHeight="1" x14ac:dyDescent="0.3">
      <c r="A74" s="94"/>
      <c r="G74" s="107"/>
    </row>
    <row r="75" spans="1:7" ht="13.65" customHeight="1" x14ac:dyDescent="0.3">
      <c r="A75" s="94"/>
      <c r="B75" s="130"/>
      <c r="C75" s="129">
        <f>Fixtures!B9</f>
        <v>45438</v>
      </c>
      <c r="D75" s="129"/>
      <c r="E75" s="131" t="str">
        <f>Fixtures!D9</f>
        <v>1:30pm</v>
      </c>
      <c r="F75" s="13" t="str">
        <f>Fixtures!E9</f>
        <v>40 overs</v>
      </c>
      <c r="G75" s="107"/>
    </row>
    <row r="76" spans="1:7" ht="13.65" customHeight="1" x14ac:dyDescent="0.3">
      <c r="A76" s="94"/>
      <c r="B76" s="117"/>
      <c r="C76" s="127" t="s">
        <v>67</v>
      </c>
      <c r="D76" s="119"/>
      <c r="E76" s="45" t="s">
        <v>169</v>
      </c>
      <c r="F76" s="125" t="s">
        <v>123</v>
      </c>
      <c r="G76" s="107"/>
    </row>
    <row r="77" spans="1:7" ht="13.65" customHeight="1" x14ac:dyDescent="0.3">
      <c r="A77" s="95"/>
      <c r="B77" s="41"/>
      <c r="C77" s="127" t="str">
        <f>Fixtures!C9</f>
        <v>Black Rose of Highgate</v>
      </c>
      <c r="D77" s="119"/>
      <c r="E77" s="45" t="s">
        <v>170</v>
      </c>
      <c r="F77" s="115" t="s">
        <v>171</v>
      </c>
      <c r="G77" s="108"/>
    </row>
    <row r="78" spans="1:7" ht="13.65" customHeight="1" x14ac:dyDescent="0.3">
      <c r="A78" s="95"/>
      <c r="B78" s="114"/>
      <c r="C78" s="124" t="s">
        <v>6</v>
      </c>
      <c r="D78" s="126"/>
      <c r="E78" s="124" t="s">
        <v>7</v>
      </c>
      <c r="F78" s="116"/>
      <c r="G78" s="108"/>
    </row>
    <row r="79" spans="1:7" ht="13.65" customHeight="1" x14ac:dyDescent="0.3">
      <c r="A79" s="95"/>
      <c r="B79" s="117"/>
      <c r="C79" s="118" t="s">
        <v>125</v>
      </c>
      <c r="D79" s="119">
        <v>36</v>
      </c>
      <c r="E79" s="118" t="s">
        <v>204</v>
      </c>
      <c r="F79" s="120" t="s">
        <v>205</v>
      </c>
      <c r="G79" s="108"/>
    </row>
    <row r="80" spans="1:7" ht="13.65" customHeight="1" x14ac:dyDescent="0.3">
      <c r="A80" s="95"/>
      <c r="B80" s="117"/>
      <c r="C80" s="118" t="s">
        <v>200</v>
      </c>
      <c r="D80" s="119">
        <v>25</v>
      </c>
      <c r="E80" s="118" t="s">
        <v>125</v>
      </c>
      <c r="F80" s="120" t="s">
        <v>202</v>
      </c>
      <c r="G80" s="108"/>
    </row>
    <row r="81" spans="1:7" ht="13.65" customHeight="1" x14ac:dyDescent="0.3">
      <c r="A81" s="95"/>
      <c r="B81" s="117"/>
      <c r="C81" s="118" t="s">
        <v>201</v>
      </c>
      <c r="D81" s="119">
        <v>15</v>
      </c>
      <c r="E81" s="118" t="s">
        <v>201</v>
      </c>
      <c r="F81" s="120" t="s">
        <v>203</v>
      </c>
      <c r="G81" s="108"/>
    </row>
    <row r="82" spans="1:7" ht="13.65" customHeight="1" x14ac:dyDescent="0.25">
      <c r="A82" s="95"/>
      <c r="B82" s="114"/>
      <c r="C82" s="122" t="s">
        <v>235</v>
      </c>
      <c r="D82" s="296" t="s">
        <v>206</v>
      </c>
      <c r="E82" s="297"/>
      <c r="F82" s="298"/>
      <c r="G82" s="109"/>
    </row>
    <row r="83" spans="1:7" ht="13.65" customHeight="1" x14ac:dyDescent="0.25">
      <c r="A83" s="95"/>
      <c r="B83" s="117"/>
      <c r="C83" s="70" t="s">
        <v>133</v>
      </c>
      <c r="D83" s="293"/>
      <c r="E83" s="294"/>
      <c r="F83" s="295"/>
      <c r="G83" s="109"/>
    </row>
    <row r="84" spans="1:7" ht="13.65" customHeight="1" x14ac:dyDescent="0.25">
      <c r="A84" s="95"/>
      <c r="B84" s="117"/>
      <c r="C84" s="123" t="s">
        <v>193</v>
      </c>
      <c r="D84" s="293" t="s">
        <v>110</v>
      </c>
      <c r="E84" s="294"/>
      <c r="F84" s="295"/>
      <c r="G84" s="109"/>
    </row>
    <row r="85" spans="1:7" ht="13.65" customHeight="1" x14ac:dyDescent="0.25">
      <c r="A85" s="95"/>
      <c r="B85" s="114"/>
      <c r="C85" s="124" t="s">
        <v>3</v>
      </c>
      <c r="D85" s="124" t="s">
        <v>8</v>
      </c>
      <c r="E85" s="124" t="s">
        <v>137</v>
      </c>
      <c r="F85" s="144" t="str">
        <f>Fixtures!G9</f>
        <v>Scorecard</v>
      </c>
      <c r="G85" s="109"/>
    </row>
    <row r="86" spans="1:7" ht="13.65" customHeight="1" x14ac:dyDescent="0.25">
      <c r="A86" s="95"/>
      <c r="B86" s="90"/>
      <c r="C86" s="249" t="str">
        <f>Fixtures!F9</f>
        <v>Loss</v>
      </c>
      <c r="D86" s="91" t="s">
        <v>184</v>
      </c>
      <c r="E86" s="91" t="s">
        <v>184</v>
      </c>
      <c r="F86" s="145" t="str">
        <f>Fixtures!H9</f>
        <v>Team</v>
      </c>
      <c r="G86" s="109"/>
    </row>
    <row r="87" spans="1:7" ht="13.65" customHeight="1" x14ac:dyDescent="0.25">
      <c r="A87" s="95"/>
      <c r="G87" s="109"/>
    </row>
    <row r="88" spans="1:7" ht="13.65" customHeight="1" x14ac:dyDescent="0.25">
      <c r="A88" s="95"/>
      <c r="B88" s="130"/>
      <c r="C88" s="129">
        <f>Fixtures!B10</f>
        <v>45445</v>
      </c>
      <c r="D88" s="129"/>
      <c r="E88" s="131" t="str">
        <f>Fixtures!D10</f>
        <v>1:30pm</v>
      </c>
      <c r="F88" s="13" t="str">
        <f>Fixtures!E10</f>
        <v>40 overs</v>
      </c>
      <c r="G88" s="109"/>
    </row>
    <row r="89" spans="1:7" ht="13.65" customHeight="1" x14ac:dyDescent="0.25">
      <c r="A89" s="95"/>
      <c r="B89" s="41"/>
      <c r="C89" s="127" t="str">
        <f>Fixtures!C10</f>
        <v>Old Actonians</v>
      </c>
      <c r="D89" s="119"/>
      <c r="E89" s="45" t="s">
        <v>172</v>
      </c>
      <c r="F89" s="115" t="s">
        <v>123</v>
      </c>
      <c r="G89" s="109"/>
    </row>
    <row r="90" spans="1:7" ht="13.65" customHeight="1" x14ac:dyDescent="0.25">
      <c r="A90" s="95"/>
      <c r="B90" s="117"/>
      <c r="C90" s="127" t="s">
        <v>67</v>
      </c>
      <c r="D90" s="119"/>
      <c r="E90" s="128" t="s">
        <v>181</v>
      </c>
      <c r="F90" s="125" t="s">
        <v>171</v>
      </c>
      <c r="G90" s="109"/>
    </row>
    <row r="91" spans="1:7" ht="13.65" customHeight="1" x14ac:dyDescent="0.25">
      <c r="A91" s="95"/>
      <c r="B91" s="114"/>
      <c r="C91" s="124" t="s">
        <v>6</v>
      </c>
      <c r="D91" s="126"/>
      <c r="E91" s="124" t="s">
        <v>7</v>
      </c>
      <c r="F91" s="116"/>
      <c r="G91" s="109"/>
    </row>
    <row r="92" spans="1:7" ht="13.65" customHeight="1" x14ac:dyDescent="0.25">
      <c r="A92" s="95"/>
      <c r="B92" s="117"/>
      <c r="C92" s="118" t="s">
        <v>125</v>
      </c>
      <c r="D92" s="119">
        <v>40</v>
      </c>
      <c r="E92" s="118" t="s">
        <v>207</v>
      </c>
      <c r="F92" s="120" t="s">
        <v>208</v>
      </c>
      <c r="G92" s="109"/>
    </row>
    <row r="93" spans="1:7" ht="13.65" customHeight="1" x14ac:dyDescent="0.25">
      <c r="A93" s="95"/>
      <c r="B93" s="117"/>
      <c r="C93" s="118" t="s">
        <v>204</v>
      </c>
      <c r="D93" s="119">
        <v>18</v>
      </c>
      <c r="E93" s="118" t="s">
        <v>200</v>
      </c>
      <c r="F93" s="120" t="s">
        <v>209</v>
      </c>
      <c r="G93" s="109"/>
    </row>
    <row r="94" spans="1:7" ht="13.65" customHeight="1" x14ac:dyDescent="0.3">
      <c r="A94" s="110"/>
      <c r="B94" s="117"/>
      <c r="C94" s="118" t="s">
        <v>110</v>
      </c>
      <c r="D94" s="119">
        <v>9</v>
      </c>
      <c r="E94" s="118" t="s">
        <v>210</v>
      </c>
      <c r="F94" s="121" t="s">
        <v>211</v>
      </c>
      <c r="G94" s="109"/>
    </row>
    <row r="95" spans="1:7" ht="13.65" customHeight="1" x14ac:dyDescent="0.25">
      <c r="A95" s="95"/>
      <c r="B95" s="114"/>
      <c r="C95" s="122" t="s">
        <v>236</v>
      </c>
      <c r="D95" s="296"/>
      <c r="E95" s="297"/>
      <c r="F95" s="298"/>
      <c r="G95" s="109"/>
    </row>
    <row r="96" spans="1:7" ht="13.65" customHeight="1" x14ac:dyDescent="0.25">
      <c r="A96" s="95"/>
      <c r="B96" s="117"/>
      <c r="C96" s="70" t="s">
        <v>212</v>
      </c>
      <c r="D96" s="293" t="s">
        <v>110</v>
      </c>
      <c r="E96" s="294"/>
      <c r="F96" s="295"/>
      <c r="G96" s="109"/>
    </row>
    <row r="97" spans="1:7" ht="13.65" customHeight="1" x14ac:dyDescent="0.25">
      <c r="A97" s="95"/>
      <c r="B97" s="117"/>
      <c r="C97" s="123" t="s">
        <v>111</v>
      </c>
      <c r="D97" s="293"/>
      <c r="E97" s="294"/>
      <c r="F97" s="295"/>
      <c r="G97" s="109"/>
    </row>
    <row r="98" spans="1:7" ht="13.65" customHeight="1" x14ac:dyDescent="0.25">
      <c r="A98" s="95"/>
      <c r="B98" s="114"/>
      <c r="C98" s="124" t="s">
        <v>3</v>
      </c>
      <c r="D98" s="124" t="s">
        <v>8</v>
      </c>
      <c r="E98" s="124" t="s">
        <v>137</v>
      </c>
      <c r="F98" s="144" t="str">
        <f>Fixtures!G10</f>
        <v>Scorecard</v>
      </c>
      <c r="G98" s="109"/>
    </row>
    <row r="99" spans="1:7" ht="13.65" customHeight="1" x14ac:dyDescent="0.25">
      <c r="A99" s="95"/>
      <c r="B99" s="90"/>
      <c r="C99" s="249" t="str">
        <f>Fixtures!F10</f>
        <v>Win</v>
      </c>
      <c r="D99" s="91" t="s">
        <v>184</v>
      </c>
      <c r="E99" s="91" t="s">
        <v>184</v>
      </c>
      <c r="F99" s="145" t="str">
        <f>Fixtures!H10</f>
        <v>Team</v>
      </c>
      <c r="G99" s="109"/>
    </row>
    <row r="100" spans="1:7" ht="13.65" customHeight="1" x14ac:dyDescent="0.25">
      <c r="A100" s="95"/>
      <c r="G100" s="109"/>
    </row>
    <row r="101" spans="1:7" ht="13.65" customHeight="1" x14ac:dyDescent="0.25">
      <c r="A101" s="95"/>
      <c r="B101" s="130"/>
      <c r="C101" s="129">
        <f>Fixtures!B11</f>
        <v>45452</v>
      </c>
      <c r="D101" s="129"/>
      <c r="E101" s="131" t="str">
        <f>Fixtures!D11</f>
        <v>1:00pm</v>
      </c>
      <c r="F101" s="13" t="str">
        <f>Fixtures!E11</f>
        <v>40 overs</v>
      </c>
      <c r="G101" s="109"/>
    </row>
    <row r="102" spans="1:7" ht="13.65" customHeight="1" x14ac:dyDescent="0.25">
      <c r="A102" s="95"/>
      <c r="B102" s="41"/>
      <c r="C102" s="127" t="str">
        <f>Fixtures!C11</f>
        <v>Brentham</v>
      </c>
      <c r="D102" s="119"/>
      <c r="E102" s="45" t="s">
        <v>173</v>
      </c>
      <c r="F102" s="115" t="s">
        <v>104</v>
      </c>
      <c r="G102" s="109"/>
    </row>
    <row r="103" spans="1:7" ht="13.65" customHeight="1" x14ac:dyDescent="0.25">
      <c r="A103" s="95"/>
      <c r="B103" s="117"/>
      <c r="C103" s="127" t="s">
        <v>67</v>
      </c>
      <c r="D103" s="119"/>
      <c r="E103" s="45" t="s">
        <v>174</v>
      </c>
      <c r="F103" s="125" t="s">
        <v>175</v>
      </c>
      <c r="G103" s="109"/>
    </row>
    <row r="104" spans="1:7" ht="13.65" customHeight="1" x14ac:dyDescent="0.25">
      <c r="A104" s="95"/>
      <c r="B104" s="114"/>
      <c r="C104" s="124" t="s">
        <v>6</v>
      </c>
      <c r="D104" s="126"/>
      <c r="E104" s="124" t="s">
        <v>7</v>
      </c>
      <c r="F104" s="116"/>
      <c r="G104" s="109"/>
    </row>
    <row r="105" spans="1:7" ht="13.65" customHeight="1" x14ac:dyDescent="0.25">
      <c r="A105" s="95"/>
      <c r="B105" s="117"/>
      <c r="C105" s="118" t="s">
        <v>112</v>
      </c>
      <c r="D105" s="119">
        <v>62</v>
      </c>
      <c r="E105" s="118" t="s">
        <v>214</v>
      </c>
      <c r="F105" s="120" t="s">
        <v>215</v>
      </c>
      <c r="G105" s="109"/>
    </row>
    <row r="106" spans="1:7" ht="13.65" customHeight="1" x14ac:dyDescent="0.25">
      <c r="A106" s="95"/>
      <c r="B106" s="117"/>
      <c r="C106" s="118" t="s">
        <v>213</v>
      </c>
      <c r="D106" s="119">
        <v>53</v>
      </c>
      <c r="E106" s="118" t="s">
        <v>125</v>
      </c>
      <c r="F106" s="120" t="s">
        <v>216</v>
      </c>
      <c r="G106" s="109"/>
    </row>
    <row r="107" spans="1:7" ht="13.65" customHeight="1" x14ac:dyDescent="0.25">
      <c r="A107" s="95"/>
      <c r="B107" s="117"/>
      <c r="C107" s="118" t="s">
        <v>109</v>
      </c>
      <c r="D107" s="119">
        <v>49</v>
      </c>
      <c r="E107" s="118" t="s">
        <v>138</v>
      </c>
      <c r="F107" s="121" t="s">
        <v>217</v>
      </c>
      <c r="G107" s="109"/>
    </row>
    <row r="108" spans="1:7" ht="13.65" customHeight="1" x14ac:dyDescent="0.25">
      <c r="A108" s="95"/>
      <c r="B108" s="114"/>
      <c r="C108" s="122" t="s">
        <v>237</v>
      </c>
      <c r="D108" s="296" t="s">
        <v>309</v>
      </c>
      <c r="E108" s="297"/>
      <c r="F108" s="298"/>
      <c r="G108" s="109"/>
    </row>
    <row r="109" spans="1:7" ht="13.65" customHeight="1" x14ac:dyDescent="0.25">
      <c r="A109" s="95"/>
      <c r="B109" s="117"/>
      <c r="C109" s="70" t="s">
        <v>212</v>
      </c>
      <c r="D109" s="293" t="s">
        <v>110</v>
      </c>
      <c r="E109" s="294"/>
      <c r="F109" s="295"/>
      <c r="G109" s="109"/>
    </row>
    <row r="110" spans="1:7" ht="13.65" customHeight="1" x14ac:dyDescent="0.25">
      <c r="A110" s="95"/>
      <c r="B110" s="117"/>
      <c r="C110" s="123" t="s">
        <v>111</v>
      </c>
      <c r="D110" s="293"/>
      <c r="E110" s="294"/>
      <c r="F110" s="295"/>
      <c r="G110" s="109"/>
    </row>
    <row r="111" spans="1:7" ht="13.65" customHeight="1" x14ac:dyDescent="0.25">
      <c r="A111" s="95"/>
      <c r="B111" s="114"/>
      <c r="C111" s="124" t="s">
        <v>3</v>
      </c>
      <c r="D111" s="124" t="s">
        <v>8</v>
      </c>
      <c r="E111" s="124" t="s">
        <v>137</v>
      </c>
      <c r="F111" s="144" t="str">
        <f>Fixtures!G11</f>
        <v>Scorecard</v>
      </c>
      <c r="G111" s="109"/>
    </row>
    <row r="112" spans="1:7" ht="13.65" customHeight="1" x14ac:dyDescent="0.25">
      <c r="A112" s="95"/>
      <c r="B112" s="90"/>
      <c r="C112" s="249" t="str">
        <f>Fixtures!F11</f>
        <v>Win</v>
      </c>
      <c r="D112" s="91" t="s">
        <v>213</v>
      </c>
      <c r="E112" s="86" t="s">
        <v>213</v>
      </c>
      <c r="F112" s="145" t="str">
        <f>Fixtures!H11</f>
        <v>Team</v>
      </c>
      <c r="G112" s="109"/>
    </row>
    <row r="113" spans="1:11" ht="13.65" customHeight="1" x14ac:dyDescent="0.25">
      <c r="A113" s="95"/>
      <c r="G113" s="109"/>
    </row>
    <row r="114" spans="1:11" ht="13.65" customHeight="1" x14ac:dyDescent="0.25">
      <c r="A114" s="95"/>
      <c r="B114" s="130"/>
      <c r="C114" s="129">
        <f>Fixtures!B12</f>
        <v>45459</v>
      </c>
      <c r="D114" s="129"/>
      <c r="E114" s="131" t="str">
        <f>Fixtures!D12</f>
        <v>1:00pm</v>
      </c>
      <c r="F114" s="13" t="str">
        <f>Fixtures!E12</f>
        <v>40 overs</v>
      </c>
      <c r="G114" s="109"/>
    </row>
    <row r="115" spans="1:11" ht="13.65" customHeight="1" x14ac:dyDescent="0.25">
      <c r="A115" s="95"/>
      <c r="B115" s="117"/>
      <c r="C115" s="127" t="str">
        <f>Fixtures!C12</f>
        <v>Putney</v>
      </c>
      <c r="D115" s="119"/>
      <c r="E115" s="45" t="s">
        <v>176</v>
      </c>
      <c r="F115" s="125" t="s">
        <v>104</v>
      </c>
      <c r="G115" s="109"/>
    </row>
    <row r="116" spans="1:11" ht="13.65" customHeight="1" x14ac:dyDescent="0.25">
      <c r="A116" s="95"/>
      <c r="B116" s="41"/>
      <c r="C116" s="127" t="s">
        <v>67</v>
      </c>
      <c r="D116" s="119"/>
      <c r="E116" s="45" t="s">
        <v>177</v>
      </c>
      <c r="F116" s="115" t="s">
        <v>104</v>
      </c>
      <c r="G116" s="109"/>
    </row>
    <row r="117" spans="1:11" ht="13.65" customHeight="1" x14ac:dyDescent="0.25">
      <c r="A117" s="95"/>
      <c r="B117" s="114"/>
      <c r="C117" s="124" t="s">
        <v>6</v>
      </c>
      <c r="D117" s="126"/>
      <c r="E117" s="124" t="s">
        <v>7</v>
      </c>
      <c r="F117" s="116"/>
      <c r="G117" s="109"/>
    </row>
    <row r="118" spans="1:11" ht="13.65" customHeight="1" x14ac:dyDescent="0.25">
      <c r="A118" s="95"/>
      <c r="B118" s="117"/>
      <c r="C118" s="118" t="s">
        <v>109</v>
      </c>
      <c r="D118" s="119">
        <v>56</v>
      </c>
      <c r="E118" s="118" t="s">
        <v>218</v>
      </c>
      <c r="F118" s="120" t="s">
        <v>219</v>
      </c>
      <c r="G118" s="109"/>
      <c r="H118" s="102"/>
      <c r="I118" s="102"/>
      <c r="J118" s="102"/>
      <c r="K118" s="102"/>
    </row>
    <row r="119" spans="1:11" ht="13.65" customHeight="1" x14ac:dyDescent="0.25">
      <c r="A119" s="95"/>
      <c r="B119" s="117"/>
      <c r="C119" s="118" t="s">
        <v>126</v>
      </c>
      <c r="D119" s="119">
        <v>32</v>
      </c>
      <c r="E119" s="118" t="s">
        <v>185</v>
      </c>
      <c r="F119" s="120" t="s">
        <v>220</v>
      </c>
      <c r="G119" s="109"/>
      <c r="H119" s="102"/>
      <c r="I119" s="102"/>
      <c r="J119" s="102"/>
      <c r="K119" s="102"/>
    </row>
    <row r="120" spans="1:11" ht="13.65" customHeight="1" x14ac:dyDescent="0.25">
      <c r="A120" s="95"/>
      <c r="B120" s="117"/>
      <c r="C120" s="118" t="s">
        <v>187</v>
      </c>
      <c r="D120" s="119">
        <v>23</v>
      </c>
      <c r="E120" s="118" t="s">
        <v>221</v>
      </c>
      <c r="F120" s="121" t="s">
        <v>222</v>
      </c>
      <c r="G120" s="109"/>
      <c r="H120" s="102"/>
      <c r="I120" s="102"/>
      <c r="J120" s="102"/>
      <c r="K120" s="102"/>
    </row>
    <row r="121" spans="1:11" ht="13.65" customHeight="1" x14ac:dyDescent="0.25">
      <c r="A121" s="95"/>
      <c r="B121" s="114"/>
      <c r="C121" s="122" t="s">
        <v>238</v>
      </c>
      <c r="D121" s="296" t="s">
        <v>223</v>
      </c>
      <c r="E121" s="296"/>
      <c r="F121" s="311"/>
      <c r="G121" s="109"/>
      <c r="H121" s="102"/>
      <c r="I121" s="102"/>
      <c r="J121" s="102"/>
      <c r="K121" s="102"/>
    </row>
    <row r="122" spans="1:11" ht="13.65" customHeight="1" x14ac:dyDescent="0.25">
      <c r="A122" s="95"/>
      <c r="B122" s="117"/>
      <c r="C122" s="70" t="s">
        <v>133</v>
      </c>
      <c r="D122" s="293"/>
      <c r="E122" s="293"/>
      <c r="F122" s="312"/>
      <c r="G122" s="109"/>
      <c r="H122" s="102"/>
      <c r="I122" s="102"/>
      <c r="J122" s="102"/>
      <c r="K122" s="102"/>
    </row>
    <row r="123" spans="1:11" ht="13.65" customHeight="1" x14ac:dyDescent="0.25">
      <c r="A123" s="95"/>
      <c r="B123" s="117"/>
      <c r="C123" s="214" t="s">
        <v>239</v>
      </c>
      <c r="D123" s="313"/>
      <c r="E123" s="313"/>
      <c r="F123" s="314"/>
      <c r="G123" s="109"/>
      <c r="H123" s="102"/>
      <c r="I123" s="102"/>
      <c r="J123" s="102"/>
      <c r="K123" s="102"/>
    </row>
    <row r="124" spans="1:11" ht="13.65" customHeight="1" x14ac:dyDescent="0.25">
      <c r="B124" s="114"/>
      <c r="C124" s="124" t="s">
        <v>3</v>
      </c>
      <c r="D124" s="124" t="s">
        <v>8</v>
      </c>
      <c r="E124" s="124" t="s">
        <v>137</v>
      </c>
      <c r="F124" s="144" t="str">
        <f>Fixtures!G12</f>
        <v>Scorecard</v>
      </c>
      <c r="H124" s="102"/>
      <c r="I124" s="102"/>
      <c r="J124" s="102"/>
      <c r="K124" s="102"/>
    </row>
    <row r="125" spans="1:11" ht="13.65" customHeight="1" x14ac:dyDescent="0.25">
      <c r="B125" s="90"/>
      <c r="C125" s="249" t="str">
        <f>Fixtures!F12</f>
        <v>Win</v>
      </c>
      <c r="D125" s="86" t="s">
        <v>126</v>
      </c>
      <c r="E125" s="86" t="s">
        <v>218</v>
      </c>
      <c r="F125" s="145" t="str">
        <f>Fixtures!H12</f>
        <v>Team</v>
      </c>
      <c r="H125" s="102"/>
      <c r="I125" s="102"/>
      <c r="J125" s="102"/>
      <c r="K125" s="102"/>
    </row>
    <row r="126" spans="1:11" ht="13.65" customHeight="1" x14ac:dyDescent="0.25">
      <c r="H126" s="102"/>
      <c r="I126" s="102"/>
      <c r="J126" s="102"/>
      <c r="K126" s="102"/>
    </row>
    <row r="127" spans="1:11" ht="13.65" customHeight="1" x14ac:dyDescent="0.25">
      <c r="B127" s="130"/>
      <c r="C127" s="129">
        <f>Fixtures!B13</f>
        <v>45466</v>
      </c>
      <c r="D127" s="129"/>
      <c r="E127" s="131" t="str">
        <f>Fixtures!D13</f>
        <v>1:00pm</v>
      </c>
      <c r="F127" s="13" t="str">
        <f>Fixtures!E13</f>
        <v>40 overs</v>
      </c>
      <c r="H127" s="102"/>
      <c r="I127" s="102"/>
      <c r="J127" s="102"/>
      <c r="K127" s="102"/>
    </row>
    <row r="128" spans="1:11" ht="13.65" customHeight="1" x14ac:dyDescent="0.25">
      <c r="B128" s="117"/>
      <c r="C128" s="127" t="str">
        <f>Fixtures!C13</f>
        <v>Barnes</v>
      </c>
      <c r="D128" s="119"/>
      <c r="E128" s="45">
        <v>159</v>
      </c>
      <c r="F128" s="125" t="s">
        <v>178</v>
      </c>
      <c r="H128" s="102"/>
      <c r="I128" s="102"/>
      <c r="J128" s="102"/>
      <c r="K128" s="102"/>
    </row>
    <row r="129" spans="1:11" ht="13.65" customHeight="1" x14ac:dyDescent="0.25">
      <c r="B129" s="41"/>
      <c r="C129" s="127" t="s">
        <v>67</v>
      </c>
      <c r="D129" s="119"/>
      <c r="E129" s="45" t="s">
        <v>179</v>
      </c>
      <c r="F129" s="115" t="s">
        <v>180</v>
      </c>
      <c r="H129" s="102"/>
      <c r="I129" s="102"/>
      <c r="J129" s="102"/>
      <c r="K129" s="102"/>
    </row>
    <row r="130" spans="1:11" ht="13.65" customHeight="1" x14ac:dyDescent="0.25">
      <c r="B130" s="114"/>
      <c r="C130" s="124" t="s">
        <v>6</v>
      </c>
      <c r="D130" s="126"/>
      <c r="E130" s="124" t="s">
        <v>7</v>
      </c>
      <c r="F130" s="116"/>
      <c r="H130" s="102"/>
      <c r="I130" s="102"/>
      <c r="J130" s="102"/>
      <c r="K130" s="102"/>
    </row>
    <row r="131" spans="1:11" ht="13.65" customHeight="1" x14ac:dyDescent="0.25">
      <c r="B131" s="117"/>
      <c r="C131" s="118" t="s">
        <v>187</v>
      </c>
      <c r="D131" s="119" t="s">
        <v>224</v>
      </c>
      <c r="E131" s="118" t="s">
        <v>229</v>
      </c>
      <c r="F131" s="120" t="s">
        <v>230</v>
      </c>
      <c r="H131" s="102"/>
      <c r="I131" s="102"/>
      <c r="J131" s="102"/>
      <c r="K131" s="102"/>
    </row>
    <row r="132" spans="1:11" ht="13.65" customHeight="1" x14ac:dyDescent="0.25">
      <c r="B132" s="117"/>
      <c r="C132" s="118" t="s">
        <v>225</v>
      </c>
      <c r="D132" s="119">
        <v>38</v>
      </c>
      <c r="E132" s="118" t="s">
        <v>231</v>
      </c>
      <c r="F132" s="120" t="s">
        <v>232</v>
      </c>
      <c r="H132" s="102"/>
      <c r="I132" s="102"/>
      <c r="J132" s="102"/>
      <c r="K132" s="102"/>
    </row>
    <row r="133" spans="1:11" ht="13.65" customHeight="1" x14ac:dyDescent="0.25">
      <c r="B133" s="117"/>
      <c r="C133" s="118" t="s">
        <v>226</v>
      </c>
      <c r="D133" s="119">
        <v>23</v>
      </c>
      <c r="E133" s="118" t="s">
        <v>227</v>
      </c>
      <c r="F133" s="120" t="s">
        <v>228</v>
      </c>
      <c r="H133" s="102"/>
      <c r="I133" s="102"/>
      <c r="J133" s="102"/>
      <c r="K133" s="102"/>
    </row>
    <row r="134" spans="1:11" ht="13.65" customHeight="1" x14ac:dyDescent="0.25">
      <c r="B134" s="114"/>
      <c r="C134" s="122" t="s">
        <v>237</v>
      </c>
      <c r="D134" s="296" t="s">
        <v>233</v>
      </c>
      <c r="E134" s="297"/>
      <c r="F134" s="298"/>
      <c r="H134" s="102"/>
      <c r="I134" s="102"/>
      <c r="J134" s="102"/>
      <c r="K134" s="102"/>
    </row>
    <row r="135" spans="1:11" ht="13.65" customHeight="1" x14ac:dyDescent="0.25">
      <c r="B135" s="117"/>
      <c r="C135" s="70" t="s">
        <v>133</v>
      </c>
      <c r="D135" s="293"/>
      <c r="E135" s="294"/>
      <c r="F135" s="295"/>
      <c r="H135" s="102"/>
      <c r="I135" s="102"/>
      <c r="J135" s="102"/>
      <c r="K135" s="102"/>
    </row>
    <row r="136" spans="1:11" ht="13.65" customHeight="1" x14ac:dyDescent="0.25">
      <c r="B136" s="117"/>
      <c r="C136" s="123" t="s">
        <v>111</v>
      </c>
      <c r="D136" s="293"/>
      <c r="E136" s="294"/>
      <c r="F136" s="295"/>
      <c r="H136" s="102"/>
      <c r="I136" s="102"/>
      <c r="J136" s="102"/>
      <c r="K136" s="102"/>
    </row>
    <row r="137" spans="1:11" ht="13.65" customHeight="1" x14ac:dyDescent="0.3">
      <c r="A137" s="94"/>
      <c r="B137" s="114"/>
      <c r="C137" s="124" t="s">
        <v>3</v>
      </c>
      <c r="D137" s="124" t="s">
        <v>8</v>
      </c>
      <c r="E137" s="124" t="s">
        <v>137</v>
      </c>
      <c r="F137" s="144" t="str">
        <f>Fixtures!G13</f>
        <v>Scorecard</v>
      </c>
      <c r="H137" s="102"/>
      <c r="I137" s="102"/>
      <c r="J137" s="102"/>
      <c r="K137" s="102"/>
    </row>
    <row r="138" spans="1:11" ht="13.65" customHeight="1" x14ac:dyDescent="0.25">
      <c r="B138" s="90"/>
      <c r="C138" s="249" t="str">
        <f>Fixtures!F13</f>
        <v>Win</v>
      </c>
      <c r="D138" s="86" t="s">
        <v>225</v>
      </c>
      <c r="E138" s="86" t="s">
        <v>225</v>
      </c>
      <c r="F138" s="145" t="str">
        <f>Fixtures!H13</f>
        <v>Team</v>
      </c>
      <c r="H138" s="102"/>
      <c r="I138" s="102"/>
      <c r="J138" s="102"/>
      <c r="K138" s="102"/>
    </row>
    <row r="139" spans="1:11" ht="13.65" customHeight="1" x14ac:dyDescent="0.25">
      <c r="H139" s="102"/>
      <c r="I139" s="102"/>
      <c r="J139" s="102"/>
      <c r="K139" s="102"/>
    </row>
    <row r="140" spans="1:11" ht="13.65" customHeight="1" x14ac:dyDescent="0.25">
      <c r="B140" s="130"/>
      <c r="C140" s="129">
        <f>Fixtures!B14</f>
        <v>45473</v>
      </c>
      <c r="D140" s="129"/>
      <c r="E140" s="131" t="str">
        <f>Fixtures!D14</f>
        <v>12:30pm</v>
      </c>
      <c r="F140" s="13" t="str">
        <f>Fixtures!E14</f>
        <v>40 overs</v>
      </c>
      <c r="H140" s="102"/>
      <c r="I140" s="102"/>
      <c r="J140" s="102"/>
      <c r="K140" s="102"/>
    </row>
    <row r="141" spans="1:11" ht="13.65" customHeight="1" x14ac:dyDescent="0.25">
      <c r="B141" s="117"/>
      <c r="C141" s="127" t="s">
        <v>67</v>
      </c>
      <c r="D141" s="119"/>
      <c r="E141" s="45" t="s">
        <v>242</v>
      </c>
      <c r="F141" s="125" t="s">
        <v>243</v>
      </c>
      <c r="H141" s="102"/>
      <c r="I141" s="102"/>
      <c r="J141" s="102"/>
      <c r="K141" s="102"/>
    </row>
    <row r="142" spans="1:11" ht="13.65" customHeight="1" x14ac:dyDescent="0.25">
      <c r="B142" s="41"/>
      <c r="C142" s="127" t="str">
        <f>Fixtures!C14</f>
        <v>Kew</v>
      </c>
      <c r="D142" s="119"/>
      <c r="E142" s="45" t="s">
        <v>244</v>
      </c>
      <c r="F142" s="115" t="s">
        <v>245</v>
      </c>
      <c r="H142" s="102"/>
      <c r="I142" s="102"/>
      <c r="J142" s="102"/>
      <c r="K142" s="102"/>
    </row>
    <row r="143" spans="1:11" ht="13.65" customHeight="1" x14ac:dyDescent="0.25">
      <c r="B143" s="114"/>
      <c r="C143" s="124" t="s">
        <v>6</v>
      </c>
      <c r="D143" s="126"/>
      <c r="E143" s="124" t="s">
        <v>7</v>
      </c>
      <c r="F143" s="116"/>
      <c r="H143" s="102"/>
      <c r="I143" s="102"/>
      <c r="J143" s="102"/>
      <c r="K143" s="102"/>
    </row>
    <row r="144" spans="1:11" ht="13.65" customHeight="1" x14ac:dyDescent="0.25">
      <c r="B144" s="117"/>
      <c r="C144" s="118" t="s">
        <v>109</v>
      </c>
      <c r="D144" s="119">
        <v>48</v>
      </c>
      <c r="E144" s="118" t="s">
        <v>221</v>
      </c>
      <c r="F144" s="120" t="s">
        <v>248</v>
      </c>
      <c r="H144" s="102"/>
      <c r="I144" s="102"/>
      <c r="J144" s="102"/>
      <c r="K144" s="102"/>
    </row>
    <row r="145" spans="2:11" ht="13.65" customHeight="1" x14ac:dyDescent="0.25">
      <c r="B145" s="117"/>
      <c r="C145" s="118" t="s">
        <v>185</v>
      </c>
      <c r="D145" s="119">
        <v>29</v>
      </c>
      <c r="E145" s="118" t="s">
        <v>218</v>
      </c>
      <c r="F145" s="120" t="s">
        <v>247</v>
      </c>
      <c r="H145" s="102"/>
      <c r="I145" s="102"/>
      <c r="J145" s="102"/>
      <c r="K145" s="102"/>
    </row>
    <row r="146" spans="2:11" ht="13.65" customHeight="1" x14ac:dyDescent="0.25">
      <c r="B146" s="117"/>
      <c r="C146" s="118" t="s">
        <v>246</v>
      </c>
      <c r="D146" s="119">
        <v>25</v>
      </c>
      <c r="E146" s="118" t="s">
        <v>246</v>
      </c>
      <c r="F146" s="120" t="s">
        <v>249</v>
      </c>
      <c r="H146" s="102"/>
      <c r="I146" s="102"/>
      <c r="J146" s="102"/>
      <c r="K146" s="102"/>
    </row>
    <row r="147" spans="2:11" ht="13.65" customHeight="1" x14ac:dyDescent="0.25">
      <c r="B147" s="114"/>
      <c r="C147" s="122" t="s">
        <v>236</v>
      </c>
      <c r="D147" s="296"/>
      <c r="E147" s="297"/>
      <c r="F147" s="298"/>
      <c r="H147" s="102"/>
      <c r="I147" s="102"/>
      <c r="J147" s="102"/>
      <c r="K147" s="102"/>
    </row>
    <row r="148" spans="2:11" ht="13.65" customHeight="1" x14ac:dyDescent="0.25">
      <c r="B148" s="117"/>
      <c r="C148" s="70" t="s">
        <v>347</v>
      </c>
      <c r="D148" s="293" t="s">
        <v>250</v>
      </c>
      <c r="E148" s="294"/>
      <c r="F148" s="295"/>
      <c r="H148" s="102"/>
      <c r="I148" s="102"/>
      <c r="J148" s="102"/>
      <c r="K148" s="102"/>
    </row>
    <row r="149" spans="2:11" ht="13.65" customHeight="1" x14ac:dyDescent="0.25">
      <c r="B149" s="117"/>
      <c r="C149" s="123" t="s">
        <v>111</v>
      </c>
      <c r="D149" s="293"/>
      <c r="E149" s="294"/>
      <c r="F149" s="295"/>
      <c r="H149" s="102"/>
      <c r="I149" s="102"/>
      <c r="J149" s="102"/>
      <c r="K149" s="102"/>
    </row>
    <row r="150" spans="2:11" ht="13.65" customHeight="1" x14ac:dyDescent="0.25">
      <c r="B150" s="114"/>
      <c r="C150" s="124" t="s">
        <v>3</v>
      </c>
      <c r="D150" s="124" t="s">
        <v>8</v>
      </c>
      <c r="E150" s="124" t="s">
        <v>137</v>
      </c>
      <c r="F150" s="144" t="str">
        <f>Fixtures!G14</f>
        <v>Scorecard</v>
      </c>
      <c r="H150" s="102"/>
      <c r="I150" s="102"/>
      <c r="J150" s="102"/>
      <c r="K150" s="102"/>
    </row>
    <row r="151" spans="2:11" ht="13.65" customHeight="1" x14ac:dyDescent="0.25">
      <c r="B151" s="90"/>
      <c r="C151" s="249" t="str">
        <f>Fixtures!F14</f>
        <v>Loss</v>
      </c>
      <c r="D151" s="86" t="s">
        <v>124</v>
      </c>
      <c r="E151" s="86" t="s">
        <v>218</v>
      </c>
      <c r="F151" s="145" t="str">
        <f>Fixtures!H14</f>
        <v>Team</v>
      </c>
      <c r="H151" s="102"/>
      <c r="I151" s="102"/>
      <c r="J151" s="102"/>
      <c r="K151" s="102"/>
    </row>
    <row r="152" spans="2:11" ht="13.65" customHeight="1" x14ac:dyDescent="0.25">
      <c r="H152" s="102"/>
      <c r="I152" s="102"/>
      <c r="J152" s="102"/>
      <c r="K152" s="102"/>
    </row>
    <row r="153" spans="2:11" ht="13.65" customHeight="1" x14ac:dyDescent="0.25">
      <c r="B153" s="130"/>
      <c r="C153" s="129">
        <f>Fixtures!B15</f>
        <v>45480</v>
      </c>
      <c r="D153" s="129"/>
      <c r="E153" s="131" t="str">
        <f>Fixtures!D15</f>
        <v>1:00pm</v>
      </c>
      <c r="F153" s="13" t="str">
        <f>Fixtures!E15</f>
        <v>40 overs</v>
      </c>
      <c r="H153" s="102"/>
      <c r="I153" s="102"/>
      <c r="J153" s="102"/>
      <c r="K153" s="102"/>
    </row>
    <row r="154" spans="2:11" ht="13.65" customHeight="1" x14ac:dyDescent="0.25">
      <c r="B154" s="117"/>
      <c r="C154" s="127" t="str">
        <f>Fixtures!C15</f>
        <v>Shepherd's Bush</v>
      </c>
      <c r="D154" s="119"/>
      <c r="E154" s="45">
        <v>160</v>
      </c>
      <c r="F154" s="125" t="s">
        <v>251</v>
      </c>
      <c r="H154" s="102"/>
      <c r="I154" s="102"/>
      <c r="J154" s="102"/>
      <c r="K154" s="102"/>
    </row>
    <row r="155" spans="2:11" ht="13.65" customHeight="1" x14ac:dyDescent="0.25">
      <c r="B155" s="41"/>
      <c r="C155" s="127" t="s">
        <v>67</v>
      </c>
      <c r="D155" s="119"/>
      <c r="E155" s="45">
        <v>128</v>
      </c>
      <c r="F155" s="115" t="s">
        <v>252</v>
      </c>
    </row>
    <row r="156" spans="2:11" ht="5.15" customHeight="1" x14ac:dyDescent="0.25">
      <c r="B156" s="302" t="s">
        <v>392</v>
      </c>
      <c r="C156" s="303"/>
      <c r="D156" s="303"/>
      <c r="E156" s="303"/>
      <c r="F156" s="304"/>
    </row>
    <row r="157" spans="2:11" ht="5.15" customHeight="1" x14ac:dyDescent="0.25">
      <c r="B157" s="305"/>
      <c r="C157" s="306"/>
      <c r="D157" s="306"/>
      <c r="E157" s="306"/>
      <c r="F157" s="307"/>
    </row>
    <row r="158" spans="2:11" ht="5.15" customHeight="1" x14ac:dyDescent="0.25">
      <c r="B158" s="305"/>
      <c r="C158" s="306"/>
      <c r="D158" s="306"/>
      <c r="E158" s="306"/>
      <c r="F158" s="307"/>
    </row>
    <row r="159" spans="2:11" ht="5.15" customHeight="1" x14ac:dyDescent="0.25">
      <c r="B159" s="305"/>
      <c r="C159" s="306"/>
      <c r="D159" s="306"/>
      <c r="E159" s="306"/>
      <c r="F159" s="307"/>
    </row>
    <row r="160" spans="2:11" ht="5.15" customHeight="1" x14ac:dyDescent="0.25">
      <c r="B160" s="305"/>
      <c r="C160" s="306"/>
      <c r="D160" s="306"/>
      <c r="E160" s="306"/>
      <c r="F160" s="307"/>
    </row>
    <row r="161" spans="2:7" ht="5.15" customHeight="1" x14ac:dyDescent="0.25">
      <c r="B161" s="305"/>
      <c r="C161" s="306"/>
      <c r="D161" s="306"/>
      <c r="E161" s="306"/>
      <c r="F161" s="307"/>
    </row>
    <row r="162" spans="2:7" ht="5.15" customHeight="1" x14ac:dyDescent="0.25">
      <c r="B162" s="308"/>
      <c r="C162" s="309"/>
      <c r="D162" s="309"/>
      <c r="E162" s="309"/>
      <c r="F162" s="310"/>
    </row>
    <row r="163" spans="2:7" ht="13.65" customHeight="1" x14ac:dyDescent="0.25">
      <c r="B163" s="269"/>
      <c r="C163" s="261" t="s">
        <v>3</v>
      </c>
      <c r="D163" s="261" t="s">
        <v>8</v>
      </c>
      <c r="E163" s="261" t="s">
        <v>137</v>
      </c>
      <c r="F163" s="267" t="str">
        <f>Fixtures!G15</f>
        <v>-</v>
      </c>
    </row>
    <row r="164" spans="2:7" ht="13.65" customHeight="1" x14ac:dyDescent="0.25">
      <c r="B164" s="270"/>
      <c r="C164" s="263" t="str">
        <f>Fixtures!F15</f>
        <v>Abandoned</v>
      </c>
      <c r="D164" s="265" t="s">
        <v>185</v>
      </c>
      <c r="E164" s="265" t="s">
        <v>254</v>
      </c>
      <c r="F164" s="268" t="str">
        <f>Fixtures!H15</f>
        <v>Team</v>
      </c>
    </row>
    <row r="165" spans="2:7" ht="13.65" customHeight="1" x14ac:dyDescent="0.25"/>
    <row r="166" spans="2:7" ht="13.65" customHeight="1" x14ac:dyDescent="0.25">
      <c r="B166" s="130"/>
      <c r="C166" s="129">
        <f>Fixtures!B16</f>
        <v>45485</v>
      </c>
      <c r="D166" s="129"/>
      <c r="E166" s="131" t="str">
        <f>Fixtures!D16</f>
        <v>6:00pm</v>
      </c>
      <c r="F166" s="13" t="str">
        <f>Fixtures!E16</f>
        <v>Twenty20</v>
      </c>
    </row>
    <row r="167" spans="2:7" ht="13.65" customHeight="1" x14ac:dyDescent="0.25">
      <c r="B167" s="117"/>
      <c r="C167" s="127" t="str">
        <f>Fixtures!C16</f>
        <v>Prince's Head</v>
      </c>
      <c r="D167" s="119"/>
      <c r="E167" s="45">
        <v>173</v>
      </c>
      <c r="F167" s="125" t="s">
        <v>256</v>
      </c>
    </row>
    <row r="168" spans="2:7" ht="13.65" customHeight="1" x14ac:dyDescent="0.25">
      <c r="B168" s="41"/>
      <c r="C168" s="127" t="s">
        <v>67</v>
      </c>
      <c r="D168" s="119"/>
      <c r="E168" s="45">
        <v>142</v>
      </c>
      <c r="F168" s="115" t="s">
        <v>255</v>
      </c>
    </row>
    <row r="169" spans="2:7" ht="13.65" customHeight="1" x14ac:dyDescent="0.25">
      <c r="B169" s="114"/>
      <c r="C169" s="124" t="s">
        <v>6</v>
      </c>
      <c r="D169" s="126"/>
      <c r="E169" s="124" t="s">
        <v>7</v>
      </c>
      <c r="F169" s="116"/>
    </row>
    <row r="170" spans="2:7" ht="13.65" customHeight="1" x14ac:dyDescent="0.25">
      <c r="B170" s="117"/>
      <c r="C170" s="118" t="s">
        <v>185</v>
      </c>
      <c r="D170" s="119" t="s">
        <v>257</v>
      </c>
      <c r="E170" s="118" t="s">
        <v>258</v>
      </c>
      <c r="F170" s="120" t="s">
        <v>259</v>
      </c>
      <c r="G170" s="92"/>
    </row>
    <row r="171" spans="2:7" ht="13.65" customHeight="1" x14ac:dyDescent="0.25">
      <c r="B171" s="117"/>
      <c r="C171" s="118" t="s">
        <v>109</v>
      </c>
      <c r="D171" s="119">
        <v>22</v>
      </c>
      <c r="E171" s="118" t="s">
        <v>185</v>
      </c>
      <c r="F171" s="120" t="s">
        <v>260</v>
      </c>
      <c r="G171" s="92"/>
    </row>
    <row r="172" spans="2:7" ht="13.65" customHeight="1" x14ac:dyDescent="0.25">
      <c r="B172" s="117"/>
      <c r="C172" s="118" t="s">
        <v>125</v>
      </c>
      <c r="D172" s="119">
        <v>10</v>
      </c>
      <c r="E172" s="118" t="s">
        <v>125</v>
      </c>
      <c r="F172" s="120" t="s">
        <v>261</v>
      </c>
    </row>
    <row r="173" spans="2:7" ht="13.65" customHeight="1" x14ac:dyDescent="0.25">
      <c r="B173" s="114"/>
      <c r="C173" s="122" t="s">
        <v>237</v>
      </c>
      <c r="D173" s="296" t="s">
        <v>262</v>
      </c>
      <c r="E173" s="297"/>
      <c r="F173" s="298"/>
    </row>
    <row r="174" spans="2:7" ht="13.65" customHeight="1" x14ac:dyDescent="0.25">
      <c r="B174" s="117"/>
      <c r="C174" s="70" t="s">
        <v>133</v>
      </c>
      <c r="D174" s="293"/>
      <c r="E174" s="294"/>
      <c r="F174" s="295"/>
    </row>
    <row r="175" spans="2:7" ht="13.65" customHeight="1" x14ac:dyDescent="0.25">
      <c r="B175" s="117"/>
      <c r="C175" s="123" t="s">
        <v>193</v>
      </c>
      <c r="D175" s="293" t="s">
        <v>125</v>
      </c>
      <c r="E175" s="294"/>
      <c r="F175" s="295"/>
    </row>
    <row r="176" spans="2:7" ht="13.65" customHeight="1" x14ac:dyDescent="0.25">
      <c r="B176" s="114"/>
      <c r="C176" s="124" t="s">
        <v>3</v>
      </c>
      <c r="D176" s="124" t="s">
        <v>8</v>
      </c>
      <c r="E176" s="124" t="s">
        <v>137</v>
      </c>
      <c r="F176" s="144" t="str">
        <f>Fixtures!G16</f>
        <v>Scorecard</v>
      </c>
    </row>
    <row r="177" spans="2:7" ht="13.65" customHeight="1" x14ac:dyDescent="0.25">
      <c r="B177" s="90"/>
      <c r="C177" s="249" t="str">
        <f>Fixtures!F16</f>
        <v>Win</v>
      </c>
      <c r="D177" s="86" t="s">
        <v>110</v>
      </c>
      <c r="E177" s="86" t="s">
        <v>112</v>
      </c>
      <c r="F177" s="145" t="str">
        <f>Fixtures!H16</f>
        <v>Team</v>
      </c>
    </row>
    <row r="178" spans="2:7" ht="13.65" customHeight="1" x14ac:dyDescent="0.25"/>
    <row r="179" spans="2:7" ht="13.65" customHeight="1" x14ac:dyDescent="0.25">
      <c r="B179" s="130"/>
      <c r="C179" s="129">
        <f>Fixtures!B17</f>
        <v>45487</v>
      </c>
      <c r="D179" s="129"/>
      <c r="E179" s="131" t="str">
        <f>Fixtures!D17</f>
        <v>1:00pm</v>
      </c>
      <c r="F179" s="13" t="str">
        <f>Fixtures!E17</f>
        <v>40 overs</v>
      </c>
    </row>
    <row r="180" spans="2:7" ht="13.65" customHeight="1" x14ac:dyDescent="0.25">
      <c r="B180" s="117"/>
      <c r="C180" s="127" t="s">
        <v>67</v>
      </c>
      <c r="D180" s="119"/>
      <c r="E180" s="45" t="s">
        <v>263</v>
      </c>
      <c r="F180" s="125" t="s">
        <v>104</v>
      </c>
    </row>
    <row r="181" spans="2:7" ht="13.65" customHeight="1" x14ac:dyDescent="0.25">
      <c r="B181" s="41"/>
      <c r="C181" s="127" t="str">
        <f>Fixtures!C17</f>
        <v>Teddington</v>
      </c>
      <c r="D181" s="119"/>
      <c r="E181" s="45">
        <v>92</v>
      </c>
      <c r="F181" s="115" t="s">
        <v>264</v>
      </c>
    </row>
    <row r="182" spans="2:7" ht="5.15" customHeight="1" x14ac:dyDescent="0.25">
      <c r="B182" s="302" t="s">
        <v>165</v>
      </c>
      <c r="C182" s="303"/>
      <c r="D182" s="303"/>
      <c r="E182" s="303"/>
      <c r="F182" s="304"/>
    </row>
    <row r="183" spans="2:7" ht="5.15" customHeight="1" x14ac:dyDescent="0.25">
      <c r="B183" s="305"/>
      <c r="C183" s="306"/>
      <c r="D183" s="306"/>
      <c r="E183" s="306"/>
      <c r="F183" s="307"/>
    </row>
    <row r="184" spans="2:7" ht="5.15" customHeight="1" x14ac:dyDescent="0.25">
      <c r="B184" s="305"/>
      <c r="C184" s="306"/>
      <c r="D184" s="306"/>
      <c r="E184" s="306"/>
      <c r="F184" s="307"/>
    </row>
    <row r="185" spans="2:7" ht="5.15" customHeight="1" x14ac:dyDescent="0.25">
      <c r="B185" s="305"/>
      <c r="C185" s="306"/>
      <c r="D185" s="306"/>
      <c r="E185" s="306"/>
      <c r="F185" s="307"/>
    </row>
    <row r="186" spans="2:7" ht="5.15" customHeight="1" x14ac:dyDescent="0.25">
      <c r="B186" s="305"/>
      <c r="C186" s="306"/>
      <c r="D186" s="306"/>
      <c r="E186" s="306"/>
      <c r="F186" s="307"/>
    </row>
    <row r="187" spans="2:7" ht="5.15" customHeight="1" x14ac:dyDescent="0.25">
      <c r="B187" s="305"/>
      <c r="C187" s="306"/>
      <c r="D187" s="306"/>
      <c r="E187" s="306"/>
      <c r="F187" s="307"/>
    </row>
    <row r="188" spans="2:7" ht="5.15" customHeight="1" x14ac:dyDescent="0.25">
      <c r="B188" s="308"/>
      <c r="C188" s="309"/>
      <c r="D188" s="309"/>
      <c r="E188" s="309"/>
      <c r="F188" s="310"/>
    </row>
    <row r="189" spans="2:7" ht="13.65" customHeight="1" x14ac:dyDescent="0.25">
      <c r="B189" s="269"/>
      <c r="C189" s="261" t="s">
        <v>3</v>
      </c>
      <c r="D189" s="261" t="s">
        <v>8</v>
      </c>
      <c r="E189" s="261" t="s">
        <v>137</v>
      </c>
      <c r="F189" s="267" t="str">
        <f>Fixtures!G17</f>
        <v>-</v>
      </c>
    </row>
    <row r="190" spans="2:7" ht="13.65" customHeight="1" x14ac:dyDescent="0.25">
      <c r="B190" s="270"/>
      <c r="C190" s="263" t="str">
        <f>Fixtures!F17</f>
        <v>Cancelled</v>
      </c>
      <c r="D190" s="265" t="s">
        <v>112</v>
      </c>
      <c r="E190" s="265" t="s">
        <v>265</v>
      </c>
      <c r="F190" s="268">
        <f>Fixtures!H17</f>
        <v>0</v>
      </c>
    </row>
    <row r="191" spans="2:7" ht="13.65" customHeight="1" x14ac:dyDescent="0.25">
      <c r="G191" s="92"/>
    </row>
    <row r="192" spans="2:7" ht="13.65" customHeight="1" x14ac:dyDescent="0.25">
      <c r="B192" s="130"/>
      <c r="C192" s="129">
        <f>Fixtures!B18</f>
        <v>45494</v>
      </c>
      <c r="D192" s="129"/>
      <c r="E192" s="131" t="str">
        <f>Fixtures!D18</f>
        <v>1:00pm</v>
      </c>
      <c r="F192" s="13" t="str">
        <f>Fixtures!E18</f>
        <v>40 overs</v>
      </c>
      <c r="G192" s="92"/>
    </row>
    <row r="193" spans="2:7" ht="13.65" customHeight="1" x14ac:dyDescent="0.25">
      <c r="B193" s="117"/>
      <c r="C193" s="127" t="s">
        <v>67</v>
      </c>
      <c r="D193" s="119"/>
      <c r="E193" s="45"/>
      <c r="F193" s="125"/>
      <c r="G193" s="92"/>
    </row>
    <row r="194" spans="2:7" ht="13.65" customHeight="1" x14ac:dyDescent="0.25">
      <c r="B194" s="41"/>
      <c r="C194" s="127" t="str">
        <f>Fixtures!C18</f>
        <v>Pinner</v>
      </c>
      <c r="D194" s="119"/>
      <c r="E194" s="45"/>
      <c r="F194" s="115"/>
      <c r="G194" s="92"/>
    </row>
    <row r="195" spans="2:7" ht="5.15" customHeight="1" x14ac:dyDescent="0.25">
      <c r="B195" s="302" t="s">
        <v>165</v>
      </c>
      <c r="C195" s="303"/>
      <c r="D195" s="303"/>
      <c r="E195" s="303"/>
      <c r="F195" s="304"/>
      <c r="G195" s="92"/>
    </row>
    <row r="196" spans="2:7" ht="5.15" customHeight="1" x14ac:dyDescent="0.25">
      <c r="B196" s="305"/>
      <c r="C196" s="306"/>
      <c r="D196" s="306"/>
      <c r="E196" s="306"/>
      <c r="F196" s="307"/>
      <c r="G196" s="92"/>
    </row>
    <row r="197" spans="2:7" ht="5.15" customHeight="1" x14ac:dyDescent="0.25">
      <c r="B197" s="305"/>
      <c r="C197" s="306"/>
      <c r="D197" s="306"/>
      <c r="E197" s="306"/>
      <c r="F197" s="307"/>
      <c r="G197" s="92"/>
    </row>
    <row r="198" spans="2:7" ht="5.15" customHeight="1" x14ac:dyDescent="0.25">
      <c r="B198" s="305"/>
      <c r="C198" s="306"/>
      <c r="D198" s="306"/>
      <c r="E198" s="306"/>
      <c r="F198" s="307"/>
      <c r="G198" s="92"/>
    </row>
    <row r="199" spans="2:7" ht="5.15" customHeight="1" x14ac:dyDescent="0.25">
      <c r="B199" s="305"/>
      <c r="C199" s="306"/>
      <c r="D199" s="306"/>
      <c r="E199" s="306"/>
      <c r="F199" s="307"/>
      <c r="G199" s="92"/>
    </row>
    <row r="200" spans="2:7" ht="5.15" customHeight="1" x14ac:dyDescent="0.25">
      <c r="B200" s="305"/>
      <c r="C200" s="306"/>
      <c r="D200" s="306"/>
      <c r="E200" s="306"/>
      <c r="F200" s="307"/>
      <c r="G200" s="92"/>
    </row>
    <row r="201" spans="2:7" ht="5.15" customHeight="1" x14ac:dyDescent="0.25">
      <c r="B201" s="308"/>
      <c r="C201" s="309"/>
      <c r="D201" s="309"/>
      <c r="E201" s="309"/>
      <c r="F201" s="310"/>
      <c r="G201" s="92"/>
    </row>
    <row r="202" spans="2:7" ht="13.65" customHeight="1" x14ac:dyDescent="0.25">
      <c r="B202" s="114"/>
      <c r="C202" s="261" t="s">
        <v>3</v>
      </c>
      <c r="D202" s="261" t="s">
        <v>8</v>
      </c>
      <c r="E202" s="261" t="s">
        <v>137</v>
      </c>
      <c r="F202" s="267" t="str">
        <f>Fixtures!G18</f>
        <v>Scorecard</v>
      </c>
      <c r="G202" s="92"/>
    </row>
    <row r="203" spans="2:7" ht="13.65" customHeight="1" x14ac:dyDescent="0.25">
      <c r="B203" s="90"/>
      <c r="C203" s="263" t="str">
        <f>Fixtures!F18</f>
        <v>Loss</v>
      </c>
      <c r="D203" s="265"/>
      <c r="E203" s="265"/>
      <c r="F203" s="268" t="str">
        <f>Fixtures!H18</f>
        <v>Team</v>
      </c>
      <c r="G203" s="92"/>
    </row>
    <row r="204" spans="2:7" ht="13.65" customHeight="1" x14ac:dyDescent="0.25">
      <c r="G204" s="92"/>
    </row>
    <row r="205" spans="2:7" ht="13.65" customHeight="1" x14ac:dyDescent="0.25">
      <c r="B205" s="130"/>
      <c r="C205" s="129">
        <f>Fixtures!B19</f>
        <v>45501</v>
      </c>
      <c r="D205" s="129"/>
      <c r="E205" s="131" t="str">
        <f>Fixtures!D19</f>
        <v>1:30pm</v>
      </c>
      <c r="F205" s="13" t="str">
        <f>Fixtures!E19</f>
        <v>40 overs</v>
      </c>
      <c r="G205" s="92"/>
    </row>
    <row r="206" spans="2:7" ht="13.65" customHeight="1" x14ac:dyDescent="0.25">
      <c r="B206" s="117"/>
      <c r="C206" s="127" t="str">
        <f>Fixtures!C19</f>
        <v>Northwood</v>
      </c>
      <c r="D206" s="119"/>
      <c r="E206" s="45"/>
      <c r="F206" s="125"/>
      <c r="G206" s="92"/>
    </row>
    <row r="207" spans="2:7" ht="13.65" customHeight="1" x14ac:dyDescent="0.25">
      <c r="B207" s="41"/>
      <c r="C207" s="127" t="s">
        <v>67</v>
      </c>
      <c r="D207" s="119"/>
      <c r="E207" s="45"/>
      <c r="F207" s="115"/>
      <c r="G207" s="92"/>
    </row>
    <row r="208" spans="2:7" ht="5.15" customHeight="1" x14ac:dyDescent="0.25">
      <c r="B208" s="302" t="s">
        <v>165</v>
      </c>
      <c r="C208" s="303"/>
      <c r="D208" s="303"/>
      <c r="E208" s="303"/>
      <c r="F208" s="304"/>
      <c r="G208" s="92"/>
    </row>
    <row r="209" spans="2:7" ht="5.15" customHeight="1" x14ac:dyDescent="0.25">
      <c r="B209" s="305"/>
      <c r="C209" s="306"/>
      <c r="D209" s="306"/>
      <c r="E209" s="306"/>
      <c r="F209" s="307"/>
      <c r="G209" s="92"/>
    </row>
    <row r="210" spans="2:7" ht="5.15" customHeight="1" x14ac:dyDescent="0.25">
      <c r="B210" s="305"/>
      <c r="C210" s="306"/>
      <c r="D210" s="306"/>
      <c r="E210" s="306"/>
      <c r="F210" s="307"/>
      <c r="G210" s="92"/>
    </row>
    <row r="211" spans="2:7" ht="5.15" customHeight="1" x14ac:dyDescent="0.25">
      <c r="B211" s="305"/>
      <c r="C211" s="306"/>
      <c r="D211" s="306"/>
      <c r="E211" s="306"/>
      <c r="F211" s="307"/>
      <c r="G211" s="92"/>
    </row>
    <row r="212" spans="2:7" ht="5.15" customHeight="1" x14ac:dyDescent="0.25">
      <c r="B212" s="305"/>
      <c r="C212" s="306"/>
      <c r="D212" s="306"/>
      <c r="E212" s="306"/>
      <c r="F212" s="307"/>
      <c r="G212" s="92"/>
    </row>
    <row r="213" spans="2:7" ht="5.15" customHeight="1" x14ac:dyDescent="0.25">
      <c r="B213" s="305"/>
      <c r="C213" s="306"/>
      <c r="D213" s="306"/>
      <c r="E213" s="306"/>
      <c r="F213" s="307"/>
      <c r="G213" s="92"/>
    </row>
    <row r="214" spans="2:7" ht="5.15" customHeight="1" x14ac:dyDescent="0.25">
      <c r="B214" s="308"/>
      <c r="C214" s="309"/>
      <c r="D214" s="309"/>
      <c r="E214" s="309"/>
      <c r="F214" s="310"/>
      <c r="G214" s="92"/>
    </row>
    <row r="215" spans="2:7" ht="13.65" customHeight="1" x14ac:dyDescent="0.25">
      <c r="B215" s="269"/>
      <c r="C215" s="261" t="s">
        <v>3</v>
      </c>
      <c r="D215" s="261" t="s">
        <v>8</v>
      </c>
      <c r="E215" s="261" t="s">
        <v>137</v>
      </c>
      <c r="F215" s="267" t="str">
        <f>Fixtures!G19</f>
        <v>Scorecard</v>
      </c>
      <c r="G215" s="92"/>
    </row>
    <row r="216" spans="2:7" ht="13.65" customHeight="1" x14ac:dyDescent="0.25">
      <c r="B216" s="270"/>
      <c r="C216" s="263" t="str">
        <f>Fixtures!F19</f>
        <v>Loss</v>
      </c>
      <c r="D216" s="265"/>
      <c r="E216" s="265"/>
      <c r="F216" s="268" t="str">
        <f>Fixtures!H19</f>
        <v>Team</v>
      </c>
      <c r="G216" s="92"/>
    </row>
    <row r="217" spans="2:7" ht="13.65" customHeight="1" x14ac:dyDescent="0.25">
      <c r="G217" s="92"/>
    </row>
    <row r="218" spans="2:7" ht="13.65" customHeight="1" x14ac:dyDescent="0.25">
      <c r="B218" s="130"/>
      <c r="C218" s="129">
        <f>Fixtures!B20</f>
        <v>45508</v>
      </c>
      <c r="D218" s="129"/>
      <c r="E218" s="131" t="str">
        <f>Fixtures!D20</f>
        <v>1:30pm</v>
      </c>
      <c r="F218" s="13" t="str">
        <f>Fixtures!E20</f>
        <v>35 overs</v>
      </c>
      <c r="G218" s="92"/>
    </row>
    <row r="219" spans="2:7" ht="13.65" customHeight="1" x14ac:dyDescent="0.25">
      <c r="B219" s="117"/>
      <c r="C219" s="127" t="s">
        <v>67</v>
      </c>
      <c r="D219" s="119"/>
      <c r="E219" s="271" t="s">
        <v>271</v>
      </c>
      <c r="F219" s="125" t="s">
        <v>270</v>
      </c>
      <c r="G219" s="92"/>
    </row>
    <row r="220" spans="2:7" ht="13.65" customHeight="1" x14ac:dyDescent="0.25">
      <c r="B220" s="41"/>
      <c r="C220" s="127" t="str">
        <f>Fixtures!C20</f>
        <v>Chiswick</v>
      </c>
      <c r="D220" s="119"/>
      <c r="E220" s="45"/>
      <c r="F220" s="115"/>
      <c r="G220" s="92"/>
    </row>
    <row r="221" spans="2:7" ht="5.15" customHeight="1" x14ac:dyDescent="0.25">
      <c r="B221" s="302" t="s">
        <v>273</v>
      </c>
      <c r="C221" s="303"/>
      <c r="D221" s="303"/>
      <c r="E221" s="303"/>
      <c r="F221" s="304"/>
      <c r="G221" s="92"/>
    </row>
    <row r="222" spans="2:7" ht="5.15" customHeight="1" x14ac:dyDescent="0.25">
      <c r="B222" s="305"/>
      <c r="C222" s="306"/>
      <c r="D222" s="306"/>
      <c r="E222" s="306"/>
      <c r="F222" s="307"/>
      <c r="G222" s="92"/>
    </row>
    <row r="223" spans="2:7" ht="5.15" customHeight="1" x14ac:dyDescent="0.25">
      <c r="B223" s="305"/>
      <c r="C223" s="306"/>
      <c r="D223" s="306"/>
      <c r="E223" s="306"/>
      <c r="F223" s="307"/>
      <c r="G223" s="92"/>
    </row>
    <row r="224" spans="2:7" ht="5.15" customHeight="1" x14ac:dyDescent="0.25">
      <c r="B224" s="305"/>
      <c r="C224" s="306"/>
      <c r="D224" s="306"/>
      <c r="E224" s="306"/>
      <c r="F224" s="307"/>
      <c r="G224" s="92"/>
    </row>
    <row r="225" spans="2:7" ht="5.15" customHeight="1" x14ac:dyDescent="0.25">
      <c r="B225" s="305"/>
      <c r="C225" s="306"/>
      <c r="D225" s="306"/>
      <c r="E225" s="306"/>
      <c r="F225" s="307"/>
      <c r="G225" s="92"/>
    </row>
    <row r="226" spans="2:7" ht="5.15" customHeight="1" x14ac:dyDescent="0.25">
      <c r="B226" s="305"/>
      <c r="C226" s="306"/>
      <c r="D226" s="306"/>
      <c r="E226" s="306"/>
      <c r="F226" s="307"/>
      <c r="G226" s="92"/>
    </row>
    <row r="227" spans="2:7" ht="5.15" customHeight="1" x14ac:dyDescent="0.25">
      <c r="B227" s="308"/>
      <c r="C227" s="309"/>
      <c r="D227" s="309"/>
      <c r="E227" s="309"/>
      <c r="F227" s="310"/>
      <c r="G227" s="92"/>
    </row>
    <row r="228" spans="2:7" ht="13.65" customHeight="1" x14ac:dyDescent="0.25">
      <c r="B228" s="114"/>
      <c r="C228" s="124" t="s">
        <v>3</v>
      </c>
      <c r="D228" s="124" t="s">
        <v>8</v>
      </c>
      <c r="E228" s="124" t="s">
        <v>137</v>
      </c>
      <c r="F228" s="144" t="str">
        <f>Fixtures!G20</f>
        <v>Scorecard</v>
      </c>
      <c r="G228" s="92"/>
    </row>
    <row r="229" spans="2:7" ht="13.65" customHeight="1" x14ac:dyDescent="0.25">
      <c r="B229" s="90"/>
      <c r="C229" s="249" t="str">
        <f>Fixtures!F20</f>
        <v>Win</v>
      </c>
      <c r="D229" s="86" t="s">
        <v>272</v>
      </c>
      <c r="E229" s="86" t="s">
        <v>125</v>
      </c>
      <c r="F229" s="145" t="str">
        <f>Fixtures!H20</f>
        <v>Team</v>
      </c>
      <c r="G229" s="92"/>
    </row>
    <row r="230" spans="2:7" ht="13.65" customHeight="1" x14ac:dyDescent="0.25">
      <c r="G230" s="92"/>
    </row>
    <row r="231" spans="2:7" ht="13.65" customHeight="1" x14ac:dyDescent="0.25">
      <c r="B231" s="130"/>
      <c r="C231" s="129">
        <f>Fixtures!B21</f>
        <v>45514</v>
      </c>
      <c r="D231" s="129"/>
      <c r="E231" s="131" t="str">
        <f>Fixtures!D21</f>
        <v>12:00pm</v>
      </c>
      <c r="F231" s="13" t="str">
        <f>Fixtures!E21</f>
        <v>Twenty20</v>
      </c>
      <c r="G231" s="92"/>
    </row>
    <row r="232" spans="2:7" ht="13.65" customHeight="1" x14ac:dyDescent="0.25">
      <c r="B232" s="117"/>
      <c r="C232" s="127" t="str">
        <f>Fixtures!C21</f>
        <v>Prince's Head</v>
      </c>
      <c r="D232" s="119"/>
      <c r="E232" s="45">
        <v>106</v>
      </c>
      <c r="F232" s="125" t="s">
        <v>278</v>
      </c>
      <c r="G232" s="92"/>
    </row>
    <row r="233" spans="2:7" ht="13.65" customHeight="1" x14ac:dyDescent="0.25">
      <c r="B233" s="41"/>
      <c r="C233" s="127" t="s">
        <v>67</v>
      </c>
      <c r="D233" s="119"/>
      <c r="E233" s="45">
        <v>81</v>
      </c>
      <c r="F233" s="115" t="s">
        <v>279</v>
      </c>
      <c r="G233" s="92"/>
    </row>
    <row r="234" spans="2:7" ht="13.65" customHeight="1" x14ac:dyDescent="0.25">
      <c r="B234" s="114"/>
      <c r="C234" s="124" t="s">
        <v>6</v>
      </c>
      <c r="D234" s="126"/>
      <c r="E234" s="124" t="s">
        <v>7</v>
      </c>
      <c r="F234" s="116"/>
      <c r="G234" s="92"/>
    </row>
    <row r="235" spans="2:7" ht="13.65" customHeight="1" x14ac:dyDescent="0.25">
      <c r="B235" s="117"/>
      <c r="C235" s="118" t="s">
        <v>185</v>
      </c>
      <c r="D235" s="119">
        <v>46</v>
      </c>
      <c r="E235" s="118" t="s">
        <v>185</v>
      </c>
      <c r="F235" s="120" t="s">
        <v>281</v>
      </c>
      <c r="G235" s="92"/>
    </row>
    <row r="236" spans="2:7" ht="13.65" customHeight="1" x14ac:dyDescent="0.25">
      <c r="B236" s="117"/>
      <c r="C236" s="118" t="s">
        <v>109</v>
      </c>
      <c r="D236" s="119">
        <v>10</v>
      </c>
      <c r="E236" s="118" t="s">
        <v>282</v>
      </c>
      <c r="F236" s="120" t="s">
        <v>283</v>
      </c>
      <c r="G236" s="92"/>
    </row>
    <row r="237" spans="2:7" ht="13.65" customHeight="1" x14ac:dyDescent="0.25">
      <c r="B237" s="117"/>
      <c r="C237" s="118" t="s">
        <v>280</v>
      </c>
      <c r="D237" s="119">
        <v>3</v>
      </c>
      <c r="E237" s="118" t="s">
        <v>284</v>
      </c>
      <c r="F237" s="120" t="s">
        <v>285</v>
      </c>
      <c r="G237" s="92"/>
    </row>
    <row r="238" spans="2:7" ht="13.65" customHeight="1" x14ac:dyDescent="0.25">
      <c r="B238" s="114"/>
      <c r="C238" s="122" t="s">
        <v>349</v>
      </c>
      <c r="D238" s="296" t="s">
        <v>286</v>
      </c>
      <c r="E238" s="297"/>
      <c r="F238" s="298"/>
      <c r="G238" s="92"/>
    </row>
    <row r="239" spans="2:7" ht="13.65" customHeight="1" x14ac:dyDescent="0.25">
      <c r="B239" s="117"/>
      <c r="C239" s="70" t="s">
        <v>133</v>
      </c>
      <c r="D239" s="293"/>
      <c r="E239" s="294"/>
      <c r="F239" s="295"/>
      <c r="G239" s="92"/>
    </row>
    <row r="240" spans="2:7" ht="13.65" customHeight="1" x14ac:dyDescent="0.25">
      <c r="B240" s="117"/>
      <c r="C240" s="123" t="s">
        <v>111</v>
      </c>
      <c r="D240" s="293"/>
      <c r="E240" s="294"/>
      <c r="F240" s="295"/>
      <c r="G240" s="92"/>
    </row>
    <row r="241" spans="2:7" ht="13.65" customHeight="1" x14ac:dyDescent="0.25">
      <c r="B241" s="114"/>
      <c r="C241" s="124" t="s">
        <v>3</v>
      </c>
      <c r="D241" s="124" t="s">
        <v>8</v>
      </c>
      <c r="E241" s="124" t="s">
        <v>137</v>
      </c>
      <c r="F241" s="144" t="str">
        <f>Fixtures!G21</f>
        <v>Scorecard</v>
      </c>
      <c r="G241" s="92"/>
    </row>
    <row r="242" spans="2:7" ht="13.65" customHeight="1" x14ac:dyDescent="0.25">
      <c r="B242" s="90"/>
      <c r="C242" s="249" t="str">
        <f>Fixtures!F21</f>
        <v>Win</v>
      </c>
      <c r="D242" s="86" t="s">
        <v>185</v>
      </c>
      <c r="E242" s="86" t="s">
        <v>185</v>
      </c>
      <c r="F242" s="145" t="str">
        <f>Fixtures!H21</f>
        <v>Team</v>
      </c>
      <c r="G242" s="92"/>
    </row>
    <row r="243" spans="2:7" ht="13.65" customHeight="1" x14ac:dyDescent="0.25">
      <c r="G243" s="92"/>
    </row>
    <row r="244" spans="2:7" ht="13.65" customHeight="1" x14ac:dyDescent="0.25">
      <c r="B244" s="130"/>
      <c r="C244" s="129">
        <f>Fixtures!B22</f>
        <v>45514</v>
      </c>
      <c r="D244" s="129"/>
      <c r="E244" s="131" t="str">
        <f>Fixtures!D22</f>
        <v>3:30pm</v>
      </c>
      <c r="F244" s="13" t="str">
        <f>Fixtures!E22</f>
        <v>Twenty20</v>
      </c>
      <c r="G244" s="92"/>
    </row>
    <row r="245" spans="2:7" ht="13.65" customHeight="1" x14ac:dyDescent="0.25">
      <c r="B245" s="117"/>
      <c r="C245" s="127" t="s">
        <v>67</v>
      </c>
      <c r="D245" s="119"/>
      <c r="E245" s="45" t="s">
        <v>291</v>
      </c>
      <c r="F245" s="125" t="s">
        <v>292</v>
      </c>
      <c r="G245" s="92"/>
    </row>
    <row r="246" spans="2:7" ht="13.65" customHeight="1" x14ac:dyDescent="0.25">
      <c r="B246" s="41"/>
      <c r="C246" s="127" t="str">
        <f>Fixtures!C22</f>
        <v>Post Modernists</v>
      </c>
      <c r="D246" s="119"/>
      <c r="E246" s="45">
        <v>59</v>
      </c>
      <c r="F246" s="115" t="s">
        <v>293</v>
      </c>
      <c r="G246" s="92"/>
    </row>
    <row r="247" spans="2:7" ht="13.65" customHeight="1" x14ac:dyDescent="0.25">
      <c r="B247" s="114"/>
      <c r="C247" s="124" t="s">
        <v>6</v>
      </c>
      <c r="D247" s="126"/>
      <c r="E247" s="124" t="s">
        <v>7</v>
      </c>
      <c r="F247" s="116"/>
      <c r="G247" s="92"/>
    </row>
    <row r="248" spans="2:7" ht="13.65" customHeight="1" x14ac:dyDescent="0.25">
      <c r="B248" s="117"/>
      <c r="C248" s="118" t="s">
        <v>187</v>
      </c>
      <c r="D248" s="119" t="s">
        <v>287</v>
      </c>
      <c r="E248" s="118" t="s">
        <v>194</v>
      </c>
      <c r="F248" s="120" t="s">
        <v>288</v>
      </c>
      <c r="G248" s="92"/>
    </row>
    <row r="249" spans="2:7" ht="13.65" customHeight="1" x14ac:dyDescent="0.25">
      <c r="B249" s="117"/>
      <c r="C249" s="118" t="s">
        <v>109</v>
      </c>
      <c r="D249" s="119">
        <v>39</v>
      </c>
      <c r="E249" s="118" t="s">
        <v>125</v>
      </c>
      <c r="F249" s="120" t="s">
        <v>289</v>
      </c>
      <c r="G249" s="92"/>
    </row>
    <row r="250" spans="2:7" ht="13.65" customHeight="1" x14ac:dyDescent="0.25">
      <c r="B250" s="117"/>
      <c r="C250" s="118" t="s">
        <v>125</v>
      </c>
      <c r="D250" s="119">
        <v>11</v>
      </c>
      <c r="E250" s="118" t="s">
        <v>282</v>
      </c>
      <c r="F250" s="120" t="s">
        <v>290</v>
      </c>
      <c r="G250" s="92"/>
    </row>
    <row r="251" spans="2:7" ht="13.65" customHeight="1" x14ac:dyDescent="0.25">
      <c r="B251" s="114"/>
      <c r="C251" s="122" t="s">
        <v>350</v>
      </c>
      <c r="D251" s="296" t="s">
        <v>112</v>
      </c>
      <c r="E251" s="297"/>
      <c r="F251" s="298"/>
      <c r="G251" s="92"/>
    </row>
    <row r="252" spans="2:7" ht="13.65" customHeight="1" x14ac:dyDescent="0.25">
      <c r="B252" s="117"/>
      <c r="C252" s="70" t="s">
        <v>133</v>
      </c>
      <c r="D252" s="293"/>
      <c r="E252" s="294"/>
      <c r="F252" s="295"/>
      <c r="G252" s="92"/>
    </row>
    <row r="253" spans="2:7" ht="13.65" customHeight="1" x14ac:dyDescent="0.25">
      <c r="B253" s="117"/>
      <c r="C253" s="123" t="s">
        <v>111</v>
      </c>
      <c r="D253" s="293"/>
      <c r="E253" s="294"/>
      <c r="F253" s="295"/>
      <c r="G253" s="92"/>
    </row>
    <row r="254" spans="2:7" ht="13.65" customHeight="1" x14ac:dyDescent="0.25">
      <c r="B254" s="114"/>
      <c r="C254" s="124" t="s">
        <v>3</v>
      </c>
      <c r="D254" s="124" t="s">
        <v>8</v>
      </c>
      <c r="E254" s="124" t="s">
        <v>137</v>
      </c>
      <c r="F254" s="144" t="str">
        <f>Fixtures!G22</f>
        <v>Scorecard</v>
      </c>
      <c r="G254" s="92"/>
    </row>
    <row r="255" spans="2:7" ht="13.65" customHeight="1" x14ac:dyDescent="0.25">
      <c r="B255" s="90"/>
      <c r="C255" s="249" t="str">
        <f>Fixtures!F22</f>
        <v>Loss</v>
      </c>
      <c r="D255" s="86" t="s">
        <v>303</v>
      </c>
      <c r="E255" s="86" t="s">
        <v>303</v>
      </c>
      <c r="F255" s="145" t="str">
        <f>Fixtures!H22</f>
        <v>Team</v>
      </c>
      <c r="G255" s="92"/>
    </row>
    <row r="256" spans="2:7" ht="13.65" customHeight="1" x14ac:dyDescent="0.25">
      <c r="G256" s="92"/>
    </row>
    <row r="257" spans="2:7" ht="13.65" customHeight="1" x14ac:dyDescent="0.25">
      <c r="B257" s="130"/>
      <c r="C257" s="129">
        <f>Fixtures!B23</f>
        <v>45515</v>
      </c>
      <c r="D257" s="129"/>
      <c r="E257" s="131" t="str">
        <f>Fixtures!D23</f>
        <v>11:00pm</v>
      </c>
      <c r="F257" s="13" t="str">
        <f>Fixtures!E23</f>
        <v>Twenty20</v>
      </c>
      <c r="G257" s="92"/>
    </row>
    <row r="258" spans="2:7" ht="13.65" customHeight="1" x14ac:dyDescent="0.25">
      <c r="B258" s="117"/>
      <c r="C258" s="127" t="s">
        <v>67</v>
      </c>
      <c r="D258" s="119"/>
      <c r="E258" s="45" t="s">
        <v>294</v>
      </c>
      <c r="F258" s="125" t="s">
        <v>292</v>
      </c>
      <c r="G258" s="92"/>
    </row>
    <row r="259" spans="2:7" ht="13.65" customHeight="1" x14ac:dyDescent="0.25">
      <c r="B259" s="41"/>
      <c r="C259" s="127" t="str">
        <f>Fixtures!C23</f>
        <v>Plastics</v>
      </c>
      <c r="D259" s="119"/>
      <c r="E259" s="45">
        <v>69</v>
      </c>
      <c r="F259" s="115" t="s">
        <v>295</v>
      </c>
      <c r="G259" s="92"/>
    </row>
    <row r="260" spans="2:7" ht="13.65" customHeight="1" x14ac:dyDescent="0.25">
      <c r="B260" s="114"/>
      <c r="C260" s="124" t="s">
        <v>6</v>
      </c>
      <c r="D260" s="126"/>
      <c r="E260" s="124" t="s">
        <v>7</v>
      </c>
      <c r="F260" s="116"/>
      <c r="G260" s="92"/>
    </row>
    <row r="261" spans="2:7" ht="13.65" customHeight="1" x14ac:dyDescent="0.25">
      <c r="B261" s="117"/>
      <c r="C261" s="118" t="s">
        <v>296</v>
      </c>
      <c r="D261" s="119" t="s">
        <v>297</v>
      </c>
      <c r="E261" s="118" t="s">
        <v>298</v>
      </c>
      <c r="F261" s="120" t="s">
        <v>299</v>
      </c>
      <c r="G261" s="92"/>
    </row>
    <row r="262" spans="2:7" ht="13.65" customHeight="1" x14ac:dyDescent="0.25">
      <c r="B262" s="117"/>
      <c r="C262" s="118" t="s">
        <v>112</v>
      </c>
      <c r="D262" s="119">
        <v>50</v>
      </c>
      <c r="E262" s="118" t="s">
        <v>296</v>
      </c>
      <c r="F262" s="120" t="s">
        <v>300</v>
      </c>
      <c r="G262" s="92"/>
    </row>
    <row r="263" spans="2:7" ht="13.65" customHeight="1" x14ac:dyDescent="0.25">
      <c r="B263" s="117"/>
      <c r="C263" s="118" t="s">
        <v>109</v>
      </c>
      <c r="D263" s="119">
        <v>25</v>
      </c>
      <c r="E263" s="118"/>
      <c r="F263" s="120"/>
      <c r="G263" s="92"/>
    </row>
    <row r="264" spans="2:7" ht="13.65" customHeight="1" x14ac:dyDescent="0.25">
      <c r="B264" s="114"/>
      <c r="C264" s="122" t="s">
        <v>234</v>
      </c>
      <c r="D264" s="296" t="s">
        <v>308</v>
      </c>
      <c r="E264" s="297"/>
      <c r="F264" s="298"/>
      <c r="G264" s="92"/>
    </row>
    <row r="265" spans="2:7" ht="13.65" customHeight="1" x14ac:dyDescent="0.25">
      <c r="B265" s="117"/>
      <c r="C265" s="70" t="s">
        <v>133</v>
      </c>
      <c r="D265" s="293"/>
      <c r="E265" s="294"/>
      <c r="F265" s="295"/>
      <c r="G265" s="92"/>
    </row>
    <row r="266" spans="2:7" ht="13.65" customHeight="1" x14ac:dyDescent="0.25">
      <c r="B266" s="117"/>
      <c r="C266" s="123" t="s">
        <v>111</v>
      </c>
      <c r="D266" s="293"/>
      <c r="E266" s="294"/>
      <c r="F266" s="295"/>
      <c r="G266" s="92"/>
    </row>
    <row r="267" spans="2:7" ht="13.65" customHeight="1" x14ac:dyDescent="0.25">
      <c r="B267" s="114"/>
      <c r="C267" s="124" t="s">
        <v>3</v>
      </c>
      <c r="D267" s="124" t="s">
        <v>8</v>
      </c>
      <c r="E267" s="124" t="s">
        <v>137</v>
      </c>
      <c r="F267" s="144" t="str">
        <f>Fixtures!G23</f>
        <v>Scorecard</v>
      </c>
      <c r="G267" s="92"/>
    </row>
    <row r="268" spans="2:7" ht="13.65" customHeight="1" x14ac:dyDescent="0.25">
      <c r="B268" s="90"/>
      <c r="C268" s="249" t="str">
        <f>Fixtures!F23</f>
        <v>Win</v>
      </c>
      <c r="D268" s="86" t="s">
        <v>194</v>
      </c>
      <c r="E268" s="86" t="s">
        <v>112</v>
      </c>
      <c r="F268" s="145" t="str">
        <f>Fixtures!H23</f>
        <v>Team</v>
      </c>
      <c r="G268" s="92"/>
    </row>
    <row r="269" spans="2:7" ht="13.65" customHeight="1" x14ac:dyDescent="0.25">
      <c r="G269" s="92"/>
    </row>
    <row r="270" spans="2:7" ht="13.65" customHeight="1" x14ac:dyDescent="0.25">
      <c r="B270" s="130"/>
      <c r="C270" s="129">
        <f>Fixtures!B24</f>
        <v>45515</v>
      </c>
      <c r="D270" s="129"/>
      <c r="E270" s="131" t="str">
        <f>Fixtures!D24</f>
        <v>2:30pm</v>
      </c>
      <c r="F270" s="13" t="str">
        <f>Fixtures!E24</f>
        <v>Twenty20</v>
      </c>
      <c r="G270" s="92"/>
    </row>
    <row r="271" spans="2:7" ht="13.65" customHeight="1" x14ac:dyDescent="0.25">
      <c r="B271" s="117"/>
      <c r="C271" s="127" t="s">
        <v>67</v>
      </c>
      <c r="D271" s="119"/>
      <c r="E271" s="45" t="s">
        <v>310</v>
      </c>
      <c r="F271" s="125" t="s">
        <v>292</v>
      </c>
      <c r="G271" s="92"/>
    </row>
    <row r="272" spans="2:7" ht="13.65" customHeight="1" x14ac:dyDescent="0.25">
      <c r="B272" s="41"/>
      <c r="C272" s="127" t="str">
        <f>Fixtures!C24</f>
        <v>Post Modernists</v>
      </c>
      <c r="D272" s="119"/>
      <c r="E272" s="271" t="s">
        <v>311</v>
      </c>
      <c r="F272" s="115" t="s">
        <v>292</v>
      </c>
      <c r="G272" s="92"/>
    </row>
    <row r="273" spans="2:7" ht="13.65" customHeight="1" x14ac:dyDescent="0.25">
      <c r="B273" s="114"/>
      <c r="C273" s="124" t="s">
        <v>6</v>
      </c>
      <c r="D273" s="126"/>
      <c r="E273" s="124" t="s">
        <v>7</v>
      </c>
      <c r="F273" s="116"/>
      <c r="G273" s="92"/>
    </row>
    <row r="274" spans="2:7" ht="13.65" customHeight="1" x14ac:dyDescent="0.25">
      <c r="B274" s="117"/>
      <c r="C274" s="118" t="s">
        <v>125</v>
      </c>
      <c r="D274" s="119">
        <v>20</v>
      </c>
      <c r="E274" s="118" t="s">
        <v>112</v>
      </c>
      <c r="F274" s="120" t="s">
        <v>314</v>
      </c>
      <c r="G274" s="92"/>
    </row>
    <row r="275" spans="2:7" ht="13.65" customHeight="1" x14ac:dyDescent="0.25">
      <c r="B275" s="117"/>
      <c r="C275" s="118" t="s">
        <v>266</v>
      </c>
      <c r="D275" s="119">
        <v>19</v>
      </c>
      <c r="E275" s="118" t="s">
        <v>194</v>
      </c>
      <c r="F275" s="120" t="s">
        <v>315</v>
      </c>
      <c r="G275" s="92"/>
    </row>
    <row r="276" spans="2:7" ht="13.65" customHeight="1" x14ac:dyDescent="0.25">
      <c r="B276" s="117"/>
      <c r="C276" s="118" t="s">
        <v>185</v>
      </c>
      <c r="D276" s="119" t="s">
        <v>312</v>
      </c>
      <c r="E276" s="118" t="s">
        <v>258</v>
      </c>
      <c r="F276" s="120" t="s">
        <v>316</v>
      </c>
      <c r="G276" s="92"/>
    </row>
    <row r="277" spans="2:7" ht="13.65" customHeight="1" x14ac:dyDescent="0.25">
      <c r="B277" s="114"/>
      <c r="C277" s="122" t="s">
        <v>348</v>
      </c>
      <c r="D277" s="296" t="s">
        <v>317</v>
      </c>
      <c r="E277" s="297"/>
      <c r="F277" s="298"/>
      <c r="G277" s="92"/>
    </row>
    <row r="278" spans="2:7" ht="13.65" customHeight="1" x14ac:dyDescent="0.25">
      <c r="B278" s="117"/>
      <c r="C278" s="70" t="s">
        <v>133</v>
      </c>
      <c r="D278" s="293"/>
      <c r="E278" s="294"/>
      <c r="F278" s="295"/>
      <c r="G278" s="92"/>
    </row>
    <row r="279" spans="2:7" ht="13.65" customHeight="1" x14ac:dyDescent="0.25">
      <c r="B279" s="117"/>
      <c r="C279" s="123" t="s">
        <v>239</v>
      </c>
      <c r="D279" s="293"/>
      <c r="E279" s="294"/>
      <c r="F279" s="295"/>
      <c r="G279" s="92"/>
    </row>
    <row r="280" spans="2:7" ht="13.65" customHeight="1" x14ac:dyDescent="0.25">
      <c r="B280" s="114"/>
      <c r="C280" s="124" t="s">
        <v>3</v>
      </c>
      <c r="D280" s="124" t="s">
        <v>8</v>
      </c>
      <c r="E280" s="124" t="s">
        <v>137</v>
      </c>
      <c r="F280" s="144" t="str">
        <f>Fixtures!G24</f>
        <v>Scorecard</v>
      </c>
    </row>
    <row r="281" spans="2:7" ht="13.65" customHeight="1" x14ac:dyDescent="0.25">
      <c r="B281" s="90"/>
      <c r="C281" s="249" t="str">
        <f>Fixtures!F24</f>
        <v>Win</v>
      </c>
      <c r="D281" s="86" t="s">
        <v>303</v>
      </c>
      <c r="E281" s="86" t="s">
        <v>303</v>
      </c>
      <c r="F281" s="145" t="str">
        <f>Fixtures!H24</f>
        <v>Team</v>
      </c>
    </row>
    <row r="282" spans="2:7" ht="13.65" customHeight="1" x14ac:dyDescent="0.25"/>
    <row r="283" spans="2:7" ht="13.65" customHeight="1" x14ac:dyDescent="0.25">
      <c r="B283" s="130"/>
      <c r="C283" s="129">
        <f>Fixtures!B25</f>
        <v>45522</v>
      </c>
      <c r="D283" s="129"/>
      <c r="E283" s="131" t="str">
        <f>Fixtures!D25</f>
        <v>2:30pm</v>
      </c>
      <c r="F283" s="13" t="str">
        <f>Fixtures!E25</f>
        <v>40 overs</v>
      </c>
    </row>
    <row r="284" spans="2:7" ht="13.65" customHeight="1" x14ac:dyDescent="0.25">
      <c r="B284" s="117"/>
      <c r="C284" s="127" t="s">
        <v>67</v>
      </c>
      <c r="D284" s="119"/>
      <c r="E284" s="45" t="s">
        <v>321</v>
      </c>
      <c r="F284" s="125" t="s">
        <v>292</v>
      </c>
    </row>
    <row r="285" spans="2:7" ht="13.65" customHeight="1" x14ac:dyDescent="0.25">
      <c r="B285" s="41"/>
      <c r="C285" s="127" t="str">
        <f>Fixtures!C25</f>
        <v>Winchmore Hill</v>
      </c>
      <c r="D285" s="119"/>
      <c r="E285" s="45" t="s">
        <v>322</v>
      </c>
      <c r="F285" s="115" t="s">
        <v>292</v>
      </c>
    </row>
    <row r="286" spans="2:7" ht="13.65" customHeight="1" x14ac:dyDescent="0.25">
      <c r="B286" s="114"/>
      <c r="C286" s="124" t="s">
        <v>6</v>
      </c>
      <c r="D286" s="126"/>
      <c r="E286" s="124" t="s">
        <v>7</v>
      </c>
      <c r="F286" s="116"/>
    </row>
    <row r="287" spans="2:7" ht="13.65" customHeight="1" x14ac:dyDescent="0.25">
      <c r="B287" s="117"/>
      <c r="C287" s="118" t="s">
        <v>258</v>
      </c>
      <c r="D287" s="119">
        <v>41</v>
      </c>
      <c r="E287" s="118" t="s">
        <v>258</v>
      </c>
      <c r="F287" s="120" t="s">
        <v>290</v>
      </c>
    </row>
    <row r="288" spans="2:7" ht="13.65" customHeight="1" x14ac:dyDescent="0.25">
      <c r="B288" s="117"/>
      <c r="C288" s="118" t="s">
        <v>185</v>
      </c>
      <c r="D288" s="119">
        <v>38</v>
      </c>
      <c r="E288" s="118" t="s">
        <v>124</v>
      </c>
      <c r="F288" s="120" t="s">
        <v>318</v>
      </c>
    </row>
    <row r="289" spans="2:6" ht="13.65" customHeight="1" x14ac:dyDescent="0.25">
      <c r="B289" s="117"/>
      <c r="C289" s="118" t="s">
        <v>112</v>
      </c>
      <c r="D289" s="119">
        <v>27</v>
      </c>
      <c r="E289" s="118" t="s">
        <v>185</v>
      </c>
      <c r="F289" s="120" t="s">
        <v>319</v>
      </c>
    </row>
    <row r="290" spans="2:6" ht="13.65" customHeight="1" x14ac:dyDescent="0.25">
      <c r="B290" s="114"/>
      <c r="C290" s="122" t="s">
        <v>236</v>
      </c>
      <c r="D290" s="296"/>
      <c r="E290" s="297"/>
      <c r="F290" s="298"/>
    </row>
    <row r="291" spans="2:6" ht="13.65" customHeight="1" x14ac:dyDescent="0.25">
      <c r="B291" s="117"/>
      <c r="C291" s="70" t="s">
        <v>212</v>
      </c>
      <c r="D291" s="293" t="s">
        <v>320</v>
      </c>
      <c r="E291" s="294"/>
      <c r="F291" s="295"/>
    </row>
    <row r="292" spans="2:6" ht="13.65" customHeight="1" x14ac:dyDescent="0.25">
      <c r="B292" s="117"/>
      <c r="C292" s="123" t="s">
        <v>111</v>
      </c>
      <c r="D292" s="293"/>
      <c r="E292" s="294"/>
      <c r="F292" s="295"/>
    </row>
    <row r="293" spans="2:6" ht="13.65" customHeight="1" x14ac:dyDescent="0.25">
      <c r="B293" s="114"/>
      <c r="C293" s="124" t="s">
        <v>3</v>
      </c>
      <c r="D293" s="124" t="s">
        <v>8</v>
      </c>
      <c r="E293" s="124" t="s">
        <v>137</v>
      </c>
      <c r="F293" s="144" t="str">
        <f>Fixtures!G25</f>
        <v>Scorecard</v>
      </c>
    </row>
    <row r="294" spans="2:6" ht="13.65" customHeight="1" x14ac:dyDescent="0.25">
      <c r="B294" s="90"/>
      <c r="C294" s="249" t="str">
        <f>Fixtures!F25</f>
        <v>Win</v>
      </c>
      <c r="D294" s="86" t="s">
        <v>266</v>
      </c>
      <c r="E294" s="86" t="s">
        <v>125</v>
      </c>
      <c r="F294" s="145" t="str">
        <f>Fixtures!H25</f>
        <v>Team</v>
      </c>
    </row>
    <row r="295" spans="2:6" ht="13.65" customHeight="1" x14ac:dyDescent="0.25"/>
    <row r="296" spans="2:6" ht="13.65" customHeight="1" x14ac:dyDescent="0.25">
      <c r="B296" s="130"/>
      <c r="C296" s="129">
        <f>Fixtures!B26</f>
        <v>45529</v>
      </c>
      <c r="D296" s="129"/>
      <c r="E296" s="131" t="str">
        <f>Fixtures!D26</f>
        <v>12:30pm</v>
      </c>
      <c r="F296" s="13" t="str">
        <f>Fixtures!E26</f>
        <v>40 overs</v>
      </c>
    </row>
    <row r="297" spans="2:6" ht="13.65" customHeight="1" x14ac:dyDescent="0.25">
      <c r="B297" s="117"/>
      <c r="C297" s="127" t="str">
        <f>Fixtures!C26</f>
        <v>Pinner</v>
      </c>
      <c r="D297" s="119"/>
      <c r="E297" s="45">
        <v>160</v>
      </c>
      <c r="F297" s="125" t="s">
        <v>144</v>
      </c>
    </row>
    <row r="298" spans="2:6" ht="13.65" customHeight="1" x14ac:dyDescent="0.25">
      <c r="B298" s="41"/>
      <c r="C298" s="127" t="s">
        <v>67</v>
      </c>
      <c r="D298" s="119"/>
      <c r="E298" s="45" t="s">
        <v>331</v>
      </c>
      <c r="F298" s="115" t="s">
        <v>279</v>
      </c>
    </row>
    <row r="299" spans="2:6" ht="13.65" customHeight="1" x14ac:dyDescent="0.25">
      <c r="B299" s="114"/>
      <c r="C299" s="124" t="s">
        <v>6</v>
      </c>
      <c r="D299" s="126"/>
      <c r="E299" s="124" t="s">
        <v>7</v>
      </c>
      <c r="F299" s="116"/>
    </row>
    <row r="300" spans="2:6" ht="13.65" customHeight="1" x14ac:dyDescent="0.25">
      <c r="B300" s="117"/>
      <c r="C300" s="118" t="s">
        <v>253</v>
      </c>
      <c r="D300" s="119" t="s">
        <v>323</v>
      </c>
      <c r="E300" s="118" t="s">
        <v>326</v>
      </c>
      <c r="F300" s="120" t="s">
        <v>327</v>
      </c>
    </row>
    <row r="301" spans="2:6" ht="13.65" customHeight="1" x14ac:dyDescent="0.25">
      <c r="B301" s="117"/>
      <c r="C301" s="118" t="s">
        <v>324</v>
      </c>
      <c r="D301" s="119" t="s">
        <v>325</v>
      </c>
      <c r="E301" s="118" t="s">
        <v>328</v>
      </c>
      <c r="F301" s="120" t="s">
        <v>329</v>
      </c>
    </row>
    <row r="302" spans="2:6" ht="13.65" customHeight="1" x14ac:dyDescent="0.25">
      <c r="B302" s="117"/>
      <c r="C302" s="118" t="s">
        <v>125</v>
      </c>
      <c r="D302" s="119">
        <v>22</v>
      </c>
      <c r="E302" s="118" t="s">
        <v>221</v>
      </c>
      <c r="F302" s="120" t="s">
        <v>330</v>
      </c>
    </row>
    <row r="303" spans="2:6" ht="13.65" customHeight="1" x14ac:dyDescent="0.25">
      <c r="B303" s="114"/>
      <c r="C303" s="122" t="s">
        <v>238</v>
      </c>
      <c r="D303" s="296" t="s">
        <v>332</v>
      </c>
      <c r="E303" s="297"/>
      <c r="F303" s="298"/>
    </row>
    <row r="304" spans="2:6" ht="13.65" customHeight="1" x14ac:dyDescent="0.25">
      <c r="B304" s="117"/>
      <c r="C304" s="70" t="s">
        <v>133</v>
      </c>
      <c r="D304" s="293"/>
      <c r="E304" s="294"/>
      <c r="F304" s="295"/>
    </row>
    <row r="305" spans="2:6" ht="13.65" customHeight="1" x14ac:dyDescent="0.25">
      <c r="B305" s="117"/>
      <c r="C305" s="123" t="s">
        <v>111</v>
      </c>
      <c r="D305" s="293"/>
      <c r="E305" s="294"/>
      <c r="F305" s="295"/>
    </row>
    <row r="306" spans="2:6" ht="13.65" customHeight="1" x14ac:dyDescent="0.25">
      <c r="B306" s="114"/>
      <c r="C306" s="124" t="s">
        <v>3</v>
      </c>
      <c r="D306" s="124" t="s">
        <v>8</v>
      </c>
      <c r="E306" s="124" t="s">
        <v>137</v>
      </c>
      <c r="F306" s="144" t="str">
        <f>Fixtures!G26</f>
        <v>Scorecard</v>
      </c>
    </row>
    <row r="307" spans="2:6" ht="13.65" customHeight="1" x14ac:dyDescent="0.25">
      <c r="B307" s="90"/>
      <c r="C307" s="249" t="str">
        <f>Fixtures!F26</f>
        <v>Win</v>
      </c>
      <c r="D307" s="86" t="s">
        <v>324</v>
      </c>
      <c r="E307" s="86" t="s">
        <v>253</v>
      </c>
      <c r="F307" s="145" t="str">
        <f>Fixtures!H26</f>
        <v>Team</v>
      </c>
    </row>
    <row r="308" spans="2:6" ht="13.65" customHeight="1" x14ac:dyDescent="0.25"/>
    <row r="309" spans="2:6" ht="13.65" customHeight="1" x14ac:dyDescent="0.25">
      <c r="B309" s="130"/>
      <c r="C309" s="129">
        <f>Fixtures!B27</f>
        <v>45536</v>
      </c>
      <c r="D309" s="129"/>
      <c r="E309" s="131" t="str">
        <f>Fixtures!D27</f>
        <v>1:00pm</v>
      </c>
      <c r="F309" s="13" t="str">
        <f>Fixtures!E27</f>
        <v>40 overs</v>
      </c>
    </row>
    <row r="310" spans="2:6" ht="13.65" customHeight="1" x14ac:dyDescent="0.25">
      <c r="B310" s="117"/>
      <c r="C310" s="127" t="s">
        <v>67</v>
      </c>
      <c r="D310" s="119"/>
      <c r="E310" s="45"/>
      <c r="F310" s="125"/>
    </row>
    <row r="311" spans="2:6" ht="13.65" customHeight="1" x14ac:dyDescent="0.25">
      <c r="B311" s="41"/>
      <c r="C311" s="127" t="str">
        <f>Fixtures!C27</f>
        <v>Uxbridge</v>
      </c>
      <c r="D311" s="119"/>
      <c r="E311" s="45"/>
      <c r="F311" s="115"/>
    </row>
    <row r="312" spans="2:6" ht="5.15" customHeight="1" x14ac:dyDescent="0.25">
      <c r="B312" s="302" t="s">
        <v>165</v>
      </c>
      <c r="C312" s="303"/>
      <c r="D312" s="303"/>
      <c r="E312" s="303"/>
      <c r="F312" s="304"/>
    </row>
    <row r="313" spans="2:6" ht="5.15" customHeight="1" x14ac:dyDescent="0.25">
      <c r="B313" s="305"/>
      <c r="C313" s="306"/>
      <c r="D313" s="306"/>
      <c r="E313" s="306"/>
      <c r="F313" s="307"/>
    </row>
    <row r="314" spans="2:6" ht="5.15" customHeight="1" x14ac:dyDescent="0.25">
      <c r="B314" s="305"/>
      <c r="C314" s="306"/>
      <c r="D314" s="306"/>
      <c r="E314" s="306"/>
      <c r="F314" s="307"/>
    </row>
    <row r="315" spans="2:6" ht="5.15" customHeight="1" x14ac:dyDescent="0.25">
      <c r="B315" s="305"/>
      <c r="C315" s="306"/>
      <c r="D315" s="306"/>
      <c r="E315" s="306"/>
      <c r="F315" s="307"/>
    </row>
    <row r="316" spans="2:6" ht="5.15" customHeight="1" x14ac:dyDescent="0.25">
      <c r="B316" s="305"/>
      <c r="C316" s="306"/>
      <c r="D316" s="306"/>
      <c r="E316" s="306"/>
      <c r="F316" s="307"/>
    </row>
    <row r="317" spans="2:6" ht="5.15" customHeight="1" x14ac:dyDescent="0.25">
      <c r="B317" s="305"/>
      <c r="C317" s="306"/>
      <c r="D317" s="306"/>
      <c r="E317" s="306"/>
      <c r="F317" s="307"/>
    </row>
    <row r="318" spans="2:6" ht="5.15" customHeight="1" x14ac:dyDescent="0.25">
      <c r="B318" s="308"/>
      <c r="C318" s="309"/>
      <c r="D318" s="309"/>
      <c r="E318" s="309"/>
      <c r="F318" s="310"/>
    </row>
    <row r="319" spans="2:6" ht="13.65" customHeight="1" x14ac:dyDescent="0.25">
      <c r="B319" s="114"/>
      <c r="C319" s="261" t="s">
        <v>3</v>
      </c>
      <c r="D319" s="261" t="s">
        <v>8</v>
      </c>
      <c r="E319" s="261" t="s">
        <v>137</v>
      </c>
      <c r="F319" s="267" t="str">
        <f>Fixtures!G27</f>
        <v>Scorecard</v>
      </c>
    </row>
    <row r="320" spans="2:6" ht="13.65" customHeight="1" x14ac:dyDescent="0.25">
      <c r="B320" s="90"/>
      <c r="C320" s="263" t="str">
        <f>Fixtures!F27</f>
        <v>Win</v>
      </c>
      <c r="D320" s="265"/>
      <c r="E320" s="265"/>
      <c r="F320" s="268" t="str">
        <f>Fixtures!H27</f>
        <v>Team</v>
      </c>
    </row>
    <row r="321" spans="2:6" ht="13.65" customHeight="1" x14ac:dyDescent="0.25"/>
    <row r="322" spans="2:6" ht="13.65" customHeight="1" x14ac:dyDescent="0.25">
      <c r="B322" s="130"/>
      <c r="C322" s="129">
        <f>Fixtures!B28</f>
        <v>45543</v>
      </c>
      <c r="D322" s="129"/>
      <c r="E322" s="131" t="str">
        <f>Fixtures!D28</f>
        <v>12:30pm</v>
      </c>
      <c r="F322" s="13" t="str">
        <f>Fixtures!E28</f>
        <v>40 overs</v>
      </c>
    </row>
    <row r="323" spans="2:6" ht="13.65" customHeight="1" x14ac:dyDescent="0.25">
      <c r="B323" s="117"/>
      <c r="C323" s="127" t="s">
        <v>67</v>
      </c>
      <c r="D323" s="119"/>
      <c r="E323" s="45">
        <v>146</v>
      </c>
      <c r="F323" s="125" t="s">
        <v>333</v>
      </c>
    </row>
    <row r="324" spans="2:6" ht="13.65" customHeight="1" x14ac:dyDescent="0.25">
      <c r="B324" s="41"/>
      <c r="C324" s="127" t="str">
        <f>Fixtures!C28</f>
        <v>Highgate</v>
      </c>
      <c r="D324" s="119"/>
      <c r="E324" s="45" t="s">
        <v>334</v>
      </c>
      <c r="F324" s="115" t="s">
        <v>335</v>
      </c>
    </row>
    <row r="325" spans="2:6" ht="13.65" customHeight="1" x14ac:dyDescent="0.25">
      <c r="B325" s="114"/>
      <c r="C325" s="124" t="s">
        <v>6</v>
      </c>
      <c r="D325" s="126"/>
      <c r="E325" s="124" t="s">
        <v>7</v>
      </c>
      <c r="F325" s="116"/>
    </row>
    <row r="326" spans="2:6" ht="13.65" customHeight="1" x14ac:dyDescent="0.25">
      <c r="B326" s="117"/>
      <c r="C326" s="118" t="s">
        <v>266</v>
      </c>
      <c r="D326" s="119">
        <v>44</v>
      </c>
      <c r="E326" s="118" t="s">
        <v>109</v>
      </c>
      <c r="F326" s="120" t="s">
        <v>336</v>
      </c>
    </row>
    <row r="327" spans="2:6" ht="13.65" customHeight="1" x14ac:dyDescent="0.25">
      <c r="B327" s="117"/>
      <c r="C327" s="118" t="s">
        <v>112</v>
      </c>
      <c r="D327" s="119">
        <v>34</v>
      </c>
      <c r="E327" s="118" t="s">
        <v>284</v>
      </c>
      <c r="F327" s="120" t="s">
        <v>337</v>
      </c>
    </row>
    <row r="328" spans="2:6" ht="13.65" customHeight="1" x14ac:dyDescent="0.25">
      <c r="B328" s="117"/>
      <c r="C328" s="118" t="s">
        <v>109</v>
      </c>
      <c r="D328" s="119">
        <v>25</v>
      </c>
      <c r="E328" s="118" t="s">
        <v>125</v>
      </c>
      <c r="F328" s="120" t="s">
        <v>338</v>
      </c>
    </row>
    <row r="329" spans="2:6" ht="13.65" customHeight="1" x14ac:dyDescent="0.25">
      <c r="B329" s="114"/>
      <c r="C329" s="122" t="s">
        <v>236</v>
      </c>
      <c r="D329" s="296"/>
      <c r="E329" s="297"/>
      <c r="F329" s="298"/>
    </row>
    <row r="330" spans="2:6" ht="13.65" customHeight="1" x14ac:dyDescent="0.25">
      <c r="B330" s="117"/>
      <c r="C330" s="70" t="s">
        <v>133</v>
      </c>
      <c r="D330" s="293"/>
      <c r="E330" s="294"/>
      <c r="F330" s="295"/>
    </row>
    <row r="331" spans="2:6" ht="13.65" customHeight="1" x14ac:dyDescent="0.25">
      <c r="B331" s="117"/>
      <c r="C331" s="123" t="s">
        <v>239</v>
      </c>
      <c r="D331" s="293"/>
      <c r="E331" s="294"/>
      <c r="F331" s="295"/>
    </row>
    <row r="332" spans="2:6" ht="13.65" customHeight="1" x14ac:dyDescent="0.25">
      <c r="B332" s="114"/>
      <c r="C332" s="124" t="s">
        <v>3</v>
      </c>
      <c r="D332" s="124" t="s">
        <v>8</v>
      </c>
      <c r="E332" s="124" t="s">
        <v>137</v>
      </c>
      <c r="F332" s="144" t="str">
        <f>Fixtures!G28</f>
        <v>Scorecard</v>
      </c>
    </row>
    <row r="333" spans="2:6" ht="13.65" customHeight="1" x14ac:dyDescent="0.25">
      <c r="B333" s="90"/>
      <c r="C333" s="249" t="str">
        <f>Fixtures!F28</f>
        <v>Win</v>
      </c>
      <c r="D333" s="86" t="s">
        <v>110</v>
      </c>
      <c r="E333" s="86" t="s">
        <v>266</v>
      </c>
      <c r="F333" s="145" t="str">
        <f>Fixtures!H28</f>
        <v>Team</v>
      </c>
    </row>
    <row r="334" spans="2:6" ht="13.65" customHeight="1" x14ac:dyDescent="0.25"/>
    <row r="335" spans="2:6" ht="13.65" customHeight="1" x14ac:dyDescent="0.25">
      <c r="B335" s="130"/>
      <c r="C335" s="129">
        <f>Fixtures!B29</f>
        <v>45550</v>
      </c>
      <c r="D335" s="129"/>
      <c r="E335" s="131" t="str">
        <f>Fixtures!D29</f>
        <v>12:30pm</v>
      </c>
      <c r="F335" s="13" t="str">
        <f>Fixtures!E28</f>
        <v>40 overs</v>
      </c>
    </row>
    <row r="336" spans="2:6" ht="13.65" customHeight="1" x14ac:dyDescent="0.25">
      <c r="B336" s="117"/>
      <c r="C336" s="127" t="s">
        <v>67</v>
      </c>
      <c r="D336" s="119"/>
      <c r="E336" s="45" t="s">
        <v>339</v>
      </c>
      <c r="F336" s="125" t="s">
        <v>104</v>
      </c>
    </row>
    <row r="337" spans="2:6" ht="13.65" customHeight="1" x14ac:dyDescent="0.25">
      <c r="B337" s="41"/>
      <c r="C337" s="127" t="str">
        <f>Fixtures!C29</f>
        <v>Crouch End</v>
      </c>
      <c r="D337" s="119"/>
      <c r="E337" s="45">
        <v>223</v>
      </c>
      <c r="F337" s="115" t="s">
        <v>178</v>
      </c>
    </row>
    <row r="338" spans="2:6" ht="13.65" customHeight="1" x14ac:dyDescent="0.25">
      <c r="B338" s="114"/>
      <c r="C338" s="124" t="s">
        <v>6</v>
      </c>
      <c r="D338" s="126"/>
      <c r="E338" s="124" t="s">
        <v>7</v>
      </c>
      <c r="F338" s="116"/>
    </row>
    <row r="339" spans="2:6" ht="13.65" customHeight="1" x14ac:dyDescent="0.25">
      <c r="B339" s="117"/>
      <c r="C339" s="118" t="s">
        <v>340</v>
      </c>
      <c r="D339" s="119" t="s">
        <v>307</v>
      </c>
      <c r="E339" s="118" t="s">
        <v>296</v>
      </c>
      <c r="F339" s="120" t="s">
        <v>342</v>
      </c>
    </row>
    <row r="340" spans="2:6" ht="13.65" customHeight="1" x14ac:dyDescent="0.25">
      <c r="B340" s="117"/>
      <c r="C340" s="118" t="s">
        <v>109</v>
      </c>
      <c r="D340" s="119">
        <v>56</v>
      </c>
      <c r="E340" s="118" t="s">
        <v>343</v>
      </c>
      <c r="F340" s="120" t="s">
        <v>344</v>
      </c>
    </row>
    <row r="341" spans="2:6" ht="13.65" customHeight="1" x14ac:dyDescent="0.25">
      <c r="B341" s="117"/>
      <c r="C341" s="118" t="s">
        <v>313</v>
      </c>
      <c r="D341" s="119">
        <v>40</v>
      </c>
      <c r="E341" s="118" t="s">
        <v>345</v>
      </c>
      <c r="F341" s="120" t="s">
        <v>346</v>
      </c>
    </row>
    <row r="342" spans="2:6" ht="13.65" customHeight="1" x14ac:dyDescent="0.25">
      <c r="B342" s="117"/>
      <c r="C342" s="118" t="s">
        <v>296</v>
      </c>
      <c r="D342" s="119">
        <v>40</v>
      </c>
      <c r="E342" s="118"/>
      <c r="F342" s="120"/>
    </row>
    <row r="343" spans="2:6" ht="13.65" customHeight="1" x14ac:dyDescent="0.25">
      <c r="B343" s="117"/>
      <c r="C343" s="118" t="s">
        <v>187</v>
      </c>
      <c r="D343" s="119">
        <v>33</v>
      </c>
      <c r="E343" s="118"/>
      <c r="F343" s="120"/>
    </row>
    <row r="344" spans="2:6" ht="13.65" customHeight="1" x14ac:dyDescent="0.25">
      <c r="B344" s="114"/>
      <c r="C344" s="122" t="s">
        <v>349</v>
      </c>
      <c r="D344" s="296" t="s">
        <v>341</v>
      </c>
      <c r="E344" s="297"/>
      <c r="F344" s="298"/>
    </row>
    <row r="345" spans="2:6" ht="13.65" customHeight="1" x14ac:dyDescent="0.25">
      <c r="B345" s="117"/>
      <c r="C345" s="70" t="s">
        <v>133</v>
      </c>
      <c r="D345" s="293"/>
      <c r="E345" s="294"/>
      <c r="F345" s="295"/>
    </row>
    <row r="346" spans="2:6" ht="13.65" customHeight="1" x14ac:dyDescent="0.25">
      <c r="B346" s="117"/>
      <c r="C346" s="123" t="s">
        <v>239</v>
      </c>
      <c r="D346" s="293"/>
      <c r="E346" s="294"/>
      <c r="F346" s="295"/>
    </row>
    <row r="347" spans="2:6" ht="13.65" customHeight="1" x14ac:dyDescent="0.25">
      <c r="B347" s="114"/>
      <c r="C347" s="124" t="s">
        <v>3</v>
      </c>
      <c r="D347" s="124" t="s">
        <v>8</v>
      </c>
      <c r="E347" s="124" t="s">
        <v>137</v>
      </c>
      <c r="F347" s="144" t="str">
        <f>Fixtures!G29</f>
        <v>Scorecard</v>
      </c>
    </row>
    <row r="348" spans="2:6" ht="13.65" customHeight="1" x14ac:dyDescent="0.25">
      <c r="B348" s="90"/>
      <c r="C348" s="249" t="str">
        <f>Fixtures!F29</f>
        <v>Win</v>
      </c>
      <c r="D348" s="86" t="s">
        <v>109</v>
      </c>
      <c r="E348" s="86" t="s">
        <v>296</v>
      </c>
      <c r="F348" s="145" t="str">
        <f>Fixtures!H29</f>
        <v>Team</v>
      </c>
    </row>
    <row r="349" spans="2:6" ht="13.65" customHeight="1" x14ac:dyDescent="0.25"/>
    <row r="350" spans="2:6" ht="13.65" customHeight="1" x14ac:dyDescent="0.25"/>
    <row r="351" spans="2:6" ht="13.65" customHeight="1" x14ac:dyDescent="0.25"/>
    <row r="352" spans="2:6" ht="13.65" customHeight="1" x14ac:dyDescent="0.25"/>
    <row r="353" ht="13.65" customHeight="1" x14ac:dyDescent="0.25"/>
    <row r="354" ht="13.65" customHeight="1" x14ac:dyDescent="0.25"/>
    <row r="355" ht="13.65" customHeight="1" x14ac:dyDescent="0.25"/>
    <row r="356" ht="13.65" customHeight="1" x14ac:dyDescent="0.25"/>
  </sheetData>
  <mergeCells count="61">
    <mergeCell ref="B182:F188"/>
    <mergeCell ref="B156:F162"/>
    <mergeCell ref="B312:F318"/>
    <mergeCell ref="D147:F147"/>
    <mergeCell ref="D148:F148"/>
    <mergeCell ref="D304:F304"/>
    <mergeCell ref="D305:F305"/>
    <mergeCell ref="D240:F240"/>
    <mergeCell ref="D303:F303"/>
    <mergeCell ref="D251:F251"/>
    <mergeCell ref="D252:F252"/>
    <mergeCell ref="D278:F278"/>
    <mergeCell ref="D279:F279"/>
    <mergeCell ref="D290:F290"/>
    <mergeCell ref="D291:F291"/>
    <mergeCell ref="D292:F292"/>
    <mergeCell ref="D344:F344"/>
    <mergeCell ref="D345:F345"/>
    <mergeCell ref="D346:F346"/>
    <mergeCell ref="D329:F329"/>
    <mergeCell ref="D330:F330"/>
    <mergeCell ref="D331:F331"/>
    <mergeCell ref="D277:F277"/>
    <mergeCell ref="D253:F253"/>
    <mergeCell ref="D264:F264"/>
    <mergeCell ref="D265:F265"/>
    <mergeCell ref="D266:F266"/>
    <mergeCell ref="D238:F238"/>
    <mergeCell ref="B195:F201"/>
    <mergeCell ref="B208:F214"/>
    <mergeCell ref="B221:F227"/>
    <mergeCell ref="D239:F239"/>
    <mergeCell ref="D174:F174"/>
    <mergeCell ref="D175:F175"/>
    <mergeCell ref="D108:F108"/>
    <mergeCell ref="D109:F109"/>
    <mergeCell ref="D110:F110"/>
    <mergeCell ref="D149:F149"/>
    <mergeCell ref="D134:F134"/>
    <mergeCell ref="D135:F135"/>
    <mergeCell ref="D136:F136"/>
    <mergeCell ref="D173:F173"/>
    <mergeCell ref="D121:F121"/>
    <mergeCell ref="D122:F122"/>
    <mergeCell ref="D123:F123"/>
    <mergeCell ref="B2:D2"/>
    <mergeCell ref="D82:F82"/>
    <mergeCell ref="D69:F69"/>
    <mergeCell ref="D70:F70"/>
    <mergeCell ref="D71:F71"/>
    <mergeCell ref="B12:F18"/>
    <mergeCell ref="B25:F31"/>
    <mergeCell ref="B38:F44"/>
    <mergeCell ref="D58:F58"/>
    <mergeCell ref="D56:F56"/>
    <mergeCell ref="D57:F57"/>
    <mergeCell ref="D96:F96"/>
    <mergeCell ref="D97:F97"/>
    <mergeCell ref="D83:F83"/>
    <mergeCell ref="D84:F84"/>
    <mergeCell ref="D95:F95"/>
  </mergeCells>
  <phoneticPr fontId="8" type="noConversion"/>
  <hyperlinks>
    <hyperlink ref="F73" r:id="rId1" location="match-05" display="https://www.nepotists.co.uk/2023_team.asp - match-05" xr:uid="{5D8E89B7-28FE-43B4-993A-E5A3EC0C31FF}"/>
    <hyperlink ref="F124" r:id="rId2" display="https://www.nepotists.co.uk/scorecards/2023/2023-06-11_palm_tree.pdf" xr:uid="{D19EBFC2-22AA-43DA-899C-F7F0CD6A63E8}"/>
    <hyperlink ref="F137" r:id="rId3" display="https://www.nepotists.co.uk/scorecards/2023/2023-06-18_putney.pdf" xr:uid="{0C009B26-4EDE-4D8D-9CCF-180EAEA17E78}"/>
    <hyperlink ref="F85" r:id="rId4" display="https://www.nepotists.co.uk/scorecards/2023/2023-05-28_exeats.pdf" xr:uid="{3215FC3B-CE51-4838-B18C-DF439D66F7E1}"/>
    <hyperlink ref="F86" r:id="rId5" location="match-06" display="https://www.nepotists.co.uk/2023_team.asp - match-06" xr:uid="{51B67B31-47C1-4482-8047-7A958B753BB0}"/>
    <hyperlink ref="F98" r:id="rId6" display="https://www.nepotists.co.uk/scorecards/2023/2023-05-28-chobham.pdf" xr:uid="{164B07F5-8A9D-4E23-A202-37D453DB3CF5}"/>
    <hyperlink ref="F99" r:id="rId7" location="match-07" display="https://www.nepotists.co.uk/2023_team.asp - match-07" xr:uid="{2D949319-962B-485A-955A-449FF479D0FE}"/>
    <hyperlink ref="F111" r:id="rId8" display="https://www.nepotists.co.uk/scorecards/2023/2023-06-04_barnes.pdf" xr:uid="{8B02141C-B719-4E2F-A5BF-52DF987D0D6D}"/>
    <hyperlink ref="F112" r:id="rId9" location="match-08" display="https://www.nepotists.co.uk/2023_team.asp - match-08" xr:uid="{733A4DC4-9A89-4413-B346-ECB96A86264E}"/>
    <hyperlink ref="F125" r:id="rId10" location="match-09" display="https://www.nepotists.co.uk/2023_team.asp - match-09" xr:uid="{3171E133-F59F-43AE-924E-88C6D8441B61}"/>
    <hyperlink ref="F138" r:id="rId11" location="match-10" display="https://www.nepotists.co.uk/2023_team.asp - match-10" xr:uid="{22C25E5E-45CB-4671-B5C0-37D8D04BF0BD}"/>
    <hyperlink ref="F60" r:id="rId12" location="match-04" display="https://www.nepotists.co.uk/2023_team.asp - match-04" xr:uid="{7C447BCE-2F8B-4158-831D-79088A67973D}"/>
    <hyperlink ref="F59" r:id="rId13" display="https://www.nepotists.co.uk/scorecards/2023/2023-05-14_harrow_st_marys.pdf" xr:uid="{B9EA86A6-B221-4BBC-8B5F-718388EABC18}"/>
    <hyperlink ref="F72" r:id="rId14" display="Scorecard" xr:uid="{C9FF12D1-23CA-47CA-983C-182EFE12C09B}"/>
    <hyperlink ref="F151" r:id="rId15" location="match-11" display="https://www.nepotists.co.uk/2023_team.asp - match-11" xr:uid="{E1C9DE0F-DA8A-4F77-BE3E-244D00E524B3}"/>
    <hyperlink ref="F150" r:id="rId16" display="https://www.nepotists.co.uk/scorecards/2023/2023-06-25-old_actonians.pdf" xr:uid="{15E12C06-4F8A-4E83-8E12-DBAD6FECF098}"/>
    <hyperlink ref="F177" r:id="rId17" location="match-13" display="https://www.nepotists.co.uk/2023_team.asp - match-13" xr:uid="{C286A407-0D54-4754-8F97-1BD5048A3273}"/>
    <hyperlink ref="F176" r:id="rId18" display="https://www.nepotists.co.uk/scorecards/2023/2023-07-09-shepherds_bush.pdf" xr:uid="{514CC921-8791-4004-A5A6-72384DB63B81}"/>
    <hyperlink ref="F190" r:id="rId19" location="match-14" display="https://www.nepotists.co.uk/2023_team.asp - match-14" xr:uid="{617C5F20-1AFA-4E5D-B62E-D24EC654436A}"/>
    <hyperlink ref="F189" r:id="rId20" display="https://www.nepotists.co.uk/scorecards/2023/2023-07-16-pinner.pdf" xr:uid="{140C9E26-E632-47BC-91D5-142F71E3B3D2}"/>
    <hyperlink ref="F203" r:id="rId21" location="match-15" display="https://www.nepotists.co.uk/2023_team.asp - match-15" xr:uid="{C5D5625E-FC50-4C2A-B4E7-2AE4E79A753A}"/>
    <hyperlink ref="F202" r:id="rId22" display="https://www.nepotists.co.uk/scorecards/2023/2023-05-14_harrow_st_marys.pdf" xr:uid="{B2C1AF0E-06B0-47BB-8DEF-DAB0D41D6B05}"/>
    <hyperlink ref="F216" r:id="rId23" location="match-16" display="https://www.nepotists.co.uk/2023_team.asp - match-16" xr:uid="{A333B99B-7060-41C2-B1D1-2BBCF0429315}"/>
    <hyperlink ref="F215" r:id="rId24" display="https://www.nepotists.co.uk/scorecards/2023/2023-05-14_harrow_st_marys.pdf" xr:uid="{39A8CD05-D02B-426E-8430-FA255AD62B93}"/>
    <hyperlink ref="F228" r:id="rId25" display="https://www.nepotists.co.uk/scorecards/2023/2023-07-30-northwood.pdf" xr:uid="{C16FD96D-C6D0-4EFA-8CED-B394583C16F3}"/>
    <hyperlink ref="F242" r:id="rId26" location="match-18" display="https://www.nepotists.co.uk/2023_team.asp - match-18" xr:uid="{9AEF6C9C-6BAA-4273-A917-00F515717B40}"/>
    <hyperlink ref="F241" r:id="rId27" display="https://www.nepotists.co.uk/scorecards/2023/2023-08-06_chiswick.pdf" xr:uid="{7D763D03-BF86-4D38-8DBB-BDF01D3147C0}"/>
    <hyperlink ref="F255" r:id="rId28" location="match-19" display="https://www.nepotists.co.uk/2023_team.asp - match-19" xr:uid="{72EE6CB7-6EB8-4ECF-A208-6D797BF05B39}"/>
    <hyperlink ref="F254" r:id="rId29" display="https://www.nepotists.co.uk/scorecards/2023/2023-08-12_plastics.pdf" xr:uid="{AC5F49CF-96F0-4ABE-B0BF-BBC8680A72BD}"/>
    <hyperlink ref="F268" r:id="rId30" location="match-20" display="https://www.nepotists.co.uk/2023_team.asp - match-20" xr:uid="{629C3145-CE1B-44D0-9865-D748E4F69FC6}"/>
    <hyperlink ref="F267" r:id="rId31" display="https://www.nepotists.co.uk/scorecards/2023/2023-08-12_princes_head.pdf" xr:uid="{DC079E5D-F228-45DA-99A3-348912F2B3AF}"/>
    <hyperlink ref="F281" r:id="rId32" location="match-21" display="https://www.nepotists.co.uk/2023_team.asp - match-21" xr:uid="{711231C3-37EE-4EFF-8044-650E9B81DD04}"/>
    <hyperlink ref="F294" r:id="rId33" location="match-22" display="https://www.nepotists.co.uk/2023_team.asp - match-22" xr:uid="{C8AA3F0E-5DC8-4E59-B352-E3CC7DD08F5D}"/>
    <hyperlink ref="F293" r:id="rId34" display="https://www.nepotists.co.uk/scorecards/2023/2023-08-13_princes_head.pdf" xr:uid="{F6B11F05-7B18-4ECF-8819-473A270B16D5}"/>
    <hyperlink ref="F307" r:id="rId35" location="match-23" display="https://www.nepotists.co.uk/2023_team.asp - match-23" xr:uid="{D2C456FE-9891-43CD-BFD9-4D24429BAFFE}"/>
    <hyperlink ref="F306" r:id="rId36" display="https://www.nepotists.co.uk/scorecards/2023/2023-08-20_old_merchant_taylors.pdf" xr:uid="{4916B4F6-4313-4268-B08F-61F1BD6FD60B}"/>
    <hyperlink ref="F320" r:id="rId37" location="match-24" display="https://www.nepotists.co.uk/2023_team.asp - match-24" xr:uid="{D13E8758-DC16-481A-979B-B559111E59E5}"/>
    <hyperlink ref="F319" r:id="rId38" display="https://www.nepotists.co.uk/scorecards/2023/2023-05-14_harrow_st_marys.pdf" xr:uid="{0FBE300E-E544-453D-B484-BDB272A0AFF6}"/>
    <hyperlink ref="F333" r:id="rId39" location="match-25" display="https://www.nepotists.co.uk/2023_team.asp - match-25" xr:uid="{A9FF33A6-5C69-4F25-96E3-B4E8BDD316A2}"/>
    <hyperlink ref="F332" r:id="rId40" display="https://www.nepotists.co.uk/scorecards/2023/2023-09-03_chingford.pdf" xr:uid="{07799BB3-2C39-42C6-9FAB-65EF673D91A9}"/>
    <hyperlink ref="F348" r:id="rId41" location="match-26" display="https://www.nepotists.co.uk/2023_team.asp - match-26" xr:uid="{DAD20A12-6CF3-4530-A0AD-2978928F81CD}"/>
    <hyperlink ref="F347" r:id="rId42" display="https://www.nepotists.co.uk/scorecards/2023/2023-09-10_highgate.pdf" xr:uid="{F8233D4E-4DB0-4300-9508-9A4F02668400}"/>
    <hyperlink ref="F164" r:id="rId43" location="match-12" display="https://www.nepotists.co.uk/2023_team.asp - match-12" xr:uid="{24ECA58C-15D5-4076-98DD-A5B9729EFA2B}"/>
    <hyperlink ref="F163" r:id="rId44" display="https://www.nepotists.co.uk/scorecards/2023/2023-07-02-kew.pdf" xr:uid="{EDB0B137-A10D-478A-9C2B-7658257D3605}"/>
    <hyperlink ref="F229" r:id="rId45" location="match-17" display="https://www.nepotists.co.uk/2023_team.asp - match-17" xr:uid="{98285E04-A493-4AE9-A85E-309E947BCA01}"/>
    <hyperlink ref="F280" r:id="rId46" display="https://www.nepotists.co.uk/scorecards/2023/2023-08-12_post_modernists.pdf" xr:uid="{8E149EC7-ED13-4BDD-B3ED-457B63C2B987}"/>
  </hyperlinks>
  <pageMargins left="0.75" right="0.75" top="1" bottom="1" header="0.5" footer="0.5"/>
  <pageSetup paperSize="9" scale="20" orientation="portrait" horizontalDpi="4294967293" r:id="rId47"/>
  <headerFooter alignWithMargins="0"/>
  <ignoredErrors>
    <ignoredError sqref="E90 E219 E272" twoDigitTextYear="1"/>
    <ignoredError xmlns:x16r3="http://schemas.microsoft.com/office/spreadsheetml/2018/08/main" sqref="E192" x16r3:misleadingForma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O301"/>
  <sheetViews>
    <sheetView showGridLines="0" showRowColHeaders="0" zoomScaleNormal="100" workbookViewId="0">
      <pane xSplit="17" ySplit="5" topLeftCell="R6" activePane="bottomRight" state="frozen"/>
      <selection activeCell="A97" sqref="A97:F108"/>
      <selection pane="topRight" activeCell="A97" sqref="A97:F108"/>
      <selection pane="bottomLeft" activeCell="A97" sqref="A97:F108"/>
      <selection pane="bottomRight" activeCell="A114" sqref="A114"/>
    </sheetView>
  </sheetViews>
  <sheetFormatPr defaultColWidth="9.08984375" defaultRowHeight="12.5" x14ac:dyDescent="0.25"/>
  <cols>
    <col min="1" max="1" width="1.90625" style="101" customWidth="1"/>
    <col min="2" max="2" width="20.54296875" style="101" customWidth="1"/>
    <col min="3" max="3" width="5.36328125" style="101" customWidth="1"/>
    <col min="4" max="7" width="4.36328125" style="101" customWidth="1"/>
    <col min="8" max="8" width="3.81640625" style="101" customWidth="1"/>
    <col min="9" max="9" width="1.08984375" style="101" customWidth="1"/>
    <col min="10" max="10" width="5.08984375" style="101" customWidth="1"/>
    <col min="11" max="11" width="1.08984375" style="101" customWidth="1"/>
    <col min="12" max="12" width="1" style="101" customWidth="1"/>
    <col min="13" max="13" width="5.54296875" style="101" customWidth="1"/>
    <col min="14" max="14" width="1" style="101" customWidth="1"/>
    <col min="15" max="15" width="6.36328125" style="101" hidden="1" customWidth="1"/>
    <col min="16" max="16" width="5.6328125" style="101" hidden="1" customWidth="1"/>
    <col min="17" max="17" width="1" style="101" hidden="1" customWidth="1"/>
    <col min="18" max="18" width="3.54296875" style="101" customWidth="1"/>
    <col min="19" max="19" width="1.54296875" style="101" customWidth="1"/>
    <col min="20" max="20" width="0.453125" style="101" customWidth="1"/>
    <col min="21" max="21" width="3.54296875" style="101" customWidth="1"/>
    <col min="22" max="22" width="1.54296875" style="101" customWidth="1"/>
    <col min="23" max="23" width="0.453125" style="101" customWidth="1"/>
    <col min="24" max="24" width="3.54296875" style="101" customWidth="1"/>
    <col min="25" max="25" width="1.54296875" style="101" customWidth="1"/>
    <col min="26" max="26" width="0.453125" style="101" customWidth="1"/>
    <col min="27" max="27" width="3.54296875" style="101" customWidth="1"/>
    <col min="28" max="28" width="1.54296875" style="101" customWidth="1"/>
    <col min="29" max="29" width="0.453125" style="101" customWidth="1"/>
    <col min="30" max="30" width="3.54296875" style="101" customWidth="1"/>
    <col min="31" max="31" width="1.54296875" style="101" customWidth="1"/>
    <col min="32" max="32" width="0.453125" style="101" customWidth="1"/>
    <col min="33" max="33" width="3.54296875" style="101" customWidth="1"/>
    <col min="34" max="34" width="1.54296875" style="101" customWidth="1"/>
    <col min="35" max="35" width="0.453125" style="101" customWidth="1"/>
    <col min="36" max="36" width="3.54296875" style="101" customWidth="1"/>
    <col min="37" max="37" width="1.54296875" style="101" customWidth="1"/>
    <col min="38" max="38" width="0.453125" style="101" customWidth="1"/>
    <col min="39" max="39" width="3.54296875" style="101" customWidth="1"/>
    <col min="40" max="40" width="1.54296875" style="101" customWidth="1"/>
    <col min="41" max="41" width="0.453125" style="101" customWidth="1"/>
    <col min="42" max="42" width="3.54296875" style="101" customWidth="1"/>
    <col min="43" max="43" width="1.54296875" style="101" customWidth="1"/>
    <col min="44" max="44" width="0.453125" style="101" customWidth="1"/>
    <col min="45" max="45" width="3.54296875" style="101" customWidth="1"/>
    <col min="46" max="46" width="1.54296875" style="101" customWidth="1"/>
    <col min="47" max="47" width="0.453125" style="101" customWidth="1"/>
    <col min="48" max="48" width="3.54296875" style="101" customWidth="1"/>
    <col min="49" max="49" width="1.54296875" style="101" customWidth="1"/>
    <col min="50" max="50" width="0.453125" style="101" customWidth="1"/>
    <col min="51" max="51" width="3.54296875" style="101" customWidth="1"/>
    <col min="52" max="52" width="1.54296875" style="101" customWidth="1"/>
    <col min="53" max="53" width="0.453125" style="101" customWidth="1"/>
    <col min="54" max="54" width="3.54296875" style="101" customWidth="1"/>
    <col min="55" max="55" width="1.54296875" style="101" customWidth="1"/>
    <col min="56" max="56" width="0.453125" style="101" customWidth="1"/>
    <col min="57" max="57" width="3.54296875" style="101" customWidth="1"/>
    <col min="58" max="58" width="1.54296875" style="101" customWidth="1"/>
    <col min="59" max="59" width="0.453125" style="101" customWidth="1"/>
    <col min="60" max="60" width="3.54296875" style="101" customWidth="1"/>
    <col min="61" max="61" width="1.54296875" style="101" customWidth="1"/>
    <col min="62" max="62" width="0.453125" style="101" customWidth="1"/>
    <col min="63" max="63" width="3.54296875" style="101" customWidth="1"/>
    <col min="64" max="64" width="1.54296875" style="101" customWidth="1"/>
    <col min="65" max="65" width="0.453125" style="101" customWidth="1"/>
    <col min="66" max="66" width="3.54296875" style="101" customWidth="1"/>
    <col min="67" max="67" width="1.54296875" style="101" customWidth="1"/>
    <col min="68" max="68" width="0.453125" style="101" customWidth="1"/>
    <col min="69" max="69" width="3.54296875" style="101" customWidth="1"/>
    <col min="70" max="70" width="1.54296875" style="101" customWidth="1"/>
    <col min="71" max="71" width="0.453125" style="101" customWidth="1"/>
    <col min="72" max="72" width="3.54296875" style="101" customWidth="1"/>
    <col min="73" max="73" width="1.54296875" style="101" customWidth="1"/>
    <col min="74" max="74" width="0.453125" style="101" customWidth="1"/>
    <col min="75" max="75" width="3.54296875" style="101" customWidth="1"/>
    <col min="76" max="76" width="1.54296875" style="101" customWidth="1"/>
    <col min="77" max="77" width="0.453125" style="101" customWidth="1"/>
    <col min="78" max="78" width="3.54296875" style="101" customWidth="1"/>
    <col min="79" max="79" width="1.54296875" style="101" customWidth="1"/>
    <col min="80" max="80" width="0.453125" style="101" customWidth="1"/>
    <col min="81" max="81" width="3.54296875" style="101" customWidth="1"/>
    <col min="82" max="82" width="1.54296875" style="101" customWidth="1"/>
    <col min="83" max="83" width="0.453125" style="101" customWidth="1"/>
    <col min="84" max="84" width="3.54296875" style="101" customWidth="1"/>
    <col min="85" max="85" width="1.54296875" style="101" customWidth="1"/>
    <col min="86" max="86" width="0.453125" style="101" customWidth="1"/>
    <col min="87" max="87" width="3.54296875" style="101" customWidth="1"/>
    <col min="88" max="88" width="1.54296875" style="101" customWidth="1"/>
    <col min="89" max="89" width="0.453125" style="101" customWidth="1"/>
    <col min="90" max="90" width="3.54296875" style="101" customWidth="1"/>
    <col min="91" max="91" width="1.54296875" style="101" customWidth="1"/>
    <col min="92" max="92" width="0.453125" style="101" customWidth="1"/>
    <col min="93" max="93" width="3.54296875" style="101" customWidth="1"/>
    <col min="94" max="94" width="1.54296875" style="101" customWidth="1"/>
    <col min="95" max="95" width="0.453125" style="101" customWidth="1"/>
    <col min="96" max="96" width="3.54296875" style="101" customWidth="1"/>
    <col min="97" max="97" width="1.54296875" style="101" customWidth="1"/>
    <col min="98" max="98" width="4.36328125" style="101" hidden="1" customWidth="1"/>
    <col min="99" max="99" width="0.453125" style="101" hidden="1" customWidth="1"/>
    <col min="100" max="103" width="4.36328125" style="101" hidden="1" customWidth="1"/>
    <col min="104" max="104" width="3.36328125" style="101" hidden="1" customWidth="1"/>
    <col min="105" max="105" width="1" style="101" hidden="1" customWidth="1"/>
    <col min="106" max="106" width="5.36328125" style="101" hidden="1" customWidth="1"/>
    <col min="107" max="107" width="1" style="101" hidden="1" customWidth="1"/>
    <col min="108" max="108" width="6.453125" style="101" hidden="1" customWidth="1"/>
    <col min="109" max="109" width="0.453125" style="101" customWidth="1"/>
    <col min="110" max="110" width="3.54296875" style="101" customWidth="1"/>
    <col min="111" max="111" width="1.54296875" style="101" customWidth="1"/>
    <col min="112" max="136" width="9.08984375" style="101"/>
  </cols>
  <sheetData>
    <row r="1" spans="1:151" ht="13.65" customHeight="1" x14ac:dyDescent="0.25"/>
    <row r="2" spans="1:151" ht="60" customHeight="1" x14ac:dyDescent="0.35">
      <c r="A2"/>
      <c r="E2" s="165"/>
      <c r="F2" s="165"/>
      <c r="G2" s="165"/>
      <c r="J2" s="165"/>
      <c r="K2" s="165"/>
      <c r="L2" s="165"/>
      <c r="M2" s="165"/>
      <c r="N2" s="165"/>
      <c r="O2"/>
      <c r="P2" s="181"/>
      <c r="Q2" s="165"/>
      <c r="R2" s="316" t="str">
        <f>Fixtures!C4</f>
        <v>Brentham</v>
      </c>
      <c r="S2" s="317"/>
      <c r="T2" s="182"/>
      <c r="U2" s="316" t="str">
        <f>Fixtures!C5</f>
        <v>Uxbridge</v>
      </c>
      <c r="V2" s="317"/>
      <c r="W2" s="182"/>
      <c r="X2" s="316" t="str">
        <f>Fixtures!C6</f>
        <v>Ickenham</v>
      </c>
      <c r="Y2" s="317"/>
      <c r="Z2" s="182"/>
      <c r="AA2" s="316" t="str">
        <f>Fixtures!C7</f>
        <v>Harrow St. Mary's</v>
      </c>
      <c r="AB2" s="317"/>
      <c r="AC2" s="182"/>
      <c r="AD2" s="316" t="str">
        <f>Fixtures!C8</f>
        <v>Barnes</v>
      </c>
      <c r="AE2" s="317"/>
      <c r="AF2" s="182"/>
      <c r="AG2" s="316" t="str">
        <f>Fixtures!C9</f>
        <v>Black Rose of Highgate</v>
      </c>
      <c r="AH2" s="317"/>
      <c r="AI2" s="182"/>
      <c r="AJ2" s="316" t="str">
        <f>Fixtures!C10</f>
        <v>Old Actonians</v>
      </c>
      <c r="AK2" s="317"/>
      <c r="AL2" s="182"/>
      <c r="AM2" s="316" t="str">
        <f>Fixtures!C11</f>
        <v>Brentham</v>
      </c>
      <c r="AN2" s="317"/>
      <c r="AO2" s="182"/>
      <c r="AP2" s="316" t="str">
        <f>Fixtures!C12</f>
        <v>Putney</v>
      </c>
      <c r="AQ2" s="317"/>
      <c r="AR2" s="182"/>
      <c r="AS2" s="316" t="str">
        <f>Fixtures!C13</f>
        <v>Barnes</v>
      </c>
      <c r="AT2" s="317"/>
      <c r="AU2" s="182"/>
      <c r="AV2" s="316" t="str">
        <f>Fixtures!C14</f>
        <v>Kew</v>
      </c>
      <c r="AW2" s="317"/>
      <c r="AX2" s="182"/>
      <c r="AY2" s="316" t="str">
        <f>Fixtures!C15</f>
        <v>Shepherd's Bush</v>
      </c>
      <c r="AZ2" s="317"/>
      <c r="BA2" s="182"/>
      <c r="BB2" s="316" t="str">
        <f>Fixtures!C16</f>
        <v>Prince's Head</v>
      </c>
      <c r="BC2" s="317"/>
      <c r="BD2" s="182"/>
      <c r="BE2" s="316" t="str">
        <f>Fixtures!C17</f>
        <v>Teddington</v>
      </c>
      <c r="BF2" s="317"/>
      <c r="BG2" s="182"/>
      <c r="BH2" s="316" t="str">
        <f>Fixtures!C18</f>
        <v>Pinner</v>
      </c>
      <c r="BI2" s="317"/>
      <c r="BJ2" s="182"/>
      <c r="BK2" s="316" t="str">
        <f>Fixtures!C19</f>
        <v>Northwood</v>
      </c>
      <c r="BL2" s="317"/>
      <c r="BM2" s="182"/>
      <c r="BN2" s="316" t="str">
        <f>Fixtures!C20</f>
        <v>Chiswick</v>
      </c>
      <c r="BO2" s="317"/>
      <c r="BP2" s="182"/>
      <c r="BQ2" s="316" t="str">
        <f>Fixtures!C21</f>
        <v>Prince's Head</v>
      </c>
      <c r="BR2" s="317"/>
      <c r="BS2" s="182"/>
      <c r="BT2" s="316" t="str">
        <f>Fixtures!C22</f>
        <v>Post Modernists</v>
      </c>
      <c r="BU2" s="317"/>
      <c r="BV2" s="182"/>
      <c r="BW2" s="316" t="str">
        <f>Fixtures!C23</f>
        <v>Plastics</v>
      </c>
      <c r="BX2" s="317"/>
      <c r="BY2" s="182"/>
      <c r="BZ2" s="316" t="str">
        <f>Fixtures!C24</f>
        <v>Post Modernists</v>
      </c>
      <c r="CA2" s="317"/>
      <c r="CB2" s="182"/>
      <c r="CC2" s="316" t="str">
        <f>Fixtures!C25</f>
        <v>Winchmore Hill</v>
      </c>
      <c r="CD2" s="317"/>
      <c r="CE2" s="182"/>
      <c r="CF2" s="316" t="str">
        <f>Fixtures!C26</f>
        <v>Pinner</v>
      </c>
      <c r="CG2" s="317"/>
      <c r="CH2" s="182"/>
      <c r="CI2" s="316" t="str">
        <f>Fixtures!C27</f>
        <v>Uxbridge</v>
      </c>
      <c r="CJ2" s="317"/>
      <c r="CK2" s="182"/>
      <c r="CL2" s="316" t="str">
        <f>Fixtures!C28</f>
        <v>Highgate</v>
      </c>
      <c r="CM2" s="317"/>
      <c r="CN2" s="215"/>
      <c r="CO2" s="316" t="str">
        <f>Fixtures!C29</f>
        <v>Crouch End</v>
      </c>
      <c r="CP2" s="317"/>
      <c r="CQ2" s="215"/>
      <c r="CR2" s="315" t="e">
        <f>Fixtures!#REF!</f>
        <v>#REF!</v>
      </c>
      <c r="CS2" s="315"/>
      <c r="CT2" s="216"/>
      <c r="CU2" s="216"/>
      <c r="CV2" s="217"/>
      <c r="CW2" s="217"/>
      <c r="CX2" s="218"/>
      <c r="CY2" s="218"/>
      <c r="CZ2" s="218"/>
      <c r="DA2" s="218"/>
      <c r="DB2" s="218"/>
      <c r="DC2" s="218"/>
      <c r="DD2" s="218"/>
      <c r="DE2" s="215"/>
      <c r="DF2" s="315" t="e">
        <f>Fixtures!#REF!</f>
        <v>#REF!</v>
      </c>
      <c r="DG2" s="315"/>
      <c r="DH2"/>
      <c r="DI2"/>
      <c r="DJ2"/>
      <c r="DK2"/>
      <c r="DL2"/>
      <c r="DM2"/>
      <c r="DN2"/>
      <c r="DO2"/>
      <c r="DP2"/>
      <c r="DQ2"/>
      <c r="DR2"/>
      <c r="DS2"/>
      <c r="DT2"/>
      <c r="DU2"/>
      <c r="DV2"/>
      <c r="DW2"/>
      <c r="DX2"/>
      <c r="DY2"/>
      <c r="DZ2"/>
      <c r="EA2"/>
      <c r="EB2"/>
      <c r="EC2"/>
      <c r="ED2"/>
      <c r="EE2"/>
      <c r="EF2"/>
    </row>
    <row r="3" spans="1:151" ht="13.65" customHeight="1" x14ac:dyDescent="0.25">
      <c r="A3"/>
      <c r="E3" s="165"/>
      <c r="F3" s="165"/>
      <c r="G3" s="165"/>
      <c r="J3" s="165"/>
      <c r="K3" s="165"/>
      <c r="L3" s="165"/>
      <c r="M3" s="11" t="s">
        <v>9</v>
      </c>
      <c r="N3" s="165"/>
      <c r="O3" s="183" t="s">
        <v>71</v>
      </c>
      <c r="P3" s="325" t="s">
        <v>72</v>
      </c>
      <c r="Q3" s="165"/>
      <c r="R3" s="318"/>
      <c r="S3" s="319"/>
      <c r="T3" s="184"/>
      <c r="U3" s="318"/>
      <c r="V3" s="319"/>
      <c r="W3" s="184"/>
      <c r="X3" s="318"/>
      <c r="Y3" s="319"/>
      <c r="Z3" s="184"/>
      <c r="AA3" s="318"/>
      <c r="AB3" s="319"/>
      <c r="AC3" s="184"/>
      <c r="AD3" s="318"/>
      <c r="AE3" s="319"/>
      <c r="AF3" s="184"/>
      <c r="AG3" s="318"/>
      <c r="AH3" s="319"/>
      <c r="AI3" s="184"/>
      <c r="AJ3" s="318"/>
      <c r="AK3" s="319"/>
      <c r="AL3" s="184"/>
      <c r="AM3" s="318"/>
      <c r="AN3" s="319"/>
      <c r="AO3" s="184"/>
      <c r="AP3" s="318"/>
      <c r="AQ3" s="319"/>
      <c r="AR3" s="184"/>
      <c r="AS3" s="318"/>
      <c r="AT3" s="319"/>
      <c r="AU3" s="184"/>
      <c r="AV3" s="318"/>
      <c r="AW3" s="319"/>
      <c r="AX3" s="184"/>
      <c r="AY3" s="318"/>
      <c r="AZ3" s="319"/>
      <c r="BA3" s="184"/>
      <c r="BB3" s="318"/>
      <c r="BC3" s="319"/>
      <c r="BD3" s="184"/>
      <c r="BE3" s="318"/>
      <c r="BF3" s="319"/>
      <c r="BG3" s="184"/>
      <c r="BH3" s="318"/>
      <c r="BI3" s="319"/>
      <c r="BJ3" s="184"/>
      <c r="BK3" s="318"/>
      <c r="BL3" s="319"/>
      <c r="BM3" s="184"/>
      <c r="BN3" s="318"/>
      <c r="BO3" s="319"/>
      <c r="BP3" s="184"/>
      <c r="BQ3" s="318"/>
      <c r="BR3" s="319"/>
      <c r="BS3" s="184"/>
      <c r="BT3" s="318"/>
      <c r="BU3" s="319"/>
      <c r="BV3" s="184"/>
      <c r="BW3" s="318"/>
      <c r="BX3" s="319"/>
      <c r="BY3" s="184"/>
      <c r="BZ3" s="318"/>
      <c r="CA3" s="319"/>
      <c r="CB3" s="184"/>
      <c r="CC3" s="318"/>
      <c r="CD3" s="319"/>
      <c r="CE3" s="184"/>
      <c r="CF3" s="318"/>
      <c r="CG3" s="319"/>
      <c r="CH3" s="184"/>
      <c r="CI3" s="318"/>
      <c r="CJ3" s="319"/>
      <c r="CK3" s="184"/>
      <c r="CL3" s="318"/>
      <c r="CM3" s="319"/>
      <c r="CN3" s="215"/>
      <c r="CO3" s="318"/>
      <c r="CP3" s="319"/>
      <c r="CQ3" s="215"/>
      <c r="CR3" s="315"/>
      <c r="CS3" s="315"/>
      <c r="CT3" s="219"/>
      <c r="CU3" s="219"/>
      <c r="CV3" s="219"/>
      <c r="CW3" s="219"/>
      <c r="CX3" s="219"/>
      <c r="CY3" s="219"/>
      <c r="CZ3" s="219"/>
      <c r="DA3" s="219"/>
      <c r="DB3" s="219"/>
      <c r="DC3" s="218"/>
      <c r="DD3" s="218"/>
      <c r="DE3" s="215"/>
      <c r="DF3" s="315"/>
      <c r="DG3" s="315"/>
      <c r="DH3"/>
      <c r="DI3"/>
      <c r="DJ3"/>
      <c r="DK3"/>
      <c r="DL3"/>
      <c r="DM3"/>
      <c r="DN3"/>
      <c r="DO3"/>
      <c r="DP3"/>
      <c r="DQ3"/>
      <c r="DR3"/>
      <c r="DS3"/>
      <c r="DT3"/>
      <c r="DU3"/>
      <c r="DV3"/>
      <c r="DW3"/>
      <c r="DX3"/>
      <c r="DY3"/>
      <c r="DZ3"/>
      <c r="EA3"/>
      <c r="EB3"/>
      <c r="EC3"/>
      <c r="ED3"/>
      <c r="EE3"/>
      <c r="EF3"/>
    </row>
    <row r="4" spans="1:151" ht="13.65" customHeight="1" x14ac:dyDescent="0.3">
      <c r="A4"/>
      <c r="E4" s="165"/>
      <c r="F4" s="165"/>
      <c r="G4" s="165"/>
      <c r="J4" s="165"/>
      <c r="K4" s="165"/>
      <c r="L4" s="165"/>
      <c r="M4" s="12" t="s">
        <v>20</v>
      </c>
      <c r="N4" s="134"/>
      <c r="O4" s="185" t="s">
        <v>6</v>
      </c>
      <c r="P4" s="326"/>
      <c r="Q4" s="165"/>
      <c r="R4" s="318"/>
      <c r="S4" s="319"/>
      <c r="T4" s="184"/>
      <c r="U4" s="318"/>
      <c r="V4" s="319"/>
      <c r="W4" s="184"/>
      <c r="X4" s="318"/>
      <c r="Y4" s="319"/>
      <c r="Z4" s="184"/>
      <c r="AA4" s="318"/>
      <c r="AB4" s="319"/>
      <c r="AC4" s="184"/>
      <c r="AD4" s="318"/>
      <c r="AE4" s="319"/>
      <c r="AF4" s="184"/>
      <c r="AG4" s="318"/>
      <c r="AH4" s="319"/>
      <c r="AI4" s="184"/>
      <c r="AJ4" s="318"/>
      <c r="AK4" s="319"/>
      <c r="AL4" s="184"/>
      <c r="AM4" s="318"/>
      <c r="AN4" s="319"/>
      <c r="AO4" s="184"/>
      <c r="AP4" s="318"/>
      <c r="AQ4" s="319"/>
      <c r="AR4" s="184"/>
      <c r="AS4" s="318"/>
      <c r="AT4" s="319"/>
      <c r="AU4" s="184"/>
      <c r="AV4" s="318"/>
      <c r="AW4" s="319"/>
      <c r="AX4" s="184"/>
      <c r="AY4" s="318"/>
      <c r="AZ4" s="319"/>
      <c r="BA4" s="184"/>
      <c r="BB4" s="318"/>
      <c r="BC4" s="319"/>
      <c r="BD4" s="184"/>
      <c r="BE4" s="318"/>
      <c r="BF4" s="319"/>
      <c r="BG4" s="184"/>
      <c r="BH4" s="318"/>
      <c r="BI4" s="319"/>
      <c r="BJ4" s="184"/>
      <c r="BK4" s="318"/>
      <c r="BL4" s="319"/>
      <c r="BM4" s="184"/>
      <c r="BN4" s="318"/>
      <c r="BO4" s="319"/>
      <c r="BP4" s="184"/>
      <c r="BQ4" s="318"/>
      <c r="BR4" s="319"/>
      <c r="BS4" s="184"/>
      <c r="BT4" s="318"/>
      <c r="BU4" s="319"/>
      <c r="BV4" s="184"/>
      <c r="BW4" s="318"/>
      <c r="BX4" s="319"/>
      <c r="BY4" s="184"/>
      <c r="BZ4" s="318"/>
      <c r="CA4" s="319"/>
      <c r="CB4" s="184"/>
      <c r="CC4" s="318"/>
      <c r="CD4" s="319"/>
      <c r="CE4" s="184"/>
      <c r="CF4" s="318"/>
      <c r="CG4" s="319"/>
      <c r="CH4" s="184"/>
      <c r="CI4" s="318"/>
      <c r="CJ4" s="319"/>
      <c r="CK4" s="184"/>
      <c r="CL4" s="318"/>
      <c r="CM4" s="319"/>
      <c r="CN4" s="215"/>
      <c r="CO4" s="318"/>
      <c r="CP4" s="319"/>
      <c r="CQ4" s="215"/>
      <c r="CR4" s="315"/>
      <c r="CS4" s="315"/>
      <c r="CT4" s="219"/>
      <c r="CU4" s="219"/>
      <c r="CV4" s="216" t="s">
        <v>10</v>
      </c>
      <c r="CW4" s="218"/>
      <c r="CX4" s="218"/>
      <c r="CY4" s="218"/>
      <c r="CZ4" s="218"/>
      <c r="DA4" s="218"/>
      <c r="DB4" s="218"/>
      <c r="DC4" s="218" t="s">
        <v>11</v>
      </c>
      <c r="DD4" s="220" t="s">
        <v>12</v>
      </c>
      <c r="DE4" s="215"/>
      <c r="DF4" s="315"/>
      <c r="DG4" s="315"/>
      <c r="DH4"/>
      <c r="DI4"/>
      <c r="DJ4"/>
      <c r="DK4"/>
      <c r="DL4"/>
      <c r="DM4"/>
      <c r="DN4"/>
      <c r="DO4"/>
      <c r="DP4"/>
      <c r="DQ4"/>
      <c r="DR4"/>
      <c r="DS4"/>
      <c r="DT4"/>
      <c r="DU4"/>
      <c r="DV4"/>
      <c r="DW4"/>
      <c r="DX4"/>
      <c r="DY4"/>
      <c r="DZ4"/>
      <c r="EA4"/>
      <c r="EB4"/>
      <c r="EC4"/>
      <c r="ED4"/>
      <c r="EE4"/>
      <c r="EF4"/>
    </row>
    <row r="5" spans="1:151" ht="13.65" customHeight="1" x14ac:dyDescent="0.25">
      <c r="A5"/>
      <c r="B5" s="1" t="s">
        <v>13</v>
      </c>
      <c r="C5" s="89"/>
      <c r="D5" s="6" t="s">
        <v>14</v>
      </c>
      <c r="E5" s="7" t="s">
        <v>15</v>
      </c>
      <c r="F5" s="7" t="s">
        <v>16</v>
      </c>
      <c r="G5" s="7" t="s">
        <v>17</v>
      </c>
      <c r="H5" s="8" t="s">
        <v>18</v>
      </c>
      <c r="I5" s="9"/>
      <c r="J5" s="8" t="s">
        <v>19</v>
      </c>
      <c r="K5" s="9"/>
      <c r="L5" s="165"/>
      <c r="M5" s="10" t="s">
        <v>60</v>
      </c>
      <c r="N5" s="134"/>
      <c r="O5" s="186" t="s">
        <v>19</v>
      </c>
      <c r="P5" s="160" t="s">
        <v>60</v>
      </c>
      <c r="Q5" s="165"/>
      <c r="R5" s="320"/>
      <c r="S5" s="321"/>
      <c r="T5" s="187"/>
      <c r="U5" s="320"/>
      <c r="V5" s="321"/>
      <c r="W5" s="187"/>
      <c r="X5" s="320"/>
      <c r="Y5" s="321"/>
      <c r="Z5" s="187"/>
      <c r="AA5" s="320"/>
      <c r="AB5" s="321"/>
      <c r="AC5" s="187"/>
      <c r="AD5" s="320"/>
      <c r="AE5" s="321"/>
      <c r="AF5" s="187"/>
      <c r="AG5" s="320"/>
      <c r="AH5" s="321"/>
      <c r="AI5" s="187"/>
      <c r="AJ5" s="320"/>
      <c r="AK5" s="321"/>
      <c r="AL5" s="187"/>
      <c r="AM5" s="320"/>
      <c r="AN5" s="321"/>
      <c r="AO5" s="187"/>
      <c r="AP5" s="320"/>
      <c r="AQ5" s="321"/>
      <c r="AR5" s="187"/>
      <c r="AS5" s="320"/>
      <c r="AT5" s="321"/>
      <c r="AU5" s="187"/>
      <c r="AV5" s="320"/>
      <c r="AW5" s="321"/>
      <c r="AX5" s="187"/>
      <c r="AY5" s="320"/>
      <c r="AZ5" s="321"/>
      <c r="BA5" s="187"/>
      <c r="BB5" s="320"/>
      <c r="BC5" s="321"/>
      <c r="BD5" s="187"/>
      <c r="BE5" s="320"/>
      <c r="BF5" s="321"/>
      <c r="BG5" s="187"/>
      <c r="BH5" s="320"/>
      <c r="BI5" s="321"/>
      <c r="BJ5" s="187"/>
      <c r="BK5" s="320"/>
      <c r="BL5" s="321"/>
      <c r="BM5" s="187"/>
      <c r="BN5" s="320"/>
      <c r="BO5" s="321"/>
      <c r="BP5" s="187"/>
      <c r="BQ5" s="320"/>
      <c r="BR5" s="321"/>
      <c r="BS5" s="187"/>
      <c r="BT5" s="320"/>
      <c r="BU5" s="321"/>
      <c r="BV5" s="187"/>
      <c r="BW5" s="320"/>
      <c r="BX5" s="321"/>
      <c r="BY5" s="187"/>
      <c r="BZ5" s="320"/>
      <c r="CA5" s="321"/>
      <c r="CB5" s="187"/>
      <c r="CC5" s="320"/>
      <c r="CD5" s="321"/>
      <c r="CE5" s="187"/>
      <c r="CF5" s="320"/>
      <c r="CG5" s="321"/>
      <c r="CH5" s="187"/>
      <c r="CI5" s="320"/>
      <c r="CJ5" s="321"/>
      <c r="CK5" s="187"/>
      <c r="CL5" s="320"/>
      <c r="CM5" s="321"/>
      <c r="CN5" s="221"/>
      <c r="CO5" s="320"/>
      <c r="CP5" s="321"/>
      <c r="CQ5" s="221"/>
      <c r="CR5" s="315"/>
      <c r="CS5" s="315"/>
      <c r="CT5" s="219"/>
      <c r="CU5" s="219"/>
      <c r="CV5" s="220" t="s">
        <v>14</v>
      </c>
      <c r="CW5" s="220" t="s">
        <v>15</v>
      </c>
      <c r="CX5" s="220" t="s">
        <v>16</v>
      </c>
      <c r="CY5" s="220" t="s">
        <v>17</v>
      </c>
      <c r="CZ5" s="222" t="s">
        <v>18</v>
      </c>
      <c r="DA5" s="222"/>
      <c r="DB5" s="220" t="s">
        <v>19</v>
      </c>
      <c r="DC5" s="218" t="s">
        <v>11</v>
      </c>
      <c r="DD5" s="220" t="s">
        <v>21</v>
      </c>
      <c r="DE5" s="221"/>
      <c r="DF5" s="315"/>
      <c r="DG5" s="315"/>
      <c r="DH5"/>
      <c r="DI5"/>
      <c r="DJ5"/>
      <c r="DK5"/>
      <c r="DL5"/>
      <c r="DM5"/>
      <c r="DN5"/>
      <c r="DO5"/>
      <c r="DP5"/>
      <c r="DQ5"/>
      <c r="DR5"/>
      <c r="DS5"/>
      <c r="DT5"/>
      <c r="DU5"/>
      <c r="DV5"/>
      <c r="DW5"/>
      <c r="DX5"/>
      <c r="DY5"/>
      <c r="DZ5"/>
      <c r="EA5"/>
      <c r="EB5"/>
      <c r="EC5"/>
      <c r="ED5"/>
      <c r="EE5"/>
      <c r="EF5"/>
    </row>
    <row r="6" spans="1:151" ht="13.65" customHeight="1" x14ac:dyDescent="0.25">
      <c r="B6" s="14" t="s">
        <v>142</v>
      </c>
      <c r="C6" s="15" t="s">
        <v>149</v>
      </c>
      <c r="D6" s="16">
        <f t="shared" ref="D6:D13" si="0">COUNTA(R6,U6,X6,AA6,AD6,AG6,AJ6,AM6,AP6,AS6,AV6,AY6,BB6,BE6,BH6,BK6,BN6,BQ6,BT6,BW6,BZ6,CF6,CI6,CL6,CC6,CO6,CR6,DF6)</f>
        <v>11</v>
      </c>
      <c r="E6" s="16">
        <f t="shared" ref="E6:E13" si="1">IF(COUNT(R6,U6,X6,AA6,AD6,AG6,AJ6,AM6,AP6,AS6,AV6,AY6,BB6,BE6,BH6,BK6,BN6,BQ6,BT6,BW6,BZ6,CC6,CF6,CI6,CL6,CO6,CR6,DF6)=0,"-",COUNT(R6,U6,X6,AA6,AD6,AG6,AJ6,AM6,AP6,AS6,AV6,AY6,BB6,BE6,BH6,BK6,BN6,BQ6,BT6,BW6,BZ6,CC6,CF6,CI6,CL6,CO6,CR6,DF6))</f>
        <v>10</v>
      </c>
      <c r="F6" s="16">
        <f t="shared" ref="F6:F13" si="2">IF(E6="-","-",COUNTA(S6,V6,Y6,AB6,AE6,AH6,AK6,AN6,CD6,AQ6,AT6,AW6,AZ6,BC6,BF6,BI6,BL6,BO6,BR6,BU6,BX6,CA6,CG6,CJ6,CM6,CP6,CS6,DG6))</f>
        <v>3</v>
      </c>
      <c r="G6" s="16">
        <f t="shared" ref="G6:G13" si="3">IF(E6="-","-",SUM(R6:DG6))</f>
        <v>418</v>
      </c>
      <c r="H6" s="17">
        <f t="shared" ref="H6:H13" si="4">IF(E6="-","-",MAX(R6:DG6))</f>
        <v>77</v>
      </c>
      <c r="I6" s="16" t="s">
        <v>62</v>
      </c>
      <c r="J6" s="18">
        <f t="shared" ref="J6:J13" si="5">IF(E6="-","-",IF(E6-F6=0,G6,G6/(E6-F6)))</f>
        <v>59.714285714285715</v>
      </c>
      <c r="K6" s="16"/>
      <c r="L6" s="165"/>
      <c r="M6" s="19">
        <f t="shared" ref="M6:M13" si="6">IF(E6="-", 0,G6-((E6-F6)*7))</f>
        <v>369</v>
      </c>
      <c r="N6" s="134"/>
      <c r="O6" s="161"/>
      <c r="P6" s="170"/>
      <c r="R6" s="20"/>
      <c r="S6" s="16"/>
      <c r="T6" s="188"/>
      <c r="U6" s="20"/>
      <c r="V6" s="16"/>
      <c r="W6" s="188"/>
      <c r="X6" s="20"/>
      <c r="Y6" s="16"/>
      <c r="Z6" s="188"/>
      <c r="AA6" s="20"/>
      <c r="AB6" s="16"/>
      <c r="AC6" s="188"/>
      <c r="AD6" s="20"/>
      <c r="AE6" s="16"/>
      <c r="AF6" s="188"/>
      <c r="AG6" s="20"/>
      <c r="AH6" s="16"/>
      <c r="AI6" s="188"/>
      <c r="AJ6" s="20"/>
      <c r="AK6" s="16"/>
      <c r="AL6" s="188"/>
      <c r="AM6" s="20"/>
      <c r="AN6" s="16"/>
      <c r="AO6" s="188"/>
      <c r="AP6" s="20"/>
      <c r="AQ6" s="16"/>
      <c r="AR6" s="188"/>
      <c r="AS6" s="20"/>
      <c r="AT6" s="16"/>
      <c r="AU6" s="188"/>
      <c r="AV6" s="20"/>
      <c r="AW6" s="16"/>
      <c r="AX6" s="188"/>
      <c r="AY6" s="20"/>
      <c r="AZ6" s="16"/>
      <c r="BA6" s="188"/>
      <c r="BB6" s="20"/>
      <c r="BC6" s="16"/>
      <c r="BD6" s="188"/>
      <c r="BE6" s="20"/>
      <c r="BF6" s="16"/>
      <c r="BG6" s="188"/>
      <c r="BH6" s="20">
        <v>23</v>
      </c>
      <c r="BI6" s="16"/>
      <c r="BJ6" s="188"/>
      <c r="BK6" s="20">
        <v>24</v>
      </c>
      <c r="BL6" s="16"/>
      <c r="BM6" s="188"/>
      <c r="BN6" s="20">
        <v>66</v>
      </c>
      <c r="BO6" s="16" t="s">
        <v>62</v>
      </c>
      <c r="BP6" s="188"/>
      <c r="BQ6" s="20">
        <v>55</v>
      </c>
      <c r="BR6" s="16"/>
      <c r="BS6" s="188"/>
      <c r="BT6" s="20">
        <v>11</v>
      </c>
      <c r="BU6" s="16"/>
      <c r="BV6" s="188"/>
      <c r="BW6" s="20" t="s">
        <v>107</v>
      </c>
      <c r="BX6" s="16"/>
      <c r="BY6" s="188"/>
      <c r="BZ6" s="20">
        <v>22</v>
      </c>
      <c r="CA6" s="16"/>
      <c r="CB6" s="188"/>
      <c r="CC6" s="20"/>
      <c r="CD6" s="16"/>
      <c r="CE6" s="188"/>
      <c r="CF6" s="20">
        <v>7</v>
      </c>
      <c r="CG6" s="16"/>
      <c r="CH6" s="188"/>
      <c r="CI6" s="20">
        <v>66</v>
      </c>
      <c r="CJ6" s="16"/>
      <c r="CK6" s="188"/>
      <c r="CL6" s="20">
        <v>77</v>
      </c>
      <c r="CM6" s="16" t="s">
        <v>62</v>
      </c>
      <c r="CN6" s="223"/>
      <c r="CO6" s="20">
        <v>67</v>
      </c>
      <c r="CP6" s="16" t="s">
        <v>62</v>
      </c>
      <c r="CQ6" s="223"/>
      <c r="CR6" s="252"/>
      <c r="CS6" s="253"/>
      <c r="CT6" s="219"/>
      <c r="CU6" s="219"/>
      <c r="CV6" s="225"/>
      <c r="CW6" s="225"/>
      <c r="CX6" s="225"/>
      <c r="CY6" s="225"/>
      <c r="CZ6" s="226"/>
      <c r="DA6" s="224"/>
      <c r="DB6" s="227"/>
      <c r="DC6" s="219"/>
      <c r="DD6" s="228"/>
      <c r="DE6" s="223"/>
      <c r="DF6" s="252"/>
      <c r="DG6" s="253"/>
      <c r="EG6" s="101"/>
      <c r="EH6" s="101"/>
      <c r="EI6" s="101"/>
      <c r="EJ6" s="101"/>
      <c r="EK6" s="101"/>
      <c r="EL6" s="101"/>
      <c r="EM6" s="101"/>
      <c r="EN6" s="101"/>
      <c r="EO6" s="101"/>
      <c r="EP6" s="101"/>
      <c r="EQ6" s="101"/>
      <c r="ER6" s="101"/>
      <c r="ES6" s="101"/>
      <c r="ET6" s="101"/>
      <c r="EU6" s="101"/>
    </row>
    <row r="7" spans="1:151" ht="13.65" customHeight="1" x14ac:dyDescent="0.25">
      <c r="B7" s="14" t="s">
        <v>356</v>
      </c>
      <c r="C7" s="15" t="s">
        <v>149</v>
      </c>
      <c r="D7" s="16">
        <f t="shared" si="0"/>
        <v>10</v>
      </c>
      <c r="E7" s="16">
        <f t="shared" si="1"/>
        <v>9</v>
      </c>
      <c r="F7" s="16">
        <f t="shared" si="2"/>
        <v>3</v>
      </c>
      <c r="G7" s="16">
        <f t="shared" si="3"/>
        <v>338</v>
      </c>
      <c r="H7" s="17">
        <f t="shared" si="4"/>
        <v>121</v>
      </c>
      <c r="I7" s="16" t="s">
        <v>62</v>
      </c>
      <c r="J7" s="18">
        <f t="shared" si="5"/>
        <v>56.333333333333336</v>
      </c>
      <c r="K7" s="16" t="str">
        <f t="shared" ref="K7:K13" si="7">IF(E7=0,"",IF(E7-F7=0,"*",""))</f>
        <v/>
      </c>
      <c r="L7" s="165"/>
      <c r="M7" s="19">
        <f t="shared" si="6"/>
        <v>296</v>
      </c>
      <c r="N7" s="134"/>
      <c r="O7" s="161"/>
      <c r="P7" s="170"/>
      <c r="R7" s="20"/>
      <c r="S7" s="16"/>
      <c r="T7" s="188"/>
      <c r="U7" s="20"/>
      <c r="V7" s="16"/>
      <c r="W7" s="188"/>
      <c r="X7" s="20"/>
      <c r="Y7" s="16"/>
      <c r="Z7" s="188"/>
      <c r="AA7" s="20">
        <v>46</v>
      </c>
      <c r="AB7" s="16"/>
      <c r="AC7" s="188"/>
      <c r="AD7" s="20">
        <v>39</v>
      </c>
      <c r="AE7" s="16"/>
      <c r="AF7" s="188"/>
      <c r="AG7" s="20">
        <v>6</v>
      </c>
      <c r="AH7" s="16"/>
      <c r="AI7" s="188"/>
      <c r="AJ7" s="20"/>
      <c r="AK7" s="16"/>
      <c r="AL7" s="188"/>
      <c r="AM7" s="20"/>
      <c r="AN7" s="16"/>
      <c r="AO7" s="188"/>
      <c r="AP7" s="20"/>
      <c r="AQ7" s="16"/>
      <c r="AR7" s="188"/>
      <c r="AS7" s="20">
        <v>0</v>
      </c>
      <c r="AT7" s="16"/>
      <c r="AU7" s="188"/>
      <c r="AV7" s="20"/>
      <c r="AW7" s="16"/>
      <c r="AX7" s="188"/>
      <c r="AY7" s="20" t="s">
        <v>107</v>
      </c>
      <c r="AZ7" s="16"/>
      <c r="BA7" s="188"/>
      <c r="BB7" s="20"/>
      <c r="BC7" s="16"/>
      <c r="BD7" s="188"/>
      <c r="BE7" s="20"/>
      <c r="BF7" s="16"/>
      <c r="BG7" s="188"/>
      <c r="BH7" s="20"/>
      <c r="BI7" s="16"/>
      <c r="BJ7" s="188"/>
      <c r="BK7" s="20"/>
      <c r="BL7" s="16"/>
      <c r="BM7" s="188"/>
      <c r="BN7" s="20">
        <v>62</v>
      </c>
      <c r="BO7" s="16" t="s">
        <v>62</v>
      </c>
      <c r="BP7" s="188"/>
      <c r="BQ7" s="20"/>
      <c r="BR7" s="16"/>
      <c r="BS7" s="188"/>
      <c r="BT7" s="20"/>
      <c r="BU7" s="16"/>
      <c r="BV7" s="188"/>
      <c r="BW7" s="20"/>
      <c r="BX7" s="16"/>
      <c r="BY7" s="188"/>
      <c r="BZ7" s="20"/>
      <c r="CA7" s="16"/>
      <c r="CB7" s="188"/>
      <c r="CC7" s="20">
        <v>1</v>
      </c>
      <c r="CD7" s="16"/>
      <c r="CE7" s="188"/>
      <c r="CF7" s="20">
        <v>121</v>
      </c>
      <c r="CG7" s="16" t="s">
        <v>62</v>
      </c>
      <c r="CH7" s="188"/>
      <c r="CI7" s="20">
        <v>50</v>
      </c>
      <c r="CJ7" s="16"/>
      <c r="CK7" s="188"/>
      <c r="CL7" s="20">
        <v>13</v>
      </c>
      <c r="CM7" s="16" t="s">
        <v>62</v>
      </c>
      <c r="CN7" s="223"/>
      <c r="CO7" s="20"/>
      <c r="CP7" s="16"/>
      <c r="CQ7" s="223"/>
      <c r="CR7" s="252"/>
      <c r="CS7" s="253"/>
      <c r="CT7" s="219"/>
      <c r="CU7" s="219"/>
      <c r="CV7" s="225"/>
      <c r="CW7" s="225"/>
      <c r="CX7" s="225"/>
      <c r="CY7" s="225"/>
      <c r="CZ7" s="226"/>
      <c r="DA7" s="224"/>
      <c r="DB7" s="227"/>
      <c r="DC7" s="219"/>
      <c r="DD7" s="228"/>
      <c r="DE7" s="223"/>
      <c r="DF7" s="252"/>
      <c r="DG7" s="253"/>
      <c r="EG7" s="101"/>
      <c r="EH7" s="101"/>
      <c r="EI7" s="101"/>
      <c r="EJ7" s="101"/>
      <c r="EK7" s="101"/>
      <c r="EL7" s="101"/>
      <c r="EM7" s="101"/>
      <c r="EN7" s="101"/>
      <c r="EO7" s="101"/>
      <c r="EP7" s="101"/>
      <c r="EQ7" s="101"/>
      <c r="ER7" s="101"/>
      <c r="ES7" s="101"/>
      <c r="ET7" s="101"/>
      <c r="EU7" s="101"/>
    </row>
    <row r="8" spans="1:151" ht="13.65" customHeight="1" x14ac:dyDescent="0.25">
      <c r="B8" s="14" t="s">
        <v>359</v>
      </c>
      <c r="C8" s="15" t="s">
        <v>148</v>
      </c>
      <c r="D8" s="16">
        <f t="shared" si="0"/>
        <v>10</v>
      </c>
      <c r="E8" s="16">
        <f t="shared" si="1"/>
        <v>8</v>
      </c>
      <c r="F8" s="16">
        <f t="shared" si="2"/>
        <v>2</v>
      </c>
      <c r="G8" s="16">
        <f t="shared" si="3"/>
        <v>279</v>
      </c>
      <c r="H8" s="17">
        <f t="shared" si="4"/>
        <v>125</v>
      </c>
      <c r="I8" s="16"/>
      <c r="J8" s="18">
        <f t="shared" si="5"/>
        <v>46.5</v>
      </c>
      <c r="K8" s="16" t="str">
        <f t="shared" si="7"/>
        <v/>
      </c>
      <c r="L8" s="165"/>
      <c r="M8" s="19">
        <f t="shared" si="6"/>
        <v>237</v>
      </c>
      <c r="N8" s="134"/>
      <c r="O8" s="161"/>
      <c r="P8" s="170"/>
      <c r="R8" s="20"/>
      <c r="S8" s="16"/>
      <c r="T8" s="188"/>
      <c r="U8" s="20"/>
      <c r="V8" s="16"/>
      <c r="W8" s="188"/>
      <c r="X8" s="20"/>
      <c r="Y8" s="16"/>
      <c r="Z8" s="188"/>
      <c r="AA8" s="20"/>
      <c r="AB8" s="16"/>
      <c r="AC8" s="188"/>
      <c r="AD8" s="20">
        <v>10</v>
      </c>
      <c r="AE8" s="16"/>
      <c r="AF8" s="188"/>
      <c r="AG8" s="20"/>
      <c r="AH8" s="16"/>
      <c r="AI8" s="188"/>
      <c r="AJ8" s="20">
        <v>11</v>
      </c>
      <c r="AK8" s="16"/>
      <c r="AL8" s="188"/>
      <c r="AM8" s="20"/>
      <c r="AN8" s="16"/>
      <c r="AO8" s="188"/>
      <c r="AP8" s="20">
        <v>0</v>
      </c>
      <c r="AQ8" s="16" t="s">
        <v>62</v>
      </c>
      <c r="AR8" s="188"/>
      <c r="AS8" s="20"/>
      <c r="AT8" s="16"/>
      <c r="AU8" s="188"/>
      <c r="AV8" s="20"/>
      <c r="AW8" s="16"/>
      <c r="AX8" s="188"/>
      <c r="AY8" s="20"/>
      <c r="AZ8" s="16"/>
      <c r="BA8" s="188"/>
      <c r="BB8" s="20">
        <v>15</v>
      </c>
      <c r="BC8" s="16"/>
      <c r="BD8" s="188"/>
      <c r="BE8" s="20"/>
      <c r="BF8" s="16"/>
      <c r="BG8" s="188"/>
      <c r="BH8" s="20"/>
      <c r="BI8" s="16"/>
      <c r="BJ8" s="188"/>
      <c r="BK8" s="20"/>
      <c r="BL8" s="16"/>
      <c r="BM8" s="188"/>
      <c r="BN8" s="20"/>
      <c r="BO8" s="16"/>
      <c r="BP8" s="188"/>
      <c r="BQ8" s="20"/>
      <c r="BR8" s="16"/>
      <c r="BS8" s="188"/>
      <c r="BT8" s="20">
        <v>4</v>
      </c>
      <c r="BU8" s="16"/>
      <c r="BV8" s="188"/>
      <c r="BW8" s="20" t="s">
        <v>107</v>
      </c>
      <c r="BX8" s="16"/>
      <c r="BY8" s="188"/>
      <c r="BZ8" s="20" t="s">
        <v>107</v>
      </c>
      <c r="CA8" s="16"/>
      <c r="CB8" s="188"/>
      <c r="CC8" s="20">
        <v>104</v>
      </c>
      <c r="CD8" s="16" t="s">
        <v>62</v>
      </c>
      <c r="CE8" s="188"/>
      <c r="CF8" s="20"/>
      <c r="CG8" s="16"/>
      <c r="CH8" s="188"/>
      <c r="CI8" s="20"/>
      <c r="CJ8" s="16"/>
      <c r="CK8" s="188"/>
      <c r="CL8" s="20">
        <v>125</v>
      </c>
      <c r="CM8" s="16"/>
      <c r="CN8" s="223"/>
      <c r="CO8" s="20">
        <v>10</v>
      </c>
      <c r="CP8" s="16"/>
      <c r="CQ8" s="223"/>
      <c r="CR8" s="252"/>
      <c r="CS8" s="253"/>
      <c r="CT8" s="219"/>
      <c r="CU8" s="219"/>
      <c r="CV8" s="225"/>
      <c r="CW8" s="225"/>
      <c r="CX8" s="225"/>
      <c r="CY8" s="225"/>
      <c r="CZ8" s="226"/>
      <c r="DA8" s="224"/>
      <c r="DB8" s="227"/>
      <c r="DC8" s="219"/>
      <c r="DD8" s="228"/>
      <c r="DE8" s="223"/>
      <c r="DF8" s="252"/>
      <c r="DG8" s="253"/>
      <c r="EG8" s="101"/>
      <c r="EH8" s="101"/>
      <c r="EI8" s="101"/>
      <c r="EJ8" s="101"/>
      <c r="EK8" s="101"/>
      <c r="EL8" s="101"/>
      <c r="EM8" s="101"/>
      <c r="EN8" s="101"/>
      <c r="EO8" s="101"/>
      <c r="EP8" s="101"/>
      <c r="EQ8" s="101"/>
      <c r="ER8" s="101"/>
      <c r="ES8" s="101"/>
      <c r="ET8" s="101"/>
      <c r="EU8" s="101"/>
    </row>
    <row r="9" spans="1:151" ht="13.65" customHeight="1" x14ac:dyDescent="0.25">
      <c r="B9" s="14" t="s">
        <v>22</v>
      </c>
      <c r="C9" s="15" t="s">
        <v>151</v>
      </c>
      <c r="D9" s="16">
        <f t="shared" si="0"/>
        <v>18</v>
      </c>
      <c r="E9" s="16">
        <f t="shared" si="1"/>
        <v>16</v>
      </c>
      <c r="F9" s="16">
        <f t="shared" si="2"/>
        <v>4</v>
      </c>
      <c r="G9" s="16">
        <f t="shared" si="3"/>
        <v>512</v>
      </c>
      <c r="H9" s="17">
        <f t="shared" si="4"/>
        <v>119</v>
      </c>
      <c r="I9" s="16"/>
      <c r="J9" s="18">
        <f t="shared" si="5"/>
        <v>42.666666666666664</v>
      </c>
      <c r="K9" s="16" t="str">
        <f t="shared" si="7"/>
        <v/>
      </c>
      <c r="L9" s="165"/>
      <c r="M9" s="19">
        <f t="shared" si="6"/>
        <v>428</v>
      </c>
      <c r="O9" s="161"/>
      <c r="P9" s="170"/>
      <c r="Q9" s="165"/>
      <c r="R9" s="20"/>
      <c r="S9" s="16"/>
      <c r="T9" s="188"/>
      <c r="U9" s="20"/>
      <c r="V9" s="16"/>
      <c r="W9" s="188"/>
      <c r="X9" s="20"/>
      <c r="Y9" s="16"/>
      <c r="Z9" s="188"/>
      <c r="AA9" s="20">
        <v>14</v>
      </c>
      <c r="AB9" s="16"/>
      <c r="AC9" s="188"/>
      <c r="AD9" s="20">
        <v>30</v>
      </c>
      <c r="AE9" s="16"/>
      <c r="AF9" s="188"/>
      <c r="AG9" s="20">
        <v>1</v>
      </c>
      <c r="AH9" s="16"/>
      <c r="AI9" s="188"/>
      <c r="AJ9" s="20">
        <v>25</v>
      </c>
      <c r="AK9" s="16"/>
      <c r="AL9" s="188"/>
      <c r="AM9" s="20">
        <v>119</v>
      </c>
      <c r="AN9" s="16"/>
      <c r="AO9" s="188"/>
      <c r="AP9" s="20" t="s">
        <v>107</v>
      </c>
      <c r="AQ9" s="16"/>
      <c r="AR9" s="188"/>
      <c r="AS9" s="20">
        <v>82</v>
      </c>
      <c r="AT9" s="16" t="s">
        <v>62</v>
      </c>
      <c r="AU9" s="188"/>
      <c r="AV9" s="20">
        <v>18</v>
      </c>
      <c r="AW9" s="16"/>
      <c r="AX9" s="188"/>
      <c r="AY9" s="20" t="s">
        <v>107</v>
      </c>
      <c r="AZ9" s="16"/>
      <c r="BA9" s="188"/>
      <c r="BB9" s="20"/>
      <c r="BC9" s="16"/>
      <c r="BD9" s="188"/>
      <c r="BE9" s="20"/>
      <c r="BF9" s="16"/>
      <c r="BG9" s="188"/>
      <c r="BH9" s="20"/>
      <c r="BI9" s="16"/>
      <c r="BJ9" s="188"/>
      <c r="BK9" s="20">
        <v>79</v>
      </c>
      <c r="BL9" s="16"/>
      <c r="BM9" s="188"/>
      <c r="BN9" s="20">
        <v>28</v>
      </c>
      <c r="BO9" s="16"/>
      <c r="BP9" s="188"/>
      <c r="BQ9" s="20">
        <v>50</v>
      </c>
      <c r="BR9" s="16" t="s">
        <v>62</v>
      </c>
      <c r="BS9" s="188"/>
      <c r="BT9" s="20">
        <v>6</v>
      </c>
      <c r="BU9" s="16"/>
      <c r="BV9" s="188"/>
      <c r="BW9" s="20">
        <v>24</v>
      </c>
      <c r="BX9" s="16" t="s">
        <v>62</v>
      </c>
      <c r="BY9" s="188"/>
      <c r="BZ9" s="20">
        <v>13</v>
      </c>
      <c r="CA9" s="16" t="s">
        <v>62</v>
      </c>
      <c r="CB9" s="188"/>
      <c r="CC9" s="20">
        <v>1</v>
      </c>
      <c r="CD9" s="16"/>
      <c r="CE9" s="188"/>
      <c r="CF9" s="20">
        <v>13</v>
      </c>
      <c r="CG9" s="16"/>
      <c r="CH9" s="188"/>
      <c r="CI9" s="20">
        <v>9</v>
      </c>
      <c r="CJ9" s="16"/>
      <c r="CK9" s="188"/>
      <c r="CL9" s="20"/>
      <c r="CM9" s="16"/>
      <c r="CN9" s="223"/>
      <c r="CO9" s="20"/>
      <c r="CP9" s="16"/>
      <c r="CQ9" s="223"/>
      <c r="CR9" s="252"/>
      <c r="CS9" s="253"/>
      <c r="CT9" s="219"/>
      <c r="CU9" s="219"/>
      <c r="CV9" s="225"/>
      <c r="CW9" s="225"/>
      <c r="CX9" s="225"/>
      <c r="CY9" s="225"/>
      <c r="CZ9" s="226"/>
      <c r="DA9" s="224"/>
      <c r="DB9" s="227"/>
      <c r="DC9" s="219"/>
      <c r="DD9" s="228"/>
      <c r="DE9" s="223"/>
      <c r="DF9" s="252"/>
      <c r="DG9" s="253"/>
      <c r="EG9" s="101"/>
      <c r="EH9" s="101"/>
      <c r="EI9" s="101"/>
      <c r="EJ9" s="101"/>
      <c r="EK9" s="101"/>
      <c r="EL9" s="101"/>
      <c r="EM9" s="101"/>
      <c r="EN9" s="101"/>
      <c r="EO9" s="101"/>
      <c r="EP9" s="101"/>
      <c r="EQ9" s="101"/>
      <c r="ER9" s="101"/>
      <c r="ES9" s="101"/>
      <c r="ET9" s="101"/>
      <c r="EU9" s="101"/>
    </row>
    <row r="10" spans="1:151" ht="13.65" customHeight="1" x14ac:dyDescent="0.25">
      <c r="B10" s="14" t="s">
        <v>131</v>
      </c>
      <c r="C10" s="15" t="s">
        <v>152</v>
      </c>
      <c r="D10" s="16">
        <f t="shared" si="0"/>
        <v>18</v>
      </c>
      <c r="E10" s="16">
        <f t="shared" si="1"/>
        <v>16</v>
      </c>
      <c r="F10" s="16">
        <f t="shared" si="2"/>
        <v>0</v>
      </c>
      <c r="G10" s="16">
        <f t="shared" si="3"/>
        <v>466</v>
      </c>
      <c r="H10" s="17">
        <f t="shared" si="4"/>
        <v>84</v>
      </c>
      <c r="I10" s="16"/>
      <c r="J10" s="18">
        <f t="shared" si="5"/>
        <v>29.125</v>
      </c>
      <c r="K10" s="16" t="str">
        <f t="shared" si="7"/>
        <v/>
      </c>
      <c r="L10" s="165"/>
      <c r="M10" s="19">
        <f t="shared" si="6"/>
        <v>354</v>
      </c>
      <c r="O10" s="161"/>
      <c r="P10" s="170"/>
      <c r="Q10" s="165"/>
      <c r="R10" s="20"/>
      <c r="S10" s="16"/>
      <c r="T10" s="188"/>
      <c r="U10" s="20"/>
      <c r="V10" s="16"/>
      <c r="W10" s="188"/>
      <c r="X10" s="20"/>
      <c r="Y10" s="16"/>
      <c r="Z10" s="188"/>
      <c r="AA10" s="20">
        <v>1</v>
      </c>
      <c r="AB10" s="16"/>
      <c r="AC10" s="188"/>
      <c r="AD10" s="20">
        <v>78</v>
      </c>
      <c r="AE10" s="16"/>
      <c r="AF10" s="188"/>
      <c r="AG10" s="20"/>
      <c r="AH10" s="16"/>
      <c r="AI10" s="188"/>
      <c r="AJ10" s="20">
        <v>42</v>
      </c>
      <c r="AK10" s="16"/>
      <c r="AL10" s="188"/>
      <c r="AM10" s="20">
        <v>83</v>
      </c>
      <c r="AN10" s="16"/>
      <c r="AO10" s="188"/>
      <c r="AP10" s="20"/>
      <c r="AQ10" s="16"/>
      <c r="AR10" s="188"/>
      <c r="AS10" s="20">
        <v>12</v>
      </c>
      <c r="AT10" s="16"/>
      <c r="AU10" s="188"/>
      <c r="AV10" s="20"/>
      <c r="AW10" s="16"/>
      <c r="AX10" s="188"/>
      <c r="AY10" s="20" t="s">
        <v>107</v>
      </c>
      <c r="AZ10" s="16"/>
      <c r="BA10" s="188"/>
      <c r="BB10" s="20">
        <v>13</v>
      </c>
      <c r="BC10" s="16"/>
      <c r="BD10" s="188"/>
      <c r="BE10" s="20"/>
      <c r="BF10" s="16"/>
      <c r="BG10" s="188"/>
      <c r="BH10" s="20">
        <v>24</v>
      </c>
      <c r="BI10" s="16"/>
      <c r="BJ10" s="188"/>
      <c r="BK10" s="20"/>
      <c r="BL10" s="16"/>
      <c r="BM10" s="188"/>
      <c r="BN10" s="20">
        <v>5</v>
      </c>
      <c r="BO10" s="16"/>
      <c r="BP10" s="188"/>
      <c r="BQ10" s="20">
        <v>24</v>
      </c>
      <c r="BR10" s="16"/>
      <c r="BS10" s="188"/>
      <c r="BT10" s="20">
        <v>0</v>
      </c>
      <c r="BU10" s="16"/>
      <c r="BV10" s="188"/>
      <c r="BW10" s="20" t="s">
        <v>107</v>
      </c>
      <c r="BX10" s="16"/>
      <c r="BY10" s="188"/>
      <c r="BZ10" s="20">
        <v>26</v>
      </c>
      <c r="CA10" s="16"/>
      <c r="CB10" s="188"/>
      <c r="CC10" s="20">
        <v>84</v>
      </c>
      <c r="CD10" s="16"/>
      <c r="CE10" s="188"/>
      <c r="CF10" s="20">
        <v>10</v>
      </c>
      <c r="CG10" s="16"/>
      <c r="CH10" s="188"/>
      <c r="CI10" s="20">
        <v>0</v>
      </c>
      <c r="CJ10" s="16"/>
      <c r="CK10" s="188"/>
      <c r="CL10" s="20">
        <v>51</v>
      </c>
      <c r="CM10" s="16"/>
      <c r="CN10" s="223"/>
      <c r="CO10" s="20">
        <v>13</v>
      </c>
      <c r="CP10" s="16"/>
      <c r="CQ10" s="223"/>
      <c r="CR10" s="252"/>
      <c r="CS10" s="253"/>
      <c r="CT10" s="219"/>
      <c r="CU10" s="219"/>
      <c r="CV10" s="225"/>
      <c r="CW10" s="225"/>
      <c r="CX10" s="225"/>
      <c r="CY10" s="225"/>
      <c r="CZ10" s="226"/>
      <c r="DA10" s="224"/>
      <c r="DB10" s="227"/>
      <c r="DC10" s="219"/>
      <c r="DD10" s="228"/>
      <c r="DE10" s="223"/>
      <c r="DF10" s="252"/>
      <c r="DG10" s="253"/>
      <c r="EG10" s="101"/>
      <c r="EH10" s="101"/>
      <c r="EI10" s="101"/>
      <c r="EJ10" s="101"/>
      <c r="EK10" s="101"/>
      <c r="EL10" s="101"/>
      <c r="EM10" s="101"/>
      <c r="EN10" s="101"/>
      <c r="EO10" s="101"/>
      <c r="EP10" s="101"/>
      <c r="EQ10" s="101"/>
      <c r="ER10" s="101"/>
      <c r="ES10" s="101"/>
      <c r="ET10" s="101"/>
      <c r="EU10" s="101"/>
    </row>
    <row r="11" spans="1:151" ht="13.65" customHeight="1" x14ac:dyDescent="0.25">
      <c r="B11" s="14" t="s">
        <v>96</v>
      </c>
      <c r="C11" s="15" t="s">
        <v>151</v>
      </c>
      <c r="D11" s="16">
        <f t="shared" si="0"/>
        <v>12</v>
      </c>
      <c r="E11" s="16">
        <f t="shared" si="1"/>
        <v>9</v>
      </c>
      <c r="F11" s="16">
        <f t="shared" si="2"/>
        <v>1</v>
      </c>
      <c r="G11" s="16">
        <f t="shared" si="3"/>
        <v>216</v>
      </c>
      <c r="H11" s="17">
        <f t="shared" si="4"/>
        <v>58</v>
      </c>
      <c r="I11" s="16"/>
      <c r="J11" s="18">
        <f t="shared" si="5"/>
        <v>27</v>
      </c>
      <c r="K11" s="16" t="str">
        <f t="shared" si="7"/>
        <v/>
      </c>
      <c r="L11" s="165"/>
      <c r="M11" s="19">
        <f t="shared" si="6"/>
        <v>160</v>
      </c>
      <c r="N11" s="134"/>
      <c r="O11" s="161"/>
      <c r="P11" s="170"/>
      <c r="R11" s="20"/>
      <c r="S11" s="16"/>
      <c r="T11" s="188"/>
      <c r="U11" s="20"/>
      <c r="V11" s="16"/>
      <c r="W11" s="188"/>
      <c r="X11" s="20"/>
      <c r="Y11" s="16"/>
      <c r="Z11" s="188"/>
      <c r="AA11" s="20">
        <v>11</v>
      </c>
      <c r="AB11" s="16"/>
      <c r="AC11" s="188"/>
      <c r="AD11" s="20">
        <v>53</v>
      </c>
      <c r="AE11" s="16"/>
      <c r="AF11" s="188"/>
      <c r="AG11" s="20"/>
      <c r="AH11" s="16"/>
      <c r="AI11" s="188"/>
      <c r="AJ11" s="20">
        <v>22</v>
      </c>
      <c r="AK11" s="16"/>
      <c r="AL11" s="188"/>
      <c r="AM11" s="20"/>
      <c r="AN11" s="16"/>
      <c r="AO11" s="188"/>
      <c r="AP11" s="20">
        <v>1</v>
      </c>
      <c r="AQ11" s="16"/>
      <c r="AR11" s="188"/>
      <c r="AS11" s="20"/>
      <c r="AT11" s="16"/>
      <c r="AU11" s="188"/>
      <c r="AV11" s="20"/>
      <c r="AW11" s="16"/>
      <c r="AX11" s="188"/>
      <c r="AY11" s="20" t="s">
        <v>107</v>
      </c>
      <c r="AZ11" s="16"/>
      <c r="BA11" s="188"/>
      <c r="BB11" s="20" t="s">
        <v>107</v>
      </c>
      <c r="BC11" s="16"/>
      <c r="BD11" s="188"/>
      <c r="BE11" s="20"/>
      <c r="BF11" s="16"/>
      <c r="BG11" s="188"/>
      <c r="BH11" s="20">
        <v>34</v>
      </c>
      <c r="BI11" s="16"/>
      <c r="BJ11" s="188"/>
      <c r="BK11" s="20"/>
      <c r="BL11" s="16"/>
      <c r="BM11" s="188"/>
      <c r="BN11" s="20"/>
      <c r="BO11" s="16"/>
      <c r="BP11" s="188"/>
      <c r="BQ11" s="20">
        <v>31</v>
      </c>
      <c r="BR11" s="16" t="s">
        <v>62</v>
      </c>
      <c r="BS11" s="188"/>
      <c r="BT11" s="20">
        <v>0</v>
      </c>
      <c r="BU11" s="16"/>
      <c r="BV11" s="188"/>
      <c r="BW11" s="20" t="s">
        <v>107</v>
      </c>
      <c r="BX11" s="16"/>
      <c r="BY11" s="188"/>
      <c r="BZ11" s="20">
        <v>6</v>
      </c>
      <c r="CA11" s="16"/>
      <c r="CB11" s="188"/>
      <c r="CC11" s="20"/>
      <c r="CD11" s="16"/>
      <c r="CE11" s="188"/>
      <c r="CF11" s="20"/>
      <c r="CG11" s="16"/>
      <c r="CH11" s="188"/>
      <c r="CI11" s="20"/>
      <c r="CJ11" s="16"/>
      <c r="CK11" s="188"/>
      <c r="CL11" s="20"/>
      <c r="CM11" s="16"/>
      <c r="CN11" s="223"/>
      <c r="CO11" s="20">
        <v>58</v>
      </c>
      <c r="CP11" s="16"/>
      <c r="CQ11" s="223"/>
      <c r="CR11" s="252"/>
      <c r="CS11" s="253"/>
      <c r="CT11" s="219"/>
      <c r="CU11" s="219"/>
      <c r="CV11" s="225"/>
      <c r="CW11" s="225"/>
      <c r="CX11" s="225"/>
      <c r="CY11" s="225"/>
      <c r="CZ11" s="226"/>
      <c r="DA11" s="224"/>
      <c r="DB11" s="227"/>
      <c r="DC11" s="219"/>
      <c r="DD11" s="228"/>
      <c r="DE11" s="223"/>
      <c r="DF11" s="252"/>
      <c r="DG11" s="253"/>
      <c r="EG11" s="101"/>
      <c r="EH11" s="101"/>
      <c r="EI11" s="101"/>
      <c r="EJ11" s="101"/>
      <c r="EK11" s="101"/>
      <c r="EL11" s="101"/>
      <c r="EM11" s="101"/>
      <c r="EN11" s="101"/>
      <c r="EO11" s="101"/>
      <c r="EP11" s="101"/>
      <c r="EQ11" s="101"/>
      <c r="ER11" s="101"/>
      <c r="ES11" s="101"/>
      <c r="ET11" s="101"/>
      <c r="EU11" s="101"/>
    </row>
    <row r="12" spans="1:151" ht="13.65" customHeight="1" x14ac:dyDescent="0.25">
      <c r="B12" s="14" t="s">
        <v>84</v>
      </c>
      <c r="C12" s="15" t="s">
        <v>149</v>
      </c>
      <c r="D12" s="16">
        <f t="shared" si="0"/>
        <v>12</v>
      </c>
      <c r="E12" s="16">
        <f t="shared" si="1"/>
        <v>10</v>
      </c>
      <c r="F12" s="16">
        <f t="shared" si="2"/>
        <v>2</v>
      </c>
      <c r="G12" s="16">
        <f t="shared" si="3"/>
        <v>121</v>
      </c>
      <c r="H12" s="17">
        <f t="shared" si="4"/>
        <v>35</v>
      </c>
      <c r="I12" s="16"/>
      <c r="J12" s="18">
        <f t="shared" si="5"/>
        <v>15.125</v>
      </c>
      <c r="K12" s="16" t="str">
        <f t="shared" si="7"/>
        <v/>
      </c>
      <c r="L12" s="165"/>
      <c r="M12" s="19">
        <f t="shared" si="6"/>
        <v>65</v>
      </c>
      <c r="O12" s="161"/>
      <c r="P12" s="170"/>
      <c r="Q12" s="165"/>
      <c r="R12" s="20"/>
      <c r="S12" s="16"/>
      <c r="T12" s="189"/>
      <c r="U12" s="20"/>
      <c r="V12" s="16"/>
      <c r="W12" s="189"/>
      <c r="X12" s="20"/>
      <c r="Y12" s="16"/>
      <c r="Z12" s="189"/>
      <c r="AA12" s="20">
        <v>0</v>
      </c>
      <c r="AB12" s="16"/>
      <c r="AC12" s="189"/>
      <c r="AD12" s="20"/>
      <c r="AE12" s="16"/>
      <c r="AF12" s="189"/>
      <c r="AG12" s="20">
        <v>0</v>
      </c>
      <c r="AH12" s="16"/>
      <c r="AI12" s="189"/>
      <c r="AJ12" s="20">
        <v>10</v>
      </c>
      <c r="AK12" s="16"/>
      <c r="AL12" s="189"/>
      <c r="AM12" s="20">
        <v>35</v>
      </c>
      <c r="AN12" s="16"/>
      <c r="AO12" s="189"/>
      <c r="AP12" s="20"/>
      <c r="AQ12" s="16"/>
      <c r="AR12" s="189"/>
      <c r="AS12" s="20"/>
      <c r="AT12" s="16"/>
      <c r="AU12" s="189"/>
      <c r="AV12" s="20">
        <v>35</v>
      </c>
      <c r="AW12" s="16"/>
      <c r="AX12" s="189"/>
      <c r="AY12" s="20"/>
      <c r="AZ12" s="16"/>
      <c r="BA12" s="189"/>
      <c r="BB12" s="20"/>
      <c r="BC12" s="16"/>
      <c r="BD12" s="189"/>
      <c r="BE12" s="20"/>
      <c r="BF12" s="16"/>
      <c r="BG12" s="189"/>
      <c r="BH12" s="20">
        <v>4</v>
      </c>
      <c r="BI12" s="16"/>
      <c r="BJ12" s="189"/>
      <c r="BK12" s="20">
        <v>1</v>
      </c>
      <c r="BL12" s="16"/>
      <c r="BM12" s="189"/>
      <c r="BN12" s="20"/>
      <c r="BO12" s="16"/>
      <c r="BP12" s="189"/>
      <c r="BQ12" s="20" t="s">
        <v>107</v>
      </c>
      <c r="BR12" s="16"/>
      <c r="BS12" s="189"/>
      <c r="BT12" s="20"/>
      <c r="BU12" s="16"/>
      <c r="BV12" s="189"/>
      <c r="BW12" s="20">
        <v>14</v>
      </c>
      <c r="BX12" s="16" t="s">
        <v>62</v>
      </c>
      <c r="BY12" s="188"/>
      <c r="BZ12" s="20"/>
      <c r="CA12" s="16"/>
      <c r="CB12" s="188"/>
      <c r="CC12" s="20">
        <v>22</v>
      </c>
      <c r="CD12" s="16" t="s">
        <v>62</v>
      </c>
      <c r="CE12" s="188"/>
      <c r="CF12" s="20"/>
      <c r="CG12" s="16"/>
      <c r="CH12" s="188"/>
      <c r="CI12" s="20"/>
      <c r="CJ12" s="16"/>
      <c r="CK12" s="188"/>
      <c r="CL12" s="20" t="s">
        <v>107</v>
      </c>
      <c r="CM12" s="16"/>
      <c r="CN12" s="223"/>
      <c r="CO12" s="20">
        <v>0</v>
      </c>
      <c r="CP12" s="16"/>
      <c r="CQ12" s="223"/>
      <c r="CR12" s="252"/>
      <c r="CS12" s="253"/>
      <c r="CT12" s="219"/>
      <c r="CU12" s="219"/>
      <c r="CV12" s="225"/>
      <c r="CW12" s="225"/>
      <c r="CX12" s="225"/>
      <c r="CY12" s="225"/>
      <c r="CZ12" s="226"/>
      <c r="DA12" s="224"/>
      <c r="DB12" s="227"/>
      <c r="DC12" s="219"/>
      <c r="DD12" s="228"/>
      <c r="DE12" s="223"/>
      <c r="DF12" s="252"/>
      <c r="DG12" s="253"/>
      <c r="EG12" s="101"/>
      <c r="EH12" s="101"/>
      <c r="EI12" s="101"/>
      <c r="EJ12" s="101"/>
      <c r="EK12" s="101"/>
      <c r="EL12" s="101"/>
      <c r="EM12" s="101"/>
      <c r="EN12" s="101"/>
      <c r="EO12" s="101"/>
      <c r="EP12" s="101"/>
      <c r="EQ12" s="101"/>
      <c r="ER12" s="101"/>
      <c r="ES12" s="101"/>
      <c r="ET12" s="101"/>
      <c r="EU12" s="101"/>
    </row>
    <row r="13" spans="1:151" ht="13.65" customHeight="1" x14ac:dyDescent="0.25">
      <c r="B13" s="14" t="s">
        <v>357</v>
      </c>
      <c r="C13" s="15" t="s">
        <v>148</v>
      </c>
      <c r="D13" s="16">
        <f t="shared" si="0"/>
        <v>18</v>
      </c>
      <c r="E13" s="16">
        <f t="shared" si="1"/>
        <v>12</v>
      </c>
      <c r="F13" s="16">
        <f t="shared" si="2"/>
        <v>2</v>
      </c>
      <c r="G13" s="16">
        <f t="shared" si="3"/>
        <v>112</v>
      </c>
      <c r="H13" s="17">
        <f t="shared" si="4"/>
        <v>28</v>
      </c>
      <c r="I13" s="16"/>
      <c r="J13" s="18">
        <f t="shared" si="5"/>
        <v>11.2</v>
      </c>
      <c r="K13" s="16" t="str">
        <f t="shared" si="7"/>
        <v/>
      </c>
      <c r="L13" s="165"/>
      <c r="M13" s="19">
        <f t="shared" si="6"/>
        <v>42</v>
      </c>
      <c r="O13" s="161"/>
      <c r="P13" s="170"/>
      <c r="Q13" s="165"/>
      <c r="R13" s="20"/>
      <c r="S13" s="16"/>
      <c r="T13" s="189"/>
      <c r="U13" s="20"/>
      <c r="V13" s="16"/>
      <c r="W13" s="189"/>
      <c r="X13" s="20"/>
      <c r="Y13" s="16"/>
      <c r="Z13" s="189"/>
      <c r="AA13" s="20">
        <v>0</v>
      </c>
      <c r="AB13" s="16"/>
      <c r="AC13" s="189"/>
      <c r="AD13" s="20">
        <v>28</v>
      </c>
      <c r="AE13" s="16"/>
      <c r="AF13" s="189"/>
      <c r="AG13" s="20">
        <v>15</v>
      </c>
      <c r="AH13" s="16"/>
      <c r="AI13" s="189"/>
      <c r="AJ13" s="20">
        <v>17</v>
      </c>
      <c r="AK13" s="16" t="s">
        <v>62</v>
      </c>
      <c r="AL13" s="189"/>
      <c r="AM13" s="20">
        <v>14</v>
      </c>
      <c r="AN13" s="16" t="s">
        <v>62</v>
      </c>
      <c r="AO13" s="189"/>
      <c r="AP13" s="20"/>
      <c r="AQ13" s="16"/>
      <c r="AR13" s="189"/>
      <c r="AS13" s="20"/>
      <c r="AT13" s="16"/>
      <c r="AU13" s="189"/>
      <c r="AV13" s="20">
        <v>16</v>
      </c>
      <c r="AW13" s="16"/>
      <c r="AX13" s="189"/>
      <c r="AY13" s="20" t="s">
        <v>107</v>
      </c>
      <c r="AZ13" s="16"/>
      <c r="BA13" s="189"/>
      <c r="BB13" s="20"/>
      <c r="BC13" s="16"/>
      <c r="BD13" s="189"/>
      <c r="BE13" s="20"/>
      <c r="BF13" s="16"/>
      <c r="BG13" s="189"/>
      <c r="BH13" s="20">
        <v>0</v>
      </c>
      <c r="BI13" s="16"/>
      <c r="BJ13" s="189"/>
      <c r="BK13" s="20"/>
      <c r="BL13" s="16"/>
      <c r="BM13" s="189"/>
      <c r="BN13" s="20" t="s">
        <v>107</v>
      </c>
      <c r="BO13" s="16"/>
      <c r="BP13" s="189"/>
      <c r="BQ13" s="20" t="s">
        <v>107</v>
      </c>
      <c r="BR13" s="16"/>
      <c r="BS13" s="189"/>
      <c r="BT13" s="20">
        <v>0</v>
      </c>
      <c r="BU13" s="16"/>
      <c r="BV13" s="189"/>
      <c r="BW13" s="20" t="s">
        <v>107</v>
      </c>
      <c r="BX13" s="16"/>
      <c r="BY13" s="188"/>
      <c r="BZ13" s="20">
        <v>11</v>
      </c>
      <c r="CA13" s="16"/>
      <c r="CB13" s="188"/>
      <c r="CC13" s="20" t="s">
        <v>107</v>
      </c>
      <c r="CD13" s="16"/>
      <c r="CE13" s="188"/>
      <c r="CF13" s="20">
        <v>5</v>
      </c>
      <c r="CG13" s="16"/>
      <c r="CH13" s="188"/>
      <c r="CI13" s="20">
        <v>2</v>
      </c>
      <c r="CJ13" s="16"/>
      <c r="CK13" s="188"/>
      <c r="CL13" s="20" t="s">
        <v>107</v>
      </c>
      <c r="CM13" s="16"/>
      <c r="CN13" s="223"/>
      <c r="CO13" s="20">
        <v>4</v>
      </c>
      <c r="CP13" s="16"/>
      <c r="CQ13" s="223"/>
      <c r="CR13" s="252"/>
      <c r="CS13" s="253"/>
      <c r="CT13" s="219"/>
      <c r="CU13" s="219"/>
      <c r="CV13" s="225"/>
      <c r="CW13" s="225"/>
      <c r="CX13" s="225"/>
      <c r="CY13" s="225"/>
      <c r="CZ13" s="226"/>
      <c r="DA13" s="224"/>
      <c r="DB13" s="227"/>
      <c r="DC13" s="219"/>
      <c r="DD13" s="228"/>
      <c r="DE13" s="223"/>
      <c r="DF13" s="252"/>
      <c r="DG13" s="253"/>
      <c r="EG13" s="101"/>
      <c r="EH13" s="101"/>
      <c r="EI13" s="101"/>
      <c r="EJ13" s="101"/>
      <c r="EK13" s="101"/>
      <c r="EL13" s="101"/>
      <c r="EM13" s="101"/>
      <c r="EN13" s="101"/>
      <c r="EO13" s="101"/>
      <c r="EP13" s="101"/>
      <c r="EQ13" s="101"/>
      <c r="ER13" s="101"/>
      <c r="ES13" s="101"/>
      <c r="ET13" s="101"/>
      <c r="EU13" s="101"/>
    </row>
    <row r="14" spans="1:151" ht="13.65" customHeight="1" x14ac:dyDescent="0.25">
      <c r="B14" s="190"/>
      <c r="C14" s="190"/>
      <c r="D14" s="140"/>
      <c r="E14" s="140"/>
      <c r="F14" s="140"/>
      <c r="G14" s="140"/>
      <c r="H14" s="140"/>
      <c r="I14" s="140"/>
      <c r="J14" s="140"/>
      <c r="K14" s="140"/>
      <c r="L14" s="139"/>
      <c r="M14" s="140"/>
      <c r="N14" s="165"/>
      <c r="O14" s="191"/>
      <c r="P14" s="325" t="s">
        <v>72</v>
      </c>
      <c r="R14" s="191"/>
      <c r="S14" s="192"/>
      <c r="U14" s="191"/>
      <c r="V14" s="192"/>
      <c r="W14" s="191"/>
      <c r="X14" s="191"/>
      <c r="Y14" s="192"/>
      <c r="AA14" s="191"/>
      <c r="AB14" s="192"/>
      <c r="AD14" s="191"/>
      <c r="AE14" s="192"/>
      <c r="AG14" s="191"/>
      <c r="AH14" s="192"/>
      <c r="AJ14" s="191"/>
      <c r="AK14" s="192"/>
      <c r="AM14" s="191"/>
      <c r="AN14" s="192"/>
      <c r="AP14" s="191"/>
      <c r="AQ14" s="192"/>
      <c r="AS14" s="191"/>
      <c r="AT14" s="192"/>
      <c r="AV14" s="191"/>
      <c r="AW14" s="192"/>
      <c r="AY14" s="191"/>
      <c r="AZ14" s="192"/>
      <c r="BB14" s="191"/>
      <c r="BC14" s="192"/>
      <c r="BE14" s="191"/>
      <c r="BF14" s="192"/>
      <c r="BH14" s="191"/>
      <c r="BI14" s="192"/>
      <c r="BK14" s="191"/>
      <c r="BL14" s="192"/>
      <c r="BN14" s="191"/>
      <c r="BO14" s="192"/>
      <c r="BQ14" s="191"/>
      <c r="BR14" s="192"/>
      <c r="BT14" s="191"/>
      <c r="BU14" s="192"/>
      <c r="BW14" s="191"/>
      <c r="BX14" s="192"/>
      <c r="BZ14" s="191"/>
      <c r="CA14" s="192"/>
      <c r="CC14" s="191"/>
      <c r="CD14" s="192"/>
      <c r="CF14" s="191"/>
      <c r="CG14" s="192"/>
      <c r="CI14" s="191"/>
      <c r="CJ14" s="192"/>
      <c r="CL14" s="191"/>
      <c r="CM14" s="192"/>
      <c r="CN14" s="219"/>
      <c r="CO14" s="191"/>
      <c r="CP14" s="192"/>
      <c r="CQ14" s="219"/>
      <c r="CR14" s="254"/>
      <c r="CS14" s="255"/>
      <c r="CT14" s="219"/>
      <c r="CU14" s="219"/>
      <c r="CV14" s="219"/>
      <c r="CW14" s="219"/>
      <c r="CX14" s="219"/>
      <c r="CY14" s="219"/>
      <c r="CZ14" s="219"/>
      <c r="DA14" s="219"/>
      <c r="DB14" s="219"/>
      <c r="DC14" s="219"/>
      <c r="DD14" s="219"/>
      <c r="DE14" s="219"/>
      <c r="DF14" s="254"/>
      <c r="DG14" s="255"/>
    </row>
    <row r="15" spans="1:151" ht="13.65" customHeight="1" x14ac:dyDescent="0.3">
      <c r="B15" s="193"/>
      <c r="C15" s="194"/>
      <c r="D15" s="139"/>
      <c r="E15" s="139"/>
      <c r="F15" s="139"/>
      <c r="G15" s="139"/>
      <c r="H15" s="139"/>
      <c r="I15" s="139"/>
      <c r="J15" s="139"/>
      <c r="K15" s="139"/>
      <c r="L15" s="165"/>
      <c r="M15" s="11" t="s">
        <v>9</v>
      </c>
      <c r="N15" s="134"/>
      <c r="O15" s="185" t="s">
        <v>6</v>
      </c>
      <c r="P15" s="326"/>
      <c r="Q15" s="165"/>
      <c r="S15" s="165"/>
      <c r="T15" s="165"/>
      <c r="V15" s="165"/>
      <c r="W15" s="165"/>
      <c r="Y15" s="165"/>
      <c r="Z15" s="165"/>
      <c r="AB15" s="165"/>
      <c r="AC15" s="165"/>
      <c r="AE15" s="165"/>
      <c r="AF15" s="165"/>
      <c r="AH15" s="165"/>
      <c r="AI15" s="165"/>
      <c r="AK15" s="165"/>
      <c r="AL15" s="165"/>
      <c r="AN15" s="165"/>
      <c r="AO15" s="165"/>
      <c r="AQ15" s="165"/>
      <c r="AR15" s="165"/>
      <c r="AT15" s="165"/>
      <c r="AU15" s="165"/>
      <c r="AW15" s="165"/>
      <c r="AX15" s="165"/>
      <c r="AZ15" s="165"/>
      <c r="BA15" s="165"/>
      <c r="BC15" s="165"/>
      <c r="BD15" s="165"/>
      <c r="BF15" s="165"/>
      <c r="BG15" s="165"/>
      <c r="BI15" s="165"/>
      <c r="BJ15" s="165"/>
      <c r="BL15" s="165"/>
      <c r="BM15" s="165"/>
      <c r="BO15" s="165"/>
      <c r="BP15" s="165"/>
      <c r="BR15" s="165"/>
      <c r="BS15" s="165"/>
      <c r="BU15" s="165"/>
      <c r="BV15" s="165"/>
      <c r="BX15" s="165"/>
      <c r="BY15" s="165"/>
      <c r="CA15" s="165"/>
      <c r="CB15" s="165"/>
      <c r="CD15" s="165"/>
      <c r="CE15" s="165"/>
      <c r="CG15" s="165"/>
      <c r="CH15" s="165"/>
      <c r="CJ15" s="165"/>
      <c r="CK15" s="165"/>
      <c r="CM15" s="165"/>
      <c r="CN15" s="229"/>
      <c r="CP15" s="165"/>
      <c r="CQ15" s="229"/>
      <c r="CR15" s="254"/>
      <c r="CS15" s="255"/>
      <c r="CT15" s="219"/>
      <c r="CU15" s="219"/>
      <c r="CV15" s="322" t="s">
        <v>10</v>
      </c>
      <c r="CW15" s="323"/>
      <c r="CX15" s="323"/>
      <c r="CY15" s="323"/>
      <c r="CZ15" s="323"/>
      <c r="DA15" s="323"/>
      <c r="DB15" s="323"/>
      <c r="DC15" s="230" t="s">
        <v>11</v>
      </c>
      <c r="DD15" s="220" t="s">
        <v>12</v>
      </c>
      <c r="DE15" s="229"/>
      <c r="DF15" s="254"/>
      <c r="DG15" s="255"/>
      <c r="EG15" s="101"/>
      <c r="EH15" s="101"/>
      <c r="EI15" s="101"/>
      <c r="EJ15" s="101"/>
      <c r="EK15" s="101"/>
      <c r="EL15" s="101"/>
      <c r="EM15" s="101"/>
      <c r="EN15" s="101"/>
      <c r="EO15" s="101"/>
      <c r="EP15" s="101"/>
      <c r="EQ15" s="101"/>
    </row>
    <row r="16" spans="1:151" ht="13.65" customHeight="1" x14ac:dyDescent="0.25">
      <c r="B16" s="1" t="s">
        <v>27</v>
      </c>
      <c r="C16" s="13"/>
      <c r="D16" s="6" t="s">
        <v>14</v>
      </c>
      <c r="E16" s="7" t="s">
        <v>15</v>
      </c>
      <c r="F16" s="7" t="s">
        <v>16</v>
      </c>
      <c r="G16" s="7" t="s">
        <v>17</v>
      </c>
      <c r="H16" s="8" t="s">
        <v>18</v>
      </c>
      <c r="I16" s="9"/>
      <c r="J16" s="8" t="s">
        <v>19</v>
      </c>
      <c r="K16" s="9"/>
      <c r="L16" s="165"/>
      <c r="M16" s="10" t="s">
        <v>20</v>
      </c>
      <c r="N16" s="134"/>
      <c r="O16" s="186" t="s">
        <v>19</v>
      </c>
      <c r="P16" s="160" t="s">
        <v>60</v>
      </c>
      <c r="Q16" s="165"/>
      <c r="R16" s="195"/>
      <c r="S16" s="196"/>
      <c r="U16" s="195"/>
      <c r="V16" s="196"/>
      <c r="X16" s="195"/>
      <c r="Y16" s="196"/>
      <c r="AA16" s="195"/>
      <c r="AB16" s="196"/>
      <c r="AD16" s="195"/>
      <c r="AE16" s="196"/>
      <c r="AG16" s="195"/>
      <c r="AH16" s="196"/>
      <c r="AJ16" s="195"/>
      <c r="AK16" s="196"/>
      <c r="AM16" s="195"/>
      <c r="AN16" s="196"/>
      <c r="AP16" s="195"/>
      <c r="AQ16" s="196"/>
      <c r="AS16" s="195"/>
      <c r="AT16" s="196"/>
      <c r="AV16" s="195"/>
      <c r="AW16" s="196"/>
      <c r="AY16" s="195"/>
      <c r="AZ16" s="196"/>
      <c r="BB16" s="195"/>
      <c r="BC16" s="196"/>
      <c r="BE16" s="195"/>
      <c r="BF16" s="196"/>
      <c r="BH16" s="195"/>
      <c r="BI16" s="196"/>
      <c r="BK16" s="195"/>
      <c r="BL16" s="196"/>
      <c r="BN16" s="195"/>
      <c r="BO16" s="196"/>
      <c r="BQ16" s="195"/>
      <c r="BR16" s="196"/>
      <c r="BT16" s="195"/>
      <c r="BU16" s="196"/>
      <c r="BW16" s="195"/>
      <c r="BX16" s="196"/>
      <c r="BZ16" s="195"/>
      <c r="CA16" s="196"/>
      <c r="CC16" s="195"/>
      <c r="CD16" s="196"/>
      <c r="CF16" s="195"/>
      <c r="CG16" s="196"/>
      <c r="CI16" s="195"/>
      <c r="CJ16" s="196"/>
      <c r="CL16" s="195"/>
      <c r="CM16" s="196"/>
      <c r="CN16" s="219"/>
      <c r="CO16" s="195"/>
      <c r="CP16" s="196"/>
      <c r="CQ16" s="219"/>
      <c r="CR16" s="254"/>
      <c r="CS16" s="255"/>
      <c r="CT16" s="219"/>
      <c r="CU16" s="219"/>
      <c r="CV16" s="220" t="s">
        <v>14</v>
      </c>
      <c r="CW16" s="220" t="s">
        <v>15</v>
      </c>
      <c r="CX16" s="220" t="s">
        <v>16</v>
      </c>
      <c r="CY16" s="220" t="s">
        <v>17</v>
      </c>
      <c r="CZ16" s="222" t="s">
        <v>18</v>
      </c>
      <c r="DA16" s="222"/>
      <c r="DB16" s="220" t="s">
        <v>19</v>
      </c>
      <c r="DC16" s="230" t="s">
        <v>11</v>
      </c>
      <c r="DD16" s="220" t="s">
        <v>21</v>
      </c>
      <c r="DE16" s="219"/>
      <c r="DF16" s="254"/>
      <c r="DG16" s="255"/>
      <c r="EG16" s="101"/>
      <c r="EH16" s="101"/>
      <c r="EI16" s="101"/>
      <c r="EJ16" s="101"/>
      <c r="EK16" s="101"/>
      <c r="EL16" s="101"/>
      <c r="EM16" s="101"/>
      <c r="EN16" s="101"/>
      <c r="EO16" s="101"/>
      <c r="EP16" s="101"/>
      <c r="EQ16" s="101"/>
    </row>
    <row r="17" spans="2:151" ht="13.65" customHeight="1" x14ac:dyDescent="0.25">
      <c r="B17" s="14" t="s">
        <v>404</v>
      </c>
      <c r="C17" s="15" t="s">
        <v>156</v>
      </c>
      <c r="D17" s="16">
        <f t="shared" ref="D17:D54" si="8">COUNTA(R17,U17,X17,AA17,AD17,AG17,AJ17,AM17,AP17,AS17,AV17,AY17,BB17,BE17,BH17,BK17,BN17,BQ17,BT17,BW17,BZ17,CF17,CI17,CL17,CC17,CO17,CR17,DF17)</f>
        <v>5</v>
      </c>
      <c r="E17" s="16">
        <f t="shared" ref="E17:E54" si="9">IF(COUNT(R17,U17,X17,AA17,AD17,AG17,AJ17,AM17,AP17,AS17,AV17,AY17,BB17,BE17,BH17,BK17,BN17,BQ17,BT17,BW17,BZ17,CC17,CF17,CI17,CL17,CO17,CR17,DF17)=0,"-",COUNT(R17,U17,X17,AA17,AD17,AG17,AJ17,AM17,AP17,AS17,AV17,AY17,BB17,BE17,BH17,BK17,BN17,BQ17,BT17,BW17,BZ17,CC17,CF17,CI17,CL17,CO17,CR17,DF17))</f>
        <v>3</v>
      </c>
      <c r="F17" s="16">
        <f t="shared" ref="F17:F54" si="10">IF(E17="-","-",COUNTA(S17,V17,Y17,AB17,AE17,AH17,AK17,AN17,CD17,AQ17,AT17,AW17,AZ17,BC17,BF17,BI17,BL17,BO17,BR17,BU17,BX17,CA17,CG17,CJ17,CM17,CP17,CS17,DG17))</f>
        <v>2</v>
      </c>
      <c r="G17" s="16">
        <f t="shared" ref="G17:G54" si="11">IF(E17="-","-",SUM(R17:DG17))</f>
        <v>126</v>
      </c>
      <c r="H17" s="17">
        <f t="shared" ref="H17:H54" si="12">IF(E17="-","-",MAX(R17:DG17))</f>
        <v>81</v>
      </c>
      <c r="I17" s="16" t="s">
        <v>62</v>
      </c>
      <c r="J17" s="18">
        <f t="shared" ref="J17:J54" si="13">IF(E17="-","-",IF(E17-F17=0,G17,G17/(E17-F17)))</f>
        <v>126</v>
      </c>
      <c r="K17" s="16" t="str">
        <f>IF(E17=0,"",IF(E17-F17=0,"*",""))</f>
        <v/>
      </c>
      <c r="L17" s="165"/>
      <c r="M17" s="19">
        <f t="shared" ref="M17:M54" si="14">IF(E17="-", 0,G17-((E17-F17)*7))</f>
        <v>119</v>
      </c>
      <c r="N17" s="134"/>
      <c r="O17" s="161"/>
      <c r="P17" s="170"/>
      <c r="R17" s="20"/>
      <c r="S17" s="16"/>
      <c r="T17" s="188"/>
      <c r="U17" s="20"/>
      <c r="V17" s="16"/>
      <c r="W17" s="188"/>
      <c r="X17" s="20"/>
      <c r="Y17" s="16"/>
      <c r="Z17" s="188"/>
      <c r="AA17" s="20"/>
      <c r="AB17" s="16"/>
      <c r="AC17" s="188"/>
      <c r="AD17" s="20"/>
      <c r="AE17" s="16"/>
      <c r="AF17" s="188"/>
      <c r="AG17" s="20"/>
      <c r="AH17" s="16"/>
      <c r="AI17" s="188"/>
      <c r="AJ17" s="20"/>
      <c r="AK17" s="16"/>
      <c r="AL17" s="188"/>
      <c r="AM17" s="20"/>
      <c r="AN17" s="16"/>
      <c r="AO17" s="188"/>
      <c r="AP17" s="20"/>
      <c r="AQ17" s="16"/>
      <c r="AR17" s="188"/>
      <c r="AS17" s="20"/>
      <c r="AT17" s="16"/>
      <c r="AU17" s="188"/>
      <c r="AV17" s="20"/>
      <c r="AW17" s="16"/>
      <c r="AX17" s="188"/>
      <c r="AY17" s="20"/>
      <c r="AZ17" s="16"/>
      <c r="BA17" s="188"/>
      <c r="BB17" s="20"/>
      <c r="BC17" s="16"/>
      <c r="BD17" s="188"/>
      <c r="BE17" s="20"/>
      <c r="BF17" s="16"/>
      <c r="BG17" s="188"/>
      <c r="BH17" s="20"/>
      <c r="BI17" s="16"/>
      <c r="BJ17" s="188"/>
      <c r="BK17" s="20"/>
      <c r="BL17" s="16"/>
      <c r="BM17" s="188"/>
      <c r="BN17" s="20"/>
      <c r="BO17" s="16"/>
      <c r="BP17" s="188"/>
      <c r="BQ17" s="20" t="s">
        <v>107</v>
      </c>
      <c r="BR17" s="16"/>
      <c r="BS17" s="188"/>
      <c r="BT17" s="20">
        <v>81</v>
      </c>
      <c r="BU17" s="16" t="s">
        <v>62</v>
      </c>
      <c r="BV17" s="188"/>
      <c r="BW17" s="20" t="s">
        <v>107</v>
      </c>
      <c r="BX17" s="16"/>
      <c r="BY17" s="188"/>
      <c r="BZ17" s="20">
        <v>14</v>
      </c>
      <c r="CA17" s="16" t="s">
        <v>62</v>
      </c>
      <c r="CB17" s="188"/>
      <c r="CC17" s="20"/>
      <c r="CD17" s="16"/>
      <c r="CE17" s="188"/>
      <c r="CF17" s="20"/>
      <c r="CG17" s="16"/>
      <c r="CH17" s="188"/>
      <c r="CI17" s="20"/>
      <c r="CJ17" s="16"/>
      <c r="CK17" s="188"/>
      <c r="CL17" s="20"/>
      <c r="CM17" s="16"/>
      <c r="CN17" s="223"/>
      <c r="CO17" s="20">
        <v>31</v>
      </c>
      <c r="CP17" s="16"/>
      <c r="CQ17" s="223"/>
      <c r="CR17" s="252"/>
      <c r="CS17" s="253"/>
      <c r="CT17" s="219"/>
      <c r="CU17" s="219"/>
      <c r="CV17" s="225"/>
      <c r="CW17" s="225"/>
      <c r="CX17" s="225"/>
      <c r="CY17" s="225"/>
      <c r="CZ17" s="226"/>
      <c r="DA17" s="224"/>
      <c r="DB17" s="227"/>
      <c r="DC17" s="219"/>
      <c r="DD17" s="228"/>
      <c r="DE17" s="223"/>
      <c r="DF17" s="252"/>
      <c r="DG17" s="253"/>
      <c r="EG17" s="101"/>
      <c r="EH17" s="101"/>
      <c r="EI17" s="101"/>
      <c r="EJ17" s="101"/>
      <c r="EK17" s="101"/>
      <c r="EL17" s="101"/>
      <c r="EM17" s="101"/>
      <c r="EN17" s="101"/>
      <c r="EO17" s="101"/>
      <c r="EP17" s="101"/>
      <c r="EQ17" s="101"/>
      <c r="ER17" s="101"/>
      <c r="ES17" s="101"/>
      <c r="ET17" s="101"/>
      <c r="EU17" s="101"/>
    </row>
    <row r="18" spans="2:151" ht="13" x14ac:dyDescent="0.25">
      <c r="B18" s="14" t="s">
        <v>422</v>
      </c>
      <c r="C18" s="15" t="s">
        <v>152</v>
      </c>
      <c r="D18" s="16">
        <f t="shared" si="8"/>
        <v>1</v>
      </c>
      <c r="E18" s="16">
        <f t="shared" si="9"/>
        <v>1</v>
      </c>
      <c r="F18" s="16">
        <f t="shared" si="10"/>
        <v>1</v>
      </c>
      <c r="G18" s="16">
        <f t="shared" si="11"/>
        <v>64</v>
      </c>
      <c r="H18" s="17">
        <f t="shared" si="12"/>
        <v>64</v>
      </c>
      <c r="I18" s="16" t="s">
        <v>62</v>
      </c>
      <c r="J18" s="18">
        <f t="shared" si="13"/>
        <v>64</v>
      </c>
      <c r="K18" s="16"/>
      <c r="L18" s="165"/>
      <c r="M18" s="19">
        <f t="shared" si="14"/>
        <v>64</v>
      </c>
      <c r="N18" s="134"/>
      <c r="O18" s="161"/>
      <c r="P18" s="170"/>
      <c r="R18" s="20"/>
      <c r="S18" s="16"/>
      <c r="T18" s="188"/>
      <c r="U18" s="20"/>
      <c r="V18" s="16"/>
      <c r="W18" s="188"/>
      <c r="X18" s="20"/>
      <c r="Y18" s="16"/>
      <c r="Z18" s="188"/>
      <c r="AA18" s="20"/>
      <c r="AB18" s="16"/>
      <c r="AC18" s="188"/>
      <c r="AD18" s="20"/>
      <c r="AE18" s="16"/>
      <c r="AF18" s="188"/>
      <c r="AG18" s="20"/>
      <c r="AH18" s="16"/>
      <c r="AI18" s="188"/>
      <c r="AJ18" s="20"/>
      <c r="AK18" s="16"/>
      <c r="AL18" s="188"/>
      <c r="AM18" s="20"/>
      <c r="AN18" s="16"/>
      <c r="AO18" s="188"/>
      <c r="AP18" s="20"/>
      <c r="AQ18" s="16"/>
      <c r="AR18" s="188"/>
      <c r="AS18" s="20"/>
      <c r="AT18" s="16"/>
      <c r="AU18" s="188"/>
      <c r="AV18" s="20"/>
      <c r="AW18" s="16"/>
      <c r="AX18" s="188"/>
      <c r="AY18" s="20"/>
      <c r="AZ18" s="16"/>
      <c r="BA18" s="188"/>
      <c r="BB18" s="20"/>
      <c r="BC18" s="16"/>
      <c r="BD18" s="188"/>
      <c r="BE18" s="20"/>
      <c r="BF18" s="16"/>
      <c r="BG18" s="188"/>
      <c r="BH18" s="20"/>
      <c r="BI18" s="16"/>
      <c r="BJ18" s="188"/>
      <c r="BK18" s="20"/>
      <c r="BL18" s="16"/>
      <c r="BM18" s="188"/>
      <c r="BN18" s="20"/>
      <c r="BO18" s="16"/>
      <c r="BP18" s="188"/>
      <c r="BQ18" s="20"/>
      <c r="BR18" s="16"/>
      <c r="BS18" s="188"/>
      <c r="BT18" s="20"/>
      <c r="BU18" s="16"/>
      <c r="BV18" s="188"/>
      <c r="BW18" s="20"/>
      <c r="BX18" s="16"/>
      <c r="BY18" s="188"/>
      <c r="BZ18" s="20"/>
      <c r="CA18" s="16"/>
      <c r="CB18" s="188"/>
      <c r="CC18" s="20"/>
      <c r="CD18" s="16"/>
      <c r="CE18" s="188"/>
      <c r="CF18" s="20"/>
      <c r="CG18" s="16"/>
      <c r="CH18" s="188"/>
      <c r="CI18" s="20">
        <v>64</v>
      </c>
      <c r="CJ18" s="16" t="s">
        <v>62</v>
      </c>
      <c r="CK18" s="188"/>
      <c r="CL18" s="20"/>
      <c r="CM18" s="16"/>
      <c r="CN18" s="223"/>
      <c r="CO18" s="20"/>
      <c r="CP18" s="16"/>
      <c r="CQ18" s="223"/>
      <c r="CR18" s="252"/>
      <c r="CS18" s="253"/>
      <c r="CT18" s="219"/>
      <c r="CU18" s="219"/>
      <c r="CV18" s="225"/>
      <c r="CW18" s="225"/>
      <c r="CX18" s="225"/>
      <c r="CY18" s="225"/>
      <c r="CZ18" s="226"/>
      <c r="DA18" s="224"/>
      <c r="DB18" s="227"/>
      <c r="DC18" s="219"/>
      <c r="DD18" s="228"/>
      <c r="DE18" s="223"/>
      <c r="DF18" s="252"/>
      <c r="DG18" s="253"/>
      <c r="EG18" s="101"/>
      <c r="EH18" s="101"/>
      <c r="EI18" s="101"/>
      <c r="EJ18" s="101"/>
      <c r="EK18" s="101"/>
      <c r="EL18" s="101"/>
      <c r="EM18" s="101"/>
      <c r="EN18" s="101"/>
      <c r="EO18" s="101"/>
      <c r="EP18" s="101"/>
      <c r="EQ18" s="101"/>
      <c r="ER18" s="101"/>
      <c r="ES18" s="101"/>
      <c r="ET18" s="101"/>
      <c r="EU18" s="101"/>
    </row>
    <row r="19" spans="2:151" ht="13.65" customHeight="1" x14ac:dyDescent="0.25">
      <c r="B19" s="14" t="s">
        <v>374</v>
      </c>
      <c r="C19" s="15" t="s">
        <v>156</v>
      </c>
      <c r="D19" s="16">
        <f t="shared" si="8"/>
        <v>1</v>
      </c>
      <c r="E19" s="16">
        <f t="shared" si="9"/>
        <v>1</v>
      </c>
      <c r="F19" s="16">
        <f t="shared" si="10"/>
        <v>0</v>
      </c>
      <c r="G19" s="16">
        <f t="shared" si="11"/>
        <v>39</v>
      </c>
      <c r="H19" s="17">
        <f t="shared" si="12"/>
        <v>39</v>
      </c>
      <c r="I19" s="16"/>
      <c r="J19" s="18">
        <f t="shared" si="13"/>
        <v>39</v>
      </c>
      <c r="K19" s="16" t="str">
        <f t="shared" ref="K19:K28" si="15">IF(E19=0,"",IF(E19-F19=0,"*",""))</f>
        <v/>
      </c>
      <c r="L19" s="165"/>
      <c r="M19" s="19">
        <f t="shared" si="14"/>
        <v>32</v>
      </c>
      <c r="N19" s="134"/>
      <c r="O19" s="161"/>
      <c r="P19" s="170"/>
      <c r="R19" s="20"/>
      <c r="S19" s="16"/>
      <c r="T19" s="188"/>
      <c r="U19" s="20"/>
      <c r="V19" s="16"/>
      <c r="W19" s="188"/>
      <c r="X19" s="20"/>
      <c r="Y19" s="16"/>
      <c r="Z19" s="188"/>
      <c r="AA19" s="20"/>
      <c r="AB19" s="16"/>
      <c r="AC19" s="188"/>
      <c r="AD19" s="20"/>
      <c r="AE19" s="16"/>
      <c r="AF19" s="188"/>
      <c r="AG19" s="20"/>
      <c r="AH19" s="16"/>
      <c r="AI19" s="188"/>
      <c r="AJ19" s="20"/>
      <c r="AK19" s="16"/>
      <c r="AL19" s="188"/>
      <c r="AM19" s="20"/>
      <c r="AN19" s="16"/>
      <c r="AO19" s="188"/>
      <c r="AP19" s="20"/>
      <c r="AQ19" s="16"/>
      <c r="AR19" s="188"/>
      <c r="AS19" s="20"/>
      <c r="AT19" s="16"/>
      <c r="AU19" s="188"/>
      <c r="AV19" s="20"/>
      <c r="AW19" s="16"/>
      <c r="AX19" s="188"/>
      <c r="AY19" s="20"/>
      <c r="AZ19" s="16"/>
      <c r="BA19" s="188"/>
      <c r="BB19" s="20"/>
      <c r="BC19" s="16"/>
      <c r="BD19" s="188"/>
      <c r="BE19" s="20"/>
      <c r="BF19" s="16"/>
      <c r="BG19" s="188"/>
      <c r="BH19" s="20"/>
      <c r="BI19" s="16"/>
      <c r="BJ19" s="188"/>
      <c r="BK19" s="20">
        <v>39</v>
      </c>
      <c r="BL19" s="16"/>
      <c r="BM19" s="188"/>
      <c r="BN19" s="20"/>
      <c r="BO19" s="16"/>
      <c r="BP19" s="188"/>
      <c r="BQ19" s="20"/>
      <c r="BR19" s="16"/>
      <c r="BS19" s="188"/>
      <c r="BT19" s="20"/>
      <c r="BU19" s="16"/>
      <c r="BV19" s="188"/>
      <c r="BW19" s="20"/>
      <c r="BX19" s="16"/>
      <c r="BY19" s="188"/>
      <c r="BZ19" s="20"/>
      <c r="CA19" s="16"/>
      <c r="CB19" s="188"/>
      <c r="CC19" s="20"/>
      <c r="CD19" s="16"/>
      <c r="CE19" s="188"/>
      <c r="CF19" s="20"/>
      <c r="CG19" s="16"/>
      <c r="CH19" s="188"/>
      <c r="CI19" s="20"/>
      <c r="CJ19" s="16"/>
      <c r="CK19" s="188"/>
      <c r="CL19" s="20"/>
      <c r="CM19" s="16"/>
      <c r="CN19" s="223"/>
      <c r="CO19" s="20"/>
      <c r="CP19" s="16"/>
      <c r="CQ19" s="223"/>
      <c r="CR19" s="252"/>
      <c r="CS19" s="253"/>
      <c r="CT19" s="219"/>
      <c r="CU19" s="219"/>
      <c r="CV19" s="225"/>
      <c r="CW19" s="225"/>
      <c r="CX19" s="225"/>
      <c r="CY19" s="225"/>
      <c r="CZ19" s="226"/>
      <c r="DA19" s="224"/>
      <c r="DB19" s="227"/>
      <c r="DC19" s="219"/>
      <c r="DD19" s="228"/>
      <c r="DE19" s="223"/>
      <c r="DF19" s="252"/>
      <c r="DG19" s="253"/>
      <c r="EG19" s="101"/>
      <c r="EH19" s="101"/>
      <c r="EI19" s="101"/>
      <c r="EJ19" s="101"/>
      <c r="EK19" s="101"/>
      <c r="EL19" s="101"/>
      <c r="EM19" s="101"/>
      <c r="EN19" s="101"/>
      <c r="EO19" s="101"/>
      <c r="EP19" s="101"/>
      <c r="EQ19" s="101"/>
      <c r="ER19" s="101"/>
      <c r="ES19" s="101"/>
      <c r="ET19" s="101"/>
      <c r="EU19" s="101"/>
    </row>
    <row r="20" spans="2:151" ht="13.65" customHeight="1" x14ac:dyDescent="0.25">
      <c r="B20" s="14" t="s">
        <v>365</v>
      </c>
      <c r="C20" s="15" t="s">
        <v>148</v>
      </c>
      <c r="D20" s="16">
        <f t="shared" si="8"/>
        <v>1</v>
      </c>
      <c r="E20" s="16">
        <f t="shared" si="9"/>
        <v>1</v>
      </c>
      <c r="F20" s="16">
        <f t="shared" si="10"/>
        <v>0</v>
      </c>
      <c r="G20" s="16">
        <f t="shared" si="11"/>
        <v>37</v>
      </c>
      <c r="H20" s="17">
        <f t="shared" si="12"/>
        <v>37</v>
      </c>
      <c r="I20" s="16"/>
      <c r="J20" s="18">
        <f t="shared" si="13"/>
        <v>37</v>
      </c>
      <c r="K20" s="16" t="str">
        <f t="shared" si="15"/>
        <v/>
      </c>
      <c r="L20" s="165"/>
      <c r="M20" s="19">
        <f t="shared" si="14"/>
        <v>30</v>
      </c>
      <c r="N20" s="134"/>
      <c r="O20" s="161"/>
      <c r="P20" s="170"/>
      <c r="R20" s="20"/>
      <c r="S20" s="16"/>
      <c r="T20" s="188"/>
      <c r="U20" s="20"/>
      <c r="V20" s="16"/>
      <c r="W20" s="188"/>
      <c r="X20" s="20"/>
      <c r="Y20" s="16"/>
      <c r="Z20" s="188"/>
      <c r="AA20" s="20"/>
      <c r="AB20" s="16"/>
      <c r="AC20" s="188"/>
      <c r="AD20" s="20"/>
      <c r="AE20" s="16"/>
      <c r="AF20" s="188"/>
      <c r="AG20" s="20"/>
      <c r="AH20" s="16"/>
      <c r="AI20" s="188"/>
      <c r="AJ20" s="20"/>
      <c r="AK20" s="16"/>
      <c r="AL20" s="188"/>
      <c r="AM20" s="20"/>
      <c r="AN20" s="16"/>
      <c r="AO20" s="188"/>
      <c r="AP20" s="20">
        <v>37</v>
      </c>
      <c r="AQ20" s="16"/>
      <c r="AR20" s="188"/>
      <c r="AS20" s="20"/>
      <c r="AT20" s="16"/>
      <c r="AU20" s="188"/>
      <c r="AV20" s="20"/>
      <c r="AW20" s="16"/>
      <c r="AX20" s="188"/>
      <c r="AY20" s="20"/>
      <c r="AZ20" s="16"/>
      <c r="BA20" s="188"/>
      <c r="BB20" s="20"/>
      <c r="BC20" s="16"/>
      <c r="BD20" s="188"/>
      <c r="BE20" s="20"/>
      <c r="BF20" s="16"/>
      <c r="BG20" s="188"/>
      <c r="BH20" s="20"/>
      <c r="BI20" s="16"/>
      <c r="BJ20" s="188"/>
      <c r="BK20" s="20"/>
      <c r="BL20" s="16"/>
      <c r="BM20" s="188"/>
      <c r="BN20" s="20"/>
      <c r="BO20" s="16"/>
      <c r="BP20" s="188"/>
      <c r="BQ20" s="20"/>
      <c r="BR20" s="16"/>
      <c r="BS20" s="188"/>
      <c r="BT20" s="20"/>
      <c r="BU20" s="16"/>
      <c r="BV20" s="188"/>
      <c r="BW20" s="20"/>
      <c r="BX20" s="16"/>
      <c r="BY20" s="188"/>
      <c r="BZ20" s="20"/>
      <c r="CA20" s="16"/>
      <c r="CB20" s="188"/>
      <c r="CC20" s="20"/>
      <c r="CD20" s="16"/>
      <c r="CE20" s="188"/>
      <c r="CF20" s="20"/>
      <c r="CG20" s="16"/>
      <c r="CH20" s="188"/>
      <c r="CI20" s="20"/>
      <c r="CJ20" s="16"/>
      <c r="CK20" s="188"/>
      <c r="CL20" s="20"/>
      <c r="CM20" s="16"/>
      <c r="CN20" s="223"/>
      <c r="CO20" s="20"/>
      <c r="CP20" s="16"/>
      <c r="CQ20" s="223"/>
      <c r="CR20" s="252"/>
      <c r="CS20" s="253"/>
      <c r="CT20" s="219"/>
      <c r="CU20" s="219"/>
      <c r="CV20" s="225"/>
      <c r="CW20" s="225"/>
      <c r="CX20" s="225"/>
      <c r="CY20" s="225"/>
      <c r="CZ20" s="226"/>
      <c r="DA20" s="224"/>
      <c r="DB20" s="227"/>
      <c r="DC20" s="219"/>
      <c r="DD20" s="228"/>
      <c r="DE20" s="223"/>
      <c r="DF20" s="252"/>
      <c r="DG20" s="253"/>
      <c r="EG20" s="101"/>
      <c r="EH20" s="101"/>
      <c r="EI20" s="101"/>
      <c r="EJ20" s="101"/>
      <c r="EK20" s="101"/>
      <c r="EL20" s="101"/>
      <c r="EM20" s="101"/>
      <c r="EN20" s="101"/>
      <c r="EO20" s="101"/>
      <c r="EP20" s="101"/>
      <c r="EQ20" s="101"/>
      <c r="ER20" s="101"/>
      <c r="ES20" s="101"/>
      <c r="ET20" s="101"/>
      <c r="EU20" s="101"/>
    </row>
    <row r="21" spans="2:151" ht="13.65" customHeight="1" x14ac:dyDescent="0.25">
      <c r="B21" s="14" t="s">
        <v>415</v>
      </c>
      <c r="C21" s="15" t="s">
        <v>148</v>
      </c>
      <c r="D21" s="16">
        <f t="shared" si="8"/>
        <v>1</v>
      </c>
      <c r="E21" s="16">
        <f t="shared" si="9"/>
        <v>1</v>
      </c>
      <c r="F21" s="16">
        <f t="shared" si="10"/>
        <v>0</v>
      </c>
      <c r="G21" s="16">
        <f t="shared" si="11"/>
        <v>31</v>
      </c>
      <c r="H21" s="17">
        <f t="shared" si="12"/>
        <v>31</v>
      </c>
      <c r="I21" s="16"/>
      <c r="J21" s="18">
        <f t="shared" si="13"/>
        <v>31</v>
      </c>
      <c r="K21" s="16" t="str">
        <f t="shared" si="15"/>
        <v/>
      </c>
      <c r="L21" s="165"/>
      <c r="M21" s="19">
        <f t="shared" si="14"/>
        <v>24</v>
      </c>
      <c r="N21" s="134"/>
      <c r="O21" s="161"/>
      <c r="P21" s="170"/>
      <c r="R21" s="20"/>
      <c r="S21" s="16"/>
      <c r="T21" s="188"/>
      <c r="U21" s="20"/>
      <c r="V21" s="16"/>
      <c r="W21" s="188"/>
      <c r="X21" s="20"/>
      <c r="Y21" s="16"/>
      <c r="Z21" s="188"/>
      <c r="AA21" s="20"/>
      <c r="AB21" s="16"/>
      <c r="AC21" s="188"/>
      <c r="AD21" s="20"/>
      <c r="AE21" s="16"/>
      <c r="AF21" s="188"/>
      <c r="AG21" s="20"/>
      <c r="AH21" s="16"/>
      <c r="AI21" s="188"/>
      <c r="AJ21" s="20"/>
      <c r="AK21" s="16"/>
      <c r="AL21" s="188"/>
      <c r="AM21" s="20"/>
      <c r="AN21" s="16"/>
      <c r="AO21" s="188"/>
      <c r="AP21" s="20"/>
      <c r="AQ21" s="16"/>
      <c r="AR21" s="188"/>
      <c r="AS21" s="20"/>
      <c r="AT21" s="16"/>
      <c r="AU21" s="188"/>
      <c r="AV21" s="20">
        <v>31</v>
      </c>
      <c r="AW21" s="16"/>
      <c r="AX21" s="188"/>
      <c r="AY21" s="20"/>
      <c r="AZ21" s="16"/>
      <c r="BA21" s="188"/>
      <c r="BB21" s="20"/>
      <c r="BC21" s="16"/>
      <c r="BD21" s="188"/>
      <c r="BE21" s="20"/>
      <c r="BF21" s="16"/>
      <c r="BG21" s="188"/>
      <c r="BH21" s="20"/>
      <c r="BI21" s="16"/>
      <c r="BJ21" s="188"/>
      <c r="BK21" s="20"/>
      <c r="BL21" s="16"/>
      <c r="BM21" s="188"/>
      <c r="BN21" s="20"/>
      <c r="BO21" s="16"/>
      <c r="BP21" s="188"/>
      <c r="BQ21" s="20"/>
      <c r="BR21" s="16"/>
      <c r="BS21" s="188"/>
      <c r="BT21" s="20"/>
      <c r="BU21" s="16"/>
      <c r="BV21" s="188"/>
      <c r="BW21" s="20"/>
      <c r="BX21" s="16"/>
      <c r="BY21" s="188"/>
      <c r="BZ21" s="20"/>
      <c r="CA21" s="16"/>
      <c r="CB21" s="188"/>
      <c r="CC21" s="20"/>
      <c r="CD21" s="16"/>
      <c r="CE21" s="188"/>
      <c r="CF21" s="20"/>
      <c r="CG21" s="16"/>
      <c r="CH21" s="188"/>
      <c r="CI21" s="20"/>
      <c r="CJ21" s="16"/>
      <c r="CK21" s="188"/>
      <c r="CL21" s="20"/>
      <c r="CM21" s="16"/>
      <c r="CN21" s="223"/>
      <c r="CO21" s="20"/>
      <c r="CP21" s="16"/>
      <c r="CQ21" s="223"/>
      <c r="CR21" s="252"/>
      <c r="CS21" s="253"/>
      <c r="CT21" s="219"/>
      <c r="CU21" s="219"/>
      <c r="CV21" s="225"/>
      <c r="CW21" s="225"/>
      <c r="CX21" s="225"/>
      <c r="CY21" s="225"/>
      <c r="CZ21" s="226"/>
      <c r="DA21" s="224"/>
      <c r="DB21" s="227"/>
      <c r="DC21" s="219"/>
      <c r="DD21" s="228"/>
      <c r="DE21" s="223"/>
      <c r="DF21" s="252"/>
      <c r="DG21" s="253"/>
      <c r="EG21" s="101"/>
      <c r="EH21" s="101"/>
      <c r="EI21" s="101"/>
      <c r="EJ21" s="101"/>
      <c r="EK21" s="101"/>
      <c r="EL21" s="101"/>
      <c r="EM21" s="101"/>
      <c r="EN21" s="101"/>
      <c r="EO21" s="101"/>
      <c r="EP21" s="101"/>
      <c r="EQ21" s="101"/>
      <c r="ER21" s="101"/>
      <c r="ES21" s="101"/>
      <c r="ET21" s="101"/>
      <c r="EU21" s="101"/>
    </row>
    <row r="22" spans="2:151" ht="13.65" customHeight="1" x14ac:dyDescent="0.25">
      <c r="B22" s="14" t="s">
        <v>421</v>
      </c>
      <c r="C22" s="15" t="s">
        <v>151</v>
      </c>
      <c r="D22" s="16">
        <f t="shared" si="8"/>
        <v>1</v>
      </c>
      <c r="E22" s="16">
        <f t="shared" si="9"/>
        <v>1</v>
      </c>
      <c r="F22" s="16">
        <f t="shared" si="10"/>
        <v>1</v>
      </c>
      <c r="G22" s="16">
        <f t="shared" si="11"/>
        <v>28</v>
      </c>
      <c r="H22" s="17">
        <f t="shared" si="12"/>
        <v>28</v>
      </c>
      <c r="I22" s="16"/>
      <c r="J22" s="18">
        <f t="shared" si="13"/>
        <v>28</v>
      </c>
      <c r="K22" s="16" t="str">
        <f t="shared" si="15"/>
        <v>*</v>
      </c>
      <c r="L22" s="165"/>
      <c r="M22" s="19">
        <f t="shared" si="14"/>
        <v>28</v>
      </c>
      <c r="N22" s="134"/>
      <c r="O22" s="161"/>
      <c r="P22" s="170"/>
      <c r="R22" s="20"/>
      <c r="S22" s="16"/>
      <c r="T22" s="188"/>
      <c r="U22" s="20"/>
      <c r="V22" s="16"/>
      <c r="W22" s="188"/>
      <c r="X22" s="20"/>
      <c r="Y22" s="16"/>
      <c r="Z22" s="188"/>
      <c r="AA22" s="20"/>
      <c r="AB22" s="16"/>
      <c r="AC22" s="188"/>
      <c r="AD22" s="20"/>
      <c r="AE22" s="16"/>
      <c r="AF22" s="188"/>
      <c r="AG22" s="20"/>
      <c r="AH22" s="16"/>
      <c r="AI22" s="188"/>
      <c r="AJ22" s="20"/>
      <c r="AK22" s="16"/>
      <c r="AL22" s="188"/>
      <c r="AM22" s="20"/>
      <c r="AN22" s="16"/>
      <c r="AO22" s="188"/>
      <c r="AP22" s="20"/>
      <c r="AQ22" s="16"/>
      <c r="AR22" s="188"/>
      <c r="AS22" s="20"/>
      <c r="AT22" s="16"/>
      <c r="AU22" s="188"/>
      <c r="AV22" s="20"/>
      <c r="AW22" s="16"/>
      <c r="AX22" s="188"/>
      <c r="AY22" s="20"/>
      <c r="AZ22" s="16"/>
      <c r="BA22" s="188"/>
      <c r="BB22" s="20"/>
      <c r="BC22" s="16"/>
      <c r="BD22" s="188"/>
      <c r="BE22" s="20"/>
      <c r="BF22" s="16"/>
      <c r="BG22" s="188"/>
      <c r="BH22" s="20"/>
      <c r="BI22" s="16"/>
      <c r="BJ22" s="188"/>
      <c r="BK22" s="20"/>
      <c r="BL22" s="16"/>
      <c r="BM22" s="188"/>
      <c r="BN22" s="20"/>
      <c r="BO22" s="16"/>
      <c r="BP22" s="188"/>
      <c r="BQ22" s="20"/>
      <c r="BR22" s="16"/>
      <c r="BS22" s="188"/>
      <c r="BT22" s="20"/>
      <c r="BU22" s="16"/>
      <c r="BV22" s="188"/>
      <c r="BW22" s="20"/>
      <c r="BX22" s="16"/>
      <c r="BY22" s="188"/>
      <c r="BZ22" s="20"/>
      <c r="CA22" s="16"/>
      <c r="CB22" s="188"/>
      <c r="CC22" s="20"/>
      <c r="CD22" s="16"/>
      <c r="CE22" s="188"/>
      <c r="CF22" s="20">
        <v>28</v>
      </c>
      <c r="CG22" s="16" t="s">
        <v>62</v>
      </c>
      <c r="CH22" s="188"/>
      <c r="CI22" s="20"/>
      <c r="CJ22" s="16"/>
      <c r="CK22" s="188"/>
      <c r="CL22" s="20"/>
      <c r="CM22" s="16"/>
      <c r="CN22" s="223"/>
      <c r="CO22" s="20"/>
      <c r="CP22" s="16"/>
      <c r="CQ22" s="223"/>
      <c r="CR22" s="252"/>
      <c r="CS22" s="253"/>
      <c r="CT22" s="219"/>
      <c r="CU22" s="219"/>
      <c r="CV22" s="225"/>
      <c r="CW22" s="225"/>
      <c r="CX22" s="225"/>
      <c r="CY22" s="225"/>
      <c r="CZ22" s="226"/>
      <c r="DA22" s="224"/>
      <c r="DB22" s="227"/>
      <c r="DC22" s="219"/>
      <c r="DD22" s="228"/>
      <c r="DE22" s="223"/>
      <c r="DF22" s="252"/>
      <c r="DG22" s="253"/>
      <c r="EG22" s="101"/>
      <c r="EH22" s="101"/>
      <c r="EI22" s="101"/>
      <c r="EJ22" s="101"/>
      <c r="EK22" s="101"/>
      <c r="EL22" s="101"/>
      <c r="EM22" s="101"/>
      <c r="EN22" s="101"/>
      <c r="EO22" s="101"/>
      <c r="EP22" s="101"/>
      <c r="EQ22" s="101"/>
      <c r="ER22" s="101"/>
      <c r="ES22" s="101"/>
      <c r="ET22" s="101"/>
      <c r="EU22" s="101"/>
    </row>
    <row r="23" spans="2:151" ht="13.65" customHeight="1" x14ac:dyDescent="0.25">
      <c r="B23" s="14" t="s">
        <v>182</v>
      </c>
      <c r="C23" s="15" t="s">
        <v>148</v>
      </c>
      <c r="D23" s="16">
        <f t="shared" si="8"/>
        <v>1</v>
      </c>
      <c r="E23" s="16">
        <f t="shared" si="9"/>
        <v>1</v>
      </c>
      <c r="F23" s="16">
        <f t="shared" si="10"/>
        <v>0</v>
      </c>
      <c r="G23" s="16">
        <f t="shared" si="11"/>
        <v>26</v>
      </c>
      <c r="H23" s="17">
        <f t="shared" si="12"/>
        <v>26</v>
      </c>
      <c r="I23" s="16"/>
      <c r="J23" s="18">
        <f t="shared" si="13"/>
        <v>26</v>
      </c>
      <c r="K23" s="16" t="str">
        <f t="shared" si="15"/>
        <v/>
      </c>
      <c r="L23" s="165"/>
      <c r="M23" s="19">
        <f t="shared" si="14"/>
        <v>19</v>
      </c>
      <c r="N23" s="134"/>
      <c r="O23" s="161"/>
      <c r="P23" s="170"/>
      <c r="R23" s="20"/>
      <c r="S23" s="16"/>
      <c r="T23" s="188"/>
      <c r="U23" s="20"/>
      <c r="V23" s="16"/>
      <c r="W23" s="188"/>
      <c r="X23" s="20"/>
      <c r="Y23" s="16"/>
      <c r="Z23" s="188"/>
      <c r="AA23" s="20"/>
      <c r="AB23" s="16"/>
      <c r="AC23" s="188"/>
      <c r="AD23" s="20"/>
      <c r="AE23" s="16"/>
      <c r="AF23" s="188"/>
      <c r="AG23" s="20"/>
      <c r="AH23" s="16"/>
      <c r="AI23" s="188"/>
      <c r="AJ23" s="20"/>
      <c r="AK23" s="16"/>
      <c r="AL23" s="188"/>
      <c r="AM23" s="20"/>
      <c r="AN23" s="16"/>
      <c r="AO23" s="188"/>
      <c r="AP23" s="20">
        <v>26</v>
      </c>
      <c r="AQ23" s="16"/>
      <c r="AR23" s="188"/>
      <c r="AS23" s="20"/>
      <c r="AT23" s="16"/>
      <c r="AU23" s="188"/>
      <c r="AV23" s="20"/>
      <c r="AW23" s="16"/>
      <c r="AX23" s="188"/>
      <c r="AY23" s="20"/>
      <c r="AZ23" s="16"/>
      <c r="BA23" s="188"/>
      <c r="BB23" s="20"/>
      <c r="BC23" s="16"/>
      <c r="BD23" s="188"/>
      <c r="BE23" s="20"/>
      <c r="BF23" s="16"/>
      <c r="BG23" s="188"/>
      <c r="BH23" s="20"/>
      <c r="BI23" s="16"/>
      <c r="BJ23" s="188"/>
      <c r="BK23" s="20"/>
      <c r="BL23" s="16"/>
      <c r="BM23" s="188"/>
      <c r="BN23" s="20"/>
      <c r="BO23" s="16"/>
      <c r="BP23" s="188"/>
      <c r="BQ23" s="20"/>
      <c r="BR23" s="16"/>
      <c r="BS23" s="188"/>
      <c r="BT23" s="20"/>
      <c r="BU23" s="16"/>
      <c r="BV23" s="188"/>
      <c r="BW23" s="20"/>
      <c r="BX23" s="16"/>
      <c r="BY23" s="188"/>
      <c r="BZ23" s="20"/>
      <c r="CA23" s="16"/>
      <c r="CB23" s="188"/>
      <c r="CC23" s="20"/>
      <c r="CD23" s="16"/>
      <c r="CE23" s="188"/>
      <c r="CF23" s="20"/>
      <c r="CG23" s="16"/>
      <c r="CH23" s="188"/>
      <c r="CI23" s="20"/>
      <c r="CJ23" s="16"/>
      <c r="CK23" s="188"/>
      <c r="CL23" s="20"/>
      <c r="CM23" s="16"/>
      <c r="CN23" s="223"/>
      <c r="CO23" s="20"/>
      <c r="CP23" s="16"/>
      <c r="CQ23" s="223"/>
      <c r="CR23" s="252"/>
      <c r="CS23" s="253"/>
      <c r="CT23" s="219"/>
      <c r="CU23" s="219"/>
      <c r="CV23" s="225"/>
      <c r="CW23" s="225"/>
      <c r="CX23" s="225"/>
      <c r="CY23" s="225"/>
      <c r="CZ23" s="226"/>
      <c r="DA23" s="224"/>
      <c r="DB23" s="227"/>
      <c r="DC23" s="219"/>
      <c r="DD23" s="228"/>
      <c r="DE23" s="223"/>
      <c r="DF23" s="252"/>
      <c r="DG23" s="253"/>
      <c r="EG23" s="101"/>
      <c r="EH23" s="101"/>
      <c r="EI23" s="101"/>
      <c r="EJ23" s="101"/>
      <c r="EK23" s="101"/>
      <c r="EL23" s="101"/>
      <c r="EM23" s="101"/>
      <c r="EN23" s="101"/>
      <c r="EO23" s="101"/>
      <c r="EP23" s="101"/>
      <c r="EQ23" s="101"/>
      <c r="ER23" s="101"/>
      <c r="ES23" s="101"/>
      <c r="ET23" s="101"/>
      <c r="EU23" s="101"/>
    </row>
    <row r="24" spans="2:151" ht="13.65" customHeight="1" x14ac:dyDescent="0.25">
      <c r="B24" s="14" t="s">
        <v>139</v>
      </c>
      <c r="C24" s="15" t="s">
        <v>149</v>
      </c>
      <c r="D24" s="16">
        <f t="shared" si="8"/>
        <v>5</v>
      </c>
      <c r="E24" s="16">
        <f t="shared" si="9"/>
        <v>5</v>
      </c>
      <c r="F24" s="16">
        <f t="shared" si="10"/>
        <v>1</v>
      </c>
      <c r="G24" s="16">
        <f t="shared" si="11"/>
        <v>91</v>
      </c>
      <c r="H24" s="17">
        <f t="shared" si="12"/>
        <v>33</v>
      </c>
      <c r="I24" s="16"/>
      <c r="J24" s="18">
        <f t="shared" si="13"/>
        <v>22.75</v>
      </c>
      <c r="K24" s="16" t="str">
        <f t="shared" si="15"/>
        <v/>
      </c>
      <c r="L24" s="165"/>
      <c r="M24" s="19">
        <f t="shared" si="14"/>
        <v>63</v>
      </c>
      <c r="N24" s="134"/>
      <c r="O24" s="161"/>
      <c r="P24" s="170"/>
      <c r="R24" s="20"/>
      <c r="S24" s="16"/>
      <c r="T24" s="188"/>
      <c r="U24" s="20"/>
      <c r="V24" s="16"/>
      <c r="W24" s="188"/>
      <c r="X24" s="20"/>
      <c r="Y24" s="16"/>
      <c r="Z24" s="188"/>
      <c r="AA24" s="20">
        <v>33</v>
      </c>
      <c r="AB24" s="16"/>
      <c r="AC24" s="188"/>
      <c r="AD24" s="20"/>
      <c r="AE24" s="16"/>
      <c r="AF24" s="188"/>
      <c r="AG24" s="20"/>
      <c r="AH24" s="16"/>
      <c r="AI24" s="188"/>
      <c r="AJ24" s="20"/>
      <c r="AK24" s="16"/>
      <c r="AL24" s="188"/>
      <c r="AM24" s="20"/>
      <c r="AN24" s="16"/>
      <c r="AO24" s="188"/>
      <c r="AP24" s="20">
        <v>0</v>
      </c>
      <c r="AQ24" s="16"/>
      <c r="AR24" s="188"/>
      <c r="AS24" s="20">
        <v>10</v>
      </c>
      <c r="AT24" s="16"/>
      <c r="AU24" s="188"/>
      <c r="AV24" s="20">
        <v>29</v>
      </c>
      <c r="AW24" s="16"/>
      <c r="AX24" s="188"/>
      <c r="AY24" s="20"/>
      <c r="AZ24" s="16"/>
      <c r="BA24" s="188"/>
      <c r="BB24" s="20">
        <v>19</v>
      </c>
      <c r="BC24" s="16" t="s">
        <v>62</v>
      </c>
      <c r="BD24" s="188"/>
      <c r="BE24" s="20"/>
      <c r="BF24" s="16"/>
      <c r="BG24" s="188"/>
      <c r="BH24" s="20"/>
      <c r="BI24" s="16"/>
      <c r="BJ24" s="188"/>
      <c r="BK24" s="20"/>
      <c r="BL24" s="16"/>
      <c r="BM24" s="188"/>
      <c r="BN24" s="20"/>
      <c r="BO24" s="16"/>
      <c r="BP24" s="188"/>
      <c r="BQ24" s="20"/>
      <c r="BR24" s="16"/>
      <c r="BS24" s="188"/>
      <c r="BT24" s="20"/>
      <c r="BU24" s="16"/>
      <c r="BV24" s="188"/>
      <c r="BW24" s="20"/>
      <c r="BX24" s="16"/>
      <c r="BY24" s="188"/>
      <c r="BZ24" s="20"/>
      <c r="CA24" s="16"/>
      <c r="CB24" s="188"/>
      <c r="CC24" s="20"/>
      <c r="CD24" s="16"/>
      <c r="CE24" s="188"/>
      <c r="CF24" s="20"/>
      <c r="CG24" s="16"/>
      <c r="CH24" s="188"/>
      <c r="CI24" s="20"/>
      <c r="CJ24" s="16"/>
      <c r="CK24" s="188"/>
      <c r="CL24" s="20"/>
      <c r="CM24" s="16"/>
      <c r="CN24" s="223"/>
      <c r="CO24" s="20"/>
      <c r="CP24" s="16"/>
      <c r="CQ24" s="223"/>
      <c r="CR24" s="252"/>
      <c r="CS24" s="253"/>
      <c r="CT24" s="219"/>
      <c r="CU24" s="219"/>
      <c r="CV24" s="225"/>
      <c r="CW24" s="225"/>
      <c r="CX24" s="225"/>
      <c r="CY24" s="225"/>
      <c r="CZ24" s="226"/>
      <c r="DA24" s="224"/>
      <c r="DB24" s="227"/>
      <c r="DC24" s="219"/>
      <c r="DD24" s="228"/>
      <c r="DE24" s="223"/>
      <c r="DF24" s="252"/>
      <c r="DG24" s="253"/>
      <c r="EG24" s="101"/>
      <c r="EH24" s="101"/>
      <c r="EI24" s="101"/>
      <c r="EJ24" s="101"/>
      <c r="EK24" s="101"/>
      <c r="EL24" s="101"/>
      <c r="EM24" s="101"/>
      <c r="EN24" s="101"/>
      <c r="EO24" s="101"/>
      <c r="EP24" s="101"/>
      <c r="EQ24" s="101"/>
      <c r="ER24" s="101"/>
      <c r="ES24" s="101"/>
      <c r="ET24" s="101"/>
      <c r="EU24" s="101"/>
    </row>
    <row r="25" spans="2:151" ht="13.65" customHeight="1" x14ac:dyDescent="0.25">
      <c r="B25" s="14" t="s">
        <v>304</v>
      </c>
      <c r="C25" s="15" t="s">
        <v>148</v>
      </c>
      <c r="D25" s="16">
        <f t="shared" si="8"/>
        <v>1</v>
      </c>
      <c r="E25" s="16">
        <f t="shared" si="9"/>
        <v>1</v>
      </c>
      <c r="F25" s="16">
        <f t="shared" si="10"/>
        <v>1</v>
      </c>
      <c r="G25" s="16">
        <f t="shared" si="11"/>
        <v>21</v>
      </c>
      <c r="H25" s="17">
        <f t="shared" si="12"/>
        <v>21</v>
      </c>
      <c r="I25" s="16" t="s">
        <v>62</v>
      </c>
      <c r="J25" s="18">
        <f t="shared" si="13"/>
        <v>21</v>
      </c>
      <c r="K25" s="16" t="str">
        <f t="shared" si="15"/>
        <v>*</v>
      </c>
      <c r="L25" s="165"/>
      <c r="M25" s="19">
        <f t="shared" si="14"/>
        <v>21</v>
      </c>
      <c r="N25" s="134"/>
      <c r="O25" s="161"/>
      <c r="P25" s="170"/>
      <c r="R25" s="20"/>
      <c r="S25" s="16"/>
      <c r="T25" s="188"/>
      <c r="U25" s="20"/>
      <c r="V25" s="16"/>
      <c r="W25" s="188"/>
      <c r="X25" s="20"/>
      <c r="Y25" s="16"/>
      <c r="Z25" s="188"/>
      <c r="AA25" s="20"/>
      <c r="AB25" s="16"/>
      <c r="AC25" s="188"/>
      <c r="AD25" s="20"/>
      <c r="AE25" s="16"/>
      <c r="AF25" s="188"/>
      <c r="AG25" s="20"/>
      <c r="AH25" s="16"/>
      <c r="AI25" s="188"/>
      <c r="AJ25" s="20"/>
      <c r="AK25" s="16"/>
      <c r="AL25" s="188"/>
      <c r="AM25" s="20"/>
      <c r="AN25" s="16"/>
      <c r="AO25" s="188"/>
      <c r="AP25" s="20"/>
      <c r="AQ25" s="16"/>
      <c r="AR25" s="188"/>
      <c r="AS25" s="20"/>
      <c r="AT25" s="16"/>
      <c r="AU25" s="188"/>
      <c r="AV25" s="20">
        <v>21</v>
      </c>
      <c r="AW25" s="16" t="s">
        <v>62</v>
      </c>
      <c r="AX25" s="188"/>
      <c r="AY25" s="20"/>
      <c r="AZ25" s="16"/>
      <c r="BA25" s="188"/>
      <c r="BB25" s="20"/>
      <c r="BC25" s="16"/>
      <c r="BD25" s="188"/>
      <c r="BE25" s="20"/>
      <c r="BF25" s="16"/>
      <c r="BG25" s="188"/>
      <c r="BH25" s="20"/>
      <c r="BI25" s="16"/>
      <c r="BJ25" s="188"/>
      <c r="BK25" s="20"/>
      <c r="BL25" s="16"/>
      <c r="BM25" s="188"/>
      <c r="BN25" s="20"/>
      <c r="BO25" s="16"/>
      <c r="BP25" s="188"/>
      <c r="BQ25" s="20"/>
      <c r="BR25" s="16"/>
      <c r="BS25" s="188"/>
      <c r="BT25" s="20"/>
      <c r="BU25" s="16"/>
      <c r="BV25" s="188"/>
      <c r="BW25" s="20"/>
      <c r="BX25" s="16"/>
      <c r="BY25" s="188"/>
      <c r="BZ25" s="20"/>
      <c r="CA25" s="16"/>
      <c r="CB25" s="188"/>
      <c r="CC25" s="20"/>
      <c r="CD25" s="16"/>
      <c r="CE25" s="188"/>
      <c r="CF25" s="20"/>
      <c r="CG25" s="16"/>
      <c r="CH25" s="188"/>
      <c r="CI25" s="20"/>
      <c r="CJ25" s="16"/>
      <c r="CK25" s="188"/>
      <c r="CL25" s="20"/>
      <c r="CM25" s="16"/>
      <c r="CN25" s="223"/>
      <c r="CO25" s="20"/>
      <c r="CP25" s="16"/>
      <c r="CQ25" s="223"/>
      <c r="CR25" s="252"/>
      <c r="CS25" s="253"/>
      <c r="CT25" s="219"/>
      <c r="CU25" s="219"/>
      <c r="CV25" s="225"/>
      <c r="CW25" s="225"/>
      <c r="CX25" s="225"/>
      <c r="CY25" s="225"/>
      <c r="CZ25" s="226"/>
      <c r="DA25" s="224"/>
      <c r="DB25" s="227"/>
      <c r="DC25" s="219"/>
      <c r="DD25" s="228"/>
      <c r="DE25" s="223"/>
      <c r="DF25" s="252"/>
      <c r="DG25" s="253"/>
      <c r="EG25" s="101"/>
      <c r="EH25" s="101"/>
      <c r="EI25" s="101"/>
      <c r="EJ25" s="101"/>
      <c r="EK25" s="101"/>
      <c r="EL25" s="101"/>
      <c r="EM25" s="101"/>
      <c r="EN25" s="101"/>
      <c r="EO25" s="101"/>
      <c r="EP25" s="101"/>
      <c r="EQ25" s="101"/>
      <c r="ER25" s="101"/>
      <c r="ES25" s="101"/>
      <c r="ET25" s="101"/>
      <c r="EU25" s="101"/>
    </row>
    <row r="26" spans="2:151" ht="13.65" customHeight="1" x14ac:dyDescent="0.25">
      <c r="B26" s="14" t="s">
        <v>363</v>
      </c>
      <c r="C26" s="15" t="s">
        <v>148</v>
      </c>
      <c r="D26" s="16">
        <f t="shared" si="8"/>
        <v>4</v>
      </c>
      <c r="E26" s="16">
        <f t="shared" si="9"/>
        <v>4</v>
      </c>
      <c r="F26" s="16">
        <f t="shared" si="10"/>
        <v>1</v>
      </c>
      <c r="G26" s="16">
        <f t="shared" si="11"/>
        <v>63</v>
      </c>
      <c r="H26" s="17">
        <f t="shared" si="12"/>
        <v>48</v>
      </c>
      <c r="I26" s="16"/>
      <c r="J26" s="18">
        <f t="shared" si="13"/>
        <v>21</v>
      </c>
      <c r="K26" s="16" t="str">
        <f t="shared" si="15"/>
        <v/>
      </c>
      <c r="L26" s="165"/>
      <c r="M26" s="19">
        <f t="shared" si="14"/>
        <v>42</v>
      </c>
      <c r="N26" s="134"/>
      <c r="O26" s="161"/>
      <c r="P26" s="170"/>
      <c r="R26" s="20"/>
      <c r="S26" s="16"/>
      <c r="T26" s="188"/>
      <c r="U26" s="20"/>
      <c r="V26" s="16"/>
      <c r="W26" s="188"/>
      <c r="X26" s="20"/>
      <c r="Y26" s="16"/>
      <c r="Z26" s="188"/>
      <c r="AA26" s="20"/>
      <c r="AB26" s="16"/>
      <c r="AC26" s="188"/>
      <c r="AD26" s="20">
        <v>7</v>
      </c>
      <c r="AE26" s="16"/>
      <c r="AF26" s="188"/>
      <c r="AG26" s="20"/>
      <c r="AH26" s="16"/>
      <c r="AI26" s="188"/>
      <c r="AJ26" s="20">
        <v>4</v>
      </c>
      <c r="AK26" s="16"/>
      <c r="AL26" s="188"/>
      <c r="AM26" s="20"/>
      <c r="AN26" s="16"/>
      <c r="AO26" s="188"/>
      <c r="AP26" s="20"/>
      <c r="AQ26" s="16"/>
      <c r="AR26" s="188"/>
      <c r="AS26" s="20"/>
      <c r="AT26" s="16"/>
      <c r="AU26" s="188"/>
      <c r="AV26" s="20"/>
      <c r="AW26" s="16"/>
      <c r="AX26" s="188"/>
      <c r="AY26" s="20"/>
      <c r="AZ26" s="16"/>
      <c r="BA26" s="188"/>
      <c r="BB26" s="20">
        <v>4</v>
      </c>
      <c r="BC26" s="16" t="s">
        <v>62</v>
      </c>
      <c r="BD26" s="188"/>
      <c r="BE26" s="20"/>
      <c r="BF26" s="16"/>
      <c r="BG26" s="188"/>
      <c r="BH26" s="20"/>
      <c r="BI26" s="16"/>
      <c r="BJ26" s="188"/>
      <c r="BK26" s="20"/>
      <c r="BL26" s="16"/>
      <c r="BM26" s="188"/>
      <c r="BN26" s="20">
        <v>48</v>
      </c>
      <c r="BO26" s="16"/>
      <c r="BP26" s="188"/>
      <c r="BQ26" s="20"/>
      <c r="BR26" s="16"/>
      <c r="BS26" s="188"/>
      <c r="BT26" s="20"/>
      <c r="BU26" s="16"/>
      <c r="BV26" s="188"/>
      <c r="BW26" s="20"/>
      <c r="BX26" s="16"/>
      <c r="BY26" s="188"/>
      <c r="BZ26" s="20"/>
      <c r="CA26" s="16"/>
      <c r="CB26" s="188"/>
      <c r="CC26" s="20"/>
      <c r="CD26" s="16"/>
      <c r="CE26" s="188"/>
      <c r="CF26" s="20"/>
      <c r="CG26" s="16"/>
      <c r="CH26" s="188"/>
      <c r="CI26" s="20"/>
      <c r="CJ26" s="16"/>
      <c r="CK26" s="188"/>
      <c r="CL26" s="20"/>
      <c r="CM26" s="16"/>
      <c r="CN26" s="223"/>
      <c r="CO26" s="20"/>
      <c r="CP26" s="16"/>
      <c r="CQ26" s="223"/>
      <c r="CR26" s="252"/>
      <c r="CS26" s="253"/>
      <c r="CT26" s="219"/>
      <c r="CU26" s="219"/>
      <c r="CV26" s="225"/>
      <c r="CW26" s="225"/>
      <c r="CX26" s="225"/>
      <c r="CY26" s="225"/>
      <c r="CZ26" s="226"/>
      <c r="DA26" s="224"/>
      <c r="DB26" s="227"/>
      <c r="DC26" s="219"/>
      <c r="DD26" s="228"/>
      <c r="DE26" s="223"/>
      <c r="DF26" s="252"/>
      <c r="DG26" s="253"/>
      <c r="EG26" s="101"/>
      <c r="EH26" s="101"/>
      <c r="EI26" s="101"/>
      <c r="EJ26" s="101"/>
      <c r="EK26" s="101"/>
      <c r="EL26" s="101"/>
      <c r="EM26" s="101"/>
      <c r="EN26" s="101"/>
      <c r="EO26" s="101"/>
      <c r="EP26" s="101"/>
      <c r="EQ26" s="101"/>
      <c r="ER26" s="101"/>
      <c r="ES26" s="101"/>
      <c r="ET26" s="101"/>
      <c r="EU26" s="101"/>
    </row>
    <row r="27" spans="2:151" ht="13.65" customHeight="1" x14ac:dyDescent="0.25">
      <c r="B27" s="14" t="s">
        <v>431</v>
      </c>
      <c r="C27" s="15" t="s">
        <v>148</v>
      </c>
      <c r="D27" s="16">
        <f t="shared" si="8"/>
        <v>1</v>
      </c>
      <c r="E27" s="16">
        <f t="shared" si="9"/>
        <v>1</v>
      </c>
      <c r="F27" s="16">
        <f t="shared" si="10"/>
        <v>0</v>
      </c>
      <c r="G27" s="16">
        <f t="shared" si="11"/>
        <v>21</v>
      </c>
      <c r="H27" s="17">
        <f t="shared" si="12"/>
        <v>21</v>
      </c>
      <c r="I27" s="16"/>
      <c r="J27" s="18">
        <f t="shared" si="13"/>
        <v>21</v>
      </c>
      <c r="K27" s="16" t="str">
        <f t="shared" si="15"/>
        <v/>
      </c>
      <c r="L27" s="165"/>
      <c r="M27" s="19">
        <f t="shared" si="14"/>
        <v>14</v>
      </c>
      <c r="N27" s="134"/>
      <c r="O27" s="161"/>
      <c r="P27" s="170"/>
      <c r="R27" s="20"/>
      <c r="S27" s="16"/>
      <c r="T27" s="188"/>
      <c r="U27" s="20"/>
      <c r="V27" s="16"/>
      <c r="W27" s="188"/>
      <c r="X27" s="20"/>
      <c r="Y27" s="16"/>
      <c r="Z27" s="188"/>
      <c r="AA27" s="20"/>
      <c r="AB27" s="16"/>
      <c r="AC27" s="188"/>
      <c r="AD27" s="20"/>
      <c r="AE27" s="16"/>
      <c r="AF27" s="188"/>
      <c r="AG27" s="20"/>
      <c r="AH27" s="16"/>
      <c r="AI27" s="188"/>
      <c r="AJ27" s="20"/>
      <c r="AK27" s="16"/>
      <c r="AL27" s="188"/>
      <c r="AM27" s="20"/>
      <c r="AN27" s="16"/>
      <c r="AO27" s="188"/>
      <c r="AP27" s="20">
        <v>21</v>
      </c>
      <c r="AQ27" s="16"/>
      <c r="AR27" s="188"/>
      <c r="AS27" s="20"/>
      <c r="AT27" s="16"/>
      <c r="AU27" s="188"/>
      <c r="AV27" s="20"/>
      <c r="AW27" s="16"/>
      <c r="AX27" s="188"/>
      <c r="AY27" s="20"/>
      <c r="AZ27" s="16"/>
      <c r="BA27" s="188"/>
      <c r="BB27" s="20"/>
      <c r="BC27" s="16"/>
      <c r="BD27" s="188"/>
      <c r="BE27" s="20"/>
      <c r="BF27" s="16"/>
      <c r="BG27" s="188"/>
      <c r="BH27" s="20"/>
      <c r="BI27" s="16"/>
      <c r="BJ27" s="188"/>
      <c r="BK27" s="20"/>
      <c r="BL27" s="16"/>
      <c r="BM27" s="188"/>
      <c r="BN27" s="20"/>
      <c r="BO27" s="16"/>
      <c r="BP27" s="188"/>
      <c r="BQ27" s="20"/>
      <c r="BR27" s="16"/>
      <c r="BS27" s="188"/>
      <c r="BT27" s="20"/>
      <c r="BU27" s="16"/>
      <c r="BV27" s="188"/>
      <c r="BW27" s="20"/>
      <c r="BX27" s="16"/>
      <c r="BY27" s="188"/>
      <c r="BZ27" s="20"/>
      <c r="CA27" s="16"/>
      <c r="CB27" s="188"/>
      <c r="CC27" s="20"/>
      <c r="CD27" s="16"/>
      <c r="CE27" s="188"/>
      <c r="CF27" s="20"/>
      <c r="CG27" s="16"/>
      <c r="CH27" s="188"/>
      <c r="CI27" s="20"/>
      <c r="CJ27" s="16"/>
      <c r="CK27" s="188"/>
      <c r="CL27" s="20"/>
      <c r="CM27" s="16"/>
      <c r="CN27" s="223"/>
      <c r="CO27" s="20"/>
      <c r="CP27" s="16"/>
      <c r="CQ27" s="223"/>
      <c r="CR27" s="252"/>
      <c r="CS27" s="253"/>
      <c r="CT27" s="219"/>
      <c r="CU27" s="219"/>
      <c r="CV27" s="225"/>
      <c r="CW27" s="225"/>
      <c r="CX27" s="225"/>
      <c r="CY27" s="225"/>
      <c r="CZ27" s="226"/>
      <c r="DA27" s="224"/>
      <c r="DB27" s="227"/>
      <c r="DC27" s="219"/>
      <c r="DD27" s="228"/>
      <c r="DE27" s="223"/>
      <c r="DF27" s="252"/>
      <c r="DG27" s="253"/>
      <c r="EG27" s="101"/>
      <c r="EH27" s="101"/>
      <c r="EI27" s="101"/>
      <c r="EJ27" s="101"/>
      <c r="EK27" s="101"/>
      <c r="EL27" s="101"/>
      <c r="EM27" s="101"/>
      <c r="EN27" s="101"/>
      <c r="EO27" s="101"/>
      <c r="EP27" s="101"/>
      <c r="EQ27" s="101"/>
      <c r="ER27" s="101"/>
      <c r="ES27" s="101"/>
      <c r="ET27" s="101"/>
      <c r="EU27" s="101"/>
    </row>
    <row r="28" spans="2:151" ht="13.65" customHeight="1" x14ac:dyDescent="0.25">
      <c r="B28" s="14" t="s">
        <v>121</v>
      </c>
      <c r="C28" s="15" t="s">
        <v>156</v>
      </c>
      <c r="D28" s="16">
        <f t="shared" si="8"/>
        <v>4</v>
      </c>
      <c r="E28" s="16">
        <f t="shared" si="9"/>
        <v>4</v>
      </c>
      <c r="F28" s="16">
        <f t="shared" si="10"/>
        <v>0</v>
      </c>
      <c r="G28" s="16">
        <f t="shared" si="11"/>
        <v>75</v>
      </c>
      <c r="H28" s="17">
        <f t="shared" si="12"/>
        <v>55</v>
      </c>
      <c r="I28" s="16"/>
      <c r="J28" s="18">
        <f t="shared" si="13"/>
        <v>18.75</v>
      </c>
      <c r="K28" s="16" t="str">
        <f t="shared" si="15"/>
        <v/>
      </c>
      <c r="L28" s="165"/>
      <c r="M28" s="19">
        <f t="shared" si="14"/>
        <v>47</v>
      </c>
      <c r="N28" s="134"/>
      <c r="O28" s="161"/>
      <c r="P28" s="170"/>
      <c r="R28" s="20"/>
      <c r="S28" s="16"/>
      <c r="T28" s="188"/>
      <c r="U28" s="20"/>
      <c r="V28" s="16"/>
      <c r="W28" s="188"/>
      <c r="X28" s="20"/>
      <c r="Y28" s="16"/>
      <c r="Z28" s="188"/>
      <c r="AA28" s="20">
        <v>0</v>
      </c>
      <c r="AB28" s="16"/>
      <c r="AC28" s="188"/>
      <c r="AD28" s="20"/>
      <c r="AE28" s="16"/>
      <c r="AF28" s="188"/>
      <c r="AG28" s="20">
        <v>17</v>
      </c>
      <c r="AH28" s="16"/>
      <c r="AI28" s="188"/>
      <c r="AJ28" s="20"/>
      <c r="AK28" s="16"/>
      <c r="AL28" s="188"/>
      <c r="AM28" s="20"/>
      <c r="AN28" s="16"/>
      <c r="AO28" s="188"/>
      <c r="AP28" s="20"/>
      <c r="AQ28" s="16"/>
      <c r="AR28" s="188"/>
      <c r="AS28" s="20"/>
      <c r="AT28" s="16"/>
      <c r="AU28" s="188"/>
      <c r="AV28" s="20"/>
      <c r="AW28" s="16"/>
      <c r="AX28" s="188"/>
      <c r="AY28" s="20"/>
      <c r="AZ28" s="16"/>
      <c r="BA28" s="188"/>
      <c r="BB28" s="20"/>
      <c r="BC28" s="16"/>
      <c r="BD28" s="188"/>
      <c r="BE28" s="20"/>
      <c r="BF28" s="16"/>
      <c r="BG28" s="188"/>
      <c r="BH28" s="20">
        <v>55</v>
      </c>
      <c r="BI28" s="16"/>
      <c r="BJ28" s="188"/>
      <c r="BK28" s="20">
        <v>3</v>
      </c>
      <c r="BL28" s="16"/>
      <c r="BM28" s="188"/>
      <c r="BN28" s="20"/>
      <c r="BO28" s="16"/>
      <c r="BP28" s="188"/>
      <c r="BQ28" s="20"/>
      <c r="BR28" s="16"/>
      <c r="BS28" s="188"/>
      <c r="BT28" s="20"/>
      <c r="BU28" s="16"/>
      <c r="BV28" s="188"/>
      <c r="BW28" s="20"/>
      <c r="BX28" s="16"/>
      <c r="BY28" s="188"/>
      <c r="BZ28" s="20"/>
      <c r="CA28" s="16"/>
      <c r="CB28" s="188"/>
      <c r="CC28" s="20"/>
      <c r="CD28" s="16"/>
      <c r="CE28" s="188"/>
      <c r="CF28" s="20"/>
      <c r="CG28" s="16"/>
      <c r="CH28" s="188"/>
      <c r="CI28" s="20"/>
      <c r="CJ28" s="16"/>
      <c r="CK28" s="188"/>
      <c r="CL28" s="20"/>
      <c r="CM28" s="16"/>
      <c r="CN28" s="223"/>
      <c r="CO28" s="20"/>
      <c r="CP28" s="16"/>
      <c r="CQ28" s="223"/>
      <c r="CR28" s="252"/>
      <c r="CS28" s="253"/>
      <c r="CT28" s="219"/>
      <c r="CU28" s="219"/>
      <c r="CV28" s="225"/>
      <c r="CW28" s="225"/>
      <c r="CX28" s="225"/>
      <c r="CY28" s="225"/>
      <c r="CZ28" s="226"/>
      <c r="DA28" s="224"/>
      <c r="DB28" s="227"/>
      <c r="DC28" s="219"/>
      <c r="DD28" s="228"/>
      <c r="DE28" s="223"/>
      <c r="DF28" s="252"/>
      <c r="DG28" s="253"/>
      <c r="EG28" s="101"/>
      <c r="EH28" s="101"/>
      <c r="EI28" s="101"/>
      <c r="EJ28" s="101"/>
      <c r="EK28" s="101"/>
      <c r="EL28" s="101"/>
      <c r="EM28" s="101"/>
      <c r="EN28" s="101"/>
      <c r="EO28" s="101"/>
      <c r="EP28" s="101"/>
      <c r="EQ28" s="101"/>
      <c r="ER28" s="101"/>
      <c r="ES28" s="101"/>
      <c r="ET28" s="101"/>
      <c r="EU28" s="101"/>
    </row>
    <row r="29" spans="2:151" ht="13.65" customHeight="1" x14ac:dyDescent="0.25">
      <c r="B29" s="14" t="s">
        <v>366</v>
      </c>
      <c r="C29" s="15" t="s">
        <v>149</v>
      </c>
      <c r="D29" s="16">
        <f t="shared" si="8"/>
        <v>5</v>
      </c>
      <c r="E29" s="16">
        <f t="shared" si="9"/>
        <v>4</v>
      </c>
      <c r="F29" s="16">
        <f t="shared" si="10"/>
        <v>1</v>
      </c>
      <c r="G29" s="16">
        <f t="shared" si="11"/>
        <v>44</v>
      </c>
      <c r="H29" s="17">
        <f t="shared" si="12"/>
        <v>19</v>
      </c>
      <c r="I29" s="16"/>
      <c r="J29" s="18">
        <f t="shared" si="13"/>
        <v>14.666666666666666</v>
      </c>
      <c r="K29" s="16"/>
      <c r="L29" s="165"/>
      <c r="M29" s="19">
        <f t="shared" si="14"/>
        <v>23</v>
      </c>
      <c r="N29" s="134"/>
      <c r="O29" s="161"/>
      <c r="P29" s="170"/>
      <c r="R29" s="20"/>
      <c r="S29" s="16"/>
      <c r="T29" s="188"/>
      <c r="U29" s="20"/>
      <c r="V29" s="16"/>
      <c r="W29" s="188"/>
      <c r="X29" s="20"/>
      <c r="Y29" s="16"/>
      <c r="Z29" s="188"/>
      <c r="AA29" s="20"/>
      <c r="AB29" s="16"/>
      <c r="AC29" s="188"/>
      <c r="AD29" s="20"/>
      <c r="AE29" s="16"/>
      <c r="AF29" s="188"/>
      <c r="AG29" s="20"/>
      <c r="AH29" s="16"/>
      <c r="AI29" s="188"/>
      <c r="AJ29" s="20"/>
      <c r="AK29" s="16"/>
      <c r="AL29" s="188"/>
      <c r="AM29" s="20"/>
      <c r="AN29" s="16"/>
      <c r="AO29" s="188"/>
      <c r="AP29" s="20">
        <v>4</v>
      </c>
      <c r="AQ29" s="16" t="s">
        <v>62</v>
      </c>
      <c r="AR29" s="188"/>
      <c r="AS29" s="20">
        <v>18</v>
      </c>
      <c r="AT29" s="16"/>
      <c r="AU29" s="188"/>
      <c r="AV29" s="20"/>
      <c r="AW29" s="16"/>
      <c r="AX29" s="188"/>
      <c r="AY29" s="20"/>
      <c r="AZ29" s="16"/>
      <c r="BA29" s="188"/>
      <c r="BB29" s="20" t="s">
        <v>107</v>
      </c>
      <c r="BC29" s="16"/>
      <c r="BD29" s="188"/>
      <c r="BE29" s="20"/>
      <c r="BF29" s="16"/>
      <c r="BG29" s="188"/>
      <c r="BH29" s="20">
        <v>3</v>
      </c>
      <c r="BI29" s="16"/>
      <c r="BJ29" s="188"/>
      <c r="BK29" s="20"/>
      <c r="BL29" s="16"/>
      <c r="BM29" s="188"/>
      <c r="BN29" s="20"/>
      <c r="BO29" s="16"/>
      <c r="BP29" s="188"/>
      <c r="BQ29" s="20"/>
      <c r="BR29" s="16"/>
      <c r="BS29" s="188"/>
      <c r="BT29" s="20"/>
      <c r="BU29" s="16"/>
      <c r="BV29" s="188"/>
      <c r="BW29" s="20"/>
      <c r="BX29" s="16"/>
      <c r="BY29" s="188"/>
      <c r="BZ29" s="20"/>
      <c r="CA29" s="16"/>
      <c r="CB29" s="188"/>
      <c r="CC29" s="20"/>
      <c r="CD29" s="16"/>
      <c r="CE29" s="188"/>
      <c r="CF29" s="20"/>
      <c r="CG29" s="16"/>
      <c r="CH29" s="188"/>
      <c r="CI29" s="20">
        <v>19</v>
      </c>
      <c r="CJ29" s="16"/>
      <c r="CK29" s="188"/>
      <c r="CL29" s="20"/>
      <c r="CM29" s="16"/>
      <c r="CN29" s="223"/>
      <c r="CO29" s="20"/>
      <c r="CP29" s="16"/>
      <c r="CQ29" s="223"/>
      <c r="CR29" s="252"/>
      <c r="CS29" s="253"/>
      <c r="CT29" s="219"/>
      <c r="CU29" s="219"/>
      <c r="CV29" s="225"/>
      <c r="CW29" s="225"/>
      <c r="CX29" s="225"/>
      <c r="CY29" s="225"/>
      <c r="CZ29" s="226"/>
      <c r="DA29" s="224"/>
      <c r="DB29" s="227"/>
      <c r="DC29" s="219"/>
      <c r="DD29" s="228"/>
      <c r="DE29" s="223"/>
      <c r="DF29" s="252"/>
      <c r="DG29" s="253"/>
      <c r="EG29" s="101"/>
      <c r="EH29" s="101"/>
      <c r="EI29" s="101"/>
      <c r="EJ29" s="101"/>
      <c r="EK29" s="101"/>
      <c r="EL29" s="101"/>
      <c r="EM29" s="101"/>
      <c r="EN29" s="101"/>
      <c r="EO29" s="101"/>
      <c r="EP29" s="101"/>
      <c r="EQ29" s="101"/>
      <c r="ER29" s="101"/>
      <c r="ES29" s="101"/>
      <c r="ET29" s="101"/>
      <c r="EU29" s="101"/>
    </row>
    <row r="30" spans="2:151" ht="13.65" customHeight="1" x14ac:dyDescent="0.25">
      <c r="B30" s="14" t="s">
        <v>362</v>
      </c>
      <c r="C30" s="15" t="s">
        <v>148</v>
      </c>
      <c r="D30" s="16">
        <f t="shared" si="8"/>
        <v>1</v>
      </c>
      <c r="E30" s="16">
        <f t="shared" si="9"/>
        <v>1</v>
      </c>
      <c r="F30" s="16">
        <f t="shared" si="10"/>
        <v>0</v>
      </c>
      <c r="G30" s="16">
        <f t="shared" si="11"/>
        <v>12</v>
      </c>
      <c r="H30" s="17">
        <f t="shared" si="12"/>
        <v>12</v>
      </c>
      <c r="I30" s="16"/>
      <c r="J30" s="18">
        <f t="shared" si="13"/>
        <v>12</v>
      </c>
      <c r="K30" s="16" t="str">
        <f t="shared" ref="K30:K50" si="16">IF(E30=0,"",IF(E30-F30=0,"*",""))</f>
        <v/>
      </c>
      <c r="L30" s="165"/>
      <c r="M30" s="19">
        <f t="shared" si="14"/>
        <v>5</v>
      </c>
      <c r="N30" s="134"/>
      <c r="O30" s="161"/>
      <c r="P30" s="170"/>
      <c r="R30" s="20"/>
      <c r="S30" s="16"/>
      <c r="T30" s="188"/>
      <c r="U30" s="20"/>
      <c r="V30" s="16"/>
      <c r="W30" s="188"/>
      <c r="X30" s="20"/>
      <c r="Y30" s="16"/>
      <c r="Z30" s="188"/>
      <c r="AA30" s="20"/>
      <c r="AB30" s="16"/>
      <c r="AC30" s="188"/>
      <c r="AD30" s="20"/>
      <c r="AE30" s="16"/>
      <c r="AF30" s="188"/>
      <c r="AG30" s="20">
        <v>12</v>
      </c>
      <c r="AH30" s="16"/>
      <c r="AI30" s="188"/>
      <c r="AJ30" s="20"/>
      <c r="AK30" s="16"/>
      <c r="AL30" s="188"/>
      <c r="AM30" s="20"/>
      <c r="AN30" s="16"/>
      <c r="AO30" s="188"/>
      <c r="AP30" s="20"/>
      <c r="AQ30" s="16"/>
      <c r="AR30" s="188"/>
      <c r="AS30" s="20"/>
      <c r="AT30" s="16"/>
      <c r="AU30" s="188"/>
      <c r="AV30" s="20"/>
      <c r="AW30" s="16"/>
      <c r="AX30" s="188"/>
      <c r="AY30" s="20"/>
      <c r="AZ30" s="16"/>
      <c r="BA30" s="188"/>
      <c r="BB30" s="20"/>
      <c r="BC30" s="16"/>
      <c r="BD30" s="188"/>
      <c r="BE30" s="20"/>
      <c r="BF30" s="16"/>
      <c r="BG30" s="188"/>
      <c r="BH30" s="20"/>
      <c r="BI30" s="16"/>
      <c r="BJ30" s="188"/>
      <c r="BK30" s="20"/>
      <c r="BL30" s="16"/>
      <c r="BM30" s="188"/>
      <c r="BN30" s="20"/>
      <c r="BO30" s="16"/>
      <c r="BP30" s="188"/>
      <c r="BQ30" s="20"/>
      <c r="BR30" s="16"/>
      <c r="BS30" s="188"/>
      <c r="BT30" s="20"/>
      <c r="BU30" s="16"/>
      <c r="BV30" s="188"/>
      <c r="BW30" s="20"/>
      <c r="BX30" s="16"/>
      <c r="BY30" s="188"/>
      <c r="BZ30" s="20"/>
      <c r="CA30" s="16"/>
      <c r="CB30" s="188"/>
      <c r="CC30" s="20"/>
      <c r="CD30" s="16"/>
      <c r="CE30" s="188"/>
      <c r="CF30" s="20"/>
      <c r="CG30" s="16"/>
      <c r="CH30" s="188"/>
      <c r="CI30" s="20"/>
      <c r="CJ30" s="16"/>
      <c r="CK30" s="188"/>
      <c r="CL30" s="20"/>
      <c r="CM30" s="16"/>
      <c r="CN30" s="223"/>
      <c r="CO30" s="20"/>
      <c r="CP30" s="16"/>
      <c r="CQ30" s="223"/>
      <c r="CR30" s="252"/>
      <c r="CS30" s="253"/>
      <c r="CT30" s="219"/>
      <c r="CU30" s="219"/>
      <c r="CV30" s="225"/>
      <c r="CW30" s="225"/>
      <c r="CX30" s="225"/>
      <c r="CY30" s="225"/>
      <c r="CZ30" s="226"/>
      <c r="DA30" s="224"/>
      <c r="DB30" s="227"/>
      <c r="DC30" s="219"/>
      <c r="DD30" s="228"/>
      <c r="DE30" s="223"/>
      <c r="DF30" s="252"/>
      <c r="DG30" s="253"/>
      <c r="EG30" s="101"/>
      <c r="EH30" s="101"/>
      <c r="EI30" s="101"/>
      <c r="EJ30" s="101"/>
      <c r="EK30" s="101"/>
      <c r="EL30" s="101"/>
      <c r="EM30" s="101"/>
      <c r="EN30" s="101"/>
      <c r="EO30" s="101"/>
      <c r="EP30" s="101"/>
      <c r="EQ30" s="101"/>
      <c r="ER30" s="101"/>
      <c r="ES30" s="101"/>
      <c r="ET30" s="101"/>
      <c r="EU30" s="101"/>
    </row>
    <row r="31" spans="2:151" ht="13.65" customHeight="1" x14ac:dyDescent="0.25">
      <c r="B31" s="14" t="s">
        <v>368</v>
      </c>
      <c r="C31" s="15" t="s">
        <v>148</v>
      </c>
      <c r="D31" s="16">
        <f t="shared" si="8"/>
        <v>1</v>
      </c>
      <c r="E31" s="16">
        <f t="shared" si="9"/>
        <v>1</v>
      </c>
      <c r="F31" s="16">
        <f t="shared" si="10"/>
        <v>0</v>
      </c>
      <c r="G31" s="16">
        <f t="shared" si="11"/>
        <v>11</v>
      </c>
      <c r="H31" s="17">
        <f t="shared" si="12"/>
        <v>11</v>
      </c>
      <c r="I31" s="16"/>
      <c r="J31" s="18">
        <f t="shared" si="13"/>
        <v>11</v>
      </c>
      <c r="K31" s="16" t="str">
        <f t="shared" si="16"/>
        <v/>
      </c>
      <c r="L31" s="165"/>
      <c r="M31" s="19">
        <f t="shared" si="14"/>
        <v>4</v>
      </c>
      <c r="N31" s="134"/>
      <c r="O31" s="161"/>
      <c r="P31" s="170"/>
      <c r="R31" s="20"/>
      <c r="S31" s="16"/>
      <c r="T31" s="188"/>
      <c r="U31" s="20"/>
      <c r="V31" s="16"/>
      <c r="W31" s="188"/>
      <c r="X31" s="20"/>
      <c r="Y31" s="16"/>
      <c r="Z31" s="188"/>
      <c r="AA31" s="20"/>
      <c r="AB31" s="16"/>
      <c r="AC31" s="188"/>
      <c r="AD31" s="20"/>
      <c r="AE31" s="16"/>
      <c r="AF31" s="188"/>
      <c r="AG31" s="20"/>
      <c r="AH31" s="16"/>
      <c r="AI31" s="188"/>
      <c r="AJ31" s="20"/>
      <c r="AK31" s="16"/>
      <c r="AL31" s="188"/>
      <c r="AM31" s="20"/>
      <c r="AN31" s="16"/>
      <c r="AO31" s="188"/>
      <c r="AP31" s="20"/>
      <c r="AQ31" s="16"/>
      <c r="AR31" s="188"/>
      <c r="AS31" s="20">
        <v>11</v>
      </c>
      <c r="AT31" s="16"/>
      <c r="AU31" s="188"/>
      <c r="AV31" s="20"/>
      <c r="AW31" s="16"/>
      <c r="AX31" s="188"/>
      <c r="AY31" s="20"/>
      <c r="AZ31" s="16"/>
      <c r="BA31" s="188"/>
      <c r="BB31" s="20"/>
      <c r="BC31" s="16"/>
      <c r="BD31" s="188"/>
      <c r="BE31" s="20"/>
      <c r="BF31" s="16"/>
      <c r="BG31" s="188"/>
      <c r="BH31" s="20"/>
      <c r="BI31" s="16"/>
      <c r="BJ31" s="188"/>
      <c r="BK31" s="20"/>
      <c r="BL31" s="16"/>
      <c r="BM31" s="188"/>
      <c r="BN31" s="20"/>
      <c r="BO31" s="16"/>
      <c r="BP31" s="188"/>
      <c r="BQ31" s="20"/>
      <c r="BR31" s="16"/>
      <c r="BS31" s="188"/>
      <c r="BT31" s="20"/>
      <c r="BU31" s="16"/>
      <c r="BV31" s="188"/>
      <c r="BW31" s="20"/>
      <c r="BX31" s="16"/>
      <c r="BY31" s="188"/>
      <c r="BZ31" s="20"/>
      <c r="CA31" s="16"/>
      <c r="CB31" s="188"/>
      <c r="CC31" s="20"/>
      <c r="CD31" s="16"/>
      <c r="CE31" s="188"/>
      <c r="CF31" s="20"/>
      <c r="CG31" s="16"/>
      <c r="CH31" s="188"/>
      <c r="CI31" s="20"/>
      <c r="CJ31" s="16"/>
      <c r="CK31" s="188"/>
      <c r="CL31" s="20"/>
      <c r="CM31" s="16"/>
      <c r="CN31" s="223"/>
      <c r="CO31" s="20"/>
      <c r="CP31" s="16"/>
      <c r="CQ31" s="223"/>
      <c r="CR31" s="252"/>
      <c r="CS31" s="253"/>
      <c r="CT31" s="219"/>
      <c r="CU31" s="219"/>
      <c r="CV31" s="225"/>
      <c r="CW31" s="225"/>
      <c r="CX31" s="225"/>
      <c r="CY31" s="225"/>
      <c r="CZ31" s="226"/>
      <c r="DA31" s="224"/>
      <c r="DB31" s="227"/>
      <c r="DC31" s="219"/>
      <c r="DD31" s="228"/>
      <c r="DE31" s="223"/>
      <c r="DF31" s="252"/>
      <c r="DG31" s="253"/>
      <c r="EG31" s="101"/>
      <c r="EH31" s="101"/>
      <c r="EI31" s="101"/>
      <c r="EJ31" s="101"/>
      <c r="EK31" s="101"/>
      <c r="EL31" s="101"/>
      <c r="EM31" s="101"/>
      <c r="EN31" s="101"/>
      <c r="EO31" s="101"/>
      <c r="EP31" s="101"/>
      <c r="EQ31" s="101"/>
      <c r="ER31" s="101"/>
      <c r="ES31" s="101"/>
      <c r="ET31" s="101"/>
      <c r="EU31" s="101"/>
    </row>
    <row r="32" spans="2:151" ht="13.65" customHeight="1" x14ac:dyDescent="0.25">
      <c r="B32" s="14" t="s">
        <v>397</v>
      </c>
      <c r="C32" s="15" t="s">
        <v>149</v>
      </c>
      <c r="D32" s="16">
        <f t="shared" si="8"/>
        <v>5</v>
      </c>
      <c r="E32" s="16">
        <f t="shared" si="9"/>
        <v>1</v>
      </c>
      <c r="F32" s="16">
        <f t="shared" si="10"/>
        <v>0</v>
      </c>
      <c r="G32" s="16">
        <f t="shared" si="11"/>
        <v>11</v>
      </c>
      <c r="H32" s="17">
        <f t="shared" si="12"/>
        <v>11</v>
      </c>
      <c r="I32" s="16"/>
      <c r="J32" s="18">
        <f t="shared" si="13"/>
        <v>11</v>
      </c>
      <c r="K32" s="16" t="str">
        <f t="shared" si="16"/>
        <v/>
      </c>
      <c r="L32" s="165"/>
      <c r="M32" s="19">
        <f t="shared" si="14"/>
        <v>4</v>
      </c>
      <c r="N32" s="134"/>
      <c r="O32" s="161"/>
      <c r="P32" s="170"/>
      <c r="R32" s="20"/>
      <c r="S32" s="16"/>
      <c r="T32" s="188"/>
      <c r="U32" s="20"/>
      <c r="V32" s="16"/>
      <c r="W32" s="188"/>
      <c r="X32" s="20"/>
      <c r="Y32" s="16"/>
      <c r="Z32" s="188"/>
      <c r="AA32" s="20"/>
      <c r="AB32" s="16"/>
      <c r="AC32" s="188"/>
      <c r="AD32" s="20"/>
      <c r="AE32" s="16"/>
      <c r="AF32" s="188"/>
      <c r="AG32" s="20"/>
      <c r="AH32" s="16"/>
      <c r="AI32" s="188"/>
      <c r="AJ32" s="20"/>
      <c r="AK32" s="16"/>
      <c r="AL32" s="188"/>
      <c r="AM32" s="20"/>
      <c r="AN32" s="16"/>
      <c r="AO32" s="188"/>
      <c r="AP32" s="20"/>
      <c r="AQ32" s="16"/>
      <c r="AR32" s="188"/>
      <c r="AS32" s="20"/>
      <c r="AT32" s="16"/>
      <c r="AU32" s="188"/>
      <c r="AV32" s="20"/>
      <c r="AW32" s="16"/>
      <c r="AX32" s="188"/>
      <c r="AY32" s="20"/>
      <c r="AZ32" s="16"/>
      <c r="BA32" s="188"/>
      <c r="BB32" s="20"/>
      <c r="BC32" s="16"/>
      <c r="BD32" s="188"/>
      <c r="BE32" s="20"/>
      <c r="BF32" s="16"/>
      <c r="BG32" s="188"/>
      <c r="BH32" s="20"/>
      <c r="BI32" s="16"/>
      <c r="BJ32" s="188"/>
      <c r="BK32" s="20"/>
      <c r="BL32" s="16"/>
      <c r="BM32" s="188"/>
      <c r="BN32" s="20" t="s">
        <v>107</v>
      </c>
      <c r="BO32" s="16"/>
      <c r="BP32" s="188"/>
      <c r="BQ32" s="20" t="s">
        <v>107</v>
      </c>
      <c r="BR32" s="16"/>
      <c r="BS32" s="188"/>
      <c r="BT32" s="20">
        <v>11</v>
      </c>
      <c r="BU32" s="16"/>
      <c r="BV32" s="188"/>
      <c r="BW32" s="20" t="s">
        <v>107</v>
      </c>
      <c r="BX32" s="16"/>
      <c r="BY32" s="188"/>
      <c r="BZ32" s="20" t="s">
        <v>107</v>
      </c>
      <c r="CA32" s="16"/>
      <c r="CB32" s="188"/>
      <c r="CC32" s="20"/>
      <c r="CD32" s="16"/>
      <c r="CE32" s="188"/>
      <c r="CF32" s="20"/>
      <c r="CG32" s="16"/>
      <c r="CH32" s="188"/>
      <c r="CI32" s="20"/>
      <c r="CJ32" s="16"/>
      <c r="CK32" s="188"/>
      <c r="CL32" s="20"/>
      <c r="CM32" s="16"/>
      <c r="CN32" s="223"/>
      <c r="CO32" s="20"/>
      <c r="CP32" s="16"/>
      <c r="CQ32" s="223"/>
      <c r="CR32" s="252"/>
      <c r="CS32" s="253"/>
      <c r="CT32" s="219"/>
      <c r="CU32" s="219"/>
      <c r="CV32" s="225"/>
      <c r="CW32" s="225"/>
      <c r="CX32" s="225"/>
      <c r="CY32" s="225"/>
      <c r="CZ32" s="226"/>
      <c r="DA32" s="224"/>
      <c r="DB32" s="227"/>
      <c r="DC32" s="219"/>
      <c r="DD32" s="228"/>
      <c r="DE32" s="223"/>
      <c r="DF32" s="252"/>
      <c r="DG32" s="253"/>
      <c r="EG32" s="101"/>
      <c r="EH32" s="101"/>
      <c r="EI32" s="101"/>
      <c r="EJ32" s="101"/>
      <c r="EK32" s="101"/>
      <c r="EL32" s="101"/>
      <c r="EM32" s="101"/>
      <c r="EN32" s="101"/>
      <c r="EO32" s="101"/>
      <c r="EP32" s="101"/>
      <c r="EQ32" s="101"/>
      <c r="ER32" s="101"/>
      <c r="ES32" s="101"/>
      <c r="ET32" s="101"/>
      <c r="EU32" s="101"/>
    </row>
    <row r="33" spans="2:151" ht="13.65" customHeight="1" x14ac:dyDescent="0.25">
      <c r="B33" s="14" t="s">
        <v>70</v>
      </c>
      <c r="C33" s="15" t="s">
        <v>148</v>
      </c>
      <c r="D33" s="16">
        <f t="shared" si="8"/>
        <v>7</v>
      </c>
      <c r="E33" s="16">
        <f t="shared" si="9"/>
        <v>4</v>
      </c>
      <c r="F33" s="16">
        <f t="shared" si="10"/>
        <v>1</v>
      </c>
      <c r="G33" s="16">
        <f t="shared" si="11"/>
        <v>27</v>
      </c>
      <c r="H33" s="17">
        <f t="shared" si="12"/>
        <v>9</v>
      </c>
      <c r="I33" s="16" t="s">
        <v>62</v>
      </c>
      <c r="J33" s="18">
        <f t="shared" si="13"/>
        <v>9</v>
      </c>
      <c r="K33" s="16" t="str">
        <f t="shared" si="16"/>
        <v/>
      </c>
      <c r="L33" s="165"/>
      <c r="M33" s="19">
        <f t="shared" si="14"/>
        <v>6</v>
      </c>
      <c r="O33" s="161"/>
      <c r="P33" s="170"/>
      <c r="Q33" s="165"/>
      <c r="R33" s="20"/>
      <c r="S33" s="16"/>
      <c r="T33" s="189"/>
      <c r="U33" s="20"/>
      <c r="V33" s="16"/>
      <c r="W33" s="189"/>
      <c r="X33" s="20"/>
      <c r="Y33" s="16"/>
      <c r="Z33" s="189"/>
      <c r="AA33" s="20">
        <v>9</v>
      </c>
      <c r="AB33" s="16" t="s">
        <v>62</v>
      </c>
      <c r="AC33" s="189"/>
      <c r="AD33" s="20"/>
      <c r="AE33" s="16"/>
      <c r="AF33" s="189"/>
      <c r="AG33" s="20">
        <v>5</v>
      </c>
      <c r="AH33" s="16"/>
      <c r="AI33" s="189"/>
      <c r="AJ33" s="20"/>
      <c r="AK33" s="16"/>
      <c r="AL33" s="189"/>
      <c r="AM33" s="20" t="s">
        <v>107</v>
      </c>
      <c r="AN33" s="16"/>
      <c r="AO33" s="189"/>
      <c r="AP33" s="20"/>
      <c r="AQ33" s="16"/>
      <c r="AR33" s="189"/>
      <c r="AS33" s="20">
        <v>5</v>
      </c>
      <c r="AT33" s="16"/>
      <c r="AU33" s="189"/>
      <c r="AV33" s="20"/>
      <c r="AW33" s="16"/>
      <c r="AX33" s="189"/>
      <c r="AY33" s="20"/>
      <c r="AZ33" s="16"/>
      <c r="BA33" s="189"/>
      <c r="BB33" s="20" t="s">
        <v>107</v>
      </c>
      <c r="BC33" s="16"/>
      <c r="BD33" s="189"/>
      <c r="BE33" s="20"/>
      <c r="BF33" s="16"/>
      <c r="BG33" s="189"/>
      <c r="BH33" s="20"/>
      <c r="BI33" s="16"/>
      <c r="BJ33" s="189"/>
      <c r="BK33" s="20"/>
      <c r="BL33" s="16"/>
      <c r="BM33" s="189"/>
      <c r="BN33" s="20"/>
      <c r="BO33" s="16"/>
      <c r="BP33" s="189"/>
      <c r="BQ33" s="20"/>
      <c r="BR33" s="16"/>
      <c r="BS33" s="189"/>
      <c r="BT33" s="20"/>
      <c r="BU33" s="16"/>
      <c r="BV33" s="189"/>
      <c r="BW33" s="20"/>
      <c r="BX33" s="16"/>
      <c r="BY33" s="188"/>
      <c r="BZ33" s="20"/>
      <c r="CA33" s="16"/>
      <c r="CB33" s="188"/>
      <c r="CC33" s="20"/>
      <c r="CD33" s="16"/>
      <c r="CE33" s="188"/>
      <c r="CF33" s="20"/>
      <c r="CG33" s="16"/>
      <c r="CH33" s="188"/>
      <c r="CI33" s="20"/>
      <c r="CJ33" s="16"/>
      <c r="CK33" s="188"/>
      <c r="CL33" s="20" t="s">
        <v>107</v>
      </c>
      <c r="CM33" s="16"/>
      <c r="CN33" s="223"/>
      <c r="CO33" s="20">
        <v>8</v>
      </c>
      <c r="CP33" s="16"/>
      <c r="CQ33" s="223"/>
      <c r="CR33" s="252"/>
      <c r="CS33" s="253"/>
      <c r="CT33" s="219"/>
      <c r="CU33" s="219"/>
      <c r="CV33" s="225"/>
      <c r="CW33" s="225"/>
      <c r="CX33" s="225"/>
      <c r="CY33" s="225"/>
      <c r="CZ33" s="226"/>
      <c r="DA33" s="224"/>
      <c r="DB33" s="227"/>
      <c r="DC33" s="219"/>
      <c r="DD33" s="228"/>
      <c r="DE33" s="223"/>
      <c r="DF33" s="252"/>
      <c r="DG33" s="253"/>
      <c r="EG33" s="101"/>
      <c r="EH33" s="101"/>
      <c r="EI33" s="101"/>
      <c r="EJ33" s="101"/>
      <c r="EK33" s="101"/>
      <c r="EL33" s="101"/>
      <c r="EM33" s="101"/>
      <c r="EN33" s="101"/>
      <c r="EO33" s="101"/>
      <c r="EP33" s="101"/>
      <c r="EQ33" s="101"/>
      <c r="ER33" s="101"/>
      <c r="ES33" s="101"/>
      <c r="ET33" s="101"/>
      <c r="EU33" s="101"/>
    </row>
    <row r="34" spans="2:151" ht="13.65" customHeight="1" x14ac:dyDescent="0.25">
      <c r="B34" s="14" t="s">
        <v>306</v>
      </c>
      <c r="C34" s="15" t="s">
        <v>148</v>
      </c>
      <c r="D34" s="16">
        <f t="shared" si="8"/>
        <v>1</v>
      </c>
      <c r="E34" s="16">
        <f t="shared" si="9"/>
        <v>1</v>
      </c>
      <c r="F34" s="16">
        <f t="shared" si="10"/>
        <v>0</v>
      </c>
      <c r="G34" s="16">
        <f t="shared" si="11"/>
        <v>9</v>
      </c>
      <c r="H34" s="17">
        <f t="shared" si="12"/>
        <v>9</v>
      </c>
      <c r="I34" s="16"/>
      <c r="J34" s="18">
        <f t="shared" si="13"/>
        <v>9</v>
      </c>
      <c r="K34" s="16" t="str">
        <f t="shared" si="16"/>
        <v/>
      </c>
      <c r="L34" s="165"/>
      <c r="M34" s="19">
        <f t="shared" si="14"/>
        <v>2</v>
      </c>
      <c r="N34" s="134"/>
      <c r="O34" s="161"/>
      <c r="P34" s="170"/>
      <c r="R34" s="20"/>
      <c r="S34" s="16"/>
      <c r="T34" s="188"/>
      <c r="U34" s="20"/>
      <c r="V34" s="16"/>
      <c r="W34" s="188"/>
      <c r="X34" s="20"/>
      <c r="Y34" s="16"/>
      <c r="Z34" s="188"/>
      <c r="AA34" s="20"/>
      <c r="AB34" s="16"/>
      <c r="AC34" s="188"/>
      <c r="AD34" s="20"/>
      <c r="AE34" s="16"/>
      <c r="AF34" s="188"/>
      <c r="AG34" s="20"/>
      <c r="AH34" s="16"/>
      <c r="AI34" s="188"/>
      <c r="AJ34" s="20"/>
      <c r="AK34" s="16"/>
      <c r="AL34" s="188"/>
      <c r="AM34" s="20"/>
      <c r="AN34" s="16"/>
      <c r="AO34" s="188"/>
      <c r="AP34" s="20"/>
      <c r="AQ34" s="16"/>
      <c r="AR34" s="188"/>
      <c r="AS34" s="20"/>
      <c r="AT34" s="16"/>
      <c r="AU34" s="188"/>
      <c r="AV34" s="20">
        <v>9</v>
      </c>
      <c r="AW34" s="16"/>
      <c r="AX34" s="188"/>
      <c r="AY34" s="20"/>
      <c r="AZ34" s="16"/>
      <c r="BA34" s="188"/>
      <c r="BB34" s="20"/>
      <c r="BC34" s="16"/>
      <c r="BD34" s="188"/>
      <c r="BE34" s="20"/>
      <c r="BF34" s="16"/>
      <c r="BG34" s="188"/>
      <c r="BH34" s="20"/>
      <c r="BI34" s="16"/>
      <c r="BJ34" s="188"/>
      <c r="BK34" s="20"/>
      <c r="BL34" s="16"/>
      <c r="BM34" s="188"/>
      <c r="BN34" s="20"/>
      <c r="BO34" s="16"/>
      <c r="BP34" s="188"/>
      <c r="BQ34" s="20"/>
      <c r="BR34" s="16"/>
      <c r="BS34" s="188"/>
      <c r="BT34" s="20"/>
      <c r="BU34" s="16"/>
      <c r="BV34" s="188"/>
      <c r="BW34" s="20"/>
      <c r="BX34" s="16"/>
      <c r="BY34" s="188"/>
      <c r="BZ34" s="20"/>
      <c r="CA34" s="16"/>
      <c r="CB34" s="188"/>
      <c r="CC34" s="20"/>
      <c r="CD34" s="16"/>
      <c r="CE34" s="188"/>
      <c r="CF34" s="20"/>
      <c r="CG34" s="16"/>
      <c r="CH34" s="188"/>
      <c r="CI34" s="20"/>
      <c r="CJ34" s="16"/>
      <c r="CK34" s="188"/>
      <c r="CL34" s="20"/>
      <c r="CM34" s="16"/>
      <c r="CN34" s="223"/>
      <c r="CO34" s="20"/>
      <c r="CP34" s="16"/>
      <c r="CQ34" s="223"/>
      <c r="CR34" s="252"/>
      <c r="CS34" s="253"/>
      <c r="CT34" s="219"/>
      <c r="CU34" s="219"/>
      <c r="CV34" s="225"/>
      <c r="CW34" s="225"/>
      <c r="CX34" s="225"/>
      <c r="CY34" s="225"/>
      <c r="CZ34" s="226"/>
      <c r="DA34" s="224"/>
      <c r="DB34" s="227"/>
      <c r="DC34" s="219"/>
      <c r="DD34" s="228"/>
      <c r="DE34" s="223"/>
      <c r="DF34" s="252"/>
      <c r="DG34" s="253"/>
      <c r="EG34" s="101"/>
      <c r="EH34" s="101"/>
      <c r="EI34" s="101"/>
      <c r="EJ34" s="101"/>
      <c r="EK34" s="101"/>
      <c r="EL34" s="101"/>
      <c r="EM34" s="101"/>
      <c r="EN34" s="101"/>
      <c r="EO34" s="101"/>
      <c r="EP34" s="101"/>
      <c r="EQ34" s="101"/>
      <c r="ER34" s="101"/>
      <c r="ES34" s="101"/>
      <c r="ET34" s="101"/>
      <c r="EU34" s="101"/>
    </row>
    <row r="35" spans="2:151" ht="13.65" customHeight="1" x14ac:dyDescent="0.25">
      <c r="B35" s="14" t="s">
        <v>23</v>
      </c>
      <c r="C35" s="15" t="s">
        <v>148</v>
      </c>
      <c r="D35" s="16">
        <f t="shared" si="8"/>
        <v>20</v>
      </c>
      <c r="E35" s="16">
        <f t="shared" si="9"/>
        <v>6</v>
      </c>
      <c r="F35" s="16">
        <f t="shared" si="10"/>
        <v>3</v>
      </c>
      <c r="G35" s="16">
        <f t="shared" si="11"/>
        <v>23</v>
      </c>
      <c r="H35" s="17">
        <f t="shared" si="12"/>
        <v>12</v>
      </c>
      <c r="I35" s="16" t="s">
        <v>62</v>
      </c>
      <c r="J35" s="18">
        <f t="shared" si="13"/>
        <v>7.666666666666667</v>
      </c>
      <c r="K35" s="16" t="str">
        <f t="shared" si="16"/>
        <v/>
      </c>
      <c r="L35" s="165"/>
      <c r="M35" s="19">
        <f t="shared" si="14"/>
        <v>2</v>
      </c>
      <c r="O35" s="161"/>
      <c r="P35" s="170"/>
      <c r="R35" s="20"/>
      <c r="S35" s="16"/>
      <c r="T35" s="188"/>
      <c r="U35" s="20"/>
      <c r="V35" s="16"/>
      <c r="W35" s="188"/>
      <c r="X35" s="20"/>
      <c r="Y35" s="16"/>
      <c r="Z35" s="188"/>
      <c r="AA35" s="20">
        <v>4</v>
      </c>
      <c r="AB35" s="16"/>
      <c r="AC35" s="188"/>
      <c r="AD35" s="20">
        <v>2</v>
      </c>
      <c r="AE35" s="16" t="s">
        <v>62</v>
      </c>
      <c r="AF35" s="188"/>
      <c r="AG35" s="20"/>
      <c r="AH35" s="16"/>
      <c r="AI35" s="188"/>
      <c r="AJ35" s="20" t="s">
        <v>107</v>
      </c>
      <c r="AK35" s="16"/>
      <c r="AL35" s="188"/>
      <c r="AM35" s="20" t="s">
        <v>107</v>
      </c>
      <c r="AN35" s="16"/>
      <c r="AO35" s="188"/>
      <c r="AP35" s="20" t="s">
        <v>107</v>
      </c>
      <c r="AQ35" s="16"/>
      <c r="AR35" s="188"/>
      <c r="AS35" s="20">
        <v>1</v>
      </c>
      <c r="AT35" s="16"/>
      <c r="AU35" s="188"/>
      <c r="AV35" s="20">
        <v>4</v>
      </c>
      <c r="AW35" s="16"/>
      <c r="AX35" s="188"/>
      <c r="AY35" s="20" t="s">
        <v>107</v>
      </c>
      <c r="AZ35" s="16"/>
      <c r="BA35" s="188"/>
      <c r="BB35" s="20" t="s">
        <v>107</v>
      </c>
      <c r="BC35" s="16"/>
      <c r="BD35" s="188"/>
      <c r="BE35" s="20"/>
      <c r="BF35" s="16"/>
      <c r="BG35" s="188"/>
      <c r="BH35" s="20">
        <v>0</v>
      </c>
      <c r="BI35" s="16" t="s">
        <v>62</v>
      </c>
      <c r="BJ35" s="188"/>
      <c r="BK35" s="20" t="s">
        <v>107</v>
      </c>
      <c r="BL35" s="16"/>
      <c r="BM35" s="188"/>
      <c r="BN35" s="20" t="s">
        <v>107</v>
      </c>
      <c r="BO35" s="16"/>
      <c r="BP35" s="188"/>
      <c r="BQ35" s="20" t="s">
        <v>107</v>
      </c>
      <c r="BR35" s="16"/>
      <c r="BS35" s="188"/>
      <c r="BT35" s="20">
        <v>12</v>
      </c>
      <c r="BU35" s="16" t="s">
        <v>62</v>
      </c>
      <c r="BV35" s="188"/>
      <c r="BW35" s="20"/>
      <c r="BX35" s="16"/>
      <c r="BY35" s="188"/>
      <c r="BZ35" s="20" t="s">
        <v>107</v>
      </c>
      <c r="CA35" s="16"/>
      <c r="CB35" s="188"/>
      <c r="CC35" s="20" t="s">
        <v>107</v>
      </c>
      <c r="CD35" s="16"/>
      <c r="CE35" s="188"/>
      <c r="CF35" s="20" t="s">
        <v>107</v>
      </c>
      <c r="CG35" s="16"/>
      <c r="CH35" s="188"/>
      <c r="CI35" s="20" t="s">
        <v>107</v>
      </c>
      <c r="CJ35" s="16"/>
      <c r="CK35" s="188"/>
      <c r="CL35" s="20" t="s">
        <v>107</v>
      </c>
      <c r="CM35" s="16"/>
      <c r="CN35" s="223"/>
      <c r="CO35" s="20" t="s">
        <v>107</v>
      </c>
      <c r="CP35" s="16"/>
      <c r="CQ35" s="223"/>
      <c r="CR35" s="252"/>
      <c r="CS35" s="253"/>
      <c r="CT35" s="219"/>
      <c r="CU35" s="219"/>
      <c r="CV35" s="225"/>
      <c r="CW35" s="225"/>
      <c r="CX35" s="225"/>
      <c r="CY35" s="225"/>
      <c r="CZ35" s="226"/>
      <c r="DA35" s="224"/>
      <c r="DB35" s="227"/>
      <c r="DC35" s="219"/>
      <c r="DD35" s="228"/>
      <c r="DE35" s="223"/>
      <c r="DF35" s="252"/>
      <c r="DG35" s="253"/>
      <c r="EG35" s="101"/>
      <c r="EH35" s="101"/>
      <c r="EI35" s="101"/>
      <c r="EJ35" s="101"/>
      <c r="EK35" s="101"/>
      <c r="EL35" s="101"/>
      <c r="EM35" s="101"/>
      <c r="EN35" s="101"/>
      <c r="EO35" s="101"/>
      <c r="EP35" s="101"/>
      <c r="EQ35" s="101"/>
      <c r="ER35" s="101"/>
      <c r="ES35" s="101"/>
      <c r="ET35" s="101"/>
      <c r="EU35" s="101"/>
    </row>
    <row r="36" spans="2:151" ht="13.65" customHeight="1" x14ac:dyDescent="0.25">
      <c r="B36" s="14" t="s">
        <v>159</v>
      </c>
      <c r="C36" s="15" t="s">
        <v>148</v>
      </c>
      <c r="D36" s="16">
        <f t="shared" si="8"/>
        <v>2</v>
      </c>
      <c r="E36" s="16">
        <f t="shared" si="9"/>
        <v>2</v>
      </c>
      <c r="F36" s="16">
        <f t="shared" si="10"/>
        <v>0</v>
      </c>
      <c r="G36" s="16">
        <f t="shared" si="11"/>
        <v>14</v>
      </c>
      <c r="H36" s="17">
        <f t="shared" si="12"/>
        <v>10</v>
      </c>
      <c r="I36" s="16"/>
      <c r="J36" s="18">
        <f t="shared" si="13"/>
        <v>7</v>
      </c>
      <c r="K36" s="16" t="str">
        <f t="shared" si="16"/>
        <v/>
      </c>
      <c r="L36" s="165"/>
      <c r="M36" s="19">
        <f t="shared" si="14"/>
        <v>0</v>
      </c>
      <c r="N36" s="134"/>
      <c r="O36" s="161"/>
      <c r="P36" s="170"/>
      <c r="R36" s="20"/>
      <c r="S36" s="16"/>
      <c r="T36" s="188"/>
      <c r="U36" s="20"/>
      <c r="V36" s="16"/>
      <c r="W36" s="188"/>
      <c r="X36" s="20"/>
      <c r="Y36" s="16"/>
      <c r="Z36" s="188"/>
      <c r="AA36" s="20"/>
      <c r="AB36" s="16"/>
      <c r="AC36" s="188"/>
      <c r="AD36" s="20">
        <v>4</v>
      </c>
      <c r="AE36" s="16"/>
      <c r="AF36" s="188"/>
      <c r="AG36" s="20"/>
      <c r="AH36" s="16"/>
      <c r="AI36" s="188"/>
      <c r="AJ36" s="20"/>
      <c r="AK36" s="16"/>
      <c r="AL36" s="188"/>
      <c r="AM36" s="20"/>
      <c r="AN36" s="16"/>
      <c r="AO36" s="188"/>
      <c r="AP36" s="20">
        <v>10</v>
      </c>
      <c r="AQ36" s="16"/>
      <c r="AR36" s="188"/>
      <c r="AS36" s="20"/>
      <c r="AT36" s="16"/>
      <c r="AU36" s="188"/>
      <c r="AV36" s="20"/>
      <c r="AW36" s="16"/>
      <c r="AX36" s="188"/>
      <c r="AY36" s="20"/>
      <c r="AZ36" s="16"/>
      <c r="BA36" s="188"/>
      <c r="BB36" s="20"/>
      <c r="BC36" s="16"/>
      <c r="BD36" s="188"/>
      <c r="BE36" s="20"/>
      <c r="BF36" s="16"/>
      <c r="BG36" s="188"/>
      <c r="BH36" s="20"/>
      <c r="BI36" s="16"/>
      <c r="BJ36" s="188"/>
      <c r="BK36" s="20"/>
      <c r="BL36" s="16"/>
      <c r="BM36" s="188"/>
      <c r="BN36" s="20"/>
      <c r="BO36" s="16"/>
      <c r="BP36" s="188"/>
      <c r="BQ36" s="20"/>
      <c r="BR36" s="16"/>
      <c r="BS36" s="188"/>
      <c r="BT36" s="20"/>
      <c r="BU36" s="16"/>
      <c r="BV36" s="188"/>
      <c r="BW36" s="20"/>
      <c r="BX36" s="16"/>
      <c r="BY36" s="188"/>
      <c r="BZ36" s="20"/>
      <c r="CA36" s="16"/>
      <c r="CB36" s="188"/>
      <c r="CC36" s="20"/>
      <c r="CD36" s="16"/>
      <c r="CE36" s="188"/>
      <c r="CF36" s="20"/>
      <c r="CG36" s="16"/>
      <c r="CH36" s="188"/>
      <c r="CI36" s="20"/>
      <c r="CJ36" s="16"/>
      <c r="CK36" s="188"/>
      <c r="CL36" s="20"/>
      <c r="CM36" s="16"/>
      <c r="CN36" s="223"/>
      <c r="CO36" s="20"/>
      <c r="CP36" s="16"/>
      <c r="CQ36" s="223"/>
      <c r="CR36" s="252"/>
      <c r="CS36" s="253"/>
      <c r="CT36" s="219"/>
      <c r="CU36" s="219"/>
      <c r="CV36" s="225"/>
      <c r="CW36" s="225"/>
      <c r="CX36" s="225"/>
      <c r="CY36" s="225"/>
      <c r="CZ36" s="226"/>
      <c r="DA36" s="224"/>
      <c r="DB36" s="227"/>
      <c r="DC36" s="219"/>
      <c r="DD36" s="228"/>
      <c r="DE36" s="223"/>
      <c r="DF36" s="252"/>
      <c r="DG36" s="253"/>
      <c r="EG36" s="101"/>
      <c r="EH36" s="101"/>
      <c r="EI36" s="101"/>
      <c r="EJ36" s="101"/>
      <c r="EK36" s="101"/>
      <c r="EL36" s="101"/>
      <c r="EM36" s="101"/>
      <c r="EN36" s="101"/>
      <c r="EO36" s="101"/>
      <c r="EP36" s="101"/>
      <c r="EQ36" s="101"/>
      <c r="ER36" s="101"/>
      <c r="ES36" s="101"/>
      <c r="ET36" s="101"/>
      <c r="EU36" s="101"/>
    </row>
    <row r="37" spans="2:151" ht="13.65" customHeight="1" x14ac:dyDescent="0.25">
      <c r="B37" s="14" t="s">
        <v>301</v>
      </c>
      <c r="C37" s="15" t="s">
        <v>149</v>
      </c>
      <c r="D37" s="16">
        <f t="shared" si="8"/>
        <v>2</v>
      </c>
      <c r="E37" s="16">
        <f t="shared" si="9"/>
        <v>2</v>
      </c>
      <c r="F37" s="16">
        <f t="shared" si="10"/>
        <v>1</v>
      </c>
      <c r="G37" s="16">
        <f t="shared" si="11"/>
        <v>6</v>
      </c>
      <c r="H37" s="17">
        <f t="shared" si="12"/>
        <v>6</v>
      </c>
      <c r="I37" s="16" t="s">
        <v>62</v>
      </c>
      <c r="J37" s="18">
        <f t="shared" si="13"/>
        <v>6</v>
      </c>
      <c r="K37" s="16" t="str">
        <f t="shared" si="16"/>
        <v/>
      </c>
      <c r="L37" s="165"/>
      <c r="M37" s="19">
        <f t="shared" si="14"/>
        <v>-1</v>
      </c>
      <c r="N37" s="134"/>
      <c r="O37" s="161"/>
      <c r="P37" s="170"/>
      <c r="R37" s="20"/>
      <c r="S37" s="16"/>
      <c r="T37" s="188"/>
      <c r="U37" s="20"/>
      <c r="V37" s="16"/>
      <c r="W37" s="188"/>
      <c r="X37" s="20"/>
      <c r="Y37" s="16"/>
      <c r="Z37" s="188"/>
      <c r="AA37" s="20"/>
      <c r="AB37" s="16"/>
      <c r="AC37" s="188"/>
      <c r="AD37" s="20"/>
      <c r="AE37" s="16"/>
      <c r="AF37" s="188"/>
      <c r="AG37" s="20"/>
      <c r="AH37" s="16"/>
      <c r="AI37" s="188"/>
      <c r="AJ37" s="20"/>
      <c r="AK37" s="16"/>
      <c r="AL37" s="188"/>
      <c r="AM37" s="20"/>
      <c r="AN37" s="16"/>
      <c r="AO37" s="188"/>
      <c r="AP37" s="20"/>
      <c r="AQ37" s="16"/>
      <c r="AR37" s="188"/>
      <c r="AS37" s="20"/>
      <c r="AT37" s="16"/>
      <c r="AU37" s="188"/>
      <c r="AV37" s="20"/>
      <c r="AW37" s="16"/>
      <c r="AX37" s="188"/>
      <c r="AY37" s="20"/>
      <c r="AZ37" s="16"/>
      <c r="BA37" s="188"/>
      <c r="BB37" s="20"/>
      <c r="BC37" s="16"/>
      <c r="BD37" s="188"/>
      <c r="BE37" s="20"/>
      <c r="BF37" s="16"/>
      <c r="BG37" s="188"/>
      <c r="BH37" s="20"/>
      <c r="BI37" s="16"/>
      <c r="BJ37" s="188"/>
      <c r="BK37" s="20">
        <v>6</v>
      </c>
      <c r="BL37" s="16" t="s">
        <v>62</v>
      </c>
      <c r="BM37" s="188"/>
      <c r="BN37" s="20"/>
      <c r="BO37" s="16"/>
      <c r="BP37" s="188"/>
      <c r="BQ37" s="20"/>
      <c r="BR37" s="16"/>
      <c r="BS37" s="188"/>
      <c r="BT37" s="20"/>
      <c r="BU37" s="16"/>
      <c r="BV37" s="188"/>
      <c r="BW37" s="20"/>
      <c r="BX37" s="16"/>
      <c r="BY37" s="188"/>
      <c r="BZ37" s="20"/>
      <c r="CA37" s="16"/>
      <c r="CB37" s="188"/>
      <c r="CC37" s="20"/>
      <c r="CD37" s="16"/>
      <c r="CE37" s="188"/>
      <c r="CF37" s="20">
        <v>0</v>
      </c>
      <c r="CG37" s="16"/>
      <c r="CH37" s="188"/>
      <c r="CI37" s="20"/>
      <c r="CJ37" s="16"/>
      <c r="CK37" s="188"/>
      <c r="CL37" s="20"/>
      <c r="CM37" s="16"/>
      <c r="CN37" s="223"/>
      <c r="CO37" s="20"/>
      <c r="CP37" s="16"/>
      <c r="CQ37" s="223"/>
      <c r="CR37" s="252"/>
      <c r="CS37" s="253"/>
      <c r="CT37" s="219"/>
      <c r="CU37" s="219"/>
      <c r="CV37" s="225"/>
      <c r="CW37" s="225"/>
      <c r="CX37" s="225"/>
      <c r="CY37" s="225"/>
      <c r="CZ37" s="226"/>
      <c r="DA37" s="224"/>
      <c r="DB37" s="227"/>
      <c r="DC37" s="219"/>
      <c r="DD37" s="228"/>
      <c r="DE37" s="223"/>
      <c r="DF37" s="252"/>
      <c r="DG37" s="253"/>
      <c r="EG37" s="101"/>
      <c r="EH37" s="101"/>
      <c r="EI37" s="101"/>
      <c r="EJ37" s="101"/>
      <c r="EK37" s="101"/>
      <c r="EL37" s="101"/>
      <c r="EM37" s="101"/>
      <c r="EN37" s="101"/>
      <c r="EO37" s="101"/>
      <c r="EP37" s="101"/>
      <c r="EQ37" s="101"/>
      <c r="ER37" s="101"/>
      <c r="ES37" s="101"/>
      <c r="ET37" s="101"/>
      <c r="EU37" s="101"/>
    </row>
    <row r="38" spans="2:151" ht="13.65" customHeight="1" x14ac:dyDescent="0.25">
      <c r="B38" s="14" t="s">
        <v>373</v>
      </c>
      <c r="C38" s="15" t="s">
        <v>156</v>
      </c>
      <c r="D38" s="16">
        <f t="shared" si="8"/>
        <v>1</v>
      </c>
      <c r="E38" s="16">
        <f t="shared" si="9"/>
        <v>1</v>
      </c>
      <c r="F38" s="16">
        <f t="shared" si="10"/>
        <v>0</v>
      </c>
      <c r="G38" s="16">
        <f t="shared" si="11"/>
        <v>6</v>
      </c>
      <c r="H38" s="17">
        <f t="shared" si="12"/>
        <v>6</v>
      </c>
      <c r="I38" s="16"/>
      <c r="J38" s="18">
        <f t="shared" si="13"/>
        <v>6</v>
      </c>
      <c r="K38" s="16" t="str">
        <f t="shared" si="16"/>
        <v/>
      </c>
      <c r="L38" s="165"/>
      <c r="M38" s="19">
        <f t="shared" si="14"/>
        <v>-1</v>
      </c>
      <c r="N38" s="134"/>
      <c r="O38" s="161"/>
      <c r="P38" s="170"/>
      <c r="R38" s="20"/>
      <c r="S38" s="16"/>
      <c r="T38" s="188"/>
      <c r="U38" s="20"/>
      <c r="V38" s="16"/>
      <c r="W38" s="188"/>
      <c r="X38" s="20"/>
      <c r="Y38" s="16"/>
      <c r="Z38" s="188"/>
      <c r="AA38" s="20"/>
      <c r="AB38" s="16"/>
      <c r="AC38" s="188"/>
      <c r="AD38" s="20"/>
      <c r="AE38" s="16"/>
      <c r="AF38" s="188"/>
      <c r="AG38" s="20"/>
      <c r="AH38" s="16"/>
      <c r="AI38" s="188"/>
      <c r="AJ38" s="20"/>
      <c r="AK38" s="16"/>
      <c r="AL38" s="188"/>
      <c r="AM38" s="20"/>
      <c r="AN38" s="16"/>
      <c r="AO38" s="188"/>
      <c r="AP38" s="20"/>
      <c r="AQ38" s="16"/>
      <c r="AR38" s="188"/>
      <c r="AS38" s="20"/>
      <c r="AT38" s="16"/>
      <c r="AU38" s="188"/>
      <c r="AV38" s="20"/>
      <c r="AW38" s="16"/>
      <c r="AX38" s="188"/>
      <c r="AY38" s="20"/>
      <c r="AZ38" s="16"/>
      <c r="BA38" s="188"/>
      <c r="BB38" s="20"/>
      <c r="BC38" s="16"/>
      <c r="BD38" s="188"/>
      <c r="BE38" s="20"/>
      <c r="BF38" s="16"/>
      <c r="BG38" s="188"/>
      <c r="BH38" s="20"/>
      <c r="BI38" s="16"/>
      <c r="BJ38" s="188"/>
      <c r="BK38" s="20">
        <v>6</v>
      </c>
      <c r="BL38" s="16"/>
      <c r="BM38" s="188"/>
      <c r="BN38" s="20"/>
      <c r="BO38" s="16"/>
      <c r="BP38" s="188"/>
      <c r="BQ38" s="20"/>
      <c r="BR38" s="16"/>
      <c r="BS38" s="188"/>
      <c r="BT38" s="20"/>
      <c r="BU38" s="16"/>
      <c r="BV38" s="188"/>
      <c r="BW38" s="20"/>
      <c r="BX38" s="16"/>
      <c r="BY38" s="188"/>
      <c r="BZ38" s="20"/>
      <c r="CA38" s="16"/>
      <c r="CB38" s="188"/>
      <c r="CC38" s="20"/>
      <c r="CD38" s="16"/>
      <c r="CE38" s="188"/>
      <c r="CF38" s="20"/>
      <c r="CG38" s="16"/>
      <c r="CH38" s="188"/>
      <c r="CI38" s="20"/>
      <c r="CJ38" s="16"/>
      <c r="CK38" s="188"/>
      <c r="CL38" s="20"/>
      <c r="CM38" s="16"/>
      <c r="CN38" s="223"/>
      <c r="CO38" s="20"/>
      <c r="CP38" s="16"/>
      <c r="CQ38" s="223"/>
      <c r="CR38" s="252"/>
      <c r="CS38" s="253"/>
      <c r="CT38" s="219"/>
      <c r="CU38" s="219"/>
      <c r="CV38" s="225"/>
      <c r="CW38" s="225"/>
      <c r="CX38" s="225"/>
      <c r="CY38" s="225"/>
      <c r="CZ38" s="226"/>
      <c r="DA38" s="224"/>
      <c r="DB38" s="227"/>
      <c r="DC38" s="219"/>
      <c r="DD38" s="228"/>
      <c r="DE38" s="223"/>
      <c r="DF38" s="252"/>
      <c r="DG38" s="253"/>
      <c r="EG38" s="101"/>
      <c r="EH38" s="101"/>
      <c r="EI38" s="101"/>
      <c r="EJ38" s="101"/>
      <c r="EK38" s="101"/>
      <c r="EL38" s="101"/>
      <c r="EM38" s="101"/>
      <c r="EN38" s="101"/>
      <c r="EO38" s="101"/>
      <c r="EP38" s="101"/>
      <c r="EQ38" s="101"/>
      <c r="ER38" s="101"/>
      <c r="ES38" s="101"/>
      <c r="ET38" s="101"/>
      <c r="EU38" s="101"/>
    </row>
    <row r="39" spans="2:151" ht="13.65" customHeight="1" x14ac:dyDescent="0.25">
      <c r="B39" s="14" t="s">
        <v>406</v>
      </c>
      <c r="C39" s="15" t="s">
        <v>150</v>
      </c>
      <c r="D39" s="16">
        <f t="shared" si="8"/>
        <v>1</v>
      </c>
      <c r="E39" s="16">
        <f t="shared" si="9"/>
        <v>1</v>
      </c>
      <c r="F39" s="16">
        <f t="shared" si="10"/>
        <v>0</v>
      </c>
      <c r="G39" s="16">
        <f t="shared" si="11"/>
        <v>5</v>
      </c>
      <c r="H39" s="17">
        <f t="shared" si="12"/>
        <v>5</v>
      </c>
      <c r="I39" s="16"/>
      <c r="J39" s="18">
        <f t="shared" si="13"/>
        <v>5</v>
      </c>
      <c r="K39" s="16" t="str">
        <f t="shared" si="16"/>
        <v/>
      </c>
      <c r="L39" s="165"/>
      <c r="M39" s="19">
        <f t="shared" si="14"/>
        <v>-2</v>
      </c>
      <c r="N39" s="134"/>
      <c r="O39" s="161"/>
      <c r="P39" s="170"/>
      <c r="R39" s="20"/>
      <c r="S39" s="16"/>
      <c r="T39" s="188"/>
      <c r="U39" s="20"/>
      <c r="V39" s="16"/>
      <c r="W39" s="188"/>
      <c r="X39" s="20"/>
      <c r="Y39" s="16"/>
      <c r="Z39" s="188"/>
      <c r="AA39" s="20"/>
      <c r="AB39" s="16"/>
      <c r="AC39" s="188"/>
      <c r="AD39" s="20"/>
      <c r="AE39" s="16"/>
      <c r="AF39" s="188"/>
      <c r="AG39" s="20"/>
      <c r="AH39" s="16"/>
      <c r="AI39" s="188"/>
      <c r="AJ39" s="20"/>
      <c r="AK39" s="16"/>
      <c r="AL39" s="188"/>
      <c r="AM39" s="20"/>
      <c r="AN39" s="16"/>
      <c r="AO39" s="188"/>
      <c r="AP39" s="20"/>
      <c r="AQ39" s="16"/>
      <c r="AR39" s="188"/>
      <c r="AS39" s="20"/>
      <c r="AT39" s="16"/>
      <c r="AU39" s="188"/>
      <c r="AV39" s="20"/>
      <c r="AW39" s="16"/>
      <c r="AX39" s="188"/>
      <c r="AY39" s="20"/>
      <c r="AZ39" s="16"/>
      <c r="BA39" s="188"/>
      <c r="BB39" s="20"/>
      <c r="BC39" s="16"/>
      <c r="BD39" s="188"/>
      <c r="BE39" s="20"/>
      <c r="BF39" s="16"/>
      <c r="BG39" s="188"/>
      <c r="BH39" s="20"/>
      <c r="BI39" s="16"/>
      <c r="BJ39" s="188"/>
      <c r="BK39" s="20"/>
      <c r="BL39" s="16"/>
      <c r="BM39" s="188"/>
      <c r="BN39" s="20"/>
      <c r="BO39" s="16"/>
      <c r="BP39" s="188"/>
      <c r="BQ39" s="20"/>
      <c r="BR39" s="16"/>
      <c r="BS39" s="188"/>
      <c r="BT39" s="20"/>
      <c r="BU39" s="16"/>
      <c r="BV39" s="188"/>
      <c r="BW39" s="20"/>
      <c r="BX39" s="16"/>
      <c r="BY39" s="188"/>
      <c r="BZ39" s="20"/>
      <c r="CA39" s="16"/>
      <c r="CB39" s="188"/>
      <c r="CC39" s="20">
        <v>5</v>
      </c>
      <c r="CD39" s="16"/>
      <c r="CE39" s="188"/>
      <c r="CF39" s="20"/>
      <c r="CG39" s="16"/>
      <c r="CH39" s="188"/>
      <c r="CI39" s="20"/>
      <c r="CJ39" s="16"/>
      <c r="CK39" s="188"/>
      <c r="CL39" s="20"/>
      <c r="CM39" s="16"/>
      <c r="CN39" s="223"/>
      <c r="CO39" s="20"/>
      <c r="CP39" s="16"/>
      <c r="CQ39" s="223"/>
      <c r="CR39" s="252"/>
      <c r="CS39" s="253"/>
      <c r="CT39" s="219"/>
      <c r="CU39" s="219"/>
      <c r="CV39" s="225"/>
      <c r="CW39" s="225"/>
      <c r="CX39" s="225"/>
      <c r="CY39" s="225"/>
      <c r="CZ39" s="226"/>
      <c r="DA39" s="224"/>
      <c r="DB39" s="227"/>
      <c r="DC39" s="219"/>
      <c r="DD39" s="228"/>
      <c r="DE39" s="223"/>
      <c r="DF39" s="252"/>
      <c r="DG39" s="253"/>
      <c r="EG39" s="101"/>
      <c r="EH39" s="101"/>
      <c r="EI39" s="101"/>
      <c r="EJ39" s="101"/>
      <c r="EK39" s="101"/>
      <c r="EL39" s="101"/>
      <c r="EM39" s="101"/>
      <c r="EN39" s="101"/>
      <c r="EO39" s="101"/>
      <c r="EP39" s="101"/>
      <c r="EQ39" s="101"/>
      <c r="ER39" s="101"/>
      <c r="ES39" s="101"/>
      <c r="ET39" s="101"/>
      <c r="EU39" s="101"/>
    </row>
    <row r="40" spans="2:151" ht="13.65" customHeight="1" x14ac:dyDescent="0.25">
      <c r="B40" s="14" t="s">
        <v>358</v>
      </c>
      <c r="C40" s="15" t="s">
        <v>148</v>
      </c>
      <c r="D40" s="16">
        <f t="shared" si="8"/>
        <v>1</v>
      </c>
      <c r="E40" s="16">
        <f t="shared" si="9"/>
        <v>1</v>
      </c>
      <c r="F40" s="16">
        <f t="shared" si="10"/>
        <v>0</v>
      </c>
      <c r="G40" s="16">
        <f t="shared" si="11"/>
        <v>5</v>
      </c>
      <c r="H40" s="17">
        <f t="shared" si="12"/>
        <v>5</v>
      </c>
      <c r="I40" s="16"/>
      <c r="J40" s="18">
        <f t="shared" si="13"/>
        <v>5</v>
      </c>
      <c r="K40" s="16" t="str">
        <f t="shared" si="16"/>
        <v/>
      </c>
      <c r="L40" s="165"/>
      <c r="M40" s="19">
        <f t="shared" si="14"/>
        <v>-2</v>
      </c>
      <c r="N40" s="134"/>
      <c r="O40" s="161"/>
      <c r="P40" s="170"/>
      <c r="R40" s="20"/>
      <c r="S40" s="16"/>
      <c r="T40" s="188"/>
      <c r="U40" s="20"/>
      <c r="V40" s="16"/>
      <c r="W40" s="188"/>
      <c r="X40" s="20"/>
      <c r="Y40" s="16"/>
      <c r="Z40" s="188"/>
      <c r="AA40" s="20">
        <v>5</v>
      </c>
      <c r="AB40" s="16"/>
      <c r="AC40" s="188"/>
      <c r="AD40" s="20"/>
      <c r="AE40" s="16"/>
      <c r="AF40" s="188"/>
      <c r="AG40" s="20"/>
      <c r="AH40" s="16"/>
      <c r="AI40" s="188"/>
      <c r="AJ40" s="20"/>
      <c r="AK40" s="16"/>
      <c r="AL40" s="188"/>
      <c r="AM40" s="20"/>
      <c r="AN40" s="16"/>
      <c r="AO40" s="188"/>
      <c r="AP40" s="20"/>
      <c r="AQ40" s="16"/>
      <c r="AR40" s="188"/>
      <c r="AS40" s="20"/>
      <c r="AT40" s="16"/>
      <c r="AU40" s="188"/>
      <c r="AV40" s="20"/>
      <c r="AW40" s="16"/>
      <c r="AX40" s="188"/>
      <c r="AY40" s="20"/>
      <c r="AZ40" s="16"/>
      <c r="BA40" s="188"/>
      <c r="BB40" s="20"/>
      <c r="BC40" s="16"/>
      <c r="BD40" s="188"/>
      <c r="BE40" s="20"/>
      <c r="BF40" s="16"/>
      <c r="BG40" s="188"/>
      <c r="BH40" s="20"/>
      <c r="BI40" s="16"/>
      <c r="BJ40" s="188"/>
      <c r="BK40" s="20"/>
      <c r="BL40" s="16"/>
      <c r="BM40" s="188"/>
      <c r="BN40" s="20"/>
      <c r="BO40" s="16"/>
      <c r="BP40" s="188"/>
      <c r="BQ40" s="20"/>
      <c r="BR40" s="16"/>
      <c r="BS40" s="188"/>
      <c r="BT40" s="20"/>
      <c r="BU40" s="16"/>
      <c r="BV40" s="188"/>
      <c r="BW40" s="20"/>
      <c r="BX40" s="16"/>
      <c r="BY40" s="188"/>
      <c r="BZ40" s="20"/>
      <c r="CA40" s="16"/>
      <c r="CB40" s="188"/>
      <c r="CC40" s="20"/>
      <c r="CD40" s="16"/>
      <c r="CE40" s="188"/>
      <c r="CF40" s="20"/>
      <c r="CG40" s="16"/>
      <c r="CH40" s="188"/>
      <c r="CI40" s="20"/>
      <c r="CJ40" s="16"/>
      <c r="CK40" s="188"/>
      <c r="CL40" s="20"/>
      <c r="CM40" s="16"/>
      <c r="CN40" s="223"/>
      <c r="CO40" s="20"/>
      <c r="CP40" s="16"/>
      <c r="CQ40" s="223"/>
      <c r="CR40" s="252"/>
      <c r="CS40" s="253"/>
      <c r="CT40" s="219"/>
      <c r="CU40" s="219"/>
      <c r="CV40" s="225"/>
      <c r="CW40" s="225"/>
      <c r="CX40" s="225"/>
      <c r="CY40" s="225"/>
      <c r="CZ40" s="226"/>
      <c r="DA40" s="224"/>
      <c r="DB40" s="227"/>
      <c r="DC40" s="219"/>
      <c r="DD40" s="228"/>
      <c r="DE40" s="223"/>
      <c r="DF40" s="252"/>
      <c r="DG40" s="253"/>
      <c r="EG40" s="101"/>
      <c r="EH40" s="101"/>
      <c r="EI40" s="101"/>
      <c r="EJ40" s="101"/>
      <c r="EK40" s="101"/>
      <c r="EL40" s="101"/>
      <c r="EM40" s="101"/>
      <c r="EN40" s="101"/>
      <c r="EO40" s="101"/>
      <c r="EP40" s="101"/>
      <c r="EQ40" s="101"/>
      <c r="ER40" s="101"/>
      <c r="ES40" s="101"/>
      <c r="ET40" s="101"/>
      <c r="EU40" s="101"/>
    </row>
    <row r="41" spans="2:151" ht="13.65" customHeight="1" x14ac:dyDescent="0.25">
      <c r="B41" s="14" t="s">
        <v>132</v>
      </c>
      <c r="C41" s="15" t="s">
        <v>150</v>
      </c>
      <c r="D41" s="16">
        <f t="shared" si="8"/>
        <v>5</v>
      </c>
      <c r="E41" s="16">
        <f t="shared" si="9"/>
        <v>4</v>
      </c>
      <c r="F41" s="16">
        <f t="shared" si="10"/>
        <v>0</v>
      </c>
      <c r="G41" s="16">
        <f t="shared" si="11"/>
        <v>17</v>
      </c>
      <c r="H41" s="17">
        <f t="shared" si="12"/>
        <v>8</v>
      </c>
      <c r="I41" s="16"/>
      <c r="J41" s="18">
        <f t="shared" si="13"/>
        <v>4.25</v>
      </c>
      <c r="K41" s="16" t="str">
        <f t="shared" si="16"/>
        <v/>
      </c>
      <c r="L41" s="165"/>
      <c r="M41" s="19">
        <f t="shared" si="14"/>
        <v>-11</v>
      </c>
      <c r="N41" s="134"/>
      <c r="O41" s="161"/>
      <c r="P41" s="170"/>
      <c r="R41" s="20"/>
      <c r="S41" s="16"/>
      <c r="T41" s="188"/>
      <c r="U41" s="20"/>
      <c r="V41" s="16"/>
      <c r="W41" s="188"/>
      <c r="X41" s="20"/>
      <c r="Y41" s="16"/>
      <c r="Z41" s="188"/>
      <c r="AA41" s="20"/>
      <c r="AB41" s="16"/>
      <c r="AC41" s="188"/>
      <c r="AD41" s="20">
        <v>4</v>
      </c>
      <c r="AE41" s="16"/>
      <c r="AF41" s="188"/>
      <c r="AG41" s="20">
        <v>0</v>
      </c>
      <c r="AH41" s="16"/>
      <c r="AI41" s="188"/>
      <c r="AJ41" s="20">
        <v>8</v>
      </c>
      <c r="AK41" s="16"/>
      <c r="AL41" s="188"/>
      <c r="AM41" s="20" t="s">
        <v>107</v>
      </c>
      <c r="AN41" s="16"/>
      <c r="AO41" s="188"/>
      <c r="AP41" s="20">
        <v>5</v>
      </c>
      <c r="AQ41" s="16"/>
      <c r="AR41" s="188"/>
      <c r="AS41" s="20"/>
      <c r="AT41" s="16"/>
      <c r="AU41" s="188"/>
      <c r="AV41" s="20"/>
      <c r="AW41" s="16"/>
      <c r="AX41" s="188"/>
      <c r="AY41" s="20"/>
      <c r="AZ41" s="16"/>
      <c r="BA41" s="188"/>
      <c r="BB41" s="20"/>
      <c r="BC41" s="16"/>
      <c r="BD41" s="188"/>
      <c r="BE41" s="20"/>
      <c r="BF41" s="16"/>
      <c r="BG41" s="188"/>
      <c r="BH41" s="20"/>
      <c r="BI41" s="16"/>
      <c r="BJ41" s="188"/>
      <c r="BK41" s="20"/>
      <c r="BL41" s="16"/>
      <c r="BM41" s="188"/>
      <c r="BN41" s="20"/>
      <c r="BO41" s="16"/>
      <c r="BP41" s="188"/>
      <c r="BQ41" s="20"/>
      <c r="BR41" s="16"/>
      <c r="BS41" s="188"/>
      <c r="BT41" s="20"/>
      <c r="BU41" s="16"/>
      <c r="BV41" s="188"/>
      <c r="BW41" s="20"/>
      <c r="BX41" s="16"/>
      <c r="BY41" s="188"/>
      <c r="BZ41" s="20"/>
      <c r="CA41" s="16"/>
      <c r="CB41" s="188"/>
      <c r="CC41" s="20"/>
      <c r="CD41" s="16"/>
      <c r="CE41" s="188"/>
      <c r="CF41" s="20"/>
      <c r="CG41" s="16"/>
      <c r="CH41" s="188"/>
      <c r="CI41" s="20"/>
      <c r="CJ41" s="16"/>
      <c r="CK41" s="188"/>
      <c r="CL41" s="20"/>
      <c r="CM41" s="16"/>
      <c r="CN41" s="223"/>
      <c r="CO41" s="20"/>
      <c r="CP41" s="16"/>
      <c r="CQ41" s="223"/>
      <c r="CR41" s="252"/>
      <c r="CS41" s="253"/>
      <c r="CT41" s="219"/>
      <c r="CU41" s="219"/>
      <c r="CV41" s="225"/>
      <c r="CW41" s="225"/>
      <c r="CX41" s="225"/>
      <c r="CY41" s="225"/>
      <c r="CZ41" s="226"/>
      <c r="DA41" s="224"/>
      <c r="DB41" s="227"/>
      <c r="DC41" s="219"/>
      <c r="DD41" s="228"/>
      <c r="DE41" s="223"/>
      <c r="DF41" s="252"/>
      <c r="DG41" s="253"/>
      <c r="EG41" s="101"/>
      <c r="EH41" s="101"/>
      <c r="EI41" s="101"/>
      <c r="EJ41" s="101"/>
      <c r="EK41" s="101"/>
      <c r="EL41" s="101"/>
      <c r="EM41" s="101"/>
      <c r="EN41" s="101"/>
      <c r="EO41" s="101"/>
      <c r="EP41" s="101"/>
      <c r="EQ41" s="101"/>
      <c r="ER41" s="101"/>
      <c r="ES41" s="101"/>
      <c r="ET41" s="101"/>
      <c r="EU41" s="101"/>
    </row>
    <row r="42" spans="2:151" ht="13.65" customHeight="1" x14ac:dyDescent="0.25">
      <c r="B42" s="14" t="s">
        <v>367</v>
      </c>
      <c r="C42" s="15" t="s">
        <v>151</v>
      </c>
      <c r="D42" s="16">
        <f t="shared" si="8"/>
        <v>3</v>
      </c>
      <c r="E42" s="16">
        <f t="shared" si="9"/>
        <v>1</v>
      </c>
      <c r="F42" s="16">
        <f t="shared" si="10"/>
        <v>0</v>
      </c>
      <c r="G42" s="16">
        <f t="shared" si="11"/>
        <v>4</v>
      </c>
      <c r="H42" s="17">
        <f t="shared" si="12"/>
        <v>4</v>
      </c>
      <c r="I42" s="16"/>
      <c r="J42" s="18">
        <f t="shared" si="13"/>
        <v>4</v>
      </c>
      <c r="K42" s="16" t="str">
        <f t="shared" si="16"/>
        <v/>
      </c>
      <c r="L42" s="165"/>
      <c r="M42" s="19">
        <f t="shared" si="14"/>
        <v>-3</v>
      </c>
      <c r="O42" s="161"/>
      <c r="P42" s="170"/>
      <c r="Q42" s="165"/>
      <c r="R42" s="20"/>
      <c r="S42" s="16"/>
      <c r="T42" s="188"/>
      <c r="U42" s="20"/>
      <c r="V42" s="16"/>
      <c r="W42" s="188"/>
      <c r="X42" s="20"/>
      <c r="Y42" s="16"/>
      <c r="Z42" s="188"/>
      <c r="AA42" s="20"/>
      <c r="AB42" s="16"/>
      <c r="AC42" s="188"/>
      <c r="AD42" s="20"/>
      <c r="AE42" s="16"/>
      <c r="AF42" s="188"/>
      <c r="AG42" s="20"/>
      <c r="AH42" s="16"/>
      <c r="AI42" s="188"/>
      <c r="AJ42" s="20"/>
      <c r="AK42" s="16"/>
      <c r="AL42" s="188"/>
      <c r="AM42" s="20"/>
      <c r="AN42" s="16"/>
      <c r="AO42" s="188"/>
      <c r="AP42" s="20"/>
      <c r="AQ42" s="16"/>
      <c r="AR42" s="188"/>
      <c r="AS42" s="20">
        <v>4</v>
      </c>
      <c r="AT42" s="16"/>
      <c r="AU42" s="188"/>
      <c r="AV42" s="20"/>
      <c r="AW42" s="16"/>
      <c r="AX42" s="188"/>
      <c r="AY42" s="20" t="s">
        <v>107</v>
      </c>
      <c r="AZ42" s="16"/>
      <c r="BA42" s="188"/>
      <c r="BB42" s="20" t="s">
        <v>107</v>
      </c>
      <c r="BC42" s="16"/>
      <c r="BD42" s="188"/>
      <c r="BE42" s="20"/>
      <c r="BF42" s="16"/>
      <c r="BG42" s="188"/>
      <c r="BH42" s="20"/>
      <c r="BI42" s="16"/>
      <c r="BJ42" s="188"/>
      <c r="BK42" s="20"/>
      <c r="BL42" s="16"/>
      <c r="BM42" s="188"/>
      <c r="BN42" s="20"/>
      <c r="BO42" s="16"/>
      <c r="BP42" s="188"/>
      <c r="BQ42" s="20"/>
      <c r="BR42" s="16"/>
      <c r="BS42" s="188"/>
      <c r="BT42" s="20"/>
      <c r="BU42" s="16"/>
      <c r="BV42" s="188"/>
      <c r="BW42" s="20"/>
      <c r="BX42" s="16"/>
      <c r="BY42" s="188"/>
      <c r="BZ42" s="20"/>
      <c r="CA42" s="16"/>
      <c r="CB42" s="188"/>
      <c r="CC42" s="20"/>
      <c r="CD42" s="16"/>
      <c r="CE42" s="188"/>
      <c r="CF42" s="20"/>
      <c r="CG42" s="16"/>
      <c r="CH42" s="188"/>
      <c r="CI42" s="20"/>
      <c r="CJ42" s="16"/>
      <c r="CK42" s="188"/>
      <c r="CL42" s="20"/>
      <c r="CM42" s="16"/>
      <c r="CN42" s="223"/>
      <c r="CO42" s="20"/>
      <c r="CP42" s="16"/>
      <c r="CQ42" s="223"/>
      <c r="CR42" s="252"/>
      <c r="CS42" s="253"/>
      <c r="CT42" s="219"/>
      <c r="CU42" s="219"/>
      <c r="CV42" s="225"/>
      <c r="CW42" s="225"/>
      <c r="CX42" s="225"/>
      <c r="CY42" s="225"/>
      <c r="CZ42" s="226"/>
      <c r="DA42" s="224"/>
      <c r="DB42" s="227"/>
      <c r="DC42" s="219"/>
      <c r="DD42" s="228"/>
      <c r="DE42" s="223"/>
      <c r="DF42" s="252"/>
      <c r="DG42" s="253"/>
      <c r="EG42" s="101"/>
      <c r="EH42" s="101"/>
      <c r="EI42" s="101"/>
      <c r="EJ42" s="101"/>
      <c r="EK42" s="101"/>
      <c r="EL42" s="101"/>
      <c r="EM42" s="101"/>
      <c r="EN42" s="101"/>
      <c r="EO42" s="101"/>
      <c r="EP42" s="101"/>
      <c r="EQ42" s="101"/>
      <c r="ER42" s="101"/>
      <c r="ES42" s="101"/>
      <c r="ET42" s="101"/>
      <c r="EU42" s="101"/>
    </row>
    <row r="43" spans="2:151" ht="13.65" customHeight="1" x14ac:dyDescent="0.25">
      <c r="B43" s="14" t="s">
        <v>371</v>
      </c>
      <c r="C43" s="15" t="s">
        <v>156</v>
      </c>
      <c r="D43" s="16">
        <f t="shared" si="8"/>
        <v>2</v>
      </c>
      <c r="E43" s="16">
        <f t="shared" si="9"/>
        <v>2</v>
      </c>
      <c r="F43" s="16">
        <f t="shared" si="10"/>
        <v>0</v>
      </c>
      <c r="G43" s="16">
        <f t="shared" si="11"/>
        <v>8</v>
      </c>
      <c r="H43" s="17">
        <f t="shared" si="12"/>
        <v>6</v>
      </c>
      <c r="I43" s="16"/>
      <c r="J43" s="18">
        <f t="shared" si="13"/>
        <v>4</v>
      </c>
      <c r="K43" s="16" t="str">
        <f t="shared" si="16"/>
        <v/>
      </c>
      <c r="L43" s="165"/>
      <c r="M43" s="19">
        <f t="shared" si="14"/>
        <v>-6</v>
      </c>
      <c r="N43" s="134"/>
      <c r="O43" s="161"/>
      <c r="P43" s="170"/>
      <c r="R43" s="20"/>
      <c r="S43" s="16"/>
      <c r="T43" s="188"/>
      <c r="U43" s="20"/>
      <c r="V43" s="16"/>
      <c r="W43" s="188"/>
      <c r="X43" s="20"/>
      <c r="Y43" s="16"/>
      <c r="Z43" s="188"/>
      <c r="AA43" s="20"/>
      <c r="AB43" s="16"/>
      <c r="AC43" s="188"/>
      <c r="AD43" s="20"/>
      <c r="AE43" s="16"/>
      <c r="AF43" s="188"/>
      <c r="AG43" s="20"/>
      <c r="AH43" s="16"/>
      <c r="AI43" s="188"/>
      <c r="AJ43" s="20"/>
      <c r="AK43" s="16"/>
      <c r="AL43" s="188"/>
      <c r="AM43" s="20"/>
      <c r="AN43" s="16"/>
      <c r="AO43" s="188"/>
      <c r="AP43" s="20"/>
      <c r="AQ43" s="16"/>
      <c r="AR43" s="188"/>
      <c r="AS43" s="20"/>
      <c r="AT43" s="16"/>
      <c r="AU43" s="188"/>
      <c r="AV43" s="20"/>
      <c r="AW43" s="16"/>
      <c r="AX43" s="188"/>
      <c r="AY43" s="20"/>
      <c r="AZ43" s="16"/>
      <c r="BA43" s="188"/>
      <c r="BB43" s="20"/>
      <c r="BC43" s="16"/>
      <c r="BD43" s="188"/>
      <c r="BE43" s="20"/>
      <c r="BF43" s="16"/>
      <c r="BG43" s="188"/>
      <c r="BH43" s="20">
        <v>6</v>
      </c>
      <c r="BI43" s="16"/>
      <c r="BJ43" s="188"/>
      <c r="BK43" s="20"/>
      <c r="BL43" s="16"/>
      <c r="BM43" s="188"/>
      <c r="BN43" s="20"/>
      <c r="BO43" s="16"/>
      <c r="BP43" s="188"/>
      <c r="BQ43" s="20"/>
      <c r="BR43" s="16"/>
      <c r="BS43" s="188"/>
      <c r="BT43" s="20"/>
      <c r="BU43" s="16"/>
      <c r="BV43" s="188"/>
      <c r="BW43" s="20"/>
      <c r="BX43" s="16"/>
      <c r="BY43" s="188"/>
      <c r="BZ43" s="20"/>
      <c r="CA43" s="16"/>
      <c r="CB43" s="188"/>
      <c r="CC43" s="20"/>
      <c r="CD43" s="16"/>
      <c r="CE43" s="188"/>
      <c r="CF43" s="20"/>
      <c r="CG43" s="16"/>
      <c r="CH43" s="188"/>
      <c r="CI43" s="20"/>
      <c r="CJ43" s="16"/>
      <c r="CK43" s="188"/>
      <c r="CL43" s="20"/>
      <c r="CM43" s="16"/>
      <c r="CN43" s="223"/>
      <c r="CO43" s="20">
        <v>2</v>
      </c>
      <c r="CP43" s="16"/>
      <c r="CQ43" s="223"/>
      <c r="CR43" s="252"/>
      <c r="CS43" s="253"/>
      <c r="CT43" s="219"/>
      <c r="CU43" s="219"/>
      <c r="CV43" s="225"/>
      <c r="CW43" s="225"/>
      <c r="CX43" s="225"/>
      <c r="CY43" s="225"/>
      <c r="CZ43" s="226"/>
      <c r="DA43" s="224"/>
      <c r="DB43" s="227"/>
      <c r="DC43" s="219"/>
      <c r="DD43" s="228"/>
      <c r="DE43" s="223"/>
      <c r="DF43" s="252"/>
      <c r="DG43" s="253"/>
      <c r="EG43" s="101"/>
      <c r="EH43" s="101"/>
      <c r="EI43" s="101"/>
      <c r="EJ43" s="101"/>
      <c r="EK43" s="101"/>
      <c r="EL43" s="101"/>
      <c r="EM43" s="101"/>
      <c r="EN43" s="101"/>
      <c r="EO43" s="101"/>
      <c r="EP43" s="101"/>
      <c r="EQ43" s="101"/>
      <c r="ER43" s="101"/>
      <c r="ES43" s="101"/>
      <c r="ET43" s="101"/>
      <c r="EU43" s="101"/>
    </row>
    <row r="44" spans="2:151" ht="13.65" customHeight="1" x14ac:dyDescent="0.25">
      <c r="B44" s="14" t="s">
        <v>360</v>
      </c>
      <c r="C44" s="15" t="s">
        <v>148</v>
      </c>
      <c r="D44" s="16">
        <f t="shared" si="8"/>
        <v>2</v>
      </c>
      <c r="E44" s="16">
        <f t="shared" si="9"/>
        <v>2</v>
      </c>
      <c r="F44" s="16">
        <f t="shared" si="10"/>
        <v>0</v>
      </c>
      <c r="G44" s="16">
        <f t="shared" si="11"/>
        <v>5</v>
      </c>
      <c r="H44" s="17">
        <f t="shared" si="12"/>
        <v>5</v>
      </c>
      <c r="I44" s="16"/>
      <c r="J44" s="18">
        <f t="shared" si="13"/>
        <v>2.5</v>
      </c>
      <c r="K44" s="16" t="str">
        <f t="shared" si="16"/>
        <v/>
      </c>
      <c r="L44" s="165"/>
      <c r="M44" s="19">
        <f t="shared" si="14"/>
        <v>-9</v>
      </c>
      <c r="N44" s="134"/>
      <c r="O44" s="161"/>
      <c r="P44" s="170"/>
      <c r="R44" s="20"/>
      <c r="S44" s="16"/>
      <c r="T44" s="188"/>
      <c r="U44" s="20"/>
      <c r="V44" s="16"/>
      <c r="W44" s="188"/>
      <c r="X44" s="20"/>
      <c r="Y44" s="16"/>
      <c r="Z44" s="188"/>
      <c r="AA44" s="20"/>
      <c r="AB44" s="16"/>
      <c r="AC44" s="188"/>
      <c r="AD44" s="20"/>
      <c r="AE44" s="16"/>
      <c r="AF44" s="188"/>
      <c r="AG44" s="20">
        <v>0</v>
      </c>
      <c r="AH44" s="16"/>
      <c r="AI44" s="188"/>
      <c r="AJ44" s="20"/>
      <c r="AK44" s="16"/>
      <c r="AL44" s="188"/>
      <c r="AM44" s="20">
        <v>5</v>
      </c>
      <c r="AN44" s="16"/>
      <c r="AO44" s="188"/>
      <c r="AP44" s="20"/>
      <c r="AQ44" s="16"/>
      <c r="AR44" s="188"/>
      <c r="AS44" s="20"/>
      <c r="AT44" s="16"/>
      <c r="AU44" s="188"/>
      <c r="AV44" s="20"/>
      <c r="AW44" s="16"/>
      <c r="AX44" s="188"/>
      <c r="AY44" s="20"/>
      <c r="AZ44" s="16"/>
      <c r="BA44" s="188"/>
      <c r="BB44" s="20"/>
      <c r="BC44" s="16"/>
      <c r="BD44" s="188"/>
      <c r="BE44" s="20"/>
      <c r="BF44" s="16"/>
      <c r="BG44" s="188"/>
      <c r="BH44" s="20"/>
      <c r="BI44" s="16"/>
      <c r="BJ44" s="188"/>
      <c r="BK44" s="20"/>
      <c r="BL44" s="16"/>
      <c r="BM44" s="188"/>
      <c r="BN44" s="20"/>
      <c r="BO44" s="16"/>
      <c r="BP44" s="188"/>
      <c r="BQ44" s="20"/>
      <c r="BR44" s="16"/>
      <c r="BS44" s="188"/>
      <c r="BT44" s="20"/>
      <c r="BU44" s="16"/>
      <c r="BV44" s="188"/>
      <c r="BW44" s="20"/>
      <c r="BX44" s="16"/>
      <c r="BY44" s="188"/>
      <c r="BZ44" s="20"/>
      <c r="CA44" s="16"/>
      <c r="CB44" s="188"/>
      <c r="CC44" s="20"/>
      <c r="CD44" s="16"/>
      <c r="CE44" s="188"/>
      <c r="CF44" s="20"/>
      <c r="CG44" s="16"/>
      <c r="CH44" s="188"/>
      <c r="CI44" s="20"/>
      <c r="CJ44" s="16"/>
      <c r="CK44" s="188"/>
      <c r="CL44" s="20"/>
      <c r="CM44" s="16"/>
      <c r="CN44" s="223"/>
      <c r="CO44" s="20"/>
      <c r="CP44" s="16"/>
      <c r="CQ44" s="223"/>
      <c r="CR44" s="252"/>
      <c r="CS44" s="253"/>
      <c r="CT44" s="219"/>
      <c r="CU44" s="219"/>
      <c r="CV44" s="225"/>
      <c r="CW44" s="225"/>
      <c r="CX44" s="225"/>
      <c r="CY44" s="225"/>
      <c r="CZ44" s="226"/>
      <c r="DA44" s="224"/>
      <c r="DB44" s="227"/>
      <c r="DC44" s="219"/>
      <c r="DD44" s="228"/>
      <c r="DE44" s="223"/>
      <c r="DF44" s="252"/>
      <c r="DG44" s="253"/>
      <c r="EG44" s="101"/>
      <c r="EH44" s="101"/>
      <c r="EI44" s="101"/>
      <c r="EJ44" s="101"/>
      <c r="EK44" s="101"/>
      <c r="EL44" s="101"/>
      <c r="EM44" s="101"/>
      <c r="EN44" s="101"/>
      <c r="EO44" s="101"/>
      <c r="EP44" s="101"/>
      <c r="EQ44" s="101"/>
      <c r="ER44" s="101"/>
      <c r="ES44" s="101"/>
      <c r="ET44" s="101"/>
      <c r="EU44" s="101"/>
    </row>
    <row r="45" spans="2:151" ht="13.65" customHeight="1" x14ac:dyDescent="0.25">
      <c r="B45" s="14" t="s">
        <v>305</v>
      </c>
      <c r="C45" s="15" t="s">
        <v>148</v>
      </c>
      <c r="D45" s="16">
        <f t="shared" si="8"/>
        <v>9</v>
      </c>
      <c r="E45" s="16">
        <f t="shared" si="9"/>
        <v>4</v>
      </c>
      <c r="F45" s="16">
        <f t="shared" si="10"/>
        <v>0</v>
      </c>
      <c r="G45" s="16">
        <f t="shared" si="11"/>
        <v>8</v>
      </c>
      <c r="H45" s="17">
        <f t="shared" si="12"/>
        <v>6</v>
      </c>
      <c r="I45" s="16"/>
      <c r="J45" s="18">
        <f t="shared" si="13"/>
        <v>2</v>
      </c>
      <c r="K45" s="16" t="str">
        <f t="shared" si="16"/>
        <v/>
      </c>
      <c r="L45" s="165"/>
      <c r="M45" s="19">
        <f t="shared" si="14"/>
        <v>-20</v>
      </c>
      <c r="N45" s="134"/>
      <c r="O45" s="161"/>
      <c r="P45" s="170"/>
      <c r="R45" s="20"/>
      <c r="S45" s="16"/>
      <c r="T45" s="188"/>
      <c r="U45" s="20"/>
      <c r="V45" s="16"/>
      <c r="W45" s="188"/>
      <c r="X45" s="20"/>
      <c r="Y45" s="16"/>
      <c r="Z45" s="188"/>
      <c r="AA45" s="20"/>
      <c r="AB45" s="16"/>
      <c r="AC45" s="188"/>
      <c r="AD45" s="20"/>
      <c r="AE45" s="16"/>
      <c r="AF45" s="188"/>
      <c r="AG45" s="20"/>
      <c r="AH45" s="16"/>
      <c r="AI45" s="188"/>
      <c r="AJ45" s="20"/>
      <c r="AK45" s="16"/>
      <c r="AL45" s="188"/>
      <c r="AM45" s="20"/>
      <c r="AN45" s="16"/>
      <c r="AO45" s="188"/>
      <c r="AP45" s="20"/>
      <c r="AQ45" s="16"/>
      <c r="AR45" s="188"/>
      <c r="AS45" s="20">
        <v>0</v>
      </c>
      <c r="AT45" s="16"/>
      <c r="AU45" s="188"/>
      <c r="AV45" s="20"/>
      <c r="AW45" s="16"/>
      <c r="AX45" s="188"/>
      <c r="AY45" s="20" t="s">
        <v>107</v>
      </c>
      <c r="AZ45" s="16"/>
      <c r="BA45" s="188"/>
      <c r="BB45" s="20"/>
      <c r="BC45" s="16"/>
      <c r="BD45" s="188"/>
      <c r="BE45" s="20"/>
      <c r="BF45" s="16"/>
      <c r="BG45" s="188"/>
      <c r="BH45" s="20"/>
      <c r="BI45" s="16"/>
      <c r="BJ45" s="188"/>
      <c r="BK45" s="20"/>
      <c r="BL45" s="16"/>
      <c r="BM45" s="188"/>
      <c r="BN45" s="20"/>
      <c r="BO45" s="16"/>
      <c r="BP45" s="188"/>
      <c r="BQ45" s="20" t="s">
        <v>107</v>
      </c>
      <c r="BR45" s="16"/>
      <c r="BS45" s="188"/>
      <c r="BT45" s="20">
        <v>0</v>
      </c>
      <c r="BU45" s="16"/>
      <c r="BV45" s="188"/>
      <c r="BW45" s="20" t="s">
        <v>107</v>
      </c>
      <c r="BX45" s="16"/>
      <c r="BY45" s="188"/>
      <c r="BZ45" s="20" t="s">
        <v>107</v>
      </c>
      <c r="CA45" s="16"/>
      <c r="CB45" s="188"/>
      <c r="CC45" s="20"/>
      <c r="CD45" s="16"/>
      <c r="CE45" s="188"/>
      <c r="CF45" s="20">
        <v>2</v>
      </c>
      <c r="CG45" s="16"/>
      <c r="CH45" s="188"/>
      <c r="CI45" s="20"/>
      <c r="CJ45" s="16"/>
      <c r="CK45" s="188"/>
      <c r="CL45" s="20" t="s">
        <v>107</v>
      </c>
      <c r="CM45" s="16"/>
      <c r="CN45" s="223"/>
      <c r="CO45" s="20">
        <v>6</v>
      </c>
      <c r="CP45" s="16"/>
      <c r="CQ45" s="223"/>
      <c r="CR45" s="252"/>
      <c r="CS45" s="253"/>
      <c r="CT45" s="219"/>
      <c r="CU45" s="219"/>
      <c r="CV45" s="225"/>
      <c r="CW45" s="225"/>
      <c r="CX45" s="225"/>
      <c r="CY45" s="225"/>
      <c r="CZ45" s="226"/>
      <c r="DA45" s="224"/>
      <c r="DB45" s="227"/>
      <c r="DC45" s="219"/>
      <c r="DD45" s="228"/>
      <c r="DE45" s="223"/>
      <c r="DF45" s="252"/>
      <c r="DG45" s="253"/>
      <c r="EG45" s="101"/>
      <c r="EH45" s="101"/>
      <c r="EI45" s="101"/>
      <c r="EJ45" s="101"/>
      <c r="EK45" s="101"/>
      <c r="EL45" s="101"/>
      <c r="EM45" s="101"/>
      <c r="EN45" s="101"/>
      <c r="EO45" s="101"/>
      <c r="EP45" s="101"/>
      <c r="EQ45" s="101"/>
      <c r="ER45" s="101"/>
      <c r="ES45" s="101"/>
      <c r="ET45" s="101"/>
      <c r="EU45" s="101"/>
    </row>
    <row r="46" spans="2:151" ht="13.65" customHeight="1" x14ac:dyDescent="0.25">
      <c r="B46" s="14" t="s">
        <v>418</v>
      </c>
      <c r="C46" s="15" t="s">
        <v>148</v>
      </c>
      <c r="D46" s="16">
        <f t="shared" si="8"/>
        <v>1</v>
      </c>
      <c r="E46" s="16">
        <f t="shared" si="9"/>
        <v>1</v>
      </c>
      <c r="F46" s="16">
        <f t="shared" si="10"/>
        <v>0</v>
      </c>
      <c r="G46" s="16">
        <f t="shared" si="11"/>
        <v>2</v>
      </c>
      <c r="H46" s="17">
        <f t="shared" si="12"/>
        <v>2</v>
      </c>
      <c r="I46" s="16"/>
      <c r="J46" s="18">
        <f t="shared" si="13"/>
        <v>2</v>
      </c>
      <c r="K46" s="16" t="str">
        <f t="shared" si="16"/>
        <v/>
      </c>
      <c r="L46" s="165"/>
      <c r="M46" s="19">
        <f t="shared" si="14"/>
        <v>-5</v>
      </c>
      <c r="N46" s="134"/>
      <c r="O46" s="161"/>
      <c r="P46" s="170"/>
      <c r="R46" s="20"/>
      <c r="S46" s="16"/>
      <c r="T46" s="188"/>
      <c r="U46" s="20"/>
      <c r="V46" s="16"/>
      <c r="W46" s="188"/>
      <c r="X46" s="20"/>
      <c r="Y46" s="16"/>
      <c r="Z46" s="188"/>
      <c r="AA46" s="20"/>
      <c r="AB46" s="16"/>
      <c r="AC46" s="188"/>
      <c r="AD46" s="20"/>
      <c r="AE46" s="16"/>
      <c r="AF46" s="188"/>
      <c r="AG46" s="20"/>
      <c r="AH46" s="16"/>
      <c r="AI46" s="188"/>
      <c r="AJ46" s="20"/>
      <c r="AK46" s="16"/>
      <c r="AL46" s="188"/>
      <c r="AM46" s="20"/>
      <c r="AN46" s="16"/>
      <c r="AO46" s="188"/>
      <c r="AP46" s="20"/>
      <c r="AQ46" s="16"/>
      <c r="AR46" s="188"/>
      <c r="AS46" s="20"/>
      <c r="AT46" s="16"/>
      <c r="AU46" s="188"/>
      <c r="AV46" s="20"/>
      <c r="AW46" s="16"/>
      <c r="AX46" s="188"/>
      <c r="AY46" s="20"/>
      <c r="AZ46" s="16"/>
      <c r="BA46" s="188"/>
      <c r="BB46" s="20">
        <v>2</v>
      </c>
      <c r="BC46" s="16"/>
      <c r="BD46" s="188"/>
      <c r="BE46" s="20"/>
      <c r="BF46" s="16"/>
      <c r="BG46" s="188"/>
      <c r="BH46" s="20"/>
      <c r="BI46" s="16"/>
      <c r="BJ46" s="188"/>
      <c r="BK46" s="20"/>
      <c r="BL46" s="16"/>
      <c r="BM46" s="188"/>
      <c r="BN46" s="20"/>
      <c r="BO46" s="16"/>
      <c r="BP46" s="188"/>
      <c r="BQ46" s="20"/>
      <c r="BR46" s="16"/>
      <c r="BS46" s="188"/>
      <c r="BT46" s="20"/>
      <c r="BU46" s="16"/>
      <c r="BV46" s="188"/>
      <c r="BW46" s="20"/>
      <c r="BX46" s="16"/>
      <c r="BY46" s="188"/>
      <c r="BZ46" s="20"/>
      <c r="CA46" s="16"/>
      <c r="CB46" s="188"/>
      <c r="CC46" s="20"/>
      <c r="CD46" s="16"/>
      <c r="CE46" s="188"/>
      <c r="CF46" s="20"/>
      <c r="CG46" s="16"/>
      <c r="CH46" s="188"/>
      <c r="CI46" s="20"/>
      <c r="CJ46" s="16"/>
      <c r="CK46" s="188"/>
      <c r="CL46" s="20"/>
      <c r="CM46" s="16"/>
      <c r="CN46" s="223"/>
      <c r="CO46" s="20"/>
      <c r="CP46" s="16"/>
      <c r="CQ46" s="223"/>
      <c r="CR46" s="252"/>
      <c r="CS46" s="253"/>
      <c r="CT46" s="219"/>
      <c r="CU46" s="219"/>
      <c r="CV46" s="225"/>
      <c r="CW46" s="225"/>
      <c r="CX46" s="225"/>
      <c r="CY46" s="225"/>
      <c r="CZ46" s="226"/>
      <c r="DA46" s="224"/>
      <c r="DB46" s="227"/>
      <c r="DC46" s="219"/>
      <c r="DD46" s="228"/>
      <c r="DE46" s="223"/>
      <c r="DF46" s="252"/>
      <c r="DG46" s="253"/>
      <c r="EG46" s="101"/>
      <c r="EH46" s="101"/>
      <c r="EI46" s="101"/>
      <c r="EJ46" s="101"/>
      <c r="EK46" s="101"/>
      <c r="EL46" s="101"/>
      <c r="EM46" s="101"/>
      <c r="EN46" s="101"/>
      <c r="EO46" s="101"/>
      <c r="EP46" s="101"/>
      <c r="EQ46" s="101"/>
      <c r="ER46" s="101"/>
      <c r="ES46" s="101"/>
      <c r="ET46" s="101"/>
      <c r="EU46" s="101"/>
    </row>
    <row r="47" spans="2:151" ht="13.65" customHeight="1" x14ac:dyDescent="0.25">
      <c r="B47" s="14" t="s">
        <v>183</v>
      </c>
      <c r="C47" s="15" t="s">
        <v>393</v>
      </c>
      <c r="D47" s="16">
        <f t="shared" si="8"/>
        <v>13</v>
      </c>
      <c r="E47" s="16">
        <f t="shared" si="9"/>
        <v>6</v>
      </c>
      <c r="F47" s="16">
        <f t="shared" si="10"/>
        <v>3</v>
      </c>
      <c r="G47" s="16">
        <f t="shared" si="11"/>
        <v>4</v>
      </c>
      <c r="H47" s="17">
        <f t="shared" si="12"/>
        <v>1</v>
      </c>
      <c r="I47" s="16" t="s">
        <v>62</v>
      </c>
      <c r="J47" s="18">
        <f t="shared" si="13"/>
        <v>1.3333333333333333</v>
      </c>
      <c r="K47" s="16" t="str">
        <f t="shared" si="16"/>
        <v/>
      </c>
      <c r="L47" s="165"/>
      <c r="M47" s="19">
        <f t="shared" si="14"/>
        <v>-17</v>
      </c>
      <c r="N47" s="134"/>
      <c r="O47" s="161"/>
      <c r="P47" s="170"/>
      <c r="R47" s="20"/>
      <c r="S47" s="16"/>
      <c r="T47" s="188"/>
      <c r="U47" s="20"/>
      <c r="V47" s="16"/>
      <c r="W47" s="188"/>
      <c r="X47" s="20"/>
      <c r="Y47" s="16"/>
      <c r="Z47" s="188"/>
      <c r="AA47" s="20" t="s">
        <v>107</v>
      </c>
      <c r="AB47" s="16"/>
      <c r="AC47" s="188"/>
      <c r="AD47" s="20">
        <v>1</v>
      </c>
      <c r="AE47" s="16"/>
      <c r="AF47" s="188"/>
      <c r="AG47" s="20">
        <v>0</v>
      </c>
      <c r="AH47" s="16" t="s">
        <v>62</v>
      </c>
      <c r="AI47" s="188"/>
      <c r="AJ47" s="20">
        <v>1</v>
      </c>
      <c r="AK47" s="16" t="s">
        <v>62</v>
      </c>
      <c r="AL47" s="188"/>
      <c r="AM47" s="20"/>
      <c r="AN47" s="16"/>
      <c r="AO47" s="188"/>
      <c r="AP47" s="20"/>
      <c r="AQ47" s="16"/>
      <c r="AR47" s="188"/>
      <c r="AS47" s="20">
        <v>1</v>
      </c>
      <c r="AT47" s="16"/>
      <c r="AU47" s="188"/>
      <c r="AV47" s="20">
        <v>1</v>
      </c>
      <c r="AW47" s="16" t="s">
        <v>62</v>
      </c>
      <c r="AX47" s="188"/>
      <c r="AY47" s="20"/>
      <c r="AZ47" s="16"/>
      <c r="BA47" s="188"/>
      <c r="BB47" s="20"/>
      <c r="BC47" s="16"/>
      <c r="BD47" s="188"/>
      <c r="BE47" s="20"/>
      <c r="BF47" s="16"/>
      <c r="BG47" s="188"/>
      <c r="BH47" s="20">
        <v>0</v>
      </c>
      <c r="BI47" s="16"/>
      <c r="BJ47" s="188"/>
      <c r="BK47" s="20" t="s">
        <v>107</v>
      </c>
      <c r="BL47" s="16"/>
      <c r="BM47" s="188"/>
      <c r="BN47" s="20" t="s">
        <v>107</v>
      </c>
      <c r="BO47" s="16"/>
      <c r="BP47" s="188"/>
      <c r="BQ47" s="20"/>
      <c r="BR47" s="16"/>
      <c r="BS47" s="188"/>
      <c r="BT47" s="20"/>
      <c r="BU47" s="16"/>
      <c r="BV47" s="188"/>
      <c r="BW47" s="20"/>
      <c r="BX47" s="16"/>
      <c r="BY47" s="188"/>
      <c r="BZ47" s="20"/>
      <c r="CA47" s="16"/>
      <c r="CB47" s="188"/>
      <c r="CC47" s="20" t="s">
        <v>107</v>
      </c>
      <c r="CD47" s="16"/>
      <c r="CE47" s="188"/>
      <c r="CF47" s="20" t="s">
        <v>107</v>
      </c>
      <c r="CG47" s="16"/>
      <c r="CH47" s="188"/>
      <c r="CI47" s="20" t="s">
        <v>107</v>
      </c>
      <c r="CJ47" s="16"/>
      <c r="CK47" s="188"/>
      <c r="CL47" s="20" t="s">
        <v>107</v>
      </c>
      <c r="CM47" s="16"/>
      <c r="CN47" s="223"/>
      <c r="CO47" s="20"/>
      <c r="CP47" s="16"/>
      <c r="CQ47" s="223"/>
      <c r="CR47" s="252"/>
      <c r="CS47" s="253"/>
      <c r="CT47" s="219"/>
      <c r="CU47" s="219"/>
      <c r="CV47" s="225"/>
      <c r="CW47" s="225"/>
      <c r="CX47" s="225"/>
      <c r="CY47" s="225"/>
      <c r="CZ47" s="226"/>
      <c r="DA47" s="224"/>
      <c r="DB47" s="227"/>
      <c r="DC47" s="219"/>
      <c r="DD47" s="228"/>
      <c r="DE47" s="223"/>
      <c r="DF47" s="252"/>
      <c r="DG47" s="253"/>
      <c r="EG47" s="101"/>
      <c r="EH47" s="101"/>
      <c r="EI47" s="101"/>
      <c r="EJ47" s="101"/>
      <c r="EK47" s="101"/>
      <c r="EL47" s="101"/>
      <c r="EM47" s="101"/>
      <c r="EN47" s="101"/>
      <c r="EO47" s="101"/>
      <c r="EP47" s="101"/>
      <c r="EQ47" s="101"/>
      <c r="ER47" s="101"/>
      <c r="ES47" s="101"/>
      <c r="ET47" s="101"/>
      <c r="EU47" s="101"/>
    </row>
    <row r="48" spans="2:151" ht="13.65" customHeight="1" x14ac:dyDescent="0.25">
      <c r="B48" s="14" t="s">
        <v>364</v>
      </c>
      <c r="C48" s="15" t="s">
        <v>148</v>
      </c>
      <c r="D48" s="16">
        <f t="shared" si="8"/>
        <v>2</v>
      </c>
      <c r="E48" s="16">
        <f t="shared" si="9"/>
        <v>2</v>
      </c>
      <c r="F48" s="16">
        <f t="shared" si="10"/>
        <v>1</v>
      </c>
      <c r="G48" s="16">
        <f t="shared" si="11"/>
        <v>1</v>
      </c>
      <c r="H48" s="17">
        <f t="shared" si="12"/>
        <v>1</v>
      </c>
      <c r="I48" s="16" t="s">
        <v>62</v>
      </c>
      <c r="J48" s="18">
        <f t="shared" si="13"/>
        <v>1</v>
      </c>
      <c r="K48" s="16" t="str">
        <f t="shared" si="16"/>
        <v/>
      </c>
      <c r="L48" s="165"/>
      <c r="M48" s="19">
        <f t="shared" si="14"/>
        <v>-6</v>
      </c>
      <c r="N48" s="134"/>
      <c r="O48" s="161"/>
      <c r="P48" s="170"/>
      <c r="R48" s="20"/>
      <c r="S48" s="16"/>
      <c r="T48" s="188"/>
      <c r="U48" s="20"/>
      <c r="V48" s="16"/>
      <c r="W48" s="188"/>
      <c r="X48" s="20"/>
      <c r="Y48" s="16"/>
      <c r="Z48" s="188"/>
      <c r="AA48" s="20"/>
      <c r="AB48" s="16"/>
      <c r="AC48" s="188"/>
      <c r="AD48" s="20"/>
      <c r="AE48" s="16"/>
      <c r="AF48" s="188"/>
      <c r="AG48" s="20"/>
      <c r="AH48" s="16"/>
      <c r="AI48" s="188"/>
      <c r="AJ48" s="20"/>
      <c r="AK48" s="16"/>
      <c r="AL48" s="188"/>
      <c r="AM48" s="20">
        <v>1</v>
      </c>
      <c r="AN48" s="16" t="s">
        <v>62</v>
      </c>
      <c r="AO48" s="188"/>
      <c r="AP48" s="20">
        <v>0</v>
      </c>
      <c r="AQ48" s="16"/>
      <c r="AR48" s="188"/>
      <c r="AS48" s="20"/>
      <c r="AT48" s="16"/>
      <c r="AU48" s="188"/>
      <c r="AV48" s="20"/>
      <c r="AW48" s="16"/>
      <c r="AX48" s="188"/>
      <c r="AY48" s="20"/>
      <c r="AZ48" s="16"/>
      <c r="BA48" s="188"/>
      <c r="BB48" s="20"/>
      <c r="BC48" s="16"/>
      <c r="BD48" s="188"/>
      <c r="BE48" s="20"/>
      <c r="BF48" s="16"/>
      <c r="BG48" s="188"/>
      <c r="BH48" s="20"/>
      <c r="BI48" s="16"/>
      <c r="BJ48" s="188"/>
      <c r="BK48" s="20"/>
      <c r="BL48" s="16"/>
      <c r="BM48" s="188"/>
      <c r="BN48" s="20"/>
      <c r="BO48" s="16"/>
      <c r="BP48" s="188"/>
      <c r="BQ48" s="20"/>
      <c r="BR48" s="16"/>
      <c r="BS48" s="188"/>
      <c r="BT48" s="20"/>
      <c r="BU48" s="16"/>
      <c r="BV48" s="188"/>
      <c r="BW48" s="20"/>
      <c r="BX48" s="16"/>
      <c r="BY48" s="188"/>
      <c r="BZ48" s="20"/>
      <c r="CA48" s="16"/>
      <c r="CB48" s="188"/>
      <c r="CC48" s="20"/>
      <c r="CD48" s="16"/>
      <c r="CE48" s="188"/>
      <c r="CF48" s="20"/>
      <c r="CG48" s="16"/>
      <c r="CH48" s="188"/>
      <c r="CI48" s="20"/>
      <c r="CJ48" s="16"/>
      <c r="CK48" s="188"/>
      <c r="CL48" s="20"/>
      <c r="CM48" s="16"/>
      <c r="CN48" s="223"/>
      <c r="CO48" s="20"/>
      <c r="CP48" s="16"/>
      <c r="CQ48" s="223"/>
      <c r="CR48" s="252"/>
      <c r="CS48" s="253"/>
      <c r="CT48" s="219"/>
      <c r="CU48" s="219"/>
      <c r="CV48" s="225"/>
      <c r="CW48" s="225"/>
      <c r="CX48" s="225"/>
      <c r="CY48" s="225"/>
      <c r="CZ48" s="226"/>
      <c r="DA48" s="224"/>
      <c r="DB48" s="227"/>
      <c r="DC48" s="219"/>
      <c r="DD48" s="228"/>
      <c r="DE48" s="223"/>
      <c r="DF48" s="252"/>
      <c r="DG48" s="253"/>
      <c r="EG48" s="101"/>
      <c r="EH48" s="101"/>
      <c r="EI48" s="101"/>
      <c r="EJ48" s="101"/>
      <c r="EK48" s="101"/>
      <c r="EL48" s="101"/>
      <c r="EM48" s="101"/>
      <c r="EN48" s="101"/>
      <c r="EO48" s="101"/>
      <c r="EP48" s="101"/>
      <c r="EQ48" s="101"/>
      <c r="ER48" s="101"/>
      <c r="ES48" s="101"/>
      <c r="ET48" s="101"/>
      <c r="EU48" s="101"/>
    </row>
    <row r="49" spans="2:151" ht="13.65" customHeight="1" x14ac:dyDescent="0.25">
      <c r="B49" s="14" t="s">
        <v>361</v>
      </c>
      <c r="C49" s="15" t="s">
        <v>148</v>
      </c>
      <c r="D49" s="16">
        <f t="shared" si="8"/>
        <v>1</v>
      </c>
      <c r="E49" s="16">
        <f t="shared" si="9"/>
        <v>1</v>
      </c>
      <c r="F49" s="16">
        <f t="shared" si="10"/>
        <v>0</v>
      </c>
      <c r="G49" s="16">
        <f t="shared" si="11"/>
        <v>1</v>
      </c>
      <c r="H49" s="17">
        <f t="shared" si="12"/>
        <v>1</v>
      </c>
      <c r="I49" s="16"/>
      <c r="J49" s="18">
        <f t="shared" si="13"/>
        <v>1</v>
      </c>
      <c r="K49" s="16" t="str">
        <f t="shared" si="16"/>
        <v/>
      </c>
      <c r="L49" s="165"/>
      <c r="M49" s="19">
        <f t="shared" si="14"/>
        <v>-6</v>
      </c>
      <c r="N49" s="134"/>
      <c r="O49" s="161"/>
      <c r="P49" s="170"/>
      <c r="R49" s="20"/>
      <c r="S49" s="16"/>
      <c r="T49" s="188"/>
      <c r="U49" s="20"/>
      <c r="V49" s="16"/>
      <c r="W49" s="188"/>
      <c r="X49" s="20"/>
      <c r="Y49" s="16"/>
      <c r="Z49" s="188"/>
      <c r="AA49" s="20"/>
      <c r="AB49" s="16"/>
      <c r="AC49" s="188"/>
      <c r="AD49" s="20"/>
      <c r="AE49" s="16"/>
      <c r="AF49" s="188"/>
      <c r="AG49" s="20">
        <v>1</v>
      </c>
      <c r="AH49" s="16"/>
      <c r="AI49" s="188"/>
      <c r="AJ49" s="20"/>
      <c r="AK49" s="16"/>
      <c r="AL49" s="188"/>
      <c r="AM49" s="20"/>
      <c r="AN49" s="16"/>
      <c r="AO49" s="188"/>
      <c r="AP49" s="20"/>
      <c r="AQ49" s="16"/>
      <c r="AR49" s="188"/>
      <c r="AS49" s="20"/>
      <c r="AT49" s="16"/>
      <c r="AU49" s="188"/>
      <c r="AV49" s="20"/>
      <c r="AW49" s="16"/>
      <c r="AX49" s="188"/>
      <c r="AY49" s="20"/>
      <c r="AZ49" s="16"/>
      <c r="BA49" s="188"/>
      <c r="BB49" s="20"/>
      <c r="BC49" s="16"/>
      <c r="BD49" s="188"/>
      <c r="BE49" s="20"/>
      <c r="BF49" s="16"/>
      <c r="BG49" s="188"/>
      <c r="BH49" s="20"/>
      <c r="BI49" s="16"/>
      <c r="BJ49" s="188"/>
      <c r="BK49" s="20"/>
      <c r="BL49" s="16"/>
      <c r="BM49" s="188"/>
      <c r="BN49" s="20"/>
      <c r="BO49" s="16"/>
      <c r="BP49" s="188"/>
      <c r="BQ49" s="20"/>
      <c r="BR49" s="16"/>
      <c r="BS49" s="188"/>
      <c r="BT49" s="20"/>
      <c r="BU49" s="16"/>
      <c r="BV49" s="188"/>
      <c r="BW49" s="20"/>
      <c r="BX49" s="16"/>
      <c r="BY49" s="188"/>
      <c r="BZ49" s="20"/>
      <c r="CA49" s="16"/>
      <c r="CB49" s="188"/>
      <c r="CC49" s="20"/>
      <c r="CD49" s="16"/>
      <c r="CE49" s="188"/>
      <c r="CF49" s="20"/>
      <c r="CG49" s="16"/>
      <c r="CH49" s="188"/>
      <c r="CI49" s="20"/>
      <c r="CJ49" s="16"/>
      <c r="CK49" s="188"/>
      <c r="CL49" s="20"/>
      <c r="CM49" s="16"/>
      <c r="CN49" s="223"/>
      <c r="CO49" s="20"/>
      <c r="CP49" s="16"/>
      <c r="CQ49" s="223"/>
      <c r="CR49" s="252"/>
      <c r="CS49" s="253"/>
      <c r="CT49" s="219"/>
      <c r="CU49" s="219"/>
      <c r="CV49" s="225"/>
      <c r="CW49" s="225"/>
      <c r="CX49" s="225"/>
      <c r="CY49" s="225"/>
      <c r="CZ49" s="226"/>
      <c r="DA49" s="224"/>
      <c r="DB49" s="227"/>
      <c r="DC49" s="219"/>
      <c r="DD49" s="228"/>
      <c r="DE49" s="223"/>
      <c r="DF49" s="252"/>
      <c r="DG49" s="253"/>
      <c r="EG49" s="101"/>
      <c r="EH49" s="101"/>
      <c r="EI49" s="101"/>
      <c r="EJ49" s="101"/>
      <c r="EK49" s="101"/>
      <c r="EL49" s="101"/>
      <c r="EM49" s="101"/>
      <c r="EN49" s="101"/>
      <c r="EO49" s="101"/>
      <c r="EP49" s="101"/>
      <c r="EQ49" s="101"/>
      <c r="ER49" s="101"/>
      <c r="ES49" s="101"/>
      <c r="ET49" s="101"/>
      <c r="EU49" s="101"/>
    </row>
    <row r="50" spans="2:151" ht="13.65" customHeight="1" x14ac:dyDescent="0.25">
      <c r="B50" s="14" t="s">
        <v>369</v>
      </c>
      <c r="C50" s="15" t="s">
        <v>148</v>
      </c>
      <c r="D50" s="16">
        <f t="shared" si="8"/>
        <v>1</v>
      </c>
      <c r="E50" s="16">
        <f t="shared" si="9"/>
        <v>1</v>
      </c>
      <c r="F50" s="16">
        <f t="shared" si="10"/>
        <v>0</v>
      </c>
      <c r="G50" s="16">
        <f t="shared" si="11"/>
        <v>1</v>
      </c>
      <c r="H50" s="17">
        <f t="shared" si="12"/>
        <v>1</v>
      </c>
      <c r="I50" s="16"/>
      <c r="J50" s="18">
        <f t="shared" si="13"/>
        <v>1</v>
      </c>
      <c r="K50" s="16" t="str">
        <f t="shared" si="16"/>
        <v/>
      </c>
      <c r="L50" s="165"/>
      <c r="M50" s="19">
        <f t="shared" si="14"/>
        <v>-6</v>
      </c>
      <c r="N50" s="134"/>
      <c r="O50" s="161"/>
      <c r="P50" s="170"/>
      <c r="R50" s="20"/>
      <c r="S50" s="16"/>
      <c r="T50" s="188"/>
      <c r="U50" s="20"/>
      <c r="V50" s="16"/>
      <c r="W50" s="188"/>
      <c r="X50" s="20"/>
      <c r="Y50" s="16"/>
      <c r="Z50" s="188"/>
      <c r="AA50" s="20"/>
      <c r="AB50" s="16"/>
      <c r="AC50" s="188"/>
      <c r="AD50" s="20"/>
      <c r="AE50" s="16"/>
      <c r="AF50" s="188"/>
      <c r="AG50" s="20"/>
      <c r="AH50" s="16"/>
      <c r="AI50" s="188"/>
      <c r="AJ50" s="20"/>
      <c r="AK50" s="16"/>
      <c r="AL50" s="188"/>
      <c r="AM50" s="20"/>
      <c r="AN50" s="16"/>
      <c r="AO50" s="188"/>
      <c r="AP50" s="20"/>
      <c r="AQ50" s="16"/>
      <c r="AR50" s="188"/>
      <c r="AS50" s="20"/>
      <c r="AT50" s="16"/>
      <c r="AU50" s="188"/>
      <c r="AV50" s="20">
        <v>1</v>
      </c>
      <c r="AW50" s="16"/>
      <c r="AX50" s="188"/>
      <c r="AY50" s="20"/>
      <c r="AZ50" s="16"/>
      <c r="BA50" s="188"/>
      <c r="BB50" s="20"/>
      <c r="BC50" s="16"/>
      <c r="BD50" s="188"/>
      <c r="BE50" s="20"/>
      <c r="BF50" s="16"/>
      <c r="BG50" s="188"/>
      <c r="BH50" s="20"/>
      <c r="BI50" s="16"/>
      <c r="BJ50" s="188"/>
      <c r="BK50" s="20"/>
      <c r="BL50" s="16"/>
      <c r="BM50" s="188"/>
      <c r="BN50" s="20"/>
      <c r="BO50" s="16"/>
      <c r="BP50" s="188"/>
      <c r="BQ50" s="20"/>
      <c r="BR50" s="16"/>
      <c r="BS50" s="188"/>
      <c r="BT50" s="20"/>
      <c r="BU50" s="16"/>
      <c r="BV50" s="188"/>
      <c r="BW50" s="20"/>
      <c r="BX50" s="16"/>
      <c r="BY50" s="188"/>
      <c r="BZ50" s="20"/>
      <c r="CA50" s="16"/>
      <c r="CB50" s="188"/>
      <c r="CC50" s="20"/>
      <c r="CD50" s="16"/>
      <c r="CE50" s="188"/>
      <c r="CF50" s="20"/>
      <c r="CG50" s="16"/>
      <c r="CH50" s="188"/>
      <c r="CI50" s="20"/>
      <c r="CJ50" s="16"/>
      <c r="CK50" s="188"/>
      <c r="CL50" s="20"/>
      <c r="CM50" s="16"/>
      <c r="CN50" s="223"/>
      <c r="CO50" s="20"/>
      <c r="CP50" s="16"/>
      <c r="CQ50" s="223"/>
      <c r="CR50" s="252"/>
      <c r="CS50" s="253"/>
      <c r="CT50" s="219"/>
      <c r="CU50" s="219"/>
      <c r="CV50" s="225"/>
      <c r="CW50" s="225"/>
      <c r="CX50" s="225"/>
      <c r="CY50" s="225"/>
      <c r="CZ50" s="226"/>
      <c r="DA50" s="224"/>
      <c r="DB50" s="227"/>
      <c r="DC50" s="219"/>
      <c r="DD50" s="228"/>
      <c r="DE50" s="223"/>
      <c r="DF50" s="252"/>
      <c r="DG50" s="253"/>
      <c r="EG50" s="101"/>
      <c r="EH50" s="101"/>
      <c r="EI50" s="101"/>
      <c r="EJ50" s="101"/>
      <c r="EK50" s="101"/>
      <c r="EL50" s="101"/>
      <c r="EM50" s="101"/>
      <c r="EN50" s="101"/>
      <c r="EO50" s="101"/>
      <c r="EP50" s="101"/>
      <c r="EQ50" s="101"/>
      <c r="ER50" s="101"/>
      <c r="ES50" s="101"/>
      <c r="ET50" s="101"/>
      <c r="EU50" s="101"/>
    </row>
    <row r="51" spans="2:151" ht="13.65" customHeight="1" x14ac:dyDescent="0.25">
      <c r="B51" s="14" t="s">
        <v>419</v>
      </c>
      <c r="C51" s="15" t="s">
        <v>148</v>
      </c>
      <c r="D51" s="16">
        <f t="shared" si="8"/>
        <v>1</v>
      </c>
      <c r="E51" s="16">
        <f t="shared" si="9"/>
        <v>1</v>
      </c>
      <c r="F51" s="16">
        <f t="shared" si="10"/>
        <v>0</v>
      </c>
      <c r="G51" s="16">
        <f t="shared" si="11"/>
        <v>0</v>
      </c>
      <c r="H51" s="17">
        <f t="shared" si="12"/>
        <v>0</v>
      </c>
      <c r="I51" s="16"/>
      <c r="J51" s="18">
        <f t="shared" si="13"/>
        <v>0</v>
      </c>
      <c r="K51" s="16"/>
      <c r="L51" s="165"/>
      <c r="M51" s="19">
        <f t="shared" si="14"/>
        <v>-7</v>
      </c>
      <c r="N51" s="134"/>
      <c r="O51" s="161"/>
      <c r="P51" s="170"/>
      <c r="R51" s="20"/>
      <c r="S51" s="16"/>
      <c r="T51" s="188"/>
      <c r="U51" s="20"/>
      <c r="V51" s="16"/>
      <c r="W51" s="188"/>
      <c r="X51" s="20"/>
      <c r="Y51" s="16"/>
      <c r="Z51" s="188"/>
      <c r="AA51" s="20"/>
      <c r="AB51" s="16"/>
      <c r="AC51" s="188"/>
      <c r="AD51" s="20"/>
      <c r="AE51" s="16"/>
      <c r="AF51" s="188"/>
      <c r="AG51" s="20"/>
      <c r="AH51" s="16"/>
      <c r="AI51" s="188"/>
      <c r="AJ51" s="20"/>
      <c r="AK51" s="16"/>
      <c r="AL51" s="188"/>
      <c r="AM51" s="20"/>
      <c r="AN51" s="16"/>
      <c r="AO51" s="188"/>
      <c r="AP51" s="20"/>
      <c r="AQ51" s="16"/>
      <c r="AR51" s="188"/>
      <c r="AS51" s="20"/>
      <c r="AT51" s="16"/>
      <c r="AU51" s="188"/>
      <c r="AV51" s="20"/>
      <c r="AW51" s="16"/>
      <c r="AX51" s="188"/>
      <c r="AY51" s="20"/>
      <c r="AZ51" s="16"/>
      <c r="BA51" s="188"/>
      <c r="BB51" s="20"/>
      <c r="BC51" s="16"/>
      <c r="BD51" s="188"/>
      <c r="BE51" s="20"/>
      <c r="BF51" s="16"/>
      <c r="BG51" s="188"/>
      <c r="BH51" s="20"/>
      <c r="BI51" s="16"/>
      <c r="BJ51" s="188"/>
      <c r="BK51" s="20"/>
      <c r="BL51" s="16"/>
      <c r="BM51" s="188"/>
      <c r="BN51" s="20"/>
      <c r="BO51" s="16"/>
      <c r="BP51" s="188"/>
      <c r="BQ51" s="20"/>
      <c r="BR51" s="16"/>
      <c r="BS51" s="188"/>
      <c r="BT51" s="20"/>
      <c r="BU51" s="16"/>
      <c r="BV51" s="188"/>
      <c r="BW51" s="20"/>
      <c r="BX51" s="16"/>
      <c r="BY51" s="188"/>
      <c r="BZ51" s="20"/>
      <c r="CA51" s="16"/>
      <c r="CB51" s="188"/>
      <c r="CC51" s="20"/>
      <c r="CD51" s="16"/>
      <c r="CE51" s="188"/>
      <c r="CF51" s="20"/>
      <c r="CG51" s="16"/>
      <c r="CH51" s="188"/>
      <c r="CI51" s="20">
        <v>0</v>
      </c>
      <c r="CJ51" s="16"/>
      <c r="CK51" s="188"/>
      <c r="CL51" s="20"/>
      <c r="CM51" s="16"/>
      <c r="CN51" s="223"/>
      <c r="CO51" s="20"/>
      <c r="CP51" s="16"/>
      <c r="CQ51" s="223"/>
      <c r="CR51" s="252"/>
      <c r="CS51" s="253"/>
      <c r="CT51" s="219"/>
      <c r="CU51" s="219"/>
      <c r="CV51" s="225"/>
      <c r="CW51" s="225"/>
      <c r="CX51" s="225"/>
      <c r="CY51" s="225"/>
      <c r="CZ51" s="226"/>
      <c r="DA51" s="224"/>
      <c r="DB51" s="227"/>
      <c r="DC51" s="219"/>
      <c r="DD51" s="228"/>
      <c r="DE51" s="223"/>
      <c r="DF51" s="252"/>
      <c r="DG51" s="253"/>
      <c r="EG51" s="101"/>
      <c r="EH51" s="101"/>
      <c r="EI51" s="101"/>
      <c r="EJ51" s="101"/>
      <c r="EK51" s="101"/>
      <c r="EL51" s="101"/>
      <c r="EM51" s="101"/>
      <c r="EN51" s="101"/>
      <c r="EO51" s="101"/>
      <c r="EP51" s="101"/>
      <c r="EQ51" s="101"/>
      <c r="ER51" s="101"/>
      <c r="ES51" s="101"/>
      <c r="ET51" s="101"/>
      <c r="EU51" s="101"/>
    </row>
    <row r="52" spans="2:151" ht="13.65" customHeight="1" x14ac:dyDescent="0.25">
      <c r="B52" s="14" t="s">
        <v>420</v>
      </c>
      <c r="C52" s="15" t="s">
        <v>151</v>
      </c>
      <c r="D52" s="16">
        <f t="shared" si="8"/>
        <v>1</v>
      </c>
      <c r="E52" s="16">
        <f t="shared" si="9"/>
        <v>1</v>
      </c>
      <c r="F52" s="16">
        <f t="shared" si="10"/>
        <v>0</v>
      </c>
      <c r="G52" s="16">
        <f t="shared" si="11"/>
        <v>0</v>
      </c>
      <c r="H52" s="17">
        <f t="shared" si="12"/>
        <v>0</v>
      </c>
      <c r="I52" s="16"/>
      <c r="J52" s="18">
        <f t="shared" si="13"/>
        <v>0</v>
      </c>
      <c r="K52" s="16" t="str">
        <f>IF(E52=0,"",IF(E52-F52=0,"*",""))</f>
        <v/>
      </c>
      <c r="L52" s="165"/>
      <c r="M52" s="19">
        <f t="shared" si="14"/>
        <v>-7</v>
      </c>
      <c r="N52" s="134"/>
      <c r="O52" s="161"/>
      <c r="P52" s="170"/>
      <c r="R52" s="20"/>
      <c r="S52" s="16"/>
      <c r="T52" s="188"/>
      <c r="U52" s="20"/>
      <c r="V52" s="16"/>
      <c r="W52" s="188"/>
      <c r="X52" s="20"/>
      <c r="Y52" s="16"/>
      <c r="Z52" s="188"/>
      <c r="AA52" s="20"/>
      <c r="AB52" s="16"/>
      <c r="AC52" s="188"/>
      <c r="AD52" s="20"/>
      <c r="AE52" s="16"/>
      <c r="AF52" s="188"/>
      <c r="AG52" s="20"/>
      <c r="AH52" s="16"/>
      <c r="AI52" s="188"/>
      <c r="AJ52" s="20"/>
      <c r="AK52" s="16"/>
      <c r="AL52" s="188"/>
      <c r="AM52" s="20"/>
      <c r="AN52" s="16"/>
      <c r="AO52" s="188"/>
      <c r="AP52" s="20"/>
      <c r="AQ52" s="16"/>
      <c r="AR52" s="188"/>
      <c r="AS52" s="20"/>
      <c r="AT52" s="16"/>
      <c r="AU52" s="188"/>
      <c r="AV52" s="20"/>
      <c r="AW52" s="16"/>
      <c r="AX52" s="188"/>
      <c r="AY52" s="20"/>
      <c r="AZ52" s="16"/>
      <c r="BA52" s="188"/>
      <c r="BB52" s="20"/>
      <c r="BC52" s="16"/>
      <c r="BD52" s="188"/>
      <c r="BE52" s="20"/>
      <c r="BF52" s="16"/>
      <c r="BG52" s="188"/>
      <c r="BH52" s="20"/>
      <c r="BI52" s="16"/>
      <c r="BJ52" s="188"/>
      <c r="BK52" s="20"/>
      <c r="BL52" s="16"/>
      <c r="BM52" s="188"/>
      <c r="BN52" s="20"/>
      <c r="BO52" s="16"/>
      <c r="BP52" s="188"/>
      <c r="BQ52" s="20"/>
      <c r="BR52" s="16"/>
      <c r="BS52" s="188"/>
      <c r="BT52" s="20"/>
      <c r="BU52" s="16"/>
      <c r="BV52" s="188"/>
      <c r="BW52" s="20"/>
      <c r="BX52" s="16"/>
      <c r="BY52" s="188"/>
      <c r="BZ52" s="20"/>
      <c r="CA52" s="16"/>
      <c r="CB52" s="188"/>
      <c r="CC52" s="20"/>
      <c r="CD52" s="16"/>
      <c r="CE52" s="188"/>
      <c r="CF52" s="20">
        <v>0</v>
      </c>
      <c r="CG52" s="16"/>
      <c r="CH52" s="188"/>
      <c r="CI52" s="20"/>
      <c r="CJ52" s="16"/>
      <c r="CK52" s="188"/>
      <c r="CL52" s="20"/>
      <c r="CM52" s="16"/>
      <c r="CN52" s="223"/>
      <c r="CO52" s="20"/>
      <c r="CP52" s="16"/>
      <c r="CQ52" s="223"/>
      <c r="CR52" s="252"/>
      <c r="CS52" s="253"/>
      <c r="CT52" s="219"/>
      <c r="CU52" s="219"/>
      <c r="CV52" s="225"/>
      <c r="CW52" s="225"/>
      <c r="CX52" s="225"/>
      <c r="CY52" s="225"/>
      <c r="CZ52" s="226"/>
      <c r="DA52" s="224"/>
      <c r="DB52" s="227"/>
      <c r="DC52" s="219"/>
      <c r="DD52" s="228"/>
      <c r="DE52" s="223"/>
      <c r="DF52" s="252"/>
      <c r="DG52" s="253"/>
      <c r="EG52" s="101"/>
      <c r="EH52" s="101"/>
      <c r="EI52" s="101"/>
      <c r="EJ52" s="101"/>
      <c r="EK52" s="101"/>
      <c r="EL52" s="101"/>
      <c r="EM52" s="101"/>
      <c r="EN52" s="101"/>
      <c r="EO52" s="101"/>
      <c r="EP52" s="101"/>
      <c r="EQ52" s="101"/>
      <c r="ER52" s="101"/>
      <c r="ES52" s="101"/>
      <c r="ET52" s="101"/>
      <c r="EU52" s="101"/>
    </row>
    <row r="53" spans="2:151" ht="13.65" customHeight="1" x14ac:dyDescent="0.25">
      <c r="B53" s="14" t="s">
        <v>370</v>
      </c>
      <c r="C53" s="15" t="s">
        <v>149</v>
      </c>
      <c r="D53" s="16">
        <f t="shared" si="8"/>
        <v>4</v>
      </c>
      <c r="E53" s="16">
        <f t="shared" si="9"/>
        <v>2</v>
      </c>
      <c r="F53" s="16">
        <f t="shared" si="10"/>
        <v>1</v>
      </c>
      <c r="G53" s="16">
        <f t="shared" si="11"/>
        <v>0</v>
      </c>
      <c r="H53" s="17">
        <f t="shared" si="12"/>
        <v>0</v>
      </c>
      <c r="I53" s="16" t="s">
        <v>62</v>
      </c>
      <c r="J53" s="18">
        <f t="shared" si="13"/>
        <v>0</v>
      </c>
      <c r="K53" s="16"/>
      <c r="L53" s="165"/>
      <c r="M53" s="19">
        <f t="shared" si="14"/>
        <v>-7</v>
      </c>
      <c r="N53" s="134"/>
      <c r="O53" s="161"/>
      <c r="P53" s="170"/>
      <c r="R53" s="20"/>
      <c r="S53" s="16"/>
      <c r="T53" s="188"/>
      <c r="U53" s="20"/>
      <c r="V53" s="16"/>
      <c r="W53" s="188"/>
      <c r="X53" s="20"/>
      <c r="Y53" s="16"/>
      <c r="Z53" s="188"/>
      <c r="AA53" s="20"/>
      <c r="AB53" s="16"/>
      <c r="AC53" s="188"/>
      <c r="AD53" s="20"/>
      <c r="AE53" s="16"/>
      <c r="AF53" s="188"/>
      <c r="AG53" s="20"/>
      <c r="AH53" s="16"/>
      <c r="AI53" s="188"/>
      <c r="AJ53" s="20"/>
      <c r="AK53" s="16"/>
      <c r="AL53" s="188"/>
      <c r="AM53" s="20"/>
      <c r="AN53" s="16"/>
      <c r="AO53" s="188"/>
      <c r="AP53" s="20"/>
      <c r="AQ53" s="16"/>
      <c r="AR53" s="188"/>
      <c r="AS53" s="20"/>
      <c r="AT53" s="16"/>
      <c r="AU53" s="188"/>
      <c r="AV53" s="20"/>
      <c r="AW53" s="16"/>
      <c r="AX53" s="188"/>
      <c r="AY53" s="20"/>
      <c r="AZ53" s="16"/>
      <c r="BA53" s="188"/>
      <c r="BB53" s="20">
        <v>0</v>
      </c>
      <c r="BC53" s="16"/>
      <c r="BD53" s="188"/>
      <c r="BE53" s="20"/>
      <c r="BF53" s="16"/>
      <c r="BG53" s="188"/>
      <c r="BH53" s="20"/>
      <c r="BI53" s="16"/>
      <c r="BJ53" s="188"/>
      <c r="BK53" s="20">
        <v>0</v>
      </c>
      <c r="BL53" s="16" t="s">
        <v>62</v>
      </c>
      <c r="BM53" s="188"/>
      <c r="BN53" s="20"/>
      <c r="BO53" s="16"/>
      <c r="BP53" s="188"/>
      <c r="BQ53" s="20"/>
      <c r="BR53" s="16"/>
      <c r="BS53" s="188"/>
      <c r="BT53" s="20"/>
      <c r="BU53" s="16"/>
      <c r="BV53" s="188"/>
      <c r="BW53" s="20"/>
      <c r="BX53" s="16"/>
      <c r="BY53" s="188"/>
      <c r="BZ53" s="20"/>
      <c r="CA53" s="16"/>
      <c r="CB53" s="188"/>
      <c r="CC53" s="20" t="s">
        <v>107</v>
      </c>
      <c r="CD53" s="16"/>
      <c r="CE53" s="188"/>
      <c r="CF53" s="20"/>
      <c r="CG53" s="16"/>
      <c r="CH53" s="188"/>
      <c r="CI53" s="20"/>
      <c r="CJ53" s="16"/>
      <c r="CK53" s="188"/>
      <c r="CL53" s="20" t="s">
        <v>107</v>
      </c>
      <c r="CM53" s="16"/>
      <c r="CN53" s="223"/>
      <c r="CO53" s="20"/>
      <c r="CP53" s="16"/>
      <c r="CQ53" s="223"/>
      <c r="CR53" s="252"/>
      <c r="CS53" s="253"/>
      <c r="CT53" s="219"/>
      <c r="CU53" s="219"/>
      <c r="CV53" s="225"/>
      <c r="CW53" s="225"/>
      <c r="CX53" s="225"/>
      <c r="CY53" s="225"/>
      <c r="CZ53" s="226"/>
      <c r="DA53" s="224"/>
      <c r="DB53" s="227"/>
      <c r="DC53" s="219"/>
      <c r="DD53" s="228"/>
      <c r="DE53" s="223"/>
      <c r="DF53" s="252"/>
      <c r="DG53" s="253"/>
      <c r="EG53" s="101"/>
      <c r="EH53" s="101"/>
      <c r="EI53" s="101"/>
      <c r="EJ53" s="101"/>
      <c r="EK53" s="101"/>
      <c r="EL53" s="101"/>
      <c r="EM53" s="101"/>
      <c r="EN53" s="101"/>
      <c r="EO53" s="101"/>
      <c r="EP53" s="101"/>
      <c r="EQ53" s="101"/>
      <c r="ER53" s="101"/>
      <c r="ES53" s="101"/>
      <c r="ET53" s="101"/>
      <c r="EU53" s="101"/>
    </row>
    <row r="54" spans="2:151" ht="13.65" customHeight="1" x14ac:dyDescent="0.25">
      <c r="B54" s="14" t="s">
        <v>372</v>
      </c>
      <c r="C54" s="15" t="s">
        <v>156</v>
      </c>
      <c r="D54" s="16">
        <f t="shared" si="8"/>
        <v>1</v>
      </c>
      <c r="E54" s="16">
        <f t="shared" si="9"/>
        <v>1</v>
      </c>
      <c r="F54" s="16">
        <f t="shared" si="10"/>
        <v>0</v>
      </c>
      <c r="G54" s="16">
        <f t="shared" si="11"/>
        <v>0</v>
      </c>
      <c r="H54" s="17">
        <f t="shared" si="12"/>
        <v>0</v>
      </c>
      <c r="I54" s="16"/>
      <c r="J54" s="18">
        <f t="shared" si="13"/>
        <v>0</v>
      </c>
      <c r="K54" s="16" t="str">
        <f>IF(E54=0,"",IF(E54-F54=0,"*",""))</f>
        <v/>
      </c>
      <c r="L54" s="165"/>
      <c r="M54" s="19">
        <f t="shared" si="14"/>
        <v>-7</v>
      </c>
      <c r="N54" s="134"/>
      <c r="O54" s="161"/>
      <c r="P54" s="170"/>
      <c r="R54" s="20"/>
      <c r="S54" s="16"/>
      <c r="T54" s="188"/>
      <c r="U54" s="20"/>
      <c r="V54" s="16"/>
      <c r="W54" s="188"/>
      <c r="X54" s="20"/>
      <c r="Y54" s="16"/>
      <c r="Z54" s="188"/>
      <c r="AA54" s="20"/>
      <c r="AB54" s="16"/>
      <c r="AC54" s="188"/>
      <c r="AD54" s="20"/>
      <c r="AE54" s="16"/>
      <c r="AF54" s="188"/>
      <c r="AG54" s="20"/>
      <c r="AH54" s="16"/>
      <c r="AI54" s="188"/>
      <c r="AJ54" s="20"/>
      <c r="AK54" s="16"/>
      <c r="AL54" s="188"/>
      <c r="AM54" s="20"/>
      <c r="AN54" s="16"/>
      <c r="AO54" s="188"/>
      <c r="AP54" s="20"/>
      <c r="AQ54" s="16"/>
      <c r="AR54" s="188"/>
      <c r="AS54" s="20"/>
      <c r="AT54" s="16"/>
      <c r="AU54" s="188"/>
      <c r="AV54" s="20"/>
      <c r="AW54" s="16"/>
      <c r="AX54" s="188"/>
      <c r="AY54" s="20"/>
      <c r="AZ54" s="16"/>
      <c r="BA54" s="188"/>
      <c r="BB54" s="20"/>
      <c r="BC54" s="16"/>
      <c r="BD54" s="188"/>
      <c r="BE54" s="20"/>
      <c r="BF54" s="16"/>
      <c r="BG54" s="188"/>
      <c r="BH54" s="20">
        <v>0</v>
      </c>
      <c r="BI54" s="16"/>
      <c r="BJ54" s="188"/>
      <c r="BK54" s="20"/>
      <c r="BL54" s="16"/>
      <c r="BM54" s="188"/>
      <c r="BN54" s="20"/>
      <c r="BO54" s="16"/>
      <c r="BP54" s="188"/>
      <c r="BQ54" s="20"/>
      <c r="BR54" s="16"/>
      <c r="BS54" s="188"/>
      <c r="BT54" s="20"/>
      <c r="BU54" s="16"/>
      <c r="BV54" s="188"/>
      <c r="BW54" s="20"/>
      <c r="BX54" s="16"/>
      <c r="BY54" s="188"/>
      <c r="BZ54" s="20"/>
      <c r="CA54" s="16"/>
      <c r="CB54" s="188"/>
      <c r="CC54" s="20"/>
      <c r="CD54" s="16"/>
      <c r="CE54" s="188"/>
      <c r="CF54" s="20"/>
      <c r="CG54" s="16"/>
      <c r="CH54" s="188"/>
      <c r="CI54" s="20"/>
      <c r="CJ54" s="16"/>
      <c r="CK54" s="188"/>
      <c r="CL54" s="20"/>
      <c r="CM54" s="16"/>
      <c r="CN54" s="223"/>
      <c r="CO54" s="20"/>
      <c r="CP54" s="16"/>
      <c r="CQ54" s="223"/>
      <c r="CR54" s="252"/>
      <c r="CS54" s="253"/>
      <c r="CT54" s="219"/>
      <c r="CU54" s="219"/>
      <c r="CV54" s="225"/>
      <c r="CW54" s="225"/>
      <c r="CX54" s="225"/>
      <c r="CY54" s="225"/>
      <c r="CZ54" s="226"/>
      <c r="DA54" s="224"/>
      <c r="DB54" s="227"/>
      <c r="DC54" s="219"/>
      <c r="DD54" s="228"/>
      <c r="DE54" s="223"/>
      <c r="DF54" s="252"/>
      <c r="DG54" s="253"/>
      <c r="EG54" s="101"/>
      <c r="EH54" s="101"/>
      <c r="EI54" s="101"/>
      <c r="EJ54" s="101"/>
      <c r="EK54" s="101"/>
      <c r="EL54" s="101"/>
      <c r="EM54" s="101"/>
      <c r="EN54" s="101"/>
      <c r="EO54" s="101"/>
      <c r="EP54" s="101"/>
      <c r="EQ54" s="101"/>
      <c r="ER54" s="101"/>
      <c r="ES54" s="101"/>
      <c r="ET54" s="101"/>
      <c r="EU54" s="101"/>
    </row>
    <row r="55" spans="2:151" ht="13.65" customHeight="1" x14ac:dyDescent="0.25">
      <c r="B55" s="14" t="s">
        <v>396</v>
      </c>
      <c r="C55" s="15" t="s">
        <v>148</v>
      </c>
      <c r="D55" s="16">
        <f t="shared" ref="D55:D64" si="17">COUNTA(R55,U55,X55,AA55,AD55,AG55,AJ55,AM55,AP55,AS55,AV55,AY55,BB55,BE55,BH55,BK55,BN55,BQ55,BT55,BW55,BZ55,CF55,CI55,CL55,CC55,CO55,CR55,DF55)</f>
        <v>1</v>
      </c>
      <c r="E55" s="16" t="str">
        <f t="shared" ref="E55:E64" si="18">IF(COUNT(R55,U55,X55,AA55,AD55,AG55,AJ55,AM55,AP55,AS55,AV55,AY55,BB55,BE55,BH55,BK55,BN55,BQ55,BT55,BW55,BZ55,CC55,CF55,CI55,CL55,CO55,CR55,DF55)=0,"-",COUNT(R55,U55,X55,AA55,AD55,AG55,AJ55,AM55,AP55,AS55,AV55,AY55,BB55,BE55,BH55,BK55,BN55,BQ55,BT55,BW55,BZ55,CC55,CF55,CI55,CL55,CO55,CR55,DF55))</f>
        <v>-</v>
      </c>
      <c r="F55" s="16" t="str">
        <f t="shared" ref="F55:F64" si="19">IF(E55="-","-",COUNTA(S55,V55,Y55,AB55,AE55,AH55,AK55,AN55,CD55,AQ55,AT55,AW55,AZ55,BC55,BF55,BI55,BL55,BO55,BR55,BU55,BX55,CA55,CG55,CJ55,CM55,CP55,CS55,DG55))</f>
        <v>-</v>
      </c>
      <c r="G55" s="16" t="str">
        <f t="shared" ref="G55:G64" si="20">IF(E55="-","-",SUM(R55:DG55))</f>
        <v>-</v>
      </c>
      <c r="H55" s="17" t="str">
        <f t="shared" ref="H55:H64" si="21">IF(E55="-","-",MAX(R55:DG55))</f>
        <v>-</v>
      </c>
      <c r="I55" s="16"/>
      <c r="J55" s="18" t="str">
        <f t="shared" ref="J55:J64" si="22">IF(E55="-","-",IF(E55-F55=0,G55,G55/(E55-F55)))</f>
        <v>-</v>
      </c>
      <c r="K55" s="16" t="e">
        <f t="shared" ref="K55:K64" si="23">IF(E55=0,"",IF(E55-F55=0,"*",""))</f>
        <v>#VALUE!</v>
      </c>
      <c r="L55" s="165"/>
      <c r="M55" s="19">
        <f t="shared" ref="M55:M64" si="24">IF(E55="-", 0,G55-((E55-F55)*7))</f>
        <v>0</v>
      </c>
      <c r="N55" s="134"/>
      <c r="O55" s="161"/>
      <c r="P55" s="170"/>
      <c r="R55" s="20"/>
      <c r="S55" s="16"/>
      <c r="T55" s="188"/>
      <c r="U55" s="20"/>
      <c r="V55" s="16"/>
      <c r="W55" s="188"/>
      <c r="X55" s="20"/>
      <c r="Y55" s="16"/>
      <c r="Z55" s="188"/>
      <c r="AA55" s="20"/>
      <c r="AB55" s="16"/>
      <c r="AC55" s="188"/>
      <c r="AD55" s="20"/>
      <c r="AE55" s="16"/>
      <c r="AF55" s="188"/>
      <c r="AG55" s="20"/>
      <c r="AH55" s="16"/>
      <c r="AI55" s="188"/>
      <c r="AJ55" s="20"/>
      <c r="AK55" s="16"/>
      <c r="AL55" s="188"/>
      <c r="AM55" s="20"/>
      <c r="AN55" s="16"/>
      <c r="AO55" s="188"/>
      <c r="AP55" s="20"/>
      <c r="AQ55" s="16"/>
      <c r="AR55" s="188"/>
      <c r="AS55" s="20"/>
      <c r="AT55" s="16"/>
      <c r="AU55" s="188"/>
      <c r="AV55" s="20"/>
      <c r="AW55" s="16"/>
      <c r="AX55" s="188"/>
      <c r="AY55" s="20"/>
      <c r="AZ55" s="16"/>
      <c r="BA55" s="188"/>
      <c r="BB55" s="20"/>
      <c r="BC55" s="16"/>
      <c r="BD55" s="188"/>
      <c r="BE55" s="20"/>
      <c r="BF55" s="16"/>
      <c r="BG55" s="188"/>
      <c r="BH55" s="20"/>
      <c r="BI55" s="16"/>
      <c r="BJ55" s="188"/>
      <c r="BK55" s="20"/>
      <c r="BL55" s="16"/>
      <c r="BM55" s="188"/>
      <c r="BN55" s="20" t="s">
        <v>107</v>
      </c>
      <c r="BO55" s="16"/>
      <c r="BP55" s="188"/>
      <c r="BQ55" s="20"/>
      <c r="BR55" s="16"/>
      <c r="BS55" s="188"/>
      <c r="BT55" s="20"/>
      <c r="BU55" s="16"/>
      <c r="BV55" s="188"/>
      <c r="BW55" s="20"/>
      <c r="BX55" s="16"/>
      <c r="BY55" s="188"/>
      <c r="BZ55" s="20"/>
      <c r="CA55" s="16"/>
      <c r="CB55" s="188"/>
      <c r="CC55" s="20"/>
      <c r="CD55" s="16"/>
      <c r="CE55" s="188"/>
      <c r="CF55" s="20"/>
      <c r="CG55" s="16"/>
      <c r="CH55" s="188"/>
      <c r="CI55" s="20"/>
      <c r="CJ55" s="16"/>
      <c r="CK55" s="188"/>
      <c r="CL55" s="20"/>
      <c r="CM55" s="16"/>
      <c r="CN55" s="223"/>
      <c r="CO55" s="20"/>
      <c r="CP55" s="16"/>
      <c r="CQ55" s="223"/>
      <c r="CR55" s="252"/>
      <c r="CS55" s="253"/>
      <c r="CT55" s="219"/>
      <c r="CU55" s="219"/>
      <c r="CV55" s="225"/>
      <c r="CW55" s="225"/>
      <c r="CX55" s="225"/>
      <c r="CY55" s="225"/>
      <c r="CZ55" s="226"/>
      <c r="DA55" s="224"/>
      <c r="DB55" s="227"/>
      <c r="DC55" s="219"/>
      <c r="DD55" s="228"/>
      <c r="DE55" s="223"/>
      <c r="DF55" s="252"/>
      <c r="DG55" s="253"/>
      <c r="EG55" s="101"/>
      <c r="EH55" s="101"/>
      <c r="EI55" s="101"/>
      <c r="EJ55" s="101"/>
      <c r="EK55" s="101"/>
      <c r="EL55" s="101"/>
      <c r="EM55" s="101"/>
      <c r="EN55" s="101"/>
      <c r="EO55" s="101"/>
      <c r="EP55" s="101"/>
      <c r="EQ55" s="101"/>
      <c r="ER55" s="101"/>
      <c r="ES55" s="101"/>
      <c r="ET55" s="101"/>
      <c r="EU55" s="101"/>
    </row>
    <row r="56" spans="2:151" ht="13.65" customHeight="1" x14ac:dyDescent="0.25">
      <c r="B56" s="14" t="s">
        <v>417</v>
      </c>
      <c r="C56" s="15" t="s">
        <v>148</v>
      </c>
      <c r="D56" s="16">
        <f t="shared" si="17"/>
        <v>1</v>
      </c>
      <c r="E56" s="16" t="str">
        <f t="shared" si="18"/>
        <v>-</v>
      </c>
      <c r="F56" s="16" t="str">
        <f t="shared" si="19"/>
        <v>-</v>
      </c>
      <c r="G56" s="16" t="str">
        <f t="shared" si="20"/>
        <v>-</v>
      </c>
      <c r="H56" s="17" t="str">
        <f t="shared" si="21"/>
        <v>-</v>
      </c>
      <c r="I56" s="16"/>
      <c r="J56" s="18" t="str">
        <f t="shared" si="22"/>
        <v>-</v>
      </c>
      <c r="K56" s="16" t="e">
        <f t="shared" si="23"/>
        <v>#VALUE!</v>
      </c>
      <c r="L56" s="165"/>
      <c r="M56" s="19">
        <f t="shared" si="24"/>
        <v>0</v>
      </c>
      <c r="N56" s="134"/>
      <c r="O56" s="161"/>
      <c r="P56" s="170"/>
      <c r="R56" s="20"/>
      <c r="S56" s="16"/>
      <c r="T56" s="188"/>
      <c r="U56" s="20"/>
      <c r="V56" s="16"/>
      <c r="W56" s="188"/>
      <c r="X56" s="20"/>
      <c r="Y56" s="16"/>
      <c r="Z56" s="188"/>
      <c r="AA56" s="20"/>
      <c r="AB56" s="16"/>
      <c r="AC56" s="188"/>
      <c r="AD56" s="20"/>
      <c r="AE56" s="16"/>
      <c r="AF56" s="188"/>
      <c r="AG56" s="20"/>
      <c r="AH56" s="16"/>
      <c r="AI56" s="188"/>
      <c r="AJ56" s="20"/>
      <c r="AK56" s="16"/>
      <c r="AL56" s="188"/>
      <c r="AM56" s="20"/>
      <c r="AN56" s="16"/>
      <c r="AO56" s="188"/>
      <c r="AP56" s="20"/>
      <c r="AQ56" s="16"/>
      <c r="AR56" s="188"/>
      <c r="AS56" s="20"/>
      <c r="AT56" s="16"/>
      <c r="AU56" s="188"/>
      <c r="AV56" s="20"/>
      <c r="AW56" s="16"/>
      <c r="AX56" s="188"/>
      <c r="AY56" s="20" t="s">
        <v>107</v>
      </c>
      <c r="AZ56" s="16"/>
      <c r="BA56" s="188"/>
      <c r="BB56" s="20"/>
      <c r="BC56" s="16"/>
      <c r="BD56" s="188"/>
      <c r="BE56" s="20"/>
      <c r="BF56" s="16"/>
      <c r="BG56" s="188"/>
      <c r="BH56" s="20"/>
      <c r="BI56" s="16"/>
      <c r="BJ56" s="188"/>
      <c r="BK56" s="20"/>
      <c r="BL56" s="16"/>
      <c r="BM56" s="188"/>
      <c r="BN56" s="20"/>
      <c r="BO56" s="16"/>
      <c r="BP56" s="188"/>
      <c r="BQ56" s="20"/>
      <c r="BR56" s="16"/>
      <c r="BS56" s="188"/>
      <c r="BT56" s="20"/>
      <c r="BU56" s="16"/>
      <c r="BV56" s="188"/>
      <c r="BW56" s="20"/>
      <c r="BX56" s="16"/>
      <c r="BY56" s="188"/>
      <c r="BZ56" s="20"/>
      <c r="CA56" s="16"/>
      <c r="CB56" s="188"/>
      <c r="CC56" s="20"/>
      <c r="CD56" s="16"/>
      <c r="CE56" s="188"/>
      <c r="CF56" s="20"/>
      <c r="CG56" s="16"/>
      <c r="CH56" s="188"/>
      <c r="CI56" s="20"/>
      <c r="CJ56" s="16"/>
      <c r="CK56" s="188"/>
      <c r="CL56" s="20"/>
      <c r="CM56" s="16"/>
      <c r="CN56" s="223"/>
      <c r="CO56" s="20"/>
      <c r="CP56" s="16"/>
      <c r="CQ56" s="223"/>
      <c r="CR56" s="252"/>
      <c r="CS56" s="253"/>
      <c r="CT56" s="219"/>
      <c r="CU56" s="219"/>
      <c r="CV56" s="225"/>
      <c r="CW56" s="225"/>
      <c r="CX56" s="225"/>
      <c r="CY56" s="225"/>
      <c r="CZ56" s="226"/>
      <c r="DA56" s="224"/>
      <c r="DB56" s="227"/>
      <c r="DC56" s="219"/>
      <c r="DD56" s="228"/>
      <c r="DE56" s="223"/>
      <c r="DF56" s="252"/>
      <c r="DG56" s="253"/>
      <c r="EG56" s="101"/>
      <c r="EH56" s="101"/>
      <c r="EI56" s="101"/>
      <c r="EJ56" s="101"/>
      <c r="EK56" s="101"/>
      <c r="EL56" s="101"/>
      <c r="EM56" s="101"/>
      <c r="EN56" s="101"/>
      <c r="EO56" s="101"/>
      <c r="EP56" s="101"/>
      <c r="EQ56" s="101"/>
      <c r="ER56" s="101"/>
      <c r="ES56" s="101"/>
      <c r="ET56" s="101"/>
      <c r="EU56" s="101"/>
    </row>
    <row r="57" spans="2:151" ht="13.65" customHeight="1" x14ac:dyDescent="0.25">
      <c r="B57" s="14" t="s">
        <v>140</v>
      </c>
      <c r="C57" s="15" t="s">
        <v>148</v>
      </c>
      <c r="D57" s="16">
        <f t="shared" si="17"/>
        <v>4</v>
      </c>
      <c r="E57" s="16" t="str">
        <f t="shared" si="18"/>
        <v>-</v>
      </c>
      <c r="F57" s="16" t="str">
        <f t="shared" si="19"/>
        <v>-</v>
      </c>
      <c r="G57" s="16" t="str">
        <f t="shared" si="20"/>
        <v>-</v>
      </c>
      <c r="H57" s="17" t="str">
        <f t="shared" si="21"/>
        <v>-</v>
      </c>
      <c r="I57" s="16"/>
      <c r="J57" s="18" t="str">
        <f t="shared" si="22"/>
        <v>-</v>
      </c>
      <c r="K57" s="16" t="e">
        <f t="shared" si="23"/>
        <v>#VALUE!</v>
      </c>
      <c r="L57" s="165"/>
      <c r="M57" s="19">
        <f t="shared" si="24"/>
        <v>0</v>
      </c>
      <c r="O57" s="161"/>
      <c r="P57" s="170"/>
      <c r="R57" s="20"/>
      <c r="S57" s="16"/>
      <c r="T57" s="188"/>
      <c r="U57" s="20"/>
      <c r="V57" s="16"/>
      <c r="W57" s="188"/>
      <c r="X57" s="20"/>
      <c r="Y57" s="16"/>
      <c r="Z57" s="188"/>
      <c r="AA57" s="20"/>
      <c r="AB57" s="16"/>
      <c r="AC57" s="188"/>
      <c r="AD57" s="20"/>
      <c r="AE57" s="16"/>
      <c r="AF57" s="188"/>
      <c r="AG57" s="20"/>
      <c r="AH57" s="16"/>
      <c r="AI57" s="188"/>
      <c r="AJ57" s="20"/>
      <c r="AK57" s="16"/>
      <c r="AL57" s="188"/>
      <c r="AM57" s="20"/>
      <c r="AN57" s="16"/>
      <c r="AO57" s="188"/>
      <c r="AP57" s="20"/>
      <c r="AQ57" s="16"/>
      <c r="AR57" s="188"/>
      <c r="AS57" s="20"/>
      <c r="AT57" s="16"/>
      <c r="AU57" s="188"/>
      <c r="AV57" s="20"/>
      <c r="AW57" s="16"/>
      <c r="AX57" s="188"/>
      <c r="AY57" s="20"/>
      <c r="AZ57" s="16"/>
      <c r="BA57" s="188"/>
      <c r="BB57" s="20" t="s">
        <v>107</v>
      </c>
      <c r="BC57" s="16"/>
      <c r="BD57" s="188"/>
      <c r="BE57" s="20"/>
      <c r="BF57" s="16"/>
      <c r="BG57" s="188"/>
      <c r="BH57" s="20"/>
      <c r="BI57" s="16"/>
      <c r="BJ57" s="188"/>
      <c r="BK57" s="20"/>
      <c r="BL57" s="16"/>
      <c r="BM57" s="188"/>
      <c r="BN57" s="20"/>
      <c r="BO57" s="16"/>
      <c r="BP57" s="188"/>
      <c r="BQ57" s="20"/>
      <c r="BR57" s="16"/>
      <c r="BS57" s="188"/>
      <c r="BT57" s="20" t="s">
        <v>107</v>
      </c>
      <c r="BU57" s="16"/>
      <c r="BV57" s="188"/>
      <c r="BW57" s="20" t="s">
        <v>107</v>
      </c>
      <c r="BX57" s="16"/>
      <c r="BY57" s="188"/>
      <c r="BZ57" s="20" t="s">
        <v>107</v>
      </c>
      <c r="CA57" s="16"/>
      <c r="CB57" s="188"/>
      <c r="CC57" s="20"/>
      <c r="CD57" s="16"/>
      <c r="CE57" s="188"/>
      <c r="CF57" s="20"/>
      <c r="CG57" s="16"/>
      <c r="CH57" s="188"/>
      <c r="CI57" s="20"/>
      <c r="CJ57" s="16"/>
      <c r="CK57" s="188"/>
      <c r="CL57" s="20"/>
      <c r="CM57" s="16"/>
      <c r="CN57" s="223"/>
      <c r="CO57" s="20"/>
      <c r="CP57" s="16"/>
      <c r="CQ57" s="223"/>
      <c r="CR57" s="252"/>
      <c r="CS57" s="253"/>
      <c r="CT57" s="219"/>
      <c r="CU57" s="219"/>
      <c r="CV57" s="225"/>
      <c r="CW57" s="225"/>
      <c r="CX57" s="225"/>
      <c r="CY57" s="225"/>
      <c r="CZ57" s="226"/>
      <c r="DA57" s="224"/>
      <c r="DB57" s="227"/>
      <c r="DC57" s="219"/>
      <c r="DD57" s="228"/>
      <c r="DE57" s="223"/>
      <c r="DF57" s="252"/>
      <c r="DG57" s="253"/>
      <c r="EG57" s="101"/>
      <c r="EH57" s="101"/>
      <c r="EI57" s="101"/>
      <c r="EJ57" s="101"/>
      <c r="EK57" s="101"/>
      <c r="EL57" s="101"/>
      <c r="EM57" s="101"/>
      <c r="EN57" s="101"/>
      <c r="EO57" s="101"/>
      <c r="EP57" s="101"/>
      <c r="EQ57" s="101"/>
      <c r="ER57" s="101"/>
      <c r="ES57" s="101"/>
      <c r="ET57" s="101"/>
      <c r="EU57" s="101"/>
    </row>
    <row r="58" spans="2:151" ht="13.65" customHeight="1" x14ac:dyDescent="0.25">
      <c r="B58" s="14" t="s">
        <v>416</v>
      </c>
      <c r="C58" s="15" t="s">
        <v>148</v>
      </c>
      <c r="D58" s="16">
        <f t="shared" si="17"/>
        <v>1</v>
      </c>
      <c r="E58" s="16" t="str">
        <f t="shared" si="18"/>
        <v>-</v>
      </c>
      <c r="F58" s="16" t="str">
        <f t="shared" si="19"/>
        <v>-</v>
      </c>
      <c r="G58" s="16" t="str">
        <f t="shared" si="20"/>
        <v>-</v>
      </c>
      <c r="H58" s="17" t="str">
        <f t="shared" si="21"/>
        <v>-</v>
      </c>
      <c r="I58" s="16"/>
      <c r="J58" s="18" t="str">
        <f t="shared" si="22"/>
        <v>-</v>
      </c>
      <c r="K58" s="16" t="e">
        <f t="shared" si="23"/>
        <v>#VALUE!</v>
      </c>
      <c r="L58" s="165"/>
      <c r="M58" s="19">
        <f t="shared" si="24"/>
        <v>0</v>
      </c>
      <c r="N58" s="134"/>
      <c r="O58" s="161"/>
      <c r="P58" s="170"/>
      <c r="R58" s="20"/>
      <c r="S58" s="16"/>
      <c r="T58" s="188"/>
      <c r="U58" s="20"/>
      <c r="V58" s="16"/>
      <c r="W58" s="188"/>
      <c r="X58" s="20"/>
      <c r="Y58" s="16"/>
      <c r="Z58" s="188"/>
      <c r="AA58" s="20"/>
      <c r="AB58" s="16"/>
      <c r="AC58" s="188"/>
      <c r="AD58" s="20"/>
      <c r="AE58" s="16"/>
      <c r="AF58" s="188"/>
      <c r="AG58" s="20"/>
      <c r="AH58" s="16"/>
      <c r="AI58" s="188"/>
      <c r="AJ58" s="20"/>
      <c r="AK58" s="16"/>
      <c r="AL58" s="188"/>
      <c r="AM58" s="20"/>
      <c r="AN58" s="16"/>
      <c r="AO58" s="188"/>
      <c r="AP58" s="20"/>
      <c r="AQ58" s="16"/>
      <c r="AR58" s="188"/>
      <c r="AS58" s="20"/>
      <c r="AT58" s="16"/>
      <c r="AU58" s="188"/>
      <c r="AV58" s="20"/>
      <c r="AW58" s="16"/>
      <c r="AX58" s="188"/>
      <c r="AY58" s="20" t="s">
        <v>107</v>
      </c>
      <c r="AZ58" s="16"/>
      <c r="BA58" s="188"/>
      <c r="BB58" s="20"/>
      <c r="BC58" s="16"/>
      <c r="BD58" s="188"/>
      <c r="BE58" s="20"/>
      <c r="BF58" s="16"/>
      <c r="BG58" s="188"/>
      <c r="BH58" s="20"/>
      <c r="BI58" s="16"/>
      <c r="BJ58" s="188"/>
      <c r="BK58" s="20"/>
      <c r="BL58" s="16"/>
      <c r="BM58" s="188"/>
      <c r="BN58" s="20"/>
      <c r="BO58" s="16"/>
      <c r="BP58" s="188"/>
      <c r="BQ58" s="20"/>
      <c r="BR58" s="16"/>
      <c r="BS58" s="188"/>
      <c r="BT58" s="20"/>
      <c r="BU58" s="16"/>
      <c r="BV58" s="188"/>
      <c r="BW58" s="20"/>
      <c r="BX58" s="16"/>
      <c r="BY58" s="188"/>
      <c r="BZ58" s="20"/>
      <c r="CA58" s="16"/>
      <c r="CB58" s="188"/>
      <c r="CC58" s="20"/>
      <c r="CD58" s="16"/>
      <c r="CE58" s="188"/>
      <c r="CF58" s="20"/>
      <c r="CG58" s="16"/>
      <c r="CH58" s="188"/>
      <c r="CI58" s="20"/>
      <c r="CJ58" s="16"/>
      <c r="CK58" s="188"/>
      <c r="CL58" s="20"/>
      <c r="CM58" s="16"/>
      <c r="CN58" s="223"/>
      <c r="CO58" s="20"/>
      <c r="CP58" s="16"/>
      <c r="CQ58" s="223"/>
      <c r="CR58" s="252"/>
      <c r="CS58" s="253"/>
      <c r="CT58" s="219"/>
      <c r="CU58" s="219"/>
      <c r="CV58" s="225"/>
      <c r="CW58" s="225"/>
      <c r="CX58" s="225"/>
      <c r="CY58" s="225"/>
      <c r="CZ58" s="226"/>
      <c r="DA58" s="224"/>
      <c r="DB58" s="227"/>
      <c r="DC58" s="219"/>
      <c r="DD58" s="228"/>
      <c r="DE58" s="223"/>
      <c r="DF58" s="252"/>
      <c r="DG58" s="253"/>
      <c r="EG58" s="101"/>
      <c r="EH58" s="101"/>
      <c r="EI58" s="101"/>
      <c r="EJ58" s="101"/>
      <c r="EK58" s="101"/>
      <c r="EL58" s="101"/>
      <c r="EM58" s="101"/>
      <c r="EN58" s="101"/>
      <c r="EO58" s="101"/>
      <c r="EP58" s="101"/>
      <c r="EQ58" s="101"/>
      <c r="ER58" s="101"/>
      <c r="ES58" s="101"/>
      <c r="ET58" s="101"/>
      <c r="EU58" s="101"/>
    </row>
    <row r="59" spans="2:151" ht="13.65" customHeight="1" x14ac:dyDescent="0.25">
      <c r="B59" s="14" t="s">
        <v>423</v>
      </c>
      <c r="C59" s="15" t="s">
        <v>156</v>
      </c>
      <c r="D59" s="16">
        <f t="shared" si="17"/>
        <v>1</v>
      </c>
      <c r="E59" s="16" t="str">
        <f t="shared" si="18"/>
        <v>-</v>
      </c>
      <c r="F59" s="16" t="str">
        <f t="shared" si="19"/>
        <v>-</v>
      </c>
      <c r="G59" s="16" t="str">
        <f t="shared" si="20"/>
        <v>-</v>
      </c>
      <c r="H59" s="17" t="str">
        <f t="shared" si="21"/>
        <v>-</v>
      </c>
      <c r="I59" s="16"/>
      <c r="J59" s="18" t="str">
        <f>IF(E59="-","-",IF(E59-F59=0,G59,G59/(E59-F59)))</f>
        <v>-</v>
      </c>
      <c r="K59" s="16"/>
      <c r="L59" s="165"/>
      <c r="M59" s="19">
        <f>IF(E59="-", 0,G59-((E59-F59)*7))</f>
        <v>0</v>
      </c>
      <c r="N59" s="134"/>
      <c r="O59" s="161"/>
      <c r="P59" s="170"/>
      <c r="R59" s="20"/>
      <c r="S59" s="16"/>
      <c r="T59" s="188"/>
      <c r="U59" s="20"/>
      <c r="V59" s="16"/>
      <c r="W59" s="188"/>
      <c r="X59" s="20"/>
      <c r="Y59" s="16"/>
      <c r="Z59" s="188"/>
      <c r="AA59" s="20"/>
      <c r="AB59" s="16"/>
      <c r="AC59" s="188"/>
      <c r="AD59" s="20"/>
      <c r="AE59" s="16"/>
      <c r="AF59" s="188"/>
      <c r="AG59" s="20"/>
      <c r="AH59" s="16"/>
      <c r="AI59" s="188"/>
      <c r="AJ59" s="20"/>
      <c r="AK59" s="16"/>
      <c r="AL59" s="188"/>
      <c r="AM59" s="20"/>
      <c r="AN59" s="16"/>
      <c r="AO59" s="188"/>
      <c r="AP59" s="20"/>
      <c r="AQ59" s="16"/>
      <c r="AR59" s="188"/>
      <c r="AS59" s="20"/>
      <c r="AT59" s="16"/>
      <c r="AU59" s="188"/>
      <c r="AV59" s="20"/>
      <c r="AW59" s="16"/>
      <c r="AX59" s="188"/>
      <c r="AY59" s="20"/>
      <c r="AZ59" s="16"/>
      <c r="BA59" s="188"/>
      <c r="BB59" s="20"/>
      <c r="BC59" s="16"/>
      <c r="BD59" s="188"/>
      <c r="BE59" s="20"/>
      <c r="BF59" s="16"/>
      <c r="BG59" s="188"/>
      <c r="BH59" s="20"/>
      <c r="BI59" s="16"/>
      <c r="BJ59" s="188"/>
      <c r="BK59" s="20"/>
      <c r="BL59" s="16"/>
      <c r="BM59" s="188"/>
      <c r="BN59" s="20"/>
      <c r="BO59" s="16"/>
      <c r="BP59" s="188"/>
      <c r="BQ59" s="20"/>
      <c r="BR59" s="16"/>
      <c r="BS59" s="188"/>
      <c r="BT59" s="20"/>
      <c r="BU59" s="16"/>
      <c r="BV59" s="188"/>
      <c r="BW59" s="20"/>
      <c r="BX59" s="16"/>
      <c r="BY59" s="188"/>
      <c r="BZ59" s="20"/>
      <c r="CA59" s="16"/>
      <c r="CB59" s="188"/>
      <c r="CC59" s="20"/>
      <c r="CD59" s="16"/>
      <c r="CE59" s="188"/>
      <c r="CF59" s="20"/>
      <c r="CG59" s="16"/>
      <c r="CH59" s="188"/>
      <c r="CI59" s="20" t="s">
        <v>107</v>
      </c>
      <c r="CJ59" s="16"/>
      <c r="CK59" s="188"/>
      <c r="CL59" s="20"/>
      <c r="CM59" s="16"/>
      <c r="CN59" s="223"/>
      <c r="CO59" s="20"/>
      <c r="CP59" s="16"/>
      <c r="CQ59" s="223"/>
      <c r="CR59" s="252"/>
      <c r="CS59" s="253"/>
      <c r="CT59" s="219"/>
      <c r="CU59" s="219"/>
      <c r="CV59" s="225"/>
      <c r="CW59" s="225"/>
      <c r="CX59" s="225"/>
      <c r="CY59" s="225"/>
      <c r="CZ59" s="226"/>
      <c r="DA59" s="224"/>
      <c r="DB59" s="227"/>
      <c r="DC59" s="219"/>
      <c r="DD59" s="228"/>
      <c r="DE59" s="223"/>
      <c r="DF59" s="252"/>
      <c r="DG59" s="253"/>
      <c r="EG59" s="101"/>
      <c r="EH59" s="101"/>
      <c r="EI59" s="101"/>
      <c r="EJ59" s="101"/>
      <c r="EK59" s="101"/>
      <c r="EL59" s="101"/>
      <c r="EM59" s="101"/>
      <c r="EN59" s="101"/>
      <c r="EO59" s="101"/>
      <c r="EP59" s="101"/>
      <c r="EQ59" s="101"/>
      <c r="ER59" s="101"/>
      <c r="ES59" s="101"/>
      <c r="ET59" s="101"/>
      <c r="EU59" s="101"/>
    </row>
    <row r="60" spans="2:151" ht="13.65" customHeight="1" x14ac:dyDescent="0.25">
      <c r="B60" s="14" t="s">
        <v>377</v>
      </c>
      <c r="C60" s="15" t="s">
        <v>148</v>
      </c>
      <c r="D60" s="16">
        <f t="shared" si="17"/>
        <v>1</v>
      </c>
      <c r="E60" s="16" t="str">
        <f t="shared" si="18"/>
        <v>-</v>
      </c>
      <c r="F60" s="16" t="str">
        <f t="shared" si="19"/>
        <v>-</v>
      </c>
      <c r="G60" s="16" t="str">
        <f t="shared" si="20"/>
        <v>-</v>
      </c>
      <c r="H60" s="17" t="str">
        <f t="shared" si="21"/>
        <v>-</v>
      </c>
      <c r="I60" s="16"/>
      <c r="J60" s="18" t="str">
        <f t="shared" si="22"/>
        <v>-</v>
      </c>
      <c r="K60" s="16" t="e">
        <f t="shared" si="23"/>
        <v>#VALUE!</v>
      </c>
      <c r="L60" s="165"/>
      <c r="M60" s="19">
        <f t="shared" si="24"/>
        <v>0</v>
      </c>
      <c r="N60" s="134"/>
      <c r="O60" s="161"/>
      <c r="P60" s="170"/>
      <c r="R60" s="20"/>
      <c r="S60" s="16"/>
      <c r="T60" s="188"/>
      <c r="U60" s="20"/>
      <c r="V60" s="16"/>
      <c r="W60" s="188"/>
      <c r="X60" s="20"/>
      <c r="Y60" s="16"/>
      <c r="Z60" s="188"/>
      <c r="AA60" s="20"/>
      <c r="AB60" s="16"/>
      <c r="AC60" s="188"/>
      <c r="AD60" s="20"/>
      <c r="AE60" s="16"/>
      <c r="AF60" s="188"/>
      <c r="AG60" s="20"/>
      <c r="AH60" s="16"/>
      <c r="AI60" s="188"/>
      <c r="AJ60" s="20"/>
      <c r="AK60" s="16"/>
      <c r="AL60" s="188"/>
      <c r="AM60" s="20"/>
      <c r="AN60" s="16"/>
      <c r="AO60" s="188"/>
      <c r="AP60" s="20"/>
      <c r="AQ60" s="16"/>
      <c r="AR60" s="188"/>
      <c r="AS60" s="20"/>
      <c r="AT60" s="16"/>
      <c r="AU60" s="188"/>
      <c r="AV60" s="20"/>
      <c r="AW60" s="16"/>
      <c r="AX60" s="188"/>
      <c r="AY60" s="20" t="s">
        <v>107</v>
      </c>
      <c r="AZ60" s="16"/>
      <c r="BA60" s="188"/>
      <c r="BB60" s="20"/>
      <c r="BC60" s="16"/>
      <c r="BD60" s="188"/>
      <c r="BE60" s="20"/>
      <c r="BF60" s="16"/>
      <c r="BG60" s="188"/>
      <c r="BH60" s="20"/>
      <c r="BI60" s="16"/>
      <c r="BJ60" s="188"/>
      <c r="BK60" s="20"/>
      <c r="BL60" s="16"/>
      <c r="BM60" s="188"/>
      <c r="BN60" s="20"/>
      <c r="BO60" s="16"/>
      <c r="BP60" s="188"/>
      <c r="BQ60" s="20"/>
      <c r="BR60" s="16"/>
      <c r="BS60" s="188"/>
      <c r="BT60" s="20"/>
      <c r="BU60" s="16"/>
      <c r="BV60" s="188"/>
      <c r="BW60" s="20"/>
      <c r="BX60" s="16"/>
      <c r="BY60" s="188"/>
      <c r="BZ60" s="20"/>
      <c r="CA60" s="16"/>
      <c r="CB60" s="188"/>
      <c r="CC60" s="20"/>
      <c r="CD60" s="16"/>
      <c r="CE60" s="188"/>
      <c r="CF60" s="20"/>
      <c r="CG60" s="16"/>
      <c r="CH60" s="188"/>
      <c r="CI60" s="20"/>
      <c r="CJ60" s="16"/>
      <c r="CK60" s="188"/>
      <c r="CL60" s="20"/>
      <c r="CM60" s="16"/>
      <c r="CN60" s="223"/>
      <c r="CO60" s="20"/>
      <c r="CP60" s="16"/>
      <c r="CQ60" s="223"/>
      <c r="CR60" s="252"/>
      <c r="CS60" s="253"/>
      <c r="CT60" s="219"/>
      <c r="CU60" s="219"/>
      <c r="CV60" s="225"/>
      <c r="CW60" s="225"/>
      <c r="CX60" s="225"/>
      <c r="CY60" s="225"/>
      <c r="CZ60" s="226"/>
      <c r="DA60" s="224"/>
      <c r="DB60" s="227"/>
      <c r="DC60" s="219"/>
      <c r="DD60" s="228"/>
      <c r="DE60" s="223"/>
      <c r="DF60" s="252"/>
      <c r="DG60" s="253"/>
      <c r="EG60" s="101"/>
      <c r="EH60" s="101"/>
      <c r="EI60" s="101"/>
      <c r="EJ60" s="101"/>
      <c r="EK60" s="101"/>
      <c r="EL60" s="101"/>
      <c r="EM60" s="101"/>
      <c r="EN60" s="101"/>
      <c r="EO60" s="101"/>
      <c r="EP60" s="101"/>
      <c r="EQ60" s="101"/>
      <c r="ER60" s="101"/>
      <c r="ES60" s="101"/>
      <c r="ET60" s="101"/>
      <c r="EU60" s="101"/>
    </row>
    <row r="61" spans="2:151" ht="13.65" customHeight="1" x14ac:dyDescent="0.25">
      <c r="B61" s="14" t="s">
        <v>395</v>
      </c>
      <c r="C61" s="15" t="s">
        <v>151</v>
      </c>
      <c r="D61" s="16">
        <f t="shared" si="17"/>
        <v>1</v>
      </c>
      <c r="E61" s="16" t="str">
        <f t="shared" si="18"/>
        <v>-</v>
      </c>
      <c r="F61" s="16" t="str">
        <f t="shared" si="19"/>
        <v>-</v>
      </c>
      <c r="G61" s="16" t="str">
        <f t="shared" si="20"/>
        <v>-</v>
      </c>
      <c r="H61" s="17" t="str">
        <f t="shared" si="21"/>
        <v>-</v>
      </c>
      <c r="I61" s="16"/>
      <c r="J61" s="18" t="str">
        <f t="shared" si="22"/>
        <v>-</v>
      </c>
      <c r="K61" s="16" t="e">
        <f t="shared" si="23"/>
        <v>#VALUE!</v>
      </c>
      <c r="L61" s="165"/>
      <c r="M61" s="19">
        <f t="shared" si="24"/>
        <v>0</v>
      </c>
      <c r="N61" s="134"/>
      <c r="O61" s="161"/>
      <c r="P61" s="170"/>
      <c r="R61" s="20"/>
      <c r="S61" s="16"/>
      <c r="T61" s="188"/>
      <c r="U61" s="20"/>
      <c r="V61" s="16"/>
      <c r="W61" s="188"/>
      <c r="X61" s="20"/>
      <c r="Y61" s="16"/>
      <c r="Z61" s="188"/>
      <c r="AA61" s="20"/>
      <c r="AB61" s="16"/>
      <c r="AC61" s="188"/>
      <c r="AD61" s="20"/>
      <c r="AE61" s="16"/>
      <c r="AF61" s="188"/>
      <c r="AG61" s="20"/>
      <c r="AH61" s="16"/>
      <c r="AI61" s="188"/>
      <c r="AJ61" s="20"/>
      <c r="AK61" s="16"/>
      <c r="AL61" s="188"/>
      <c r="AM61" s="20"/>
      <c r="AN61" s="16"/>
      <c r="AO61" s="188"/>
      <c r="AP61" s="20"/>
      <c r="AQ61" s="16"/>
      <c r="AR61" s="188"/>
      <c r="AS61" s="20"/>
      <c r="AT61" s="16"/>
      <c r="AU61" s="188"/>
      <c r="AV61" s="20"/>
      <c r="AW61" s="16"/>
      <c r="AX61" s="188"/>
      <c r="AY61" s="20"/>
      <c r="AZ61" s="16"/>
      <c r="BA61" s="188"/>
      <c r="BB61" s="20"/>
      <c r="BC61" s="16"/>
      <c r="BD61" s="188"/>
      <c r="BE61" s="20"/>
      <c r="BF61" s="16"/>
      <c r="BG61" s="188"/>
      <c r="BH61" s="20"/>
      <c r="BI61" s="16"/>
      <c r="BJ61" s="188"/>
      <c r="BK61" s="20"/>
      <c r="BL61" s="16"/>
      <c r="BM61" s="188"/>
      <c r="BN61" s="20" t="s">
        <v>107</v>
      </c>
      <c r="BO61" s="16"/>
      <c r="BP61" s="188"/>
      <c r="BQ61" s="20"/>
      <c r="BR61" s="16"/>
      <c r="BS61" s="188"/>
      <c r="BT61" s="20"/>
      <c r="BU61" s="16"/>
      <c r="BV61" s="188"/>
      <c r="BW61" s="20"/>
      <c r="BX61" s="16"/>
      <c r="BY61" s="188"/>
      <c r="BZ61" s="20"/>
      <c r="CA61" s="16"/>
      <c r="CB61" s="188"/>
      <c r="CC61" s="20"/>
      <c r="CD61" s="16"/>
      <c r="CE61" s="188"/>
      <c r="CF61" s="20"/>
      <c r="CG61" s="16"/>
      <c r="CH61" s="188"/>
      <c r="CI61" s="20"/>
      <c r="CJ61" s="16"/>
      <c r="CK61" s="188"/>
      <c r="CL61" s="20"/>
      <c r="CM61" s="16"/>
      <c r="CN61" s="223"/>
      <c r="CO61" s="20"/>
      <c r="CP61" s="16"/>
      <c r="CQ61" s="223"/>
      <c r="CR61" s="252"/>
      <c r="CS61" s="253"/>
      <c r="CT61" s="219"/>
      <c r="CU61" s="219"/>
      <c r="CV61" s="225"/>
      <c r="CW61" s="225"/>
      <c r="CX61" s="225"/>
      <c r="CY61" s="225"/>
      <c r="CZ61" s="226"/>
      <c r="DA61" s="224"/>
      <c r="DB61" s="227"/>
      <c r="DC61" s="219"/>
      <c r="DD61" s="228"/>
      <c r="DE61" s="223"/>
      <c r="DF61" s="252"/>
      <c r="DG61" s="253"/>
      <c r="EG61" s="101"/>
      <c r="EH61" s="101"/>
      <c r="EI61" s="101"/>
      <c r="EJ61" s="101"/>
      <c r="EK61" s="101"/>
      <c r="EL61" s="101"/>
      <c r="EM61" s="101"/>
      <c r="EN61" s="101"/>
      <c r="EO61" s="101"/>
      <c r="EP61" s="101"/>
      <c r="EQ61" s="101"/>
      <c r="ER61" s="101"/>
      <c r="ES61" s="101"/>
      <c r="ET61" s="101"/>
      <c r="EU61" s="101"/>
    </row>
    <row r="62" spans="2:151" ht="13.65" customHeight="1" x14ac:dyDescent="0.25">
      <c r="B62" s="14" t="s">
        <v>267</v>
      </c>
      <c r="C62" s="15" t="s">
        <v>148</v>
      </c>
      <c r="D62" s="16">
        <f t="shared" si="17"/>
        <v>1</v>
      </c>
      <c r="E62" s="16" t="str">
        <f t="shared" si="18"/>
        <v>-</v>
      </c>
      <c r="F62" s="16" t="str">
        <f t="shared" si="19"/>
        <v>-</v>
      </c>
      <c r="G62" s="16" t="str">
        <f t="shared" si="20"/>
        <v>-</v>
      </c>
      <c r="H62" s="17" t="str">
        <f t="shared" si="21"/>
        <v>-</v>
      </c>
      <c r="I62" s="16"/>
      <c r="J62" s="18" t="str">
        <f t="shared" si="22"/>
        <v>-</v>
      </c>
      <c r="K62" s="16" t="e">
        <f t="shared" si="23"/>
        <v>#VALUE!</v>
      </c>
      <c r="L62" s="165"/>
      <c r="M62" s="19">
        <f t="shared" si="24"/>
        <v>0</v>
      </c>
      <c r="N62" s="134"/>
      <c r="O62" s="161"/>
      <c r="P62" s="170"/>
      <c r="R62" s="20"/>
      <c r="S62" s="16"/>
      <c r="T62" s="188"/>
      <c r="U62" s="20"/>
      <c r="V62" s="16"/>
      <c r="W62" s="188"/>
      <c r="X62" s="20"/>
      <c r="Y62" s="16"/>
      <c r="Z62" s="188"/>
      <c r="AA62" s="20"/>
      <c r="AB62" s="16"/>
      <c r="AC62" s="188"/>
      <c r="AD62" s="20"/>
      <c r="AE62" s="16"/>
      <c r="AF62" s="188"/>
      <c r="AG62" s="20"/>
      <c r="AH62" s="16"/>
      <c r="AI62" s="188"/>
      <c r="AJ62" s="20"/>
      <c r="AK62" s="16"/>
      <c r="AL62" s="188"/>
      <c r="AM62" s="20"/>
      <c r="AN62" s="16"/>
      <c r="AO62" s="188"/>
      <c r="AP62" s="20"/>
      <c r="AQ62" s="16"/>
      <c r="AR62" s="188"/>
      <c r="AS62" s="20"/>
      <c r="AT62" s="16"/>
      <c r="AU62" s="188"/>
      <c r="AV62" s="20"/>
      <c r="AW62" s="16"/>
      <c r="AX62" s="188"/>
      <c r="AY62" s="20"/>
      <c r="AZ62" s="16"/>
      <c r="BA62" s="188"/>
      <c r="BB62" s="20" t="s">
        <v>107</v>
      </c>
      <c r="BC62" s="16"/>
      <c r="BD62" s="188"/>
      <c r="BE62" s="20"/>
      <c r="BF62" s="16"/>
      <c r="BG62" s="188"/>
      <c r="BH62" s="20"/>
      <c r="BI62" s="16"/>
      <c r="BJ62" s="188"/>
      <c r="BK62" s="20"/>
      <c r="BL62" s="16"/>
      <c r="BM62" s="188"/>
      <c r="BN62" s="20"/>
      <c r="BO62" s="16"/>
      <c r="BP62" s="188"/>
      <c r="BQ62" s="20"/>
      <c r="BR62" s="16"/>
      <c r="BS62" s="188"/>
      <c r="BT62" s="20"/>
      <c r="BU62" s="16"/>
      <c r="BV62" s="188"/>
      <c r="BW62" s="20"/>
      <c r="BX62" s="16"/>
      <c r="BY62" s="188"/>
      <c r="BZ62" s="20"/>
      <c r="CA62" s="16"/>
      <c r="CB62" s="188"/>
      <c r="CC62" s="20"/>
      <c r="CD62" s="16"/>
      <c r="CE62" s="188"/>
      <c r="CF62" s="20"/>
      <c r="CG62" s="16"/>
      <c r="CH62" s="188"/>
      <c r="CI62" s="20"/>
      <c r="CJ62" s="16"/>
      <c r="CK62" s="188"/>
      <c r="CL62" s="20"/>
      <c r="CM62" s="16"/>
      <c r="CN62" s="223"/>
      <c r="CO62" s="20"/>
      <c r="CP62" s="16"/>
      <c r="CQ62" s="223"/>
      <c r="CR62" s="252"/>
      <c r="CS62" s="253"/>
      <c r="CT62" s="219"/>
      <c r="CU62" s="219"/>
      <c r="CV62" s="225"/>
      <c r="CW62" s="225"/>
      <c r="CX62" s="225"/>
      <c r="CY62" s="225"/>
      <c r="CZ62" s="226"/>
      <c r="DA62" s="224"/>
      <c r="DB62" s="227"/>
      <c r="DC62" s="219"/>
      <c r="DD62" s="228"/>
      <c r="DE62" s="223"/>
      <c r="DF62" s="252"/>
      <c r="DG62" s="253"/>
      <c r="EG62" s="101"/>
      <c r="EH62" s="101"/>
      <c r="EI62" s="101"/>
      <c r="EJ62" s="101"/>
      <c r="EK62" s="101"/>
      <c r="EL62" s="101"/>
      <c r="EM62" s="101"/>
      <c r="EN62" s="101"/>
      <c r="EO62" s="101"/>
      <c r="EP62" s="101"/>
      <c r="EQ62" s="101"/>
      <c r="ER62" s="101"/>
      <c r="ES62" s="101"/>
      <c r="ET62" s="101"/>
      <c r="EU62" s="101"/>
    </row>
    <row r="63" spans="2:151" ht="13.65" customHeight="1" x14ac:dyDescent="0.25">
      <c r="B63" s="14" t="s">
        <v>405</v>
      </c>
      <c r="C63" s="15" t="s">
        <v>151</v>
      </c>
      <c r="D63" s="16">
        <f t="shared" si="17"/>
        <v>1</v>
      </c>
      <c r="E63" s="16" t="str">
        <f t="shared" si="18"/>
        <v>-</v>
      </c>
      <c r="F63" s="16" t="str">
        <f t="shared" si="19"/>
        <v>-</v>
      </c>
      <c r="G63" s="16" t="str">
        <f t="shared" si="20"/>
        <v>-</v>
      </c>
      <c r="H63" s="17" t="str">
        <f t="shared" si="21"/>
        <v>-</v>
      </c>
      <c r="I63" s="16"/>
      <c r="J63" s="18" t="str">
        <f>IF(E63="-","-",IF(E63-F63=0,G63,G63/(E63-F63)))</f>
        <v>-</v>
      </c>
      <c r="K63" s="16" t="e">
        <f>IF(E63=0,"",IF(E63-F63=0,"*",""))</f>
        <v>#VALUE!</v>
      </c>
      <c r="L63" s="165"/>
      <c r="M63" s="19">
        <f>IF(E63="-", 0,G63-((E63-F63)*7))</f>
        <v>0</v>
      </c>
      <c r="N63" s="134"/>
      <c r="O63" s="161"/>
      <c r="P63" s="170"/>
      <c r="R63" s="20"/>
      <c r="S63" s="16"/>
      <c r="T63" s="188"/>
      <c r="U63" s="20"/>
      <c r="V63" s="16"/>
      <c r="W63" s="188"/>
      <c r="X63" s="20"/>
      <c r="Y63" s="16"/>
      <c r="Z63" s="188"/>
      <c r="AA63" s="20"/>
      <c r="AB63" s="16"/>
      <c r="AC63" s="188"/>
      <c r="AD63" s="20"/>
      <c r="AE63" s="16"/>
      <c r="AF63" s="188"/>
      <c r="AG63" s="20"/>
      <c r="AH63" s="16"/>
      <c r="AI63" s="188"/>
      <c r="AJ63" s="20"/>
      <c r="AK63" s="16"/>
      <c r="AL63" s="188"/>
      <c r="AM63" s="20"/>
      <c r="AN63" s="16"/>
      <c r="AO63" s="188"/>
      <c r="AP63" s="20"/>
      <c r="AQ63" s="16"/>
      <c r="AR63" s="188"/>
      <c r="AS63" s="20"/>
      <c r="AT63" s="16"/>
      <c r="AU63" s="188"/>
      <c r="AV63" s="20"/>
      <c r="AW63" s="16"/>
      <c r="AX63" s="188"/>
      <c r="AY63" s="20"/>
      <c r="AZ63" s="16"/>
      <c r="BA63" s="188"/>
      <c r="BB63" s="20"/>
      <c r="BC63" s="16"/>
      <c r="BD63" s="188"/>
      <c r="BE63" s="20"/>
      <c r="BF63" s="16"/>
      <c r="BG63" s="188"/>
      <c r="BH63" s="20"/>
      <c r="BI63" s="16"/>
      <c r="BJ63" s="188"/>
      <c r="BK63" s="20"/>
      <c r="BL63" s="16"/>
      <c r="BM63" s="188"/>
      <c r="BN63" s="20"/>
      <c r="BO63" s="16"/>
      <c r="BP63" s="188"/>
      <c r="BQ63" s="20" t="s">
        <v>107</v>
      </c>
      <c r="BR63" s="16"/>
      <c r="BS63" s="188"/>
      <c r="BT63" s="20"/>
      <c r="BU63" s="16"/>
      <c r="BV63" s="188"/>
      <c r="BW63" s="20"/>
      <c r="BX63" s="16"/>
      <c r="BY63" s="188"/>
      <c r="BZ63" s="20"/>
      <c r="CA63" s="16"/>
      <c r="CB63" s="188"/>
      <c r="CC63" s="20"/>
      <c r="CD63" s="16"/>
      <c r="CE63" s="188"/>
      <c r="CF63" s="20"/>
      <c r="CG63" s="16"/>
      <c r="CH63" s="188"/>
      <c r="CI63" s="20"/>
      <c r="CJ63" s="16"/>
      <c r="CK63" s="188"/>
      <c r="CL63" s="20"/>
      <c r="CM63" s="16"/>
      <c r="CN63" s="223"/>
      <c r="CO63" s="20"/>
      <c r="CP63" s="16"/>
      <c r="CQ63" s="223"/>
      <c r="CR63" s="252"/>
      <c r="CS63" s="253"/>
      <c r="CT63" s="219"/>
      <c r="CU63" s="219"/>
      <c r="CV63" s="225"/>
      <c r="CW63" s="225"/>
      <c r="CX63" s="225"/>
      <c r="CY63" s="225"/>
      <c r="CZ63" s="226"/>
      <c r="DA63" s="224"/>
      <c r="DB63" s="227"/>
      <c r="DC63" s="219"/>
      <c r="DD63" s="228"/>
      <c r="DE63" s="223"/>
      <c r="DF63" s="252"/>
      <c r="DG63" s="253"/>
      <c r="EG63" s="101"/>
      <c r="EH63" s="101"/>
      <c r="EI63" s="101"/>
      <c r="EJ63" s="101"/>
      <c r="EK63" s="101"/>
      <c r="EL63" s="101"/>
      <c r="EM63" s="101"/>
      <c r="EN63" s="101"/>
      <c r="EO63" s="101"/>
      <c r="EP63" s="101"/>
      <c r="EQ63" s="101"/>
      <c r="ER63" s="101"/>
      <c r="ES63" s="101"/>
      <c r="ET63" s="101"/>
      <c r="EU63" s="101"/>
    </row>
    <row r="64" spans="2:151" ht="13.65" customHeight="1" x14ac:dyDescent="0.25">
      <c r="B64" s="14" t="s">
        <v>375</v>
      </c>
      <c r="C64" s="15" t="s">
        <v>151</v>
      </c>
      <c r="D64" s="16">
        <f t="shared" si="17"/>
        <v>1</v>
      </c>
      <c r="E64" s="16" t="str">
        <f t="shared" si="18"/>
        <v>-</v>
      </c>
      <c r="F64" s="16" t="str">
        <f t="shared" si="19"/>
        <v>-</v>
      </c>
      <c r="G64" s="16" t="str">
        <f t="shared" si="20"/>
        <v>-</v>
      </c>
      <c r="H64" s="17" t="str">
        <f t="shared" si="21"/>
        <v>-</v>
      </c>
      <c r="I64" s="16"/>
      <c r="J64" s="18" t="str">
        <f t="shared" si="22"/>
        <v>-</v>
      </c>
      <c r="K64" s="16" t="e">
        <f t="shared" si="23"/>
        <v>#VALUE!</v>
      </c>
      <c r="L64" s="165"/>
      <c r="M64" s="19">
        <f t="shared" si="24"/>
        <v>0</v>
      </c>
      <c r="O64" s="161"/>
      <c r="P64" s="170"/>
      <c r="Q64" s="165"/>
      <c r="R64" s="20"/>
      <c r="S64" s="16"/>
      <c r="T64" s="188"/>
      <c r="U64" s="20"/>
      <c r="V64" s="16"/>
      <c r="W64" s="188"/>
      <c r="X64" s="20"/>
      <c r="Y64" s="16"/>
      <c r="Z64" s="188"/>
      <c r="AA64" s="20"/>
      <c r="AB64" s="16"/>
      <c r="AC64" s="188"/>
      <c r="AD64" s="20"/>
      <c r="AE64" s="16"/>
      <c r="AF64" s="188"/>
      <c r="AG64" s="20"/>
      <c r="AH64" s="16"/>
      <c r="AI64" s="188"/>
      <c r="AJ64" s="20"/>
      <c r="AK64" s="16"/>
      <c r="AL64" s="188"/>
      <c r="AM64" s="20"/>
      <c r="AN64" s="16"/>
      <c r="AO64" s="188"/>
      <c r="AP64" s="20"/>
      <c r="AQ64" s="16"/>
      <c r="AR64" s="188"/>
      <c r="AS64" s="20"/>
      <c r="AT64" s="16"/>
      <c r="AU64" s="188"/>
      <c r="AV64" s="20"/>
      <c r="AW64" s="16"/>
      <c r="AX64" s="188"/>
      <c r="AY64" s="20"/>
      <c r="AZ64" s="16"/>
      <c r="BA64" s="188"/>
      <c r="BB64" s="20"/>
      <c r="BC64" s="16"/>
      <c r="BD64" s="188"/>
      <c r="BE64" s="20"/>
      <c r="BF64" s="16"/>
      <c r="BG64" s="188"/>
      <c r="BH64" s="20"/>
      <c r="BI64" s="16"/>
      <c r="BJ64" s="188"/>
      <c r="BK64" s="20" t="s">
        <v>107</v>
      </c>
      <c r="BL64" s="16"/>
      <c r="BM64" s="188"/>
      <c r="BN64" s="20"/>
      <c r="BO64" s="16"/>
      <c r="BP64" s="188"/>
      <c r="BQ64" s="20"/>
      <c r="BR64" s="16"/>
      <c r="BS64" s="188"/>
      <c r="BT64" s="20"/>
      <c r="BU64" s="16"/>
      <c r="BV64" s="188"/>
      <c r="BW64" s="20"/>
      <c r="BX64" s="16"/>
      <c r="BY64" s="188"/>
      <c r="BZ64" s="20"/>
      <c r="CA64" s="16"/>
      <c r="CB64" s="188"/>
      <c r="CC64" s="20"/>
      <c r="CD64" s="16"/>
      <c r="CE64" s="188"/>
      <c r="CF64" s="20"/>
      <c r="CG64" s="16"/>
      <c r="CH64" s="188"/>
      <c r="CI64" s="20"/>
      <c r="CJ64" s="16"/>
      <c r="CK64" s="188"/>
      <c r="CL64" s="20"/>
      <c r="CM64" s="16"/>
      <c r="CN64" s="223"/>
      <c r="CO64" s="20"/>
      <c r="CP64" s="16"/>
      <c r="CQ64" s="223"/>
      <c r="CR64" s="252"/>
      <c r="CS64" s="253"/>
      <c r="CT64" s="219"/>
      <c r="CU64" s="219"/>
      <c r="CV64" s="225"/>
      <c r="CW64" s="225"/>
      <c r="CX64" s="225"/>
      <c r="CY64" s="225"/>
      <c r="CZ64" s="226"/>
      <c r="DA64" s="224"/>
      <c r="DB64" s="227"/>
      <c r="DC64" s="219"/>
      <c r="DD64" s="228"/>
      <c r="DE64" s="223"/>
      <c r="DF64" s="252"/>
      <c r="DG64" s="253"/>
      <c r="EG64" s="101"/>
      <c r="EH64" s="101"/>
      <c r="EI64" s="101"/>
      <c r="EJ64" s="101"/>
      <c r="EK64" s="101"/>
      <c r="EL64" s="101"/>
      <c r="EM64" s="101"/>
      <c r="EN64" s="101"/>
      <c r="EO64" s="101"/>
      <c r="EP64" s="101"/>
      <c r="EQ64" s="101"/>
      <c r="ER64" s="101"/>
      <c r="ES64" s="101"/>
      <c r="ET64" s="101"/>
      <c r="EU64" s="101"/>
    </row>
    <row r="65" spans="1:152" ht="13.65" customHeight="1" x14ac:dyDescent="0.25">
      <c r="B65" s="190"/>
      <c r="C65" s="190"/>
      <c r="D65" s="140"/>
      <c r="E65" s="140"/>
      <c r="F65" s="140"/>
      <c r="G65" s="140"/>
      <c r="H65" s="140"/>
      <c r="I65" s="140"/>
      <c r="J65" s="140"/>
      <c r="K65" s="140"/>
      <c r="L65" s="139"/>
      <c r="M65" s="140"/>
      <c r="N65" s="165"/>
      <c r="O65" s="191"/>
      <c r="P65" s="191"/>
      <c r="R65" s="191"/>
      <c r="S65" s="192"/>
      <c r="U65" s="191"/>
      <c r="V65" s="192"/>
      <c r="W65" s="191"/>
      <c r="X65" s="191"/>
      <c r="Y65" s="192"/>
      <c r="AA65" s="191"/>
      <c r="AB65" s="192"/>
      <c r="AD65" s="191"/>
      <c r="AE65" s="192"/>
      <c r="AG65" s="191"/>
      <c r="AH65" s="192"/>
      <c r="AJ65" s="191"/>
      <c r="AK65" s="192"/>
      <c r="AM65" s="191"/>
      <c r="AN65" s="192"/>
      <c r="AP65" s="191"/>
      <c r="AQ65" s="192"/>
      <c r="AS65" s="191"/>
      <c r="AT65" s="192"/>
      <c r="AV65" s="191"/>
      <c r="AW65" s="192"/>
      <c r="AY65" s="191"/>
      <c r="AZ65" s="192"/>
      <c r="BB65" s="191"/>
      <c r="BC65" s="192"/>
      <c r="BE65" s="191"/>
      <c r="BF65" s="192"/>
      <c r="BH65" s="191"/>
      <c r="BI65" s="192"/>
      <c r="BK65" s="191"/>
      <c r="BL65" s="192"/>
      <c r="BN65" s="191"/>
      <c r="BO65" s="192"/>
      <c r="BQ65" s="191"/>
      <c r="BR65" s="192"/>
      <c r="BT65" s="191"/>
      <c r="BU65" s="192"/>
      <c r="BW65" s="191"/>
      <c r="BX65" s="192"/>
      <c r="BZ65" s="191"/>
      <c r="CA65" s="192"/>
      <c r="CC65" s="191"/>
      <c r="CD65" s="192"/>
      <c r="CF65" s="191"/>
      <c r="CG65" s="192"/>
      <c r="CI65" s="191"/>
      <c r="CJ65" s="192"/>
      <c r="CL65" s="191"/>
      <c r="CM65" s="192"/>
      <c r="CN65" s="219"/>
      <c r="CO65" s="191"/>
      <c r="CP65" s="192"/>
      <c r="CQ65" s="219"/>
      <c r="CS65" s="165"/>
      <c r="CT65" s="219"/>
      <c r="CU65" s="219"/>
      <c r="CV65" s="219"/>
      <c r="CW65" s="219"/>
      <c r="CX65" s="219"/>
      <c r="CY65" s="219"/>
      <c r="CZ65" s="219"/>
      <c r="DA65" s="219"/>
      <c r="DB65" s="219"/>
      <c r="DC65" s="219"/>
      <c r="DD65" s="219"/>
      <c r="DE65" s="219"/>
      <c r="DF65" s="254"/>
      <c r="DG65" s="255"/>
    </row>
    <row r="66" spans="1:152" ht="13.65" customHeight="1" x14ac:dyDescent="0.25">
      <c r="B66" s="163" t="s">
        <v>63</v>
      </c>
      <c r="C66" s="134"/>
      <c r="D66" s="134"/>
      <c r="E66" s="134"/>
      <c r="F66" s="134"/>
      <c r="G66" s="134"/>
      <c r="H66" s="134"/>
      <c r="I66" s="134"/>
      <c r="J66" s="134"/>
      <c r="K66" s="134"/>
      <c r="L66" s="134"/>
      <c r="M66" s="134"/>
      <c r="N66" s="163"/>
      <c r="O66" s="163"/>
      <c r="S66" s="165"/>
      <c r="V66" s="165"/>
      <c r="Y66" s="165"/>
      <c r="AB66" s="165"/>
      <c r="AE66" s="165"/>
      <c r="AH66" s="165"/>
      <c r="AK66" s="165"/>
      <c r="AN66" s="165"/>
      <c r="AQ66" s="165"/>
      <c r="AT66" s="165"/>
      <c r="AW66" s="165"/>
      <c r="AZ66" s="165"/>
      <c r="BC66" s="165"/>
      <c r="BF66" s="165"/>
      <c r="BI66" s="165"/>
      <c r="BL66" s="165"/>
      <c r="BO66" s="165"/>
      <c r="BR66" s="165"/>
      <c r="BU66" s="165"/>
      <c r="BX66" s="165"/>
      <c r="CA66" s="165"/>
      <c r="CD66" s="165"/>
      <c r="CG66" s="165"/>
      <c r="CJ66" s="165"/>
      <c r="CM66" s="165"/>
      <c r="CP66" s="165"/>
      <c r="CS66" s="165"/>
      <c r="EG66" s="101"/>
      <c r="EH66" s="101"/>
      <c r="EI66" s="101"/>
      <c r="EJ66" s="101"/>
      <c r="EK66" s="101"/>
      <c r="EL66" s="101"/>
      <c r="EM66" s="101"/>
      <c r="EN66" s="101"/>
      <c r="EO66" s="101"/>
      <c r="EP66" s="101"/>
      <c r="EQ66" s="101"/>
      <c r="ER66" s="101"/>
    </row>
    <row r="67" spans="1:152" ht="13.65" customHeight="1" x14ac:dyDescent="0.25">
      <c r="B67" s="139"/>
      <c r="C67" s="246"/>
      <c r="D67" s="246"/>
      <c r="E67" s="246"/>
      <c r="F67" s="246"/>
      <c r="G67" s="246"/>
      <c r="H67" s="246"/>
      <c r="I67" s="246"/>
      <c r="J67" s="246"/>
      <c r="K67" s="246"/>
      <c r="L67" s="246"/>
      <c r="M67" s="246"/>
      <c r="N67" s="165"/>
      <c r="S67" s="165"/>
      <c r="V67" s="165"/>
      <c r="Y67" s="165"/>
      <c r="AB67" s="165"/>
      <c r="AE67" s="165"/>
      <c r="AH67" s="165"/>
      <c r="AK67" s="165"/>
      <c r="AN67" s="165"/>
      <c r="AQ67" s="165"/>
      <c r="AT67" s="165"/>
      <c r="AW67" s="165"/>
      <c r="AZ67" s="165"/>
      <c r="BC67" s="165"/>
      <c r="BF67" s="165"/>
      <c r="BI67" s="165"/>
      <c r="BL67" s="165"/>
      <c r="BO67" s="165"/>
      <c r="BR67" s="165"/>
      <c r="BU67" s="165"/>
      <c r="BX67" s="165"/>
      <c r="CA67" s="165"/>
      <c r="CD67" s="165"/>
      <c r="CG67" s="165"/>
      <c r="CJ67" s="165"/>
      <c r="CM67" s="165"/>
      <c r="CP67" s="165"/>
      <c r="CS67" s="165"/>
      <c r="EG67" s="101"/>
      <c r="EH67" s="101"/>
      <c r="EI67" s="101"/>
      <c r="EJ67" s="101"/>
      <c r="EK67" s="101"/>
      <c r="EL67" s="101"/>
      <c r="EM67" s="101"/>
      <c r="EN67" s="101"/>
      <c r="EO67" s="101"/>
      <c r="EP67" s="101"/>
      <c r="EQ67" s="101"/>
      <c r="ER67" s="101"/>
    </row>
    <row r="68" spans="1:152" ht="13.65" customHeight="1" x14ac:dyDescent="0.25">
      <c r="B68" s="178" t="s">
        <v>24</v>
      </c>
      <c r="C68" s="134"/>
      <c r="D68" s="134"/>
      <c r="E68" s="134"/>
      <c r="F68" s="134"/>
      <c r="G68" s="134"/>
      <c r="H68" s="134"/>
      <c r="I68" s="134"/>
      <c r="J68" s="134"/>
      <c r="K68" s="134"/>
      <c r="L68" s="134"/>
      <c r="M68" s="134"/>
      <c r="N68" s="178"/>
      <c r="O68" s="178"/>
      <c r="P68" s="166"/>
      <c r="Q68" s="197"/>
      <c r="R68" s="139"/>
      <c r="S68" s="166"/>
      <c r="T68" s="139"/>
      <c r="U68" s="139"/>
      <c r="V68" s="166"/>
      <c r="W68" s="139"/>
      <c r="X68" s="139"/>
      <c r="Y68" s="166"/>
      <c r="Z68" s="139"/>
      <c r="AA68" s="139"/>
      <c r="AB68" s="166"/>
      <c r="AC68" s="139"/>
      <c r="AD68" s="139"/>
      <c r="AE68" s="166"/>
      <c r="AF68" s="139"/>
      <c r="AG68" s="139"/>
      <c r="AH68" s="166"/>
      <c r="AI68" s="139"/>
      <c r="AJ68" s="139"/>
      <c r="AK68" s="166"/>
      <c r="AL68" s="139"/>
      <c r="AM68" s="139"/>
      <c r="AN68" s="166"/>
      <c r="AO68" s="139"/>
      <c r="AP68" s="139"/>
      <c r="AQ68" s="166"/>
      <c r="AR68" s="139"/>
      <c r="AS68" s="139"/>
      <c r="AT68" s="166"/>
      <c r="AU68" s="139"/>
      <c r="AV68" s="139"/>
      <c r="AW68" s="166"/>
      <c r="AX68" s="139"/>
      <c r="AY68" s="139"/>
      <c r="AZ68" s="166"/>
      <c r="BA68" s="139"/>
      <c r="BB68" s="139"/>
      <c r="BC68" s="166"/>
      <c r="BD68" s="139"/>
      <c r="BE68" s="139"/>
      <c r="BF68" s="166"/>
      <c r="BG68" s="139"/>
      <c r="BH68" s="139"/>
      <c r="BI68" s="166"/>
      <c r="BJ68" s="139"/>
      <c r="BK68" s="139"/>
      <c r="BL68" s="166"/>
      <c r="BM68" s="139"/>
      <c r="BN68" s="139"/>
      <c r="BO68" s="166"/>
      <c r="BP68" s="139"/>
      <c r="BQ68" s="139"/>
      <c r="BR68" s="166"/>
      <c r="BS68" s="139"/>
      <c r="BT68" s="139"/>
      <c r="BU68" s="166"/>
      <c r="BV68" s="139"/>
      <c r="BW68" s="139"/>
      <c r="BX68" s="166"/>
      <c r="BY68" s="139"/>
      <c r="BZ68" s="139"/>
      <c r="CA68" s="166"/>
      <c r="CB68" s="139"/>
      <c r="CC68" s="139"/>
      <c r="CD68" s="166"/>
      <c r="CE68" s="139"/>
      <c r="CF68" s="139"/>
      <c r="CG68" s="166"/>
      <c r="CH68" s="139"/>
      <c r="CI68" s="139"/>
      <c r="CJ68" s="166"/>
      <c r="CK68" s="139"/>
      <c r="CL68" s="139"/>
      <c r="CM68" s="166"/>
      <c r="CN68" s="139"/>
      <c r="CO68" s="139"/>
      <c r="CP68" s="166"/>
      <c r="CQ68" s="139"/>
      <c r="CR68" s="139"/>
      <c r="CS68" s="166"/>
      <c r="DE68" s="139"/>
      <c r="EG68" s="101"/>
      <c r="EH68" s="101"/>
      <c r="EI68" s="101"/>
      <c r="EJ68" s="101"/>
      <c r="EK68" s="101"/>
      <c r="EL68" s="101"/>
      <c r="EM68" s="101"/>
      <c r="EN68" s="101"/>
      <c r="EO68" s="101"/>
      <c r="EP68" s="101"/>
      <c r="EQ68" s="101"/>
      <c r="ER68" s="101"/>
      <c r="ES68" s="101"/>
      <c r="ET68" s="101"/>
      <c r="EU68" s="101"/>
      <c r="EV68" s="101"/>
    </row>
    <row r="69" spans="1:152" ht="13.65" customHeight="1" x14ac:dyDescent="0.25">
      <c r="B69" s="139" t="s">
        <v>25</v>
      </c>
      <c r="C69" s="246"/>
      <c r="D69" s="246"/>
      <c r="E69" s="246"/>
      <c r="F69" s="246"/>
      <c r="G69" s="246"/>
      <c r="H69" s="246"/>
      <c r="I69" s="246"/>
      <c r="J69" s="246"/>
      <c r="K69" s="246"/>
      <c r="L69" s="246"/>
      <c r="M69" s="246"/>
      <c r="N69" s="324"/>
      <c r="O69" s="329"/>
      <c r="P69" s="166"/>
      <c r="Q69" s="197"/>
      <c r="R69" s="139"/>
      <c r="S69" s="166"/>
      <c r="T69" s="139"/>
      <c r="U69" s="139"/>
      <c r="V69" s="166"/>
      <c r="W69" s="139"/>
      <c r="X69" s="139"/>
      <c r="Y69" s="166"/>
      <c r="Z69" s="139"/>
      <c r="AA69" s="139"/>
      <c r="AB69" s="166"/>
      <c r="AC69" s="139"/>
      <c r="AD69" s="139"/>
      <c r="AE69" s="166"/>
      <c r="AF69" s="139"/>
      <c r="AG69" s="139"/>
      <c r="AH69" s="166"/>
      <c r="AI69" s="139"/>
      <c r="AJ69" s="139"/>
      <c r="AK69" s="166"/>
      <c r="AL69" s="139"/>
      <c r="AM69" s="139"/>
      <c r="AN69" s="166"/>
      <c r="AO69" s="139"/>
      <c r="AP69" s="139"/>
      <c r="AQ69" s="166"/>
      <c r="AR69" s="139"/>
      <c r="AS69" s="139"/>
      <c r="AT69" s="166"/>
      <c r="AU69" s="139"/>
      <c r="AV69" s="139"/>
      <c r="AW69" s="166"/>
      <c r="AX69" s="139"/>
      <c r="AY69" s="139"/>
      <c r="AZ69" s="166"/>
      <c r="BA69" s="139"/>
      <c r="BB69" s="139"/>
      <c r="BC69" s="166"/>
      <c r="BD69" s="139"/>
      <c r="BE69" s="139"/>
      <c r="BF69" s="166"/>
      <c r="BG69" s="139"/>
      <c r="BH69" s="139"/>
      <c r="BI69" s="166"/>
      <c r="BJ69" s="139"/>
      <c r="BK69" s="139"/>
      <c r="BL69" s="166"/>
      <c r="BM69" s="139"/>
      <c r="BN69" s="139"/>
      <c r="BO69" s="166"/>
      <c r="BP69" s="139"/>
      <c r="BQ69" s="139"/>
      <c r="BR69" s="166"/>
      <c r="BS69" s="139"/>
      <c r="BT69" s="139"/>
      <c r="BU69" s="166"/>
      <c r="BV69" s="139"/>
      <c r="BW69" s="139"/>
      <c r="BX69" s="166"/>
      <c r="BY69" s="139"/>
      <c r="BZ69" s="139"/>
      <c r="CA69" s="166"/>
      <c r="CB69" s="139"/>
      <c r="CC69" s="139"/>
      <c r="CD69" s="166"/>
      <c r="CE69" s="139"/>
      <c r="CF69" s="139"/>
      <c r="CG69" s="166"/>
      <c r="CH69" s="139"/>
      <c r="CI69" s="139"/>
      <c r="CJ69" s="166"/>
      <c r="CK69" s="139"/>
      <c r="CL69" s="139"/>
      <c r="CM69" s="166"/>
      <c r="CN69" s="139"/>
      <c r="CO69" s="139"/>
      <c r="CP69" s="166"/>
      <c r="CQ69" s="139"/>
      <c r="CR69" s="139"/>
      <c r="CS69" s="166"/>
      <c r="DE69" s="139"/>
      <c r="EG69" s="101"/>
      <c r="EH69" s="101"/>
      <c r="EI69" s="101"/>
      <c r="EJ69" s="101"/>
      <c r="EK69" s="101"/>
      <c r="EL69" s="101"/>
      <c r="EM69" s="101"/>
      <c r="EN69" s="101"/>
      <c r="EO69" s="101"/>
      <c r="EP69" s="101"/>
      <c r="EQ69" s="101"/>
      <c r="ER69" s="101"/>
      <c r="ES69" s="101"/>
      <c r="ET69" s="101"/>
      <c r="EU69" s="101"/>
      <c r="EV69" s="101"/>
    </row>
    <row r="70" spans="1:152" ht="13.65" customHeight="1" x14ac:dyDescent="0.25">
      <c r="B70" s="139" t="s">
        <v>61</v>
      </c>
      <c r="C70" s="134"/>
      <c r="D70" s="134"/>
      <c r="E70" s="134"/>
      <c r="F70" s="134"/>
      <c r="G70" s="134"/>
      <c r="H70" s="134"/>
      <c r="I70" s="134"/>
      <c r="J70" s="134"/>
      <c r="K70" s="134"/>
      <c r="L70" s="134"/>
      <c r="M70" s="134"/>
      <c r="N70" s="134"/>
      <c r="O70" s="134"/>
      <c r="P70" s="166"/>
      <c r="Q70" s="197"/>
      <c r="R70" s="139"/>
      <c r="S70" s="166"/>
      <c r="T70" s="139"/>
      <c r="U70" s="139"/>
      <c r="V70" s="166"/>
      <c r="W70" s="139"/>
      <c r="X70" s="139"/>
      <c r="Y70" s="166"/>
      <c r="Z70" s="139"/>
      <c r="AA70" s="139"/>
      <c r="AB70" s="166"/>
      <c r="AC70" s="139"/>
      <c r="AD70" s="139"/>
      <c r="AE70" s="166"/>
      <c r="AF70" s="139"/>
      <c r="AG70" s="139"/>
      <c r="AH70" s="166"/>
      <c r="AI70" s="139"/>
      <c r="AJ70" s="139"/>
      <c r="AK70" s="166"/>
      <c r="AL70" s="139"/>
      <c r="AM70" s="139"/>
      <c r="AN70" s="166"/>
      <c r="AO70" s="139"/>
      <c r="AP70" s="139"/>
      <c r="AQ70" s="166"/>
      <c r="AR70" s="139"/>
      <c r="AS70" s="139"/>
      <c r="AT70" s="166"/>
      <c r="AU70" s="139"/>
      <c r="AV70" s="139"/>
      <c r="AW70" s="166"/>
      <c r="AX70" s="139"/>
      <c r="AY70" s="139"/>
      <c r="AZ70" s="166"/>
      <c r="BA70" s="139"/>
      <c r="BB70" s="139"/>
      <c r="BC70" s="166"/>
      <c r="BD70" s="139"/>
      <c r="BE70" s="139"/>
      <c r="BF70" s="166"/>
      <c r="BG70" s="139"/>
      <c r="BH70" s="139"/>
      <c r="BI70" s="166"/>
      <c r="BJ70" s="139"/>
      <c r="BK70" s="139"/>
      <c r="BL70" s="166"/>
      <c r="BM70" s="139"/>
      <c r="BN70" s="139"/>
      <c r="BO70" s="166"/>
      <c r="BP70" s="139"/>
      <c r="BQ70" s="139"/>
      <c r="BR70" s="166"/>
      <c r="BS70" s="139"/>
      <c r="BT70" s="139"/>
      <c r="BU70" s="166"/>
      <c r="BV70" s="139"/>
      <c r="BW70" s="139"/>
      <c r="BX70" s="166"/>
      <c r="BY70" s="139"/>
      <c r="BZ70" s="139"/>
      <c r="CA70" s="166"/>
      <c r="CB70" s="139"/>
      <c r="CC70" s="139"/>
      <c r="CD70" s="166"/>
      <c r="CE70" s="139"/>
      <c r="CF70" s="139"/>
      <c r="CG70" s="166"/>
      <c r="CH70" s="139"/>
      <c r="CI70" s="139"/>
      <c r="CJ70" s="166"/>
      <c r="CK70" s="139"/>
      <c r="CL70" s="139"/>
      <c r="CM70" s="166"/>
      <c r="CN70" s="139"/>
      <c r="CO70" s="139"/>
      <c r="CP70" s="166"/>
      <c r="CQ70" s="139"/>
      <c r="CR70" s="139"/>
      <c r="CS70" s="166"/>
      <c r="DE70" s="139"/>
      <c r="EG70" s="101"/>
      <c r="EH70" s="101"/>
      <c r="EI70" s="101"/>
      <c r="EJ70" s="101"/>
      <c r="EK70" s="101"/>
      <c r="EL70" s="101"/>
      <c r="EM70" s="101"/>
      <c r="EN70" s="101"/>
      <c r="EO70" s="101"/>
      <c r="EP70" s="101"/>
      <c r="EQ70" s="101"/>
      <c r="ER70" s="101"/>
      <c r="ES70" s="101"/>
      <c r="ET70" s="101"/>
      <c r="EU70" s="101"/>
      <c r="EV70" s="101"/>
    </row>
    <row r="71" spans="1:152" ht="13.65" customHeight="1" x14ac:dyDescent="0.25">
      <c r="B71" s="139" t="s">
        <v>141</v>
      </c>
      <c r="C71" s="246"/>
      <c r="D71" s="246"/>
      <c r="E71" s="246"/>
      <c r="F71" s="246"/>
      <c r="G71" s="246"/>
      <c r="H71" s="246"/>
      <c r="I71" s="246"/>
      <c r="J71" s="246"/>
      <c r="K71" s="246"/>
      <c r="L71" s="246"/>
      <c r="M71" s="246"/>
      <c r="N71" s="324"/>
      <c r="O71" s="329"/>
      <c r="P71" s="139"/>
      <c r="Q71" s="139"/>
      <c r="R71" s="139"/>
      <c r="S71" s="139"/>
      <c r="T71" s="139"/>
      <c r="U71" s="139"/>
      <c r="V71" s="139"/>
      <c r="W71" s="139"/>
      <c r="X71" s="139"/>
      <c r="Y71" s="139"/>
      <c r="Z71" s="139"/>
      <c r="AA71" s="139"/>
      <c r="AB71" s="139"/>
      <c r="AC71" s="139"/>
      <c r="AD71" s="139"/>
      <c r="AE71" s="139"/>
      <c r="AF71" s="139"/>
      <c r="AG71" s="139"/>
      <c r="AH71" s="139"/>
      <c r="AI71" s="139"/>
      <c r="AJ71" s="139"/>
      <c r="AK71" s="139"/>
      <c r="AL71" s="139"/>
      <c r="AM71" s="139"/>
      <c r="AN71" s="139"/>
      <c r="AO71" s="139"/>
      <c r="AP71" s="139"/>
      <c r="AQ71" s="139"/>
      <c r="AR71" s="139"/>
      <c r="AS71" s="139"/>
      <c r="AT71" s="139"/>
      <c r="AU71" s="139"/>
      <c r="AV71" s="139"/>
      <c r="AW71" s="139"/>
      <c r="AX71" s="139"/>
      <c r="AY71" s="139"/>
      <c r="AZ71" s="139"/>
      <c r="BA71" s="139"/>
      <c r="BB71" s="139"/>
      <c r="BC71" s="139"/>
      <c r="BD71" s="139"/>
      <c r="BE71" s="139"/>
      <c r="BF71" s="139"/>
      <c r="BG71" s="139"/>
      <c r="BH71" s="139"/>
      <c r="BI71" s="139"/>
      <c r="BJ71" s="139"/>
      <c r="BK71" s="139"/>
      <c r="BL71" s="139"/>
      <c r="BM71" s="139"/>
      <c r="BN71" s="139"/>
      <c r="BO71" s="139"/>
      <c r="BP71" s="139"/>
      <c r="BQ71" s="139"/>
      <c r="BR71" s="139"/>
      <c r="BS71" s="139"/>
      <c r="BT71" s="139"/>
      <c r="BU71" s="139"/>
      <c r="BV71" s="139"/>
      <c r="BW71" s="139"/>
      <c r="BX71" s="139"/>
      <c r="BY71" s="139"/>
      <c r="BZ71" s="139"/>
      <c r="CA71" s="139"/>
      <c r="CB71" s="139"/>
      <c r="CC71" s="139"/>
      <c r="CD71" s="139"/>
      <c r="CE71" s="139"/>
      <c r="CF71" s="139"/>
      <c r="CG71" s="139"/>
      <c r="CH71" s="139"/>
      <c r="CI71" s="139"/>
      <c r="CJ71" s="139"/>
      <c r="CK71" s="139"/>
      <c r="CL71" s="139"/>
      <c r="CM71" s="139"/>
      <c r="CN71" s="139"/>
      <c r="CO71" s="139"/>
      <c r="CP71" s="139"/>
      <c r="CQ71" s="139"/>
      <c r="CR71" s="139"/>
      <c r="CS71" s="139"/>
      <c r="DE71" s="139"/>
      <c r="EG71" s="101"/>
      <c r="EH71" s="101"/>
      <c r="EI71" s="101"/>
      <c r="EJ71" s="101"/>
      <c r="EK71" s="101"/>
      <c r="EL71" s="101"/>
      <c r="EM71" s="101"/>
      <c r="EN71" s="101"/>
      <c r="EO71" s="101"/>
      <c r="EP71" s="101"/>
      <c r="EQ71" s="101"/>
      <c r="ER71" s="101"/>
      <c r="ES71" s="101"/>
      <c r="ET71" s="101"/>
      <c r="EU71" s="101"/>
      <c r="EV71" s="101"/>
    </row>
    <row r="72" spans="1:152" ht="13.65" customHeight="1" x14ac:dyDescent="0.25">
      <c r="B72" s="139"/>
      <c r="C72" s="246"/>
      <c r="D72" s="246"/>
      <c r="E72" s="246"/>
      <c r="F72" s="246"/>
      <c r="G72" s="246"/>
      <c r="H72" s="246"/>
      <c r="I72" s="246"/>
      <c r="J72" s="246"/>
      <c r="K72" s="246"/>
      <c r="L72" s="246"/>
      <c r="M72" s="246"/>
      <c r="N72" s="324"/>
      <c r="O72" s="329"/>
      <c r="P72" s="139"/>
      <c r="Q72" s="139"/>
      <c r="R72" s="139"/>
      <c r="S72" s="139"/>
      <c r="T72" s="139"/>
      <c r="U72" s="139"/>
      <c r="V72" s="139"/>
      <c r="W72" s="139"/>
      <c r="X72" s="139"/>
      <c r="Y72" s="139"/>
      <c r="Z72" s="139"/>
      <c r="AA72" s="139"/>
      <c r="AB72" s="139"/>
      <c r="AC72" s="139"/>
      <c r="AD72" s="139"/>
      <c r="AE72" s="139"/>
      <c r="AF72" s="139"/>
      <c r="AG72" s="139"/>
      <c r="AH72" s="139"/>
      <c r="AI72" s="139"/>
      <c r="AJ72" s="139"/>
      <c r="AK72" s="139"/>
      <c r="AL72" s="139"/>
      <c r="AM72" s="139"/>
      <c r="AN72" s="139"/>
      <c r="AO72" s="139"/>
      <c r="AP72" s="139"/>
      <c r="AQ72" s="139"/>
      <c r="AR72" s="139"/>
      <c r="AS72" s="139"/>
      <c r="AT72" s="139"/>
      <c r="AU72" s="139"/>
      <c r="AV72" s="139"/>
      <c r="AW72" s="139"/>
      <c r="AX72" s="139"/>
      <c r="AY72" s="139"/>
      <c r="AZ72" s="139"/>
      <c r="BA72" s="139"/>
      <c r="BB72" s="139"/>
      <c r="BC72" s="139"/>
      <c r="BD72" s="139"/>
      <c r="BE72" s="139"/>
      <c r="BF72" s="139"/>
      <c r="BG72" s="139"/>
      <c r="BH72" s="139"/>
      <c r="BI72" s="139"/>
      <c r="BJ72" s="139"/>
      <c r="BK72" s="139"/>
      <c r="BL72" s="139"/>
      <c r="BM72" s="139"/>
      <c r="BN72" s="139"/>
      <c r="BO72" s="139"/>
      <c r="BP72" s="139"/>
      <c r="BQ72" s="139"/>
      <c r="BR72" s="139"/>
      <c r="BS72" s="139"/>
      <c r="BT72" s="139"/>
      <c r="BU72" s="139"/>
      <c r="BV72" s="139"/>
      <c r="BW72" s="139"/>
      <c r="BX72" s="139"/>
      <c r="BY72" s="139"/>
      <c r="BZ72" s="139"/>
      <c r="CA72" s="139"/>
      <c r="CB72" s="139"/>
      <c r="CC72" s="139"/>
      <c r="CD72" s="139"/>
      <c r="CE72" s="139"/>
      <c r="CF72" s="139"/>
      <c r="CG72" s="139"/>
      <c r="CH72" s="139"/>
      <c r="CI72" s="139"/>
      <c r="CJ72" s="139"/>
      <c r="CK72" s="139"/>
      <c r="CL72" s="139"/>
      <c r="CM72" s="139"/>
      <c r="CN72" s="139"/>
      <c r="CO72" s="139"/>
      <c r="CP72" s="139"/>
      <c r="CQ72" s="139"/>
      <c r="CR72" s="139"/>
      <c r="CS72" s="139"/>
      <c r="DE72" s="139"/>
      <c r="EG72" s="101"/>
      <c r="EH72" s="101"/>
      <c r="EI72" s="101"/>
      <c r="EJ72" s="101"/>
      <c r="EK72" s="101"/>
      <c r="EL72" s="101"/>
      <c r="EM72" s="101"/>
      <c r="EN72" s="101"/>
      <c r="EO72" s="101"/>
      <c r="EP72" s="101"/>
      <c r="EQ72" s="101"/>
      <c r="ER72" s="101"/>
      <c r="ES72" s="101"/>
      <c r="ET72" s="101"/>
      <c r="EU72" s="101"/>
      <c r="EV72" s="101"/>
    </row>
    <row r="73" spans="1:152" ht="13.65" customHeight="1" x14ac:dyDescent="0.25">
      <c r="A73" s="139"/>
      <c r="B73" s="178" t="s">
        <v>26</v>
      </c>
      <c r="C73" s="134"/>
      <c r="D73" s="134"/>
      <c r="E73" s="134"/>
      <c r="F73" s="134"/>
      <c r="G73" s="134"/>
      <c r="H73" s="134"/>
      <c r="I73" s="134"/>
      <c r="J73" s="134"/>
      <c r="K73" s="134"/>
      <c r="L73" s="134"/>
      <c r="M73" s="134"/>
      <c r="N73" s="139"/>
      <c r="O73" s="139"/>
      <c r="P73" s="139"/>
      <c r="Q73" s="139"/>
      <c r="R73" s="139"/>
      <c r="S73" s="139"/>
      <c r="T73" s="139"/>
      <c r="U73" s="139"/>
      <c r="V73" s="139"/>
      <c r="W73" s="139"/>
      <c r="X73" s="139"/>
      <c r="Y73" s="139"/>
      <c r="Z73" s="139"/>
      <c r="AA73" s="139"/>
      <c r="AB73" s="139"/>
      <c r="AC73" s="139"/>
      <c r="AD73" s="139"/>
      <c r="AE73" s="139"/>
      <c r="AF73" s="139"/>
      <c r="AG73" s="139"/>
      <c r="AH73" s="139"/>
      <c r="AI73" s="139"/>
      <c r="AJ73" s="139"/>
      <c r="AK73" s="139"/>
      <c r="AL73" s="139"/>
      <c r="AM73" s="139"/>
      <c r="AN73" s="139"/>
      <c r="AO73" s="139"/>
      <c r="AP73" s="139"/>
      <c r="AQ73" s="139"/>
      <c r="AR73" s="139"/>
      <c r="AS73" s="139"/>
      <c r="AT73" s="139"/>
      <c r="AU73" s="139"/>
      <c r="AV73" s="139"/>
      <c r="AW73" s="139"/>
      <c r="AX73" s="139"/>
      <c r="AY73" s="139"/>
      <c r="AZ73" s="139"/>
      <c r="BA73" s="139"/>
      <c r="BB73" s="139"/>
      <c r="BC73" s="139"/>
      <c r="BD73" s="139"/>
      <c r="BE73" s="139"/>
      <c r="BF73" s="139"/>
      <c r="BG73" s="139"/>
      <c r="BH73" s="139"/>
      <c r="BI73" s="139"/>
      <c r="BJ73" s="139"/>
      <c r="BK73" s="139"/>
      <c r="BL73" s="139"/>
      <c r="BM73" s="139"/>
      <c r="BN73" s="139"/>
      <c r="BO73" s="139"/>
      <c r="BP73" s="139"/>
      <c r="BQ73" s="139"/>
      <c r="BR73" s="139"/>
      <c r="BS73" s="139"/>
      <c r="BT73" s="139"/>
      <c r="BU73" s="139"/>
      <c r="BV73" s="139"/>
      <c r="BW73" s="139"/>
      <c r="BX73" s="139"/>
      <c r="BY73" s="139"/>
      <c r="BZ73" s="139"/>
      <c r="CA73" s="139"/>
      <c r="CB73" s="139"/>
      <c r="CC73" s="139"/>
      <c r="CD73" s="139"/>
      <c r="CE73" s="139"/>
      <c r="CF73" s="139"/>
      <c r="CG73" s="139"/>
      <c r="CH73" s="139"/>
      <c r="CI73" s="139"/>
      <c r="CJ73" s="139"/>
      <c r="CK73" s="139"/>
      <c r="CL73" s="139"/>
      <c r="CM73" s="139"/>
      <c r="CN73" s="139"/>
      <c r="CO73" s="139"/>
      <c r="CP73" s="139"/>
      <c r="CQ73" s="139"/>
      <c r="CR73" s="139"/>
      <c r="CS73" s="139"/>
      <c r="DE73" s="139"/>
      <c r="EG73" s="101"/>
      <c r="EH73" s="101"/>
      <c r="EI73" s="101"/>
      <c r="EJ73" s="101"/>
      <c r="EK73" s="101"/>
      <c r="EL73" s="101"/>
      <c r="EM73" s="101"/>
      <c r="EN73" s="101"/>
      <c r="EO73" s="101"/>
      <c r="EP73" s="101"/>
      <c r="EQ73" s="101"/>
      <c r="ER73" s="101"/>
    </row>
    <row r="74" spans="1:152" ht="13.65" customHeight="1" x14ac:dyDescent="0.25">
      <c r="A74" s="139"/>
      <c r="B74" s="139" t="s">
        <v>114</v>
      </c>
      <c r="C74" s="246"/>
      <c r="D74" s="246"/>
      <c r="E74" s="246"/>
      <c r="F74" s="246"/>
      <c r="G74" s="246"/>
      <c r="H74" s="246"/>
      <c r="I74" s="246"/>
      <c r="J74" s="246"/>
      <c r="K74" s="246"/>
      <c r="L74" s="246"/>
      <c r="M74" s="246"/>
      <c r="N74" s="324"/>
      <c r="O74" s="329"/>
      <c r="P74" s="329"/>
      <c r="Q74" s="329"/>
      <c r="R74" s="329"/>
      <c r="S74" s="329"/>
      <c r="T74" s="329"/>
      <c r="U74" s="329"/>
      <c r="V74" s="32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39"/>
      <c r="AY74" s="139"/>
      <c r="AZ74" s="139"/>
      <c r="BA74" s="139"/>
      <c r="BB74" s="139"/>
      <c r="BC74" s="139"/>
      <c r="BD74" s="139"/>
      <c r="BE74" s="139"/>
      <c r="BF74" s="139"/>
      <c r="BG74" s="139"/>
      <c r="BH74" s="139"/>
      <c r="BI74" s="139"/>
      <c r="BJ74" s="139"/>
      <c r="BK74" s="139"/>
      <c r="BL74" s="139"/>
      <c r="BM74" s="139"/>
      <c r="BN74" s="139"/>
      <c r="BO74" s="139"/>
      <c r="BP74" s="139"/>
      <c r="BQ74" s="139"/>
      <c r="BR74" s="139"/>
      <c r="BS74" s="139"/>
      <c r="BT74" s="139"/>
      <c r="BU74" s="139"/>
      <c r="BV74" s="139"/>
      <c r="BW74" s="139"/>
      <c r="BX74" s="139"/>
      <c r="BY74" s="139"/>
      <c r="BZ74" s="139"/>
      <c r="CA74" s="139"/>
      <c r="CB74" s="139"/>
      <c r="CC74" s="139"/>
      <c r="CD74" s="139"/>
      <c r="CE74" s="139"/>
      <c r="CF74" s="139"/>
      <c r="CG74" s="139"/>
      <c r="CH74" s="139"/>
      <c r="CI74" s="139"/>
      <c r="CJ74" s="139"/>
      <c r="CK74" s="139"/>
      <c r="CL74" s="139"/>
      <c r="CM74" s="139"/>
      <c r="CN74" s="139"/>
      <c r="CO74" s="139"/>
      <c r="CP74" s="139"/>
      <c r="CQ74" s="139"/>
      <c r="CR74" s="139"/>
      <c r="CS74" s="139"/>
      <c r="EG74" s="101"/>
      <c r="EH74" s="101"/>
      <c r="EI74" s="101"/>
      <c r="EJ74" s="101"/>
      <c r="EK74" s="101"/>
      <c r="EL74" s="101"/>
      <c r="EM74" s="101"/>
      <c r="EN74" s="101"/>
      <c r="EO74" s="101"/>
      <c r="EP74" s="101"/>
      <c r="EQ74" s="101"/>
      <c r="ER74" s="101"/>
    </row>
    <row r="75" spans="1:152" ht="13.65" customHeight="1" x14ac:dyDescent="0.25">
      <c r="A75" s="139"/>
      <c r="B75" s="139"/>
      <c r="C75" s="139"/>
      <c r="D75" s="139"/>
      <c r="E75" s="139"/>
      <c r="F75" s="139"/>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39"/>
      <c r="AY75" s="139"/>
      <c r="AZ75" s="139"/>
      <c r="BA75" s="139"/>
      <c r="BB75" s="139"/>
      <c r="BC75" s="139"/>
      <c r="BD75" s="139"/>
      <c r="BE75" s="139"/>
      <c r="BF75" s="139"/>
      <c r="BG75" s="139"/>
      <c r="BH75" s="139"/>
      <c r="BI75" s="139"/>
      <c r="BJ75" s="139"/>
      <c r="BK75" s="139"/>
      <c r="BL75" s="139"/>
      <c r="BM75" s="139"/>
      <c r="BN75" s="139"/>
      <c r="BO75" s="139"/>
      <c r="BP75" s="139"/>
      <c r="BQ75" s="139"/>
      <c r="BR75" s="139"/>
      <c r="BS75" s="139"/>
      <c r="BT75" s="139"/>
      <c r="BU75" s="139"/>
      <c r="BV75" s="139"/>
      <c r="BW75" s="139"/>
      <c r="BX75" s="139"/>
      <c r="BY75" s="139"/>
      <c r="BZ75" s="139"/>
      <c r="CA75" s="139"/>
      <c r="CB75" s="139"/>
      <c r="CC75" s="139"/>
      <c r="CD75" s="139"/>
      <c r="CE75" s="139"/>
      <c r="CF75" s="139"/>
      <c r="CG75" s="139"/>
      <c r="CH75" s="139"/>
      <c r="CI75" s="139"/>
      <c r="CJ75" s="139"/>
      <c r="CK75" s="139"/>
      <c r="CL75" s="139"/>
      <c r="CM75" s="139"/>
      <c r="CN75" s="139"/>
      <c r="CO75" s="139"/>
      <c r="CP75" s="139"/>
      <c r="CQ75" s="139"/>
      <c r="CR75" s="139"/>
      <c r="CS75" s="139"/>
      <c r="EG75" s="101"/>
      <c r="EH75" s="101"/>
      <c r="EI75" s="101"/>
      <c r="EJ75" s="101"/>
      <c r="EK75" s="101"/>
      <c r="EL75" s="101"/>
      <c r="EM75" s="101"/>
      <c r="EN75" s="101"/>
      <c r="EO75" s="101"/>
      <c r="EP75" s="101"/>
      <c r="EQ75" s="101"/>
      <c r="ER75" s="101"/>
    </row>
    <row r="76" spans="1:152" ht="13.65" customHeight="1" x14ac:dyDescent="0.25">
      <c r="A76" s="139"/>
      <c r="B76" s="139"/>
      <c r="C76" s="139"/>
      <c r="D76" s="139"/>
      <c r="E76" s="139"/>
      <c r="F76" s="139"/>
      <c r="G76" s="139"/>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39"/>
      <c r="AY76" s="139"/>
      <c r="AZ76" s="139"/>
      <c r="BA76" s="139"/>
      <c r="BB76" s="139"/>
      <c r="BC76" s="139"/>
      <c r="BD76" s="139"/>
      <c r="BE76" s="139"/>
      <c r="BF76" s="139"/>
      <c r="BG76" s="139"/>
      <c r="BH76" s="139"/>
      <c r="BI76" s="139"/>
      <c r="BJ76" s="139"/>
      <c r="BK76" s="139"/>
      <c r="BL76" s="139"/>
      <c r="BM76" s="139"/>
      <c r="BN76" s="139"/>
      <c r="BO76" s="139"/>
      <c r="BP76" s="139"/>
      <c r="BQ76" s="139"/>
      <c r="BR76" s="139"/>
      <c r="BS76" s="139"/>
      <c r="BT76" s="139"/>
      <c r="BU76" s="139"/>
      <c r="BV76" s="139"/>
      <c r="BW76" s="139"/>
      <c r="BX76" s="139"/>
      <c r="BY76" s="139"/>
      <c r="BZ76" s="139"/>
      <c r="CA76" s="139"/>
      <c r="CB76" s="139"/>
      <c r="CC76" s="139"/>
      <c r="CD76" s="139"/>
      <c r="CE76" s="139"/>
      <c r="CF76" s="139"/>
      <c r="CG76" s="139"/>
      <c r="CH76" s="139"/>
      <c r="CI76" s="139"/>
      <c r="CJ76" s="139"/>
      <c r="CK76" s="139"/>
      <c r="CL76" s="139"/>
      <c r="CM76" s="139"/>
      <c r="CN76" s="139"/>
      <c r="CO76" s="139"/>
      <c r="CP76" s="139"/>
      <c r="CQ76" s="139"/>
      <c r="CR76" s="139"/>
      <c r="CS76" s="139"/>
      <c r="EG76" s="101"/>
      <c r="EH76" s="101"/>
      <c r="EI76" s="101"/>
      <c r="EJ76" s="101"/>
      <c r="EK76" s="101"/>
      <c r="EL76" s="101"/>
      <c r="EM76" s="101"/>
      <c r="EN76" s="101"/>
      <c r="EO76" s="101"/>
      <c r="EP76" s="101"/>
      <c r="EQ76" s="101"/>
      <c r="ER76" s="101"/>
    </row>
    <row r="77" spans="1:152" ht="13.65" customHeight="1" x14ac:dyDescent="0.25">
      <c r="A77" s="139"/>
      <c r="B77" s="139"/>
      <c r="C77" s="139"/>
      <c r="D77" s="139"/>
      <c r="E77" s="139"/>
      <c r="F77" s="139"/>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139"/>
      <c r="AP77" s="139"/>
      <c r="AQ77" s="139"/>
      <c r="AR77" s="139"/>
      <c r="AS77" s="139"/>
      <c r="AT77" s="139"/>
      <c r="AU77" s="139"/>
      <c r="AV77" s="139"/>
      <c r="AW77" s="139"/>
      <c r="AX77" s="139"/>
      <c r="AY77" s="139"/>
      <c r="AZ77" s="139"/>
      <c r="BA77" s="139"/>
      <c r="BB77" s="139"/>
      <c r="BC77" s="139"/>
      <c r="BD77" s="139"/>
      <c r="BE77" s="139"/>
      <c r="BF77" s="139"/>
      <c r="BG77" s="139"/>
      <c r="BH77" s="139"/>
      <c r="BI77" s="139"/>
      <c r="BJ77" s="139"/>
      <c r="BK77" s="139"/>
      <c r="BL77" s="139"/>
      <c r="BM77" s="139"/>
      <c r="BN77" s="139"/>
      <c r="BO77" s="139"/>
      <c r="BP77" s="139"/>
      <c r="BQ77" s="139"/>
      <c r="BR77" s="139"/>
      <c r="BS77" s="139"/>
      <c r="BT77" s="139"/>
      <c r="BU77" s="139"/>
      <c r="BV77" s="139"/>
      <c r="BW77" s="139"/>
      <c r="BX77" s="139"/>
      <c r="BY77" s="139"/>
      <c r="BZ77" s="139"/>
      <c r="CA77" s="139"/>
      <c r="CB77" s="139"/>
      <c r="CC77" s="139"/>
      <c r="CD77" s="139"/>
      <c r="CE77" s="139"/>
      <c r="CF77" s="139"/>
      <c r="CG77" s="139"/>
      <c r="CH77" s="139"/>
      <c r="CI77" s="139"/>
      <c r="CJ77" s="139"/>
      <c r="CK77" s="139"/>
      <c r="CL77" s="139"/>
      <c r="CM77" s="139"/>
      <c r="CN77" s="139"/>
      <c r="CO77" s="139"/>
      <c r="CP77" s="139"/>
      <c r="CQ77" s="139"/>
      <c r="CR77" s="139"/>
      <c r="CS77" s="139"/>
      <c r="EG77" s="101"/>
      <c r="EH77" s="101"/>
      <c r="EI77" s="101"/>
      <c r="EJ77" s="101"/>
      <c r="EK77" s="101"/>
      <c r="EL77" s="101"/>
      <c r="EM77" s="101"/>
      <c r="EN77" s="101"/>
      <c r="EO77" s="101"/>
      <c r="EP77" s="101"/>
      <c r="EQ77" s="101"/>
      <c r="ER77" s="101"/>
    </row>
    <row r="78" spans="1:152" ht="13.65" customHeight="1" x14ac:dyDescent="0.25">
      <c r="A78" s="139"/>
      <c r="B78" s="139"/>
      <c r="C78" s="139"/>
      <c r="D78" s="139"/>
      <c r="E78" s="139"/>
      <c r="F78" s="139"/>
      <c r="G78" s="139"/>
      <c r="H78" s="139"/>
      <c r="I78" s="139"/>
      <c r="J78" s="139"/>
      <c r="K78" s="139"/>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139"/>
      <c r="AJ78" s="139"/>
      <c r="AK78" s="139"/>
      <c r="AL78" s="139"/>
      <c r="AM78" s="139"/>
      <c r="AN78" s="139"/>
      <c r="AO78" s="139"/>
      <c r="AP78" s="139"/>
      <c r="AQ78" s="139"/>
      <c r="AR78" s="139"/>
      <c r="AS78" s="139"/>
      <c r="AT78" s="139"/>
      <c r="AU78" s="139"/>
      <c r="AV78" s="139"/>
      <c r="AW78" s="139"/>
      <c r="AX78" s="139"/>
      <c r="AY78" s="139"/>
      <c r="AZ78" s="139"/>
      <c r="BA78" s="139"/>
      <c r="BB78" s="139"/>
      <c r="BC78" s="139"/>
      <c r="BD78" s="139"/>
      <c r="BE78" s="139"/>
      <c r="BF78" s="139"/>
      <c r="BG78" s="139"/>
      <c r="BH78" s="139"/>
      <c r="BI78" s="139"/>
      <c r="BJ78" s="139"/>
      <c r="BK78" s="139"/>
      <c r="BL78" s="139"/>
      <c r="BM78" s="139"/>
      <c r="BN78" s="139"/>
      <c r="BO78" s="139"/>
      <c r="BP78" s="139"/>
      <c r="BQ78" s="139"/>
      <c r="BR78" s="139"/>
      <c r="BS78" s="139"/>
      <c r="BT78" s="139"/>
      <c r="BU78" s="139"/>
      <c r="BV78" s="139"/>
      <c r="BW78" s="139"/>
      <c r="BX78" s="139"/>
      <c r="BY78" s="139"/>
      <c r="BZ78" s="139"/>
      <c r="CA78" s="139"/>
      <c r="CB78" s="139"/>
      <c r="CC78" s="139"/>
      <c r="CD78" s="139"/>
      <c r="CE78" s="139"/>
      <c r="CF78" s="139"/>
      <c r="CG78" s="139"/>
      <c r="CH78" s="139"/>
      <c r="CI78" s="139"/>
      <c r="CJ78" s="139"/>
      <c r="CK78" s="139"/>
      <c r="CL78" s="139"/>
      <c r="CM78" s="139"/>
      <c r="CN78" s="139"/>
      <c r="CO78" s="139"/>
      <c r="CP78" s="139"/>
      <c r="CQ78" s="139"/>
      <c r="CR78" s="139"/>
      <c r="CS78" s="139"/>
      <c r="EG78" s="101"/>
      <c r="EH78" s="101"/>
      <c r="EI78" s="101"/>
      <c r="EJ78" s="101"/>
      <c r="EK78" s="101"/>
      <c r="EL78" s="101"/>
      <c r="EM78" s="101"/>
      <c r="EN78" s="101"/>
      <c r="EO78" s="101"/>
      <c r="EP78" s="101"/>
      <c r="EQ78" s="101"/>
      <c r="ER78" s="101"/>
    </row>
    <row r="79" spans="1:152" ht="13.65" customHeight="1" x14ac:dyDescent="0.25">
      <c r="A79" s="139"/>
      <c r="B79" s="139"/>
      <c r="C79" s="139"/>
      <c r="D79" s="139"/>
      <c r="E79" s="139"/>
      <c r="F79" s="139"/>
      <c r="G79" s="139"/>
      <c r="H79" s="139"/>
      <c r="I79" s="139"/>
      <c r="J79" s="139"/>
      <c r="K79" s="139"/>
      <c r="L79" s="139"/>
      <c r="M79" s="139"/>
      <c r="N79" s="139"/>
      <c r="O79" s="139"/>
      <c r="P79" s="139"/>
      <c r="Q79" s="139"/>
      <c r="R79" s="139"/>
      <c r="S79" s="139"/>
      <c r="T79" s="139"/>
      <c r="U79" s="139"/>
      <c r="V79" s="139"/>
      <c r="W79" s="139"/>
      <c r="X79" s="139"/>
      <c r="Y79" s="139"/>
      <c r="Z79" s="139"/>
      <c r="AA79" s="139"/>
      <c r="AB79" s="139"/>
      <c r="AC79" s="139"/>
      <c r="AD79" s="139"/>
      <c r="AE79" s="139"/>
      <c r="AF79" s="139"/>
      <c r="AG79" s="139"/>
      <c r="AH79" s="139"/>
      <c r="AI79" s="139"/>
      <c r="AJ79" s="139"/>
      <c r="AK79" s="139"/>
      <c r="AL79" s="139"/>
      <c r="AM79" s="139"/>
      <c r="AN79" s="139"/>
      <c r="AO79" s="139"/>
      <c r="AP79" s="139"/>
      <c r="AQ79" s="139"/>
      <c r="AR79" s="139"/>
      <c r="AS79" s="139"/>
      <c r="AT79" s="139"/>
      <c r="AU79" s="139"/>
      <c r="AV79" s="139"/>
      <c r="AW79" s="139"/>
      <c r="AX79" s="139"/>
      <c r="AY79" s="139"/>
      <c r="AZ79" s="139"/>
      <c r="BA79" s="139"/>
      <c r="BB79" s="139"/>
      <c r="BC79" s="139"/>
      <c r="BD79" s="139"/>
      <c r="BE79" s="139"/>
      <c r="BF79" s="139"/>
      <c r="BG79" s="139"/>
      <c r="BH79" s="139"/>
      <c r="BI79" s="139"/>
      <c r="BJ79" s="139"/>
      <c r="BK79" s="139"/>
      <c r="BL79" s="139"/>
      <c r="BM79" s="139"/>
      <c r="BN79" s="139"/>
      <c r="BO79" s="139"/>
      <c r="BP79" s="139"/>
      <c r="BQ79" s="139"/>
      <c r="BR79" s="139"/>
      <c r="BS79" s="139"/>
      <c r="BT79" s="139"/>
      <c r="BU79" s="139"/>
      <c r="BV79" s="139"/>
      <c r="BW79" s="139"/>
      <c r="BX79" s="139"/>
      <c r="BY79" s="139"/>
      <c r="BZ79" s="139"/>
      <c r="CA79" s="139"/>
      <c r="CB79" s="139"/>
      <c r="CC79" s="139"/>
      <c r="CD79" s="139"/>
      <c r="CE79" s="139"/>
      <c r="CF79" s="139"/>
      <c r="CG79" s="139"/>
      <c r="CH79" s="139"/>
      <c r="CI79" s="139"/>
      <c r="CJ79" s="139"/>
      <c r="CK79" s="139"/>
      <c r="CL79" s="139"/>
      <c r="CM79" s="139"/>
      <c r="CN79" s="139"/>
      <c r="CO79" s="139"/>
      <c r="CP79" s="139"/>
      <c r="CQ79" s="139"/>
      <c r="CR79" s="139"/>
      <c r="CS79" s="139"/>
      <c r="EG79" s="101"/>
      <c r="EH79" s="101"/>
      <c r="EI79" s="101"/>
      <c r="EJ79" s="101"/>
      <c r="EK79" s="101"/>
      <c r="EL79" s="101"/>
      <c r="EM79" s="101"/>
      <c r="EN79" s="101"/>
      <c r="EO79" s="101"/>
      <c r="EP79" s="101"/>
      <c r="EQ79" s="101"/>
      <c r="ER79" s="101"/>
    </row>
    <row r="80" spans="1:152" ht="13.65" customHeight="1" x14ac:dyDescent="0.25">
      <c r="A80" s="139"/>
      <c r="B80" s="139"/>
      <c r="C80" s="139"/>
      <c r="D80" s="139"/>
      <c r="E80" s="139"/>
      <c r="F80" s="139"/>
      <c r="G80" s="139"/>
      <c r="H80" s="139"/>
      <c r="I80" s="139"/>
      <c r="J80" s="139"/>
      <c r="K80" s="139"/>
      <c r="L80" s="139"/>
      <c r="M80" s="139"/>
      <c r="N80" s="139"/>
      <c r="O80" s="139"/>
      <c r="P80" s="139"/>
      <c r="Q80" s="139"/>
      <c r="R80" s="139"/>
      <c r="S80" s="139"/>
      <c r="T80" s="139"/>
      <c r="U80" s="139"/>
      <c r="V80" s="139"/>
      <c r="W80" s="139"/>
      <c r="X80" s="139"/>
      <c r="Y80" s="139"/>
      <c r="Z80" s="139"/>
      <c r="AA80" s="139"/>
      <c r="AB80" s="139"/>
      <c r="AC80" s="139"/>
      <c r="AD80" s="139"/>
      <c r="AE80" s="139"/>
      <c r="AF80" s="139"/>
      <c r="AG80" s="139"/>
      <c r="AH80" s="139"/>
      <c r="AI80" s="139"/>
      <c r="AJ80" s="139"/>
      <c r="AK80" s="139"/>
      <c r="AL80" s="139"/>
      <c r="AM80" s="139"/>
      <c r="AN80" s="139"/>
      <c r="AO80" s="139"/>
      <c r="AP80" s="139"/>
      <c r="AQ80" s="139"/>
      <c r="AR80" s="139"/>
      <c r="AS80" s="139"/>
      <c r="AT80" s="139"/>
      <c r="AU80" s="139"/>
      <c r="AV80" s="139"/>
      <c r="AW80" s="139"/>
      <c r="AX80" s="139"/>
      <c r="AY80" s="139"/>
      <c r="AZ80" s="139"/>
      <c r="BA80" s="139"/>
      <c r="BB80" s="139"/>
      <c r="BC80" s="139"/>
      <c r="BD80" s="139"/>
      <c r="BE80" s="139"/>
      <c r="BF80" s="139"/>
      <c r="BG80" s="139"/>
      <c r="BH80" s="139"/>
      <c r="BI80" s="139"/>
      <c r="BJ80" s="139"/>
      <c r="BK80" s="139"/>
      <c r="BL80" s="139"/>
      <c r="BM80" s="139"/>
      <c r="BN80" s="139"/>
      <c r="BO80" s="139"/>
      <c r="BP80" s="139"/>
      <c r="BQ80" s="139"/>
      <c r="BR80" s="139"/>
      <c r="BS80" s="139"/>
      <c r="BT80" s="139"/>
      <c r="BU80" s="139"/>
      <c r="BV80" s="139"/>
      <c r="BW80" s="139"/>
      <c r="BX80" s="139"/>
      <c r="BY80" s="139"/>
      <c r="BZ80" s="139"/>
      <c r="CA80" s="139"/>
      <c r="CB80" s="139"/>
      <c r="CC80" s="139"/>
      <c r="CD80" s="139"/>
      <c r="CE80" s="139"/>
      <c r="CF80" s="139"/>
      <c r="CG80" s="139"/>
      <c r="CH80" s="139"/>
      <c r="CI80" s="139"/>
      <c r="CJ80" s="139"/>
      <c r="CK80" s="139"/>
      <c r="CL80" s="139"/>
      <c r="CM80" s="139"/>
      <c r="CN80" s="139"/>
      <c r="CO80" s="139"/>
      <c r="CP80" s="139"/>
      <c r="CQ80" s="139"/>
      <c r="CR80" s="139"/>
      <c r="CS80" s="139"/>
      <c r="EG80" s="101"/>
      <c r="EH80" s="101"/>
      <c r="EI80" s="101"/>
      <c r="EJ80" s="101"/>
      <c r="EK80" s="101"/>
      <c r="EL80" s="101"/>
      <c r="EM80" s="101"/>
      <c r="EN80" s="101"/>
      <c r="EO80" s="101"/>
      <c r="EP80" s="101"/>
      <c r="EQ80" s="101"/>
      <c r="ER80" s="101"/>
    </row>
    <row r="81" spans="1:148" ht="13.65" customHeight="1" x14ac:dyDescent="0.25">
      <c r="A81" s="139"/>
      <c r="B81" s="139"/>
      <c r="C81" s="139"/>
      <c r="D81" s="139"/>
      <c r="E81" s="139"/>
      <c r="F81" s="139"/>
      <c r="G81" s="139"/>
      <c r="H81" s="139"/>
      <c r="I81" s="139"/>
      <c r="J81" s="139"/>
      <c r="K81" s="139"/>
      <c r="L81" s="139"/>
      <c r="M81" s="139"/>
      <c r="N81" s="139"/>
      <c r="O81" s="139"/>
      <c r="P81" s="139"/>
      <c r="Q81" s="139"/>
      <c r="R81" s="139"/>
      <c r="S81" s="139"/>
      <c r="T81" s="139"/>
      <c r="U81" s="139"/>
      <c r="V81" s="139"/>
      <c r="W81" s="139"/>
      <c r="X81" s="139"/>
      <c r="Y81" s="139"/>
      <c r="Z81" s="139"/>
      <c r="AA81" s="139"/>
      <c r="AB81" s="139"/>
      <c r="AC81" s="139"/>
      <c r="AD81" s="139"/>
      <c r="AE81" s="139"/>
      <c r="AF81" s="139"/>
      <c r="AG81" s="139"/>
      <c r="AH81" s="139"/>
      <c r="AI81" s="139"/>
      <c r="AJ81" s="139"/>
      <c r="AK81" s="139"/>
      <c r="AL81" s="139"/>
      <c r="AM81" s="139"/>
      <c r="AN81" s="139"/>
      <c r="AO81" s="139"/>
      <c r="AP81" s="139"/>
      <c r="AQ81" s="139"/>
      <c r="AR81" s="139"/>
      <c r="AS81" s="139"/>
      <c r="AT81" s="139"/>
      <c r="AU81" s="139"/>
      <c r="AV81" s="139"/>
      <c r="AW81" s="139"/>
      <c r="AX81" s="139"/>
      <c r="AY81" s="139"/>
      <c r="AZ81" s="139"/>
      <c r="BA81" s="139"/>
      <c r="BB81" s="139"/>
      <c r="BC81" s="139"/>
      <c r="BD81" s="139"/>
      <c r="BE81" s="139"/>
      <c r="BF81" s="139"/>
      <c r="BG81" s="139"/>
      <c r="BH81" s="139"/>
      <c r="BI81" s="139"/>
      <c r="BJ81" s="139"/>
      <c r="BK81" s="139"/>
      <c r="BL81" s="139"/>
      <c r="BM81" s="139"/>
      <c r="BN81" s="139"/>
      <c r="BO81" s="139"/>
      <c r="BP81" s="139"/>
      <c r="BQ81" s="139"/>
      <c r="BR81" s="139"/>
      <c r="BS81" s="139"/>
      <c r="BT81" s="139"/>
      <c r="BU81" s="139"/>
      <c r="BV81" s="139"/>
      <c r="BW81" s="139"/>
      <c r="BX81" s="139"/>
      <c r="BY81" s="139"/>
      <c r="BZ81" s="139"/>
      <c r="CA81" s="139"/>
      <c r="CB81" s="139"/>
      <c r="CC81" s="139"/>
      <c r="CD81" s="139"/>
      <c r="CE81" s="139"/>
      <c r="CF81" s="139"/>
      <c r="CG81" s="139"/>
      <c r="CH81" s="139"/>
      <c r="CI81" s="139"/>
      <c r="CJ81" s="139"/>
      <c r="CK81" s="139"/>
      <c r="CL81" s="139"/>
      <c r="CM81" s="139"/>
      <c r="CN81" s="139"/>
      <c r="CO81" s="139"/>
      <c r="CP81" s="139"/>
      <c r="CQ81" s="139"/>
      <c r="CR81" s="139"/>
      <c r="CS81" s="139"/>
      <c r="EG81" s="101"/>
      <c r="EH81" s="101"/>
      <c r="EI81" s="101"/>
      <c r="EJ81" s="101"/>
      <c r="EK81" s="101"/>
      <c r="EL81" s="101"/>
      <c r="EM81" s="101"/>
      <c r="EN81" s="101"/>
      <c r="EO81" s="101"/>
      <c r="EP81" s="101"/>
      <c r="EQ81" s="101"/>
      <c r="ER81" s="101"/>
    </row>
    <row r="82" spans="1:148" ht="13.65" customHeight="1" x14ac:dyDescent="0.25">
      <c r="A82" s="139"/>
      <c r="B82" s="139"/>
      <c r="C82" s="139"/>
      <c r="D82" s="139"/>
      <c r="E82" s="139"/>
      <c r="F82" s="139"/>
      <c r="G82" s="139"/>
      <c r="H82" s="139"/>
      <c r="I82" s="139"/>
      <c r="J82" s="139"/>
      <c r="K82" s="139"/>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9"/>
      <c r="AI82" s="139"/>
      <c r="AJ82" s="139"/>
      <c r="AK82" s="139"/>
      <c r="AL82" s="139"/>
      <c r="AM82" s="139"/>
      <c r="AN82" s="139"/>
      <c r="AO82" s="139"/>
      <c r="AP82" s="139"/>
      <c r="AQ82" s="139"/>
      <c r="AR82" s="139"/>
      <c r="AS82" s="139"/>
      <c r="AT82" s="139"/>
      <c r="AU82" s="139"/>
      <c r="AV82" s="139"/>
      <c r="AW82" s="139"/>
      <c r="AX82" s="139"/>
      <c r="AY82" s="139"/>
      <c r="AZ82" s="139"/>
      <c r="BA82" s="139"/>
      <c r="BB82" s="139"/>
      <c r="BC82" s="139"/>
      <c r="BD82" s="139"/>
      <c r="BE82" s="139"/>
      <c r="BF82" s="139"/>
      <c r="BG82" s="139"/>
      <c r="BH82" s="139"/>
      <c r="BI82" s="139"/>
      <c r="BJ82" s="139"/>
      <c r="BK82" s="139"/>
      <c r="BL82" s="139"/>
      <c r="BM82" s="139"/>
      <c r="BN82" s="139"/>
      <c r="BO82" s="139"/>
      <c r="BP82" s="139"/>
      <c r="BQ82" s="139"/>
      <c r="BR82" s="139"/>
      <c r="BS82" s="139"/>
      <c r="BT82" s="139"/>
      <c r="BU82" s="139"/>
      <c r="BV82" s="139"/>
      <c r="BW82" s="139"/>
      <c r="BX82" s="139"/>
      <c r="BY82" s="139"/>
      <c r="BZ82" s="139"/>
      <c r="CA82" s="139"/>
      <c r="CB82" s="139"/>
      <c r="CC82" s="139"/>
      <c r="CD82" s="139"/>
      <c r="CE82" s="139"/>
      <c r="CF82" s="139"/>
      <c r="CG82" s="139"/>
      <c r="CH82" s="139"/>
      <c r="CI82" s="139"/>
      <c r="CJ82" s="139"/>
      <c r="CK82" s="139"/>
      <c r="CL82" s="139"/>
      <c r="CM82" s="139"/>
      <c r="CN82" s="139"/>
      <c r="CO82" s="139"/>
      <c r="CP82" s="139"/>
      <c r="CQ82" s="139"/>
      <c r="CR82" s="139"/>
      <c r="CS82" s="139"/>
      <c r="EG82" s="101"/>
      <c r="EH82" s="101"/>
      <c r="EI82" s="101"/>
      <c r="EJ82" s="101"/>
      <c r="EK82" s="101"/>
      <c r="EL82" s="101"/>
      <c r="EM82" s="101"/>
      <c r="EN82" s="101"/>
      <c r="EO82" s="101"/>
      <c r="EP82" s="101"/>
      <c r="EQ82" s="101"/>
      <c r="ER82" s="101"/>
    </row>
    <row r="83" spans="1:148" ht="13.65" customHeight="1" x14ac:dyDescent="0.25">
      <c r="A83" s="139"/>
      <c r="B83" s="139"/>
      <c r="C83" s="139"/>
      <c r="D83" s="139"/>
      <c r="E83" s="139"/>
      <c r="F83" s="139"/>
      <c r="G83" s="139"/>
      <c r="H83" s="139"/>
      <c r="I83" s="139"/>
      <c r="J83" s="139"/>
      <c r="K83" s="139"/>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c r="AI83" s="139"/>
      <c r="AJ83" s="139"/>
      <c r="AK83" s="139"/>
      <c r="AL83" s="139"/>
      <c r="AM83" s="139"/>
      <c r="AN83" s="139"/>
      <c r="AO83" s="139"/>
      <c r="AP83" s="139"/>
      <c r="AQ83" s="139"/>
      <c r="AR83" s="139"/>
      <c r="AS83" s="139"/>
      <c r="AT83" s="139"/>
      <c r="AU83" s="139"/>
      <c r="AV83" s="139"/>
      <c r="AW83" s="139"/>
      <c r="AX83" s="139"/>
      <c r="AY83" s="139"/>
      <c r="AZ83" s="139"/>
      <c r="BA83" s="139"/>
      <c r="BB83" s="139"/>
      <c r="BC83" s="139"/>
      <c r="BD83" s="139"/>
      <c r="BE83" s="139"/>
      <c r="BF83" s="139"/>
      <c r="BG83" s="139"/>
      <c r="BH83" s="139"/>
      <c r="BI83" s="139"/>
      <c r="BJ83" s="139"/>
      <c r="BK83" s="139"/>
      <c r="BL83" s="139"/>
      <c r="BM83" s="139"/>
      <c r="BN83" s="139"/>
      <c r="BO83" s="139"/>
      <c r="BP83" s="139"/>
      <c r="BQ83" s="139"/>
      <c r="BR83" s="139"/>
      <c r="BS83" s="139"/>
      <c r="BT83" s="139"/>
      <c r="BU83" s="139"/>
      <c r="BV83" s="139"/>
      <c r="BW83" s="139"/>
      <c r="BX83" s="139"/>
      <c r="BY83" s="139"/>
      <c r="BZ83" s="139"/>
      <c r="CA83" s="139"/>
      <c r="CB83" s="139"/>
      <c r="CC83" s="139"/>
      <c r="CD83" s="139"/>
      <c r="CE83" s="139"/>
      <c r="CF83" s="139"/>
      <c r="CG83" s="139"/>
      <c r="CH83" s="139"/>
      <c r="CI83" s="139"/>
      <c r="CJ83" s="139"/>
      <c r="CK83" s="139"/>
      <c r="CL83" s="139"/>
      <c r="CM83" s="139"/>
      <c r="CN83" s="139"/>
      <c r="CO83" s="139"/>
      <c r="CP83" s="139"/>
      <c r="CQ83" s="139"/>
      <c r="CR83" s="139"/>
      <c r="CS83" s="139"/>
      <c r="EG83" s="101"/>
      <c r="EH83" s="101"/>
      <c r="EI83" s="101"/>
      <c r="EJ83" s="101"/>
      <c r="EK83" s="101"/>
      <c r="EL83" s="101"/>
      <c r="EM83" s="101"/>
      <c r="EN83" s="101"/>
      <c r="EO83" s="101"/>
      <c r="EP83" s="101"/>
      <c r="EQ83" s="101"/>
      <c r="ER83" s="101"/>
    </row>
    <row r="84" spans="1:148" ht="13.65" customHeight="1" x14ac:dyDescent="0.25">
      <c r="A84" s="139"/>
      <c r="B84" s="139"/>
      <c r="C84" s="139"/>
      <c r="D84" s="139"/>
      <c r="E84" s="139"/>
      <c r="F84" s="139"/>
      <c r="G84" s="139"/>
      <c r="H84" s="139"/>
      <c r="I84" s="139"/>
      <c r="J84" s="139"/>
      <c r="K84" s="139"/>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139"/>
      <c r="AJ84" s="139"/>
      <c r="AK84" s="139"/>
      <c r="AL84" s="139"/>
      <c r="AM84" s="139"/>
      <c r="AN84" s="139"/>
      <c r="AO84" s="139"/>
      <c r="AP84" s="139"/>
      <c r="AQ84" s="139"/>
      <c r="AR84" s="139"/>
      <c r="AS84" s="139"/>
      <c r="AT84" s="139"/>
      <c r="AU84" s="139"/>
      <c r="AV84" s="139"/>
      <c r="AW84" s="139"/>
      <c r="AX84" s="139"/>
      <c r="AY84" s="139"/>
      <c r="AZ84" s="139"/>
      <c r="BA84" s="139"/>
      <c r="BB84" s="139"/>
      <c r="BC84" s="139"/>
      <c r="BD84" s="139"/>
      <c r="BE84" s="139"/>
      <c r="BF84" s="139"/>
      <c r="BG84" s="139"/>
      <c r="BH84" s="139"/>
      <c r="BI84" s="139"/>
      <c r="BJ84" s="139"/>
      <c r="BK84" s="139"/>
      <c r="BL84" s="139"/>
      <c r="BM84" s="139"/>
      <c r="BN84" s="139"/>
      <c r="BO84" s="139"/>
      <c r="BP84" s="139"/>
      <c r="BQ84" s="139"/>
      <c r="BR84" s="139"/>
      <c r="BS84" s="139"/>
      <c r="BT84" s="139"/>
      <c r="BU84" s="139"/>
      <c r="BV84" s="139"/>
      <c r="BW84" s="139"/>
      <c r="BX84" s="139"/>
      <c r="BY84" s="139"/>
      <c r="BZ84" s="139"/>
      <c r="CA84" s="139"/>
      <c r="CB84" s="139"/>
      <c r="CC84" s="139"/>
      <c r="CD84" s="139"/>
      <c r="CE84" s="139"/>
      <c r="CF84" s="139"/>
      <c r="CG84" s="139"/>
      <c r="CH84" s="139"/>
      <c r="CI84" s="139"/>
      <c r="CJ84" s="139"/>
      <c r="CK84" s="139"/>
      <c r="CL84" s="139"/>
      <c r="CM84" s="139"/>
      <c r="CN84" s="139"/>
      <c r="CO84" s="139"/>
      <c r="CP84" s="139"/>
      <c r="CQ84" s="139"/>
      <c r="CR84" s="139"/>
      <c r="CS84" s="139"/>
      <c r="EG84" s="101"/>
      <c r="EH84" s="101"/>
      <c r="EI84" s="101"/>
      <c r="EJ84" s="101"/>
      <c r="EK84" s="101"/>
      <c r="EL84" s="101"/>
      <c r="EM84" s="101"/>
      <c r="EN84" s="101"/>
      <c r="EO84" s="101"/>
      <c r="EP84" s="101"/>
      <c r="EQ84" s="101"/>
      <c r="ER84" s="101"/>
    </row>
    <row r="85" spans="1:148" ht="13.65" customHeight="1" x14ac:dyDescent="0.25">
      <c r="A85" s="139"/>
      <c r="B85" s="139"/>
      <c r="C85" s="139"/>
      <c r="D85" s="139"/>
      <c r="E85" s="139"/>
      <c r="F85" s="139"/>
      <c r="G85" s="139"/>
      <c r="H85" s="139"/>
      <c r="I85" s="139"/>
      <c r="J85" s="139"/>
      <c r="K85" s="139"/>
      <c r="L85" s="139"/>
      <c r="M85" s="139"/>
      <c r="N85" s="139"/>
      <c r="O85" s="139"/>
      <c r="P85" s="139"/>
      <c r="Q85" s="139"/>
      <c r="R85" s="139"/>
      <c r="S85" s="139"/>
      <c r="T85" s="139"/>
      <c r="U85" s="139"/>
      <c r="V85" s="139"/>
      <c r="W85" s="139"/>
      <c r="X85" s="139"/>
      <c r="Y85" s="139"/>
      <c r="Z85" s="139"/>
      <c r="AA85" s="139"/>
      <c r="AB85" s="139"/>
      <c r="AC85" s="139"/>
      <c r="AD85" s="139"/>
      <c r="AE85" s="139"/>
      <c r="AF85" s="139"/>
      <c r="AG85" s="139"/>
      <c r="AH85" s="139"/>
      <c r="AI85" s="139"/>
      <c r="AJ85" s="139"/>
      <c r="AK85" s="139"/>
      <c r="AL85" s="139"/>
      <c r="AM85" s="139"/>
      <c r="AN85" s="139"/>
      <c r="AO85" s="139"/>
      <c r="AP85" s="139"/>
      <c r="AQ85" s="139"/>
      <c r="AR85" s="139"/>
      <c r="AS85" s="139"/>
      <c r="AT85" s="139"/>
      <c r="AU85" s="139"/>
      <c r="AV85" s="139"/>
      <c r="AW85" s="139"/>
      <c r="AX85" s="139"/>
      <c r="AY85" s="139"/>
      <c r="AZ85" s="139"/>
      <c r="BA85" s="139"/>
      <c r="BB85" s="139"/>
      <c r="BC85" s="139"/>
      <c r="BD85" s="139"/>
      <c r="BE85" s="139"/>
      <c r="BF85" s="139"/>
      <c r="BG85" s="139"/>
      <c r="BH85" s="139"/>
      <c r="BI85" s="139"/>
      <c r="BJ85" s="139"/>
      <c r="BK85" s="139"/>
      <c r="BL85" s="139"/>
      <c r="BM85" s="139"/>
      <c r="BN85" s="139"/>
      <c r="BO85" s="139"/>
      <c r="BP85" s="139"/>
      <c r="BQ85" s="139"/>
      <c r="BR85" s="139"/>
      <c r="BS85" s="139"/>
      <c r="BT85" s="139"/>
      <c r="BU85" s="139"/>
      <c r="BV85" s="139"/>
      <c r="BW85" s="139"/>
      <c r="BX85" s="139"/>
      <c r="BY85" s="139"/>
      <c r="BZ85" s="139"/>
      <c r="CA85" s="139"/>
      <c r="CB85" s="139"/>
      <c r="CC85" s="139"/>
      <c r="CD85" s="139"/>
      <c r="CE85" s="139"/>
      <c r="CF85" s="139"/>
      <c r="CG85" s="139"/>
      <c r="CH85" s="139"/>
      <c r="CI85" s="139"/>
      <c r="CJ85" s="139"/>
      <c r="CK85" s="139"/>
      <c r="CL85" s="139"/>
      <c r="CM85" s="139"/>
      <c r="CN85" s="139"/>
      <c r="CO85" s="139"/>
      <c r="CP85" s="139"/>
      <c r="CQ85" s="139"/>
      <c r="CR85" s="139"/>
      <c r="CS85" s="139"/>
      <c r="EG85" s="101"/>
      <c r="EH85" s="101"/>
      <c r="EI85" s="101"/>
      <c r="EJ85" s="101"/>
      <c r="EK85" s="101"/>
      <c r="EL85" s="101"/>
      <c r="EM85" s="101"/>
      <c r="EN85" s="101"/>
      <c r="EO85" s="101"/>
      <c r="EP85" s="101"/>
      <c r="EQ85" s="101"/>
      <c r="ER85" s="101"/>
    </row>
    <row r="86" spans="1:148" ht="13.65" customHeight="1" x14ac:dyDescent="0.25">
      <c r="A86" s="139"/>
      <c r="B86" s="139"/>
      <c r="C86" s="139"/>
      <c r="D86" s="139"/>
      <c r="E86" s="139"/>
      <c r="F86" s="139"/>
      <c r="G86" s="139"/>
      <c r="H86" s="139"/>
      <c r="I86" s="139"/>
      <c r="J86" s="139"/>
      <c r="K86" s="139"/>
      <c r="L86" s="139"/>
      <c r="M86" s="139"/>
      <c r="N86" s="139"/>
      <c r="O86" s="139"/>
      <c r="P86" s="139"/>
      <c r="Q86" s="139"/>
      <c r="R86" s="139"/>
      <c r="S86" s="139"/>
      <c r="T86" s="139"/>
      <c r="U86" s="139"/>
      <c r="V86" s="139"/>
      <c r="W86" s="139"/>
      <c r="X86" s="139"/>
      <c r="Y86" s="139"/>
      <c r="Z86" s="139"/>
      <c r="AA86" s="139"/>
      <c r="AB86" s="139"/>
      <c r="AC86" s="139"/>
      <c r="AD86" s="139"/>
      <c r="AE86" s="139"/>
      <c r="AF86" s="139"/>
      <c r="AG86" s="139"/>
      <c r="AH86" s="139"/>
      <c r="AI86" s="139"/>
      <c r="AJ86" s="139"/>
      <c r="AK86" s="139"/>
      <c r="AL86" s="139"/>
      <c r="AM86" s="139"/>
      <c r="AN86" s="139"/>
      <c r="AO86" s="139"/>
      <c r="AP86" s="139"/>
      <c r="AQ86" s="139"/>
      <c r="AR86" s="139"/>
      <c r="AS86" s="139"/>
      <c r="AT86" s="139"/>
      <c r="AU86" s="139"/>
      <c r="AV86" s="139"/>
      <c r="AW86" s="139"/>
      <c r="AX86" s="139"/>
      <c r="AY86" s="139"/>
      <c r="AZ86" s="139"/>
      <c r="BA86" s="139"/>
      <c r="BB86" s="139"/>
      <c r="BC86" s="139"/>
      <c r="BD86" s="139"/>
      <c r="BE86" s="139"/>
      <c r="BF86" s="139"/>
      <c r="BG86" s="139"/>
      <c r="BH86" s="139"/>
      <c r="BI86" s="139"/>
      <c r="BJ86" s="139"/>
      <c r="BK86" s="139"/>
      <c r="BL86" s="139"/>
      <c r="BM86" s="139"/>
      <c r="BN86" s="139"/>
      <c r="BO86" s="139"/>
      <c r="BP86" s="139"/>
      <c r="BQ86" s="139"/>
      <c r="BR86" s="139"/>
      <c r="BS86" s="139"/>
      <c r="BT86" s="139"/>
      <c r="BU86" s="139"/>
      <c r="BV86" s="139"/>
      <c r="BW86" s="139"/>
      <c r="BX86" s="139"/>
      <c r="BY86" s="139"/>
      <c r="BZ86" s="139"/>
      <c r="CA86" s="139"/>
      <c r="CB86" s="139"/>
      <c r="CC86" s="139"/>
      <c r="CD86" s="139"/>
      <c r="CE86" s="139"/>
      <c r="CF86" s="139"/>
      <c r="CG86" s="139"/>
      <c r="CH86" s="139"/>
      <c r="CI86" s="139"/>
      <c r="CJ86" s="139"/>
      <c r="CK86" s="139"/>
      <c r="CL86" s="139"/>
      <c r="CM86" s="139"/>
      <c r="CN86" s="139"/>
      <c r="CO86" s="139"/>
      <c r="CP86" s="139"/>
      <c r="CQ86" s="139"/>
      <c r="CR86" s="139"/>
      <c r="CS86" s="139"/>
      <c r="EG86" s="101"/>
      <c r="EH86" s="101"/>
      <c r="EI86" s="101"/>
      <c r="EJ86" s="101"/>
      <c r="EK86" s="101"/>
      <c r="EL86" s="101"/>
      <c r="EM86" s="101"/>
      <c r="EN86" s="101"/>
      <c r="EO86" s="101"/>
      <c r="EP86" s="101"/>
      <c r="EQ86" s="101"/>
      <c r="ER86" s="101"/>
    </row>
    <row r="87" spans="1:148" ht="13.65" customHeight="1" x14ac:dyDescent="0.25">
      <c r="A87" s="139"/>
      <c r="B87" s="139"/>
      <c r="C87" s="139"/>
      <c r="D87" s="139"/>
      <c r="E87" s="139"/>
      <c r="F87" s="139"/>
      <c r="G87" s="139"/>
      <c r="H87" s="139"/>
      <c r="I87" s="139"/>
      <c r="J87" s="139"/>
      <c r="K87" s="139"/>
      <c r="L87" s="139"/>
      <c r="M87" s="139"/>
      <c r="N87" s="139"/>
      <c r="O87" s="139"/>
      <c r="P87" s="139"/>
      <c r="Q87" s="139"/>
      <c r="R87" s="139"/>
      <c r="S87" s="139"/>
      <c r="T87" s="139"/>
      <c r="U87" s="139"/>
      <c r="V87" s="139"/>
      <c r="W87" s="139"/>
      <c r="X87" s="139"/>
      <c r="Y87" s="139"/>
      <c r="Z87" s="139"/>
      <c r="AA87" s="139"/>
      <c r="AB87" s="139"/>
      <c r="AC87" s="139"/>
      <c r="AD87" s="139"/>
      <c r="AE87" s="139"/>
      <c r="AF87" s="139"/>
      <c r="AG87" s="139"/>
      <c r="AH87" s="139"/>
      <c r="AI87" s="139"/>
      <c r="AJ87" s="139"/>
      <c r="AK87" s="139"/>
      <c r="AL87" s="139"/>
      <c r="AM87" s="139"/>
      <c r="AN87" s="139"/>
      <c r="AO87" s="139"/>
      <c r="AP87" s="139"/>
      <c r="AQ87" s="139"/>
      <c r="AR87" s="139"/>
      <c r="AS87" s="139"/>
      <c r="AT87" s="139"/>
      <c r="AU87" s="139"/>
      <c r="AV87" s="139"/>
      <c r="AW87" s="139"/>
      <c r="AX87" s="139"/>
      <c r="AY87" s="139"/>
      <c r="AZ87" s="139"/>
      <c r="BA87" s="139"/>
      <c r="BB87" s="139"/>
      <c r="BC87" s="139"/>
      <c r="BD87" s="139"/>
      <c r="BE87" s="139"/>
      <c r="BF87" s="139"/>
      <c r="BG87" s="139"/>
      <c r="BH87" s="139"/>
      <c r="BI87" s="139"/>
      <c r="BJ87" s="139"/>
      <c r="BK87" s="139"/>
      <c r="BL87" s="139"/>
      <c r="BM87" s="139"/>
      <c r="BN87" s="139"/>
      <c r="BO87" s="139"/>
      <c r="BP87" s="139"/>
      <c r="BQ87" s="139"/>
      <c r="BR87" s="139"/>
      <c r="BS87" s="139"/>
      <c r="BT87" s="139"/>
      <c r="BU87" s="139"/>
      <c r="BV87" s="139"/>
      <c r="BW87" s="139"/>
      <c r="BX87" s="139"/>
      <c r="BY87" s="139"/>
      <c r="BZ87" s="139"/>
      <c r="CA87" s="139"/>
      <c r="CB87" s="139"/>
      <c r="CC87" s="139"/>
      <c r="CD87" s="139"/>
      <c r="CE87" s="139"/>
      <c r="CF87" s="139"/>
      <c r="CG87" s="139"/>
      <c r="CH87" s="139"/>
      <c r="CI87" s="139"/>
      <c r="CJ87" s="139"/>
      <c r="CK87" s="139"/>
      <c r="CL87" s="139"/>
      <c r="CM87" s="139"/>
      <c r="CN87" s="139"/>
      <c r="CO87" s="139"/>
      <c r="CP87" s="139"/>
      <c r="CQ87" s="139"/>
      <c r="CR87" s="139"/>
      <c r="CS87" s="139"/>
      <c r="EG87" s="101"/>
      <c r="EH87" s="101"/>
      <c r="EI87" s="101"/>
      <c r="EJ87" s="101"/>
      <c r="EK87" s="101"/>
      <c r="EL87" s="101"/>
      <c r="EM87" s="101"/>
      <c r="EN87" s="101"/>
      <c r="EO87" s="101"/>
      <c r="EP87" s="101"/>
      <c r="EQ87" s="101"/>
      <c r="ER87" s="101"/>
    </row>
    <row r="88" spans="1:148" ht="13.65" customHeight="1" x14ac:dyDescent="0.25">
      <c r="A88" s="139"/>
      <c r="B88" s="139"/>
      <c r="C88" s="139"/>
      <c r="D88" s="139"/>
      <c r="E88" s="139"/>
      <c r="F88" s="139"/>
      <c r="G88" s="139"/>
      <c r="H88" s="139"/>
      <c r="I88" s="139"/>
      <c r="J88" s="139"/>
      <c r="K88" s="139"/>
      <c r="L88" s="139"/>
      <c r="M88" s="139"/>
      <c r="N88" s="139"/>
      <c r="O88" s="139"/>
      <c r="P88" s="139"/>
      <c r="Q88" s="139"/>
      <c r="R88" s="139"/>
      <c r="S88" s="139"/>
      <c r="T88" s="139"/>
      <c r="U88" s="139"/>
      <c r="V88" s="139"/>
      <c r="W88" s="139"/>
      <c r="X88" s="139"/>
      <c r="Y88" s="139"/>
      <c r="Z88" s="139"/>
      <c r="AA88" s="139"/>
      <c r="AB88" s="139"/>
      <c r="AC88" s="139"/>
      <c r="AD88" s="139"/>
      <c r="AE88" s="139"/>
      <c r="AF88" s="139"/>
      <c r="AG88" s="139"/>
      <c r="AH88" s="139"/>
      <c r="AI88" s="139"/>
      <c r="AJ88" s="139"/>
      <c r="AK88" s="139"/>
      <c r="AL88" s="139"/>
      <c r="AM88" s="139"/>
      <c r="AN88" s="139"/>
      <c r="AO88" s="139"/>
      <c r="AP88" s="139"/>
      <c r="AQ88" s="139"/>
      <c r="AR88" s="139"/>
      <c r="AS88" s="139"/>
      <c r="AT88" s="139"/>
      <c r="AU88" s="139"/>
      <c r="AV88" s="139"/>
      <c r="AW88" s="139"/>
      <c r="AX88" s="139"/>
      <c r="AY88" s="139"/>
      <c r="AZ88" s="139"/>
      <c r="BA88" s="139"/>
      <c r="BB88" s="139"/>
      <c r="BC88" s="139"/>
      <c r="BD88" s="139"/>
      <c r="BE88" s="139"/>
      <c r="BF88" s="139"/>
      <c r="BG88" s="139"/>
      <c r="BH88" s="139"/>
      <c r="BI88" s="139"/>
      <c r="BJ88" s="139"/>
      <c r="BK88" s="139"/>
      <c r="BL88" s="139"/>
      <c r="BM88" s="139"/>
      <c r="BN88" s="139"/>
      <c r="BO88" s="139"/>
      <c r="BP88" s="139"/>
      <c r="BQ88" s="139"/>
      <c r="BR88" s="139"/>
      <c r="BS88" s="139"/>
      <c r="BT88" s="139"/>
      <c r="BU88" s="139"/>
      <c r="BV88" s="139"/>
      <c r="BW88" s="139"/>
      <c r="BX88" s="139"/>
      <c r="BY88" s="139"/>
      <c r="BZ88" s="139"/>
      <c r="CA88" s="139"/>
      <c r="CB88" s="139"/>
      <c r="CC88" s="139"/>
      <c r="CD88" s="139"/>
      <c r="CE88" s="139"/>
      <c r="CF88" s="139"/>
      <c r="CG88" s="139"/>
      <c r="CH88" s="139"/>
      <c r="CI88" s="139"/>
      <c r="CJ88" s="139"/>
      <c r="CK88" s="139"/>
      <c r="CL88" s="139"/>
      <c r="CM88" s="139"/>
      <c r="CN88" s="139"/>
      <c r="CO88" s="139"/>
      <c r="CP88" s="139"/>
      <c r="CQ88" s="139"/>
      <c r="CR88" s="139"/>
      <c r="CS88" s="139"/>
      <c r="EG88" s="101"/>
      <c r="EH88" s="101"/>
      <c r="EI88" s="101"/>
      <c r="EJ88" s="101"/>
      <c r="EK88" s="101"/>
      <c r="EL88" s="101"/>
      <c r="EM88" s="101"/>
      <c r="EN88" s="101"/>
      <c r="EO88" s="101"/>
      <c r="EP88" s="101"/>
      <c r="EQ88" s="101"/>
      <c r="ER88" s="101"/>
    </row>
    <row r="89" spans="1:148" ht="13.65" customHeight="1" x14ac:dyDescent="0.25">
      <c r="A89" s="139"/>
      <c r="B89" s="139"/>
      <c r="C89" s="139"/>
      <c r="D89" s="139"/>
      <c r="E89" s="139"/>
      <c r="F89" s="139"/>
      <c r="G89" s="139"/>
      <c r="H89" s="139"/>
      <c r="I89" s="139"/>
      <c r="J89" s="139"/>
      <c r="K89" s="139"/>
      <c r="L89" s="139"/>
      <c r="M89" s="139"/>
      <c r="N89" s="139"/>
      <c r="O89" s="139"/>
      <c r="P89" s="139"/>
      <c r="Q89" s="139"/>
      <c r="R89" s="139"/>
      <c r="S89" s="139"/>
      <c r="T89" s="139"/>
      <c r="U89" s="139"/>
      <c r="V89" s="139"/>
      <c r="W89" s="139"/>
      <c r="X89" s="139"/>
      <c r="Y89" s="139"/>
      <c r="Z89" s="139"/>
      <c r="AA89" s="139"/>
      <c r="AB89" s="139"/>
      <c r="AC89" s="139"/>
      <c r="AD89" s="139"/>
      <c r="AE89" s="139"/>
      <c r="AF89" s="139"/>
      <c r="AG89" s="139"/>
      <c r="AH89" s="139"/>
      <c r="AI89" s="139"/>
      <c r="AJ89" s="139"/>
      <c r="AK89" s="139"/>
      <c r="AL89" s="139"/>
      <c r="AM89" s="139"/>
      <c r="AN89" s="139"/>
      <c r="AO89" s="139"/>
      <c r="AP89" s="139"/>
      <c r="AQ89" s="139"/>
      <c r="AR89" s="139"/>
      <c r="AS89" s="139"/>
      <c r="AT89" s="139"/>
      <c r="AU89" s="139"/>
      <c r="AV89" s="139"/>
      <c r="AW89" s="139"/>
      <c r="AX89" s="139"/>
      <c r="AY89" s="139"/>
      <c r="AZ89" s="139"/>
      <c r="BA89" s="139"/>
      <c r="BB89" s="139"/>
      <c r="BC89" s="139"/>
      <c r="BD89" s="139"/>
      <c r="BE89" s="139"/>
      <c r="BF89" s="139"/>
      <c r="BG89" s="139"/>
      <c r="BH89" s="139"/>
      <c r="BI89" s="139"/>
      <c r="BJ89" s="139"/>
      <c r="BK89" s="139"/>
      <c r="BL89" s="139"/>
      <c r="BM89" s="139"/>
      <c r="BN89" s="139"/>
      <c r="BO89" s="139"/>
      <c r="BP89" s="139"/>
      <c r="BQ89" s="139"/>
      <c r="BR89" s="139"/>
      <c r="BS89" s="139"/>
      <c r="BT89" s="139"/>
      <c r="BU89" s="139"/>
      <c r="BV89" s="139"/>
      <c r="BW89" s="139"/>
      <c r="BX89" s="139"/>
      <c r="BY89" s="139"/>
      <c r="BZ89" s="139"/>
      <c r="CA89" s="139"/>
      <c r="CB89" s="139"/>
      <c r="CC89" s="139"/>
      <c r="CD89" s="139"/>
      <c r="CE89" s="139"/>
      <c r="CF89" s="139"/>
      <c r="CG89" s="139"/>
      <c r="CH89" s="139"/>
      <c r="CI89" s="139"/>
      <c r="CJ89" s="139"/>
      <c r="CK89" s="139"/>
      <c r="CL89" s="139"/>
      <c r="CM89" s="139"/>
      <c r="CN89" s="139"/>
      <c r="CO89" s="139"/>
      <c r="CP89" s="139"/>
      <c r="CQ89" s="139"/>
      <c r="CR89" s="139"/>
      <c r="CS89" s="139"/>
      <c r="EG89" s="101"/>
      <c r="EH89" s="101"/>
      <c r="EI89" s="101"/>
      <c r="EJ89" s="101"/>
      <c r="EK89" s="101"/>
      <c r="EL89" s="101"/>
      <c r="EM89" s="101"/>
      <c r="EN89" s="101"/>
      <c r="EO89" s="101"/>
      <c r="EP89" s="101"/>
      <c r="EQ89" s="101"/>
      <c r="ER89" s="101"/>
    </row>
    <row r="90" spans="1:148" ht="13.65" customHeight="1" x14ac:dyDescent="0.25">
      <c r="A90" s="139"/>
      <c r="B90" s="139"/>
      <c r="C90" s="139"/>
      <c r="D90" s="139"/>
      <c r="E90" s="139"/>
      <c r="F90" s="139"/>
      <c r="G90" s="139"/>
      <c r="H90" s="139"/>
      <c r="I90" s="139"/>
      <c r="J90" s="139"/>
      <c r="K90" s="139"/>
      <c r="L90" s="139"/>
      <c r="M90" s="139"/>
      <c r="N90" s="139"/>
      <c r="O90" s="139"/>
      <c r="P90" s="139"/>
      <c r="Q90" s="139"/>
      <c r="R90" s="139"/>
      <c r="S90" s="139"/>
      <c r="T90" s="139"/>
      <c r="U90" s="139"/>
      <c r="V90" s="139"/>
      <c r="W90" s="139"/>
      <c r="X90" s="139"/>
      <c r="Y90" s="139"/>
      <c r="Z90" s="139"/>
      <c r="AA90" s="139"/>
      <c r="AB90" s="139"/>
      <c r="AC90" s="139"/>
      <c r="AD90" s="139"/>
      <c r="AE90" s="139"/>
      <c r="AF90" s="139"/>
      <c r="AG90" s="139"/>
      <c r="AH90" s="139"/>
      <c r="AI90" s="139"/>
      <c r="AJ90" s="139"/>
      <c r="AK90" s="139"/>
      <c r="AL90" s="139"/>
      <c r="AM90" s="139"/>
      <c r="AN90" s="139"/>
      <c r="AO90" s="139"/>
      <c r="AP90" s="139"/>
      <c r="AQ90" s="139"/>
      <c r="AR90" s="139"/>
      <c r="AS90" s="139"/>
      <c r="AT90" s="139"/>
      <c r="AU90" s="139"/>
      <c r="AV90" s="139"/>
      <c r="AW90" s="139"/>
      <c r="AX90" s="139"/>
      <c r="AY90" s="139"/>
      <c r="AZ90" s="139"/>
      <c r="BA90" s="139"/>
      <c r="BB90" s="139"/>
      <c r="BC90" s="139"/>
      <c r="BD90" s="139"/>
      <c r="BE90" s="139"/>
      <c r="BF90" s="139"/>
      <c r="BG90" s="139"/>
      <c r="BH90" s="139"/>
      <c r="BI90" s="139"/>
      <c r="BJ90" s="139"/>
      <c r="BK90" s="139"/>
      <c r="BL90" s="139"/>
      <c r="BM90" s="139"/>
      <c r="BN90" s="139"/>
      <c r="BO90" s="139"/>
      <c r="BP90" s="139"/>
      <c r="BQ90" s="139"/>
      <c r="BR90" s="139"/>
      <c r="BS90" s="139"/>
      <c r="BT90" s="139"/>
      <c r="BU90" s="139"/>
      <c r="BV90" s="139"/>
      <c r="BW90" s="139"/>
      <c r="BX90" s="139"/>
      <c r="BY90" s="139"/>
      <c r="BZ90" s="139"/>
      <c r="CA90" s="139"/>
      <c r="CB90" s="139"/>
      <c r="CC90" s="139"/>
      <c r="CD90" s="139"/>
      <c r="CE90" s="139"/>
      <c r="CF90" s="139"/>
      <c r="CG90" s="139"/>
      <c r="CH90" s="139"/>
      <c r="CI90" s="139"/>
      <c r="CJ90" s="139"/>
      <c r="CK90" s="139"/>
      <c r="CL90" s="139"/>
      <c r="CM90" s="139"/>
      <c r="CN90" s="139"/>
      <c r="CO90" s="139"/>
      <c r="CP90" s="139"/>
      <c r="CQ90" s="139"/>
      <c r="CR90" s="139"/>
      <c r="CS90" s="139"/>
      <c r="EG90" s="101"/>
      <c r="EH90" s="101"/>
      <c r="EI90" s="101"/>
      <c r="EJ90" s="101"/>
      <c r="EK90" s="101"/>
      <c r="EL90" s="101"/>
      <c r="EM90" s="101"/>
      <c r="EN90" s="101"/>
      <c r="EO90" s="101"/>
      <c r="EP90" s="101"/>
      <c r="EQ90" s="101"/>
      <c r="ER90" s="101"/>
    </row>
    <row r="91" spans="1:148" ht="13.65" customHeight="1" x14ac:dyDescent="0.25">
      <c r="A91" s="139"/>
      <c r="B91" s="139"/>
      <c r="C91" s="139"/>
      <c r="D91" s="139"/>
      <c r="E91" s="139"/>
      <c r="F91" s="139"/>
      <c r="G91" s="139"/>
      <c r="H91" s="139"/>
      <c r="I91" s="139"/>
      <c r="J91" s="139"/>
      <c r="K91" s="139"/>
      <c r="L91" s="139"/>
      <c r="M91" s="139"/>
      <c r="N91" s="139"/>
      <c r="O91" s="139"/>
      <c r="P91" s="139"/>
      <c r="Q91" s="139"/>
      <c r="R91" s="139"/>
      <c r="S91" s="139"/>
      <c r="T91" s="139"/>
      <c r="U91" s="139"/>
      <c r="V91" s="139"/>
      <c r="W91" s="139"/>
      <c r="X91" s="139"/>
      <c r="Y91" s="139"/>
      <c r="Z91" s="139"/>
      <c r="AA91" s="139"/>
      <c r="AB91" s="139"/>
      <c r="AC91" s="139"/>
      <c r="AD91" s="139"/>
      <c r="AE91" s="139"/>
      <c r="AF91" s="139"/>
      <c r="AG91" s="139"/>
      <c r="AH91" s="139"/>
      <c r="AI91" s="139"/>
      <c r="AJ91" s="139"/>
      <c r="AK91" s="139"/>
      <c r="AL91" s="139"/>
      <c r="AM91" s="139"/>
      <c r="AN91" s="139"/>
      <c r="AO91" s="139"/>
      <c r="AP91" s="139"/>
      <c r="AQ91" s="139"/>
      <c r="AR91" s="139"/>
      <c r="AS91" s="139"/>
      <c r="AT91" s="139"/>
      <c r="AU91" s="139"/>
      <c r="AV91" s="139"/>
      <c r="AW91" s="139"/>
      <c r="AX91" s="139"/>
      <c r="AY91" s="139"/>
      <c r="AZ91" s="139"/>
      <c r="BA91" s="139"/>
      <c r="BB91" s="139"/>
      <c r="BC91" s="139"/>
      <c r="BD91" s="139"/>
      <c r="BE91" s="139"/>
      <c r="BF91" s="139"/>
      <c r="BG91" s="139"/>
      <c r="BH91" s="139"/>
      <c r="BI91" s="139"/>
      <c r="BJ91" s="139"/>
      <c r="BK91" s="139"/>
      <c r="BL91" s="139"/>
      <c r="BM91" s="139"/>
      <c r="BN91" s="139"/>
      <c r="BO91" s="139"/>
      <c r="BP91" s="139"/>
      <c r="BQ91" s="139"/>
      <c r="BR91" s="139"/>
      <c r="BS91" s="139"/>
      <c r="BT91" s="139"/>
      <c r="BU91" s="139"/>
      <c r="BV91" s="139"/>
      <c r="BW91" s="139"/>
      <c r="BX91" s="139"/>
      <c r="BY91" s="139"/>
      <c r="BZ91" s="139"/>
      <c r="CA91" s="139"/>
      <c r="CB91" s="139"/>
      <c r="CC91" s="139"/>
      <c r="CD91" s="139"/>
      <c r="CE91" s="139"/>
      <c r="CF91" s="139"/>
      <c r="CG91" s="139"/>
      <c r="CH91" s="139"/>
      <c r="CI91" s="139"/>
      <c r="CJ91" s="139"/>
      <c r="CK91" s="139"/>
      <c r="CL91" s="139"/>
      <c r="CM91" s="139"/>
      <c r="CN91" s="139"/>
      <c r="CO91" s="139"/>
      <c r="CP91" s="139"/>
      <c r="CQ91" s="139"/>
      <c r="CR91" s="139"/>
      <c r="CS91" s="139"/>
      <c r="EG91" s="101"/>
      <c r="EH91" s="101"/>
      <c r="EI91" s="101"/>
      <c r="EJ91" s="101"/>
      <c r="EK91" s="101"/>
      <c r="EL91" s="101"/>
      <c r="EM91" s="101"/>
      <c r="EN91" s="101"/>
      <c r="EO91" s="101"/>
      <c r="EP91" s="101"/>
      <c r="EQ91" s="101"/>
      <c r="ER91" s="101"/>
    </row>
    <row r="92" spans="1:148" ht="13.65" customHeight="1" x14ac:dyDescent="0.25">
      <c r="A92" s="139"/>
      <c r="B92" s="139"/>
      <c r="C92" s="139"/>
      <c r="D92" s="139"/>
      <c r="E92" s="139"/>
      <c r="F92" s="139"/>
      <c r="G92" s="139"/>
      <c r="H92" s="139"/>
      <c r="I92" s="139"/>
      <c r="J92" s="139"/>
      <c r="K92" s="139"/>
      <c r="L92" s="139"/>
      <c r="M92" s="139"/>
      <c r="N92" s="139"/>
      <c r="O92" s="139"/>
      <c r="P92" s="139"/>
      <c r="Q92" s="139"/>
      <c r="R92" s="139"/>
      <c r="S92" s="139"/>
      <c r="T92" s="139"/>
      <c r="U92" s="139"/>
      <c r="V92" s="139"/>
      <c r="W92" s="139"/>
      <c r="X92" s="139"/>
      <c r="Y92" s="139"/>
      <c r="Z92" s="139"/>
      <c r="AA92" s="139"/>
      <c r="AB92" s="139"/>
      <c r="AC92" s="139"/>
      <c r="AD92" s="139"/>
      <c r="AE92" s="139"/>
      <c r="AF92" s="139"/>
      <c r="AG92" s="139"/>
      <c r="AH92" s="139"/>
      <c r="AI92" s="139"/>
      <c r="AJ92" s="139"/>
      <c r="AK92" s="139"/>
      <c r="AL92" s="139"/>
      <c r="AM92" s="139"/>
      <c r="AN92" s="139"/>
      <c r="AO92" s="139"/>
      <c r="AP92" s="139"/>
      <c r="AQ92" s="139"/>
      <c r="AR92" s="139"/>
      <c r="AS92" s="139"/>
      <c r="AT92" s="139"/>
      <c r="AU92" s="139"/>
      <c r="AV92" s="139"/>
      <c r="AW92" s="139"/>
      <c r="AX92" s="139"/>
      <c r="AY92" s="139"/>
      <c r="AZ92" s="139"/>
      <c r="BA92" s="139"/>
      <c r="BB92" s="139"/>
      <c r="BC92" s="139"/>
      <c r="BD92" s="139"/>
      <c r="BE92" s="139"/>
      <c r="BF92" s="139"/>
      <c r="BG92" s="139"/>
      <c r="BH92" s="139"/>
      <c r="BI92" s="139"/>
      <c r="BJ92" s="139"/>
      <c r="BK92" s="139"/>
      <c r="BL92" s="139"/>
      <c r="BM92" s="139"/>
      <c r="BN92" s="139"/>
      <c r="BO92" s="139"/>
      <c r="BP92" s="139"/>
      <c r="BQ92" s="139"/>
      <c r="BR92" s="139"/>
      <c r="BS92" s="139"/>
      <c r="BT92" s="139"/>
      <c r="BU92" s="139"/>
      <c r="BV92" s="139"/>
      <c r="BW92" s="139"/>
      <c r="BX92" s="139"/>
      <c r="BY92" s="139"/>
      <c r="BZ92" s="139"/>
      <c r="CA92" s="139"/>
      <c r="CB92" s="139"/>
      <c r="CC92" s="139"/>
      <c r="CD92" s="139"/>
      <c r="CE92" s="139"/>
      <c r="CF92" s="139"/>
      <c r="CG92" s="139"/>
      <c r="CH92" s="139"/>
      <c r="CI92" s="139"/>
      <c r="CJ92" s="139"/>
      <c r="CK92" s="139"/>
      <c r="CL92" s="139"/>
      <c r="CM92" s="139"/>
      <c r="CN92" s="139"/>
      <c r="CO92" s="139"/>
      <c r="CP92" s="139"/>
      <c r="CQ92" s="139"/>
      <c r="CR92" s="139"/>
      <c r="CS92" s="139"/>
      <c r="EG92" s="101"/>
      <c r="EH92" s="101"/>
      <c r="EI92" s="101"/>
      <c r="EJ92" s="101"/>
      <c r="EK92" s="101"/>
      <c r="EL92" s="101"/>
      <c r="EM92" s="101"/>
      <c r="EN92" s="101"/>
      <c r="EO92" s="101"/>
      <c r="EP92" s="101"/>
      <c r="EQ92" s="101"/>
      <c r="ER92" s="101"/>
    </row>
    <row r="93" spans="1:148" ht="13.65" customHeight="1" x14ac:dyDescent="0.25">
      <c r="A93" s="139"/>
      <c r="B93" s="139"/>
      <c r="C93" s="139"/>
      <c r="D93" s="139"/>
      <c r="E93" s="139"/>
      <c r="F93" s="139"/>
      <c r="G93" s="139"/>
      <c r="H93" s="139"/>
      <c r="I93" s="139"/>
      <c r="J93" s="139"/>
      <c r="K93" s="139"/>
      <c r="L93" s="139"/>
      <c r="M93" s="139"/>
      <c r="N93" s="139"/>
      <c r="O93" s="139"/>
      <c r="P93" s="139"/>
      <c r="Q93" s="139"/>
      <c r="R93" s="139"/>
      <c r="S93" s="139"/>
      <c r="T93" s="139"/>
      <c r="U93" s="139"/>
      <c r="V93" s="139"/>
      <c r="W93" s="139"/>
      <c r="X93" s="139"/>
      <c r="Y93" s="139"/>
      <c r="Z93" s="139"/>
      <c r="AA93" s="139"/>
      <c r="AB93" s="139"/>
      <c r="AC93" s="139"/>
      <c r="AD93" s="139"/>
      <c r="AE93" s="139"/>
      <c r="AF93" s="139"/>
      <c r="AG93" s="139"/>
      <c r="AH93" s="139"/>
      <c r="AI93" s="139"/>
      <c r="AJ93" s="139"/>
      <c r="AK93" s="139"/>
      <c r="AL93" s="139"/>
      <c r="AM93" s="139"/>
      <c r="AN93" s="139"/>
      <c r="AO93" s="139"/>
      <c r="AP93" s="139"/>
      <c r="AQ93" s="139"/>
      <c r="AR93" s="139"/>
      <c r="AS93" s="139"/>
      <c r="AT93" s="139"/>
      <c r="AU93" s="139"/>
      <c r="AV93" s="139"/>
      <c r="AW93" s="139"/>
      <c r="AX93" s="139"/>
      <c r="AY93" s="139"/>
      <c r="AZ93" s="139"/>
      <c r="BA93" s="139"/>
      <c r="BB93" s="139"/>
      <c r="BC93" s="139"/>
      <c r="BD93" s="139"/>
      <c r="BE93" s="139"/>
      <c r="BF93" s="139"/>
      <c r="BG93" s="139"/>
      <c r="BH93" s="139"/>
      <c r="BI93" s="139"/>
      <c r="BJ93" s="139"/>
      <c r="BK93" s="139"/>
      <c r="BL93" s="139"/>
      <c r="BM93" s="139"/>
      <c r="BN93" s="139"/>
      <c r="BO93" s="139"/>
      <c r="BP93" s="139"/>
      <c r="BQ93" s="139"/>
      <c r="BR93" s="139"/>
      <c r="BS93" s="139"/>
      <c r="BT93" s="139"/>
      <c r="BU93" s="139"/>
      <c r="BV93" s="139"/>
      <c r="BW93" s="139"/>
      <c r="BX93" s="139"/>
      <c r="BY93" s="139"/>
      <c r="BZ93" s="139"/>
      <c r="CA93" s="139"/>
      <c r="CB93" s="139"/>
      <c r="CC93" s="139"/>
      <c r="CD93" s="139"/>
      <c r="CE93" s="139"/>
      <c r="CF93" s="139"/>
      <c r="CG93" s="139"/>
      <c r="CH93" s="139"/>
      <c r="CI93" s="139"/>
      <c r="CJ93" s="139"/>
      <c r="CK93" s="139"/>
      <c r="CL93" s="139"/>
      <c r="CM93" s="139"/>
      <c r="CN93" s="139"/>
      <c r="CO93" s="139"/>
      <c r="CP93" s="139"/>
      <c r="CQ93" s="139"/>
      <c r="CR93" s="139"/>
      <c r="CS93" s="139"/>
      <c r="EG93" s="101"/>
      <c r="EH93" s="101"/>
      <c r="EI93" s="101"/>
      <c r="EJ93" s="101"/>
      <c r="EK93" s="101"/>
      <c r="EL93" s="101"/>
      <c r="EM93" s="101"/>
      <c r="EN93" s="101"/>
      <c r="EO93" s="101"/>
      <c r="EP93" s="101"/>
      <c r="EQ93" s="101"/>
      <c r="ER93" s="101"/>
    </row>
    <row r="94" spans="1:148" ht="13.65" customHeight="1" x14ac:dyDescent="0.25">
      <c r="A94" s="139"/>
      <c r="B94" s="139"/>
      <c r="C94" s="139"/>
      <c r="D94" s="139"/>
      <c r="E94" s="139"/>
      <c r="F94" s="139"/>
      <c r="G94" s="139"/>
      <c r="H94" s="139"/>
      <c r="I94" s="139"/>
      <c r="J94" s="139"/>
      <c r="K94" s="139"/>
      <c r="L94" s="139"/>
      <c r="M94" s="139"/>
      <c r="N94" s="139"/>
      <c r="O94" s="139"/>
      <c r="P94" s="139"/>
      <c r="Q94" s="139"/>
      <c r="R94" s="139"/>
      <c r="S94" s="139"/>
      <c r="T94" s="139"/>
      <c r="U94" s="139"/>
      <c r="V94" s="139"/>
      <c r="W94" s="139"/>
      <c r="X94" s="139"/>
      <c r="Y94" s="139"/>
      <c r="Z94" s="139"/>
      <c r="AA94" s="139"/>
      <c r="AB94" s="139"/>
      <c r="AC94" s="139"/>
      <c r="AD94" s="139"/>
      <c r="AE94" s="139"/>
      <c r="AF94" s="139"/>
      <c r="AG94" s="139"/>
      <c r="AH94" s="139"/>
      <c r="AI94" s="139"/>
      <c r="AJ94" s="139"/>
      <c r="AK94" s="139"/>
      <c r="AL94" s="139"/>
      <c r="AM94" s="139"/>
      <c r="AN94" s="139"/>
      <c r="AO94" s="139"/>
      <c r="AP94" s="139"/>
      <c r="AQ94" s="139"/>
      <c r="AR94" s="139"/>
      <c r="AS94" s="139"/>
      <c r="AT94" s="139"/>
      <c r="AU94" s="139"/>
      <c r="AV94" s="139"/>
      <c r="AW94" s="139"/>
      <c r="AX94" s="139"/>
      <c r="AY94" s="139"/>
      <c r="AZ94" s="139"/>
      <c r="BA94" s="139"/>
      <c r="BB94" s="139"/>
      <c r="BC94" s="139"/>
      <c r="BD94" s="139"/>
      <c r="BE94" s="139"/>
      <c r="BF94" s="139"/>
      <c r="BG94" s="139"/>
      <c r="BH94" s="139"/>
      <c r="BI94" s="139"/>
      <c r="BJ94" s="139"/>
      <c r="BK94" s="139"/>
      <c r="BL94" s="139"/>
      <c r="BM94" s="139"/>
      <c r="BN94" s="139"/>
      <c r="BO94" s="139"/>
      <c r="BP94" s="139"/>
      <c r="BQ94" s="139"/>
      <c r="BR94" s="139"/>
      <c r="BS94" s="139"/>
      <c r="BT94" s="139"/>
      <c r="BU94" s="139"/>
      <c r="BV94" s="139"/>
      <c r="BW94" s="139"/>
      <c r="BX94" s="139"/>
      <c r="BY94" s="139"/>
      <c r="BZ94" s="139"/>
      <c r="CA94" s="139"/>
      <c r="CB94" s="139"/>
      <c r="CC94" s="139"/>
      <c r="CD94" s="139"/>
      <c r="CE94" s="139"/>
      <c r="CF94" s="139"/>
      <c r="CG94" s="139"/>
      <c r="CH94" s="139"/>
      <c r="CI94" s="139"/>
      <c r="CJ94" s="139"/>
      <c r="CK94" s="139"/>
      <c r="CL94" s="139"/>
      <c r="CM94" s="139"/>
      <c r="CN94" s="139"/>
      <c r="CO94" s="139"/>
      <c r="CP94" s="139"/>
      <c r="CQ94" s="139"/>
      <c r="CR94" s="139"/>
      <c r="CS94" s="139"/>
      <c r="EG94" s="101"/>
      <c r="EH94" s="101"/>
      <c r="EI94" s="101"/>
      <c r="EJ94" s="101"/>
      <c r="EK94" s="101"/>
      <c r="EL94" s="101"/>
      <c r="EM94" s="101"/>
      <c r="EN94" s="101"/>
      <c r="EO94" s="101"/>
      <c r="EP94" s="101"/>
      <c r="EQ94" s="101"/>
      <c r="ER94" s="101"/>
    </row>
    <row r="95" spans="1:148" ht="13.65" customHeight="1" x14ac:dyDescent="0.25">
      <c r="A95" s="139"/>
      <c r="B95" s="139"/>
      <c r="C95" s="139"/>
      <c r="D95" s="139"/>
      <c r="E95" s="139"/>
      <c r="F95" s="139"/>
      <c r="G95" s="139"/>
      <c r="H95" s="139"/>
      <c r="I95" s="139"/>
      <c r="J95" s="139"/>
      <c r="K95" s="139"/>
      <c r="L95" s="139"/>
      <c r="M95" s="139"/>
      <c r="N95" s="139"/>
      <c r="O95" s="139"/>
      <c r="P95" s="139"/>
      <c r="Q95" s="139"/>
      <c r="R95" s="139"/>
      <c r="S95" s="139"/>
      <c r="T95" s="139"/>
      <c r="U95" s="139"/>
      <c r="V95" s="139"/>
      <c r="W95" s="139"/>
      <c r="X95" s="139"/>
      <c r="Y95" s="139"/>
      <c r="Z95" s="139"/>
      <c r="AA95" s="139"/>
      <c r="AB95" s="139"/>
      <c r="AC95" s="139"/>
      <c r="AD95" s="139"/>
      <c r="AE95" s="139"/>
      <c r="AF95" s="139"/>
      <c r="AG95" s="139"/>
      <c r="AH95" s="139"/>
      <c r="AI95" s="139"/>
      <c r="AJ95" s="139"/>
      <c r="AK95" s="139"/>
      <c r="AL95" s="139"/>
      <c r="AM95" s="139"/>
      <c r="AN95" s="139"/>
      <c r="AO95" s="139"/>
      <c r="AP95" s="139"/>
      <c r="AQ95" s="139"/>
      <c r="AR95" s="139"/>
      <c r="AS95" s="139"/>
      <c r="AT95" s="139"/>
      <c r="AU95" s="139"/>
      <c r="AV95" s="139"/>
      <c r="AW95" s="139"/>
      <c r="AX95" s="139"/>
      <c r="AY95" s="139"/>
      <c r="AZ95" s="139"/>
      <c r="BA95" s="139"/>
      <c r="BB95" s="139"/>
      <c r="BC95" s="139"/>
      <c r="BD95" s="139"/>
      <c r="BE95" s="139"/>
      <c r="BF95" s="139"/>
      <c r="BG95" s="139"/>
      <c r="BH95" s="139"/>
      <c r="BI95" s="139"/>
      <c r="BJ95" s="139"/>
      <c r="BK95" s="139"/>
      <c r="BL95" s="139"/>
      <c r="BM95" s="139"/>
      <c r="BN95" s="139"/>
      <c r="BO95" s="139"/>
      <c r="BP95" s="139"/>
      <c r="BQ95" s="139"/>
      <c r="BR95" s="139"/>
      <c r="BS95" s="139"/>
      <c r="BT95" s="139"/>
      <c r="BU95" s="139"/>
      <c r="BV95" s="139"/>
      <c r="BW95" s="139"/>
      <c r="BX95" s="139"/>
      <c r="BY95" s="139"/>
      <c r="BZ95" s="139"/>
      <c r="CA95" s="139"/>
      <c r="CB95" s="139"/>
      <c r="CC95" s="139"/>
      <c r="CD95" s="139"/>
      <c r="CE95" s="139"/>
      <c r="CF95" s="139"/>
      <c r="CG95" s="139"/>
      <c r="CH95" s="139"/>
      <c r="CI95" s="139"/>
      <c r="CJ95" s="139"/>
      <c r="CK95" s="139"/>
      <c r="CL95" s="139"/>
      <c r="CM95" s="139"/>
      <c r="CN95" s="139"/>
      <c r="CO95" s="139"/>
      <c r="CP95" s="139"/>
      <c r="CQ95" s="139"/>
      <c r="CR95" s="139"/>
      <c r="CS95" s="139"/>
      <c r="EG95" s="101"/>
      <c r="EH95" s="101"/>
      <c r="EI95" s="101"/>
      <c r="EJ95" s="101"/>
      <c r="EK95" s="101"/>
      <c r="EL95" s="101"/>
      <c r="EM95" s="101"/>
      <c r="EN95" s="101"/>
      <c r="EO95" s="101"/>
      <c r="EP95" s="101"/>
      <c r="EQ95" s="101"/>
      <c r="ER95" s="101"/>
    </row>
    <row r="96" spans="1:148" ht="13.65" customHeight="1" x14ac:dyDescent="0.25">
      <c r="A96" s="139"/>
      <c r="B96" s="139"/>
      <c r="C96" s="139"/>
      <c r="D96" s="139"/>
      <c r="E96" s="139"/>
      <c r="F96" s="139"/>
      <c r="G96" s="139"/>
      <c r="H96" s="139"/>
      <c r="I96" s="139"/>
      <c r="J96" s="139"/>
      <c r="K96" s="139"/>
      <c r="L96" s="139"/>
      <c r="M96" s="139"/>
      <c r="N96" s="139"/>
      <c r="O96" s="139"/>
      <c r="P96" s="139"/>
      <c r="Q96" s="139"/>
      <c r="R96" s="139"/>
      <c r="S96" s="139"/>
      <c r="T96" s="139"/>
      <c r="U96" s="139"/>
      <c r="V96" s="139"/>
      <c r="W96" s="139"/>
      <c r="X96" s="139"/>
      <c r="Y96" s="139"/>
      <c r="Z96" s="139"/>
      <c r="AA96" s="139"/>
      <c r="AB96" s="139"/>
      <c r="AC96" s="139"/>
      <c r="AD96" s="139"/>
      <c r="AE96" s="139"/>
      <c r="AF96" s="139"/>
      <c r="AG96" s="139"/>
      <c r="AH96" s="139"/>
      <c r="AI96" s="139"/>
      <c r="AJ96" s="139"/>
      <c r="AK96" s="139"/>
      <c r="AL96" s="139"/>
      <c r="AM96" s="139"/>
      <c r="AN96" s="139"/>
      <c r="AO96" s="139"/>
      <c r="AP96" s="139"/>
      <c r="AQ96" s="139"/>
      <c r="AR96" s="139"/>
      <c r="AS96" s="139"/>
      <c r="AT96" s="139"/>
      <c r="AU96" s="139"/>
      <c r="AV96" s="139"/>
      <c r="AW96" s="139"/>
      <c r="AX96" s="139"/>
      <c r="AY96" s="139"/>
      <c r="AZ96" s="139"/>
      <c r="BA96" s="139"/>
      <c r="BB96" s="139"/>
      <c r="BC96" s="139"/>
      <c r="BD96" s="139"/>
      <c r="BE96" s="139"/>
      <c r="BF96" s="139"/>
      <c r="BG96" s="139"/>
      <c r="BH96" s="139"/>
      <c r="BI96" s="139"/>
      <c r="BJ96" s="139"/>
      <c r="BK96" s="139"/>
      <c r="BL96" s="139"/>
      <c r="BM96" s="139"/>
      <c r="BN96" s="139"/>
      <c r="BO96" s="139"/>
      <c r="BP96" s="139"/>
      <c r="BQ96" s="139"/>
      <c r="BR96" s="139"/>
      <c r="BS96" s="139"/>
      <c r="BT96" s="139"/>
      <c r="BU96" s="139"/>
      <c r="BV96" s="139"/>
      <c r="BW96" s="139"/>
      <c r="BX96" s="139"/>
      <c r="BY96" s="139"/>
      <c r="BZ96" s="139"/>
      <c r="CA96" s="139"/>
      <c r="CB96" s="139"/>
      <c r="CC96" s="139"/>
      <c r="CD96" s="139"/>
      <c r="CE96" s="139"/>
      <c r="CF96" s="139"/>
      <c r="CG96" s="139"/>
      <c r="CH96" s="139"/>
      <c r="CI96" s="139"/>
      <c r="CJ96" s="139"/>
      <c r="CK96" s="139"/>
      <c r="CL96" s="139"/>
      <c r="CM96" s="139"/>
      <c r="CN96" s="139"/>
      <c r="CO96" s="139"/>
      <c r="CP96" s="139"/>
      <c r="CQ96" s="139"/>
      <c r="CR96" s="139"/>
      <c r="CS96" s="139"/>
      <c r="EG96" s="101"/>
      <c r="EH96" s="101"/>
      <c r="EI96" s="101"/>
      <c r="EJ96" s="101"/>
      <c r="EK96" s="101"/>
      <c r="EL96" s="101"/>
      <c r="EM96" s="101"/>
      <c r="EN96" s="101"/>
      <c r="EO96" s="101"/>
      <c r="EP96" s="101"/>
      <c r="EQ96" s="101"/>
      <c r="ER96" s="101"/>
    </row>
    <row r="97" spans="1:148" ht="13.65" customHeight="1" x14ac:dyDescent="0.25">
      <c r="A97" s="139"/>
      <c r="B97" s="139"/>
      <c r="C97" s="139"/>
      <c r="D97" s="139"/>
      <c r="E97" s="139"/>
      <c r="F97" s="139"/>
      <c r="G97" s="139"/>
      <c r="H97" s="139"/>
      <c r="I97" s="139"/>
      <c r="J97" s="139"/>
      <c r="K97" s="139"/>
      <c r="L97" s="139"/>
      <c r="M97" s="139"/>
      <c r="N97" s="139"/>
      <c r="O97" s="139"/>
      <c r="P97" s="139"/>
      <c r="Q97" s="139"/>
      <c r="R97" s="139"/>
      <c r="S97" s="139"/>
      <c r="T97" s="139"/>
      <c r="U97" s="139"/>
      <c r="V97" s="139"/>
      <c r="W97" s="139"/>
      <c r="X97" s="139"/>
      <c r="Y97" s="139"/>
      <c r="Z97" s="139"/>
      <c r="AA97" s="139"/>
      <c r="AB97" s="139"/>
      <c r="AC97" s="139"/>
      <c r="AD97" s="139"/>
      <c r="AE97" s="139"/>
      <c r="AF97" s="139"/>
      <c r="AG97" s="139"/>
      <c r="AH97" s="139"/>
      <c r="AI97" s="139"/>
      <c r="AJ97" s="139"/>
      <c r="AK97" s="139"/>
      <c r="AL97" s="139"/>
      <c r="AM97" s="139"/>
      <c r="AN97" s="139"/>
      <c r="AO97" s="139"/>
      <c r="AP97" s="139"/>
      <c r="AQ97" s="139"/>
      <c r="AR97" s="139"/>
      <c r="AS97" s="139"/>
      <c r="AT97" s="139"/>
      <c r="AU97" s="139"/>
      <c r="AV97" s="139"/>
      <c r="AW97" s="139"/>
      <c r="AX97" s="139"/>
      <c r="AY97" s="139"/>
      <c r="AZ97" s="139"/>
      <c r="BA97" s="139"/>
      <c r="BB97" s="139"/>
      <c r="BC97" s="139"/>
      <c r="BD97" s="139"/>
      <c r="BE97" s="139"/>
      <c r="BF97" s="139"/>
      <c r="BG97" s="139"/>
      <c r="BH97" s="139"/>
      <c r="BI97" s="139"/>
      <c r="BJ97" s="139"/>
      <c r="BK97" s="139"/>
      <c r="BL97" s="139"/>
      <c r="BM97" s="139"/>
      <c r="BN97" s="139"/>
      <c r="BO97" s="139"/>
      <c r="BP97" s="139"/>
      <c r="BQ97" s="139"/>
      <c r="BR97" s="139"/>
      <c r="BS97" s="139"/>
      <c r="BT97" s="139"/>
      <c r="BU97" s="139"/>
      <c r="BV97" s="139"/>
      <c r="BW97" s="139"/>
      <c r="BX97" s="139"/>
      <c r="BY97" s="139"/>
      <c r="BZ97" s="139"/>
      <c r="CA97" s="139"/>
      <c r="CB97" s="139"/>
      <c r="CC97" s="139"/>
      <c r="CD97" s="139"/>
      <c r="CE97" s="139"/>
      <c r="CF97" s="139"/>
      <c r="CG97" s="139"/>
      <c r="CH97" s="139"/>
      <c r="CI97" s="139"/>
      <c r="CJ97" s="139"/>
      <c r="CK97" s="139"/>
      <c r="CL97" s="139"/>
      <c r="CM97" s="139"/>
      <c r="CN97" s="139"/>
      <c r="CO97" s="139"/>
      <c r="CP97" s="139"/>
      <c r="CQ97" s="139"/>
      <c r="CR97" s="139"/>
      <c r="CS97" s="139"/>
      <c r="EG97" s="101"/>
      <c r="EH97" s="101"/>
      <c r="EI97" s="101"/>
      <c r="EJ97" s="101"/>
      <c r="EK97" s="101"/>
      <c r="EL97" s="101"/>
      <c r="EM97" s="101"/>
      <c r="EN97" s="101"/>
      <c r="EO97" s="101"/>
      <c r="EP97" s="101"/>
      <c r="EQ97" s="101"/>
      <c r="ER97" s="101"/>
    </row>
    <row r="98" spans="1:148" ht="13.65" customHeight="1" x14ac:dyDescent="0.25">
      <c r="A98" s="139"/>
      <c r="B98" s="139"/>
      <c r="C98" s="139"/>
      <c r="D98" s="139"/>
      <c r="E98" s="139"/>
      <c r="F98" s="139"/>
      <c r="G98" s="139"/>
      <c r="H98" s="139"/>
      <c r="I98" s="139"/>
      <c r="J98" s="139"/>
      <c r="K98" s="139"/>
      <c r="L98" s="139"/>
      <c r="M98" s="139"/>
      <c r="N98" s="139"/>
      <c r="O98" s="139"/>
      <c r="P98" s="139"/>
      <c r="Q98" s="139"/>
      <c r="R98" s="139"/>
      <c r="S98" s="139"/>
      <c r="T98" s="139"/>
      <c r="U98" s="139"/>
      <c r="V98" s="139"/>
      <c r="W98" s="139"/>
      <c r="X98" s="139"/>
      <c r="Y98" s="139"/>
      <c r="Z98" s="139"/>
      <c r="AA98" s="139"/>
      <c r="AB98" s="139"/>
      <c r="AC98" s="139"/>
      <c r="AD98" s="139"/>
      <c r="AE98" s="139"/>
      <c r="AF98" s="139"/>
      <c r="AG98" s="139"/>
      <c r="AH98" s="139"/>
      <c r="AI98" s="139"/>
      <c r="AJ98" s="139"/>
      <c r="AK98" s="139"/>
      <c r="AL98" s="139"/>
      <c r="AM98" s="139"/>
      <c r="AN98" s="139"/>
      <c r="AO98" s="139"/>
      <c r="AP98" s="139"/>
      <c r="AQ98" s="139"/>
      <c r="AR98" s="139"/>
      <c r="AS98" s="139"/>
      <c r="AT98" s="139"/>
      <c r="AU98" s="139"/>
      <c r="AV98" s="139"/>
      <c r="AW98" s="139"/>
      <c r="AX98" s="139"/>
      <c r="AY98" s="139"/>
      <c r="AZ98" s="139"/>
      <c r="BA98" s="139"/>
      <c r="BB98" s="139"/>
      <c r="BC98" s="139"/>
      <c r="BD98" s="139"/>
      <c r="BE98" s="139"/>
      <c r="BF98" s="139"/>
      <c r="BG98" s="139"/>
      <c r="BH98" s="139"/>
      <c r="BI98" s="139"/>
      <c r="BJ98" s="139"/>
      <c r="BK98" s="139"/>
      <c r="BL98" s="139"/>
      <c r="BM98" s="139"/>
      <c r="BN98" s="139"/>
      <c r="BO98" s="139"/>
      <c r="BP98" s="139"/>
      <c r="BQ98" s="139"/>
      <c r="BR98" s="139"/>
      <c r="BS98" s="139"/>
      <c r="BT98" s="139"/>
      <c r="BU98" s="139"/>
      <c r="BV98" s="139"/>
      <c r="BW98" s="139"/>
      <c r="BX98" s="139"/>
      <c r="BY98" s="139"/>
      <c r="BZ98" s="139"/>
      <c r="CA98" s="139"/>
      <c r="CB98" s="139"/>
      <c r="CC98" s="139"/>
      <c r="CD98" s="139"/>
      <c r="CE98" s="139"/>
      <c r="CF98" s="139"/>
      <c r="CG98" s="139"/>
      <c r="CH98" s="139"/>
      <c r="CI98" s="139"/>
      <c r="CJ98" s="139"/>
      <c r="CK98" s="139"/>
      <c r="CL98" s="139"/>
      <c r="CM98" s="139"/>
      <c r="CN98" s="139"/>
      <c r="CO98" s="139"/>
      <c r="CP98" s="139"/>
      <c r="CQ98" s="139"/>
      <c r="CR98" s="139"/>
      <c r="CS98" s="139"/>
      <c r="EG98" s="101"/>
      <c r="EH98" s="101"/>
      <c r="EI98" s="101"/>
      <c r="EJ98" s="101"/>
      <c r="EK98" s="101"/>
      <c r="EL98" s="101"/>
      <c r="EM98" s="101"/>
      <c r="EN98" s="101"/>
      <c r="EO98" s="101"/>
      <c r="EP98" s="101"/>
      <c r="EQ98" s="101"/>
      <c r="ER98" s="101"/>
    </row>
    <row r="99" spans="1:148" ht="13.65" customHeight="1" x14ac:dyDescent="0.25">
      <c r="A99" s="139"/>
      <c r="B99" s="139"/>
      <c r="C99" s="139"/>
      <c r="D99" s="139"/>
      <c r="E99" s="139"/>
      <c r="F99" s="139"/>
      <c r="G99" s="139"/>
      <c r="H99" s="139"/>
      <c r="I99" s="139"/>
      <c r="J99" s="139"/>
      <c r="K99" s="139"/>
      <c r="L99" s="139"/>
      <c r="M99" s="139"/>
      <c r="N99" s="139"/>
      <c r="O99" s="139"/>
      <c r="P99" s="139"/>
      <c r="Q99" s="139"/>
      <c r="R99" s="139"/>
      <c r="S99" s="139"/>
      <c r="T99" s="139"/>
      <c r="U99" s="139"/>
      <c r="V99" s="139"/>
      <c r="W99" s="139"/>
      <c r="X99" s="139"/>
      <c r="Y99" s="139"/>
      <c r="Z99" s="139"/>
      <c r="AA99" s="139"/>
      <c r="AB99" s="139"/>
      <c r="AC99" s="139"/>
      <c r="AD99" s="139"/>
      <c r="AE99" s="139"/>
      <c r="AF99" s="139"/>
      <c r="AG99" s="139"/>
      <c r="AH99" s="139"/>
      <c r="AI99" s="139"/>
      <c r="AJ99" s="139"/>
      <c r="AK99" s="139"/>
      <c r="AL99" s="139"/>
      <c r="AM99" s="139"/>
      <c r="AN99" s="139"/>
      <c r="AO99" s="139"/>
      <c r="AP99" s="139"/>
      <c r="AQ99" s="139"/>
      <c r="AR99" s="139"/>
      <c r="AS99" s="139"/>
      <c r="AT99" s="139"/>
      <c r="AU99" s="139"/>
      <c r="AV99" s="139"/>
      <c r="AW99" s="139"/>
      <c r="AX99" s="139"/>
      <c r="AY99" s="139"/>
      <c r="AZ99" s="139"/>
      <c r="BA99" s="139"/>
      <c r="BB99" s="139"/>
      <c r="BC99" s="139"/>
      <c r="BD99" s="139"/>
      <c r="BE99" s="139"/>
      <c r="BF99" s="139"/>
      <c r="BG99" s="139"/>
      <c r="BH99" s="139"/>
      <c r="BI99" s="139"/>
      <c r="BJ99" s="139"/>
      <c r="BK99" s="139"/>
      <c r="BL99" s="139"/>
      <c r="BM99" s="139"/>
      <c r="BN99" s="139"/>
      <c r="BO99" s="139"/>
      <c r="BP99" s="139"/>
      <c r="BQ99" s="139"/>
      <c r="BR99" s="139"/>
      <c r="BS99" s="139"/>
      <c r="BT99" s="139"/>
      <c r="BU99" s="139"/>
      <c r="BV99" s="139"/>
      <c r="BW99" s="139"/>
      <c r="BX99" s="139"/>
      <c r="BY99" s="139"/>
      <c r="BZ99" s="139"/>
      <c r="CA99" s="139"/>
      <c r="CB99" s="139"/>
      <c r="CC99" s="139"/>
      <c r="CD99" s="139"/>
      <c r="CE99" s="139"/>
      <c r="CF99" s="139"/>
      <c r="CG99" s="139"/>
      <c r="CH99" s="139"/>
      <c r="CI99" s="139"/>
      <c r="CJ99" s="139"/>
      <c r="CK99" s="139"/>
      <c r="CL99" s="139"/>
      <c r="CM99" s="139"/>
      <c r="CN99" s="139"/>
      <c r="CO99" s="139"/>
      <c r="CP99" s="139"/>
      <c r="CQ99" s="139"/>
      <c r="CR99" s="139"/>
      <c r="CS99" s="139"/>
      <c r="EG99" s="101"/>
      <c r="EH99" s="101"/>
      <c r="EI99" s="101"/>
      <c r="EJ99" s="101"/>
      <c r="EK99" s="101"/>
      <c r="EL99" s="101"/>
      <c r="EM99" s="101"/>
      <c r="EN99" s="101"/>
      <c r="EO99" s="101"/>
      <c r="EP99" s="101"/>
      <c r="EQ99" s="101"/>
      <c r="ER99" s="101"/>
    </row>
    <row r="100" spans="1:148" ht="13.65" customHeight="1" x14ac:dyDescent="0.25">
      <c r="B100" s="139"/>
      <c r="C100" s="139"/>
      <c r="D100" s="139"/>
      <c r="E100" s="139"/>
      <c r="F100" s="139"/>
      <c r="G100" s="139"/>
      <c r="H100" s="139"/>
      <c r="I100" s="139"/>
      <c r="J100" s="139"/>
      <c r="K100" s="139"/>
      <c r="L100" s="139"/>
      <c r="M100" s="139"/>
      <c r="N100" s="139"/>
      <c r="O100" s="139"/>
      <c r="P100" s="139"/>
      <c r="Q100" s="139"/>
      <c r="R100" s="139"/>
      <c r="S100" s="139"/>
      <c r="T100" s="139"/>
      <c r="U100" s="139"/>
      <c r="V100" s="139"/>
      <c r="W100" s="139"/>
      <c r="X100" s="139"/>
      <c r="Y100" s="139"/>
      <c r="Z100" s="139"/>
      <c r="AA100" s="139"/>
      <c r="AB100" s="139"/>
      <c r="AC100" s="139"/>
      <c r="AD100" s="139"/>
      <c r="AE100" s="139"/>
      <c r="AF100" s="139"/>
      <c r="AG100" s="139"/>
      <c r="AH100" s="139"/>
      <c r="AI100" s="139"/>
      <c r="AJ100" s="139"/>
      <c r="AK100" s="139"/>
      <c r="AL100" s="139"/>
      <c r="AM100" s="139"/>
      <c r="AN100" s="139"/>
      <c r="AO100" s="139"/>
      <c r="AP100" s="139"/>
      <c r="AQ100" s="139"/>
      <c r="AR100" s="139"/>
      <c r="AS100" s="139"/>
      <c r="AT100" s="139"/>
      <c r="AU100" s="139"/>
      <c r="AV100" s="139"/>
      <c r="AW100" s="139"/>
      <c r="AX100" s="139"/>
      <c r="AY100" s="139"/>
      <c r="AZ100" s="139"/>
      <c r="BA100" s="139"/>
      <c r="BB100" s="139"/>
      <c r="BC100" s="139"/>
      <c r="BD100" s="139"/>
      <c r="BE100" s="139"/>
      <c r="BF100" s="139"/>
      <c r="BG100" s="139"/>
      <c r="BH100" s="139"/>
      <c r="BI100" s="139"/>
      <c r="BJ100" s="139"/>
      <c r="BK100" s="139"/>
      <c r="BL100" s="139"/>
      <c r="BM100" s="139"/>
      <c r="BN100" s="139"/>
      <c r="BO100" s="139"/>
      <c r="BP100" s="139"/>
      <c r="BQ100" s="139"/>
      <c r="BR100" s="139"/>
      <c r="BS100" s="139"/>
      <c r="BT100" s="139"/>
      <c r="BU100" s="139"/>
      <c r="BV100" s="139"/>
      <c r="BW100" s="139"/>
      <c r="BX100" s="139"/>
      <c r="BY100" s="139"/>
      <c r="BZ100" s="139"/>
      <c r="CA100" s="139"/>
      <c r="CB100" s="139"/>
      <c r="CC100" s="139"/>
      <c r="CD100" s="139"/>
      <c r="CE100" s="139"/>
      <c r="CF100" s="139"/>
      <c r="CG100" s="139"/>
      <c r="CH100" s="139"/>
      <c r="CI100" s="139"/>
      <c r="CJ100" s="139"/>
      <c r="CK100" s="139"/>
      <c r="CL100" s="139"/>
      <c r="CM100" s="139"/>
      <c r="CN100" s="139"/>
      <c r="CO100" s="139"/>
      <c r="CP100" s="139"/>
      <c r="CQ100" s="139"/>
      <c r="CR100" s="139"/>
      <c r="CS100" s="139"/>
      <c r="EG100" s="101"/>
      <c r="EH100" s="101"/>
      <c r="EI100" s="101"/>
      <c r="EJ100" s="101"/>
      <c r="EK100" s="101"/>
      <c r="EL100" s="101"/>
      <c r="EM100" s="101"/>
      <c r="EN100" s="101"/>
      <c r="EO100" s="101"/>
      <c r="EP100" s="101"/>
      <c r="EQ100" s="101"/>
      <c r="ER100" s="101"/>
    </row>
    <row r="101" spans="1:148" ht="13.65" customHeight="1" x14ac:dyDescent="0.25">
      <c r="B101" s="139"/>
      <c r="C101" s="139"/>
      <c r="D101" s="139"/>
      <c r="E101" s="139"/>
      <c r="F101" s="139"/>
      <c r="G101" s="139"/>
      <c r="H101" s="139"/>
      <c r="I101" s="139"/>
      <c r="J101" s="139"/>
      <c r="K101" s="139"/>
      <c r="L101" s="139"/>
      <c r="M101" s="139"/>
      <c r="N101" s="139"/>
      <c r="O101" s="139"/>
      <c r="P101" s="139"/>
      <c r="Q101" s="139"/>
      <c r="R101" s="139"/>
      <c r="S101" s="139"/>
      <c r="T101" s="139"/>
      <c r="U101" s="139"/>
      <c r="V101" s="139"/>
      <c r="W101" s="139"/>
      <c r="X101" s="139"/>
      <c r="Y101" s="139"/>
      <c r="Z101" s="139"/>
      <c r="AA101" s="139"/>
      <c r="AB101" s="139"/>
      <c r="AC101" s="139"/>
      <c r="AD101" s="139"/>
      <c r="AE101" s="139"/>
      <c r="AF101" s="139"/>
      <c r="AG101" s="139"/>
      <c r="AH101" s="139"/>
      <c r="AI101" s="139"/>
      <c r="AJ101" s="139"/>
      <c r="AK101" s="139"/>
      <c r="AL101" s="139"/>
      <c r="AM101" s="139"/>
      <c r="AN101" s="139"/>
      <c r="AO101" s="139"/>
      <c r="AP101" s="139"/>
      <c r="AQ101" s="139"/>
      <c r="AR101" s="139"/>
      <c r="AS101" s="139"/>
      <c r="AT101" s="139"/>
      <c r="AU101" s="139"/>
      <c r="AV101" s="139"/>
      <c r="AW101" s="139"/>
      <c r="AX101" s="139"/>
      <c r="AY101" s="139"/>
      <c r="AZ101" s="139"/>
      <c r="BA101" s="139"/>
      <c r="BB101" s="139"/>
      <c r="BC101" s="139"/>
      <c r="BD101" s="139"/>
      <c r="BE101" s="139"/>
      <c r="BF101" s="139"/>
      <c r="BG101" s="139"/>
      <c r="BH101" s="139"/>
      <c r="BI101" s="139"/>
      <c r="BJ101" s="139"/>
      <c r="BK101" s="139"/>
      <c r="BL101" s="139"/>
      <c r="BM101" s="139"/>
      <c r="BN101" s="139"/>
      <c r="BO101" s="139"/>
      <c r="BP101" s="139"/>
      <c r="BQ101" s="139"/>
      <c r="BR101" s="139"/>
      <c r="BS101" s="139"/>
      <c r="BT101" s="139"/>
      <c r="BU101" s="139"/>
      <c r="BV101" s="139"/>
      <c r="BW101" s="139"/>
      <c r="BX101" s="139"/>
      <c r="BY101" s="139"/>
      <c r="BZ101" s="139"/>
      <c r="CA101" s="139"/>
      <c r="CB101" s="139"/>
      <c r="CC101" s="139"/>
      <c r="CD101" s="139"/>
      <c r="CE101" s="139"/>
      <c r="CF101" s="139"/>
      <c r="CG101" s="139"/>
      <c r="CH101" s="139"/>
      <c r="CI101" s="139"/>
      <c r="CJ101" s="139"/>
      <c r="CK101" s="139"/>
      <c r="CL101" s="139"/>
      <c r="CM101" s="139"/>
      <c r="CN101" s="139"/>
      <c r="CO101" s="139"/>
      <c r="CP101" s="139"/>
      <c r="CQ101" s="139"/>
      <c r="CR101" s="139"/>
      <c r="CS101" s="139"/>
      <c r="EG101" s="101"/>
      <c r="EH101" s="101"/>
      <c r="EI101" s="101"/>
      <c r="EJ101" s="101"/>
      <c r="EK101" s="101"/>
      <c r="EL101" s="101"/>
      <c r="EM101" s="101"/>
      <c r="EN101" s="101"/>
      <c r="EO101" s="101"/>
      <c r="EP101" s="101"/>
      <c r="EQ101" s="101"/>
      <c r="ER101" s="101"/>
    </row>
    <row r="102" spans="1:148" ht="13.65" customHeight="1" x14ac:dyDescent="0.25">
      <c r="B102" s="139"/>
      <c r="C102" s="139"/>
      <c r="D102" s="139"/>
      <c r="E102" s="139"/>
      <c r="F102" s="139"/>
      <c r="G102" s="139"/>
      <c r="H102" s="139"/>
      <c r="I102" s="139"/>
      <c r="J102" s="139"/>
      <c r="K102" s="139"/>
      <c r="L102" s="139"/>
      <c r="M102" s="139"/>
      <c r="N102" s="139"/>
      <c r="O102" s="139"/>
      <c r="P102" s="139"/>
      <c r="Q102" s="139"/>
      <c r="R102" s="139"/>
      <c r="S102" s="139"/>
      <c r="T102" s="139"/>
      <c r="U102" s="139"/>
      <c r="V102" s="139"/>
      <c r="W102" s="139"/>
      <c r="X102" s="139"/>
      <c r="Y102" s="139"/>
      <c r="Z102" s="139"/>
      <c r="AA102" s="139"/>
      <c r="AB102" s="139"/>
      <c r="AC102" s="139"/>
      <c r="AD102" s="139"/>
      <c r="AE102" s="139"/>
      <c r="AF102" s="139"/>
      <c r="AG102" s="139"/>
      <c r="AH102" s="139"/>
      <c r="AI102" s="139"/>
      <c r="AJ102" s="139"/>
      <c r="AK102" s="139"/>
      <c r="AL102" s="139"/>
      <c r="AM102" s="139"/>
      <c r="AN102" s="139"/>
      <c r="AO102" s="139"/>
      <c r="AP102" s="139"/>
      <c r="AQ102" s="139"/>
      <c r="AR102" s="139"/>
      <c r="AS102" s="139"/>
      <c r="AT102" s="139"/>
      <c r="AU102" s="139"/>
      <c r="AV102" s="139"/>
      <c r="AW102" s="139"/>
      <c r="AX102" s="139"/>
      <c r="AY102" s="139"/>
      <c r="AZ102" s="139"/>
      <c r="BA102" s="139"/>
      <c r="BB102" s="139"/>
      <c r="BC102" s="139"/>
      <c r="BD102" s="139"/>
      <c r="BE102" s="139"/>
      <c r="BF102" s="139"/>
      <c r="BG102" s="139"/>
      <c r="BH102" s="139"/>
      <c r="BI102" s="139"/>
      <c r="BJ102" s="139"/>
      <c r="BK102" s="139"/>
      <c r="BL102" s="139"/>
      <c r="BM102" s="139"/>
      <c r="BN102" s="139"/>
      <c r="BO102" s="139"/>
      <c r="BP102" s="139"/>
      <c r="BQ102" s="139"/>
      <c r="BR102" s="139"/>
      <c r="BS102" s="139"/>
      <c r="BT102" s="139"/>
      <c r="BU102" s="139"/>
      <c r="BV102" s="139"/>
      <c r="BW102" s="139"/>
      <c r="BX102" s="139"/>
      <c r="BY102" s="139"/>
      <c r="BZ102" s="139"/>
      <c r="CA102" s="139"/>
      <c r="CB102" s="139"/>
      <c r="CC102" s="139"/>
      <c r="CD102" s="139"/>
      <c r="CE102" s="139"/>
      <c r="CF102" s="139"/>
      <c r="CG102" s="139"/>
      <c r="CH102" s="139"/>
      <c r="CI102" s="139"/>
      <c r="CJ102" s="139"/>
      <c r="CK102" s="139"/>
      <c r="CL102" s="139"/>
      <c r="CM102" s="139"/>
      <c r="CN102" s="139"/>
      <c r="CO102" s="139"/>
      <c r="CP102" s="139"/>
      <c r="CQ102" s="139"/>
      <c r="CR102" s="139"/>
      <c r="CS102" s="139"/>
      <c r="EG102" s="101"/>
      <c r="EH102" s="101"/>
      <c r="EI102" s="101"/>
      <c r="EJ102" s="101"/>
      <c r="EK102" s="101"/>
      <c r="EL102" s="101"/>
      <c r="EM102" s="101"/>
      <c r="EN102" s="101"/>
      <c r="EO102" s="101"/>
      <c r="EP102" s="101"/>
      <c r="EQ102" s="101"/>
      <c r="ER102" s="101"/>
    </row>
    <row r="103" spans="1:148" ht="13.65" customHeight="1" x14ac:dyDescent="0.25">
      <c r="B103" s="139"/>
      <c r="C103" s="139"/>
      <c r="D103" s="139"/>
      <c r="E103" s="139"/>
      <c r="F103" s="139"/>
      <c r="G103" s="139"/>
      <c r="H103" s="139"/>
      <c r="I103" s="139"/>
      <c r="J103" s="139"/>
      <c r="K103" s="139"/>
      <c r="L103" s="139"/>
      <c r="M103" s="139"/>
      <c r="N103" s="139"/>
      <c r="O103" s="139"/>
      <c r="P103" s="139"/>
      <c r="Q103" s="139"/>
      <c r="R103" s="139"/>
      <c r="S103" s="139"/>
      <c r="T103" s="139"/>
      <c r="U103" s="139"/>
      <c r="V103" s="139"/>
      <c r="W103" s="139"/>
      <c r="X103" s="139"/>
      <c r="Y103" s="139"/>
      <c r="Z103" s="139"/>
      <c r="AA103" s="139"/>
      <c r="AB103" s="139"/>
      <c r="AC103" s="139"/>
      <c r="AD103" s="139"/>
      <c r="AE103" s="139"/>
      <c r="AF103" s="139"/>
      <c r="AG103" s="139"/>
      <c r="AH103" s="139"/>
      <c r="AI103" s="139"/>
      <c r="AJ103" s="139"/>
      <c r="AK103" s="139"/>
      <c r="AL103" s="139"/>
      <c r="AM103" s="139"/>
      <c r="AN103" s="139"/>
      <c r="AO103" s="139"/>
      <c r="AP103" s="139"/>
      <c r="AQ103" s="139"/>
      <c r="AR103" s="139"/>
      <c r="AS103" s="139"/>
      <c r="AT103" s="139"/>
      <c r="AU103" s="139"/>
      <c r="AV103" s="139"/>
      <c r="AW103" s="139"/>
      <c r="AX103" s="139"/>
      <c r="AY103" s="139"/>
      <c r="AZ103" s="139"/>
      <c r="BA103" s="139"/>
      <c r="BB103" s="139"/>
      <c r="BC103" s="139"/>
      <c r="BD103" s="139"/>
      <c r="BE103" s="139"/>
      <c r="BF103" s="139"/>
      <c r="BG103" s="139"/>
      <c r="BH103" s="139"/>
      <c r="BI103" s="139"/>
      <c r="BJ103" s="139"/>
      <c r="BK103" s="139"/>
      <c r="BL103" s="139"/>
      <c r="BM103" s="139"/>
      <c r="BN103" s="139"/>
      <c r="BO103" s="139"/>
      <c r="BP103" s="139"/>
      <c r="BQ103" s="139"/>
      <c r="BR103" s="139"/>
      <c r="BS103" s="139"/>
      <c r="BT103" s="139"/>
      <c r="BU103" s="139"/>
      <c r="BV103" s="139"/>
      <c r="BW103" s="139"/>
      <c r="BX103" s="139"/>
      <c r="BY103" s="139"/>
      <c r="BZ103" s="139"/>
      <c r="CA103" s="139"/>
      <c r="CB103" s="139"/>
      <c r="CC103" s="139"/>
      <c r="CD103" s="139"/>
      <c r="CE103" s="139"/>
      <c r="CF103" s="139"/>
      <c r="CG103" s="139"/>
      <c r="CH103" s="139"/>
      <c r="CI103" s="139"/>
      <c r="CJ103" s="139"/>
      <c r="CK103" s="139"/>
      <c r="CL103" s="139"/>
      <c r="CM103" s="139"/>
      <c r="CN103" s="139"/>
      <c r="CO103" s="139"/>
      <c r="CP103" s="139"/>
      <c r="CQ103" s="139"/>
      <c r="CR103" s="139"/>
      <c r="CS103" s="139"/>
      <c r="EG103" s="101"/>
      <c r="EH103" s="101"/>
      <c r="EI103" s="101"/>
      <c r="EJ103" s="101"/>
      <c r="EK103" s="101"/>
      <c r="EL103" s="101"/>
      <c r="EM103" s="101"/>
      <c r="EN103" s="101"/>
      <c r="EO103" s="101"/>
      <c r="EP103" s="101"/>
      <c r="EQ103" s="101"/>
      <c r="ER103" s="101"/>
    </row>
    <row r="104" spans="1:148" ht="13.65" customHeight="1" x14ac:dyDescent="0.25">
      <c r="B104" s="139"/>
      <c r="C104" s="139"/>
      <c r="D104" s="139"/>
      <c r="E104" s="139"/>
      <c r="F104" s="139"/>
      <c r="G104" s="139"/>
      <c r="H104" s="139"/>
      <c r="I104" s="139"/>
      <c r="J104" s="139"/>
      <c r="K104" s="139"/>
      <c r="L104" s="139"/>
      <c r="M104" s="139"/>
      <c r="N104" s="139"/>
      <c r="O104" s="139"/>
      <c r="P104" s="139"/>
      <c r="Q104" s="139"/>
      <c r="R104" s="139"/>
      <c r="S104" s="139"/>
      <c r="T104" s="139"/>
      <c r="U104" s="139"/>
      <c r="V104" s="139"/>
      <c r="W104" s="139"/>
      <c r="X104" s="139"/>
      <c r="Y104" s="139"/>
      <c r="Z104" s="139"/>
      <c r="AA104" s="139"/>
      <c r="AB104" s="139"/>
      <c r="AC104" s="139"/>
      <c r="AD104" s="139"/>
      <c r="AE104" s="139"/>
      <c r="AF104" s="139"/>
      <c r="AG104" s="139"/>
      <c r="AH104" s="139"/>
      <c r="AI104" s="139"/>
      <c r="AJ104" s="139"/>
      <c r="AK104" s="139"/>
      <c r="AL104" s="139"/>
      <c r="AM104" s="139"/>
      <c r="AN104" s="139"/>
      <c r="AO104" s="139"/>
      <c r="AP104" s="139"/>
      <c r="AQ104" s="139"/>
      <c r="AR104" s="139"/>
      <c r="AS104" s="139"/>
      <c r="AT104" s="139"/>
      <c r="AU104" s="139"/>
      <c r="AV104" s="139"/>
      <c r="AW104" s="139"/>
      <c r="AX104" s="139"/>
      <c r="AY104" s="139"/>
      <c r="AZ104" s="139"/>
      <c r="BA104" s="139"/>
      <c r="BB104" s="139"/>
      <c r="BC104" s="139"/>
      <c r="BD104" s="139"/>
      <c r="BE104" s="139"/>
      <c r="BF104" s="139"/>
      <c r="BG104" s="139"/>
      <c r="BH104" s="139"/>
      <c r="BI104" s="139"/>
      <c r="BJ104" s="139"/>
      <c r="BK104" s="139"/>
      <c r="BL104" s="139"/>
      <c r="BM104" s="139"/>
      <c r="BN104" s="139"/>
      <c r="BO104" s="139"/>
      <c r="BP104" s="139"/>
      <c r="BQ104" s="139"/>
      <c r="BR104" s="139"/>
      <c r="BS104" s="139"/>
      <c r="BT104" s="139"/>
      <c r="BU104" s="139"/>
      <c r="BV104" s="139"/>
      <c r="BW104" s="139"/>
      <c r="BX104" s="139"/>
      <c r="BY104" s="139"/>
      <c r="BZ104" s="139"/>
      <c r="CA104" s="139"/>
      <c r="CB104" s="139"/>
      <c r="CC104" s="139"/>
      <c r="CD104" s="139"/>
      <c r="CE104" s="139"/>
      <c r="CF104" s="139"/>
      <c r="CG104" s="139"/>
      <c r="CH104" s="139"/>
      <c r="CI104" s="139"/>
      <c r="CJ104" s="139"/>
      <c r="CK104" s="139"/>
      <c r="CL104" s="139"/>
      <c r="CM104" s="139"/>
      <c r="CN104" s="139"/>
      <c r="CO104" s="139"/>
      <c r="CP104" s="139"/>
      <c r="CQ104" s="139"/>
      <c r="CR104" s="139"/>
      <c r="CS104" s="139"/>
      <c r="EG104" s="101"/>
      <c r="EH104" s="101"/>
      <c r="EI104" s="101"/>
      <c r="EJ104" s="101"/>
      <c r="EK104" s="101"/>
      <c r="EL104" s="101"/>
      <c r="EM104" s="101"/>
      <c r="EN104" s="101"/>
      <c r="EO104" s="101"/>
      <c r="EP104" s="101"/>
      <c r="EQ104" s="101"/>
      <c r="ER104" s="101"/>
    </row>
    <row r="105" spans="1:148" ht="13.65" customHeight="1" x14ac:dyDescent="0.25">
      <c r="B105" s="139"/>
      <c r="C105" s="139"/>
      <c r="D105" s="139"/>
      <c r="E105" s="139"/>
      <c r="F105" s="139"/>
      <c r="G105" s="139"/>
      <c r="H105" s="139"/>
      <c r="I105" s="139"/>
      <c r="J105" s="139"/>
      <c r="K105" s="139"/>
      <c r="L105" s="139"/>
      <c r="M105" s="139"/>
      <c r="N105" s="139"/>
      <c r="O105" s="139"/>
      <c r="P105" s="139"/>
      <c r="Q105" s="139"/>
      <c r="R105" s="139"/>
      <c r="S105" s="139"/>
      <c r="T105" s="139"/>
      <c r="U105" s="139"/>
      <c r="V105" s="139"/>
      <c r="W105" s="139"/>
      <c r="X105" s="139"/>
      <c r="Y105" s="139"/>
      <c r="Z105" s="139"/>
      <c r="AA105" s="139"/>
      <c r="AB105" s="139"/>
      <c r="AC105" s="139"/>
      <c r="AD105" s="139"/>
      <c r="AE105" s="139"/>
      <c r="AF105" s="139"/>
      <c r="AG105" s="139"/>
      <c r="AH105" s="139"/>
      <c r="AI105" s="139"/>
      <c r="AJ105" s="139"/>
      <c r="AK105" s="139"/>
      <c r="AL105" s="139"/>
      <c r="AM105" s="139"/>
      <c r="AN105" s="139"/>
      <c r="AO105" s="139"/>
      <c r="AP105" s="139"/>
      <c r="AQ105" s="139"/>
      <c r="AR105" s="139"/>
      <c r="AS105" s="139"/>
      <c r="AT105" s="139"/>
      <c r="AU105" s="139"/>
      <c r="AV105" s="139"/>
      <c r="AW105" s="139"/>
      <c r="AX105" s="139"/>
      <c r="AY105" s="139"/>
      <c r="AZ105" s="139"/>
      <c r="BA105" s="139"/>
      <c r="BB105" s="139"/>
      <c r="BC105" s="139"/>
      <c r="BD105" s="139"/>
      <c r="BE105" s="139"/>
      <c r="BF105" s="139"/>
      <c r="BG105" s="139"/>
      <c r="BH105" s="139"/>
      <c r="BI105" s="139"/>
      <c r="BJ105" s="139"/>
      <c r="BK105" s="139"/>
      <c r="BL105" s="139"/>
      <c r="BM105" s="139"/>
      <c r="BN105" s="139"/>
      <c r="BO105" s="139"/>
      <c r="BP105" s="139"/>
      <c r="BQ105" s="139"/>
      <c r="BR105" s="139"/>
      <c r="BS105" s="139"/>
      <c r="BT105" s="139"/>
      <c r="BU105" s="139"/>
      <c r="BV105" s="139"/>
      <c r="BW105" s="139"/>
      <c r="BX105" s="139"/>
      <c r="BY105" s="139"/>
      <c r="BZ105" s="139"/>
      <c r="CA105" s="139"/>
      <c r="CB105" s="139"/>
      <c r="CC105" s="139"/>
      <c r="CD105" s="139"/>
      <c r="CE105" s="139"/>
      <c r="CF105" s="139"/>
      <c r="CG105" s="139"/>
      <c r="CH105" s="139"/>
      <c r="CI105" s="139"/>
      <c r="CJ105" s="139"/>
      <c r="CK105" s="139"/>
      <c r="CL105" s="139"/>
      <c r="CM105" s="139"/>
      <c r="CN105" s="139"/>
      <c r="CO105" s="139"/>
      <c r="CP105" s="139"/>
      <c r="CQ105" s="139"/>
      <c r="CR105" s="139"/>
      <c r="CS105" s="139"/>
      <c r="EG105" s="101"/>
      <c r="EH105" s="101"/>
      <c r="EI105" s="101"/>
      <c r="EJ105" s="101"/>
      <c r="EK105" s="101"/>
      <c r="EL105" s="101"/>
      <c r="EM105" s="101"/>
      <c r="EN105" s="101"/>
      <c r="EO105" s="101"/>
      <c r="EP105" s="101"/>
      <c r="EQ105" s="101"/>
      <c r="ER105" s="101"/>
    </row>
    <row r="106" spans="1:148" ht="13.65" customHeight="1" x14ac:dyDescent="0.25">
      <c r="B106" s="139"/>
      <c r="C106" s="139"/>
      <c r="D106" s="139"/>
      <c r="E106" s="139"/>
      <c r="F106" s="139"/>
      <c r="G106" s="139"/>
      <c r="H106" s="139"/>
      <c r="I106" s="139"/>
      <c r="J106" s="139"/>
      <c r="K106" s="139"/>
      <c r="L106" s="139"/>
      <c r="M106" s="139"/>
      <c r="N106" s="139"/>
      <c r="O106" s="139"/>
      <c r="P106" s="139"/>
      <c r="Q106" s="139"/>
      <c r="R106" s="139"/>
      <c r="S106" s="139"/>
      <c r="T106" s="139"/>
      <c r="U106" s="139"/>
      <c r="V106" s="139"/>
      <c r="W106" s="139"/>
      <c r="X106" s="139"/>
      <c r="Y106" s="139"/>
      <c r="Z106" s="139"/>
      <c r="AA106" s="139"/>
      <c r="AB106" s="139"/>
      <c r="AC106" s="139"/>
      <c r="AD106" s="139"/>
      <c r="AE106" s="139"/>
      <c r="AF106" s="139"/>
      <c r="AG106" s="139"/>
      <c r="AH106" s="139"/>
      <c r="AI106" s="139"/>
      <c r="AJ106" s="139"/>
      <c r="AK106" s="139"/>
      <c r="AL106" s="139"/>
      <c r="AM106" s="139"/>
      <c r="AN106" s="139"/>
      <c r="AO106" s="139"/>
      <c r="AP106" s="139"/>
      <c r="AQ106" s="139"/>
      <c r="AR106" s="139"/>
      <c r="AS106" s="139"/>
      <c r="AT106" s="139"/>
      <c r="AU106" s="139"/>
      <c r="AV106" s="139"/>
      <c r="AW106" s="139"/>
      <c r="AX106" s="139"/>
      <c r="AY106" s="139"/>
      <c r="AZ106" s="139"/>
      <c r="BA106" s="139"/>
      <c r="BB106" s="139"/>
      <c r="BC106" s="139"/>
      <c r="BD106" s="139"/>
      <c r="BE106" s="139"/>
      <c r="BF106" s="139"/>
      <c r="BG106" s="139"/>
      <c r="BH106" s="139"/>
      <c r="BI106" s="139"/>
      <c r="BJ106" s="139"/>
      <c r="BK106" s="139"/>
      <c r="BL106" s="139"/>
      <c r="BM106" s="139"/>
      <c r="BN106" s="139"/>
      <c r="BO106" s="139"/>
      <c r="BP106" s="139"/>
      <c r="BQ106" s="139"/>
      <c r="BR106" s="139"/>
      <c r="BS106" s="139"/>
      <c r="BT106" s="139"/>
      <c r="BU106" s="139"/>
      <c r="BV106" s="139"/>
      <c r="BW106" s="139"/>
      <c r="BX106" s="139"/>
      <c r="BY106" s="139"/>
      <c r="BZ106" s="139"/>
      <c r="CA106" s="139"/>
      <c r="CB106" s="139"/>
      <c r="CC106" s="139"/>
      <c r="CD106" s="139"/>
      <c r="CE106" s="139"/>
      <c r="CF106" s="139"/>
      <c r="CG106" s="139"/>
      <c r="CH106" s="139"/>
      <c r="CI106" s="139"/>
      <c r="CJ106" s="139"/>
      <c r="CK106" s="139"/>
      <c r="CL106" s="139"/>
      <c r="CM106" s="139"/>
      <c r="CN106" s="139"/>
      <c r="CO106" s="139"/>
      <c r="CP106" s="139"/>
      <c r="CQ106" s="139"/>
      <c r="CR106" s="139"/>
      <c r="CS106" s="139"/>
      <c r="EG106" s="101"/>
      <c r="EH106" s="101"/>
      <c r="EI106" s="101"/>
      <c r="EJ106" s="101"/>
      <c r="EK106" s="101"/>
      <c r="EL106" s="101"/>
      <c r="EM106" s="101"/>
      <c r="EN106" s="101"/>
      <c r="EO106" s="101"/>
      <c r="EP106" s="101"/>
      <c r="EQ106" s="101"/>
      <c r="ER106" s="101"/>
    </row>
    <row r="107" spans="1:148" ht="13.65" customHeight="1" x14ac:dyDescent="0.25">
      <c r="B107" s="139"/>
      <c r="C107" s="139"/>
      <c r="D107" s="139"/>
      <c r="E107" s="139"/>
      <c r="F107" s="139"/>
      <c r="G107" s="139"/>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39"/>
      <c r="AY107" s="139"/>
      <c r="AZ107" s="139"/>
      <c r="BA107" s="139"/>
      <c r="BB107" s="139"/>
      <c r="BC107" s="139"/>
      <c r="BD107" s="139"/>
      <c r="BE107" s="139"/>
      <c r="BF107" s="139"/>
      <c r="BG107" s="139"/>
      <c r="BH107" s="139"/>
      <c r="BI107" s="139"/>
      <c r="BJ107" s="139"/>
      <c r="BK107" s="139"/>
      <c r="BL107" s="139"/>
      <c r="BM107" s="139"/>
      <c r="BN107" s="139"/>
      <c r="BO107" s="139"/>
      <c r="BP107" s="139"/>
      <c r="BQ107" s="139"/>
      <c r="BR107" s="139"/>
      <c r="BS107" s="139"/>
      <c r="BT107" s="139"/>
      <c r="BU107" s="139"/>
      <c r="BV107" s="139"/>
      <c r="BW107" s="139"/>
      <c r="BX107" s="139"/>
      <c r="BY107" s="139"/>
      <c r="BZ107" s="139"/>
      <c r="CA107" s="139"/>
      <c r="CB107" s="139"/>
      <c r="CC107" s="139"/>
      <c r="CD107" s="139"/>
      <c r="CE107" s="139"/>
      <c r="CF107" s="139"/>
      <c r="CG107" s="139"/>
      <c r="CH107" s="139"/>
      <c r="CI107" s="139"/>
      <c r="CJ107" s="139"/>
      <c r="CK107" s="139"/>
      <c r="CL107" s="139"/>
      <c r="CM107" s="139"/>
      <c r="CN107" s="139"/>
      <c r="CO107" s="139"/>
      <c r="CP107" s="139"/>
      <c r="CQ107" s="139"/>
      <c r="CR107" s="139"/>
      <c r="CS107" s="139"/>
      <c r="EG107" s="101"/>
      <c r="EH107" s="101"/>
      <c r="EI107" s="101"/>
      <c r="EJ107" s="101"/>
      <c r="EK107" s="101"/>
      <c r="EL107" s="101"/>
      <c r="EM107" s="101"/>
      <c r="EN107" s="101"/>
      <c r="EO107" s="101"/>
      <c r="EP107" s="101"/>
      <c r="EQ107" s="101"/>
      <c r="ER107" s="101"/>
    </row>
    <row r="108" spans="1:148" ht="13.65" customHeight="1" x14ac:dyDescent="0.25">
      <c r="B108" s="139"/>
      <c r="C108" s="139"/>
      <c r="D108" s="139"/>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39"/>
      <c r="AY108" s="139"/>
      <c r="AZ108" s="139"/>
      <c r="BA108" s="139"/>
      <c r="BB108" s="139"/>
      <c r="BC108" s="139"/>
      <c r="BD108" s="139"/>
      <c r="BE108" s="139"/>
      <c r="BF108" s="139"/>
      <c r="BG108" s="139"/>
      <c r="BH108" s="139"/>
      <c r="BI108" s="139"/>
      <c r="BJ108" s="139"/>
      <c r="BK108" s="139"/>
      <c r="BL108" s="139"/>
      <c r="BM108" s="139"/>
      <c r="BN108" s="139"/>
      <c r="BO108" s="139"/>
      <c r="BP108" s="139"/>
      <c r="BQ108" s="139"/>
      <c r="BR108" s="139"/>
      <c r="BS108" s="139"/>
      <c r="BT108" s="139"/>
      <c r="BU108" s="139"/>
      <c r="BV108" s="139"/>
      <c r="BW108" s="139"/>
      <c r="BX108" s="139"/>
      <c r="BY108" s="139"/>
      <c r="BZ108" s="139"/>
      <c r="CA108" s="139"/>
      <c r="CB108" s="139"/>
      <c r="CC108" s="139"/>
      <c r="CD108" s="139"/>
      <c r="CE108" s="139"/>
      <c r="CF108" s="139"/>
      <c r="CG108" s="139"/>
      <c r="CH108" s="139"/>
      <c r="CI108" s="139"/>
      <c r="CJ108" s="139"/>
      <c r="CK108" s="139"/>
      <c r="CL108" s="139"/>
      <c r="CM108" s="139"/>
      <c r="CN108" s="139"/>
      <c r="CO108" s="139"/>
      <c r="CP108" s="139"/>
      <c r="CQ108" s="139"/>
      <c r="CR108" s="139"/>
      <c r="CS108" s="139"/>
      <c r="EG108" s="101"/>
      <c r="EH108" s="101"/>
      <c r="EI108" s="101"/>
      <c r="EJ108" s="101"/>
      <c r="EK108" s="101"/>
      <c r="EL108" s="101"/>
      <c r="EM108" s="101"/>
      <c r="EN108" s="101"/>
      <c r="EO108" s="101"/>
      <c r="EP108" s="101"/>
      <c r="EQ108" s="101"/>
      <c r="ER108" s="101"/>
    </row>
    <row r="109" spans="1:148" ht="13.65" customHeight="1" x14ac:dyDescent="0.25">
      <c r="B109" s="139"/>
      <c r="C109" s="139"/>
      <c r="D109" s="139"/>
      <c r="E109" s="139"/>
      <c r="F109" s="139"/>
      <c r="G109" s="139"/>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39"/>
      <c r="AY109" s="139"/>
      <c r="AZ109" s="139"/>
      <c r="BA109" s="139"/>
      <c r="BB109" s="139"/>
      <c r="BC109" s="139"/>
      <c r="BD109" s="139"/>
      <c r="BE109" s="139"/>
      <c r="BF109" s="139"/>
      <c r="BG109" s="139"/>
      <c r="BH109" s="139"/>
      <c r="BI109" s="139"/>
      <c r="BJ109" s="139"/>
      <c r="BK109" s="139"/>
      <c r="BL109" s="139"/>
      <c r="BM109" s="139"/>
      <c r="BN109" s="139"/>
      <c r="BO109" s="139"/>
      <c r="BP109" s="139"/>
      <c r="BQ109" s="139"/>
      <c r="BR109" s="139"/>
      <c r="BS109" s="139"/>
      <c r="BT109" s="139"/>
      <c r="BU109" s="139"/>
      <c r="BV109" s="139"/>
      <c r="BW109" s="139"/>
      <c r="BX109" s="139"/>
      <c r="BY109" s="139"/>
      <c r="BZ109" s="139"/>
      <c r="CA109" s="139"/>
      <c r="CB109" s="139"/>
      <c r="CC109" s="139"/>
      <c r="CD109" s="139"/>
      <c r="CE109" s="139"/>
      <c r="CF109" s="139"/>
      <c r="CG109" s="139"/>
      <c r="CH109" s="139"/>
      <c r="CI109" s="139"/>
      <c r="CJ109" s="139"/>
      <c r="CK109" s="139"/>
      <c r="CL109" s="139"/>
      <c r="CM109" s="139"/>
      <c r="CN109" s="139"/>
      <c r="CO109" s="139"/>
      <c r="CP109" s="139"/>
      <c r="CQ109" s="139"/>
      <c r="CR109" s="139"/>
      <c r="CS109" s="139"/>
      <c r="EG109" s="101"/>
      <c r="EH109" s="101"/>
      <c r="EI109" s="101"/>
      <c r="EJ109" s="101"/>
      <c r="EK109" s="101"/>
      <c r="EL109" s="101"/>
      <c r="EM109" s="101"/>
      <c r="EN109" s="101"/>
      <c r="EO109" s="101"/>
      <c r="EP109" s="101"/>
      <c r="EQ109" s="101"/>
      <c r="ER109" s="101"/>
    </row>
    <row r="110" spans="1:148" ht="13.65" customHeight="1" x14ac:dyDescent="0.25">
      <c r="B110" s="139"/>
      <c r="C110" s="139"/>
      <c r="D110" s="139"/>
      <c r="E110" s="139"/>
      <c r="F110" s="139"/>
      <c r="G110" s="139"/>
      <c r="H110" s="139"/>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39"/>
      <c r="AE110" s="139"/>
      <c r="AF110" s="139"/>
      <c r="AG110" s="139"/>
      <c r="AH110" s="139"/>
      <c r="AI110" s="139"/>
      <c r="AJ110" s="139"/>
      <c r="AK110" s="139"/>
      <c r="AL110" s="139"/>
      <c r="AM110" s="139"/>
      <c r="AN110" s="139"/>
      <c r="AO110" s="139"/>
      <c r="AP110" s="139"/>
      <c r="AQ110" s="139"/>
      <c r="AR110" s="139"/>
      <c r="AS110" s="139"/>
      <c r="AT110" s="139"/>
      <c r="AU110" s="139"/>
      <c r="AV110" s="139"/>
      <c r="AW110" s="139"/>
      <c r="AX110" s="139"/>
      <c r="AY110" s="139"/>
      <c r="AZ110" s="139"/>
      <c r="BA110" s="139"/>
      <c r="BB110" s="139"/>
      <c r="BC110" s="139"/>
      <c r="BD110" s="139"/>
      <c r="BE110" s="139"/>
      <c r="BF110" s="139"/>
      <c r="BG110" s="139"/>
      <c r="BH110" s="139"/>
      <c r="BI110" s="139"/>
      <c r="BJ110" s="139"/>
      <c r="BK110" s="139"/>
      <c r="BL110" s="139"/>
      <c r="BM110" s="139"/>
      <c r="BN110" s="139"/>
      <c r="BO110" s="139"/>
      <c r="BP110" s="139"/>
      <c r="BQ110" s="139"/>
      <c r="BR110" s="139"/>
      <c r="BS110" s="139"/>
      <c r="BT110" s="139"/>
      <c r="BU110" s="139"/>
      <c r="BV110" s="139"/>
      <c r="BW110" s="139"/>
      <c r="BX110" s="139"/>
      <c r="BY110" s="139"/>
      <c r="BZ110" s="139"/>
      <c r="CA110" s="139"/>
      <c r="CB110" s="139"/>
      <c r="CC110" s="139"/>
      <c r="CD110" s="139"/>
      <c r="CE110" s="139"/>
      <c r="CF110" s="139"/>
      <c r="CG110" s="139"/>
      <c r="CH110" s="139"/>
      <c r="CI110" s="139"/>
      <c r="CJ110" s="139"/>
      <c r="CK110" s="139"/>
      <c r="CL110" s="139"/>
      <c r="CM110" s="139"/>
      <c r="CN110" s="139"/>
      <c r="CO110" s="139"/>
      <c r="CP110" s="139"/>
      <c r="CQ110" s="139"/>
      <c r="CR110" s="139"/>
      <c r="CS110" s="139"/>
      <c r="EG110" s="101"/>
      <c r="EH110" s="101"/>
      <c r="EI110" s="101"/>
      <c r="EJ110" s="101"/>
      <c r="EK110" s="101"/>
      <c r="EL110" s="101"/>
      <c r="EM110" s="101"/>
      <c r="EN110" s="101"/>
      <c r="EO110" s="101"/>
      <c r="EP110" s="101"/>
      <c r="EQ110" s="101"/>
      <c r="ER110" s="101"/>
    </row>
    <row r="111" spans="1:148" ht="13.65" customHeight="1" x14ac:dyDescent="0.25">
      <c r="B111" s="139"/>
      <c r="C111" s="139"/>
      <c r="D111" s="139"/>
      <c r="E111" s="139"/>
      <c r="F111" s="139"/>
      <c r="G111" s="139"/>
      <c r="H111" s="139"/>
      <c r="I111" s="139"/>
      <c r="J111" s="139"/>
      <c r="K111" s="139"/>
      <c r="L111" s="139"/>
      <c r="M111" s="139"/>
      <c r="N111" s="139"/>
      <c r="O111" s="139"/>
      <c r="P111" s="139"/>
      <c r="Q111" s="139"/>
      <c r="R111" s="139"/>
      <c r="S111" s="139"/>
      <c r="T111" s="139"/>
      <c r="U111" s="139"/>
      <c r="V111" s="139"/>
      <c r="W111" s="139"/>
      <c r="X111" s="139"/>
      <c r="Y111" s="139"/>
      <c r="Z111" s="139"/>
      <c r="AA111" s="139"/>
      <c r="AB111" s="139"/>
      <c r="AC111" s="139"/>
      <c r="AD111" s="139"/>
      <c r="AE111" s="139"/>
      <c r="AF111" s="139"/>
      <c r="AG111" s="139"/>
      <c r="AH111" s="139"/>
      <c r="AI111" s="139"/>
      <c r="AJ111" s="139"/>
      <c r="AK111" s="139"/>
      <c r="AL111" s="139"/>
      <c r="AM111" s="139"/>
      <c r="AN111" s="139"/>
      <c r="AO111" s="139"/>
      <c r="AP111" s="139"/>
      <c r="AQ111" s="139"/>
      <c r="AR111" s="139"/>
      <c r="AS111" s="139"/>
      <c r="AT111" s="139"/>
      <c r="AU111" s="139"/>
      <c r="AV111" s="139"/>
      <c r="AW111" s="139"/>
      <c r="AX111" s="139"/>
      <c r="AY111" s="139"/>
      <c r="AZ111" s="139"/>
      <c r="BA111" s="139"/>
      <c r="BB111" s="139"/>
      <c r="BC111" s="139"/>
      <c r="BD111" s="139"/>
      <c r="BE111" s="139"/>
      <c r="BF111" s="139"/>
      <c r="BG111" s="139"/>
      <c r="BH111" s="139"/>
      <c r="BI111" s="139"/>
      <c r="BJ111" s="139"/>
      <c r="BK111" s="139"/>
      <c r="BL111" s="139"/>
      <c r="BM111" s="139"/>
      <c r="BN111" s="139"/>
      <c r="BO111" s="139"/>
      <c r="BP111" s="139"/>
      <c r="BQ111" s="139"/>
      <c r="BR111" s="139"/>
      <c r="BS111" s="139"/>
      <c r="BT111" s="139"/>
      <c r="BU111" s="139"/>
      <c r="BV111" s="139"/>
      <c r="BW111" s="139"/>
      <c r="BX111" s="139"/>
      <c r="BY111" s="139"/>
      <c r="BZ111" s="139"/>
      <c r="CA111" s="139"/>
      <c r="CB111" s="139"/>
      <c r="CC111" s="139"/>
      <c r="CD111" s="139"/>
      <c r="CE111" s="139"/>
      <c r="CF111" s="139"/>
      <c r="CG111" s="139"/>
      <c r="CH111" s="139"/>
      <c r="CI111" s="139"/>
      <c r="CJ111" s="139"/>
      <c r="CK111" s="139"/>
      <c r="CL111" s="139"/>
      <c r="CM111" s="139"/>
      <c r="CN111" s="139"/>
      <c r="CO111" s="139"/>
      <c r="CP111" s="139"/>
      <c r="CQ111" s="139"/>
      <c r="CR111" s="139"/>
      <c r="CS111" s="139"/>
      <c r="EG111" s="101"/>
      <c r="EH111" s="101"/>
      <c r="EI111" s="101"/>
      <c r="EJ111" s="101"/>
      <c r="EK111" s="101"/>
      <c r="EL111" s="101"/>
      <c r="EM111" s="101"/>
      <c r="EN111" s="101"/>
      <c r="EO111" s="101"/>
      <c r="EP111" s="101"/>
      <c r="EQ111" s="101"/>
      <c r="ER111" s="101"/>
    </row>
    <row r="112" spans="1:148" ht="13.65" customHeight="1" x14ac:dyDescent="0.25">
      <c r="B112" s="139"/>
      <c r="C112" s="139"/>
      <c r="D112" s="139"/>
      <c r="E112" s="139"/>
      <c r="F112" s="139"/>
      <c r="G112" s="139"/>
      <c r="H112" s="139"/>
      <c r="I112" s="139"/>
      <c r="J112" s="139"/>
      <c r="K112" s="139"/>
      <c r="L112" s="139"/>
      <c r="M112" s="139"/>
      <c r="N112" s="139"/>
      <c r="O112" s="139"/>
      <c r="P112" s="139"/>
      <c r="Q112" s="139"/>
      <c r="R112" s="139"/>
      <c r="S112" s="139"/>
      <c r="T112" s="139"/>
      <c r="U112" s="139"/>
      <c r="V112" s="139"/>
      <c r="W112" s="139"/>
      <c r="X112" s="139"/>
      <c r="Y112" s="139"/>
      <c r="Z112" s="139"/>
      <c r="AA112" s="139"/>
      <c r="AB112" s="139"/>
      <c r="AC112" s="139"/>
      <c r="AD112" s="139"/>
      <c r="AE112" s="139"/>
      <c r="AF112" s="139"/>
      <c r="AG112" s="139"/>
      <c r="AH112" s="139"/>
      <c r="AI112" s="139"/>
      <c r="AJ112" s="139"/>
      <c r="AK112" s="139"/>
      <c r="AL112" s="139"/>
      <c r="AM112" s="139"/>
      <c r="AN112" s="139"/>
      <c r="AO112" s="139"/>
      <c r="AP112" s="139"/>
      <c r="AQ112" s="139"/>
      <c r="AR112" s="139"/>
      <c r="AS112" s="139"/>
      <c r="AT112" s="139"/>
      <c r="AU112" s="139"/>
      <c r="AV112" s="139"/>
      <c r="AW112" s="139"/>
      <c r="AX112" s="139"/>
      <c r="AY112" s="139"/>
      <c r="AZ112" s="139"/>
      <c r="BA112" s="139"/>
      <c r="BB112" s="139"/>
      <c r="BC112" s="139"/>
      <c r="BD112" s="139"/>
      <c r="BE112" s="139"/>
      <c r="BF112" s="139"/>
      <c r="BG112" s="139"/>
      <c r="BH112" s="139"/>
      <c r="BI112" s="139"/>
      <c r="BJ112" s="139"/>
      <c r="BK112" s="139"/>
      <c r="BL112" s="139"/>
      <c r="BM112" s="139"/>
      <c r="BN112" s="139"/>
      <c r="BO112" s="139"/>
      <c r="BP112" s="139"/>
      <c r="BQ112" s="139"/>
      <c r="BR112" s="139"/>
      <c r="BS112" s="139"/>
      <c r="BT112" s="139"/>
      <c r="BU112" s="139"/>
      <c r="BV112" s="139"/>
      <c r="BW112" s="139"/>
      <c r="BX112" s="139"/>
      <c r="BY112" s="139"/>
      <c r="BZ112" s="139"/>
      <c r="CA112" s="139"/>
      <c r="CB112" s="139"/>
      <c r="CC112" s="139"/>
      <c r="CD112" s="139"/>
      <c r="CE112" s="139"/>
      <c r="CF112" s="139"/>
      <c r="CG112" s="139"/>
      <c r="CH112" s="139"/>
      <c r="CI112" s="139"/>
      <c r="CJ112" s="139"/>
      <c r="CK112" s="139"/>
      <c r="CL112" s="139"/>
      <c r="CM112" s="139"/>
      <c r="CN112" s="139"/>
      <c r="CO112" s="139"/>
      <c r="CP112" s="139"/>
      <c r="CQ112" s="139"/>
      <c r="CR112" s="139"/>
      <c r="CS112" s="139"/>
      <c r="EG112" s="101"/>
      <c r="EH112" s="101"/>
      <c r="EI112" s="101"/>
      <c r="EJ112" s="101"/>
      <c r="EK112" s="101"/>
      <c r="EL112" s="101"/>
      <c r="EM112" s="101"/>
      <c r="EN112" s="101"/>
      <c r="EO112" s="101"/>
      <c r="EP112" s="101"/>
      <c r="EQ112" s="101"/>
      <c r="ER112" s="101"/>
    </row>
    <row r="113" spans="2:151" ht="13.65" customHeight="1" x14ac:dyDescent="0.25">
      <c r="B113" s="139"/>
      <c r="C113" s="139"/>
      <c r="D113" s="139"/>
      <c r="E113" s="139"/>
      <c r="F113" s="139"/>
      <c r="G113" s="139"/>
      <c r="H113" s="139"/>
      <c r="I113" s="139"/>
      <c r="J113" s="139"/>
      <c r="K113" s="139"/>
      <c r="L113" s="139"/>
      <c r="M113" s="139"/>
      <c r="N113" s="139"/>
      <c r="O113" s="139"/>
      <c r="P113" s="139"/>
      <c r="Q113" s="139"/>
      <c r="R113" s="139"/>
      <c r="S113" s="139"/>
      <c r="T113" s="139"/>
      <c r="U113" s="139"/>
      <c r="V113" s="139"/>
      <c r="W113" s="139"/>
      <c r="X113" s="139"/>
      <c r="Y113" s="139"/>
      <c r="Z113" s="139"/>
      <c r="AA113" s="139"/>
      <c r="AB113" s="139"/>
      <c r="AC113" s="139"/>
      <c r="AD113" s="139"/>
      <c r="AE113" s="139"/>
      <c r="AF113" s="139"/>
      <c r="AG113" s="139"/>
      <c r="AH113" s="139"/>
      <c r="AI113" s="139"/>
      <c r="AJ113" s="139"/>
      <c r="AK113" s="139"/>
      <c r="AL113" s="139"/>
      <c r="AM113" s="139"/>
      <c r="AN113" s="139"/>
      <c r="AO113" s="139"/>
      <c r="AP113" s="139"/>
      <c r="AQ113" s="139"/>
      <c r="AR113" s="139"/>
      <c r="AS113" s="139"/>
      <c r="AT113" s="139"/>
      <c r="AU113" s="139"/>
      <c r="AV113" s="139"/>
      <c r="AW113" s="139"/>
      <c r="AX113" s="139"/>
      <c r="AY113" s="139"/>
      <c r="AZ113" s="139"/>
      <c r="BA113" s="139"/>
      <c r="BB113" s="139"/>
      <c r="BC113" s="139"/>
      <c r="BD113" s="139"/>
      <c r="BE113" s="139"/>
      <c r="BF113" s="139"/>
      <c r="BG113" s="139"/>
      <c r="BH113" s="139"/>
      <c r="BI113" s="139"/>
      <c r="BJ113" s="139"/>
      <c r="BK113" s="139"/>
      <c r="BL113" s="139"/>
      <c r="BM113" s="139"/>
      <c r="BN113" s="139"/>
      <c r="BO113" s="139"/>
      <c r="BP113" s="139"/>
      <c r="BQ113" s="139"/>
      <c r="BR113" s="139"/>
      <c r="BS113" s="139"/>
      <c r="BT113" s="139"/>
      <c r="BU113" s="139"/>
      <c r="BV113" s="139"/>
      <c r="BW113" s="139"/>
      <c r="BX113" s="139"/>
      <c r="BY113" s="139"/>
      <c r="BZ113" s="139"/>
      <c r="CA113" s="139"/>
      <c r="CB113" s="139"/>
      <c r="CC113" s="139"/>
      <c r="CD113" s="139"/>
      <c r="CE113" s="139"/>
      <c r="CF113" s="139"/>
      <c r="CG113" s="139"/>
      <c r="CH113" s="139"/>
      <c r="CI113" s="139"/>
      <c r="CJ113" s="139"/>
      <c r="CK113" s="139"/>
      <c r="CL113" s="139"/>
      <c r="CM113" s="139"/>
      <c r="CN113" s="139"/>
      <c r="CO113" s="139"/>
      <c r="CP113" s="139"/>
      <c r="CQ113" s="139"/>
      <c r="CR113" s="139"/>
      <c r="CS113" s="139"/>
      <c r="EG113" s="101"/>
      <c r="EH113" s="101"/>
      <c r="EI113" s="101"/>
      <c r="EJ113" s="101"/>
      <c r="EK113" s="101"/>
      <c r="EL113" s="101"/>
      <c r="EM113" s="101"/>
      <c r="EN113" s="101"/>
      <c r="EO113" s="101"/>
      <c r="EP113" s="101"/>
      <c r="EQ113" s="101"/>
      <c r="ER113" s="101"/>
    </row>
    <row r="114" spans="2:151" ht="13.65" customHeight="1" x14ac:dyDescent="0.25">
      <c r="B114" s="139"/>
      <c r="C114" s="139"/>
      <c r="D114" s="139"/>
      <c r="E114" s="139"/>
      <c r="F114" s="139"/>
      <c r="G114" s="139"/>
      <c r="H114" s="139"/>
      <c r="I114" s="139"/>
      <c r="J114" s="139"/>
      <c r="K114" s="139"/>
      <c r="L114" s="139"/>
      <c r="M114" s="139"/>
      <c r="N114" s="139"/>
      <c r="O114" s="139"/>
      <c r="P114" s="139"/>
      <c r="Q114" s="139"/>
      <c r="R114" s="139"/>
      <c r="S114" s="139"/>
      <c r="T114" s="139"/>
      <c r="U114" s="139"/>
      <c r="V114" s="139"/>
      <c r="W114" s="139"/>
      <c r="X114" s="139"/>
      <c r="Y114" s="139"/>
      <c r="Z114" s="139"/>
      <c r="AA114" s="139"/>
      <c r="AB114" s="139"/>
      <c r="AC114" s="139"/>
      <c r="AD114" s="139"/>
      <c r="AE114" s="139"/>
      <c r="AF114" s="139"/>
      <c r="AG114" s="139"/>
      <c r="AH114" s="139"/>
      <c r="AI114" s="139"/>
      <c r="AJ114" s="139"/>
      <c r="AK114" s="139"/>
      <c r="AL114" s="139"/>
      <c r="AM114" s="139"/>
      <c r="AN114" s="139"/>
      <c r="AO114" s="139"/>
      <c r="AP114" s="139"/>
      <c r="AQ114" s="139"/>
      <c r="AR114" s="139"/>
      <c r="AS114" s="139"/>
      <c r="AT114" s="139"/>
      <c r="AU114" s="139"/>
      <c r="AV114" s="139"/>
      <c r="AW114" s="139"/>
      <c r="AX114" s="139"/>
      <c r="AY114" s="139"/>
      <c r="AZ114" s="139"/>
      <c r="BA114" s="139"/>
      <c r="BB114" s="139"/>
      <c r="BC114" s="139"/>
      <c r="BD114" s="139"/>
      <c r="BE114" s="139"/>
      <c r="BF114" s="139"/>
      <c r="BG114" s="139"/>
      <c r="BH114" s="139"/>
      <c r="BI114" s="139"/>
      <c r="BJ114" s="139"/>
      <c r="BK114" s="139"/>
      <c r="BL114" s="139"/>
      <c r="BM114" s="139"/>
      <c r="BN114" s="139"/>
      <c r="BO114" s="139"/>
      <c r="BP114" s="139"/>
      <c r="BQ114" s="139"/>
      <c r="BR114" s="139"/>
      <c r="BS114" s="139"/>
      <c r="BT114" s="139"/>
      <c r="BU114" s="139"/>
      <c r="BV114" s="139"/>
      <c r="BW114" s="139"/>
      <c r="BX114" s="139"/>
      <c r="BY114" s="139"/>
      <c r="BZ114" s="139"/>
      <c r="CA114" s="139"/>
      <c r="CB114" s="139"/>
      <c r="CC114" s="139"/>
      <c r="CD114" s="139"/>
      <c r="CE114" s="139"/>
      <c r="CF114" s="139"/>
      <c r="CG114" s="139"/>
      <c r="CH114" s="139"/>
      <c r="CI114" s="139"/>
      <c r="CJ114" s="139"/>
      <c r="CK114" s="139"/>
      <c r="CL114" s="139"/>
      <c r="CM114" s="139"/>
      <c r="CN114" s="139"/>
      <c r="CO114" s="139"/>
      <c r="CP114" s="139"/>
      <c r="CQ114" s="139"/>
      <c r="CR114" s="139"/>
      <c r="CS114" s="139"/>
      <c r="EG114" s="101"/>
      <c r="EH114" s="101"/>
      <c r="EI114" s="101"/>
      <c r="EJ114" s="101"/>
      <c r="EK114" s="101"/>
      <c r="EL114" s="101"/>
      <c r="EM114" s="101"/>
      <c r="EN114" s="101"/>
      <c r="EO114" s="101"/>
      <c r="EP114" s="101"/>
      <c r="EQ114" s="101"/>
      <c r="ER114" s="101"/>
    </row>
    <row r="115" spans="2:151" ht="13.65" customHeight="1" x14ac:dyDescent="0.25">
      <c r="B115" s="139"/>
      <c r="C115" s="139"/>
      <c r="D115" s="139"/>
      <c r="E115" s="139"/>
      <c r="F115" s="139"/>
      <c r="G115" s="139"/>
      <c r="H115" s="139"/>
      <c r="I115" s="139"/>
      <c r="J115" s="139"/>
      <c r="K115" s="139"/>
      <c r="L115" s="139"/>
      <c r="M115" s="139"/>
      <c r="N115" s="139"/>
      <c r="O115" s="139"/>
      <c r="P115" s="139"/>
      <c r="Q115" s="139"/>
      <c r="R115" s="139"/>
      <c r="S115" s="139"/>
      <c r="T115" s="139"/>
      <c r="U115" s="139"/>
      <c r="V115" s="139"/>
      <c r="W115" s="139"/>
      <c r="X115" s="139"/>
      <c r="Y115" s="139"/>
      <c r="Z115" s="139"/>
      <c r="AA115" s="139"/>
      <c r="AB115" s="139"/>
      <c r="AC115" s="139"/>
      <c r="AD115" s="139"/>
      <c r="AE115" s="139"/>
      <c r="AF115" s="139"/>
      <c r="AG115" s="139"/>
      <c r="AH115" s="139"/>
      <c r="AI115" s="139"/>
      <c r="AJ115" s="139"/>
      <c r="AK115" s="139"/>
      <c r="AL115" s="139"/>
      <c r="AM115" s="139"/>
      <c r="AN115" s="139"/>
      <c r="AO115" s="139"/>
      <c r="AP115" s="139"/>
      <c r="AQ115" s="139"/>
      <c r="AR115" s="139"/>
      <c r="AS115" s="139"/>
      <c r="AT115" s="139"/>
      <c r="AU115" s="139"/>
      <c r="AV115" s="139"/>
      <c r="AW115" s="139"/>
      <c r="AX115" s="139"/>
      <c r="AY115" s="139"/>
      <c r="AZ115" s="139"/>
      <c r="BA115" s="139"/>
      <c r="BB115" s="139"/>
      <c r="BC115" s="139"/>
      <c r="BD115" s="139"/>
      <c r="BE115" s="139"/>
      <c r="BF115" s="139"/>
      <c r="BG115" s="139"/>
      <c r="BH115" s="139"/>
      <c r="BI115" s="139"/>
      <c r="BJ115" s="139"/>
      <c r="BK115" s="139"/>
      <c r="BL115" s="139"/>
      <c r="BM115" s="139"/>
      <c r="BN115" s="139"/>
      <c r="BO115" s="139"/>
      <c r="BP115" s="139"/>
      <c r="BQ115" s="139"/>
      <c r="BR115" s="139"/>
      <c r="BS115" s="139"/>
      <c r="BT115" s="139"/>
      <c r="BU115" s="139"/>
      <c r="BV115" s="139"/>
      <c r="BW115" s="139"/>
      <c r="BX115" s="139"/>
      <c r="BY115" s="139"/>
      <c r="BZ115" s="139"/>
      <c r="CA115" s="139"/>
      <c r="CB115" s="139"/>
      <c r="CC115" s="139"/>
      <c r="CD115" s="139"/>
      <c r="CE115" s="139"/>
      <c r="CF115" s="139"/>
      <c r="CG115" s="139"/>
      <c r="CH115" s="139"/>
      <c r="CI115" s="139"/>
      <c r="CJ115" s="139"/>
      <c r="CK115" s="139"/>
      <c r="CL115" s="139"/>
      <c r="CM115" s="139"/>
      <c r="CN115" s="139"/>
      <c r="CO115" s="139"/>
      <c r="CP115" s="139"/>
      <c r="CQ115" s="139"/>
      <c r="CR115" s="139"/>
      <c r="CS115" s="139"/>
      <c r="EG115" s="101"/>
      <c r="EH115" s="101"/>
      <c r="EI115" s="101"/>
      <c r="EJ115" s="101"/>
      <c r="EK115" s="101"/>
      <c r="EL115" s="101"/>
      <c r="EM115" s="101"/>
      <c r="EN115" s="101"/>
      <c r="EO115" s="101"/>
      <c r="EP115" s="101"/>
      <c r="EQ115" s="101"/>
      <c r="ER115" s="101"/>
    </row>
    <row r="116" spans="2:151" ht="13.65" customHeight="1" x14ac:dyDescent="0.25">
      <c r="B116" s="139"/>
      <c r="C116" s="139"/>
      <c r="D116" s="139"/>
      <c r="E116" s="139"/>
      <c r="F116" s="139"/>
      <c r="G116" s="139"/>
      <c r="H116" s="139"/>
      <c r="I116" s="139"/>
      <c r="J116" s="139"/>
      <c r="K116" s="139"/>
      <c r="L116" s="139"/>
      <c r="M116" s="139"/>
      <c r="N116" s="139"/>
      <c r="O116" s="139"/>
      <c r="P116" s="139"/>
      <c r="Q116" s="139"/>
      <c r="R116" s="139"/>
      <c r="S116" s="139"/>
      <c r="T116" s="139"/>
      <c r="U116" s="139"/>
      <c r="V116" s="139"/>
      <c r="W116" s="139"/>
      <c r="X116" s="139"/>
      <c r="Y116" s="139"/>
      <c r="Z116" s="139"/>
      <c r="AA116" s="139"/>
      <c r="AB116" s="139"/>
      <c r="AC116" s="139"/>
      <c r="AD116" s="139"/>
      <c r="AE116" s="139"/>
      <c r="AF116" s="139"/>
      <c r="AG116" s="139"/>
      <c r="AH116" s="139"/>
      <c r="AI116" s="139"/>
      <c r="AJ116" s="139"/>
      <c r="AK116" s="139"/>
      <c r="AL116" s="139"/>
      <c r="AM116" s="139"/>
      <c r="AN116" s="139"/>
      <c r="AO116" s="139"/>
      <c r="AP116" s="139"/>
      <c r="AQ116" s="139"/>
      <c r="AR116" s="139"/>
      <c r="AS116" s="139"/>
      <c r="AT116" s="139"/>
      <c r="AU116" s="139"/>
      <c r="AV116" s="139"/>
      <c r="AW116" s="139"/>
      <c r="AX116" s="139"/>
      <c r="AY116" s="139"/>
      <c r="AZ116" s="139"/>
      <c r="BA116" s="139"/>
      <c r="BB116" s="139"/>
      <c r="BC116" s="139"/>
      <c r="BD116" s="139"/>
      <c r="BE116" s="139"/>
      <c r="BF116" s="139"/>
      <c r="BG116" s="139"/>
      <c r="BH116" s="139"/>
      <c r="BI116" s="139"/>
      <c r="BJ116" s="139"/>
      <c r="BK116" s="139"/>
      <c r="BL116" s="139"/>
      <c r="BM116" s="139"/>
      <c r="BN116" s="139"/>
      <c r="BO116" s="139"/>
      <c r="BP116" s="139"/>
      <c r="BQ116" s="139"/>
      <c r="BR116" s="139"/>
      <c r="BS116" s="139"/>
      <c r="BT116" s="139"/>
      <c r="BU116" s="139"/>
      <c r="BV116" s="139"/>
      <c r="BW116" s="139"/>
      <c r="BX116" s="139"/>
      <c r="BY116" s="139"/>
      <c r="BZ116" s="139"/>
      <c r="CA116" s="139"/>
      <c r="CB116" s="139"/>
      <c r="CC116" s="139"/>
      <c r="CD116" s="139"/>
      <c r="CE116" s="139"/>
      <c r="CF116" s="139"/>
      <c r="CG116" s="139"/>
      <c r="CH116" s="139"/>
      <c r="CI116" s="139"/>
      <c r="CJ116" s="139"/>
      <c r="CK116" s="139"/>
      <c r="CL116" s="139"/>
      <c r="CM116" s="139"/>
      <c r="CN116" s="139"/>
      <c r="CO116" s="139"/>
      <c r="CP116" s="139"/>
      <c r="CQ116" s="139"/>
      <c r="CR116" s="139"/>
      <c r="CS116" s="139"/>
      <c r="EG116" s="101"/>
      <c r="EH116" s="101"/>
      <c r="EI116" s="101"/>
      <c r="EJ116" s="101"/>
      <c r="EK116" s="101"/>
      <c r="EL116" s="101"/>
      <c r="EM116" s="101"/>
      <c r="EN116" s="101"/>
      <c r="EO116" s="101"/>
      <c r="EP116" s="101"/>
      <c r="EQ116" s="101"/>
      <c r="ER116" s="101"/>
    </row>
    <row r="117" spans="2:151" ht="13.65" customHeight="1" x14ac:dyDescent="0.25">
      <c r="B117" s="139"/>
      <c r="C117" s="139"/>
      <c r="D117" s="139"/>
      <c r="E117" s="139"/>
      <c r="F117" s="139"/>
      <c r="G117" s="139"/>
      <c r="H117" s="139"/>
      <c r="I117" s="139"/>
      <c r="J117" s="139"/>
      <c r="K117" s="139"/>
      <c r="L117" s="139"/>
      <c r="M117" s="139"/>
      <c r="N117" s="139"/>
      <c r="O117" s="139"/>
      <c r="P117" s="139"/>
      <c r="Q117" s="139"/>
      <c r="R117" s="139"/>
      <c r="S117" s="139"/>
      <c r="T117" s="139"/>
      <c r="U117" s="139"/>
      <c r="V117" s="139"/>
      <c r="W117" s="139"/>
      <c r="X117" s="139"/>
      <c r="Y117" s="139"/>
      <c r="Z117" s="139"/>
      <c r="AA117" s="139"/>
      <c r="AB117" s="139"/>
      <c r="AC117" s="139"/>
      <c r="AD117" s="139"/>
      <c r="AE117" s="139"/>
      <c r="AF117" s="139"/>
      <c r="AG117" s="139"/>
      <c r="AH117" s="139"/>
      <c r="AI117" s="139"/>
      <c r="AJ117" s="139"/>
      <c r="AK117" s="139"/>
      <c r="AL117" s="139"/>
      <c r="AM117" s="139"/>
      <c r="AN117" s="139"/>
      <c r="AO117" s="139"/>
      <c r="AP117" s="139"/>
      <c r="AQ117" s="139"/>
      <c r="AR117" s="139"/>
      <c r="AS117" s="139"/>
      <c r="AT117" s="139"/>
      <c r="AU117" s="139"/>
      <c r="AV117" s="139"/>
      <c r="AW117" s="139"/>
      <c r="AX117" s="139"/>
      <c r="AY117" s="139"/>
      <c r="AZ117" s="139"/>
      <c r="BA117" s="139"/>
      <c r="BB117" s="139"/>
      <c r="BC117" s="139"/>
      <c r="BD117" s="139"/>
      <c r="BE117" s="139"/>
      <c r="BF117" s="139"/>
      <c r="BG117" s="139"/>
      <c r="BH117" s="139"/>
      <c r="BI117" s="139"/>
      <c r="BJ117" s="139"/>
      <c r="BK117" s="139"/>
      <c r="BL117" s="139"/>
      <c r="BM117" s="139"/>
      <c r="BN117" s="139"/>
      <c r="BO117" s="139"/>
      <c r="BP117" s="139"/>
      <c r="BQ117" s="139"/>
      <c r="BR117" s="139"/>
      <c r="BS117" s="139"/>
      <c r="BT117" s="139"/>
      <c r="BU117" s="139"/>
      <c r="BV117" s="139"/>
      <c r="BW117" s="139"/>
      <c r="BX117" s="139"/>
      <c r="BY117" s="139"/>
      <c r="BZ117" s="139"/>
      <c r="CA117" s="139"/>
      <c r="CB117" s="139"/>
      <c r="CC117" s="139"/>
      <c r="CD117" s="139"/>
      <c r="CE117" s="139"/>
      <c r="CF117" s="139"/>
      <c r="CG117" s="139"/>
      <c r="CH117" s="139"/>
      <c r="CI117" s="139"/>
      <c r="CJ117" s="139"/>
      <c r="CK117" s="139"/>
      <c r="CL117" s="139"/>
      <c r="CM117" s="139"/>
      <c r="CN117" s="139"/>
      <c r="CO117" s="139"/>
      <c r="CP117" s="139"/>
      <c r="CQ117" s="139"/>
      <c r="CR117" s="139"/>
      <c r="CS117" s="139"/>
      <c r="EG117" s="101"/>
      <c r="EH117" s="101"/>
      <c r="EI117" s="101"/>
      <c r="EJ117" s="101"/>
      <c r="EK117" s="101"/>
      <c r="EL117" s="101"/>
      <c r="EM117" s="101"/>
      <c r="EN117" s="101"/>
      <c r="EO117" s="101"/>
      <c r="EP117" s="101"/>
      <c r="EQ117" s="101"/>
      <c r="ER117" s="101"/>
    </row>
    <row r="118" spans="2:151" ht="13.65" customHeight="1" x14ac:dyDescent="0.25">
      <c r="B118" s="139"/>
      <c r="C118" s="139"/>
      <c r="D118" s="139"/>
      <c r="E118" s="139"/>
      <c r="F118" s="139"/>
      <c r="G118" s="139"/>
      <c r="H118" s="139"/>
      <c r="I118" s="139"/>
      <c r="J118" s="139"/>
      <c r="K118" s="139"/>
      <c r="L118" s="139"/>
      <c r="M118" s="139"/>
      <c r="N118" s="139"/>
      <c r="O118" s="139"/>
      <c r="P118" s="139"/>
      <c r="Q118" s="139"/>
      <c r="R118" s="139"/>
      <c r="S118" s="139"/>
      <c r="T118" s="139"/>
      <c r="U118" s="139"/>
      <c r="V118" s="139"/>
      <c r="W118" s="139"/>
      <c r="X118" s="139"/>
      <c r="Y118" s="139"/>
      <c r="Z118" s="139"/>
      <c r="AA118" s="139"/>
      <c r="AB118" s="139"/>
      <c r="AC118" s="139"/>
      <c r="AD118" s="139"/>
      <c r="AE118" s="139"/>
      <c r="AF118" s="139"/>
      <c r="AG118" s="139"/>
      <c r="AH118" s="139"/>
      <c r="AI118" s="139"/>
      <c r="AJ118" s="139"/>
      <c r="AK118" s="139"/>
      <c r="AL118" s="139"/>
      <c r="AM118" s="139"/>
      <c r="AN118" s="139"/>
      <c r="AO118" s="139"/>
      <c r="AP118" s="139"/>
      <c r="AQ118" s="139"/>
      <c r="AR118" s="139"/>
      <c r="AS118" s="139"/>
      <c r="AT118" s="139"/>
      <c r="AU118" s="139"/>
      <c r="AV118" s="139"/>
      <c r="AW118" s="139"/>
      <c r="AX118" s="139"/>
      <c r="AY118" s="139"/>
      <c r="AZ118" s="139"/>
      <c r="BA118" s="139"/>
      <c r="BB118" s="139"/>
      <c r="BC118" s="139"/>
      <c r="BD118" s="139"/>
      <c r="BE118" s="139"/>
      <c r="BF118" s="139"/>
      <c r="BG118" s="139"/>
      <c r="BH118" s="139"/>
      <c r="BI118" s="139"/>
      <c r="BJ118" s="139"/>
      <c r="BK118" s="139"/>
      <c r="BL118" s="139"/>
      <c r="BM118" s="139"/>
      <c r="BN118" s="139"/>
      <c r="BO118" s="139"/>
      <c r="BP118" s="139"/>
      <c r="BQ118" s="139"/>
      <c r="BR118" s="139"/>
      <c r="BS118" s="139"/>
      <c r="BT118" s="139"/>
      <c r="BU118" s="139"/>
      <c r="BV118" s="139"/>
      <c r="BW118" s="139"/>
      <c r="BX118" s="139"/>
      <c r="BY118" s="139"/>
      <c r="BZ118" s="139"/>
      <c r="CA118" s="139"/>
      <c r="CB118" s="139"/>
      <c r="CC118" s="139"/>
      <c r="CD118" s="139"/>
      <c r="CE118" s="139"/>
      <c r="CF118" s="139"/>
      <c r="CG118" s="139"/>
      <c r="CH118" s="139"/>
      <c r="CI118" s="139"/>
      <c r="CJ118" s="139"/>
      <c r="CK118" s="139"/>
      <c r="CL118" s="139"/>
      <c r="CM118" s="139"/>
      <c r="CN118" s="139"/>
      <c r="CO118" s="139"/>
      <c r="CP118" s="139"/>
      <c r="CQ118" s="139"/>
      <c r="CR118" s="139"/>
      <c r="CS118" s="139"/>
      <c r="EG118" s="101"/>
      <c r="EH118" s="101"/>
      <c r="EI118" s="101"/>
      <c r="EJ118" s="101"/>
      <c r="EK118" s="101"/>
      <c r="EL118" s="101"/>
      <c r="EM118" s="101"/>
      <c r="EN118" s="101"/>
      <c r="EO118" s="101"/>
      <c r="EP118" s="101"/>
      <c r="EQ118" s="101"/>
      <c r="ER118" s="101"/>
    </row>
    <row r="119" spans="2:151" ht="13.65" customHeight="1" x14ac:dyDescent="0.25">
      <c r="B119" s="139"/>
      <c r="C119" s="139"/>
      <c r="D119" s="139"/>
      <c r="E119" s="139"/>
      <c r="F119" s="139"/>
      <c r="G119" s="139"/>
      <c r="H119" s="139"/>
      <c r="I119" s="139"/>
      <c r="J119" s="139"/>
      <c r="K119" s="139"/>
      <c r="L119" s="139"/>
      <c r="M119" s="139"/>
      <c r="N119" s="139"/>
      <c r="O119" s="139"/>
      <c r="P119" s="139"/>
      <c r="Q119" s="139"/>
      <c r="R119" s="139"/>
      <c r="S119" s="139"/>
      <c r="T119" s="139"/>
      <c r="U119" s="139"/>
      <c r="V119" s="139"/>
      <c r="W119" s="139"/>
      <c r="X119" s="139"/>
      <c r="Y119" s="139"/>
      <c r="Z119" s="139"/>
      <c r="AA119" s="139"/>
      <c r="AB119" s="139"/>
      <c r="AC119" s="139"/>
      <c r="AD119" s="139"/>
      <c r="AE119" s="139"/>
      <c r="AF119" s="139"/>
      <c r="AG119" s="139"/>
      <c r="AH119" s="139"/>
      <c r="AI119" s="139"/>
      <c r="AJ119" s="139"/>
      <c r="AK119" s="139"/>
      <c r="AL119" s="139"/>
      <c r="AM119" s="139"/>
      <c r="AN119" s="139"/>
      <c r="AO119" s="139"/>
      <c r="AP119" s="139"/>
      <c r="AQ119" s="139"/>
      <c r="AR119" s="139"/>
      <c r="AS119" s="139"/>
      <c r="AT119" s="139"/>
      <c r="AU119" s="139"/>
      <c r="AV119" s="139"/>
      <c r="AW119" s="139"/>
      <c r="AX119" s="139"/>
      <c r="AY119" s="139"/>
      <c r="AZ119" s="139"/>
      <c r="BA119" s="139"/>
      <c r="BB119" s="139"/>
      <c r="BC119" s="139"/>
      <c r="BD119" s="139"/>
      <c r="BE119" s="139"/>
      <c r="BF119" s="139"/>
      <c r="BG119" s="139"/>
      <c r="BH119" s="139"/>
      <c r="BI119" s="139"/>
      <c r="BJ119" s="139"/>
      <c r="BK119" s="139"/>
      <c r="BL119" s="139"/>
      <c r="BM119" s="139"/>
      <c r="BN119" s="139"/>
      <c r="BO119" s="139"/>
      <c r="BP119" s="139"/>
      <c r="BQ119" s="139"/>
      <c r="BR119" s="139"/>
      <c r="BS119" s="139"/>
      <c r="BT119" s="139"/>
      <c r="BU119" s="139"/>
      <c r="BV119" s="139"/>
      <c r="BW119" s="139"/>
      <c r="BX119" s="139"/>
      <c r="BY119" s="139"/>
      <c r="BZ119" s="139"/>
      <c r="CA119" s="139"/>
      <c r="CB119" s="139"/>
      <c r="CC119" s="139"/>
      <c r="CD119" s="139"/>
      <c r="CE119" s="139"/>
      <c r="CF119" s="139"/>
      <c r="CG119" s="139"/>
      <c r="CH119" s="139"/>
      <c r="CI119" s="139"/>
      <c r="CJ119" s="139"/>
      <c r="CK119" s="139"/>
      <c r="CL119" s="139"/>
      <c r="CM119" s="139"/>
      <c r="CN119" s="139"/>
      <c r="CO119" s="139"/>
      <c r="CP119" s="139"/>
      <c r="CQ119" s="139"/>
      <c r="CR119" s="139"/>
      <c r="CS119" s="139"/>
      <c r="EG119" s="101"/>
      <c r="EH119" s="101"/>
      <c r="EI119" s="101"/>
      <c r="EJ119" s="101"/>
      <c r="EK119" s="101"/>
      <c r="EL119" s="101"/>
      <c r="EM119" s="101"/>
      <c r="EN119" s="101"/>
      <c r="EO119" s="101"/>
      <c r="EP119" s="101"/>
      <c r="EQ119" s="101"/>
      <c r="ER119" s="101"/>
    </row>
    <row r="120" spans="2:151" ht="13.65" customHeight="1" x14ac:dyDescent="0.25">
      <c r="B120" s="139"/>
      <c r="C120" s="139"/>
      <c r="D120" s="139"/>
      <c r="E120" s="139"/>
      <c r="F120" s="139"/>
      <c r="G120" s="139"/>
      <c r="H120" s="139"/>
      <c r="I120" s="139"/>
      <c r="J120" s="139"/>
      <c r="K120" s="139"/>
      <c r="L120" s="139"/>
      <c r="M120" s="139"/>
      <c r="N120" s="139"/>
      <c r="O120" s="139"/>
      <c r="P120" s="139"/>
      <c r="Q120" s="139"/>
      <c r="R120" s="139"/>
      <c r="S120" s="139"/>
      <c r="T120" s="139"/>
      <c r="U120" s="139"/>
      <c r="V120" s="139"/>
      <c r="W120" s="139"/>
      <c r="X120" s="139"/>
      <c r="Y120" s="139"/>
      <c r="Z120" s="139"/>
      <c r="AA120" s="139"/>
      <c r="AB120" s="139"/>
      <c r="AC120" s="139"/>
      <c r="AD120" s="139"/>
      <c r="AE120" s="139"/>
      <c r="AF120" s="139"/>
      <c r="AG120" s="139"/>
      <c r="AH120" s="139"/>
      <c r="AI120" s="139"/>
      <c r="AJ120" s="139"/>
      <c r="AK120" s="139"/>
      <c r="AL120" s="139"/>
      <c r="AM120" s="139"/>
      <c r="AN120" s="139"/>
      <c r="AO120" s="139"/>
      <c r="AP120" s="139"/>
      <c r="AQ120" s="139"/>
      <c r="AR120" s="139"/>
      <c r="AS120" s="139"/>
      <c r="AT120" s="139"/>
      <c r="AU120" s="139"/>
      <c r="AV120" s="139"/>
      <c r="AW120" s="139"/>
      <c r="AX120" s="139"/>
      <c r="AY120" s="139"/>
      <c r="AZ120" s="139"/>
      <c r="BA120" s="139"/>
      <c r="BB120" s="139"/>
      <c r="BC120" s="139"/>
      <c r="BD120" s="139"/>
      <c r="BE120" s="139"/>
      <c r="BF120" s="139"/>
      <c r="BG120" s="139"/>
      <c r="BH120" s="139"/>
      <c r="BI120" s="139"/>
      <c r="BJ120" s="139"/>
      <c r="BK120" s="139"/>
      <c r="BL120" s="139"/>
      <c r="BM120" s="139"/>
      <c r="BN120" s="139"/>
      <c r="BO120" s="139"/>
      <c r="BP120" s="139"/>
      <c r="BQ120" s="139"/>
      <c r="BR120" s="139"/>
      <c r="BS120" s="139"/>
      <c r="BT120" s="139"/>
      <c r="BU120" s="139"/>
      <c r="BV120" s="139"/>
      <c r="BW120" s="139"/>
      <c r="BX120" s="139"/>
      <c r="BY120" s="139"/>
      <c r="BZ120" s="139"/>
      <c r="CA120" s="139"/>
      <c r="CB120" s="139"/>
      <c r="CC120" s="139"/>
      <c r="CD120" s="139"/>
      <c r="CE120" s="139"/>
      <c r="CF120" s="139"/>
      <c r="CG120" s="139"/>
      <c r="CH120" s="139"/>
      <c r="CI120" s="139"/>
      <c r="CJ120" s="139"/>
      <c r="CK120" s="139"/>
      <c r="CL120" s="139"/>
      <c r="CM120" s="139"/>
      <c r="CN120" s="139"/>
      <c r="CO120" s="139"/>
      <c r="CP120" s="139"/>
      <c r="CQ120" s="139"/>
      <c r="CR120" s="139"/>
      <c r="CS120" s="139"/>
      <c r="EG120" s="101"/>
      <c r="EH120" s="101"/>
      <c r="EI120" s="101"/>
      <c r="EJ120" s="101"/>
      <c r="EK120" s="101"/>
      <c r="EL120" s="101"/>
      <c r="EM120" s="101"/>
      <c r="EN120" s="101"/>
      <c r="EO120" s="101"/>
      <c r="EP120" s="101"/>
      <c r="EQ120" s="101"/>
      <c r="ER120" s="101"/>
    </row>
    <row r="121" spans="2:151" ht="13.65" customHeight="1" x14ac:dyDescent="0.25">
      <c r="B121" s="139"/>
      <c r="C121" s="139"/>
      <c r="D121" s="139"/>
      <c r="E121" s="139"/>
      <c r="F121" s="139"/>
      <c r="G121" s="139"/>
      <c r="H121" s="139"/>
      <c r="I121" s="139"/>
      <c r="J121" s="139"/>
      <c r="K121" s="139"/>
      <c r="L121" s="139"/>
      <c r="M121" s="139"/>
      <c r="N121" s="139"/>
      <c r="O121" s="139"/>
      <c r="P121" s="139"/>
      <c r="Q121" s="139"/>
      <c r="R121" s="139"/>
      <c r="S121" s="139"/>
      <c r="T121" s="139"/>
      <c r="U121" s="139"/>
      <c r="V121" s="139"/>
      <c r="W121" s="139"/>
      <c r="X121" s="139"/>
      <c r="Y121" s="139"/>
      <c r="Z121" s="139"/>
      <c r="AA121" s="139"/>
      <c r="AB121" s="139"/>
      <c r="AC121" s="139"/>
      <c r="AD121" s="139"/>
      <c r="AE121" s="139"/>
      <c r="AF121" s="139"/>
      <c r="AG121" s="139"/>
      <c r="AH121" s="139"/>
      <c r="AI121" s="139"/>
      <c r="AJ121" s="139"/>
      <c r="AK121" s="139"/>
      <c r="AL121" s="139"/>
      <c r="AM121" s="139"/>
      <c r="AN121" s="139"/>
      <c r="AO121" s="139"/>
      <c r="AP121" s="139"/>
      <c r="AQ121" s="139"/>
      <c r="AR121" s="139"/>
      <c r="AS121" s="139"/>
      <c r="AT121" s="139"/>
      <c r="AU121" s="139"/>
      <c r="AV121" s="139"/>
      <c r="AW121" s="139"/>
      <c r="AX121" s="139"/>
      <c r="AY121" s="139"/>
      <c r="AZ121" s="139"/>
      <c r="BA121" s="139"/>
      <c r="BB121" s="139"/>
      <c r="BC121" s="139"/>
      <c r="BD121" s="139"/>
      <c r="BE121" s="139"/>
      <c r="BF121" s="139"/>
      <c r="BG121" s="139"/>
      <c r="BH121" s="139"/>
      <c r="BI121" s="139"/>
      <c r="BJ121" s="139"/>
      <c r="BK121" s="139"/>
      <c r="BL121" s="139"/>
      <c r="BM121" s="139"/>
      <c r="BN121" s="139"/>
      <c r="BO121" s="139"/>
      <c r="BP121" s="139"/>
      <c r="BQ121" s="139"/>
      <c r="BR121" s="139"/>
      <c r="BS121" s="139"/>
      <c r="BT121" s="139"/>
      <c r="BU121" s="139"/>
      <c r="BV121" s="139"/>
      <c r="BW121" s="139"/>
      <c r="BX121" s="139"/>
      <c r="BY121" s="139"/>
      <c r="BZ121" s="139"/>
      <c r="CA121" s="139"/>
      <c r="CB121" s="139"/>
      <c r="CC121" s="139"/>
      <c r="CD121" s="139"/>
      <c r="CE121" s="139"/>
      <c r="CF121" s="139"/>
      <c r="CG121" s="139"/>
      <c r="CH121" s="139"/>
      <c r="CI121" s="139"/>
      <c r="CJ121" s="139"/>
      <c r="CK121" s="139"/>
      <c r="CL121" s="139"/>
      <c r="CM121" s="139"/>
      <c r="CN121" s="139"/>
      <c r="CO121" s="139"/>
      <c r="CP121" s="139"/>
      <c r="CQ121" s="139"/>
      <c r="CR121" s="139"/>
      <c r="CS121" s="139"/>
      <c r="EG121" s="101"/>
      <c r="EH121" s="101"/>
      <c r="EI121" s="101"/>
      <c r="EJ121" s="101"/>
      <c r="EK121" s="101"/>
      <c r="EL121" s="101"/>
      <c r="EM121" s="101"/>
      <c r="EN121" s="101"/>
      <c r="EO121" s="101"/>
      <c r="EP121" s="101"/>
      <c r="EQ121" s="101"/>
      <c r="ER121" s="101"/>
    </row>
    <row r="122" spans="2:151" ht="13.65" customHeight="1" x14ac:dyDescent="0.25">
      <c r="B122" s="139"/>
      <c r="C122" s="139"/>
      <c r="D122" s="139"/>
      <c r="E122" s="139"/>
      <c r="F122" s="139"/>
      <c r="G122" s="139"/>
      <c r="H122" s="139"/>
      <c r="I122" s="139"/>
      <c r="J122" s="139"/>
      <c r="K122" s="139"/>
      <c r="L122" s="139"/>
      <c r="M122" s="139"/>
      <c r="N122" s="139"/>
      <c r="O122" s="139"/>
      <c r="P122" s="139"/>
      <c r="Q122" s="139"/>
      <c r="R122" s="139"/>
      <c r="S122" s="139"/>
      <c r="T122" s="139"/>
      <c r="U122" s="139"/>
      <c r="V122" s="139"/>
      <c r="W122" s="139"/>
      <c r="X122" s="139"/>
      <c r="Y122" s="139"/>
      <c r="Z122" s="139"/>
      <c r="AA122" s="139"/>
      <c r="AB122" s="139"/>
      <c r="AC122" s="139"/>
      <c r="AD122" s="139"/>
      <c r="AE122" s="139"/>
      <c r="AF122" s="139"/>
      <c r="AG122" s="139"/>
      <c r="AH122" s="139"/>
      <c r="AI122" s="139"/>
      <c r="AJ122" s="139"/>
      <c r="AK122" s="139"/>
      <c r="AL122" s="139"/>
      <c r="AM122" s="139"/>
      <c r="AN122" s="139"/>
      <c r="AO122" s="139"/>
      <c r="AP122" s="139"/>
      <c r="AQ122" s="139"/>
      <c r="AR122" s="139"/>
      <c r="AS122" s="139"/>
      <c r="AT122" s="139"/>
      <c r="AU122" s="139"/>
      <c r="AV122" s="139"/>
      <c r="AW122" s="139"/>
      <c r="AX122" s="139"/>
      <c r="AY122" s="139"/>
      <c r="AZ122" s="139"/>
      <c r="BA122" s="139"/>
      <c r="BB122" s="139"/>
      <c r="BC122" s="139"/>
      <c r="BD122" s="139"/>
      <c r="BE122" s="139"/>
      <c r="BF122" s="139"/>
      <c r="BG122" s="139"/>
      <c r="BH122" s="139"/>
      <c r="BI122" s="139"/>
      <c r="BJ122" s="139"/>
      <c r="BK122" s="139"/>
      <c r="BL122" s="139"/>
      <c r="BM122" s="139"/>
      <c r="BN122" s="139"/>
      <c r="BO122" s="139"/>
      <c r="BP122" s="139"/>
      <c r="BQ122" s="139"/>
      <c r="BR122" s="139"/>
      <c r="BS122" s="139"/>
      <c r="BT122" s="139"/>
      <c r="BU122" s="139"/>
      <c r="BV122" s="139"/>
      <c r="BW122" s="139"/>
      <c r="BX122" s="139"/>
      <c r="BY122" s="139"/>
      <c r="BZ122" s="139"/>
      <c r="CA122" s="139"/>
      <c r="CB122" s="139"/>
      <c r="CC122" s="139"/>
      <c r="CD122" s="139"/>
      <c r="CE122" s="139"/>
      <c r="CF122" s="139"/>
      <c r="CG122" s="139"/>
      <c r="CH122" s="139"/>
      <c r="CI122" s="139"/>
      <c r="CJ122" s="139"/>
      <c r="CK122" s="139"/>
      <c r="CL122" s="139"/>
      <c r="CM122" s="139"/>
      <c r="CN122" s="139"/>
      <c r="CO122" s="139"/>
      <c r="CP122" s="139"/>
      <c r="CQ122" s="139"/>
      <c r="CR122" s="139"/>
      <c r="CS122" s="139"/>
      <c r="EG122" s="101"/>
      <c r="EH122" s="101"/>
      <c r="EI122" s="101"/>
      <c r="EJ122" s="101"/>
      <c r="EK122" s="101"/>
      <c r="EL122" s="101"/>
      <c r="EM122" s="101"/>
      <c r="EN122" s="101"/>
      <c r="EO122" s="101"/>
      <c r="EP122" s="101"/>
      <c r="EQ122" s="101"/>
      <c r="ER122" s="101"/>
    </row>
    <row r="123" spans="2:151" ht="13.65" customHeight="1" x14ac:dyDescent="0.25">
      <c r="B123" s="139"/>
      <c r="C123" s="139"/>
      <c r="D123" s="139"/>
      <c r="E123" s="139"/>
      <c r="F123" s="139"/>
      <c r="G123" s="139"/>
      <c r="H123" s="139"/>
      <c r="I123" s="139"/>
      <c r="J123" s="139"/>
      <c r="K123" s="139"/>
      <c r="L123" s="139"/>
      <c r="M123" s="139"/>
      <c r="N123" s="139"/>
      <c r="O123" s="139"/>
      <c r="P123" s="139"/>
      <c r="Q123" s="139"/>
      <c r="R123" s="139"/>
      <c r="S123" s="139"/>
      <c r="T123" s="139"/>
      <c r="U123" s="139"/>
      <c r="V123" s="139"/>
      <c r="W123" s="139"/>
      <c r="X123" s="139"/>
      <c r="Y123" s="139"/>
      <c r="Z123" s="139"/>
      <c r="AA123" s="139"/>
      <c r="AB123" s="139"/>
      <c r="AC123" s="139"/>
      <c r="AD123" s="139"/>
      <c r="AE123" s="139"/>
      <c r="AF123" s="139"/>
      <c r="AG123" s="139"/>
      <c r="AH123" s="139"/>
      <c r="AI123" s="139"/>
      <c r="AJ123" s="139"/>
      <c r="AK123" s="139"/>
      <c r="AL123" s="139"/>
      <c r="AM123" s="139"/>
      <c r="AN123" s="139"/>
      <c r="AO123" s="139"/>
      <c r="AP123" s="139"/>
      <c r="AQ123" s="139"/>
      <c r="AR123" s="139"/>
      <c r="AS123" s="139"/>
      <c r="AT123" s="139"/>
      <c r="AU123" s="139"/>
      <c r="AV123" s="139"/>
      <c r="AW123" s="139"/>
      <c r="AX123" s="139"/>
      <c r="AY123" s="139"/>
      <c r="AZ123" s="139"/>
      <c r="BA123" s="139"/>
      <c r="BB123" s="139"/>
      <c r="BC123" s="139"/>
      <c r="BD123" s="139"/>
      <c r="BE123" s="139"/>
      <c r="BF123" s="139"/>
      <c r="BG123" s="139"/>
      <c r="BH123" s="139"/>
      <c r="BI123" s="139"/>
      <c r="BJ123" s="139"/>
      <c r="BK123" s="139"/>
      <c r="BL123" s="139"/>
      <c r="BM123" s="139"/>
      <c r="BN123" s="139"/>
      <c r="BO123" s="139"/>
      <c r="BP123" s="139"/>
      <c r="BQ123" s="139"/>
      <c r="BR123" s="139"/>
      <c r="BS123" s="139"/>
      <c r="BT123" s="139"/>
      <c r="BU123" s="139"/>
      <c r="BV123" s="139"/>
      <c r="BW123" s="139"/>
      <c r="BX123" s="139"/>
      <c r="BY123" s="139"/>
      <c r="BZ123" s="139"/>
      <c r="CA123" s="139"/>
      <c r="CB123" s="139"/>
      <c r="CC123" s="139"/>
      <c r="CD123" s="139"/>
      <c r="CE123" s="139"/>
      <c r="CF123" s="139"/>
      <c r="CG123" s="139"/>
      <c r="CH123" s="139"/>
      <c r="CI123" s="139"/>
      <c r="CJ123" s="139"/>
      <c r="CK123" s="139"/>
      <c r="CL123" s="139"/>
      <c r="CM123" s="139"/>
      <c r="CN123" s="139"/>
      <c r="CO123" s="139"/>
      <c r="CP123" s="139"/>
      <c r="CQ123" s="139"/>
      <c r="CR123" s="139"/>
      <c r="CS123" s="139"/>
      <c r="EG123" s="101"/>
      <c r="EH123" s="101"/>
      <c r="EI123" s="101"/>
      <c r="EJ123" s="101"/>
      <c r="EK123" s="101"/>
      <c r="EL123" s="101"/>
      <c r="EM123" s="101"/>
      <c r="EN123" s="101"/>
      <c r="EO123" s="101"/>
      <c r="EP123" s="101"/>
      <c r="EQ123" s="101"/>
      <c r="ER123" s="101"/>
    </row>
    <row r="124" spans="2:151" ht="13.65" customHeight="1" x14ac:dyDescent="0.25">
      <c r="B124" s="139"/>
      <c r="C124" s="139"/>
      <c r="D124" s="139"/>
      <c r="E124" s="139"/>
      <c r="F124" s="139"/>
      <c r="G124" s="139"/>
      <c r="H124" s="139"/>
      <c r="I124" s="139"/>
      <c r="J124" s="139"/>
      <c r="K124" s="139"/>
      <c r="L124" s="139"/>
      <c r="M124" s="139"/>
      <c r="N124" s="139"/>
      <c r="O124" s="139"/>
      <c r="P124" s="139"/>
      <c r="Q124" s="139"/>
      <c r="R124" s="139"/>
      <c r="S124" s="139"/>
      <c r="T124" s="139"/>
      <c r="U124" s="139"/>
      <c r="V124" s="139"/>
      <c r="W124" s="139"/>
      <c r="X124" s="139"/>
      <c r="Y124" s="139"/>
      <c r="Z124" s="139"/>
      <c r="AA124" s="139"/>
      <c r="AB124" s="139"/>
      <c r="AC124" s="139"/>
      <c r="AD124" s="139"/>
      <c r="AE124" s="139"/>
      <c r="AF124" s="139"/>
      <c r="AG124" s="139"/>
      <c r="AH124" s="139"/>
      <c r="AI124" s="139"/>
      <c r="AJ124" s="139"/>
      <c r="AK124" s="139"/>
      <c r="AL124" s="139"/>
      <c r="AM124" s="139"/>
      <c r="AN124" s="139"/>
      <c r="AO124" s="139"/>
      <c r="AP124" s="139"/>
      <c r="AQ124" s="139"/>
      <c r="AR124" s="139"/>
      <c r="AS124" s="139"/>
      <c r="AT124" s="139"/>
      <c r="AU124" s="139"/>
      <c r="AV124" s="139"/>
      <c r="AW124" s="139"/>
      <c r="AX124" s="139"/>
      <c r="AY124" s="139"/>
      <c r="AZ124" s="139"/>
      <c r="BA124" s="139"/>
      <c r="BB124" s="139"/>
      <c r="BC124" s="139"/>
      <c r="BD124" s="139"/>
      <c r="BE124" s="139"/>
      <c r="BF124" s="139"/>
      <c r="BG124" s="139"/>
      <c r="BH124" s="139"/>
      <c r="BI124" s="139"/>
      <c r="BJ124" s="139"/>
      <c r="BK124" s="139"/>
      <c r="BL124" s="139"/>
      <c r="BM124" s="139"/>
      <c r="BN124" s="139"/>
      <c r="BO124" s="139"/>
      <c r="BP124" s="139"/>
      <c r="BQ124" s="139"/>
      <c r="BR124" s="139"/>
      <c r="BS124" s="139"/>
      <c r="BT124" s="139"/>
      <c r="BU124" s="139"/>
      <c r="BV124" s="139"/>
      <c r="BW124" s="139"/>
      <c r="BX124" s="139"/>
      <c r="BY124" s="139"/>
      <c r="BZ124" s="139"/>
      <c r="CA124" s="139"/>
      <c r="CB124" s="139"/>
      <c r="CC124" s="139"/>
      <c r="CD124" s="139"/>
      <c r="CE124" s="139"/>
      <c r="CF124" s="139"/>
      <c r="CG124" s="139"/>
      <c r="CH124" s="139"/>
      <c r="CI124" s="139"/>
      <c r="CJ124" s="139"/>
      <c r="CK124" s="139"/>
      <c r="CL124" s="139"/>
      <c r="CM124" s="139"/>
      <c r="CN124" s="139"/>
      <c r="CO124" s="139"/>
      <c r="CP124" s="139"/>
      <c r="CQ124" s="139"/>
      <c r="CR124" s="139"/>
      <c r="CS124" s="139"/>
      <c r="EG124" s="101"/>
      <c r="EH124" s="101"/>
      <c r="EI124" s="101"/>
      <c r="EJ124" s="101"/>
      <c r="EK124" s="101"/>
      <c r="EL124" s="101"/>
      <c r="EM124" s="101"/>
      <c r="EN124" s="101"/>
      <c r="EO124" s="101"/>
      <c r="EP124" s="101"/>
      <c r="EQ124" s="101"/>
      <c r="ER124" s="101"/>
    </row>
    <row r="125" spans="2:151" ht="13.65" customHeight="1" x14ac:dyDescent="0.25">
      <c r="B125" s="139"/>
      <c r="C125" s="139"/>
      <c r="D125" s="139"/>
      <c r="E125" s="139"/>
      <c r="F125" s="139"/>
      <c r="G125" s="139"/>
      <c r="H125" s="139"/>
      <c r="I125" s="139"/>
      <c r="J125" s="139"/>
      <c r="K125" s="139"/>
      <c r="L125" s="139"/>
      <c r="M125" s="139"/>
      <c r="N125" s="139"/>
      <c r="O125" s="139"/>
      <c r="P125" s="139"/>
      <c r="Q125" s="139"/>
      <c r="R125" s="139"/>
      <c r="S125" s="139"/>
      <c r="T125" s="139"/>
      <c r="U125" s="139"/>
      <c r="V125" s="139"/>
      <c r="W125" s="139"/>
      <c r="X125" s="139"/>
      <c r="Y125" s="139"/>
      <c r="Z125" s="139"/>
      <c r="AA125" s="139"/>
      <c r="AB125" s="139"/>
      <c r="AC125" s="139"/>
      <c r="AD125" s="139"/>
      <c r="AE125" s="139"/>
      <c r="AF125" s="139"/>
      <c r="AG125" s="139"/>
      <c r="AH125" s="139"/>
      <c r="AI125" s="139"/>
      <c r="AJ125" s="139"/>
      <c r="AK125" s="139"/>
      <c r="AL125" s="139"/>
      <c r="AM125" s="139"/>
      <c r="AN125" s="139"/>
      <c r="AO125" s="139"/>
      <c r="AP125" s="139"/>
      <c r="AQ125" s="139"/>
      <c r="AR125" s="139"/>
      <c r="AS125" s="139"/>
      <c r="AT125" s="139"/>
      <c r="AU125" s="139"/>
      <c r="AV125" s="139"/>
      <c r="AW125" s="139"/>
      <c r="AX125" s="139"/>
      <c r="AY125" s="139"/>
      <c r="AZ125" s="139"/>
      <c r="BA125" s="139"/>
      <c r="BB125" s="139"/>
      <c r="BC125" s="139"/>
      <c r="BD125" s="139"/>
      <c r="BE125" s="139"/>
      <c r="BF125" s="139"/>
      <c r="BG125" s="139"/>
      <c r="BH125" s="139"/>
      <c r="BI125" s="139"/>
      <c r="BJ125" s="139"/>
      <c r="BK125" s="139"/>
      <c r="BL125" s="139"/>
      <c r="BM125" s="139"/>
      <c r="BN125" s="139"/>
      <c r="BO125" s="139"/>
      <c r="BP125" s="139"/>
      <c r="BQ125" s="139"/>
      <c r="BR125" s="139"/>
      <c r="BS125" s="139"/>
      <c r="BT125" s="139"/>
      <c r="BU125" s="139"/>
      <c r="BV125" s="139"/>
      <c r="BW125" s="139"/>
      <c r="BX125" s="139"/>
      <c r="BY125" s="139"/>
      <c r="BZ125" s="139"/>
      <c r="CA125" s="139"/>
      <c r="CB125" s="139"/>
      <c r="CC125" s="139"/>
      <c r="CD125" s="139"/>
      <c r="CE125" s="139"/>
      <c r="CF125" s="139"/>
      <c r="CG125" s="139"/>
      <c r="CH125" s="139"/>
      <c r="CI125" s="139"/>
      <c r="CJ125" s="139"/>
      <c r="CK125" s="139"/>
      <c r="CL125" s="139"/>
      <c r="CM125" s="139"/>
      <c r="CN125" s="139"/>
      <c r="CO125" s="139"/>
      <c r="CP125" s="139"/>
      <c r="CQ125" s="139"/>
      <c r="CR125" s="139"/>
      <c r="CS125" s="139"/>
      <c r="EG125" s="101"/>
      <c r="EH125" s="101"/>
      <c r="EI125" s="101"/>
      <c r="EJ125" s="101"/>
      <c r="EK125" s="101"/>
      <c r="EL125" s="101"/>
      <c r="EM125" s="101"/>
      <c r="EN125" s="101"/>
      <c r="EO125" s="101"/>
      <c r="EP125" s="101"/>
      <c r="EQ125" s="101"/>
      <c r="ER125" s="101"/>
    </row>
    <row r="126" spans="2:151" ht="13.65" customHeight="1" x14ac:dyDescent="0.25">
      <c r="B126" s="139"/>
      <c r="C126" s="139"/>
      <c r="D126" s="139"/>
      <c r="E126" s="139"/>
      <c r="F126" s="139"/>
      <c r="G126" s="139"/>
      <c r="H126" s="139"/>
      <c r="I126" s="139"/>
      <c r="J126" s="139"/>
      <c r="K126" s="139"/>
      <c r="L126" s="139"/>
      <c r="M126" s="139"/>
      <c r="N126" s="139"/>
      <c r="O126" s="139"/>
      <c r="P126" s="139"/>
      <c r="Q126" s="139"/>
      <c r="R126" s="139"/>
      <c r="S126" s="139"/>
      <c r="T126" s="139"/>
      <c r="U126" s="139"/>
      <c r="V126" s="139"/>
      <c r="W126" s="139"/>
      <c r="X126" s="139"/>
      <c r="Y126" s="139"/>
      <c r="Z126" s="139"/>
      <c r="AA126" s="139"/>
      <c r="AB126" s="139"/>
      <c r="AC126" s="139"/>
      <c r="AD126" s="139"/>
      <c r="AE126" s="139"/>
      <c r="AF126" s="139"/>
      <c r="AG126" s="139"/>
      <c r="AH126" s="139"/>
      <c r="AI126" s="139"/>
      <c r="AJ126" s="139"/>
      <c r="AK126" s="139"/>
      <c r="AL126" s="139"/>
      <c r="AM126" s="139"/>
      <c r="AN126" s="139"/>
      <c r="AO126" s="139"/>
      <c r="AP126" s="139"/>
      <c r="AQ126" s="139"/>
      <c r="AR126" s="139"/>
      <c r="AS126" s="139"/>
      <c r="AT126" s="139"/>
      <c r="AU126" s="139"/>
      <c r="AV126" s="139"/>
      <c r="AW126" s="139"/>
      <c r="AX126" s="139"/>
      <c r="AY126" s="139"/>
      <c r="AZ126" s="139"/>
      <c r="BA126" s="139"/>
      <c r="BB126" s="139"/>
      <c r="BC126" s="139"/>
      <c r="BD126" s="139"/>
      <c r="BE126" s="139"/>
      <c r="BF126" s="139"/>
      <c r="BG126" s="139"/>
      <c r="BH126" s="139"/>
      <c r="BI126" s="139"/>
      <c r="BJ126" s="139"/>
      <c r="BK126" s="139"/>
      <c r="BL126" s="139"/>
      <c r="BM126" s="139"/>
      <c r="BN126" s="139"/>
      <c r="BO126" s="139"/>
      <c r="BP126" s="139"/>
      <c r="BQ126" s="139"/>
      <c r="BR126" s="139"/>
      <c r="BS126" s="139"/>
      <c r="BT126" s="139"/>
      <c r="BU126" s="139"/>
      <c r="BV126" s="139"/>
      <c r="BW126" s="139"/>
      <c r="BX126" s="139"/>
      <c r="BY126" s="139"/>
      <c r="BZ126" s="139"/>
      <c r="CA126" s="139"/>
      <c r="CB126" s="139"/>
      <c r="CC126" s="139"/>
      <c r="CD126" s="139"/>
      <c r="CE126" s="139"/>
      <c r="CF126" s="139"/>
      <c r="CG126" s="139"/>
      <c r="CH126" s="139"/>
      <c r="CI126" s="139"/>
      <c r="CJ126" s="139"/>
      <c r="CK126" s="139"/>
      <c r="CL126" s="139"/>
      <c r="CM126" s="139"/>
      <c r="CN126" s="139"/>
      <c r="CO126" s="139"/>
      <c r="CP126" s="139"/>
      <c r="CQ126" s="139"/>
      <c r="CR126" s="139"/>
      <c r="CS126" s="139"/>
      <c r="CT126" s="139"/>
      <c r="CU126" s="139"/>
      <c r="CV126" s="139"/>
      <c r="CW126" s="139"/>
      <c r="CX126" s="139"/>
      <c r="CY126" s="139"/>
      <c r="CZ126" s="139"/>
      <c r="DA126" s="139"/>
      <c r="DB126" s="139"/>
      <c r="DC126" s="139"/>
      <c r="DD126" s="139"/>
      <c r="DE126" s="139"/>
      <c r="DF126" s="139"/>
      <c r="DG126" s="139"/>
      <c r="DH126" s="139"/>
      <c r="DI126" s="139"/>
      <c r="DJ126" s="139"/>
      <c r="DK126" s="139"/>
      <c r="EG126" s="101"/>
      <c r="EH126" s="101"/>
      <c r="EI126" s="101"/>
      <c r="EJ126" s="101"/>
      <c r="EK126" s="101"/>
      <c r="EL126" s="101"/>
      <c r="EM126" s="101"/>
      <c r="EN126" s="101"/>
      <c r="EO126" s="101"/>
      <c r="EP126" s="101"/>
      <c r="EQ126" s="101"/>
      <c r="ER126" s="101"/>
    </row>
    <row r="127" spans="2:151" ht="13.65" customHeight="1" x14ac:dyDescent="0.25">
      <c r="B127" s="139"/>
      <c r="C127" s="139"/>
      <c r="D127" s="139"/>
      <c r="E127" s="139"/>
      <c r="F127" s="139"/>
      <c r="G127" s="139"/>
      <c r="H127" s="139"/>
      <c r="I127" s="139"/>
      <c r="J127" s="139"/>
      <c r="K127" s="139"/>
      <c r="L127" s="139"/>
      <c r="M127" s="139"/>
      <c r="N127" s="139"/>
      <c r="O127" s="139"/>
      <c r="P127" s="139"/>
      <c r="Q127" s="139"/>
      <c r="R127" s="139"/>
      <c r="S127" s="139"/>
      <c r="T127" s="139"/>
      <c r="U127" s="139"/>
      <c r="V127" s="139"/>
      <c r="W127" s="139"/>
      <c r="X127" s="139"/>
      <c r="Y127" s="139"/>
      <c r="Z127" s="139"/>
      <c r="AA127" s="139"/>
      <c r="AB127" s="139"/>
      <c r="AC127" s="139"/>
      <c r="AD127" s="139"/>
      <c r="AE127" s="139"/>
      <c r="AF127" s="139"/>
      <c r="AG127" s="139"/>
      <c r="AH127" s="139"/>
      <c r="AI127" s="139"/>
      <c r="AJ127" s="139"/>
      <c r="AK127" s="139"/>
      <c r="AL127" s="139"/>
      <c r="AM127" s="139"/>
      <c r="AN127" s="139"/>
      <c r="AO127" s="139"/>
      <c r="AP127" s="139"/>
      <c r="AQ127" s="139"/>
      <c r="AR127" s="139"/>
      <c r="AS127" s="139"/>
      <c r="AT127" s="139"/>
      <c r="AU127" s="139"/>
      <c r="AV127" s="139"/>
      <c r="AW127" s="139"/>
      <c r="AX127" s="139"/>
      <c r="AY127" s="139"/>
      <c r="AZ127" s="139"/>
      <c r="BA127" s="139"/>
      <c r="BB127" s="139"/>
      <c r="BC127" s="139"/>
      <c r="BD127" s="139"/>
      <c r="BE127" s="139"/>
      <c r="BF127" s="139"/>
      <c r="BG127" s="139"/>
      <c r="BH127" s="139"/>
      <c r="BI127" s="139"/>
      <c r="BJ127" s="139"/>
      <c r="BK127" s="139"/>
      <c r="BL127" s="139"/>
      <c r="BM127" s="139"/>
      <c r="BN127" s="139"/>
      <c r="BO127" s="139"/>
      <c r="BP127" s="139"/>
      <c r="BQ127" s="139"/>
      <c r="BR127" s="139"/>
      <c r="BS127" s="139"/>
      <c r="BT127" s="139"/>
      <c r="BU127" s="139"/>
      <c r="BV127" s="139"/>
      <c r="BW127" s="139"/>
      <c r="BX127" s="139"/>
      <c r="BY127" s="139"/>
      <c r="BZ127" s="139"/>
      <c r="CA127" s="139"/>
      <c r="CB127" s="139"/>
      <c r="CC127" s="139"/>
      <c r="CD127" s="139"/>
      <c r="CE127" s="139"/>
      <c r="CF127" s="139"/>
      <c r="CG127" s="139"/>
      <c r="CH127" s="139"/>
      <c r="CI127" s="139"/>
      <c r="CJ127" s="139"/>
      <c r="CK127" s="139"/>
      <c r="CL127" s="139"/>
      <c r="CM127" s="139"/>
      <c r="CN127" s="139"/>
      <c r="CO127" s="139"/>
      <c r="CP127" s="139"/>
      <c r="CQ127" s="139"/>
      <c r="CR127" s="139"/>
      <c r="CS127" s="139"/>
      <c r="CT127" s="139"/>
      <c r="CU127" s="139"/>
      <c r="CV127" s="139"/>
      <c r="CW127" s="139"/>
      <c r="CX127" s="139"/>
      <c r="CY127" s="139"/>
      <c r="CZ127" s="139"/>
      <c r="DA127" s="139"/>
      <c r="DB127" s="139"/>
      <c r="DC127" s="139"/>
      <c r="DD127" s="139"/>
      <c r="DE127" s="139"/>
      <c r="DF127" s="139"/>
      <c r="DG127" s="139"/>
      <c r="DH127" s="139"/>
      <c r="DI127" s="139"/>
      <c r="DJ127" s="139"/>
      <c r="DK127" s="139"/>
      <c r="EG127" s="101"/>
      <c r="EH127" s="101"/>
      <c r="EI127" s="101"/>
      <c r="EJ127" s="101"/>
      <c r="EK127" s="101"/>
      <c r="EL127" s="101"/>
      <c r="EM127" s="101"/>
      <c r="EN127" s="101"/>
      <c r="EO127" s="101"/>
      <c r="EP127" s="101"/>
      <c r="EQ127" s="101"/>
      <c r="ER127" s="101"/>
      <c r="ES127" s="101"/>
      <c r="ET127" s="101"/>
      <c r="EU127" s="101"/>
    </row>
    <row r="128" spans="2:151" ht="13.65" customHeight="1" x14ac:dyDescent="0.25">
      <c r="B128" s="139"/>
      <c r="C128" s="139"/>
      <c r="D128" s="139"/>
      <c r="E128" s="139"/>
      <c r="F128" s="139"/>
      <c r="G128" s="139"/>
      <c r="H128" s="139"/>
      <c r="I128" s="139"/>
      <c r="J128" s="139"/>
      <c r="K128" s="139"/>
      <c r="L128" s="139"/>
      <c r="M128" s="139"/>
      <c r="N128" s="139"/>
      <c r="O128" s="139"/>
      <c r="P128" s="139"/>
      <c r="Q128" s="139"/>
      <c r="R128" s="139"/>
      <c r="S128" s="139"/>
      <c r="T128" s="139"/>
      <c r="U128" s="139"/>
      <c r="V128" s="139"/>
      <c r="W128" s="139"/>
      <c r="X128" s="139"/>
      <c r="Y128" s="139"/>
      <c r="Z128" s="139"/>
      <c r="AA128" s="139"/>
      <c r="AB128" s="139"/>
      <c r="AC128" s="139"/>
      <c r="AD128" s="139"/>
      <c r="AE128" s="139"/>
      <c r="AF128" s="139"/>
      <c r="AG128" s="139"/>
      <c r="AH128" s="139"/>
      <c r="AI128" s="139"/>
      <c r="AJ128" s="139"/>
      <c r="AK128" s="139"/>
      <c r="AL128" s="139"/>
      <c r="AM128" s="139"/>
      <c r="AN128" s="139"/>
      <c r="AO128" s="139"/>
      <c r="AP128" s="139"/>
      <c r="AQ128" s="139"/>
      <c r="AR128" s="139"/>
      <c r="AS128" s="139"/>
      <c r="AT128" s="139"/>
      <c r="AU128" s="139"/>
      <c r="AV128" s="139"/>
      <c r="AW128" s="139"/>
      <c r="AX128" s="139"/>
      <c r="AY128" s="139"/>
      <c r="AZ128" s="139"/>
      <c r="BA128" s="139"/>
      <c r="BB128" s="139"/>
      <c r="BC128" s="139"/>
      <c r="BD128" s="139"/>
      <c r="BE128" s="139"/>
      <c r="BF128" s="139"/>
      <c r="BG128" s="139"/>
      <c r="BH128" s="139"/>
      <c r="BI128" s="139"/>
      <c r="BJ128" s="139"/>
      <c r="BK128" s="139"/>
      <c r="BL128" s="139"/>
      <c r="BM128" s="139"/>
      <c r="BN128" s="139"/>
      <c r="BO128" s="139"/>
      <c r="BP128" s="139"/>
      <c r="BQ128" s="139"/>
      <c r="BR128" s="139"/>
      <c r="BS128" s="139"/>
      <c r="BT128" s="139"/>
      <c r="BU128" s="139"/>
      <c r="BV128" s="139"/>
      <c r="BW128" s="139"/>
      <c r="BX128" s="139"/>
      <c r="BY128" s="139"/>
      <c r="BZ128" s="139"/>
      <c r="CA128" s="139"/>
      <c r="CB128" s="139"/>
      <c r="CC128" s="139"/>
      <c r="CD128" s="139"/>
      <c r="CE128" s="139"/>
      <c r="CF128" s="139"/>
      <c r="CG128" s="139"/>
      <c r="CH128" s="139"/>
      <c r="CI128" s="139"/>
      <c r="CJ128" s="139"/>
      <c r="CK128" s="139"/>
      <c r="CL128" s="139"/>
      <c r="CM128" s="139"/>
      <c r="CN128" s="139"/>
      <c r="CO128" s="139"/>
      <c r="CP128" s="139"/>
      <c r="CQ128" s="139"/>
      <c r="CR128" s="139"/>
      <c r="CS128" s="139"/>
      <c r="CT128" s="139"/>
      <c r="CU128" s="139"/>
      <c r="CV128" s="139"/>
      <c r="CW128" s="139"/>
      <c r="CX128" s="139"/>
      <c r="CY128" s="139"/>
      <c r="CZ128" s="139"/>
      <c r="DA128" s="139"/>
      <c r="DB128" s="139"/>
      <c r="DC128" s="139"/>
      <c r="DD128" s="139"/>
      <c r="DE128" s="139"/>
      <c r="DF128" s="139"/>
      <c r="DG128" s="139"/>
      <c r="DH128" s="139"/>
      <c r="DI128" s="139"/>
      <c r="DJ128" s="139"/>
      <c r="DK128" s="139"/>
      <c r="EG128" s="101"/>
      <c r="EH128" s="101"/>
      <c r="EI128" s="101"/>
      <c r="EJ128" s="101"/>
      <c r="EK128" s="101"/>
      <c r="EL128" s="101"/>
      <c r="EM128" s="101"/>
      <c r="EN128" s="101"/>
      <c r="EO128" s="101"/>
      <c r="EP128" s="101"/>
      <c r="EQ128" s="101"/>
      <c r="ER128" s="101"/>
      <c r="ES128" s="101"/>
      <c r="ET128" s="101"/>
      <c r="EU128" s="101"/>
    </row>
    <row r="129" spans="2:151" ht="13.65" customHeight="1" x14ac:dyDescent="0.25">
      <c r="B129" s="139"/>
      <c r="C129" s="139"/>
      <c r="D129" s="139"/>
      <c r="E129" s="139"/>
      <c r="F129" s="139"/>
      <c r="G129" s="139"/>
      <c r="H129" s="139"/>
      <c r="I129" s="139"/>
      <c r="J129" s="139"/>
      <c r="K129" s="139"/>
      <c r="L129" s="139"/>
      <c r="M129" s="139"/>
      <c r="N129" s="139"/>
      <c r="O129" s="139"/>
      <c r="P129" s="139"/>
      <c r="Q129" s="139"/>
      <c r="R129" s="139"/>
      <c r="S129" s="139"/>
      <c r="T129" s="139"/>
      <c r="U129" s="139"/>
      <c r="V129" s="139"/>
      <c r="W129" s="139"/>
      <c r="X129" s="139"/>
      <c r="Y129" s="139"/>
      <c r="Z129" s="139"/>
      <c r="AA129" s="139"/>
      <c r="AB129" s="139"/>
      <c r="AC129" s="139"/>
      <c r="AD129" s="139"/>
      <c r="AE129" s="139"/>
      <c r="AF129" s="139"/>
      <c r="AG129" s="139"/>
      <c r="AH129" s="139"/>
      <c r="AI129" s="139"/>
      <c r="AJ129" s="139"/>
      <c r="AK129" s="139"/>
      <c r="AL129" s="139"/>
      <c r="AM129" s="139"/>
      <c r="AN129" s="139"/>
      <c r="AO129" s="139"/>
      <c r="AP129" s="139"/>
      <c r="AQ129" s="139"/>
      <c r="AR129" s="139"/>
      <c r="AS129" s="139"/>
      <c r="AT129" s="139"/>
      <c r="AU129" s="139"/>
      <c r="AV129" s="139"/>
      <c r="AW129" s="139"/>
      <c r="AX129" s="139"/>
      <c r="AY129" s="139"/>
      <c r="AZ129" s="139"/>
      <c r="BA129" s="139"/>
      <c r="BB129" s="139"/>
      <c r="BC129" s="139"/>
      <c r="BD129" s="139"/>
      <c r="BE129" s="139"/>
      <c r="BF129" s="139"/>
      <c r="BG129" s="139"/>
      <c r="BH129" s="139"/>
      <c r="BI129" s="139"/>
      <c r="BJ129" s="139"/>
      <c r="BK129" s="139"/>
      <c r="BL129" s="139"/>
      <c r="BM129" s="139"/>
      <c r="BN129" s="139"/>
      <c r="BO129" s="139"/>
      <c r="BP129" s="139"/>
      <c r="BQ129" s="139"/>
      <c r="BR129" s="139"/>
      <c r="BS129" s="139"/>
      <c r="BT129" s="139"/>
      <c r="BU129" s="139"/>
      <c r="BV129" s="139"/>
      <c r="BW129" s="139"/>
      <c r="BX129" s="139"/>
      <c r="BY129" s="139"/>
      <c r="BZ129" s="139"/>
      <c r="CA129" s="139"/>
      <c r="CB129" s="139"/>
      <c r="CC129" s="139"/>
      <c r="CD129" s="139"/>
      <c r="CE129" s="139"/>
      <c r="CF129" s="139"/>
      <c r="CG129" s="139"/>
      <c r="CH129" s="139"/>
      <c r="CI129" s="139"/>
      <c r="CJ129" s="139"/>
      <c r="CK129" s="139"/>
      <c r="CL129" s="139"/>
      <c r="CM129" s="139"/>
      <c r="CN129" s="139"/>
      <c r="CO129" s="139"/>
      <c r="CP129" s="139"/>
      <c r="CQ129" s="139"/>
      <c r="CR129" s="139"/>
      <c r="CS129" s="139"/>
      <c r="CT129" s="139"/>
      <c r="CU129" s="139"/>
      <c r="CV129" s="139"/>
      <c r="CW129" s="139"/>
      <c r="CX129" s="139"/>
      <c r="CY129" s="139"/>
      <c r="CZ129" s="139"/>
      <c r="DA129" s="139"/>
      <c r="DB129" s="139"/>
      <c r="DC129" s="139"/>
      <c r="DD129" s="139"/>
      <c r="DE129" s="139"/>
      <c r="DF129" s="139"/>
      <c r="DG129" s="139"/>
      <c r="DH129" s="139"/>
      <c r="DI129" s="139"/>
      <c r="DJ129" s="139"/>
      <c r="DK129" s="139"/>
      <c r="EG129" s="101"/>
      <c r="EH129" s="101"/>
      <c r="EI129" s="101"/>
      <c r="EJ129" s="101"/>
      <c r="EK129" s="101"/>
      <c r="EL129" s="101"/>
      <c r="EM129" s="101"/>
      <c r="EN129" s="101"/>
      <c r="EO129" s="101"/>
      <c r="EP129" s="101"/>
      <c r="EQ129" s="101"/>
      <c r="ER129" s="101"/>
      <c r="ES129" s="101"/>
      <c r="ET129" s="101"/>
      <c r="EU129" s="101"/>
    </row>
    <row r="130" spans="2:151" ht="13.65" customHeight="1" x14ac:dyDescent="0.25">
      <c r="B130" s="139"/>
      <c r="C130" s="139"/>
      <c r="D130" s="139"/>
      <c r="E130" s="139"/>
      <c r="F130" s="139"/>
      <c r="G130" s="139"/>
      <c r="H130" s="139"/>
      <c r="I130" s="139"/>
      <c r="J130" s="139"/>
      <c r="K130" s="139"/>
      <c r="L130" s="139"/>
      <c r="M130" s="139"/>
      <c r="N130" s="139"/>
      <c r="O130" s="139"/>
      <c r="P130" s="139"/>
      <c r="Q130" s="139"/>
      <c r="R130" s="139"/>
      <c r="S130" s="139"/>
      <c r="T130" s="139"/>
      <c r="U130" s="139"/>
      <c r="V130" s="139"/>
      <c r="W130" s="139"/>
      <c r="X130" s="139"/>
      <c r="Y130" s="139"/>
      <c r="Z130" s="139"/>
      <c r="AA130" s="139"/>
      <c r="AB130" s="139"/>
      <c r="AC130" s="139"/>
      <c r="AD130" s="139"/>
      <c r="AE130" s="139"/>
      <c r="AF130" s="139"/>
      <c r="AG130" s="139"/>
      <c r="AH130" s="139"/>
      <c r="AI130" s="139"/>
      <c r="AJ130" s="139"/>
      <c r="AK130" s="139"/>
      <c r="AL130" s="139"/>
      <c r="AM130" s="139"/>
      <c r="AN130" s="139"/>
      <c r="AO130" s="139"/>
      <c r="AP130" s="139"/>
      <c r="AQ130" s="139"/>
      <c r="AR130" s="139"/>
      <c r="AS130" s="139"/>
      <c r="AT130" s="139"/>
      <c r="AU130" s="139"/>
      <c r="AV130" s="139"/>
      <c r="AW130" s="139"/>
      <c r="AX130" s="139"/>
      <c r="AY130" s="139"/>
      <c r="AZ130" s="139"/>
      <c r="BA130" s="139"/>
      <c r="BB130" s="139"/>
      <c r="BC130" s="139"/>
      <c r="BD130" s="139"/>
      <c r="BE130" s="139"/>
      <c r="BF130" s="139"/>
      <c r="BG130" s="139"/>
      <c r="BH130" s="139"/>
      <c r="BI130" s="139"/>
      <c r="BJ130" s="139"/>
      <c r="BK130" s="139"/>
      <c r="BL130" s="139"/>
      <c r="BM130" s="139"/>
      <c r="BN130" s="139"/>
      <c r="BO130" s="139"/>
      <c r="BP130" s="139"/>
      <c r="BQ130" s="139"/>
      <c r="BR130" s="139"/>
      <c r="BS130" s="139"/>
      <c r="BT130" s="139"/>
      <c r="BU130" s="139"/>
      <c r="BV130" s="139"/>
      <c r="BW130" s="139"/>
      <c r="BX130" s="139"/>
      <c r="BY130" s="139"/>
      <c r="BZ130" s="139"/>
      <c r="CA130" s="139"/>
      <c r="CB130" s="139"/>
      <c r="CC130" s="139"/>
      <c r="CD130" s="139"/>
      <c r="CE130" s="139"/>
      <c r="CF130" s="139"/>
      <c r="CG130" s="139"/>
      <c r="CH130" s="139"/>
      <c r="CI130" s="139"/>
      <c r="CJ130" s="139"/>
      <c r="CK130" s="139"/>
      <c r="CL130" s="139"/>
      <c r="CM130" s="139"/>
      <c r="CN130" s="139"/>
      <c r="CO130" s="139"/>
      <c r="CP130" s="139"/>
      <c r="CQ130" s="139"/>
      <c r="CR130" s="139"/>
      <c r="CS130" s="139"/>
      <c r="CT130" s="139"/>
      <c r="CU130" s="139"/>
      <c r="CV130" s="139"/>
      <c r="CW130" s="139"/>
      <c r="CX130" s="139"/>
      <c r="CY130" s="139"/>
      <c r="CZ130" s="139"/>
      <c r="DA130" s="139"/>
      <c r="DB130" s="139"/>
      <c r="DC130" s="139"/>
      <c r="DD130" s="139"/>
      <c r="DE130" s="139"/>
      <c r="DF130" s="139"/>
      <c r="DG130" s="139"/>
      <c r="DH130" s="139"/>
      <c r="DI130" s="139"/>
      <c r="DJ130" s="139"/>
      <c r="DK130" s="139"/>
      <c r="EG130" s="101"/>
      <c r="EH130" s="101"/>
      <c r="EI130" s="101"/>
      <c r="EJ130" s="101"/>
      <c r="EK130" s="101"/>
      <c r="EL130" s="101"/>
      <c r="EM130" s="101"/>
      <c r="EN130" s="101"/>
      <c r="EO130" s="101"/>
      <c r="EP130" s="101"/>
      <c r="EQ130" s="101"/>
      <c r="ER130" s="101"/>
      <c r="ES130" s="101"/>
      <c r="ET130" s="101"/>
      <c r="EU130" s="101"/>
    </row>
    <row r="131" spans="2:151" ht="13.65" customHeight="1" x14ac:dyDescent="0.25">
      <c r="B131" s="139"/>
      <c r="C131" s="139"/>
      <c r="D131" s="139"/>
      <c r="E131" s="139"/>
      <c r="F131" s="139"/>
      <c r="G131" s="139"/>
      <c r="H131" s="139"/>
      <c r="I131" s="139"/>
      <c r="J131" s="139"/>
      <c r="K131" s="139"/>
      <c r="L131" s="139"/>
      <c r="M131" s="139"/>
      <c r="N131" s="139"/>
      <c r="O131" s="139"/>
      <c r="P131" s="139"/>
      <c r="Q131" s="139"/>
      <c r="R131" s="139"/>
      <c r="S131" s="139"/>
      <c r="T131" s="139"/>
      <c r="U131" s="139"/>
      <c r="V131" s="139"/>
      <c r="W131" s="139"/>
      <c r="X131" s="139"/>
      <c r="Y131" s="139"/>
      <c r="Z131" s="139"/>
      <c r="AA131" s="139"/>
      <c r="AB131" s="139"/>
      <c r="AC131" s="139"/>
      <c r="AD131" s="139"/>
      <c r="AE131" s="139"/>
      <c r="AF131" s="139"/>
      <c r="AG131" s="139"/>
      <c r="AH131" s="139"/>
      <c r="AI131" s="139"/>
      <c r="AJ131" s="139"/>
      <c r="AK131" s="139"/>
      <c r="AL131" s="139"/>
      <c r="AM131" s="139"/>
      <c r="AN131" s="139"/>
      <c r="AO131" s="139"/>
      <c r="AP131" s="139"/>
      <c r="AQ131" s="139"/>
      <c r="AR131" s="139"/>
      <c r="AS131" s="139"/>
      <c r="AT131" s="139"/>
      <c r="AU131" s="139"/>
      <c r="AV131" s="139"/>
      <c r="AW131" s="139"/>
      <c r="AX131" s="139"/>
      <c r="AY131" s="139"/>
      <c r="AZ131" s="139"/>
      <c r="BA131" s="139"/>
      <c r="BB131" s="139"/>
      <c r="BC131" s="139"/>
      <c r="BD131" s="139"/>
      <c r="BE131" s="139"/>
      <c r="BF131" s="139"/>
      <c r="BG131" s="139"/>
      <c r="BH131" s="139"/>
      <c r="BI131" s="139"/>
      <c r="BJ131" s="139"/>
      <c r="BK131" s="139"/>
      <c r="BL131" s="139"/>
      <c r="BM131" s="139"/>
      <c r="BN131" s="139"/>
      <c r="BO131" s="139"/>
      <c r="BP131" s="139"/>
      <c r="BQ131" s="139"/>
      <c r="BR131" s="139"/>
      <c r="BS131" s="139"/>
      <c r="BT131" s="139"/>
      <c r="BU131" s="139"/>
      <c r="BV131" s="139"/>
      <c r="BW131" s="139"/>
      <c r="BX131" s="139"/>
      <c r="BY131" s="139"/>
      <c r="BZ131" s="139"/>
      <c r="CA131" s="139"/>
      <c r="CB131" s="139"/>
      <c r="CC131" s="139"/>
      <c r="CD131" s="139"/>
      <c r="CE131" s="139"/>
      <c r="CF131" s="139"/>
      <c r="CG131" s="139"/>
      <c r="CH131" s="139"/>
      <c r="CI131" s="139"/>
      <c r="CJ131" s="139"/>
      <c r="CK131" s="139"/>
      <c r="CL131" s="139"/>
      <c r="CM131" s="139"/>
      <c r="CN131" s="139"/>
      <c r="CO131" s="139"/>
      <c r="CP131" s="139"/>
      <c r="CQ131" s="139"/>
      <c r="CR131" s="139"/>
      <c r="CS131" s="139"/>
      <c r="CT131" s="139"/>
      <c r="CU131" s="139"/>
      <c r="CV131" s="139"/>
      <c r="CW131" s="139"/>
      <c r="CX131" s="139"/>
      <c r="CY131" s="139"/>
      <c r="CZ131" s="139"/>
      <c r="DA131" s="139"/>
      <c r="DB131" s="139"/>
      <c r="DC131" s="139"/>
      <c r="DD131" s="139"/>
      <c r="DE131" s="139"/>
      <c r="DF131" s="139"/>
      <c r="DG131" s="139"/>
      <c r="DH131" s="139"/>
      <c r="DI131" s="139"/>
      <c r="DJ131" s="139"/>
      <c r="DK131" s="139"/>
      <c r="EG131" s="101"/>
      <c r="EH131" s="101"/>
      <c r="EI131" s="101"/>
      <c r="EJ131" s="101"/>
      <c r="EK131" s="101"/>
      <c r="EL131" s="101"/>
      <c r="EM131" s="101"/>
      <c r="EN131" s="101"/>
      <c r="EO131" s="101"/>
      <c r="EP131" s="101"/>
      <c r="EQ131" s="101"/>
      <c r="ER131" s="101"/>
      <c r="ES131" s="101"/>
      <c r="ET131" s="101"/>
      <c r="EU131" s="101"/>
    </row>
    <row r="132" spans="2:151" ht="13.65" customHeight="1" x14ac:dyDescent="0.25">
      <c r="B132" s="139"/>
      <c r="C132" s="139"/>
      <c r="D132" s="139"/>
      <c r="E132" s="139"/>
      <c r="F132" s="139"/>
      <c r="G132" s="139"/>
      <c r="H132" s="139"/>
      <c r="I132" s="139"/>
      <c r="J132" s="139"/>
      <c r="K132" s="139"/>
      <c r="L132" s="139"/>
      <c r="M132" s="139"/>
      <c r="N132" s="139"/>
      <c r="O132" s="139"/>
      <c r="P132" s="139"/>
      <c r="Q132" s="139"/>
      <c r="R132" s="139"/>
      <c r="S132" s="139"/>
      <c r="T132" s="139"/>
      <c r="U132" s="139"/>
      <c r="V132" s="139"/>
      <c r="W132" s="139"/>
      <c r="X132" s="139"/>
      <c r="Y132" s="139"/>
      <c r="Z132" s="139"/>
      <c r="AA132" s="139"/>
      <c r="AB132" s="139"/>
      <c r="AC132" s="139"/>
      <c r="AD132" s="139"/>
      <c r="AE132" s="139"/>
      <c r="AF132" s="139"/>
      <c r="AG132" s="139"/>
      <c r="AH132" s="139"/>
      <c r="AI132" s="139"/>
      <c r="AJ132" s="139"/>
      <c r="AK132" s="139"/>
      <c r="AL132" s="139"/>
      <c r="AM132" s="139"/>
      <c r="AN132" s="139"/>
      <c r="AO132" s="139"/>
      <c r="AP132" s="139"/>
      <c r="AQ132" s="139"/>
      <c r="AR132" s="139"/>
      <c r="AS132" s="139"/>
      <c r="AT132" s="139"/>
      <c r="AU132" s="139"/>
      <c r="AV132" s="139"/>
      <c r="AW132" s="139"/>
      <c r="AX132" s="139"/>
      <c r="AY132" s="139"/>
      <c r="AZ132" s="139"/>
      <c r="BA132" s="139"/>
      <c r="BB132" s="139"/>
      <c r="BC132" s="139"/>
      <c r="BD132" s="139"/>
      <c r="BE132" s="139"/>
      <c r="BF132" s="139"/>
      <c r="BG132" s="139"/>
      <c r="BH132" s="139"/>
      <c r="BI132" s="139"/>
      <c r="BJ132" s="139"/>
      <c r="BK132" s="139"/>
      <c r="BL132" s="139"/>
      <c r="BM132" s="139"/>
      <c r="BN132" s="139"/>
      <c r="BO132" s="139"/>
      <c r="BP132" s="139"/>
      <c r="BQ132" s="139"/>
      <c r="BR132" s="139"/>
      <c r="BS132" s="139"/>
      <c r="BT132" s="139"/>
      <c r="BU132" s="139"/>
      <c r="BV132" s="139"/>
      <c r="BW132" s="139"/>
      <c r="BX132" s="139"/>
      <c r="BY132" s="139"/>
      <c r="BZ132" s="139"/>
      <c r="CA132" s="139"/>
      <c r="CB132" s="139"/>
      <c r="CC132" s="139"/>
      <c r="CD132" s="139"/>
      <c r="CE132" s="139"/>
      <c r="CF132" s="139"/>
      <c r="CG132" s="139"/>
      <c r="CH132" s="139"/>
      <c r="CI132" s="139"/>
      <c r="CJ132" s="139"/>
      <c r="CK132" s="139"/>
      <c r="CL132" s="139"/>
      <c r="CM132" s="139"/>
      <c r="CN132" s="139"/>
      <c r="CO132" s="139"/>
      <c r="CP132" s="139"/>
      <c r="CQ132" s="139"/>
      <c r="CR132" s="139"/>
      <c r="CS132" s="139"/>
      <c r="CT132" s="139"/>
      <c r="CU132" s="139"/>
      <c r="CV132" s="139"/>
      <c r="CW132" s="139"/>
      <c r="CX132" s="139"/>
      <c r="CY132" s="139"/>
      <c r="CZ132" s="139"/>
      <c r="DA132" s="139"/>
      <c r="DB132" s="139"/>
      <c r="DC132" s="139"/>
      <c r="DD132" s="139"/>
      <c r="DE132" s="139"/>
      <c r="DF132" s="139"/>
      <c r="DG132" s="139"/>
      <c r="DH132" s="139"/>
      <c r="DI132" s="139"/>
      <c r="DJ132" s="139"/>
      <c r="DK132" s="139"/>
      <c r="EG132" s="101"/>
      <c r="EH132" s="101"/>
      <c r="EI132" s="101"/>
      <c r="EJ132" s="101"/>
      <c r="EK132" s="101"/>
      <c r="EL132" s="101"/>
      <c r="EM132" s="101"/>
      <c r="EN132" s="101"/>
      <c r="EO132" s="101"/>
      <c r="EP132" s="101"/>
      <c r="EQ132" s="101"/>
      <c r="ER132" s="101"/>
      <c r="ES132" s="101"/>
      <c r="ET132" s="101"/>
      <c r="EU132" s="101"/>
    </row>
    <row r="133" spans="2:151" ht="13.65" customHeight="1" x14ac:dyDescent="0.25">
      <c r="B133" s="139"/>
      <c r="C133" s="139"/>
      <c r="D133" s="139"/>
      <c r="E133" s="139"/>
      <c r="F133" s="139"/>
      <c r="G133" s="139"/>
      <c r="H133" s="139"/>
      <c r="I133" s="139"/>
      <c r="J133" s="139"/>
      <c r="K133" s="139"/>
      <c r="L133" s="139"/>
      <c r="M133" s="139"/>
      <c r="N133" s="139"/>
      <c r="O133" s="139"/>
      <c r="P133" s="139"/>
      <c r="Q133" s="139"/>
      <c r="R133" s="139"/>
      <c r="S133" s="139"/>
      <c r="T133" s="139"/>
      <c r="U133" s="139"/>
      <c r="V133" s="139"/>
      <c r="W133" s="139"/>
      <c r="X133" s="139"/>
      <c r="Y133" s="139"/>
      <c r="Z133" s="139"/>
      <c r="AA133" s="139"/>
      <c r="AB133" s="139"/>
      <c r="AC133" s="139"/>
      <c r="AD133" s="139"/>
      <c r="AE133" s="139"/>
      <c r="AF133" s="139"/>
      <c r="AG133" s="139"/>
      <c r="AH133" s="139"/>
      <c r="AI133" s="139"/>
      <c r="AJ133" s="139"/>
      <c r="AK133" s="139"/>
      <c r="AL133" s="139"/>
      <c r="AM133" s="139"/>
      <c r="AN133" s="139"/>
      <c r="AO133" s="139"/>
      <c r="AP133" s="139"/>
      <c r="AQ133" s="139"/>
      <c r="AR133" s="139"/>
      <c r="AS133" s="139"/>
      <c r="AT133" s="139"/>
      <c r="AU133" s="139"/>
      <c r="AV133" s="139"/>
      <c r="AW133" s="139"/>
      <c r="AX133" s="139"/>
      <c r="AY133" s="139"/>
      <c r="AZ133" s="139"/>
      <c r="BA133" s="139"/>
      <c r="BB133" s="139"/>
      <c r="BC133" s="139"/>
      <c r="BD133" s="139"/>
      <c r="BE133" s="139"/>
      <c r="BF133" s="139"/>
      <c r="BG133" s="139"/>
      <c r="BH133" s="139"/>
      <c r="BI133" s="139"/>
      <c r="BJ133" s="139"/>
      <c r="BK133" s="139"/>
      <c r="BL133" s="139"/>
      <c r="BM133" s="139"/>
      <c r="BN133" s="139"/>
      <c r="BO133" s="139"/>
      <c r="BP133" s="139"/>
      <c r="BQ133" s="139"/>
      <c r="BR133" s="139"/>
      <c r="BS133" s="139"/>
      <c r="BT133" s="139"/>
      <c r="BU133" s="139"/>
      <c r="BV133" s="139"/>
      <c r="BW133" s="139"/>
      <c r="BX133" s="139"/>
      <c r="BY133" s="139"/>
      <c r="BZ133" s="139"/>
      <c r="CA133" s="139"/>
      <c r="CB133" s="139"/>
      <c r="CC133" s="139"/>
      <c r="CD133" s="139"/>
      <c r="CE133" s="139"/>
      <c r="CF133" s="139"/>
      <c r="CG133" s="139"/>
      <c r="CH133" s="139"/>
      <c r="CI133" s="139"/>
      <c r="CJ133" s="139"/>
      <c r="CK133" s="139"/>
      <c r="CL133" s="139"/>
      <c r="CM133" s="139"/>
      <c r="CN133" s="139"/>
      <c r="CO133" s="139"/>
      <c r="CP133" s="139"/>
      <c r="CQ133" s="139"/>
      <c r="CR133" s="139"/>
      <c r="CS133" s="139"/>
      <c r="CT133" s="139"/>
      <c r="CU133" s="139"/>
      <c r="CV133" s="139"/>
      <c r="CW133" s="139"/>
      <c r="CX133" s="139"/>
      <c r="CY133" s="139"/>
      <c r="CZ133" s="139"/>
      <c r="DA133" s="139"/>
      <c r="DB133" s="139"/>
      <c r="DC133" s="139"/>
      <c r="DD133" s="139"/>
      <c r="DE133" s="139"/>
      <c r="DF133" s="139"/>
      <c r="DG133" s="139"/>
      <c r="DH133" s="139"/>
      <c r="DI133" s="139"/>
      <c r="DJ133" s="139"/>
      <c r="DK133" s="139"/>
      <c r="EG133" s="101"/>
      <c r="EH133" s="101"/>
      <c r="EI133" s="101"/>
      <c r="EJ133" s="101"/>
      <c r="EK133" s="101"/>
      <c r="EL133" s="101"/>
      <c r="EM133" s="101"/>
      <c r="EN133" s="101"/>
      <c r="EO133" s="101"/>
      <c r="EP133" s="101"/>
      <c r="EQ133" s="101"/>
      <c r="ER133" s="101"/>
      <c r="ES133" s="101"/>
      <c r="ET133" s="101"/>
      <c r="EU133" s="101"/>
    </row>
    <row r="134" spans="2:151" ht="13.65" customHeight="1" x14ac:dyDescent="0.25">
      <c r="B134" s="139"/>
      <c r="C134" s="139"/>
      <c r="D134" s="139"/>
      <c r="E134" s="139"/>
      <c r="F134" s="139"/>
      <c r="G134" s="139"/>
      <c r="H134" s="139"/>
      <c r="I134" s="139"/>
      <c r="J134" s="139"/>
      <c r="K134" s="139"/>
      <c r="L134" s="139"/>
      <c r="M134" s="139"/>
      <c r="N134" s="139"/>
      <c r="O134" s="139"/>
      <c r="P134" s="139"/>
      <c r="Q134" s="139"/>
      <c r="R134" s="139"/>
      <c r="S134" s="139"/>
      <c r="T134" s="139"/>
      <c r="U134" s="139"/>
      <c r="V134" s="139"/>
      <c r="W134" s="139"/>
      <c r="X134" s="139"/>
      <c r="Y134" s="139"/>
      <c r="Z134" s="139"/>
      <c r="AA134" s="139"/>
      <c r="AB134" s="139"/>
      <c r="AC134" s="139"/>
      <c r="AD134" s="139"/>
      <c r="AE134" s="139"/>
      <c r="AF134" s="139"/>
      <c r="AG134" s="139"/>
      <c r="AH134" s="139"/>
      <c r="AI134" s="139"/>
      <c r="AJ134" s="139"/>
      <c r="AK134" s="139"/>
      <c r="AL134" s="139"/>
      <c r="AM134" s="139"/>
      <c r="AN134" s="139"/>
      <c r="AO134" s="139"/>
      <c r="AP134" s="139"/>
      <c r="AQ134" s="139"/>
      <c r="AR134" s="139"/>
      <c r="AS134" s="139"/>
      <c r="AT134" s="139"/>
      <c r="AU134" s="139"/>
      <c r="AV134" s="139"/>
      <c r="AW134" s="139"/>
      <c r="AX134" s="139"/>
      <c r="AY134" s="139"/>
      <c r="AZ134" s="139"/>
      <c r="BA134" s="139"/>
      <c r="BB134" s="139"/>
      <c r="BC134" s="139"/>
      <c r="BD134" s="139"/>
      <c r="BE134" s="139"/>
      <c r="BF134" s="139"/>
      <c r="BG134" s="139"/>
      <c r="BH134" s="139"/>
      <c r="BI134" s="139"/>
      <c r="BJ134" s="139"/>
      <c r="BK134" s="139"/>
      <c r="BL134" s="139"/>
      <c r="BM134" s="139"/>
      <c r="BN134" s="139"/>
      <c r="BO134" s="139"/>
      <c r="BP134" s="139"/>
      <c r="BQ134" s="139"/>
      <c r="BR134" s="139"/>
      <c r="BS134" s="139"/>
      <c r="BT134" s="139"/>
      <c r="BU134" s="139"/>
      <c r="BV134" s="139"/>
      <c r="BW134" s="139"/>
      <c r="BX134" s="139"/>
      <c r="BY134" s="139"/>
      <c r="BZ134" s="139"/>
      <c r="CA134" s="139"/>
      <c r="CB134" s="139"/>
      <c r="CC134" s="139"/>
      <c r="CD134" s="139"/>
      <c r="CE134" s="139"/>
      <c r="CF134" s="139"/>
      <c r="CG134" s="139"/>
      <c r="CH134" s="139"/>
      <c r="CI134" s="139"/>
      <c r="CJ134" s="139"/>
      <c r="CK134" s="139"/>
      <c r="CL134" s="139"/>
      <c r="CM134" s="139"/>
      <c r="CN134" s="139"/>
      <c r="CO134" s="139"/>
      <c r="CP134" s="139"/>
      <c r="CQ134" s="139"/>
      <c r="CR134" s="139"/>
      <c r="CS134" s="139"/>
      <c r="CT134" s="139"/>
      <c r="CU134" s="139"/>
      <c r="CV134" s="139"/>
      <c r="CW134" s="139"/>
      <c r="CX134" s="139"/>
      <c r="CY134" s="139"/>
      <c r="CZ134" s="139"/>
      <c r="DA134" s="139"/>
      <c r="DB134" s="139"/>
      <c r="DC134" s="139"/>
      <c r="DD134" s="139"/>
      <c r="DE134" s="139"/>
      <c r="DF134" s="139"/>
      <c r="DG134" s="139"/>
      <c r="DH134" s="139"/>
      <c r="DI134" s="139"/>
      <c r="DJ134" s="139"/>
      <c r="DK134" s="139"/>
      <c r="EG134" s="101"/>
      <c r="EH134" s="101"/>
      <c r="EI134" s="101"/>
      <c r="EJ134" s="101"/>
      <c r="EK134" s="101"/>
      <c r="EL134" s="101"/>
      <c r="EM134" s="101"/>
      <c r="EN134" s="101"/>
      <c r="EO134" s="101"/>
      <c r="EP134" s="101"/>
      <c r="EQ134" s="101"/>
      <c r="ER134" s="101"/>
      <c r="ES134" s="101"/>
      <c r="ET134" s="101"/>
      <c r="EU134" s="101"/>
    </row>
    <row r="135" spans="2:151" ht="13.65" customHeight="1" x14ac:dyDescent="0.25">
      <c r="B135" s="139"/>
      <c r="C135" s="139"/>
      <c r="D135" s="139"/>
      <c r="E135" s="139"/>
      <c r="F135" s="139"/>
      <c r="G135" s="139"/>
      <c r="H135" s="139"/>
      <c r="I135" s="139"/>
      <c r="J135" s="139"/>
      <c r="K135" s="139"/>
      <c r="L135" s="139"/>
      <c r="M135" s="139"/>
      <c r="N135" s="139"/>
      <c r="O135" s="139"/>
      <c r="P135" s="139"/>
      <c r="Q135" s="139"/>
      <c r="R135" s="139"/>
      <c r="S135" s="139"/>
      <c r="T135" s="139"/>
      <c r="U135" s="139"/>
      <c r="V135" s="139"/>
      <c r="W135" s="139"/>
      <c r="X135" s="139"/>
      <c r="Y135" s="139"/>
      <c r="Z135" s="139"/>
      <c r="AA135" s="139"/>
      <c r="AB135" s="139"/>
      <c r="AC135" s="139"/>
      <c r="AD135" s="139"/>
      <c r="AE135" s="139"/>
      <c r="AF135" s="139"/>
      <c r="AG135" s="139"/>
      <c r="AH135" s="139"/>
      <c r="AI135" s="139"/>
      <c r="AJ135" s="139"/>
      <c r="AK135" s="139"/>
      <c r="AL135" s="139"/>
      <c r="AM135" s="139"/>
      <c r="AN135" s="139"/>
      <c r="AO135" s="139"/>
      <c r="AP135" s="139"/>
      <c r="AQ135" s="139"/>
      <c r="AR135" s="139"/>
      <c r="AS135" s="139"/>
      <c r="AT135" s="139"/>
      <c r="AU135" s="139"/>
      <c r="AV135" s="139"/>
      <c r="AW135" s="139"/>
      <c r="AX135" s="139"/>
      <c r="AY135" s="139"/>
      <c r="AZ135" s="139"/>
      <c r="BA135" s="139"/>
      <c r="BB135" s="139"/>
      <c r="BC135" s="139"/>
      <c r="BD135" s="139"/>
      <c r="BE135" s="139"/>
      <c r="BF135" s="139"/>
      <c r="BG135" s="139"/>
      <c r="BH135" s="139"/>
      <c r="BI135" s="139"/>
      <c r="BJ135" s="139"/>
      <c r="BK135" s="139"/>
      <c r="BL135" s="139"/>
      <c r="BM135" s="139"/>
      <c r="BN135" s="139"/>
      <c r="BO135" s="139"/>
      <c r="BP135" s="139"/>
      <c r="BQ135" s="139"/>
      <c r="BR135" s="139"/>
      <c r="BS135" s="139"/>
      <c r="BT135" s="139"/>
      <c r="BU135" s="139"/>
      <c r="BV135" s="139"/>
      <c r="BW135" s="139"/>
      <c r="BX135" s="139"/>
      <c r="BY135" s="139"/>
      <c r="BZ135" s="139"/>
      <c r="CA135" s="139"/>
      <c r="CB135" s="139"/>
      <c r="CC135" s="139"/>
      <c r="CD135" s="139"/>
      <c r="CE135" s="139"/>
      <c r="CF135" s="139"/>
      <c r="CG135" s="139"/>
      <c r="CH135" s="139"/>
      <c r="CI135" s="139"/>
      <c r="CJ135" s="139"/>
      <c r="CK135" s="139"/>
      <c r="CL135" s="139"/>
      <c r="CM135" s="139"/>
      <c r="CN135" s="139"/>
      <c r="CO135" s="139"/>
      <c r="CP135" s="139"/>
      <c r="CQ135" s="139"/>
      <c r="CR135" s="139"/>
      <c r="CS135" s="139"/>
      <c r="CT135" s="139"/>
      <c r="CU135" s="139"/>
      <c r="CV135" s="139"/>
      <c r="CW135" s="139"/>
      <c r="CX135" s="139"/>
      <c r="CY135" s="139"/>
      <c r="CZ135" s="139"/>
      <c r="DA135" s="139"/>
      <c r="DB135" s="139"/>
      <c r="DC135" s="139"/>
      <c r="DD135" s="139"/>
      <c r="DE135" s="139"/>
      <c r="DF135" s="139"/>
      <c r="DG135" s="139"/>
      <c r="DH135" s="139"/>
      <c r="DI135" s="139"/>
      <c r="DJ135" s="139"/>
      <c r="DK135" s="139"/>
      <c r="EG135" s="101"/>
      <c r="EH135" s="101"/>
      <c r="EI135" s="101"/>
      <c r="EJ135" s="101"/>
      <c r="EK135" s="101"/>
      <c r="EL135" s="101"/>
      <c r="EM135" s="101"/>
      <c r="EN135" s="101"/>
      <c r="EO135" s="101"/>
      <c r="EP135" s="101"/>
      <c r="EQ135" s="101"/>
      <c r="ER135" s="101"/>
      <c r="ES135" s="101"/>
      <c r="ET135" s="101"/>
      <c r="EU135" s="101"/>
    </row>
    <row r="136" spans="2:151" ht="13.65" customHeight="1" x14ac:dyDescent="0.25">
      <c r="B136" s="139"/>
      <c r="C136" s="139"/>
      <c r="D136" s="139"/>
      <c r="E136" s="139"/>
      <c r="F136" s="139"/>
      <c r="G136" s="139"/>
      <c r="H136" s="139"/>
      <c r="I136" s="139"/>
      <c r="J136" s="139"/>
      <c r="K136" s="139"/>
      <c r="L136" s="139"/>
      <c r="M136" s="139"/>
      <c r="N136" s="139"/>
      <c r="O136" s="139"/>
      <c r="P136" s="139"/>
      <c r="Q136" s="139"/>
      <c r="R136" s="139"/>
      <c r="S136" s="139"/>
      <c r="T136" s="139"/>
      <c r="U136" s="139"/>
      <c r="V136" s="139"/>
      <c r="W136" s="139"/>
      <c r="X136" s="139"/>
      <c r="Y136" s="139"/>
      <c r="Z136" s="139"/>
      <c r="AA136" s="139"/>
      <c r="AB136" s="139"/>
      <c r="AC136" s="139"/>
      <c r="AD136" s="139"/>
      <c r="AE136" s="139"/>
      <c r="AF136" s="139"/>
      <c r="AG136" s="139"/>
      <c r="AH136" s="139"/>
      <c r="AI136" s="139"/>
      <c r="AJ136" s="139"/>
      <c r="AK136" s="139"/>
      <c r="AL136" s="139"/>
      <c r="AM136" s="139"/>
      <c r="AN136" s="139"/>
      <c r="AO136" s="139"/>
      <c r="AP136" s="139"/>
      <c r="AQ136" s="139"/>
      <c r="AR136" s="139"/>
      <c r="AS136" s="139"/>
      <c r="AT136" s="139"/>
      <c r="AU136" s="139"/>
      <c r="AV136" s="139"/>
      <c r="AW136" s="139"/>
      <c r="AX136" s="139"/>
      <c r="AY136" s="139"/>
      <c r="AZ136" s="139"/>
      <c r="BA136" s="139"/>
      <c r="BB136" s="139"/>
      <c r="BC136" s="139"/>
      <c r="BD136" s="139"/>
      <c r="BE136" s="139"/>
      <c r="BF136" s="139"/>
      <c r="BG136" s="139"/>
      <c r="BH136" s="139"/>
      <c r="BI136" s="139"/>
      <c r="BJ136" s="139"/>
      <c r="BK136" s="139"/>
      <c r="BL136" s="139"/>
      <c r="BM136" s="139"/>
      <c r="BN136" s="139"/>
      <c r="BO136" s="139"/>
      <c r="BP136" s="139"/>
      <c r="BQ136" s="139"/>
      <c r="BR136" s="139"/>
      <c r="BS136" s="139"/>
      <c r="BT136" s="139"/>
      <c r="BU136" s="139"/>
      <c r="BV136" s="139"/>
      <c r="BW136" s="139"/>
      <c r="BX136" s="139"/>
      <c r="BY136" s="139"/>
      <c r="BZ136" s="139"/>
      <c r="CA136" s="139"/>
      <c r="CB136" s="139"/>
      <c r="CC136" s="139"/>
      <c r="CD136" s="139"/>
      <c r="CE136" s="139"/>
      <c r="CF136" s="139"/>
      <c r="CG136" s="139"/>
      <c r="CH136" s="139"/>
      <c r="CI136" s="139"/>
      <c r="CJ136" s="139"/>
      <c r="CK136" s="139"/>
      <c r="CL136" s="139"/>
      <c r="CM136" s="139"/>
      <c r="CN136" s="139"/>
      <c r="CO136" s="139"/>
      <c r="CP136" s="139"/>
      <c r="CQ136" s="139"/>
      <c r="CR136" s="139"/>
      <c r="CS136" s="139"/>
      <c r="CT136" s="139"/>
      <c r="CU136" s="139"/>
      <c r="CV136" s="139"/>
      <c r="CW136" s="139"/>
      <c r="CX136" s="139"/>
      <c r="CY136" s="139"/>
      <c r="CZ136" s="139"/>
      <c r="DA136" s="139"/>
      <c r="DB136" s="139"/>
      <c r="DC136" s="139"/>
      <c r="DD136" s="139"/>
      <c r="DE136" s="139"/>
      <c r="DF136" s="139"/>
      <c r="DG136" s="139"/>
      <c r="DH136" s="139"/>
      <c r="DI136" s="139"/>
      <c r="DJ136" s="139"/>
      <c r="DK136" s="139"/>
      <c r="EG136" s="101"/>
      <c r="EH136" s="101"/>
      <c r="EI136" s="101"/>
      <c r="EJ136" s="101"/>
      <c r="EK136" s="101"/>
      <c r="EL136" s="101"/>
      <c r="EM136" s="101"/>
      <c r="EN136" s="101"/>
      <c r="EO136" s="101"/>
      <c r="EP136" s="101"/>
      <c r="EQ136" s="101"/>
      <c r="ER136" s="101"/>
      <c r="ES136" s="101"/>
      <c r="ET136" s="101"/>
      <c r="EU136" s="101"/>
    </row>
    <row r="137" spans="2:151" ht="13.65" customHeight="1" x14ac:dyDescent="0.25">
      <c r="B137" s="139"/>
      <c r="C137" s="139"/>
      <c r="D137" s="139"/>
      <c r="E137" s="139"/>
      <c r="F137" s="139"/>
      <c r="G137" s="139"/>
      <c r="H137" s="139"/>
      <c r="I137" s="139"/>
      <c r="J137" s="139"/>
      <c r="K137" s="139"/>
      <c r="L137" s="139"/>
      <c r="M137" s="139"/>
      <c r="N137" s="139"/>
      <c r="O137" s="139"/>
      <c r="P137" s="139"/>
      <c r="Q137" s="139"/>
      <c r="R137" s="139"/>
      <c r="S137" s="139"/>
      <c r="T137" s="139"/>
      <c r="U137" s="139"/>
      <c r="V137" s="139"/>
      <c r="W137" s="139"/>
      <c r="X137" s="139"/>
      <c r="Y137" s="139"/>
      <c r="Z137" s="139"/>
      <c r="AA137" s="139"/>
      <c r="AB137" s="139"/>
      <c r="AC137" s="139"/>
      <c r="AD137" s="139"/>
      <c r="AE137" s="139"/>
      <c r="AF137" s="139"/>
      <c r="AG137" s="139"/>
      <c r="AH137" s="139"/>
      <c r="AI137" s="139"/>
      <c r="AJ137" s="139"/>
      <c r="AK137" s="139"/>
      <c r="AL137" s="139"/>
      <c r="AM137" s="139"/>
      <c r="AN137" s="139"/>
      <c r="AO137" s="139"/>
      <c r="AP137" s="139"/>
      <c r="AQ137" s="139"/>
      <c r="AR137" s="139"/>
      <c r="AS137" s="139"/>
      <c r="AT137" s="139"/>
      <c r="AU137" s="139"/>
      <c r="AV137" s="139"/>
      <c r="AW137" s="139"/>
      <c r="AX137" s="139"/>
      <c r="AY137" s="139"/>
      <c r="AZ137" s="139"/>
      <c r="BA137" s="139"/>
      <c r="BB137" s="139"/>
      <c r="BC137" s="139"/>
      <c r="BD137" s="139"/>
      <c r="BE137" s="139"/>
      <c r="BF137" s="139"/>
      <c r="BG137" s="139"/>
      <c r="BH137" s="139"/>
      <c r="BI137" s="139"/>
      <c r="BJ137" s="139"/>
      <c r="BK137" s="139"/>
      <c r="BL137" s="139"/>
      <c r="BM137" s="139"/>
      <c r="BN137" s="139"/>
      <c r="BO137" s="139"/>
      <c r="BP137" s="139"/>
      <c r="BQ137" s="139"/>
      <c r="BR137" s="139"/>
      <c r="BS137" s="139"/>
      <c r="BT137" s="139"/>
      <c r="BU137" s="139"/>
      <c r="BV137" s="139"/>
      <c r="BW137" s="139"/>
      <c r="BX137" s="139"/>
      <c r="BY137" s="139"/>
      <c r="BZ137" s="139"/>
      <c r="CA137" s="139"/>
      <c r="CB137" s="139"/>
      <c r="CC137" s="139"/>
      <c r="CD137" s="139"/>
      <c r="CE137" s="139"/>
      <c r="CF137" s="139"/>
      <c r="CG137" s="139"/>
      <c r="CH137" s="139"/>
      <c r="CI137" s="139"/>
      <c r="CJ137" s="139"/>
      <c r="CK137" s="139"/>
      <c r="CL137" s="139"/>
      <c r="CM137" s="139"/>
      <c r="CN137" s="139"/>
      <c r="CO137" s="139"/>
      <c r="CP137" s="139"/>
      <c r="CQ137" s="139"/>
      <c r="CR137" s="139"/>
      <c r="CS137" s="139"/>
      <c r="CT137" s="139"/>
      <c r="CU137" s="139"/>
      <c r="CV137" s="139"/>
      <c r="CW137" s="139"/>
      <c r="CX137" s="139"/>
      <c r="CY137" s="139"/>
      <c r="CZ137" s="139"/>
      <c r="DA137" s="139"/>
      <c r="DB137" s="139"/>
      <c r="DC137" s="139"/>
      <c r="DD137" s="139"/>
      <c r="DE137" s="139"/>
      <c r="DF137" s="139"/>
      <c r="DG137" s="139"/>
      <c r="DH137" s="139"/>
      <c r="DI137" s="139"/>
      <c r="DJ137" s="139"/>
      <c r="DK137" s="139"/>
      <c r="EG137" s="101"/>
      <c r="EH137" s="101"/>
      <c r="EI137" s="101"/>
      <c r="EJ137" s="101"/>
      <c r="EK137" s="101"/>
      <c r="EL137" s="101"/>
      <c r="EM137" s="101"/>
      <c r="EN137" s="101"/>
      <c r="EO137" s="101"/>
      <c r="EP137" s="101"/>
      <c r="EQ137" s="101"/>
      <c r="ER137" s="101"/>
      <c r="ES137" s="101"/>
      <c r="ET137" s="101"/>
      <c r="EU137" s="101"/>
    </row>
    <row r="138" spans="2:151" ht="13.65" customHeight="1" x14ac:dyDescent="0.25">
      <c r="B138" s="139"/>
      <c r="C138" s="139"/>
      <c r="D138" s="139"/>
      <c r="E138" s="139"/>
      <c r="F138" s="139"/>
      <c r="G138" s="139"/>
      <c r="H138" s="139"/>
      <c r="I138" s="139"/>
      <c r="J138" s="139"/>
      <c r="K138" s="139"/>
      <c r="L138" s="139"/>
      <c r="M138" s="139"/>
      <c r="N138" s="139"/>
      <c r="O138" s="139"/>
      <c r="P138" s="139"/>
      <c r="Q138" s="139"/>
      <c r="R138" s="139"/>
      <c r="S138" s="139"/>
      <c r="T138" s="139"/>
      <c r="U138" s="139"/>
      <c r="V138" s="139"/>
      <c r="W138" s="139"/>
      <c r="X138" s="139"/>
      <c r="Y138" s="139"/>
      <c r="Z138" s="139"/>
      <c r="AA138" s="139"/>
      <c r="AB138" s="139"/>
      <c r="AC138" s="139"/>
      <c r="AD138" s="139"/>
      <c r="AE138" s="139"/>
      <c r="AF138" s="139"/>
      <c r="AG138" s="139"/>
      <c r="AH138" s="139"/>
      <c r="AI138" s="139"/>
      <c r="AJ138" s="139"/>
      <c r="AK138" s="139"/>
      <c r="AL138" s="139"/>
      <c r="AM138" s="139"/>
      <c r="AN138" s="139"/>
      <c r="AO138" s="139"/>
      <c r="AP138" s="139"/>
      <c r="AQ138" s="139"/>
      <c r="AR138" s="139"/>
      <c r="AS138" s="139"/>
      <c r="AT138" s="139"/>
      <c r="AU138" s="139"/>
      <c r="AV138" s="139"/>
      <c r="AW138" s="139"/>
      <c r="AX138" s="139"/>
      <c r="AY138" s="139"/>
      <c r="AZ138" s="139"/>
      <c r="BA138" s="139"/>
      <c r="BB138" s="139"/>
      <c r="BC138" s="139"/>
      <c r="BD138" s="139"/>
      <c r="BE138" s="139"/>
      <c r="BF138" s="139"/>
      <c r="BG138" s="139"/>
      <c r="BH138" s="139"/>
      <c r="BI138" s="139"/>
      <c r="BJ138" s="139"/>
      <c r="BK138" s="139"/>
      <c r="BL138" s="139"/>
      <c r="BM138" s="139"/>
      <c r="BN138" s="139"/>
      <c r="BO138" s="139"/>
      <c r="BP138" s="139"/>
      <c r="BQ138" s="139"/>
      <c r="BR138" s="139"/>
      <c r="BS138" s="139"/>
      <c r="BT138" s="139"/>
      <c r="BU138" s="139"/>
      <c r="BV138" s="139"/>
      <c r="BW138" s="139"/>
      <c r="BX138" s="139"/>
      <c r="BY138" s="139"/>
      <c r="BZ138" s="139"/>
      <c r="CA138" s="139"/>
      <c r="CB138" s="139"/>
      <c r="CC138" s="139"/>
      <c r="CD138" s="139"/>
      <c r="CE138" s="139"/>
      <c r="CF138" s="139"/>
      <c r="CG138" s="139"/>
      <c r="CH138" s="139"/>
      <c r="CI138" s="139"/>
      <c r="CJ138" s="139"/>
      <c r="CK138" s="139"/>
      <c r="CL138" s="139"/>
      <c r="CM138" s="139"/>
      <c r="CN138" s="139"/>
      <c r="CO138" s="139"/>
      <c r="CP138" s="139"/>
      <c r="CQ138" s="139"/>
      <c r="CR138" s="139"/>
      <c r="CS138" s="139"/>
      <c r="CT138" s="139"/>
      <c r="CU138" s="139"/>
      <c r="CV138" s="139"/>
      <c r="CW138" s="139"/>
      <c r="CX138" s="139"/>
      <c r="CY138" s="139"/>
      <c r="CZ138" s="139"/>
      <c r="DA138" s="139"/>
      <c r="DB138" s="139"/>
      <c r="DC138" s="139"/>
      <c r="DD138" s="139"/>
      <c r="DE138" s="139"/>
      <c r="DF138" s="139"/>
      <c r="DG138" s="139"/>
      <c r="DH138" s="139"/>
      <c r="DI138" s="139"/>
      <c r="DJ138" s="139"/>
      <c r="DK138" s="139"/>
      <c r="EG138" s="101"/>
      <c r="EH138" s="101"/>
      <c r="EI138" s="101"/>
      <c r="EJ138" s="101"/>
      <c r="EK138" s="101"/>
      <c r="EL138" s="101"/>
      <c r="EM138" s="101"/>
      <c r="EN138" s="101"/>
      <c r="EO138" s="101"/>
      <c r="EP138" s="101"/>
      <c r="EQ138" s="101"/>
      <c r="ER138" s="101"/>
      <c r="ES138" s="101"/>
      <c r="ET138" s="101"/>
      <c r="EU138" s="101"/>
    </row>
    <row r="139" spans="2:151" ht="13.65" customHeight="1" x14ac:dyDescent="0.25">
      <c r="B139" s="139"/>
      <c r="C139" s="139"/>
      <c r="D139" s="139"/>
      <c r="E139" s="139"/>
      <c r="F139" s="139"/>
      <c r="G139" s="139"/>
      <c r="H139" s="139"/>
      <c r="I139" s="139"/>
      <c r="J139" s="139"/>
      <c r="K139" s="139"/>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c r="AG139" s="139"/>
      <c r="AH139" s="139"/>
      <c r="AI139" s="139"/>
      <c r="AJ139" s="139"/>
      <c r="AK139" s="139"/>
      <c r="AL139" s="139"/>
      <c r="AM139" s="139"/>
      <c r="AN139" s="139"/>
      <c r="AO139" s="139"/>
      <c r="AP139" s="139"/>
      <c r="AQ139" s="139"/>
      <c r="AR139" s="139"/>
      <c r="AS139" s="139"/>
      <c r="AT139" s="139"/>
      <c r="AU139" s="139"/>
      <c r="AV139" s="139"/>
      <c r="AW139" s="139"/>
      <c r="AX139" s="139"/>
      <c r="AY139" s="139"/>
      <c r="AZ139" s="139"/>
      <c r="BA139" s="139"/>
      <c r="BB139" s="139"/>
      <c r="BC139" s="139"/>
      <c r="BD139" s="139"/>
      <c r="BE139" s="139"/>
      <c r="BF139" s="139"/>
      <c r="BG139" s="139"/>
      <c r="BH139" s="139"/>
      <c r="BI139" s="139"/>
      <c r="BJ139" s="139"/>
      <c r="BK139" s="139"/>
      <c r="BL139" s="139"/>
      <c r="BM139" s="139"/>
      <c r="BN139" s="139"/>
      <c r="BO139" s="139"/>
      <c r="BP139" s="139"/>
      <c r="BQ139" s="139"/>
      <c r="BR139" s="139"/>
      <c r="BS139" s="139"/>
      <c r="BT139" s="139"/>
      <c r="BU139" s="139"/>
      <c r="BV139" s="139"/>
      <c r="BW139" s="139"/>
      <c r="BX139" s="139"/>
      <c r="BY139" s="139"/>
      <c r="BZ139" s="139"/>
      <c r="CA139" s="139"/>
      <c r="CB139" s="139"/>
      <c r="CC139" s="139"/>
      <c r="CD139" s="139"/>
      <c r="CE139" s="139"/>
      <c r="CF139" s="139"/>
      <c r="CG139" s="139"/>
      <c r="CH139" s="139"/>
      <c r="CI139" s="139"/>
      <c r="CJ139" s="139"/>
      <c r="CK139" s="139"/>
      <c r="CL139" s="139"/>
      <c r="CM139" s="139"/>
      <c r="CN139" s="139"/>
      <c r="CO139" s="139"/>
      <c r="CP139" s="139"/>
      <c r="CQ139" s="139"/>
      <c r="CR139" s="139"/>
      <c r="CS139" s="139"/>
      <c r="CT139" s="139"/>
      <c r="CU139" s="139"/>
      <c r="CV139" s="139"/>
      <c r="CW139" s="139"/>
      <c r="CX139" s="139"/>
      <c r="CY139" s="139"/>
      <c r="CZ139" s="139"/>
      <c r="DA139" s="139"/>
      <c r="DB139" s="139"/>
      <c r="DC139" s="139"/>
      <c r="DD139" s="139"/>
      <c r="DE139" s="139"/>
      <c r="DF139" s="139"/>
      <c r="DG139" s="139"/>
      <c r="DH139" s="139"/>
      <c r="DI139" s="139"/>
      <c r="DJ139" s="139"/>
      <c r="DK139" s="139"/>
      <c r="EG139" s="101"/>
      <c r="EH139" s="101"/>
      <c r="EI139" s="101"/>
      <c r="EJ139" s="101"/>
      <c r="EK139" s="101"/>
      <c r="EL139" s="101"/>
      <c r="EM139" s="101"/>
      <c r="EN139" s="101"/>
      <c r="EO139" s="101"/>
      <c r="EP139" s="101"/>
      <c r="EQ139" s="101"/>
      <c r="ER139" s="101"/>
      <c r="ES139" s="101"/>
      <c r="ET139" s="101"/>
      <c r="EU139" s="101"/>
    </row>
    <row r="140" spans="2:151" ht="13.65" customHeight="1" x14ac:dyDescent="0.25">
      <c r="B140" s="139"/>
      <c r="C140" s="139"/>
      <c r="D140" s="139"/>
      <c r="E140" s="139"/>
      <c r="F140" s="139"/>
      <c r="G140" s="139"/>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39"/>
      <c r="AY140" s="139"/>
      <c r="AZ140" s="139"/>
      <c r="BA140" s="139"/>
      <c r="BB140" s="139"/>
      <c r="BC140" s="139"/>
      <c r="BD140" s="139"/>
      <c r="BE140" s="139"/>
      <c r="BF140" s="139"/>
      <c r="BG140" s="139"/>
      <c r="BH140" s="139"/>
      <c r="BI140" s="139"/>
      <c r="BJ140" s="139"/>
      <c r="BK140" s="139"/>
      <c r="BL140" s="139"/>
      <c r="BM140" s="139"/>
      <c r="BN140" s="139"/>
      <c r="BO140" s="139"/>
      <c r="BP140" s="139"/>
      <c r="BQ140" s="139"/>
      <c r="BR140" s="139"/>
      <c r="BS140" s="139"/>
      <c r="BT140" s="139"/>
      <c r="BU140" s="139"/>
      <c r="BV140" s="139"/>
      <c r="BW140" s="139"/>
      <c r="BX140" s="139"/>
      <c r="BY140" s="139"/>
      <c r="BZ140" s="139"/>
      <c r="CA140" s="139"/>
      <c r="CB140" s="139"/>
      <c r="CC140" s="139"/>
      <c r="CD140" s="139"/>
      <c r="CE140" s="139"/>
      <c r="CF140" s="139"/>
      <c r="CG140" s="139"/>
      <c r="CH140" s="139"/>
      <c r="CI140" s="139"/>
      <c r="CJ140" s="139"/>
      <c r="CK140" s="139"/>
      <c r="CL140" s="139"/>
      <c r="CM140" s="139"/>
      <c r="CN140" s="139"/>
      <c r="CO140" s="139"/>
      <c r="CP140" s="139"/>
      <c r="CQ140" s="139"/>
      <c r="CR140" s="139"/>
      <c r="CS140" s="139"/>
      <c r="CT140" s="139"/>
      <c r="CU140" s="139"/>
      <c r="CV140" s="139"/>
      <c r="CW140" s="139"/>
      <c r="CX140" s="139"/>
      <c r="CY140" s="139"/>
      <c r="CZ140" s="139"/>
      <c r="DA140" s="139"/>
      <c r="DB140" s="139"/>
      <c r="DC140" s="139"/>
      <c r="DD140" s="139"/>
      <c r="DE140" s="139"/>
      <c r="DF140" s="139"/>
      <c r="DG140" s="139"/>
      <c r="DH140" s="139"/>
      <c r="DI140" s="139"/>
      <c r="DJ140" s="139"/>
      <c r="DK140" s="139"/>
      <c r="EG140" s="101"/>
      <c r="EH140" s="101"/>
      <c r="EI140" s="101"/>
      <c r="EJ140" s="101"/>
      <c r="EK140" s="101"/>
      <c r="EL140" s="101"/>
      <c r="EM140" s="101"/>
      <c r="EN140" s="101"/>
      <c r="EO140" s="101"/>
      <c r="EP140" s="101"/>
      <c r="EQ140" s="101"/>
      <c r="ER140" s="101"/>
      <c r="ES140" s="101"/>
      <c r="ET140" s="101"/>
      <c r="EU140" s="101"/>
    </row>
    <row r="141" spans="2:151" ht="13.65" customHeight="1" x14ac:dyDescent="0.25">
      <c r="B141" s="139"/>
      <c r="C141" s="139"/>
      <c r="D141" s="139"/>
      <c r="E141" s="139"/>
      <c r="F141" s="139"/>
      <c r="G141" s="139"/>
      <c r="H141" s="139"/>
      <c r="I141" s="139"/>
      <c r="J141" s="139"/>
      <c r="K141" s="139"/>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139"/>
      <c r="AP141" s="139"/>
      <c r="AQ141" s="139"/>
      <c r="AR141" s="139"/>
      <c r="AS141" s="139"/>
      <c r="AT141" s="139"/>
      <c r="AU141" s="139"/>
      <c r="AV141" s="139"/>
      <c r="AW141" s="139"/>
      <c r="AX141" s="139"/>
      <c r="AY141" s="139"/>
      <c r="AZ141" s="139"/>
      <c r="BA141" s="139"/>
      <c r="BB141" s="139"/>
      <c r="BC141" s="139"/>
      <c r="BD141" s="139"/>
      <c r="BE141" s="139"/>
      <c r="BF141" s="139"/>
      <c r="BG141" s="139"/>
      <c r="BH141" s="139"/>
      <c r="BI141" s="139"/>
      <c r="BJ141" s="139"/>
      <c r="BK141" s="139"/>
      <c r="BL141" s="139"/>
      <c r="BM141" s="139"/>
      <c r="BN141" s="139"/>
      <c r="BO141" s="139"/>
      <c r="BP141" s="139"/>
      <c r="BQ141" s="139"/>
      <c r="BR141" s="139"/>
      <c r="BS141" s="139"/>
      <c r="BT141" s="139"/>
      <c r="BU141" s="139"/>
      <c r="BV141" s="139"/>
      <c r="BW141" s="139"/>
      <c r="BX141" s="139"/>
      <c r="BY141" s="139"/>
      <c r="BZ141" s="139"/>
      <c r="CA141" s="139"/>
      <c r="CB141" s="139"/>
      <c r="CC141" s="139"/>
      <c r="CD141" s="139"/>
      <c r="CE141" s="139"/>
      <c r="CF141" s="139"/>
      <c r="CG141" s="139"/>
      <c r="CH141" s="139"/>
      <c r="CI141" s="139"/>
      <c r="CJ141" s="139"/>
      <c r="CK141" s="139"/>
      <c r="CL141" s="139"/>
      <c r="CM141" s="139"/>
      <c r="CN141" s="139"/>
      <c r="CO141" s="139"/>
      <c r="CP141" s="139"/>
      <c r="CQ141" s="139"/>
      <c r="CR141" s="139"/>
      <c r="CS141" s="139"/>
      <c r="CT141" s="139"/>
      <c r="CU141" s="139"/>
      <c r="CV141" s="139"/>
      <c r="CW141" s="139"/>
      <c r="CX141" s="139"/>
      <c r="CY141" s="139"/>
      <c r="CZ141" s="139"/>
      <c r="DA141" s="139"/>
      <c r="DB141" s="139"/>
      <c r="DC141" s="139"/>
      <c r="DD141" s="139"/>
      <c r="DE141" s="139"/>
      <c r="DF141" s="139"/>
      <c r="DG141" s="139"/>
      <c r="DH141" s="139"/>
      <c r="DI141" s="139"/>
      <c r="DJ141" s="139"/>
      <c r="DK141" s="139"/>
      <c r="EG141" s="101"/>
      <c r="EH141" s="101"/>
      <c r="EI141" s="101"/>
      <c r="EJ141" s="101"/>
      <c r="EK141" s="101"/>
      <c r="EL141" s="101"/>
      <c r="EM141" s="101"/>
      <c r="EN141" s="101"/>
      <c r="EO141" s="101"/>
      <c r="EP141" s="101"/>
      <c r="EQ141" s="101"/>
      <c r="ER141" s="101"/>
      <c r="ES141" s="101"/>
      <c r="ET141" s="101"/>
      <c r="EU141" s="101"/>
    </row>
    <row r="142" spans="2:151" ht="13.65" customHeight="1" x14ac:dyDescent="0.25">
      <c r="B142" s="139"/>
      <c r="C142" s="139"/>
      <c r="D142" s="139"/>
      <c r="E142" s="139"/>
      <c r="F142" s="139"/>
      <c r="G142" s="139"/>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39"/>
      <c r="AY142" s="139"/>
      <c r="AZ142" s="139"/>
      <c r="BA142" s="139"/>
      <c r="BB142" s="139"/>
      <c r="BC142" s="139"/>
      <c r="BD142" s="139"/>
      <c r="BE142" s="139"/>
      <c r="BF142" s="139"/>
      <c r="BG142" s="139"/>
      <c r="BH142" s="139"/>
      <c r="BI142" s="139"/>
      <c r="BJ142" s="139"/>
      <c r="BK142" s="139"/>
      <c r="BL142" s="139"/>
      <c r="BM142" s="139"/>
      <c r="BN142" s="139"/>
      <c r="BO142" s="139"/>
      <c r="BP142" s="139"/>
      <c r="BQ142" s="139"/>
      <c r="BR142" s="139"/>
      <c r="BS142" s="139"/>
      <c r="BT142" s="139"/>
      <c r="BU142" s="139"/>
      <c r="BV142" s="139"/>
      <c r="BW142" s="139"/>
      <c r="BX142" s="139"/>
      <c r="BY142" s="139"/>
      <c r="BZ142" s="139"/>
      <c r="CA142" s="139"/>
      <c r="CB142" s="139"/>
      <c r="CC142" s="139"/>
      <c r="CD142" s="139"/>
      <c r="CE142" s="139"/>
      <c r="CF142" s="139"/>
      <c r="CG142" s="139"/>
      <c r="CH142" s="139"/>
      <c r="CI142" s="139"/>
      <c r="CJ142" s="139"/>
      <c r="CK142" s="139"/>
      <c r="CL142" s="139"/>
      <c r="CM142" s="139"/>
      <c r="CN142" s="139"/>
      <c r="CO142" s="139"/>
      <c r="CP142" s="139"/>
      <c r="CQ142" s="139"/>
      <c r="CR142" s="139"/>
      <c r="CS142" s="139"/>
      <c r="CT142" s="139"/>
      <c r="CU142" s="139"/>
      <c r="CV142" s="139"/>
      <c r="CW142" s="139"/>
      <c r="CX142" s="139"/>
      <c r="CY142" s="139"/>
      <c r="CZ142" s="139"/>
      <c r="DA142" s="139"/>
      <c r="DB142" s="139"/>
      <c r="DC142" s="139"/>
      <c r="DD142" s="139"/>
      <c r="DE142" s="139"/>
      <c r="DF142" s="139"/>
      <c r="DG142" s="139"/>
      <c r="DH142" s="139"/>
      <c r="DI142" s="139"/>
      <c r="DJ142" s="139"/>
      <c r="DK142" s="139"/>
      <c r="EG142" s="101"/>
      <c r="EH142" s="101"/>
      <c r="EI142" s="101"/>
      <c r="EJ142" s="101"/>
      <c r="EK142" s="101"/>
      <c r="EL142" s="101"/>
      <c r="EM142" s="101"/>
      <c r="EN142" s="101"/>
      <c r="EO142" s="101"/>
      <c r="EP142" s="101"/>
      <c r="EQ142" s="101"/>
      <c r="ER142" s="101"/>
      <c r="ES142" s="101"/>
      <c r="ET142" s="101"/>
      <c r="EU142" s="101"/>
    </row>
    <row r="143" spans="2:151" ht="13.65" customHeight="1" x14ac:dyDescent="0.25">
      <c r="B143" s="139"/>
      <c r="C143" s="139"/>
      <c r="D143" s="139"/>
      <c r="E143" s="139"/>
      <c r="F143" s="139"/>
      <c r="G143" s="139"/>
      <c r="H143" s="139"/>
      <c r="I143" s="139"/>
      <c r="J143" s="139"/>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139"/>
      <c r="AP143" s="139"/>
      <c r="AQ143" s="139"/>
      <c r="AR143" s="139"/>
      <c r="AS143" s="139"/>
      <c r="AT143" s="139"/>
      <c r="AU143" s="139"/>
      <c r="AV143" s="139"/>
      <c r="AW143" s="139"/>
      <c r="AX143" s="139"/>
      <c r="AY143" s="139"/>
      <c r="AZ143" s="139"/>
      <c r="BA143" s="139"/>
      <c r="BB143" s="139"/>
      <c r="BC143" s="139"/>
      <c r="BD143" s="139"/>
      <c r="BE143" s="139"/>
      <c r="BF143" s="139"/>
      <c r="BG143" s="139"/>
      <c r="BH143" s="139"/>
      <c r="BI143" s="139"/>
      <c r="BJ143" s="139"/>
      <c r="BK143" s="139"/>
      <c r="BL143" s="139"/>
      <c r="BM143" s="139"/>
      <c r="BN143" s="139"/>
      <c r="BO143" s="139"/>
      <c r="BP143" s="139"/>
      <c r="BQ143" s="139"/>
      <c r="BR143" s="139"/>
      <c r="BS143" s="139"/>
      <c r="BT143" s="139"/>
      <c r="BU143" s="139"/>
      <c r="BV143" s="139"/>
      <c r="BW143" s="139"/>
      <c r="BX143" s="139"/>
      <c r="BY143" s="139"/>
      <c r="BZ143" s="139"/>
      <c r="CA143" s="139"/>
      <c r="CB143" s="139"/>
      <c r="CC143" s="139"/>
      <c r="CD143" s="139"/>
      <c r="CE143" s="139"/>
      <c r="CF143" s="139"/>
      <c r="CG143" s="139"/>
      <c r="CH143" s="139"/>
      <c r="CI143" s="139"/>
      <c r="CJ143" s="139"/>
      <c r="CK143" s="139"/>
      <c r="CL143" s="139"/>
      <c r="CM143" s="139"/>
      <c r="CN143" s="139"/>
      <c r="CO143" s="139"/>
      <c r="CP143" s="139"/>
      <c r="CQ143" s="139"/>
      <c r="CR143" s="139"/>
      <c r="CS143" s="139"/>
      <c r="CT143" s="139"/>
      <c r="CU143" s="139"/>
      <c r="CV143" s="139"/>
      <c r="CW143" s="139"/>
      <c r="CX143" s="139"/>
      <c r="CY143" s="139"/>
      <c r="CZ143" s="139"/>
      <c r="DA143" s="139"/>
      <c r="DB143" s="139"/>
      <c r="DC143" s="139"/>
      <c r="DD143" s="139"/>
      <c r="DE143" s="139"/>
      <c r="DF143" s="139"/>
      <c r="DG143" s="139"/>
      <c r="DH143" s="139"/>
      <c r="DI143" s="139"/>
      <c r="DJ143" s="139"/>
      <c r="DK143" s="139"/>
      <c r="EG143" s="101"/>
      <c r="EH143" s="101"/>
      <c r="EI143" s="101"/>
      <c r="EJ143" s="101"/>
      <c r="EK143" s="101"/>
      <c r="EL143" s="101"/>
      <c r="EM143" s="101"/>
      <c r="EN143" s="101"/>
      <c r="EO143" s="101"/>
      <c r="EP143" s="101"/>
      <c r="EQ143" s="101"/>
      <c r="ER143" s="101"/>
      <c r="ES143" s="101"/>
      <c r="ET143" s="101"/>
      <c r="EU143" s="101"/>
    </row>
    <row r="144" spans="2:151" ht="13.65" customHeight="1" x14ac:dyDescent="0.25">
      <c r="B144" s="139"/>
      <c r="C144" s="139"/>
      <c r="D144" s="139"/>
      <c r="E144" s="139"/>
      <c r="F144" s="139"/>
      <c r="G144" s="139"/>
      <c r="H144" s="139"/>
      <c r="I144" s="139"/>
      <c r="J144" s="139"/>
      <c r="K144" s="139"/>
      <c r="L144" s="139"/>
      <c r="M144" s="139"/>
      <c r="N144" s="139"/>
      <c r="O144" s="139"/>
      <c r="P144" s="139"/>
      <c r="Q144" s="139"/>
      <c r="R144" s="139"/>
      <c r="S144" s="139"/>
      <c r="T144" s="139"/>
      <c r="U144" s="139"/>
      <c r="V144" s="139"/>
      <c r="W144" s="139"/>
      <c r="X144" s="139"/>
      <c r="Y144" s="139"/>
      <c r="Z144" s="139"/>
      <c r="AA144" s="139"/>
      <c r="AB144" s="139"/>
      <c r="AC144" s="139"/>
      <c r="AD144" s="139"/>
      <c r="AE144" s="139"/>
      <c r="AF144" s="139"/>
      <c r="AG144" s="139"/>
      <c r="AH144" s="139"/>
      <c r="AI144" s="139"/>
      <c r="AJ144" s="139"/>
      <c r="AK144" s="139"/>
      <c r="AL144" s="139"/>
      <c r="AM144" s="139"/>
      <c r="AN144" s="139"/>
      <c r="AO144" s="139"/>
      <c r="AP144" s="139"/>
      <c r="AQ144" s="139"/>
      <c r="AR144" s="139"/>
      <c r="AS144" s="139"/>
      <c r="AT144" s="139"/>
      <c r="AU144" s="139"/>
      <c r="AV144" s="139"/>
      <c r="AW144" s="139"/>
      <c r="AX144" s="139"/>
      <c r="AY144" s="139"/>
      <c r="AZ144" s="139"/>
      <c r="BA144" s="139"/>
      <c r="BB144" s="139"/>
      <c r="BC144" s="139"/>
      <c r="BD144" s="139"/>
      <c r="BE144" s="139"/>
      <c r="BF144" s="139"/>
      <c r="BG144" s="139"/>
      <c r="BH144" s="139"/>
      <c r="BI144" s="139"/>
      <c r="BJ144" s="139"/>
      <c r="BK144" s="139"/>
      <c r="BL144" s="139"/>
      <c r="BM144" s="139"/>
      <c r="BN144" s="139"/>
      <c r="BO144" s="139"/>
      <c r="BP144" s="139"/>
      <c r="BQ144" s="139"/>
      <c r="BR144" s="139"/>
      <c r="BS144" s="139"/>
      <c r="BT144" s="139"/>
      <c r="BU144" s="139"/>
      <c r="BV144" s="139"/>
      <c r="BW144" s="139"/>
      <c r="BX144" s="139"/>
      <c r="BY144" s="139"/>
      <c r="BZ144" s="139"/>
      <c r="CA144" s="139"/>
      <c r="CB144" s="139"/>
      <c r="CC144" s="139"/>
      <c r="CD144" s="139"/>
      <c r="CE144" s="139"/>
      <c r="CF144" s="139"/>
      <c r="CG144" s="139"/>
      <c r="CH144" s="139"/>
      <c r="CI144" s="139"/>
      <c r="CJ144" s="139"/>
      <c r="CK144" s="139"/>
      <c r="CL144" s="139"/>
      <c r="CM144" s="139"/>
      <c r="CN144" s="139"/>
      <c r="CO144" s="139"/>
      <c r="CP144" s="139"/>
      <c r="CQ144" s="139"/>
      <c r="CR144" s="139"/>
      <c r="CS144" s="139"/>
      <c r="CT144" s="139"/>
      <c r="CU144" s="139"/>
      <c r="CV144" s="139"/>
      <c r="CW144" s="139"/>
      <c r="CX144" s="139"/>
      <c r="CY144" s="139"/>
      <c r="CZ144" s="139"/>
      <c r="DA144" s="139"/>
      <c r="DB144" s="139"/>
      <c r="DC144" s="139"/>
      <c r="DD144" s="139"/>
      <c r="DE144" s="139"/>
      <c r="DF144" s="139"/>
      <c r="DG144" s="139"/>
      <c r="DH144" s="139"/>
      <c r="DI144" s="139"/>
      <c r="DJ144" s="139"/>
      <c r="DK144" s="139"/>
      <c r="EG144" s="101"/>
      <c r="EH144" s="101"/>
      <c r="EI144" s="101"/>
      <c r="EJ144" s="101"/>
      <c r="EK144" s="101"/>
      <c r="EL144" s="101"/>
      <c r="EM144" s="101"/>
      <c r="EN144" s="101"/>
      <c r="EO144" s="101"/>
      <c r="EP144" s="101"/>
      <c r="EQ144" s="101"/>
      <c r="ER144" s="101"/>
      <c r="ES144" s="101"/>
      <c r="ET144" s="101"/>
      <c r="EU144" s="101"/>
    </row>
    <row r="145" spans="2:151" ht="13.65" customHeight="1" x14ac:dyDescent="0.25">
      <c r="B145" s="139"/>
      <c r="C145" s="139"/>
      <c r="D145" s="139"/>
      <c r="E145" s="139"/>
      <c r="F145" s="139"/>
      <c r="G145" s="139"/>
      <c r="H145" s="139"/>
      <c r="I145" s="139"/>
      <c r="J145" s="139"/>
      <c r="K145" s="139"/>
      <c r="L145" s="139"/>
      <c r="M145" s="139"/>
      <c r="N145" s="139"/>
      <c r="O145" s="139"/>
      <c r="P145" s="139"/>
      <c r="Q145" s="139"/>
      <c r="R145" s="139"/>
      <c r="S145" s="139"/>
      <c r="T145" s="139"/>
      <c r="U145" s="139"/>
      <c r="V145" s="139"/>
      <c r="W145" s="139"/>
      <c r="X145" s="139"/>
      <c r="Y145" s="139"/>
      <c r="Z145" s="139"/>
      <c r="AA145" s="139"/>
      <c r="AB145" s="139"/>
      <c r="AC145" s="139"/>
      <c r="AD145" s="139"/>
      <c r="AE145" s="139"/>
      <c r="AF145" s="139"/>
      <c r="AG145" s="139"/>
      <c r="AH145" s="139"/>
      <c r="AI145" s="139"/>
      <c r="AJ145" s="139"/>
      <c r="AK145" s="139"/>
      <c r="AL145" s="139"/>
      <c r="AM145" s="139"/>
      <c r="AN145" s="139"/>
      <c r="AO145" s="139"/>
      <c r="AP145" s="139"/>
      <c r="AQ145" s="139"/>
      <c r="AR145" s="139"/>
      <c r="AS145" s="139"/>
      <c r="AT145" s="139"/>
      <c r="AU145" s="139"/>
      <c r="AV145" s="139"/>
      <c r="AW145" s="139"/>
      <c r="AX145" s="139"/>
      <c r="AY145" s="139"/>
      <c r="AZ145" s="139"/>
      <c r="BA145" s="139"/>
      <c r="BB145" s="139"/>
      <c r="BC145" s="139"/>
      <c r="BD145" s="139"/>
      <c r="BE145" s="139"/>
      <c r="BF145" s="139"/>
      <c r="BG145" s="139"/>
      <c r="BH145" s="139"/>
      <c r="BI145" s="139"/>
      <c r="BJ145" s="139"/>
      <c r="BK145" s="139"/>
      <c r="BL145" s="139"/>
      <c r="BM145" s="139"/>
      <c r="BN145" s="139"/>
      <c r="BO145" s="139"/>
      <c r="BP145" s="139"/>
      <c r="BQ145" s="139"/>
      <c r="BR145" s="139"/>
      <c r="BS145" s="139"/>
      <c r="BT145" s="139"/>
      <c r="BU145" s="139"/>
      <c r="BV145" s="139"/>
      <c r="BW145" s="139"/>
      <c r="BX145" s="139"/>
      <c r="BY145" s="139"/>
      <c r="BZ145" s="139"/>
      <c r="CA145" s="139"/>
      <c r="CB145" s="139"/>
      <c r="CC145" s="139"/>
      <c r="CD145" s="139"/>
      <c r="CE145" s="139"/>
      <c r="CF145" s="139"/>
      <c r="CG145" s="139"/>
      <c r="CH145" s="139"/>
      <c r="CI145" s="139"/>
      <c r="CJ145" s="139"/>
      <c r="CK145" s="139"/>
      <c r="CL145" s="139"/>
      <c r="CM145" s="139"/>
      <c r="CN145" s="139"/>
      <c r="CO145" s="139"/>
      <c r="CP145" s="139"/>
      <c r="CQ145" s="139"/>
      <c r="CR145" s="139"/>
      <c r="CS145" s="139"/>
      <c r="CT145" s="139"/>
      <c r="CU145" s="139"/>
      <c r="CV145" s="139"/>
      <c r="CW145" s="139"/>
      <c r="CX145" s="139"/>
      <c r="CY145" s="139"/>
      <c r="CZ145" s="139"/>
      <c r="DA145" s="139"/>
      <c r="DB145" s="139"/>
      <c r="DC145" s="139"/>
      <c r="DD145" s="139"/>
      <c r="DE145" s="139"/>
      <c r="DF145" s="139"/>
      <c r="DG145" s="139"/>
      <c r="DH145" s="139"/>
      <c r="DI145" s="139"/>
      <c r="DJ145" s="139"/>
      <c r="DK145" s="139"/>
      <c r="EG145" s="101"/>
      <c r="EH145" s="101"/>
      <c r="EI145" s="101"/>
      <c r="EJ145" s="101"/>
      <c r="EK145" s="101"/>
      <c r="EL145" s="101"/>
      <c r="EM145" s="101"/>
      <c r="EN145" s="101"/>
      <c r="EO145" s="101"/>
      <c r="EP145" s="101"/>
      <c r="EQ145" s="101"/>
      <c r="ER145" s="101"/>
      <c r="ES145" s="101"/>
      <c r="ET145" s="101"/>
      <c r="EU145" s="101"/>
    </row>
    <row r="146" spans="2:151" ht="13.65" customHeight="1" x14ac:dyDescent="0.25">
      <c r="B146" s="139"/>
      <c r="C146" s="139"/>
      <c r="D146" s="139"/>
      <c r="E146" s="139"/>
      <c r="F146" s="139"/>
      <c r="G146" s="139"/>
      <c r="H146" s="139"/>
      <c r="I146" s="139"/>
      <c r="J146" s="139"/>
      <c r="K146" s="139"/>
      <c r="L146" s="139"/>
      <c r="M146" s="139"/>
      <c r="N146" s="139"/>
      <c r="O146" s="139"/>
      <c r="P146" s="139"/>
      <c r="Q146" s="139"/>
      <c r="R146" s="139"/>
      <c r="S146" s="139"/>
      <c r="T146" s="139"/>
      <c r="U146" s="139"/>
      <c r="V146" s="139"/>
      <c r="W146" s="139"/>
      <c r="X146" s="139"/>
      <c r="Y146" s="139"/>
      <c r="Z146" s="139"/>
      <c r="AA146" s="139"/>
      <c r="AB146" s="139"/>
      <c r="AC146" s="139"/>
      <c r="AD146" s="139"/>
      <c r="AE146" s="139"/>
      <c r="AF146" s="139"/>
      <c r="AG146" s="139"/>
      <c r="AH146" s="139"/>
      <c r="AI146" s="139"/>
      <c r="AJ146" s="139"/>
      <c r="AK146" s="139"/>
      <c r="AL146" s="139"/>
      <c r="AM146" s="139"/>
      <c r="AN146" s="139"/>
      <c r="AO146" s="139"/>
      <c r="AP146" s="139"/>
      <c r="AQ146" s="139"/>
      <c r="AR146" s="139"/>
      <c r="AS146" s="139"/>
      <c r="AT146" s="139"/>
      <c r="AU146" s="139"/>
      <c r="AV146" s="139"/>
      <c r="AW146" s="139"/>
      <c r="AX146" s="139"/>
      <c r="AY146" s="139"/>
      <c r="AZ146" s="139"/>
      <c r="BA146" s="139"/>
      <c r="BB146" s="139"/>
      <c r="BC146" s="139"/>
      <c r="BD146" s="139"/>
      <c r="BE146" s="139"/>
      <c r="BF146" s="139"/>
      <c r="BG146" s="139"/>
      <c r="BH146" s="139"/>
      <c r="BI146" s="139"/>
      <c r="BJ146" s="139"/>
      <c r="BK146" s="139"/>
      <c r="BL146" s="139"/>
      <c r="BM146" s="139"/>
      <c r="BN146" s="139"/>
      <c r="BO146" s="139"/>
      <c r="BP146" s="139"/>
      <c r="BQ146" s="139"/>
      <c r="BR146" s="139"/>
      <c r="BS146" s="139"/>
      <c r="BT146" s="139"/>
      <c r="BU146" s="139"/>
      <c r="BV146" s="139"/>
      <c r="BW146" s="139"/>
      <c r="BX146" s="139"/>
      <c r="BY146" s="139"/>
      <c r="BZ146" s="139"/>
      <c r="CA146" s="139"/>
      <c r="CB146" s="139"/>
      <c r="CC146" s="139"/>
      <c r="CD146" s="139"/>
      <c r="CE146" s="139"/>
      <c r="CF146" s="139"/>
      <c r="CG146" s="139"/>
      <c r="CH146" s="139"/>
      <c r="CI146" s="139"/>
      <c r="CJ146" s="139"/>
      <c r="CK146" s="139"/>
      <c r="CL146" s="139"/>
      <c r="CM146" s="139"/>
      <c r="CN146" s="139"/>
      <c r="CO146" s="139"/>
      <c r="CP146" s="139"/>
      <c r="CQ146" s="139"/>
      <c r="CR146" s="139"/>
      <c r="CS146" s="139"/>
      <c r="CT146" s="139"/>
      <c r="CU146" s="139"/>
      <c r="CV146" s="139"/>
      <c r="CW146" s="139"/>
      <c r="CX146" s="139"/>
      <c r="CY146" s="139"/>
      <c r="CZ146" s="139"/>
      <c r="DA146" s="139"/>
      <c r="DB146" s="139"/>
      <c r="DC146" s="139"/>
      <c r="DD146" s="139"/>
      <c r="DE146" s="139"/>
      <c r="DF146" s="139"/>
      <c r="DG146" s="139"/>
      <c r="DH146" s="139"/>
      <c r="DI146" s="139"/>
      <c r="DJ146" s="139"/>
      <c r="DK146" s="139"/>
      <c r="EG146" s="101"/>
      <c r="EH146" s="101"/>
      <c r="EI146" s="101"/>
      <c r="EJ146" s="101"/>
      <c r="EK146" s="101"/>
      <c r="EL146" s="101"/>
      <c r="EM146" s="101"/>
      <c r="EN146" s="101"/>
      <c r="EO146" s="101"/>
      <c r="EP146" s="101"/>
      <c r="EQ146" s="101"/>
      <c r="ER146" s="101"/>
      <c r="ES146" s="101"/>
      <c r="ET146" s="101"/>
      <c r="EU146" s="101"/>
    </row>
    <row r="147" spans="2:151" ht="13.65" customHeight="1" x14ac:dyDescent="0.25">
      <c r="B147" s="139"/>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s="139"/>
      <c r="AL147" s="139"/>
      <c r="AM147" s="139"/>
      <c r="AN147" s="139"/>
      <c r="AO147" s="139"/>
      <c r="AP147" s="139"/>
      <c r="AQ147" s="139"/>
      <c r="AR147" s="139"/>
      <c r="AS147" s="139"/>
      <c r="AT147" s="139"/>
      <c r="AU147" s="139"/>
      <c r="AV147" s="139"/>
      <c r="AW147" s="139"/>
      <c r="AX147" s="139"/>
      <c r="AY147" s="139"/>
      <c r="AZ147" s="139"/>
      <c r="BA147" s="139"/>
      <c r="BB147" s="139"/>
      <c r="BC147" s="139"/>
      <c r="BD147" s="139"/>
      <c r="BE147" s="139"/>
      <c r="BF147" s="139"/>
      <c r="BG147" s="139"/>
      <c r="BH147" s="139"/>
      <c r="BI147" s="139"/>
      <c r="BJ147" s="139"/>
      <c r="BK147" s="139"/>
      <c r="BL147" s="139"/>
      <c r="BM147" s="139"/>
      <c r="BN147" s="139"/>
      <c r="BO147" s="139"/>
      <c r="BP147" s="139"/>
      <c r="BQ147" s="139"/>
      <c r="BR147" s="139"/>
      <c r="BS147" s="139"/>
      <c r="BT147" s="139"/>
      <c r="BU147" s="139"/>
      <c r="BV147" s="139"/>
      <c r="BW147" s="139"/>
      <c r="BX147" s="139"/>
      <c r="BY147" s="139"/>
      <c r="BZ147" s="139"/>
      <c r="CA147" s="139"/>
      <c r="CB147" s="139"/>
      <c r="CC147" s="139"/>
      <c r="CD147" s="139"/>
      <c r="CE147" s="139"/>
      <c r="CF147" s="139"/>
      <c r="CG147" s="139"/>
      <c r="CH147" s="139"/>
      <c r="CI147" s="139"/>
      <c r="CJ147" s="139"/>
      <c r="CK147" s="139"/>
      <c r="CL147" s="139"/>
      <c r="CM147" s="139"/>
      <c r="CN147" s="139"/>
      <c r="CO147" s="139"/>
      <c r="CP147" s="139"/>
      <c r="CQ147" s="139"/>
      <c r="CR147" s="139"/>
      <c r="CS147" s="139"/>
      <c r="CT147" s="139"/>
      <c r="CU147" s="139"/>
      <c r="CV147" s="139"/>
      <c r="CW147" s="139"/>
      <c r="CX147" s="139"/>
      <c r="CY147" s="139"/>
      <c r="CZ147" s="139"/>
      <c r="DA147" s="139"/>
      <c r="DB147" s="139"/>
      <c r="DC147" s="139"/>
      <c r="DD147" s="139"/>
      <c r="DE147" s="139"/>
      <c r="DF147" s="139"/>
      <c r="DG147" s="139"/>
      <c r="DH147" s="139"/>
      <c r="DI147" s="139"/>
      <c r="DJ147" s="139"/>
      <c r="DK147" s="139"/>
      <c r="EG147" s="101"/>
      <c r="EH147" s="101"/>
      <c r="EI147" s="101"/>
      <c r="EJ147" s="101"/>
      <c r="EK147" s="101"/>
      <c r="EL147" s="101"/>
      <c r="EM147" s="101"/>
      <c r="EN147" s="101"/>
      <c r="EO147" s="101"/>
      <c r="EP147" s="101"/>
      <c r="EQ147" s="101"/>
      <c r="ER147" s="101"/>
      <c r="ES147" s="101"/>
      <c r="ET147" s="101"/>
      <c r="EU147" s="101"/>
    </row>
    <row r="148" spans="2:151" ht="13.65" customHeight="1" x14ac:dyDescent="0.25">
      <c r="B148" s="139"/>
      <c r="C148" s="139"/>
      <c r="D148" s="139"/>
      <c r="E148" s="139"/>
      <c r="F148" s="139"/>
      <c r="G148" s="139"/>
      <c r="H148" s="139"/>
      <c r="I148" s="139"/>
      <c r="J148" s="139"/>
      <c r="K148" s="139"/>
      <c r="L148" s="139"/>
      <c r="M148" s="139"/>
      <c r="N148" s="139"/>
      <c r="O148" s="139"/>
      <c r="P148" s="139"/>
      <c r="Q148" s="139"/>
      <c r="R148" s="139"/>
      <c r="S148" s="139"/>
      <c r="T148" s="139"/>
      <c r="U148" s="139"/>
      <c r="V148" s="139"/>
      <c r="W148" s="139"/>
      <c r="X148" s="139"/>
      <c r="Y148" s="139"/>
      <c r="Z148" s="139"/>
      <c r="AA148" s="139"/>
      <c r="AB148" s="139"/>
      <c r="AC148" s="139"/>
      <c r="AD148" s="139"/>
      <c r="AE148" s="139"/>
      <c r="AF148" s="139"/>
      <c r="AG148" s="139"/>
      <c r="AH148" s="139"/>
      <c r="AI148" s="139"/>
      <c r="AJ148" s="139"/>
      <c r="AK148" s="139"/>
      <c r="AL148" s="139"/>
      <c r="AM148" s="139"/>
      <c r="AN148" s="139"/>
      <c r="AO148" s="139"/>
      <c r="AP148" s="139"/>
      <c r="AQ148" s="139"/>
      <c r="AR148" s="139"/>
      <c r="AS148" s="139"/>
      <c r="AT148" s="139"/>
      <c r="AU148" s="139"/>
      <c r="AV148" s="139"/>
      <c r="AW148" s="139"/>
      <c r="AX148" s="139"/>
      <c r="AY148" s="139"/>
      <c r="AZ148" s="139"/>
      <c r="BA148" s="139"/>
      <c r="BB148" s="139"/>
      <c r="BC148" s="139"/>
      <c r="BD148" s="139"/>
      <c r="BE148" s="139"/>
      <c r="BF148" s="139"/>
      <c r="BG148" s="139"/>
      <c r="BH148" s="139"/>
      <c r="BI148" s="139"/>
      <c r="BJ148" s="139"/>
      <c r="BK148" s="139"/>
      <c r="BL148" s="139"/>
      <c r="BM148" s="139"/>
      <c r="BN148" s="139"/>
      <c r="BO148" s="139"/>
      <c r="BP148" s="139"/>
      <c r="BQ148" s="139"/>
      <c r="BR148" s="139"/>
      <c r="BS148" s="139"/>
      <c r="BT148" s="139"/>
      <c r="BU148" s="139"/>
      <c r="BV148" s="139"/>
      <c r="BW148" s="139"/>
      <c r="BX148" s="139"/>
      <c r="BY148" s="139"/>
      <c r="BZ148" s="139"/>
      <c r="CA148" s="139"/>
      <c r="CB148" s="139"/>
      <c r="CC148" s="139"/>
      <c r="CD148" s="139"/>
      <c r="CE148" s="139"/>
      <c r="CF148" s="139"/>
      <c r="CG148" s="139"/>
      <c r="CH148" s="139"/>
      <c r="CI148" s="139"/>
      <c r="CJ148" s="139"/>
      <c r="CK148" s="139"/>
      <c r="CL148" s="139"/>
      <c r="CM148" s="139"/>
      <c r="CN148" s="139"/>
      <c r="CO148" s="139"/>
      <c r="CP148" s="139"/>
      <c r="CQ148" s="139"/>
      <c r="CR148" s="139"/>
      <c r="CS148" s="139"/>
      <c r="CT148" s="139"/>
      <c r="CU148" s="139"/>
      <c r="CV148" s="139"/>
      <c r="CW148" s="139"/>
      <c r="CX148" s="139"/>
      <c r="CY148" s="139"/>
      <c r="CZ148" s="139"/>
      <c r="DA148" s="139"/>
      <c r="DB148" s="139"/>
      <c r="DC148" s="139"/>
      <c r="DD148" s="139"/>
      <c r="DE148" s="139"/>
      <c r="DF148" s="139"/>
      <c r="DG148" s="139"/>
      <c r="DH148" s="139"/>
      <c r="DI148" s="139"/>
      <c r="DJ148" s="139"/>
      <c r="DK148" s="139"/>
      <c r="EG148" s="101"/>
      <c r="EH148" s="101"/>
      <c r="EI148" s="101"/>
      <c r="EJ148" s="101"/>
      <c r="EK148" s="101"/>
      <c r="EL148" s="101"/>
      <c r="EM148" s="101"/>
      <c r="EN148" s="101"/>
      <c r="EO148" s="101"/>
      <c r="EP148" s="101"/>
      <c r="EQ148" s="101"/>
      <c r="ER148" s="101"/>
      <c r="ES148" s="101"/>
      <c r="ET148" s="101"/>
      <c r="EU148" s="101"/>
    </row>
    <row r="149" spans="2:151" ht="13.65" customHeight="1" x14ac:dyDescent="0.25">
      <c r="B149" s="139"/>
      <c r="C149" s="139"/>
      <c r="D149" s="139"/>
      <c r="E149" s="139"/>
      <c r="F149" s="139"/>
      <c r="G149" s="139"/>
      <c r="H149" s="139"/>
      <c r="I149" s="139"/>
      <c r="J149" s="139"/>
      <c r="K149" s="139"/>
      <c r="L149" s="139"/>
      <c r="M149" s="139"/>
      <c r="N149" s="139"/>
      <c r="O149" s="139"/>
      <c r="P149" s="139"/>
      <c r="Q149" s="139"/>
      <c r="R149" s="139"/>
      <c r="S149" s="139"/>
      <c r="T149" s="139"/>
      <c r="U149" s="139"/>
      <c r="V149" s="139"/>
      <c r="W149" s="139"/>
      <c r="X149" s="139"/>
      <c r="Y149" s="139"/>
      <c r="Z149" s="139"/>
      <c r="AA149" s="139"/>
      <c r="AB149" s="139"/>
      <c r="AC149" s="139"/>
      <c r="AD149" s="139"/>
      <c r="AE149" s="139"/>
      <c r="AF149" s="139"/>
      <c r="AG149" s="139"/>
      <c r="AH149" s="139"/>
      <c r="AI149" s="139"/>
      <c r="AJ149" s="139"/>
      <c r="AK149" s="139"/>
      <c r="AL149" s="139"/>
      <c r="AM149" s="139"/>
      <c r="AN149" s="139"/>
      <c r="AO149" s="139"/>
      <c r="AP149" s="139"/>
      <c r="AQ149" s="139"/>
      <c r="AR149" s="139"/>
      <c r="AS149" s="139"/>
      <c r="AT149" s="139"/>
      <c r="AU149" s="139"/>
      <c r="AV149" s="139"/>
      <c r="AW149" s="139"/>
      <c r="AX149" s="139"/>
      <c r="AY149" s="139"/>
      <c r="AZ149" s="139"/>
      <c r="BA149" s="139"/>
      <c r="BB149" s="139"/>
      <c r="BC149" s="139"/>
      <c r="BD149" s="139"/>
      <c r="BE149" s="139"/>
      <c r="BF149" s="139"/>
      <c r="BG149" s="139"/>
      <c r="BH149" s="139"/>
      <c r="BI149" s="139"/>
      <c r="BJ149" s="139"/>
      <c r="BK149" s="139"/>
      <c r="BL149" s="139"/>
      <c r="BM149" s="139"/>
      <c r="BN149" s="139"/>
      <c r="BO149" s="139"/>
      <c r="BP149" s="139"/>
      <c r="BQ149" s="139"/>
      <c r="BR149" s="139"/>
      <c r="BS149" s="139"/>
      <c r="BT149" s="139"/>
      <c r="BU149" s="139"/>
      <c r="BV149" s="139"/>
      <c r="BW149" s="139"/>
      <c r="BX149" s="139"/>
      <c r="BY149" s="139"/>
      <c r="BZ149" s="139"/>
      <c r="CA149" s="139"/>
      <c r="CB149" s="139"/>
      <c r="CC149" s="139"/>
      <c r="CD149" s="139"/>
      <c r="CE149" s="139"/>
      <c r="CF149" s="139"/>
      <c r="CG149" s="139"/>
      <c r="CH149" s="139"/>
      <c r="CI149" s="139"/>
      <c r="CJ149" s="139"/>
      <c r="CK149" s="139"/>
      <c r="CL149" s="139"/>
      <c r="CM149" s="139"/>
      <c r="CN149" s="139"/>
      <c r="CO149" s="139"/>
      <c r="CP149" s="139"/>
      <c r="CQ149" s="139"/>
      <c r="CR149" s="139"/>
      <c r="CS149" s="139"/>
      <c r="CT149" s="139"/>
      <c r="CU149" s="139"/>
      <c r="CV149" s="139"/>
      <c r="CW149" s="139"/>
      <c r="CX149" s="139"/>
      <c r="CY149" s="139"/>
      <c r="CZ149" s="139"/>
      <c r="DA149" s="139"/>
      <c r="DB149" s="139"/>
      <c r="DC149" s="139"/>
      <c r="DD149" s="139"/>
      <c r="DE149" s="139"/>
      <c r="DF149" s="139"/>
      <c r="DG149" s="139"/>
      <c r="DH149" s="139"/>
      <c r="DI149" s="139"/>
      <c r="DJ149" s="139"/>
      <c r="DK149" s="139"/>
      <c r="EG149" s="101"/>
      <c r="EH149" s="101"/>
      <c r="EI149" s="101"/>
      <c r="EJ149" s="101"/>
      <c r="EK149" s="101"/>
      <c r="EL149" s="101"/>
      <c r="EM149" s="101"/>
      <c r="EN149" s="101"/>
      <c r="EO149" s="101"/>
      <c r="EP149" s="101"/>
      <c r="EQ149" s="101"/>
      <c r="ER149" s="101"/>
      <c r="ES149" s="101"/>
      <c r="ET149" s="101"/>
      <c r="EU149" s="101"/>
    </row>
    <row r="150" spans="2:151" ht="13.65" customHeight="1" x14ac:dyDescent="0.25">
      <c r="B150" s="139"/>
      <c r="C150" s="139"/>
      <c r="D150" s="139"/>
      <c r="E150" s="139"/>
      <c r="F150" s="139"/>
      <c r="G150" s="139"/>
      <c r="H150" s="139"/>
      <c r="I150" s="139"/>
      <c r="J150" s="139"/>
      <c r="K150" s="139"/>
      <c r="L150" s="139"/>
      <c r="M150" s="139"/>
      <c r="N150" s="139"/>
      <c r="O150" s="139"/>
      <c r="P150" s="139"/>
      <c r="Q150" s="139"/>
      <c r="R150" s="139"/>
      <c r="S150" s="139"/>
      <c r="T150" s="139"/>
      <c r="U150" s="139"/>
      <c r="V150" s="139"/>
      <c r="W150" s="139"/>
      <c r="X150" s="139"/>
      <c r="Y150" s="139"/>
      <c r="Z150" s="139"/>
      <c r="AA150" s="139"/>
      <c r="AB150" s="139"/>
      <c r="AC150" s="139"/>
      <c r="AD150" s="139"/>
      <c r="AE150" s="139"/>
      <c r="AF150" s="139"/>
      <c r="AG150" s="139"/>
      <c r="AH150" s="139"/>
      <c r="AI150" s="139"/>
      <c r="AJ150" s="139"/>
      <c r="AK150" s="139"/>
      <c r="AL150" s="139"/>
      <c r="AM150" s="139"/>
      <c r="AN150" s="139"/>
      <c r="AO150" s="139"/>
      <c r="AP150" s="139"/>
      <c r="AQ150" s="139"/>
      <c r="AR150" s="139"/>
      <c r="AS150" s="139"/>
      <c r="AT150" s="139"/>
      <c r="AU150" s="139"/>
      <c r="AV150" s="139"/>
      <c r="AW150" s="139"/>
      <c r="AX150" s="139"/>
      <c r="AY150" s="139"/>
      <c r="AZ150" s="139"/>
      <c r="BA150" s="139"/>
      <c r="BB150" s="139"/>
      <c r="BC150" s="139"/>
      <c r="BD150" s="139"/>
      <c r="BE150" s="139"/>
      <c r="BF150" s="139"/>
      <c r="BG150" s="139"/>
      <c r="BH150" s="139"/>
      <c r="BI150" s="139"/>
      <c r="BJ150" s="139"/>
      <c r="BK150" s="139"/>
      <c r="BL150" s="139"/>
      <c r="BM150" s="139"/>
      <c r="BN150" s="139"/>
      <c r="BO150" s="139"/>
      <c r="BP150" s="139"/>
      <c r="BQ150" s="139"/>
      <c r="BR150" s="139"/>
      <c r="BS150" s="139"/>
      <c r="BT150" s="139"/>
      <c r="BU150" s="139"/>
      <c r="BV150" s="139"/>
      <c r="BW150" s="139"/>
      <c r="BX150" s="139"/>
      <c r="BY150" s="139"/>
      <c r="BZ150" s="139"/>
      <c r="CA150" s="139"/>
      <c r="CB150" s="139"/>
      <c r="CC150" s="139"/>
      <c r="CD150" s="139"/>
      <c r="CE150" s="139"/>
      <c r="CF150" s="139"/>
      <c r="CG150" s="139"/>
      <c r="CH150" s="139"/>
      <c r="CI150" s="139"/>
      <c r="CJ150" s="139"/>
      <c r="CK150" s="139"/>
      <c r="CL150" s="139"/>
      <c r="CM150" s="139"/>
      <c r="CN150" s="139"/>
      <c r="CO150" s="139"/>
      <c r="CP150" s="139"/>
      <c r="CQ150" s="139"/>
      <c r="CR150" s="139"/>
      <c r="CS150" s="139"/>
      <c r="CT150" s="139"/>
      <c r="CU150" s="139"/>
      <c r="CV150" s="139"/>
      <c r="CW150" s="139"/>
      <c r="CX150" s="139"/>
      <c r="CY150" s="139"/>
      <c r="CZ150" s="139"/>
      <c r="DA150" s="139"/>
      <c r="DB150" s="139"/>
      <c r="DC150" s="139"/>
      <c r="DD150" s="139"/>
      <c r="DE150" s="139"/>
      <c r="DF150" s="139"/>
      <c r="DG150" s="139"/>
      <c r="DH150" s="139"/>
      <c r="DI150" s="139"/>
      <c r="DJ150" s="139"/>
      <c r="DK150" s="139"/>
      <c r="EG150" s="101"/>
      <c r="EH150" s="101"/>
      <c r="EI150" s="101"/>
      <c r="EJ150" s="101"/>
      <c r="EK150" s="101"/>
      <c r="EL150" s="101"/>
      <c r="EM150" s="101"/>
      <c r="EN150" s="101"/>
      <c r="EO150" s="101"/>
      <c r="EP150" s="101"/>
      <c r="EQ150" s="101"/>
      <c r="ER150" s="101"/>
      <c r="ES150" s="101"/>
      <c r="ET150" s="101"/>
      <c r="EU150" s="101"/>
    </row>
    <row r="151" spans="2:151" ht="13.65" customHeight="1" x14ac:dyDescent="0.25">
      <c r="B151" s="139"/>
      <c r="C151" s="139"/>
      <c r="D151" s="139"/>
      <c r="E151" s="139"/>
      <c r="F151" s="139"/>
      <c r="G151" s="139"/>
      <c r="H151" s="139"/>
      <c r="I151" s="139"/>
      <c r="J151" s="139"/>
      <c r="K151" s="139"/>
      <c r="L151" s="139"/>
      <c r="M151" s="139"/>
      <c r="N151" s="139"/>
      <c r="O151" s="139"/>
      <c r="P151" s="139"/>
      <c r="Q151" s="139"/>
      <c r="R151" s="139"/>
      <c r="S151" s="139"/>
      <c r="T151" s="139"/>
      <c r="U151" s="139"/>
      <c r="V151" s="139"/>
      <c r="W151" s="139"/>
      <c r="X151" s="139"/>
      <c r="Y151" s="139"/>
      <c r="Z151" s="139"/>
      <c r="AA151" s="139"/>
      <c r="AB151" s="139"/>
      <c r="AC151" s="139"/>
      <c r="AD151" s="139"/>
      <c r="AE151" s="139"/>
      <c r="AF151" s="139"/>
      <c r="AG151" s="139"/>
      <c r="AH151" s="139"/>
      <c r="AI151" s="139"/>
      <c r="AJ151" s="139"/>
      <c r="AK151" s="139"/>
      <c r="AL151" s="139"/>
      <c r="AM151" s="139"/>
      <c r="AN151" s="139"/>
      <c r="AO151" s="139"/>
      <c r="AP151" s="139"/>
      <c r="AQ151" s="139"/>
      <c r="AR151" s="139"/>
      <c r="AS151" s="139"/>
      <c r="AT151" s="139"/>
      <c r="AU151" s="139"/>
      <c r="AV151" s="139"/>
      <c r="AW151" s="139"/>
      <c r="AX151" s="139"/>
      <c r="AY151" s="139"/>
      <c r="AZ151" s="139"/>
      <c r="BA151" s="139"/>
      <c r="BB151" s="139"/>
      <c r="BC151" s="139"/>
      <c r="BD151" s="139"/>
      <c r="BE151" s="139"/>
      <c r="BF151" s="139"/>
      <c r="BG151" s="139"/>
      <c r="BH151" s="139"/>
      <c r="BI151" s="139"/>
      <c r="BJ151" s="139"/>
      <c r="BK151" s="139"/>
      <c r="BL151" s="139"/>
      <c r="BM151" s="139"/>
      <c r="BN151" s="139"/>
      <c r="BO151" s="139"/>
      <c r="BP151" s="139"/>
      <c r="BQ151" s="139"/>
      <c r="BR151" s="139"/>
      <c r="BS151" s="139"/>
      <c r="BT151" s="139"/>
      <c r="BU151" s="139"/>
      <c r="BV151" s="139"/>
      <c r="BW151" s="139"/>
      <c r="BX151" s="139"/>
      <c r="BY151" s="139"/>
      <c r="BZ151" s="139"/>
      <c r="CA151" s="139"/>
      <c r="CB151" s="139"/>
      <c r="CC151" s="139"/>
      <c r="CD151" s="139"/>
      <c r="CE151" s="139"/>
      <c r="CF151" s="139"/>
      <c r="CG151" s="139"/>
      <c r="CH151" s="139"/>
      <c r="CI151" s="139"/>
      <c r="CJ151" s="139"/>
      <c r="CK151" s="139"/>
      <c r="CL151" s="139"/>
      <c r="CM151" s="139"/>
      <c r="CN151" s="139"/>
      <c r="CO151" s="139"/>
      <c r="CP151" s="139"/>
      <c r="CQ151" s="139"/>
      <c r="CR151" s="139"/>
      <c r="CS151" s="139"/>
      <c r="CT151" s="139"/>
      <c r="CU151" s="139"/>
      <c r="CV151" s="139"/>
      <c r="CW151" s="139"/>
      <c r="CX151" s="139"/>
      <c r="CY151" s="139"/>
      <c r="CZ151" s="139"/>
      <c r="DA151" s="139"/>
      <c r="DB151" s="139"/>
      <c r="DC151" s="139"/>
      <c r="DD151" s="139"/>
      <c r="DE151" s="139"/>
      <c r="DF151" s="139"/>
      <c r="DG151" s="139"/>
      <c r="DH151" s="139"/>
      <c r="DI151" s="139"/>
      <c r="DJ151" s="139"/>
      <c r="DK151" s="139"/>
      <c r="EG151" s="101"/>
      <c r="EH151" s="101"/>
      <c r="EI151" s="101"/>
      <c r="EJ151" s="101"/>
      <c r="EK151" s="101"/>
      <c r="EL151" s="101"/>
      <c r="EM151" s="101"/>
      <c r="EN151" s="101"/>
      <c r="EO151" s="101"/>
      <c r="EP151" s="101"/>
      <c r="EQ151" s="101"/>
      <c r="ER151" s="101"/>
      <c r="ES151" s="101"/>
      <c r="ET151" s="101"/>
      <c r="EU151" s="101"/>
    </row>
    <row r="152" spans="2:151" ht="13.65" customHeight="1" x14ac:dyDescent="0.25">
      <c r="B152" s="139"/>
      <c r="C152" s="139"/>
      <c r="D152" s="139"/>
      <c r="E152" s="139"/>
      <c r="F152" s="139"/>
      <c r="G152" s="139"/>
      <c r="H152" s="139"/>
      <c r="I152" s="139"/>
      <c r="J152" s="139"/>
      <c r="K152" s="139"/>
      <c r="L152" s="139"/>
      <c r="M152" s="139"/>
      <c r="N152" s="139"/>
      <c r="O152" s="139"/>
      <c r="P152" s="139"/>
      <c r="Q152" s="139"/>
      <c r="R152" s="139"/>
      <c r="S152" s="139"/>
      <c r="T152" s="139"/>
      <c r="U152" s="139"/>
      <c r="V152" s="139"/>
      <c r="W152" s="139"/>
      <c r="X152" s="139"/>
      <c r="Y152" s="139"/>
      <c r="Z152" s="139"/>
      <c r="AA152" s="139"/>
      <c r="AB152" s="139"/>
      <c r="AC152" s="139"/>
      <c r="AD152" s="139"/>
      <c r="AE152" s="139"/>
      <c r="AF152" s="139"/>
      <c r="AG152" s="139"/>
      <c r="AH152" s="139"/>
      <c r="AI152" s="139"/>
      <c r="AJ152" s="139"/>
      <c r="AK152" s="139"/>
      <c r="AL152" s="139"/>
      <c r="AM152" s="139"/>
      <c r="AN152" s="139"/>
      <c r="AO152" s="139"/>
      <c r="AP152" s="139"/>
      <c r="AQ152" s="139"/>
      <c r="AR152" s="139"/>
      <c r="AS152" s="139"/>
      <c r="AT152" s="139"/>
      <c r="AU152" s="139"/>
      <c r="AV152" s="139"/>
      <c r="AW152" s="139"/>
      <c r="AX152" s="139"/>
      <c r="AY152" s="139"/>
      <c r="AZ152" s="139"/>
      <c r="BA152" s="139"/>
      <c r="BB152" s="139"/>
      <c r="BC152" s="139"/>
      <c r="BD152" s="139"/>
      <c r="BE152" s="139"/>
      <c r="BF152" s="139"/>
      <c r="BG152" s="139"/>
      <c r="BH152" s="139"/>
      <c r="BI152" s="139"/>
      <c r="BJ152" s="139"/>
      <c r="BK152" s="139"/>
      <c r="BL152" s="139"/>
      <c r="BM152" s="139"/>
      <c r="BN152" s="139"/>
      <c r="BO152" s="139"/>
      <c r="BP152" s="139"/>
      <c r="BQ152" s="139"/>
      <c r="BR152" s="139"/>
      <c r="BS152" s="139"/>
      <c r="BT152" s="139"/>
      <c r="BU152" s="139"/>
      <c r="BV152" s="139"/>
      <c r="BW152" s="139"/>
      <c r="BX152" s="139"/>
      <c r="BY152" s="139"/>
      <c r="BZ152" s="139"/>
      <c r="CA152" s="139"/>
      <c r="CB152" s="139"/>
      <c r="CC152" s="139"/>
      <c r="CD152" s="139"/>
      <c r="CE152" s="139"/>
      <c r="CF152" s="139"/>
      <c r="CG152" s="139"/>
      <c r="CH152" s="139"/>
      <c r="CI152" s="139"/>
      <c r="CJ152" s="139"/>
      <c r="CK152" s="139"/>
      <c r="CL152" s="139"/>
      <c r="CM152" s="139"/>
      <c r="CN152" s="139"/>
      <c r="CO152" s="139"/>
      <c r="CP152" s="139"/>
      <c r="CQ152" s="139"/>
      <c r="CR152" s="139"/>
      <c r="CS152" s="139"/>
      <c r="CT152" s="139"/>
      <c r="CU152" s="139"/>
      <c r="CV152" s="139"/>
      <c r="CW152" s="139"/>
      <c r="CX152" s="139"/>
      <c r="CY152" s="139"/>
      <c r="CZ152" s="139"/>
      <c r="DA152" s="139"/>
      <c r="DB152" s="139"/>
      <c r="DC152" s="139"/>
      <c r="DD152" s="139"/>
      <c r="DE152" s="139"/>
      <c r="DF152" s="139"/>
      <c r="DG152" s="139"/>
      <c r="DH152" s="139"/>
      <c r="DI152" s="139"/>
      <c r="DJ152" s="139"/>
      <c r="DK152" s="139"/>
      <c r="EG152" s="101"/>
      <c r="EH152" s="101"/>
      <c r="EI152" s="101"/>
      <c r="EJ152" s="101"/>
      <c r="EK152" s="101"/>
      <c r="EL152" s="101"/>
      <c r="EM152" s="101"/>
      <c r="EN152" s="101"/>
      <c r="EO152" s="101"/>
      <c r="EP152" s="101"/>
      <c r="EQ152" s="101"/>
      <c r="ER152" s="101"/>
      <c r="ES152" s="101"/>
      <c r="ET152" s="101"/>
      <c r="EU152" s="101"/>
    </row>
    <row r="153" spans="2:151" ht="13.65" customHeight="1" x14ac:dyDescent="0.25">
      <c r="B153" s="139"/>
      <c r="C153" s="139"/>
      <c r="D153" s="139"/>
      <c r="E153" s="139"/>
      <c r="F153" s="139"/>
      <c r="G153" s="139"/>
      <c r="H153" s="139"/>
      <c r="I153" s="139"/>
      <c r="J153" s="139"/>
      <c r="K153" s="139"/>
      <c r="L153" s="139"/>
      <c r="M153" s="139"/>
      <c r="N153" s="139"/>
      <c r="O153" s="139"/>
      <c r="P153" s="139"/>
      <c r="Q153" s="139"/>
      <c r="R153" s="139"/>
      <c r="S153" s="139"/>
      <c r="T153" s="139"/>
      <c r="U153" s="139"/>
      <c r="V153" s="139"/>
      <c r="W153" s="139"/>
      <c r="X153" s="139"/>
      <c r="Y153" s="139"/>
      <c r="Z153" s="139"/>
      <c r="AA153" s="139"/>
      <c r="AB153" s="139"/>
      <c r="AC153" s="139"/>
      <c r="AD153" s="139"/>
      <c r="AE153" s="139"/>
      <c r="AF153" s="139"/>
      <c r="AG153" s="139"/>
      <c r="AH153" s="139"/>
      <c r="AI153" s="139"/>
      <c r="AJ153" s="139"/>
      <c r="AK153" s="139"/>
      <c r="AL153" s="139"/>
      <c r="AM153" s="139"/>
      <c r="AN153" s="139"/>
      <c r="AO153" s="139"/>
      <c r="AP153" s="139"/>
      <c r="AQ153" s="139"/>
      <c r="AR153" s="139"/>
      <c r="AS153" s="139"/>
      <c r="AT153" s="139"/>
      <c r="AU153" s="139"/>
      <c r="AV153" s="139"/>
      <c r="AW153" s="139"/>
      <c r="AX153" s="139"/>
      <c r="AY153" s="139"/>
      <c r="AZ153" s="139"/>
      <c r="BA153" s="139"/>
      <c r="BB153" s="139"/>
      <c r="BC153" s="139"/>
      <c r="BD153" s="139"/>
      <c r="BE153" s="139"/>
      <c r="BF153" s="139"/>
      <c r="BG153" s="139"/>
      <c r="BH153" s="139"/>
      <c r="BI153" s="139"/>
      <c r="BJ153" s="139"/>
      <c r="BK153" s="139"/>
      <c r="BL153" s="139"/>
      <c r="BM153" s="139"/>
      <c r="BN153" s="139"/>
      <c r="BO153" s="139"/>
      <c r="BP153" s="139"/>
      <c r="BQ153" s="139"/>
      <c r="BR153" s="139"/>
      <c r="BS153" s="139"/>
      <c r="BT153" s="139"/>
      <c r="BU153" s="139"/>
      <c r="BV153" s="139"/>
      <c r="BW153" s="139"/>
      <c r="BX153" s="139"/>
      <c r="BY153" s="139"/>
      <c r="BZ153" s="139"/>
      <c r="CA153" s="139"/>
      <c r="CB153" s="139"/>
      <c r="CC153" s="139"/>
      <c r="CD153" s="139"/>
      <c r="CE153" s="139"/>
      <c r="CF153" s="139"/>
      <c r="CG153" s="139"/>
      <c r="CH153" s="139"/>
      <c r="CI153" s="139"/>
      <c r="CJ153" s="139"/>
      <c r="CK153" s="139"/>
      <c r="CL153" s="139"/>
      <c r="CM153" s="139"/>
      <c r="CN153" s="139"/>
      <c r="CO153" s="139"/>
      <c r="CP153" s="139"/>
      <c r="CQ153" s="139"/>
      <c r="CR153" s="139"/>
      <c r="CS153" s="139"/>
      <c r="CT153" s="139"/>
      <c r="CU153" s="139"/>
      <c r="CV153" s="139"/>
      <c r="CW153" s="139"/>
      <c r="CX153" s="139"/>
      <c r="CY153" s="139"/>
      <c r="CZ153" s="139"/>
      <c r="DA153" s="139"/>
      <c r="DB153" s="139"/>
      <c r="DC153" s="139"/>
      <c r="DD153" s="139"/>
      <c r="DE153" s="139"/>
      <c r="DF153" s="139"/>
      <c r="DG153" s="139"/>
      <c r="DH153" s="139"/>
      <c r="DI153" s="139"/>
      <c r="DJ153" s="139"/>
      <c r="DK153" s="139"/>
      <c r="EG153" s="101"/>
      <c r="EH153" s="101"/>
      <c r="EI153" s="101"/>
      <c r="EJ153" s="101"/>
      <c r="EK153" s="101"/>
      <c r="EL153" s="101"/>
      <c r="EM153" s="101"/>
      <c r="EN153" s="101"/>
      <c r="EO153" s="101"/>
      <c r="EP153" s="101"/>
      <c r="EQ153" s="101"/>
      <c r="ER153" s="101"/>
      <c r="ES153" s="101"/>
      <c r="ET153" s="101"/>
      <c r="EU153" s="101"/>
    </row>
    <row r="154" spans="2:151" ht="13.65" customHeight="1" x14ac:dyDescent="0.25">
      <c r="B154" s="139"/>
      <c r="C154" s="139"/>
      <c r="D154" s="139"/>
      <c r="E154" s="139"/>
      <c r="F154" s="139"/>
      <c r="G154" s="139"/>
      <c r="H154" s="139"/>
      <c r="I154" s="139"/>
      <c r="J154" s="139"/>
      <c r="K154" s="139"/>
      <c r="L154" s="139"/>
      <c r="M154" s="139"/>
      <c r="N154" s="139"/>
      <c r="O154" s="139"/>
      <c r="P154" s="139"/>
      <c r="Q154" s="139"/>
      <c r="R154" s="139"/>
      <c r="S154" s="139"/>
      <c r="T154" s="139"/>
      <c r="U154" s="139"/>
      <c r="V154" s="139"/>
      <c r="W154" s="139"/>
      <c r="X154" s="139"/>
      <c r="Y154" s="139"/>
      <c r="Z154" s="139"/>
      <c r="AA154" s="139"/>
      <c r="AB154" s="139"/>
      <c r="AC154" s="139"/>
      <c r="AD154" s="139"/>
      <c r="AE154" s="139"/>
      <c r="AF154" s="139"/>
      <c r="AG154" s="139"/>
      <c r="AH154" s="139"/>
      <c r="AI154" s="139"/>
      <c r="AJ154" s="139"/>
      <c r="AK154" s="139"/>
      <c r="AL154" s="139"/>
      <c r="AM154" s="139"/>
      <c r="AN154" s="139"/>
      <c r="AO154" s="139"/>
      <c r="AP154" s="139"/>
      <c r="AQ154" s="139"/>
      <c r="AR154" s="139"/>
      <c r="AS154" s="139"/>
      <c r="AT154" s="139"/>
      <c r="AU154" s="139"/>
      <c r="AV154" s="139"/>
      <c r="AW154" s="139"/>
      <c r="AX154" s="139"/>
      <c r="AY154" s="139"/>
      <c r="AZ154" s="139"/>
      <c r="BA154" s="139"/>
      <c r="BB154" s="139"/>
      <c r="BC154" s="139"/>
      <c r="BD154" s="139"/>
      <c r="BE154" s="139"/>
      <c r="BF154" s="139"/>
      <c r="BG154" s="139"/>
      <c r="BH154" s="139"/>
      <c r="BI154" s="139"/>
      <c r="BJ154" s="139"/>
      <c r="BK154" s="139"/>
      <c r="BL154" s="139"/>
      <c r="BM154" s="139"/>
      <c r="BN154" s="139"/>
      <c r="BO154" s="139"/>
      <c r="BP154" s="139"/>
      <c r="BQ154" s="139"/>
      <c r="BR154" s="139"/>
      <c r="BS154" s="139"/>
      <c r="BT154" s="139"/>
      <c r="BU154" s="139"/>
      <c r="BV154" s="139"/>
      <c r="BW154" s="139"/>
      <c r="BX154" s="139"/>
      <c r="BY154" s="139"/>
      <c r="BZ154" s="139"/>
      <c r="CA154" s="139"/>
      <c r="CB154" s="139"/>
      <c r="CC154" s="139"/>
      <c r="CD154" s="139"/>
      <c r="CE154" s="139"/>
      <c r="CF154" s="139"/>
      <c r="CG154" s="139"/>
      <c r="CH154" s="139"/>
      <c r="CI154" s="139"/>
      <c r="CJ154" s="139"/>
      <c r="CK154" s="139"/>
      <c r="CL154" s="139"/>
      <c r="CM154" s="139"/>
      <c r="CN154" s="139"/>
      <c r="CO154" s="139"/>
      <c r="CP154" s="139"/>
      <c r="CQ154" s="139"/>
      <c r="CR154" s="139"/>
      <c r="CS154" s="139"/>
      <c r="CT154" s="139"/>
      <c r="CU154" s="139"/>
      <c r="CV154" s="139"/>
      <c r="CW154" s="139"/>
      <c r="CX154" s="139"/>
      <c r="CY154" s="139"/>
      <c r="CZ154" s="139"/>
      <c r="DA154" s="139"/>
      <c r="DB154" s="139"/>
      <c r="DC154" s="139"/>
      <c r="DD154" s="139"/>
      <c r="DE154" s="139"/>
      <c r="DF154" s="139"/>
      <c r="DG154" s="139"/>
      <c r="DH154" s="139"/>
      <c r="DI154" s="139"/>
      <c r="DJ154" s="139"/>
      <c r="DK154" s="139"/>
      <c r="EG154" s="101"/>
      <c r="EH154" s="101"/>
      <c r="EI154" s="101"/>
      <c r="EJ154" s="101"/>
      <c r="EK154" s="101"/>
      <c r="EL154" s="101"/>
      <c r="EM154" s="101"/>
      <c r="EN154" s="101"/>
      <c r="EO154" s="101"/>
      <c r="EP154" s="101"/>
      <c r="EQ154" s="101"/>
      <c r="ER154" s="101"/>
      <c r="ES154" s="101"/>
      <c r="ET154" s="101"/>
      <c r="EU154" s="101"/>
    </row>
    <row r="155" spans="2:151" ht="13.65" customHeight="1" x14ac:dyDescent="0.25">
      <c r="B155" s="139"/>
      <c r="C155" s="139"/>
      <c r="D155" s="139"/>
      <c r="E155" s="139"/>
      <c r="F155" s="139"/>
      <c r="G155" s="139"/>
      <c r="H155" s="139"/>
      <c r="I155" s="139"/>
      <c r="J155" s="139"/>
      <c r="K155" s="139"/>
      <c r="L155" s="139"/>
      <c r="M155" s="139"/>
      <c r="N155" s="139"/>
      <c r="O155" s="139"/>
      <c r="P155" s="139"/>
      <c r="Q155" s="139"/>
      <c r="R155" s="139"/>
      <c r="S155" s="139"/>
      <c r="T155" s="139"/>
      <c r="U155" s="139"/>
      <c r="V155" s="139"/>
      <c r="W155" s="139"/>
      <c r="X155" s="139"/>
      <c r="Y155" s="139"/>
      <c r="Z155" s="139"/>
      <c r="AA155" s="139"/>
      <c r="AB155" s="139"/>
      <c r="AC155" s="139"/>
      <c r="AD155" s="139"/>
      <c r="AE155" s="139"/>
      <c r="AF155" s="139"/>
      <c r="AG155" s="139"/>
      <c r="AH155" s="139"/>
      <c r="AI155" s="139"/>
      <c r="AJ155" s="139"/>
      <c r="AK155" s="139"/>
      <c r="AL155" s="139"/>
      <c r="AM155" s="139"/>
      <c r="AN155" s="139"/>
      <c r="AO155" s="139"/>
      <c r="AP155" s="139"/>
      <c r="AQ155" s="139"/>
      <c r="AR155" s="139"/>
      <c r="AS155" s="139"/>
      <c r="AT155" s="139"/>
      <c r="AU155" s="139"/>
      <c r="AV155" s="139"/>
      <c r="AW155" s="139"/>
      <c r="AX155" s="139"/>
      <c r="AY155" s="139"/>
      <c r="AZ155" s="139"/>
      <c r="BA155" s="139"/>
      <c r="BB155" s="139"/>
      <c r="BC155" s="139"/>
      <c r="BD155" s="139"/>
      <c r="BE155" s="139"/>
      <c r="BF155" s="139"/>
      <c r="BG155" s="139"/>
      <c r="BH155" s="139"/>
      <c r="BI155" s="139"/>
      <c r="BJ155" s="139"/>
      <c r="BK155" s="139"/>
      <c r="BL155" s="139"/>
      <c r="BM155" s="139"/>
      <c r="BN155" s="139"/>
      <c r="BO155" s="139"/>
      <c r="BP155" s="139"/>
      <c r="BQ155" s="139"/>
      <c r="BR155" s="139"/>
      <c r="BS155" s="139"/>
      <c r="BT155" s="139"/>
      <c r="BU155" s="139"/>
      <c r="BV155" s="139"/>
      <c r="BW155" s="139"/>
      <c r="BX155" s="139"/>
      <c r="BY155" s="139"/>
      <c r="BZ155" s="139"/>
      <c r="CA155" s="139"/>
      <c r="CB155" s="139"/>
      <c r="CC155" s="139"/>
      <c r="CD155" s="139"/>
      <c r="CE155" s="139"/>
      <c r="CF155" s="139"/>
      <c r="CG155" s="139"/>
      <c r="CH155" s="139"/>
      <c r="CI155" s="139"/>
      <c r="CJ155" s="139"/>
      <c r="CK155" s="139"/>
      <c r="CL155" s="139"/>
      <c r="CM155" s="139"/>
      <c r="CN155" s="139"/>
      <c r="CO155" s="139"/>
      <c r="CP155" s="139"/>
      <c r="CQ155" s="139"/>
      <c r="CR155" s="139"/>
      <c r="CS155" s="139"/>
      <c r="CT155" s="139"/>
      <c r="CU155" s="139"/>
      <c r="CV155" s="139"/>
      <c r="CW155" s="139"/>
      <c r="CX155" s="139"/>
      <c r="CY155" s="139"/>
      <c r="CZ155" s="139"/>
      <c r="DA155" s="139"/>
      <c r="DB155" s="139"/>
      <c r="DC155" s="139"/>
      <c r="DD155" s="139"/>
      <c r="DE155" s="139"/>
      <c r="DF155" s="139"/>
      <c r="DG155" s="139"/>
      <c r="DH155" s="139"/>
      <c r="DI155" s="139"/>
      <c r="DJ155" s="139"/>
      <c r="DK155" s="139"/>
      <c r="EG155" s="101"/>
      <c r="EH155" s="101"/>
      <c r="EI155" s="101"/>
      <c r="EJ155" s="101"/>
      <c r="EK155" s="101"/>
      <c r="EL155" s="101"/>
      <c r="EM155" s="101"/>
      <c r="EN155" s="101"/>
      <c r="EO155" s="101"/>
      <c r="EP155" s="101"/>
      <c r="EQ155" s="101"/>
      <c r="ER155" s="101"/>
      <c r="ES155" s="101"/>
      <c r="ET155" s="101"/>
      <c r="EU155" s="101"/>
    </row>
    <row r="156" spans="2:151" ht="13.65" customHeight="1" x14ac:dyDescent="0.25">
      <c r="B156" s="139"/>
      <c r="C156" s="139"/>
      <c r="D156" s="139"/>
      <c r="E156" s="139"/>
      <c r="F156" s="139"/>
      <c r="G156" s="139"/>
      <c r="H156" s="139"/>
      <c r="I156" s="139"/>
      <c r="J156" s="139"/>
      <c r="K156" s="139"/>
      <c r="L156" s="139"/>
      <c r="M156" s="139"/>
      <c r="N156" s="139"/>
      <c r="O156" s="139"/>
      <c r="P156" s="139"/>
      <c r="Q156" s="139"/>
      <c r="R156" s="139"/>
      <c r="S156" s="139"/>
      <c r="T156" s="139"/>
      <c r="U156" s="139"/>
      <c r="V156" s="139"/>
      <c r="W156" s="139"/>
      <c r="X156" s="139"/>
      <c r="Y156" s="139"/>
      <c r="Z156" s="139"/>
      <c r="AA156" s="139"/>
      <c r="AB156" s="139"/>
      <c r="AC156" s="139"/>
      <c r="AD156" s="139"/>
      <c r="AE156" s="139"/>
      <c r="AF156" s="139"/>
      <c r="AG156" s="139"/>
      <c r="AH156" s="139"/>
      <c r="AI156" s="139"/>
      <c r="AJ156" s="139"/>
      <c r="AK156" s="139"/>
      <c r="AL156" s="139"/>
      <c r="AM156" s="139"/>
      <c r="AN156" s="139"/>
      <c r="AO156" s="139"/>
      <c r="AP156" s="139"/>
      <c r="AQ156" s="139"/>
      <c r="AR156" s="139"/>
      <c r="AS156" s="139"/>
      <c r="AT156" s="139"/>
      <c r="AU156" s="139"/>
      <c r="AV156" s="139"/>
      <c r="AW156" s="139"/>
      <c r="AX156" s="139"/>
      <c r="AY156" s="139"/>
      <c r="AZ156" s="139"/>
      <c r="BA156" s="139"/>
      <c r="BB156" s="139"/>
      <c r="BC156" s="139"/>
      <c r="BD156" s="139"/>
      <c r="BE156" s="139"/>
      <c r="BF156" s="139"/>
      <c r="BG156" s="139"/>
      <c r="BH156" s="139"/>
      <c r="BI156" s="139"/>
      <c r="BJ156" s="139"/>
      <c r="BK156" s="139"/>
      <c r="BL156" s="139"/>
      <c r="BM156" s="139"/>
      <c r="BN156" s="139"/>
      <c r="BO156" s="139"/>
      <c r="BP156" s="139"/>
      <c r="BQ156" s="139"/>
      <c r="BR156" s="139"/>
      <c r="BS156" s="139"/>
      <c r="BT156" s="139"/>
      <c r="BU156" s="139"/>
      <c r="BV156" s="139"/>
      <c r="BW156" s="139"/>
      <c r="BX156" s="139"/>
      <c r="BY156" s="139"/>
      <c r="BZ156" s="139"/>
      <c r="CA156" s="139"/>
      <c r="CB156" s="139"/>
      <c r="CC156" s="139"/>
      <c r="CD156" s="139"/>
      <c r="CE156" s="139"/>
      <c r="CF156" s="139"/>
      <c r="CG156" s="139"/>
      <c r="CH156" s="139"/>
      <c r="CI156" s="139"/>
      <c r="CJ156" s="139"/>
      <c r="CK156" s="139"/>
      <c r="CL156" s="139"/>
      <c r="CM156" s="139"/>
      <c r="CN156" s="139"/>
      <c r="CO156" s="139"/>
      <c r="CP156" s="139"/>
      <c r="CQ156" s="139"/>
      <c r="CR156" s="139"/>
      <c r="CS156" s="139"/>
      <c r="CT156" s="139"/>
      <c r="CU156" s="139"/>
      <c r="CV156" s="139"/>
      <c r="CW156" s="139"/>
      <c r="CX156" s="139"/>
      <c r="CY156" s="139"/>
      <c r="CZ156" s="139"/>
      <c r="DA156" s="139"/>
      <c r="DB156" s="139"/>
      <c r="DC156" s="139"/>
      <c r="DD156" s="139"/>
      <c r="DE156" s="139"/>
      <c r="DF156" s="139"/>
      <c r="DG156" s="139"/>
      <c r="DH156" s="139"/>
      <c r="DI156" s="139"/>
      <c r="DJ156" s="139"/>
      <c r="DK156" s="139"/>
      <c r="EG156" s="101"/>
      <c r="EH156" s="101"/>
      <c r="EI156" s="101"/>
      <c r="EJ156" s="101"/>
      <c r="EK156" s="101"/>
      <c r="EL156" s="101"/>
      <c r="EM156" s="101"/>
      <c r="EN156" s="101"/>
      <c r="EO156" s="101"/>
      <c r="EP156" s="101"/>
      <c r="EQ156" s="101"/>
      <c r="ER156" s="101"/>
      <c r="ES156" s="101"/>
      <c r="ET156" s="101"/>
      <c r="EU156" s="101"/>
    </row>
    <row r="157" spans="2:151" ht="13.65" customHeight="1" x14ac:dyDescent="0.25">
      <c r="B157" s="139"/>
      <c r="C157" s="139"/>
      <c r="D157" s="139"/>
      <c r="E157" s="139"/>
      <c r="F157" s="139"/>
      <c r="G157" s="139"/>
      <c r="H157" s="139"/>
      <c r="I157" s="139"/>
      <c r="J157" s="139"/>
      <c r="K157" s="139"/>
      <c r="L157" s="139"/>
      <c r="M157" s="139"/>
      <c r="N157" s="139"/>
      <c r="O157" s="139"/>
      <c r="P157" s="139"/>
      <c r="Q157" s="139"/>
      <c r="R157" s="139"/>
      <c r="S157" s="139"/>
      <c r="T157" s="139"/>
      <c r="U157" s="139"/>
      <c r="V157" s="139"/>
      <c r="W157" s="139"/>
      <c r="X157" s="139"/>
      <c r="Y157" s="139"/>
      <c r="Z157" s="139"/>
      <c r="AA157" s="139"/>
      <c r="AB157" s="139"/>
      <c r="AC157" s="139"/>
      <c r="AD157" s="139"/>
      <c r="AE157" s="139"/>
      <c r="AF157" s="139"/>
      <c r="AG157" s="139"/>
      <c r="AH157" s="139"/>
      <c r="AI157" s="139"/>
      <c r="AJ157" s="139"/>
      <c r="AK157" s="139"/>
      <c r="AL157" s="139"/>
      <c r="AM157" s="139"/>
      <c r="AN157" s="139"/>
      <c r="AO157" s="139"/>
      <c r="AP157" s="139"/>
      <c r="AQ157" s="139"/>
      <c r="AR157" s="139"/>
      <c r="AS157" s="139"/>
      <c r="AT157" s="139"/>
      <c r="AU157" s="139"/>
      <c r="AV157" s="139"/>
      <c r="AW157" s="139"/>
      <c r="AX157" s="139"/>
      <c r="AY157" s="139"/>
      <c r="AZ157" s="139"/>
      <c r="BA157" s="139"/>
      <c r="BB157" s="139"/>
      <c r="BC157" s="139"/>
      <c r="BD157" s="139"/>
      <c r="BE157" s="139"/>
      <c r="BF157" s="139"/>
      <c r="BG157" s="139"/>
      <c r="BH157" s="139"/>
      <c r="BI157" s="139"/>
      <c r="BJ157" s="139"/>
      <c r="BK157" s="139"/>
      <c r="BL157" s="139"/>
      <c r="BM157" s="139"/>
      <c r="BN157" s="139"/>
      <c r="BO157" s="139"/>
      <c r="BP157" s="139"/>
      <c r="BQ157" s="139"/>
      <c r="BR157" s="139"/>
      <c r="BS157" s="139"/>
      <c r="BT157" s="139"/>
      <c r="BU157" s="139"/>
      <c r="BV157" s="139"/>
      <c r="BW157" s="139"/>
      <c r="BX157" s="139"/>
      <c r="BY157" s="139"/>
      <c r="BZ157" s="139"/>
      <c r="CA157" s="139"/>
      <c r="CB157" s="139"/>
      <c r="CC157" s="139"/>
      <c r="CD157" s="139"/>
      <c r="CE157" s="139"/>
      <c r="CF157" s="139"/>
      <c r="CG157" s="139"/>
      <c r="CH157" s="139"/>
      <c r="CI157" s="139"/>
      <c r="CJ157" s="139"/>
      <c r="CK157" s="139"/>
      <c r="CL157" s="139"/>
      <c r="CM157" s="139"/>
      <c r="CN157" s="139"/>
      <c r="CO157" s="139"/>
      <c r="CP157" s="139"/>
      <c r="CQ157" s="139"/>
      <c r="CR157" s="139"/>
      <c r="CS157" s="139"/>
      <c r="CT157" s="139"/>
      <c r="CU157" s="139"/>
      <c r="CV157" s="139"/>
      <c r="CW157" s="139"/>
      <c r="CX157" s="139"/>
      <c r="CY157" s="139"/>
      <c r="CZ157" s="139"/>
      <c r="DA157" s="139"/>
      <c r="DB157" s="139"/>
      <c r="DC157" s="139"/>
      <c r="DD157" s="139"/>
      <c r="DE157" s="139"/>
      <c r="DF157" s="139"/>
      <c r="DG157" s="139"/>
      <c r="DH157" s="139"/>
      <c r="DI157" s="139"/>
      <c r="DJ157" s="139"/>
      <c r="DK157" s="139"/>
      <c r="EG157" s="101"/>
      <c r="EH157" s="101"/>
      <c r="EI157" s="101"/>
      <c r="EJ157" s="101"/>
      <c r="EK157" s="101"/>
      <c r="EL157" s="101"/>
      <c r="EM157" s="101"/>
      <c r="EN157" s="101"/>
      <c r="EO157" s="101"/>
      <c r="EP157" s="101"/>
      <c r="EQ157" s="101"/>
      <c r="ER157" s="101"/>
      <c r="ES157" s="101"/>
      <c r="ET157" s="101"/>
      <c r="EU157" s="101"/>
    </row>
    <row r="158" spans="2:151" ht="13.65" customHeight="1" x14ac:dyDescent="0.25">
      <c r="B158" s="139"/>
      <c r="C158" s="139"/>
      <c r="D158" s="139"/>
      <c r="E158" s="139"/>
      <c r="F158" s="139"/>
      <c r="G158" s="139"/>
      <c r="H158" s="139"/>
      <c r="I158" s="139"/>
      <c r="J158" s="139"/>
      <c r="K158" s="139"/>
      <c r="L158" s="139"/>
      <c r="M158" s="139"/>
      <c r="N158" s="139"/>
      <c r="O158" s="139"/>
      <c r="P158" s="139"/>
      <c r="Q158" s="139"/>
      <c r="R158" s="139"/>
      <c r="S158" s="139"/>
      <c r="T158" s="139"/>
      <c r="U158" s="139"/>
      <c r="V158" s="139"/>
      <c r="W158" s="139"/>
      <c r="X158" s="139"/>
      <c r="Y158" s="139"/>
      <c r="Z158" s="139"/>
      <c r="AA158" s="139"/>
      <c r="AB158" s="139"/>
      <c r="AC158" s="139"/>
      <c r="AD158" s="139"/>
      <c r="AE158" s="139"/>
      <c r="AF158" s="139"/>
      <c r="AG158" s="139"/>
      <c r="AH158" s="139"/>
      <c r="AI158" s="139"/>
      <c r="AJ158" s="139"/>
      <c r="AK158" s="139"/>
      <c r="AL158" s="139"/>
      <c r="AM158" s="139"/>
      <c r="AN158" s="139"/>
      <c r="AO158" s="139"/>
      <c r="AP158" s="139"/>
      <c r="AQ158" s="139"/>
      <c r="AR158" s="139"/>
      <c r="AS158" s="139"/>
      <c r="AT158" s="139"/>
      <c r="AU158" s="139"/>
      <c r="AV158" s="139"/>
      <c r="AW158" s="139"/>
      <c r="AX158" s="139"/>
      <c r="AY158" s="139"/>
      <c r="AZ158" s="139"/>
      <c r="BA158" s="139"/>
      <c r="BB158" s="139"/>
      <c r="BC158" s="139"/>
      <c r="BD158" s="139"/>
      <c r="BE158" s="139"/>
      <c r="BF158" s="139"/>
      <c r="BG158" s="139"/>
      <c r="BH158" s="139"/>
      <c r="BI158" s="139"/>
      <c r="BJ158" s="139"/>
      <c r="BK158" s="139"/>
      <c r="BL158" s="139"/>
      <c r="BM158" s="139"/>
      <c r="BN158" s="139"/>
      <c r="BO158" s="139"/>
      <c r="BP158" s="139"/>
      <c r="BQ158" s="139"/>
      <c r="BR158" s="139"/>
      <c r="BS158" s="139"/>
      <c r="BT158" s="139"/>
      <c r="BU158" s="139"/>
      <c r="BV158" s="139"/>
      <c r="BW158" s="139"/>
      <c r="BX158" s="139"/>
      <c r="BY158" s="139"/>
      <c r="BZ158" s="139"/>
      <c r="CA158" s="139"/>
      <c r="CB158" s="139"/>
      <c r="CC158" s="139"/>
      <c r="CD158" s="139"/>
      <c r="CE158" s="139"/>
      <c r="CF158" s="139"/>
      <c r="CG158" s="139"/>
      <c r="CH158" s="139"/>
      <c r="CI158" s="139"/>
      <c r="CJ158" s="139"/>
      <c r="CK158" s="139"/>
      <c r="CL158" s="139"/>
      <c r="CM158" s="139"/>
      <c r="CN158" s="139"/>
      <c r="CO158" s="139"/>
      <c r="CP158" s="139"/>
      <c r="CQ158" s="139"/>
      <c r="CR158" s="139"/>
      <c r="CS158" s="139"/>
      <c r="CT158" s="139"/>
      <c r="CU158" s="139"/>
      <c r="CV158" s="139"/>
      <c r="CW158" s="139"/>
      <c r="CX158" s="139"/>
      <c r="CY158" s="139"/>
      <c r="CZ158" s="139"/>
      <c r="DA158" s="139"/>
      <c r="DB158" s="139"/>
      <c r="DC158" s="139"/>
      <c r="DD158" s="139"/>
      <c r="DE158" s="139"/>
      <c r="DF158" s="139"/>
      <c r="DG158" s="139"/>
      <c r="DH158" s="139"/>
      <c r="DI158" s="139"/>
      <c r="DJ158" s="139"/>
      <c r="DK158" s="139"/>
      <c r="EG158" s="101"/>
      <c r="EH158" s="101"/>
      <c r="EI158" s="101"/>
      <c r="EJ158" s="101"/>
      <c r="EK158" s="101"/>
      <c r="EL158" s="101"/>
      <c r="EM158" s="101"/>
      <c r="EN158" s="101"/>
      <c r="EO158" s="101"/>
      <c r="EP158" s="101"/>
      <c r="EQ158" s="101"/>
      <c r="ER158" s="101"/>
      <c r="ES158" s="101"/>
      <c r="ET158" s="101"/>
      <c r="EU158" s="101"/>
    </row>
    <row r="159" spans="2:151" ht="13.65" customHeight="1" x14ac:dyDescent="0.25">
      <c r="B159" s="139"/>
      <c r="C159" s="139"/>
      <c r="D159" s="139"/>
      <c r="E159" s="139"/>
      <c r="F159" s="139"/>
      <c r="G159" s="139"/>
      <c r="H159" s="139"/>
      <c r="I159" s="139"/>
      <c r="J159" s="139"/>
      <c r="K159" s="139"/>
      <c r="L159" s="139"/>
      <c r="M159" s="139"/>
      <c r="N159" s="139"/>
      <c r="O159" s="139"/>
      <c r="P159" s="139"/>
      <c r="Q159" s="139"/>
      <c r="R159" s="139"/>
      <c r="S159" s="139"/>
      <c r="T159" s="139"/>
      <c r="U159" s="139"/>
      <c r="V159" s="139"/>
      <c r="W159" s="139"/>
      <c r="X159" s="139"/>
      <c r="Y159" s="139"/>
      <c r="Z159" s="139"/>
      <c r="AA159" s="139"/>
      <c r="AB159" s="139"/>
      <c r="AC159" s="139"/>
      <c r="AD159" s="139"/>
      <c r="AE159" s="139"/>
      <c r="AF159" s="139"/>
      <c r="AG159" s="139"/>
      <c r="AH159" s="139"/>
      <c r="AI159" s="139"/>
      <c r="AJ159" s="139"/>
      <c r="AK159" s="139"/>
      <c r="AL159" s="139"/>
      <c r="AM159" s="139"/>
      <c r="AN159" s="139"/>
      <c r="AO159" s="139"/>
      <c r="AP159" s="139"/>
      <c r="AQ159" s="139"/>
      <c r="AR159" s="139"/>
      <c r="AS159" s="139"/>
      <c r="AT159" s="139"/>
      <c r="AU159" s="139"/>
      <c r="AV159" s="139"/>
      <c r="AW159" s="139"/>
      <c r="AX159" s="139"/>
      <c r="AY159" s="139"/>
      <c r="AZ159" s="139"/>
      <c r="BA159" s="139"/>
      <c r="BB159" s="139"/>
      <c r="BC159" s="139"/>
      <c r="BD159" s="139"/>
      <c r="BE159" s="139"/>
      <c r="BF159" s="139"/>
      <c r="BG159" s="139"/>
      <c r="BH159" s="139"/>
      <c r="BI159" s="139"/>
      <c r="BJ159" s="139"/>
      <c r="BK159" s="139"/>
      <c r="BL159" s="139"/>
      <c r="BM159" s="139"/>
      <c r="BN159" s="139"/>
      <c r="BO159" s="139"/>
      <c r="BP159" s="139"/>
      <c r="BQ159" s="139"/>
      <c r="BR159" s="139"/>
      <c r="BS159" s="139"/>
      <c r="BT159" s="139"/>
      <c r="BU159" s="139"/>
      <c r="BV159" s="139"/>
      <c r="BW159" s="139"/>
      <c r="BX159" s="139"/>
      <c r="BY159" s="139"/>
      <c r="BZ159" s="139"/>
      <c r="CA159" s="139"/>
      <c r="CB159" s="139"/>
      <c r="CC159" s="139"/>
      <c r="CD159" s="139"/>
      <c r="CE159" s="139"/>
      <c r="CF159" s="139"/>
      <c r="CG159" s="139"/>
      <c r="CH159" s="139"/>
      <c r="CI159" s="139"/>
      <c r="CJ159" s="139"/>
      <c r="CK159" s="139"/>
      <c r="CL159" s="139"/>
      <c r="CM159" s="139"/>
      <c r="CN159" s="139"/>
      <c r="CO159" s="139"/>
      <c r="CP159" s="139"/>
      <c r="CQ159" s="139"/>
      <c r="CR159" s="139"/>
      <c r="CS159" s="139"/>
      <c r="CT159" s="139"/>
      <c r="CU159" s="139"/>
      <c r="CV159" s="139"/>
      <c r="CW159" s="139"/>
      <c r="CX159" s="139"/>
      <c r="CY159" s="139"/>
      <c r="CZ159" s="139"/>
      <c r="DA159" s="139"/>
      <c r="DB159" s="139"/>
      <c r="DC159" s="139"/>
      <c r="DD159" s="139"/>
      <c r="DE159" s="139"/>
      <c r="DF159" s="139"/>
      <c r="DG159" s="139"/>
      <c r="DH159" s="139"/>
      <c r="DI159" s="139"/>
      <c r="DJ159" s="139"/>
      <c r="DK159" s="139"/>
      <c r="EG159" s="101"/>
      <c r="EH159" s="101"/>
      <c r="EI159" s="101"/>
      <c r="EJ159" s="101"/>
      <c r="EK159" s="101"/>
      <c r="EL159" s="101"/>
      <c r="EM159" s="101"/>
      <c r="EN159" s="101"/>
      <c r="EO159" s="101"/>
      <c r="EP159" s="101"/>
      <c r="EQ159" s="101"/>
      <c r="ER159" s="101"/>
      <c r="ES159" s="101"/>
      <c r="ET159" s="101"/>
      <c r="EU159" s="101"/>
    </row>
    <row r="160" spans="2:151" ht="13.65" customHeight="1" x14ac:dyDescent="0.25">
      <c r="B160" s="139"/>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9"/>
      <c r="AL160" s="139"/>
      <c r="AM160" s="139"/>
      <c r="AN160" s="139"/>
      <c r="AO160" s="139"/>
      <c r="AP160" s="139"/>
      <c r="AQ160" s="139"/>
      <c r="AR160" s="139"/>
      <c r="AS160" s="139"/>
      <c r="AT160" s="139"/>
      <c r="AU160" s="139"/>
      <c r="AV160" s="139"/>
      <c r="AW160" s="139"/>
      <c r="AX160" s="139"/>
      <c r="AY160" s="139"/>
      <c r="AZ160" s="139"/>
      <c r="BA160" s="139"/>
      <c r="BB160" s="139"/>
      <c r="BC160" s="139"/>
      <c r="BD160" s="139"/>
      <c r="BE160" s="139"/>
      <c r="BF160" s="139"/>
      <c r="BG160" s="139"/>
      <c r="BH160" s="139"/>
      <c r="BI160" s="139"/>
      <c r="BJ160" s="139"/>
      <c r="BK160" s="139"/>
      <c r="BL160" s="139"/>
      <c r="BM160" s="139"/>
      <c r="BN160" s="139"/>
      <c r="BO160" s="139"/>
      <c r="BP160" s="139"/>
      <c r="BQ160" s="139"/>
      <c r="BR160" s="139"/>
      <c r="BS160" s="139"/>
      <c r="BT160" s="139"/>
      <c r="BU160" s="139"/>
      <c r="BV160" s="139"/>
      <c r="BW160" s="139"/>
      <c r="BX160" s="139"/>
      <c r="BY160" s="139"/>
      <c r="BZ160" s="139"/>
      <c r="CA160" s="139"/>
      <c r="CB160" s="139"/>
      <c r="CC160" s="139"/>
      <c r="CD160" s="139"/>
      <c r="CE160" s="139"/>
      <c r="CF160" s="139"/>
      <c r="CG160" s="139"/>
      <c r="CH160" s="139"/>
      <c r="CI160" s="139"/>
      <c r="CJ160" s="139"/>
      <c r="CK160" s="139"/>
      <c r="CL160" s="139"/>
      <c r="CM160" s="139"/>
      <c r="CN160" s="139"/>
      <c r="CO160" s="139"/>
      <c r="CP160" s="139"/>
      <c r="CQ160" s="139"/>
      <c r="CR160" s="139"/>
      <c r="CS160" s="139"/>
      <c r="CT160" s="139"/>
      <c r="CU160" s="139"/>
      <c r="CV160" s="139"/>
      <c r="CW160" s="139"/>
      <c r="CX160" s="139"/>
      <c r="CY160" s="139"/>
      <c r="CZ160" s="139"/>
      <c r="DA160" s="139"/>
      <c r="DB160" s="139"/>
      <c r="DC160" s="139"/>
      <c r="DD160" s="139"/>
      <c r="DE160" s="139"/>
      <c r="DF160" s="139"/>
      <c r="DG160" s="139"/>
      <c r="DH160" s="139"/>
      <c r="DI160" s="139"/>
      <c r="DJ160" s="139"/>
      <c r="DK160" s="139"/>
      <c r="EG160" s="101"/>
      <c r="EH160" s="101"/>
      <c r="EI160" s="101"/>
      <c r="EJ160" s="101"/>
      <c r="EK160" s="101"/>
      <c r="EL160" s="101"/>
      <c r="EM160" s="101"/>
      <c r="EN160" s="101"/>
      <c r="EO160" s="101"/>
      <c r="EP160" s="101"/>
      <c r="EQ160" s="101"/>
      <c r="ER160" s="101"/>
      <c r="ES160" s="101"/>
      <c r="ET160" s="101"/>
      <c r="EU160" s="101"/>
    </row>
    <row r="161" spans="2:151" ht="13.65" customHeight="1" x14ac:dyDescent="0.25">
      <c r="B161" s="139"/>
      <c r="C161" s="139"/>
      <c r="D161" s="139"/>
      <c r="E161" s="139"/>
      <c r="F161" s="139"/>
      <c r="G161" s="139"/>
      <c r="H161" s="139"/>
      <c r="I161" s="139"/>
      <c r="J161" s="139"/>
      <c r="K161" s="139"/>
      <c r="L161" s="139"/>
      <c r="M161" s="139"/>
      <c r="N161" s="139"/>
      <c r="O161" s="139"/>
      <c r="P161" s="139"/>
      <c r="Q161" s="139"/>
      <c r="R161" s="139"/>
      <c r="S161" s="139"/>
      <c r="T161" s="139"/>
      <c r="U161" s="139"/>
      <c r="V161" s="139"/>
      <c r="W161" s="139"/>
      <c r="X161" s="139"/>
      <c r="Y161" s="139"/>
      <c r="Z161" s="139"/>
      <c r="AA161" s="139"/>
      <c r="AB161" s="139"/>
      <c r="AC161" s="139"/>
      <c r="AD161" s="139"/>
      <c r="AE161" s="139"/>
      <c r="AF161" s="139"/>
      <c r="AG161" s="139"/>
      <c r="AH161" s="139"/>
      <c r="AI161" s="139"/>
      <c r="AJ161" s="139"/>
      <c r="AK161" s="139"/>
      <c r="AL161" s="139"/>
      <c r="AM161" s="139"/>
      <c r="AN161" s="139"/>
      <c r="AO161" s="139"/>
      <c r="AP161" s="139"/>
      <c r="AQ161" s="139"/>
      <c r="AR161" s="139"/>
      <c r="AS161" s="139"/>
      <c r="AT161" s="139"/>
      <c r="AU161" s="139"/>
      <c r="AV161" s="139"/>
      <c r="AW161" s="139"/>
      <c r="AX161" s="139"/>
      <c r="AY161" s="139"/>
      <c r="AZ161" s="139"/>
      <c r="BA161" s="139"/>
      <c r="BB161" s="139"/>
      <c r="BC161" s="139"/>
      <c r="BD161" s="139"/>
      <c r="BE161" s="139"/>
      <c r="BF161" s="139"/>
      <c r="BG161" s="139"/>
      <c r="BH161" s="139"/>
      <c r="BI161" s="139"/>
      <c r="BJ161" s="139"/>
      <c r="BK161" s="139"/>
      <c r="BL161" s="139"/>
      <c r="BM161" s="139"/>
      <c r="BN161" s="139"/>
      <c r="BO161" s="139"/>
      <c r="BP161" s="139"/>
      <c r="BQ161" s="139"/>
      <c r="BR161" s="139"/>
      <c r="BS161" s="139"/>
      <c r="BT161" s="139"/>
      <c r="BU161" s="139"/>
      <c r="BV161" s="139"/>
      <c r="BW161" s="139"/>
      <c r="BX161" s="139"/>
      <c r="BY161" s="139"/>
      <c r="BZ161" s="139"/>
      <c r="CA161" s="139"/>
      <c r="CB161" s="139"/>
      <c r="CC161" s="139"/>
      <c r="CD161" s="139"/>
      <c r="CE161" s="139"/>
      <c r="CF161" s="139"/>
      <c r="CG161" s="139"/>
      <c r="CH161" s="139"/>
      <c r="CI161" s="139"/>
      <c r="CJ161" s="139"/>
      <c r="CK161" s="139"/>
      <c r="CL161" s="139"/>
      <c r="CM161" s="139"/>
      <c r="CN161" s="139"/>
      <c r="CO161" s="139"/>
      <c r="CP161" s="139"/>
      <c r="CQ161" s="139"/>
      <c r="CR161" s="139"/>
      <c r="CS161" s="139"/>
      <c r="CT161" s="139"/>
      <c r="CU161" s="139"/>
      <c r="CV161" s="139"/>
      <c r="CW161" s="139"/>
      <c r="CX161" s="139"/>
      <c r="CY161" s="139"/>
      <c r="CZ161" s="139"/>
      <c r="DA161" s="139"/>
      <c r="DB161" s="139"/>
      <c r="DC161" s="139"/>
      <c r="DD161" s="139"/>
      <c r="DE161" s="139"/>
      <c r="DF161" s="139"/>
      <c r="DG161" s="139"/>
      <c r="DH161" s="139"/>
      <c r="DI161" s="139"/>
      <c r="DJ161" s="139"/>
      <c r="DK161" s="139"/>
      <c r="EG161" s="101"/>
      <c r="EH161" s="101"/>
      <c r="EI161" s="101"/>
      <c r="EJ161" s="101"/>
      <c r="EK161" s="101"/>
      <c r="EL161" s="101"/>
      <c r="EM161" s="101"/>
      <c r="EN161" s="101"/>
      <c r="EO161" s="101"/>
      <c r="EP161" s="101"/>
      <c r="EQ161" s="101"/>
      <c r="ER161" s="101"/>
      <c r="ES161" s="101"/>
      <c r="ET161" s="101"/>
      <c r="EU161" s="101"/>
    </row>
    <row r="162" spans="2:151" ht="13.65" customHeight="1" x14ac:dyDescent="0.25">
      <c r="B162" s="139"/>
      <c r="C162" s="139"/>
      <c r="D162" s="139"/>
      <c r="E162" s="139"/>
      <c r="F162" s="139"/>
      <c r="G162" s="139"/>
      <c r="H162" s="139"/>
      <c r="I162" s="139"/>
      <c r="J162" s="139"/>
      <c r="K162" s="139"/>
      <c r="L162" s="139"/>
      <c r="M162" s="139"/>
      <c r="N162" s="139"/>
      <c r="O162" s="139"/>
      <c r="P162" s="139"/>
      <c r="Q162" s="139"/>
      <c r="R162" s="139"/>
      <c r="S162" s="139"/>
      <c r="T162" s="139"/>
      <c r="U162" s="139"/>
      <c r="V162" s="139"/>
      <c r="W162" s="139"/>
      <c r="X162" s="139"/>
      <c r="Y162" s="139"/>
      <c r="Z162" s="139"/>
      <c r="AA162" s="139"/>
      <c r="AB162" s="139"/>
      <c r="AC162" s="139"/>
      <c r="AD162" s="139"/>
      <c r="AE162" s="139"/>
      <c r="AF162" s="139"/>
      <c r="AG162" s="139"/>
      <c r="AH162" s="139"/>
      <c r="AI162" s="139"/>
      <c r="AJ162" s="139"/>
      <c r="AK162" s="139"/>
      <c r="AL162" s="139"/>
      <c r="AM162" s="139"/>
      <c r="AN162" s="139"/>
      <c r="AO162" s="139"/>
      <c r="AP162" s="139"/>
      <c r="AQ162" s="139"/>
      <c r="AR162" s="139"/>
      <c r="AS162" s="139"/>
      <c r="AT162" s="139"/>
      <c r="AU162" s="139"/>
      <c r="AV162" s="139"/>
      <c r="AW162" s="139"/>
      <c r="AX162" s="139"/>
      <c r="AY162" s="139"/>
      <c r="AZ162" s="139"/>
      <c r="BA162" s="139"/>
      <c r="BB162" s="139"/>
      <c r="BC162" s="139"/>
      <c r="BD162" s="139"/>
      <c r="BE162" s="139"/>
      <c r="BF162" s="139"/>
      <c r="BG162" s="139"/>
      <c r="BH162" s="139"/>
      <c r="BI162" s="139"/>
      <c r="BJ162" s="139"/>
      <c r="BK162" s="139"/>
      <c r="BL162" s="139"/>
      <c r="BM162" s="139"/>
      <c r="BN162" s="139"/>
      <c r="BO162" s="139"/>
      <c r="BP162" s="139"/>
      <c r="BQ162" s="139"/>
      <c r="BR162" s="139"/>
      <c r="BS162" s="139"/>
      <c r="BT162" s="139"/>
      <c r="BU162" s="139"/>
      <c r="BV162" s="139"/>
      <c r="BW162" s="139"/>
      <c r="BX162" s="139"/>
      <c r="BY162" s="139"/>
      <c r="BZ162" s="139"/>
      <c r="CA162" s="139"/>
      <c r="CB162" s="139"/>
      <c r="CC162" s="139"/>
      <c r="CD162" s="139"/>
      <c r="CE162" s="139"/>
      <c r="CF162" s="139"/>
      <c r="CG162" s="139"/>
      <c r="CH162" s="139"/>
      <c r="CI162" s="139"/>
      <c r="CJ162" s="139"/>
      <c r="CK162" s="139"/>
      <c r="CL162" s="139"/>
      <c r="CM162" s="139"/>
      <c r="CN162" s="139"/>
      <c r="CO162" s="139"/>
      <c r="CP162" s="139"/>
      <c r="CQ162" s="139"/>
      <c r="CR162" s="139"/>
      <c r="CS162" s="139"/>
      <c r="CT162" s="139"/>
      <c r="CU162" s="139"/>
      <c r="CV162" s="139"/>
      <c r="CW162" s="139"/>
      <c r="CX162" s="139"/>
      <c r="CY162" s="139"/>
      <c r="CZ162" s="139"/>
      <c r="DA162" s="139"/>
      <c r="DB162" s="139"/>
      <c r="DC162" s="139"/>
      <c r="DD162" s="139"/>
      <c r="DE162" s="139"/>
      <c r="DF162" s="139"/>
      <c r="DG162" s="139"/>
      <c r="DH162" s="139"/>
      <c r="DI162" s="139"/>
      <c r="DJ162" s="139"/>
      <c r="DK162" s="139"/>
      <c r="EG162" s="101"/>
      <c r="EH162" s="101"/>
      <c r="EI162" s="101"/>
      <c r="EJ162" s="101"/>
      <c r="EK162" s="101"/>
      <c r="EL162" s="101"/>
      <c r="EM162" s="101"/>
      <c r="EN162" s="101"/>
      <c r="EO162" s="101"/>
      <c r="EP162" s="101"/>
      <c r="EQ162" s="101"/>
      <c r="ER162" s="101"/>
      <c r="ES162" s="101"/>
      <c r="ET162" s="101"/>
      <c r="EU162" s="101"/>
    </row>
    <row r="163" spans="2:151" ht="13.65" customHeight="1" x14ac:dyDescent="0.25">
      <c r="B163" s="139"/>
      <c r="C163" s="139"/>
      <c r="D163" s="139"/>
      <c r="E163" s="139"/>
      <c r="F163" s="139"/>
      <c r="G163" s="139"/>
      <c r="H163" s="139"/>
      <c r="I163" s="139"/>
      <c r="J163" s="139"/>
      <c r="K163" s="139"/>
      <c r="L163" s="139"/>
      <c r="M163" s="139"/>
      <c r="N163" s="139"/>
      <c r="O163" s="139"/>
      <c r="P163" s="139"/>
      <c r="Q163" s="139"/>
      <c r="R163" s="139"/>
      <c r="S163" s="139"/>
      <c r="T163" s="139"/>
      <c r="U163" s="139"/>
      <c r="V163" s="139"/>
      <c r="W163" s="139"/>
      <c r="X163" s="139"/>
      <c r="Y163" s="139"/>
      <c r="Z163" s="139"/>
      <c r="AA163" s="139"/>
      <c r="AB163" s="139"/>
      <c r="AC163" s="139"/>
      <c r="AD163" s="139"/>
      <c r="AE163" s="139"/>
      <c r="AF163" s="139"/>
      <c r="AG163" s="139"/>
      <c r="AH163" s="139"/>
      <c r="AI163" s="139"/>
      <c r="AJ163" s="139"/>
      <c r="AK163" s="139"/>
      <c r="AL163" s="139"/>
      <c r="AM163" s="139"/>
      <c r="AN163" s="139"/>
      <c r="AO163" s="139"/>
      <c r="AP163" s="139"/>
      <c r="AQ163" s="139"/>
      <c r="AR163" s="139"/>
      <c r="AS163" s="139"/>
      <c r="AT163" s="139"/>
      <c r="AU163" s="139"/>
      <c r="AV163" s="139"/>
      <c r="AW163" s="139"/>
      <c r="AX163" s="139"/>
      <c r="AY163" s="139"/>
      <c r="AZ163" s="139"/>
      <c r="BA163" s="139"/>
      <c r="BB163" s="139"/>
      <c r="BC163" s="139"/>
      <c r="BD163" s="139"/>
      <c r="BE163" s="139"/>
      <c r="BF163" s="139"/>
      <c r="BG163" s="139"/>
      <c r="BH163" s="139"/>
      <c r="BI163" s="139"/>
      <c r="BJ163" s="139"/>
      <c r="BK163" s="139"/>
      <c r="BL163" s="139"/>
      <c r="BM163" s="139"/>
      <c r="BN163" s="139"/>
      <c r="BO163" s="139"/>
      <c r="BP163" s="139"/>
      <c r="BQ163" s="139"/>
      <c r="BR163" s="139"/>
      <c r="BS163" s="139"/>
      <c r="BT163" s="139"/>
      <c r="BU163" s="139"/>
      <c r="BV163" s="139"/>
      <c r="BW163" s="139"/>
      <c r="BX163" s="139"/>
      <c r="BY163" s="139"/>
      <c r="BZ163" s="139"/>
      <c r="CA163" s="139"/>
      <c r="CB163" s="139"/>
      <c r="CC163" s="139"/>
      <c r="CD163" s="139"/>
      <c r="CE163" s="139"/>
      <c r="CF163" s="139"/>
      <c r="CG163" s="139"/>
      <c r="CH163" s="139"/>
      <c r="CI163" s="139"/>
      <c r="CJ163" s="139"/>
      <c r="CK163" s="139"/>
      <c r="CL163" s="139"/>
      <c r="CM163" s="139"/>
      <c r="CN163" s="139"/>
      <c r="CO163" s="139"/>
      <c r="CP163" s="139"/>
      <c r="CQ163" s="139"/>
      <c r="CR163" s="139"/>
      <c r="CS163" s="139"/>
      <c r="CT163" s="139"/>
      <c r="CU163" s="139"/>
      <c r="CV163" s="139"/>
      <c r="CW163" s="139"/>
      <c r="CX163" s="139"/>
      <c r="CY163" s="139"/>
      <c r="CZ163" s="139"/>
      <c r="DA163" s="139"/>
      <c r="DB163" s="139"/>
      <c r="DC163" s="139"/>
      <c r="DD163" s="139"/>
      <c r="DE163" s="139"/>
      <c r="DF163" s="139"/>
      <c r="DG163" s="139"/>
      <c r="DH163" s="139"/>
      <c r="DI163" s="139"/>
      <c r="DJ163" s="139"/>
      <c r="DK163" s="139"/>
      <c r="EG163" s="101"/>
      <c r="EH163" s="101"/>
      <c r="EI163" s="101"/>
      <c r="EJ163" s="101"/>
      <c r="EK163" s="101"/>
      <c r="EL163" s="101"/>
      <c r="EM163" s="101"/>
      <c r="EN163" s="101"/>
      <c r="EO163" s="101"/>
      <c r="EP163" s="101"/>
      <c r="EQ163" s="101"/>
      <c r="ER163" s="101"/>
      <c r="ES163" s="101"/>
      <c r="ET163" s="101"/>
      <c r="EU163" s="101"/>
    </row>
    <row r="164" spans="2:151" ht="13.65" customHeight="1" x14ac:dyDescent="0.25">
      <c r="B164" s="139"/>
      <c r="C164" s="139"/>
      <c r="D164" s="139"/>
      <c r="E164" s="139"/>
      <c r="F164" s="139"/>
      <c r="G164" s="139"/>
      <c r="H164" s="139"/>
      <c r="I164" s="139"/>
      <c r="J164" s="139"/>
      <c r="K164" s="139"/>
      <c r="L164" s="139"/>
      <c r="M164" s="139"/>
      <c r="N164" s="139"/>
      <c r="O164" s="139"/>
      <c r="P164" s="139"/>
      <c r="Q164" s="139"/>
      <c r="R164" s="139"/>
      <c r="S164" s="139"/>
      <c r="T164" s="139"/>
      <c r="U164" s="139"/>
      <c r="V164" s="139"/>
      <c r="W164" s="139"/>
      <c r="X164" s="139"/>
      <c r="Y164" s="139"/>
      <c r="Z164" s="139"/>
      <c r="AA164" s="139"/>
      <c r="AB164" s="139"/>
      <c r="AC164" s="139"/>
      <c r="AD164" s="139"/>
      <c r="AE164" s="139"/>
      <c r="AF164" s="139"/>
      <c r="AG164" s="139"/>
      <c r="AH164" s="139"/>
      <c r="AI164" s="139"/>
      <c r="AJ164" s="139"/>
      <c r="AK164" s="139"/>
      <c r="AL164" s="139"/>
      <c r="AM164" s="139"/>
      <c r="AN164" s="139"/>
      <c r="AO164" s="139"/>
      <c r="AP164" s="139"/>
      <c r="AQ164" s="139"/>
      <c r="AR164" s="139"/>
      <c r="AS164" s="139"/>
      <c r="AT164" s="139"/>
      <c r="AU164" s="139"/>
      <c r="AV164" s="139"/>
      <c r="AW164" s="139"/>
      <c r="AX164" s="139"/>
      <c r="AY164" s="139"/>
      <c r="AZ164" s="139"/>
      <c r="BA164" s="139"/>
      <c r="BB164" s="139"/>
      <c r="BC164" s="139"/>
      <c r="BD164" s="139"/>
      <c r="BE164" s="139"/>
      <c r="BF164" s="139"/>
      <c r="BG164" s="139"/>
      <c r="BH164" s="139"/>
      <c r="BI164" s="139"/>
      <c r="BJ164" s="139"/>
      <c r="BK164" s="139"/>
      <c r="BL164" s="139"/>
      <c r="BM164" s="139"/>
      <c r="BN164" s="139"/>
      <c r="BO164" s="139"/>
      <c r="BP164" s="139"/>
      <c r="BQ164" s="139"/>
      <c r="BR164" s="139"/>
      <c r="BS164" s="139"/>
      <c r="BT164" s="139"/>
      <c r="BU164" s="139"/>
      <c r="BV164" s="139"/>
      <c r="BW164" s="139"/>
      <c r="BX164" s="139"/>
      <c r="BY164" s="139"/>
      <c r="BZ164" s="139"/>
      <c r="CA164" s="139"/>
      <c r="CB164" s="139"/>
      <c r="CC164" s="139"/>
      <c r="CD164" s="139"/>
      <c r="CE164" s="139"/>
      <c r="CF164" s="139"/>
      <c r="CG164" s="139"/>
      <c r="CH164" s="139"/>
      <c r="CI164" s="139"/>
      <c r="CJ164" s="139"/>
      <c r="CK164" s="139"/>
      <c r="CL164" s="139"/>
      <c r="CM164" s="139"/>
      <c r="CN164" s="139"/>
      <c r="CO164" s="139"/>
      <c r="CP164" s="139"/>
      <c r="CQ164" s="139"/>
      <c r="CR164" s="139"/>
      <c r="CS164" s="139"/>
      <c r="CT164" s="139"/>
      <c r="CU164" s="139"/>
      <c r="CV164" s="139"/>
      <c r="CW164" s="139"/>
      <c r="CX164" s="139"/>
      <c r="CY164" s="139"/>
      <c r="CZ164" s="139"/>
      <c r="DA164" s="139"/>
      <c r="DB164" s="139"/>
      <c r="DC164" s="139"/>
      <c r="DD164" s="139"/>
      <c r="DE164" s="139"/>
      <c r="DF164" s="139"/>
      <c r="DG164" s="139"/>
      <c r="DH164" s="139"/>
      <c r="DI164" s="139"/>
      <c r="DJ164" s="139"/>
      <c r="DK164" s="139"/>
      <c r="EG164" s="101"/>
      <c r="EH164" s="101"/>
      <c r="EI164" s="101"/>
      <c r="EJ164" s="101"/>
      <c r="EK164" s="101"/>
      <c r="EL164" s="101"/>
      <c r="EM164" s="101"/>
      <c r="EN164" s="101"/>
      <c r="EO164" s="101"/>
      <c r="EP164" s="101"/>
      <c r="EQ164" s="101"/>
      <c r="ER164" s="101"/>
      <c r="ES164" s="101"/>
      <c r="ET164" s="101"/>
      <c r="EU164" s="101"/>
    </row>
    <row r="165" spans="2:151" ht="13.65" customHeight="1" x14ac:dyDescent="0.25">
      <c r="B165" s="139"/>
      <c r="C165" s="139"/>
      <c r="D165" s="139"/>
      <c r="E165" s="139"/>
      <c r="F165" s="139"/>
      <c r="G165" s="139"/>
      <c r="H165" s="139"/>
      <c r="I165" s="139"/>
      <c r="J165" s="139"/>
      <c r="K165" s="139"/>
      <c r="L165" s="139"/>
      <c r="M165" s="139"/>
      <c r="N165" s="139"/>
      <c r="O165" s="139"/>
      <c r="P165" s="139"/>
      <c r="Q165" s="139"/>
      <c r="R165" s="139"/>
      <c r="S165" s="139"/>
      <c r="T165" s="139"/>
      <c r="U165" s="139"/>
      <c r="V165" s="139"/>
      <c r="W165" s="139"/>
      <c r="X165" s="139"/>
      <c r="Y165" s="139"/>
      <c r="Z165" s="139"/>
      <c r="AA165" s="139"/>
      <c r="AB165" s="139"/>
      <c r="AC165" s="139"/>
      <c r="AD165" s="139"/>
      <c r="AE165" s="139"/>
      <c r="AF165" s="139"/>
      <c r="AG165" s="139"/>
      <c r="AH165" s="139"/>
      <c r="AI165" s="139"/>
      <c r="AJ165" s="139"/>
      <c r="AK165" s="139"/>
      <c r="AL165" s="139"/>
      <c r="AM165" s="139"/>
      <c r="AN165" s="139"/>
      <c r="AO165" s="139"/>
      <c r="AP165" s="139"/>
      <c r="AQ165" s="139"/>
      <c r="AR165" s="139"/>
      <c r="AS165" s="139"/>
      <c r="AT165" s="139"/>
      <c r="AU165" s="139"/>
      <c r="AV165" s="139"/>
      <c r="AW165" s="139"/>
      <c r="AX165" s="139"/>
      <c r="AY165" s="139"/>
      <c r="AZ165" s="139"/>
      <c r="BA165" s="139"/>
      <c r="BB165" s="139"/>
      <c r="BC165" s="139"/>
      <c r="BD165" s="139"/>
      <c r="BE165" s="139"/>
      <c r="BF165" s="139"/>
      <c r="BG165" s="139"/>
      <c r="BH165" s="139"/>
      <c r="BI165" s="139"/>
      <c r="BJ165" s="139"/>
      <c r="BK165" s="139"/>
      <c r="BL165" s="139"/>
      <c r="BM165" s="139"/>
      <c r="BN165" s="139"/>
      <c r="BO165" s="139"/>
      <c r="BP165" s="139"/>
      <c r="BQ165" s="139"/>
      <c r="BR165" s="139"/>
      <c r="BS165" s="139"/>
      <c r="BT165" s="139"/>
      <c r="BU165" s="139"/>
      <c r="BV165" s="139"/>
      <c r="BW165" s="139"/>
      <c r="BX165" s="139"/>
      <c r="BY165" s="139"/>
      <c r="BZ165" s="139"/>
      <c r="CA165" s="139"/>
      <c r="CB165" s="139"/>
      <c r="CC165" s="139"/>
      <c r="CD165" s="139"/>
      <c r="CE165" s="139"/>
      <c r="CF165" s="139"/>
      <c r="CG165" s="139"/>
      <c r="CH165" s="139"/>
      <c r="CI165" s="139"/>
      <c r="CJ165" s="139"/>
      <c r="CK165" s="139"/>
      <c r="CL165" s="139"/>
      <c r="CM165" s="139"/>
      <c r="CN165" s="139"/>
      <c r="CO165" s="139"/>
      <c r="CP165" s="139"/>
      <c r="CQ165" s="139"/>
      <c r="CR165" s="139"/>
      <c r="CS165" s="139"/>
      <c r="CT165" s="139"/>
      <c r="CU165" s="139"/>
      <c r="CV165" s="139"/>
      <c r="CW165" s="139"/>
      <c r="CX165" s="139"/>
      <c r="CY165" s="139"/>
      <c r="CZ165" s="139"/>
      <c r="DA165" s="139"/>
      <c r="DB165" s="139"/>
      <c r="DC165" s="139"/>
      <c r="DD165" s="139"/>
      <c r="DE165" s="139"/>
      <c r="DF165" s="139"/>
      <c r="DG165" s="139"/>
      <c r="DH165" s="139"/>
      <c r="DI165" s="139"/>
      <c r="DJ165" s="139"/>
      <c r="DK165" s="139"/>
      <c r="EG165" s="101"/>
      <c r="EH165" s="101"/>
      <c r="EI165" s="101"/>
      <c r="EJ165" s="101"/>
      <c r="EK165" s="101"/>
      <c r="EL165" s="101"/>
      <c r="EM165" s="101"/>
      <c r="EN165" s="101"/>
      <c r="EO165" s="101"/>
      <c r="EP165" s="101"/>
      <c r="EQ165" s="101"/>
      <c r="ER165" s="101"/>
      <c r="ES165" s="101"/>
      <c r="ET165" s="101"/>
      <c r="EU165" s="101"/>
    </row>
    <row r="166" spans="2:151" ht="13.65" customHeight="1" x14ac:dyDescent="0.25">
      <c r="B166" s="139"/>
      <c r="C166" s="139"/>
      <c r="D166" s="139"/>
      <c r="E166" s="139"/>
      <c r="F166" s="139"/>
      <c r="G166" s="139"/>
      <c r="H166" s="139"/>
      <c r="I166" s="139"/>
      <c r="J166" s="139"/>
      <c r="K166" s="139"/>
      <c r="L166" s="139"/>
      <c r="M166" s="139"/>
      <c r="N166" s="139"/>
      <c r="O166" s="139"/>
      <c r="P166" s="139"/>
      <c r="Q166" s="139"/>
      <c r="R166" s="139"/>
      <c r="S166" s="139"/>
      <c r="T166" s="139"/>
      <c r="U166" s="139"/>
      <c r="V166" s="139"/>
      <c r="W166" s="139"/>
      <c r="X166" s="139"/>
      <c r="Y166" s="139"/>
      <c r="Z166" s="139"/>
      <c r="AA166" s="139"/>
      <c r="AB166" s="139"/>
      <c r="AC166" s="139"/>
      <c r="AD166" s="139"/>
      <c r="AE166" s="139"/>
      <c r="AF166" s="139"/>
      <c r="AG166" s="139"/>
      <c r="AH166" s="139"/>
      <c r="AI166" s="139"/>
      <c r="AJ166" s="139"/>
      <c r="AK166" s="139"/>
      <c r="AL166" s="139"/>
      <c r="AM166" s="139"/>
      <c r="AN166" s="139"/>
      <c r="AO166" s="139"/>
      <c r="AP166" s="139"/>
      <c r="AQ166" s="139"/>
      <c r="AR166" s="139"/>
      <c r="AS166" s="139"/>
      <c r="AT166" s="139"/>
      <c r="AU166" s="139"/>
      <c r="AV166" s="139"/>
      <c r="AW166" s="139"/>
      <c r="AX166" s="139"/>
      <c r="AY166" s="139"/>
      <c r="AZ166" s="139"/>
      <c r="BA166" s="139"/>
      <c r="BB166" s="139"/>
      <c r="BC166" s="139"/>
      <c r="BD166" s="139"/>
      <c r="BE166" s="139"/>
      <c r="BF166" s="139"/>
      <c r="BG166" s="139"/>
      <c r="BH166" s="139"/>
      <c r="BI166" s="139"/>
      <c r="BJ166" s="139"/>
      <c r="BK166" s="139"/>
      <c r="BL166" s="139"/>
      <c r="BM166" s="139"/>
      <c r="BN166" s="139"/>
      <c r="BO166" s="139"/>
      <c r="BP166" s="139"/>
      <c r="BQ166" s="139"/>
      <c r="BR166" s="139"/>
      <c r="BS166" s="139"/>
      <c r="BT166" s="139"/>
      <c r="BU166" s="139"/>
      <c r="BV166" s="139"/>
      <c r="BW166" s="139"/>
      <c r="BX166" s="139"/>
      <c r="BY166" s="139"/>
      <c r="BZ166" s="139"/>
      <c r="CA166" s="139"/>
      <c r="CB166" s="139"/>
      <c r="CC166" s="139"/>
      <c r="CD166" s="139"/>
      <c r="CE166" s="139"/>
      <c r="CF166" s="139"/>
      <c r="CG166" s="139"/>
      <c r="CH166" s="139"/>
      <c r="CI166" s="139"/>
      <c r="CJ166" s="139"/>
      <c r="CK166" s="139"/>
      <c r="CL166" s="139"/>
      <c r="CM166" s="139"/>
      <c r="CN166" s="139"/>
      <c r="CO166" s="139"/>
      <c r="CP166" s="139"/>
      <c r="CQ166" s="139"/>
      <c r="CR166" s="139"/>
      <c r="CS166" s="139"/>
      <c r="CT166" s="139"/>
      <c r="CU166" s="139"/>
      <c r="CV166" s="139"/>
      <c r="CW166" s="139"/>
      <c r="CX166" s="139"/>
      <c r="CY166" s="139"/>
      <c r="CZ166" s="139"/>
      <c r="DA166" s="139"/>
      <c r="DB166" s="139"/>
      <c r="DC166" s="139"/>
      <c r="DD166" s="139"/>
      <c r="DE166" s="139"/>
      <c r="DF166" s="139"/>
      <c r="DG166" s="139"/>
      <c r="DH166" s="139"/>
      <c r="DI166" s="139"/>
      <c r="DJ166" s="139"/>
      <c r="DK166" s="139"/>
      <c r="EG166" s="101"/>
      <c r="EH166" s="101"/>
      <c r="EI166" s="101"/>
      <c r="EJ166" s="101"/>
      <c r="EK166" s="101"/>
      <c r="EL166" s="101"/>
      <c r="EM166" s="101"/>
      <c r="EN166" s="101"/>
      <c r="EO166" s="101"/>
      <c r="EP166" s="101"/>
      <c r="EQ166" s="101"/>
      <c r="ER166" s="101"/>
      <c r="ES166" s="101"/>
      <c r="ET166" s="101"/>
      <c r="EU166" s="101"/>
    </row>
    <row r="167" spans="2:151" ht="13.65" customHeight="1" x14ac:dyDescent="0.25">
      <c r="B167" s="139"/>
      <c r="C167" s="139"/>
      <c r="D167" s="139"/>
      <c r="E167" s="139"/>
      <c r="F167" s="139"/>
      <c r="G167" s="139"/>
      <c r="H167" s="139"/>
      <c r="I167" s="139"/>
      <c r="J167" s="139"/>
      <c r="K167" s="139"/>
      <c r="L167" s="139"/>
      <c r="M167" s="139"/>
      <c r="N167" s="139"/>
      <c r="O167" s="139"/>
      <c r="P167" s="139"/>
      <c r="Q167" s="139"/>
      <c r="R167" s="139"/>
      <c r="S167" s="139"/>
      <c r="T167" s="139"/>
      <c r="U167" s="139"/>
      <c r="V167" s="139"/>
      <c r="W167" s="139"/>
      <c r="X167" s="139"/>
      <c r="Y167" s="139"/>
      <c r="Z167" s="139"/>
      <c r="AA167" s="139"/>
      <c r="AB167" s="139"/>
      <c r="AC167" s="139"/>
      <c r="AD167" s="139"/>
      <c r="AE167" s="139"/>
      <c r="AF167" s="139"/>
      <c r="AG167" s="139"/>
      <c r="AH167" s="139"/>
      <c r="AI167" s="139"/>
      <c r="AJ167" s="139"/>
      <c r="AK167" s="139"/>
      <c r="AL167" s="139"/>
      <c r="AM167" s="139"/>
      <c r="AN167" s="139"/>
      <c r="AO167" s="139"/>
      <c r="AP167" s="139"/>
      <c r="AQ167" s="139"/>
      <c r="AR167" s="139"/>
      <c r="AS167" s="139"/>
      <c r="AT167" s="139"/>
      <c r="AU167" s="139"/>
      <c r="AV167" s="139"/>
      <c r="AW167" s="139"/>
      <c r="AX167" s="139"/>
      <c r="AY167" s="139"/>
      <c r="AZ167" s="139"/>
      <c r="BA167" s="139"/>
      <c r="BB167" s="139"/>
      <c r="BC167" s="139"/>
      <c r="BD167" s="139"/>
      <c r="BE167" s="139"/>
      <c r="BF167" s="139"/>
      <c r="BG167" s="139"/>
      <c r="BH167" s="139"/>
      <c r="BI167" s="139"/>
      <c r="BJ167" s="139"/>
      <c r="BK167" s="139"/>
      <c r="BL167" s="139"/>
      <c r="BM167" s="139"/>
      <c r="BN167" s="139"/>
      <c r="BO167" s="139"/>
      <c r="BP167" s="139"/>
      <c r="BQ167" s="139"/>
      <c r="BR167" s="139"/>
      <c r="BS167" s="139"/>
      <c r="BT167" s="139"/>
      <c r="BU167" s="139"/>
      <c r="BV167" s="139"/>
      <c r="BW167" s="139"/>
      <c r="BX167" s="139"/>
      <c r="BY167" s="139"/>
      <c r="BZ167" s="139"/>
      <c r="CA167" s="139"/>
      <c r="CB167" s="139"/>
      <c r="CC167" s="139"/>
      <c r="CD167" s="139"/>
      <c r="CE167" s="139"/>
      <c r="CF167" s="139"/>
      <c r="CG167" s="139"/>
      <c r="CH167" s="139"/>
      <c r="CI167" s="139"/>
      <c r="CJ167" s="139"/>
      <c r="CK167" s="139"/>
      <c r="CL167" s="139"/>
      <c r="CM167" s="139"/>
      <c r="CN167" s="139"/>
      <c r="CO167" s="139"/>
      <c r="CP167" s="139"/>
      <c r="CQ167" s="139"/>
      <c r="CR167" s="139"/>
      <c r="CS167" s="139"/>
      <c r="CT167" s="139"/>
      <c r="CU167" s="139"/>
      <c r="CV167" s="139"/>
      <c r="CW167" s="139"/>
      <c r="CX167" s="139"/>
      <c r="CY167" s="139"/>
      <c r="CZ167" s="139"/>
      <c r="DA167" s="139"/>
      <c r="DB167" s="139"/>
      <c r="DC167" s="139"/>
      <c r="DD167" s="139"/>
      <c r="DE167" s="139"/>
      <c r="DF167" s="139"/>
      <c r="DG167" s="139"/>
      <c r="DH167" s="139"/>
      <c r="DI167" s="139"/>
      <c r="DJ167" s="139"/>
      <c r="DK167" s="139"/>
      <c r="EG167" s="101"/>
      <c r="EH167" s="101"/>
      <c r="EI167" s="101"/>
      <c r="EJ167" s="101"/>
      <c r="EK167" s="101"/>
      <c r="EL167" s="101"/>
      <c r="EM167" s="101"/>
      <c r="EN167" s="101"/>
      <c r="EO167" s="101"/>
      <c r="EP167" s="101"/>
      <c r="EQ167" s="101"/>
      <c r="ER167" s="101"/>
      <c r="ES167" s="101"/>
      <c r="ET167" s="101"/>
      <c r="EU167" s="101"/>
    </row>
    <row r="168" spans="2:151" ht="13.65" customHeight="1" x14ac:dyDescent="0.25">
      <c r="B168" s="139"/>
      <c r="C168" s="139"/>
      <c r="D168" s="139"/>
      <c r="E168" s="139"/>
      <c r="F168" s="139"/>
      <c r="G168" s="139"/>
      <c r="H168" s="139"/>
      <c r="I168" s="139"/>
      <c r="J168" s="139"/>
      <c r="K168" s="139"/>
      <c r="L168" s="139"/>
      <c r="M168" s="139"/>
      <c r="N168" s="139"/>
      <c r="O168" s="139"/>
      <c r="P168" s="139"/>
      <c r="Q168" s="139"/>
      <c r="R168" s="139"/>
      <c r="S168" s="139"/>
      <c r="T168" s="139"/>
      <c r="U168" s="139"/>
      <c r="V168" s="139"/>
      <c r="W168" s="139"/>
      <c r="X168" s="139"/>
      <c r="Y168" s="139"/>
      <c r="Z168" s="139"/>
      <c r="AA168" s="139"/>
      <c r="AB168" s="139"/>
      <c r="AC168" s="139"/>
      <c r="AD168" s="139"/>
      <c r="AE168" s="139"/>
      <c r="AF168" s="139"/>
      <c r="AG168" s="139"/>
      <c r="AH168" s="139"/>
      <c r="AI168" s="139"/>
      <c r="AJ168" s="139"/>
      <c r="AK168" s="139"/>
      <c r="AL168" s="139"/>
      <c r="AM168" s="139"/>
      <c r="AN168" s="139"/>
      <c r="AO168" s="139"/>
      <c r="AP168" s="139"/>
      <c r="AQ168" s="139"/>
      <c r="AR168" s="139"/>
      <c r="AS168" s="139"/>
      <c r="AT168" s="139"/>
      <c r="AU168" s="139"/>
      <c r="AV168" s="139"/>
      <c r="AW168" s="139"/>
      <c r="AX168" s="139"/>
      <c r="AY168" s="139"/>
      <c r="AZ168" s="139"/>
      <c r="BA168" s="139"/>
      <c r="BB168" s="139"/>
      <c r="BC168" s="139"/>
      <c r="BD168" s="139"/>
      <c r="BE168" s="139"/>
      <c r="BF168" s="139"/>
      <c r="BG168" s="139"/>
      <c r="BH168" s="139"/>
      <c r="BI168" s="139"/>
      <c r="BJ168" s="139"/>
      <c r="BK168" s="139"/>
      <c r="BL168" s="139"/>
      <c r="BM168" s="139"/>
      <c r="BN168" s="139"/>
      <c r="BO168" s="139"/>
      <c r="BP168" s="139"/>
      <c r="BQ168" s="139"/>
      <c r="BR168" s="139"/>
      <c r="BS168" s="139"/>
      <c r="BT168" s="139"/>
      <c r="BU168" s="139"/>
      <c r="BV168" s="139"/>
      <c r="BW168" s="139"/>
      <c r="BX168" s="139"/>
      <c r="BY168" s="139"/>
      <c r="BZ168" s="139"/>
      <c r="CA168" s="139"/>
      <c r="CB168" s="139"/>
      <c r="CC168" s="139"/>
      <c r="CD168" s="139"/>
      <c r="CE168" s="139"/>
      <c r="CF168" s="139"/>
      <c r="CG168" s="139"/>
      <c r="CH168" s="139"/>
      <c r="CI168" s="139"/>
      <c r="CJ168" s="139"/>
      <c r="CK168" s="139"/>
      <c r="CL168" s="139"/>
      <c r="CM168" s="139"/>
      <c r="CN168" s="139"/>
      <c r="CO168" s="139"/>
      <c r="CP168" s="139"/>
      <c r="CQ168" s="139"/>
      <c r="CR168" s="139"/>
      <c r="CS168" s="139"/>
      <c r="CT168" s="139"/>
      <c r="CU168" s="139"/>
      <c r="CV168" s="139"/>
      <c r="CW168" s="139"/>
      <c r="CX168" s="139"/>
      <c r="CY168" s="139"/>
      <c r="CZ168" s="139"/>
      <c r="DA168" s="139"/>
      <c r="DB168" s="139"/>
      <c r="DC168" s="139"/>
      <c r="DD168" s="139"/>
      <c r="DE168" s="139"/>
      <c r="DF168" s="139"/>
      <c r="DG168" s="139"/>
      <c r="DH168" s="139"/>
      <c r="DI168" s="139"/>
      <c r="DJ168" s="139"/>
      <c r="DK168" s="139"/>
      <c r="EG168" s="101"/>
      <c r="EH168" s="101"/>
      <c r="EI168" s="101"/>
      <c r="EJ168" s="101"/>
      <c r="EK168" s="101"/>
      <c r="EL168" s="101"/>
      <c r="EM168" s="101"/>
      <c r="EN168" s="101"/>
      <c r="EO168" s="101"/>
      <c r="EP168" s="101"/>
      <c r="EQ168" s="101"/>
      <c r="ER168" s="101"/>
      <c r="ES168" s="101"/>
      <c r="ET168" s="101"/>
      <c r="EU168" s="101"/>
    </row>
    <row r="169" spans="2:151" ht="13.65" customHeight="1" x14ac:dyDescent="0.25">
      <c r="B169" s="139"/>
      <c r="C169" s="139"/>
      <c r="D169" s="139"/>
      <c r="E169" s="139"/>
      <c r="F169" s="139"/>
      <c r="G169" s="139"/>
      <c r="H169" s="139"/>
      <c r="I169" s="139"/>
      <c r="J169" s="139"/>
      <c r="K169" s="139"/>
      <c r="L169" s="139"/>
      <c r="M169" s="139"/>
      <c r="N169" s="139"/>
      <c r="O169" s="139"/>
      <c r="P169" s="139"/>
      <c r="Q169" s="139"/>
      <c r="R169" s="139"/>
      <c r="S169" s="139"/>
      <c r="T169" s="139"/>
      <c r="U169" s="139"/>
      <c r="V169" s="139"/>
      <c r="W169" s="139"/>
      <c r="X169" s="139"/>
      <c r="Y169" s="139"/>
      <c r="Z169" s="139"/>
      <c r="AA169" s="139"/>
      <c r="AB169" s="139"/>
      <c r="AC169" s="139"/>
      <c r="AD169" s="139"/>
      <c r="AE169" s="139"/>
      <c r="AF169" s="139"/>
      <c r="AG169" s="139"/>
      <c r="AH169" s="139"/>
      <c r="AI169" s="139"/>
      <c r="AJ169" s="139"/>
      <c r="AK169" s="139"/>
      <c r="AL169" s="139"/>
      <c r="AM169" s="139"/>
      <c r="AN169" s="139"/>
      <c r="AO169" s="139"/>
      <c r="AP169" s="139"/>
      <c r="AQ169" s="139"/>
      <c r="AR169" s="139"/>
      <c r="AS169" s="139"/>
      <c r="AT169" s="139"/>
      <c r="AU169" s="139"/>
      <c r="AV169" s="139"/>
      <c r="AW169" s="139"/>
      <c r="AX169" s="139"/>
      <c r="AY169" s="139"/>
      <c r="AZ169" s="139"/>
      <c r="BA169" s="139"/>
      <c r="BB169" s="139"/>
      <c r="BC169" s="139"/>
      <c r="BD169" s="139"/>
      <c r="BE169" s="139"/>
      <c r="BF169" s="139"/>
      <c r="BG169" s="139"/>
      <c r="BH169" s="139"/>
      <c r="BI169" s="139"/>
      <c r="BJ169" s="139"/>
      <c r="BK169" s="139"/>
      <c r="BL169" s="139"/>
      <c r="BM169" s="139"/>
      <c r="BN169" s="139"/>
      <c r="BO169" s="139"/>
      <c r="BP169" s="139"/>
      <c r="BQ169" s="139"/>
      <c r="BR169" s="139"/>
      <c r="BS169" s="139"/>
      <c r="BT169" s="139"/>
      <c r="BU169" s="139"/>
      <c r="BV169" s="139"/>
      <c r="BW169" s="139"/>
      <c r="BX169" s="139"/>
      <c r="BY169" s="139"/>
      <c r="BZ169" s="139"/>
      <c r="CA169" s="139"/>
      <c r="CB169" s="139"/>
      <c r="CC169" s="139"/>
      <c r="CD169" s="139"/>
      <c r="CE169" s="139"/>
      <c r="CF169" s="139"/>
      <c r="CG169" s="139"/>
      <c r="CH169" s="139"/>
      <c r="CI169" s="139"/>
      <c r="CJ169" s="139"/>
      <c r="CK169" s="139"/>
      <c r="CL169" s="139"/>
      <c r="CM169" s="139"/>
      <c r="CN169" s="139"/>
      <c r="CO169" s="139"/>
      <c r="CP169" s="139"/>
      <c r="CQ169" s="139"/>
      <c r="CR169" s="139"/>
      <c r="CS169" s="139"/>
      <c r="CT169" s="139"/>
      <c r="CU169" s="139"/>
      <c r="CV169" s="139"/>
      <c r="CW169" s="139"/>
      <c r="CX169" s="139"/>
      <c r="CY169" s="139"/>
      <c r="CZ169" s="139"/>
      <c r="DA169" s="139"/>
      <c r="DB169" s="139"/>
      <c r="DC169" s="139"/>
      <c r="DD169" s="139"/>
      <c r="DE169" s="139"/>
      <c r="DF169" s="139"/>
      <c r="DG169" s="139"/>
      <c r="DH169" s="139"/>
      <c r="DI169" s="139"/>
      <c r="DJ169" s="139"/>
      <c r="DK169" s="139"/>
      <c r="EG169" s="101"/>
      <c r="EH169" s="101"/>
      <c r="EI169" s="101"/>
      <c r="EJ169" s="101"/>
      <c r="EK169" s="101"/>
      <c r="EL169" s="101"/>
      <c r="EM169" s="101"/>
      <c r="EN169" s="101"/>
      <c r="EO169" s="101"/>
      <c r="EP169" s="101"/>
      <c r="EQ169" s="101"/>
      <c r="ER169" s="101"/>
      <c r="ES169" s="101"/>
      <c r="ET169" s="101"/>
      <c r="EU169" s="101"/>
    </row>
    <row r="170" spans="2:151" ht="13.65" customHeight="1" x14ac:dyDescent="0.25">
      <c r="B170" s="139"/>
      <c r="C170" s="139"/>
      <c r="D170" s="139"/>
      <c r="E170" s="139"/>
      <c r="F170" s="139"/>
      <c r="G170" s="139"/>
      <c r="H170" s="139"/>
      <c r="I170" s="139"/>
      <c r="J170" s="139"/>
      <c r="K170" s="139"/>
      <c r="L170" s="139"/>
      <c r="M170" s="139"/>
      <c r="N170" s="139"/>
      <c r="O170" s="139"/>
      <c r="P170" s="139"/>
      <c r="Q170" s="139"/>
      <c r="R170" s="139"/>
      <c r="S170" s="139"/>
      <c r="T170" s="139"/>
      <c r="U170" s="139"/>
      <c r="V170" s="139"/>
      <c r="W170" s="139"/>
      <c r="X170" s="139"/>
      <c r="Y170" s="139"/>
      <c r="Z170" s="139"/>
      <c r="AA170" s="139"/>
      <c r="AB170" s="139"/>
      <c r="AC170" s="139"/>
      <c r="AD170" s="139"/>
      <c r="AE170" s="139"/>
      <c r="AF170" s="139"/>
      <c r="AG170" s="139"/>
      <c r="AH170" s="139"/>
      <c r="AI170" s="139"/>
      <c r="AJ170" s="139"/>
      <c r="AK170" s="139"/>
      <c r="AL170" s="139"/>
      <c r="AM170" s="139"/>
      <c r="AN170" s="139"/>
      <c r="AO170" s="139"/>
      <c r="AP170" s="139"/>
      <c r="AQ170" s="139"/>
      <c r="AR170" s="139"/>
      <c r="AS170" s="139"/>
      <c r="AT170" s="139"/>
      <c r="AU170" s="139"/>
      <c r="AV170" s="139"/>
      <c r="AW170" s="139"/>
      <c r="AX170" s="139"/>
      <c r="AY170" s="139"/>
      <c r="AZ170" s="139"/>
      <c r="BA170" s="139"/>
      <c r="BB170" s="139"/>
      <c r="BC170" s="139"/>
      <c r="BD170" s="139"/>
      <c r="BE170" s="139"/>
      <c r="BF170" s="139"/>
      <c r="BG170" s="139"/>
      <c r="BH170" s="139"/>
      <c r="BI170" s="139"/>
      <c r="BJ170" s="139"/>
      <c r="BK170" s="139"/>
      <c r="BL170" s="139"/>
      <c r="BM170" s="139"/>
      <c r="BN170" s="139"/>
      <c r="BO170" s="139"/>
      <c r="BP170" s="139"/>
      <c r="BQ170" s="139"/>
      <c r="BR170" s="139"/>
      <c r="BS170" s="139"/>
      <c r="BT170" s="139"/>
      <c r="BU170" s="139"/>
      <c r="BV170" s="139"/>
      <c r="BW170" s="139"/>
      <c r="BX170" s="139"/>
      <c r="BY170" s="139"/>
      <c r="BZ170" s="139"/>
      <c r="CA170" s="139"/>
      <c r="CB170" s="139"/>
      <c r="CC170" s="139"/>
      <c r="CD170" s="139"/>
      <c r="CE170" s="139"/>
      <c r="CF170" s="139"/>
      <c r="CG170" s="139"/>
      <c r="CH170" s="139"/>
      <c r="CI170" s="139"/>
      <c r="CJ170" s="139"/>
      <c r="CK170" s="139"/>
      <c r="CL170" s="139"/>
      <c r="CM170" s="139"/>
      <c r="CN170" s="139"/>
      <c r="CO170" s="139"/>
      <c r="CP170" s="139"/>
      <c r="CQ170" s="139"/>
      <c r="CR170" s="139"/>
      <c r="CS170" s="139"/>
      <c r="CT170" s="139"/>
      <c r="CU170" s="139"/>
      <c r="CV170" s="139"/>
      <c r="CW170" s="139"/>
      <c r="CX170" s="139"/>
      <c r="CY170" s="139"/>
      <c r="CZ170" s="139"/>
      <c r="DA170" s="139"/>
      <c r="DB170" s="139"/>
      <c r="DC170" s="139"/>
      <c r="DD170" s="139"/>
      <c r="DE170" s="139"/>
      <c r="DF170" s="139"/>
      <c r="DG170" s="139"/>
      <c r="DH170" s="139"/>
      <c r="DI170" s="139"/>
      <c r="DJ170" s="139"/>
      <c r="DK170" s="139"/>
      <c r="EG170" s="101"/>
      <c r="EH170" s="101"/>
      <c r="EI170" s="101"/>
      <c r="EJ170" s="101"/>
      <c r="EK170" s="101"/>
      <c r="EL170" s="101"/>
      <c r="EM170" s="101"/>
      <c r="EN170" s="101"/>
      <c r="EO170" s="101"/>
      <c r="EP170" s="101"/>
      <c r="EQ170" s="101"/>
      <c r="ER170" s="101"/>
      <c r="ES170" s="101"/>
      <c r="ET170" s="101"/>
      <c r="EU170" s="101"/>
    </row>
    <row r="171" spans="2:151" ht="13.65" customHeight="1" x14ac:dyDescent="0.25">
      <c r="B171" s="139"/>
      <c r="C171" s="139"/>
      <c r="D171" s="139"/>
      <c r="E171" s="139"/>
      <c r="F171" s="139"/>
      <c r="G171" s="139"/>
      <c r="H171" s="139"/>
      <c r="I171" s="139"/>
      <c r="J171" s="139"/>
      <c r="K171" s="139"/>
      <c r="L171" s="139"/>
      <c r="M171" s="139"/>
      <c r="N171" s="139"/>
      <c r="O171" s="139"/>
      <c r="P171" s="139"/>
      <c r="Q171" s="139"/>
      <c r="R171" s="139"/>
      <c r="S171" s="139"/>
      <c r="T171" s="139"/>
      <c r="U171" s="139"/>
      <c r="V171" s="139"/>
      <c r="W171" s="139"/>
      <c r="X171" s="139"/>
      <c r="Y171" s="139"/>
      <c r="Z171" s="139"/>
      <c r="AA171" s="139"/>
      <c r="AB171" s="139"/>
      <c r="AC171" s="139"/>
      <c r="AD171" s="139"/>
      <c r="AE171" s="139"/>
      <c r="AF171" s="139"/>
      <c r="AG171" s="139"/>
      <c r="AH171" s="139"/>
      <c r="AI171" s="139"/>
      <c r="AJ171" s="139"/>
      <c r="AK171" s="139"/>
      <c r="AL171" s="139"/>
      <c r="AM171" s="139"/>
      <c r="AN171" s="139"/>
      <c r="AO171" s="139"/>
      <c r="AP171" s="139"/>
      <c r="AQ171" s="139"/>
      <c r="AR171" s="139"/>
      <c r="AS171" s="139"/>
      <c r="AT171" s="139"/>
      <c r="AU171" s="139"/>
      <c r="AV171" s="139"/>
      <c r="AW171" s="139"/>
      <c r="AX171" s="139"/>
      <c r="AY171" s="139"/>
      <c r="AZ171" s="139"/>
      <c r="BA171" s="139"/>
      <c r="BB171" s="139"/>
      <c r="BC171" s="139"/>
      <c r="BD171" s="139"/>
      <c r="BE171" s="139"/>
      <c r="BF171" s="139"/>
      <c r="BG171" s="139"/>
      <c r="BH171" s="139"/>
      <c r="BI171" s="139"/>
      <c r="BJ171" s="139"/>
      <c r="BK171" s="139"/>
      <c r="BL171" s="139"/>
      <c r="BM171" s="139"/>
      <c r="BN171" s="139"/>
      <c r="BO171" s="139"/>
      <c r="BP171" s="139"/>
      <c r="BQ171" s="139"/>
      <c r="BR171" s="139"/>
      <c r="BS171" s="139"/>
      <c r="BT171" s="139"/>
      <c r="BU171" s="139"/>
      <c r="BV171" s="139"/>
      <c r="BW171" s="139"/>
      <c r="BX171" s="139"/>
      <c r="BY171" s="139"/>
      <c r="BZ171" s="139"/>
      <c r="CA171" s="139"/>
      <c r="CB171" s="139"/>
      <c r="CC171" s="139"/>
      <c r="CD171" s="139"/>
      <c r="CE171" s="139"/>
      <c r="CF171" s="139"/>
      <c r="CG171" s="139"/>
      <c r="CH171" s="139"/>
      <c r="CI171" s="139"/>
      <c r="CJ171" s="139"/>
      <c r="CK171" s="139"/>
      <c r="CL171" s="139"/>
      <c r="CM171" s="139"/>
      <c r="CN171" s="139"/>
      <c r="CO171" s="139"/>
      <c r="CP171" s="139"/>
      <c r="CQ171" s="139"/>
      <c r="CR171" s="139"/>
      <c r="CS171" s="139"/>
      <c r="CT171" s="139"/>
      <c r="CU171" s="139"/>
      <c r="CV171" s="139"/>
      <c r="CW171" s="139"/>
      <c r="CX171" s="139"/>
      <c r="CY171" s="139"/>
      <c r="CZ171" s="139"/>
      <c r="DA171" s="139"/>
      <c r="DB171" s="139"/>
      <c r="DC171" s="139"/>
      <c r="DD171" s="139"/>
      <c r="DE171" s="139"/>
      <c r="DF171" s="139"/>
      <c r="DG171" s="139"/>
      <c r="DH171" s="139"/>
      <c r="DI171" s="139"/>
      <c r="DJ171" s="139"/>
      <c r="DK171" s="139"/>
      <c r="EG171" s="101"/>
      <c r="EH171" s="101"/>
      <c r="EI171" s="101"/>
      <c r="EJ171" s="101"/>
      <c r="EK171" s="101"/>
      <c r="EL171" s="101"/>
      <c r="EM171" s="101"/>
      <c r="EN171" s="101"/>
      <c r="EO171" s="101"/>
      <c r="EP171" s="101"/>
      <c r="EQ171" s="101"/>
      <c r="ER171" s="101"/>
      <c r="ES171" s="101"/>
      <c r="ET171" s="101"/>
      <c r="EU171" s="101"/>
    </row>
    <row r="172" spans="2:151" ht="13.65" customHeight="1" x14ac:dyDescent="0.25">
      <c r="B172" s="139"/>
      <c r="C172" s="139"/>
      <c r="D172" s="139"/>
      <c r="E172" s="139"/>
      <c r="F172" s="139"/>
      <c r="G172" s="139"/>
      <c r="H172" s="139"/>
      <c r="I172" s="139"/>
      <c r="J172" s="139"/>
      <c r="K172" s="139"/>
      <c r="L172" s="139"/>
      <c r="M172" s="139"/>
      <c r="N172" s="139"/>
      <c r="O172" s="139"/>
      <c r="P172" s="139"/>
      <c r="Q172" s="139"/>
      <c r="R172" s="139"/>
      <c r="S172" s="139"/>
      <c r="T172" s="139"/>
      <c r="U172" s="139"/>
      <c r="V172" s="139"/>
      <c r="W172" s="139"/>
      <c r="X172" s="139"/>
      <c r="Y172" s="139"/>
      <c r="Z172" s="139"/>
      <c r="AA172" s="139"/>
      <c r="AB172" s="139"/>
      <c r="AC172" s="139"/>
      <c r="AD172" s="139"/>
      <c r="AE172" s="139"/>
      <c r="AF172" s="139"/>
      <c r="AG172" s="139"/>
      <c r="AH172" s="139"/>
      <c r="AI172" s="139"/>
      <c r="AJ172" s="139"/>
      <c r="AK172" s="139"/>
      <c r="AL172" s="139"/>
      <c r="AM172" s="139"/>
      <c r="AN172" s="139"/>
      <c r="AO172" s="139"/>
      <c r="AP172" s="139"/>
      <c r="AQ172" s="139"/>
      <c r="AR172" s="139"/>
      <c r="AS172" s="139"/>
      <c r="AT172" s="139"/>
      <c r="AU172" s="139"/>
      <c r="AV172" s="139"/>
      <c r="AW172" s="139"/>
      <c r="AX172" s="139"/>
      <c r="AY172" s="139"/>
      <c r="AZ172" s="139"/>
      <c r="BA172" s="139"/>
      <c r="BB172" s="139"/>
      <c r="BC172" s="139"/>
      <c r="BD172" s="139"/>
      <c r="BE172" s="139"/>
      <c r="BF172" s="139"/>
      <c r="BG172" s="139"/>
      <c r="BH172" s="139"/>
      <c r="BI172" s="139"/>
      <c r="BJ172" s="139"/>
      <c r="BK172" s="139"/>
      <c r="BL172" s="139"/>
      <c r="BM172" s="139"/>
      <c r="BN172" s="139"/>
      <c r="BO172" s="139"/>
      <c r="BP172" s="139"/>
      <c r="BQ172" s="139"/>
      <c r="BR172" s="139"/>
      <c r="BS172" s="139"/>
      <c r="BT172" s="139"/>
      <c r="BU172" s="139"/>
      <c r="BV172" s="139"/>
      <c r="BW172" s="139"/>
      <c r="BX172" s="139"/>
      <c r="BY172" s="139"/>
      <c r="BZ172" s="139"/>
      <c r="CA172" s="139"/>
      <c r="CB172" s="139"/>
      <c r="CC172" s="139"/>
      <c r="CD172" s="139"/>
      <c r="CE172" s="139"/>
      <c r="CF172" s="139"/>
      <c r="CG172" s="139"/>
      <c r="CH172" s="139"/>
      <c r="CI172" s="139"/>
      <c r="CJ172" s="139"/>
      <c r="CK172" s="139"/>
      <c r="CL172" s="139"/>
      <c r="CM172" s="139"/>
      <c r="CN172" s="139"/>
      <c r="CO172" s="139"/>
      <c r="CP172" s="139"/>
      <c r="CQ172" s="139"/>
      <c r="CR172" s="139"/>
      <c r="CS172" s="139"/>
      <c r="CT172" s="139"/>
      <c r="CU172" s="139"/>
      <c r="CV172" s="139"/>
      <c r="CW172" s="139"/>
      <c r="CX172" s="139"/>
      <c r="CY172" s="139"/>
      <c r="CZ172" s="139"/>
      <c r="DA172" s="139"/>
      <c r="DB172" s="139"/>
      <c r="DC172" s="139"/>
      <c r="DD172" s="139"/>
      <c r="DE172" s="139"/>
      <c r="DF172" s="139"/>
      <c r="DG172" s="139"/>
      <c r="DH172" s="139"/>
      <c r="DI172" s="139"/>
      <c r="DJ172" s="139"/>
      <c r="DK172" s="139"/>
      <c r="EG172" s="101"/>
      <c r="EH172" s="101"/>
      <c r="EI172" s="101"/>
      <c r="EJ172" s="101"/>
      <c r="EK172" s="101"/>
      <c r="EL172" s="101"/>
      <c r="EM172" s="101"/>
      <c r="EN172" s="101"/>
      <c r="EO172" s="101"/>
      <c r="EP172" s="101"/>
      <c r="EQ172" s="101"/>
      <c r="ER172" s="101"/>
      <c r="ES172" s="101"/>
      <c r="ET172" s="101"/>
      <c r="EU172" s="101"/>
    </row>
    <row r="173" spans="2:151" ht="13.65" customHeight="1" x14ac:dyDescent="0.25">
      <c r="B173" s="139"/>
      <c r="C173" s="139"/>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39"/>
      <c r="AY173" s="139"/>
      <c r="AZ173" s="139"/>
      <c r="BA173" s="139"/>
      <c r="BB173" s="139"/>
      <c r="BC173" s="139"/>
      <c r="BD173" s="139"/>
      <c r="BE173" s="139"/>
      <c r="BF173" s="139"/>
      <c r="BG173" s="139"/>
      <c r="BH173" s="139"/>
      <c r="BI173" s="139"/>
      <c r="BJ173" s="139"/>
      <c r="BK173" s="139"/>
      <c r="BL173" s="139"/>
      <c r="BM173" s="139"/>
      <c r="BN173" s="139"/>
      <c r="BO173" s="139"/>
      <c r="BP173" s="139"/>
      <c r="BQ173" s="139"/>
      <c r="BR173" s="139"/>
      <c r="BS173" s="139"/>
      <c r="BT173" s="139"/>
      <c r="BU173" s="139"/>
      <c r="BV173" s="139"/>
      <c r="BW173" s="139"/>
      <c r="BX173" s="139"/>
      <c r="BY173" s="139"/>
      <c r="BZ173" s="139"/>
      <c r="CA173" s="139"/>
      <c r="CB173" s="139"/>
      <c r="CC173" s="139"/>
      <c r="CD173" s="139"/>
      <c r="CE173" s="139"/>
      <c r="CF173" s="139"/>
      <c r="CG173" s="139"/>
      <c r="CH173" s="139"/>
      <c r="CI173" s="139"/>
      <c r="CJ173" s="139"/>
      <c r="CK173" s="139"/>
      <c r="CL173" s="139"/>
      <c r="CM173" s="139"/>
      <c r="CN173" s="139"/>
      <c r="CO173" s="139"/>
      <c r="CP173" s="139"/>
      <c r="CQ173" s="139"/>
      <c r="CR173" s="139"/>
      <c r="CS173" s="139"/>
      <c r="CT173" s="139"/>
      <c r="CU173" s="139"/>
      <c r="CV173" s="139"/>
      <c r="CW173" s="139"/>
      <c r="CX173" s="139"/>
      <c r="CY173" s="139"/>
      <c r="CZ173" s="139"/>
      <c r="DA173" s="139"/>
      <c r="DB173" s="139"/>
      <c r="DC173" s="139"/>
      <c r="DD173" s="139"/>
      <c r="DE173" s="139"/>
      <c r="DF173" s="139"/>
      <c r="DG173" s="139"/>
      <c r="DH173" s="139"/>
      <c r="DI173" s="139"/>
      <c r="DJ173" s="139"/>
      <c r="DK173" s="139"/>
      <c r="EG173" s="101"/>
      <c r="EH173" s="101"/>
      <c r="EI173" s="101"/>
      <c r="EJ173" s="101"/>
      <c r="EK173" s="101"/>
      <c r="EL173" s="101"/>
      <c r="EM173" s="101"/>
      <c r="EN173" s="101"/>
      <c r="EO173" s="101"/>
      <c r="EP173" s="101"/>
      <c r="EQ173" s="101"/>
      <c r="ER173" s="101"/>
    </row>
    <row r="174" spans="2:151" ht="13.65" customHeight="1" x14ac:dyDescent="0.25">
      <c r="B174" s="139"/>
      <c r="C174" s="139"/>
      <c r="D174" s="139"/>
      <c r="E174" s="139"/>
      <c r="F174" s="139"/>
      <c r="G174" s="139"/>
      <c r="H174" s="139"/>
      <c r="I174" s="139"/>
      <c r="J174" s="139"/>
      <c r="K174" s="139"/>
      <c r="L174" s="165"/>
      <c r="EG174" s="101"/>
      <c r="EH174" s="101"/>
      <c r="EI174" s="101"/>
      <c r="EJ174" s="101"/>
      <c r="EK174" s="101"/>
      <c r="EL174" s="101"/>
      <c r="EM174" s="101"/>
      <c r="EN174" s="101"/>
      <c r="EO174" s="101"/>
      <c r="EP174" s="101"/>
      <c r="EQ174" s="101"/>
    </row>
    <row r="175" spans="2:151" ht="13.65" customHeight="1" x14ac:dyDescent="0.25">
      <c r="EG175" s="101"/>
      <c r="EH175" s="101"/>
      <c r="EI175" s="101"/>
      <c r="EJ175" s="101"/>
      <c r="EK175" s="101"/>
      <c r="EL175" s="101"/>
      <c r="EM175" s="101"/>
      <c r="EN175" s="101"/>
      <c r="EO175" s="101"/>
      <c r="EP175" s="101"/>
      <c r="EQ175" s="101"/>
    </row>
    <row r="176" spans="2:151" ht="13.65" customHeight="1" x14ac:dyDescent="0.25">
      <c r="EG176" s="101"/>
      <c r="EH176" s="101"/>
      <c r="EI176" s="101"/>
      <c r="EJ176" s="101"/>
      <c r="EK176" s="101"/>
      <c r="EL176" s="101"/>
      <c r="EM176" s="101"/>
      <c r="EN176" s="101"/>
      <c r="EO176" s="101"/>
      <c r="EP176" s="101"/>
      <c r="EQ176" s="101"/>
      <c r="ER176" s="101"/>
      <c r="ES176" s="101"/>
      <c r="ET176" s="101"/>
      <c r="EU176" s="101"/>
    </row>
    <row r="177" spans="2:151" ht="13.65" customHeight="1" x14ac:dyDescent="0.25">
      <c r="EG177" s="101"/>
      <c r="EH177" s="101"/>
      <c r="EI177" s="101"/>
      <c r="EJ177" s="101"/>
      <c r="EK177" s="101"/>
      <c r="EL177" s="101"/>
      <c r="EM177" s="101"/>
      <c r="EN177" s="101"/>
      <c r="EO177" s="101"/>
      <c r="EP177" s="101"/>
      <c r="EQ177" s="101"/>
      <c r="ER177" s="101"/>
      <c r="ES177" s="101"/>
      <c r="ET177" s="101"/>
      <c r="EU177" s="101"/>
    </row>
    <row r="178" spans="2:151" ht="13.65" customHeight="1" x14ac:dyDescent="0.25">
      <c r="B178" s="166"/>
      <c r="C178" s="166"/>
      <c r="D178" s="166"/>
      <c r="E178" s="166"/>
      <c r="F178" s="166"/>
      <c r="G178" s="166"/>
      <c r="H178" s="166"/>
      <c r="I178" s="166"/>
      <c r="J178" s="166"/>
      <c r="K178" s="166"/>
      <c r="L178" s="166"/>
      <c r="M178" s="166"/>
      <c r="N178" s="166"/>
      <c r="O178" s="166"/>
      <c r="P178" s="166"/>
      <c r="Q178" s="166"/>
      <c r="R178" s="166"/>
      <c r="S178" s="166"/>
      <c r="T178" s="166"/>
      <c r="U178" s="166"/>
      <c r="V178" s="166"/>
      <c r="W178" s="166"/>
      <c r="X178" s="166"/>
      <c r="Y178" s="166"/>
      <c r="Z178" s="166"/>
      <c r="AA178" s="166"/>
      <c r="AB178" s="166"/>
      <c r="AC178" s="166"/>
      <c r="AD178" s="166"/>
      <c r="AE178" s="166"/>
      <c r="AF178" s="166"/>
      <c r="AG178" s="166"/>
      <c r="AH178" s="166"/>
      <c r="AI178" s="166"/>
      <c r="AJ178" s="166"/>
      <c r="AK178" s="166"/>
      <c r="AL178" s="166"/>
      <c r="AM178" s="166"/>
      <c r="AN178" s="166"/>
      <c r="AO178" s="166"/>
      <c r="AP178" s="166"/>
      <c r="AQ178" s="166"/>
      <c r="AR178" s="166"/>
      <c r="AS178" s="166"/>
      <c r="AT178" s="166"/>
      <c r="AU178" s="166"/>
      <c r="AV178" s="166"/>
      <c r="AW178" s="166"/>
      <c r="AX178" s="166"/>
      <c r="AY178" s="166"/>
      <c r="AZ178" s="166"/>
      <c r="BA178" s="166"/>
      <c r="BB178" s="166"/>
      <c r="BC178" s="166"/>
      <c r="BD178" s="166"/>
      <c r="BE178" s="166"/>
      <c r="BF178" s="166"/>
      <c r="BG178" s="166"/>
      <c r="BH178" s="166"/>
      <c r="BI178" s="166"/>
      <c r="BJ178" s="166"/>
      <c r="BK178" s="166"/>
      <c r="BL178" s="166"/>
      <c r="BM178" s="166"/>
      <c r="BN178" s="166"/>
      <c r="BO178" s="166"/>
      <c r="BP178" s="166"/>
      <c r="BQ178" s="166"/>
      <c r="BR178" s="166"/>
      <c r="BS178" s="166"/>
      <c r="BT178" s="166"/>
      <c r="BU178" s="166"/>
      <c r="BV178" s="166"/>
      <c r="BW178" s="166"/>
      <c r="BX178" s="166"/>
      <c r="BY178" s="166"/>
      <c r="BZ178" s="166"/>
      <c r="CA178" s="166"/>
      <c r="CB178" s="166"/>
      <c r="CC178" s="166"/>
      <c r="CD178" s="166"/>
      <c r="CE178" s="166"/>
      <c r="CF178" s="166"/>
      <c r="CG178" s="166"/>
      <c r="CH178" s="166"/>
      <c r="CI178" s="166"/>
      <c r="CJ178" s="166"/>
      <c r="CK178" s="166"/>
      <c r="CL178" s="166"/>
      <c r="CM178" s="166"/>
      <c r="CN178" s="166"/>
      <c r="CO178" s="166"/>
      <c r="CP178" s="166"/>
      <c r="CQ178" s="166"/>
      <c r="CR178" s="166"/>
      <c r="CS178" s="166"/>
      <c r="CT178" s="166"/>
      <c r="CU178" s="166"/>
      <c r="CV178" s="166"/>
      <c r="CW178" s="166"/>
      <c r="CX178" s="166"/>
      <c r="CY178" s="166"/>
      <c r="CZ178" s="166"/>
      <c r="DA178" s="166"/>
      <c r="DB178" s="166"/>
      <c r="DC178" s="166"/>
      <c r="DD178" s="166"/>
      <c r="DE178" s="166"/>
      <c r="EG178" s="101"/>
      <c r="EH178" s="101"/>
      <c r="EI178" s="101"/>
      <c r="EJ178" s="101"/>
      <c r="EK178" s="101"/>
      <c r="EL178" s="101"/>
      <c r="EM178" s="101"/>
      <c r="EN178" s="101"/>
      <c r="EO178" s="101"/>
      <c r="EP178" s="101"/>
      <c r="EQ178" s="101"/>
      <c r="ER178" s="101"/>
      <c r="ES178" s="101"/>
      <c r="ET178" s="101"/>
      <c r="EU178" s="101"/>
    </row>
    <row r="179" spans="2:151" ht="13.65" customHeight="1" x14ac:dyDescent="0.25">
      <c r="B179" s="166"/>
      <c r="C179" s="166"/>
      <c r="D179" s="166"/>
      <c r="E179" s="166"/>
      <c r="F179" s="166"/>
      <c r="G179" s="166"/>
      <c r="H179" s="166"/>
      <c r="I179" s="166"/>
      <c r="J179" s="166"/>
      <c r="K179" s="166"/>
      <c r="L179" s="166"/>
      <c r="M179" s="166"/>
      <c r="N179" s="166"/>
      <c r="O179" s="166"/>
      <c r="P179" s="166"/>
      <c r="Q179" s="166"/>
      <c r="R179" s="166"/>
      <c r="S179" s="166"/>
      <c r="T179" s="166"/>
      <c r="U179" s="166"/>
      <c r="V179" s="166"/>
      <c r="W179" s="166"/>
      <c r="X179" s="166"/>
      <c r="Y179" s="166"/>
      <c r="Z179" s="166"/>
      <c r="AA179" s="166"/>
      <c r="AB179" s="166"/>
      <c r="AC179" s="166"/>
      <c r="AD179" s="166"/>
      <c r="AE179" s="166"/>
      <c r="AF179" s="166"/>
      <c r="AG179" s="166"/>
      <c r="AH179" s="166"/>
      <c r="AI179" s="166"/>
      <c r="AJ179" s="166"/>
      <c r="AK179" s="166"/>
      <c r="AL179" s="166"/>
      <c r="AM179" s="166"/>
      <c r="AN179" s="166"/>
      <c r="AO179" s="166"/>
      <c r="AP179" s="166"/>
      <c r="AQ179" s="166"/>
      <c r="AR179" s="166"/>
      <c r="AS179" s="166"/>
      <c r="AT179" s="166"/>
      <c r="AU179" s="166"/>
      <c r="AV179" s="166"/>
      <c r="AW179" s="166"/>
      <c r="AX179" s="166"/>
      <c r="AY179" s="166"/>
      <c r="AZ179" s="166"/>
      <c r="BA179" s="166"/>
      <c r="BB179" s="166"/>
      <c r="BC179" s="166"/>
      <c r="BD179" s="166"/>
      <c r="BE179" s="166"/>
      <c r="BF179" s="166"/>
      <c r="BG179" s="166"/>
      <c r="BH179" s="166"/>
      <c r="BI179" s="166"/>
      <c r="BJ179" s="166"/>
      <c r="BK179" s="166"/>
      <c r="BL179" s="166"/>
      <c r="BM179" s="166"/>
      <c r="BN179" s="166"/>
      <c r="BO179" s="166"/>
      <c r="BP179" s="166"/>
      <c r="BQ179" s="166"/>
      <c r="BR179" s="166"/>
      <c r="BS179" s="166"/>
      <c r="BT179" s="166"/>
      <c r="BU179" s="166"/>
      <c r="BV179" s="166"/>
      <c r="BW179" s="166"/>
      <c r="BX179" s="166"/>
      <c r="BY179" s="166"/>
      <c r="BZ179" s="166"/>
      <c r="CA179" s="166"/>
      <c r="CB179" s="166"/>
      <c r="CC179" s="166"/>
      <c r="CD179" s="166"/>
      <c r="CE179" s="166"/>
      <c r="CF179" s="166"/>
      <c r="CG179" s="166"/>
      <c r="CH179" s="166"/>
      <c r="CI179" s="166"/>
      <c r="CJ179" s="166"/>
      <c r="CK179" s="166"/>
      <c r="CL179" s="166"/>
      <c r="CM179" s="166"/>
      <c r="CN179" s="166"/>
      <c r="CO179" s="166"/>
      <c r="CP179" s="166"/>
      <c r="CQ179" s="166"/>
      <c r="CR179" s="166"/>
      <c r="CS179" s="166"/>
      <c r="CT179" s="166"/>
      <c r="CU179" s="166"/>
      <c r="CV179" s="166"/>
      <c r="CW179" s="166"/>
      <c r="CX179" s="166"/>
      <c r="CY179" s="166"/>
      <c r="CZ179" s="166"/>
      <c r="DA179" s="166"/>
      <c r="DB179" s="166"/>
      <c r="DC179" s="166"/>
      <c r="DD179" s="166"/>
      <c r="DE179" s="166"/>
      <c r="EG179" s="101"/>
      <c r="EH179" s="101"/>
      <c r="EI179" s="101"/>
      <c r="EJ179" s="101"/>
      <c r="EK179" s="101"/>
      <c r="EL179" s="101"/>
      <c r="EM179" s="101"/>
      <c r="EN179" s="101"/>
      <c r="EO179" s="101"/>
      <c r="EP179" s="101"/>
      <c r="EQ179" s="101"/>
      <c r="ER179" s="101"/>
      <c r="ES179" s="101"/>
      <c r="ET179" s="101"/>
      <c r="EU179" s="101"/>
    </row>
    <row r="180" spans="2:151" ht="13.65" customHeight="1" x14ac:dyDescent="0.25">
      <c r="B180" s="166"/>
      <c r="C180" s="166"/>
      <c r="D180" s="166"/>
      <c r="E180" s="166"/>
      <c r="F180" s="166"/>
      <c r="G180" s="166"/>
      <c r="H180" s="166"/>
      <c r="I180" s="166"/>
      <c r="J180" s="166"/>
      <c r="K180" s="166"/>
      <c r="L180" s="166"/>
      <c r="M180" s="166"/>
      <c r="N180" s="166"/>
      <c r="O180" s="166"/>
      <c r="P180" s="166"/>
      <c r="Q180" s="166"/>
      <c r="R180" s="166"/>
      <c r="S180" s="166"/>
      <c r="T180" s="166"/>
      <c r="U180" s="166"/>
      <c r="V180" s="166"/>
      <c r="W180" s="166"/>
      <c r="X180" s="166"/>
      <c r="Y180" s="166"/>
      <c r="Z180" s="166"/>
      <c r="AA180" s="166"/>
      <c r="AB180" s="166"/>
      <c r="AC180" s="166"/>
      <c r="AD180" s="166"/>
      <c r="AE180" s="166"/>
      <c r="AF180" s="166"/>
      <c r="AG180" s="166"/>
      <c r="AH180" s="166"/>
      <c r="AI180" s="166"/>
      <c r="AJ180" s="166"/>
      <c r="AK180" s="166"/>
      <c r="AL180" s="166"/>
      <c r="AM180" s="166"/>
      <c r="AN180" s="166"/>
      <c r="AO180" s="166"/>
      <c r="AP180" s="166"/>
      <c r="AQ180" s="166"/>
      <c r="AR180" s="166"/>
      <c r="AS180" s="166"/>
      <c r="AT180" s="166"/>
      <c r="AU180" s="166"/>
      <c r="AV180" s="166"/>
      <c r="AW180" s="166"/>
      <c r="AX180" s="166"/>
      <c r="AY180" s="166"/>
      <c r="AZ180" s="166"/>
      <c r="BA180" s="166"/>
      <c r="BB180" s="166"/>
      <c r="BC180" s="166"/>
      <c r="BD180" s="166"/>
      <c r="BE180" s="166"/>
      <c r="BF180" s="166"/>
      <c r="BG180" s="166"/>
      <c r="BH180" s="166"/>
      <c r="BI180" s="166"/>
      <c r="BJ180" s="166"/>
      <c r="BK180" s="166"/>
      <c r="BL180" s="166"/>
      <c r="BM180" s="166"/>
      <c r="BN180" s="166"/>
      <c r="BO180" s="166"/>
      <c r="BP180" s="166"/>
      <c r="BQ180" s="166"/>
      <c r="BR180" s="166"/>
      <c r="BS180" s="166"/>
      <c r="BT180" s="166"/>
      <c r="BU180" s="166"/>
      <c r="BV180" s="166"/>
      <c r="BW180" s="166"/>
      <c r="BX180" s="166"/>
      <c r="BY180" s="166"/>
      <c r="BZ180" s="166"/>
      <c r="CA180" s="166"/>
      <c r="CB180" s="166"/>
      <c r="CC180" s="166"/>
      <c r="CD180" s="166"/>
      <c r="CE180" s="166"/>
      <c r="CF180" s="166"/>
      <c r="CG180" s="166"/>
      <c r="CH180" s="166"/>
      <c r="CI180" s="166"/>
      <c r="CJ180" s="166"/>
      <c r="CK180" s="166"/>
      <c r="CL180" s="166"/>
      <c r="CM180" s="166"/>
      <c r="CN180" s="166"/>
      <c r="CO180" s="166"/>
      <c r="CP180" s="166"/>
      <c r="CQ180" s="166"/>
      <c r="CR180" s="166"/>
      <c r="CS180" s="166"/>
      <c r="CT180" s="166"/>
      <c r="CU180" s="166"/>
      <c r="CV180" s="166"/>
      <c r="CW180" s="166"/>
      <c r="CX180" s="166"/>
      <c r="CY180" s="166"/>
      <c r="CZ180" s="166"/>
      <c r="DA180" s="166"/>
      <c r="DB180" s="166"/>
      <c r="DC180" s="166"/>
      <c r="DD180" s="166"/>
      <c r="DE180" s="166"/>
      <c r="EG180" s="101"/>
      <c r="EH180" s="101"/>
      <c r="EI180" s="101"/>
      <c r="EJ180" s="101"/>
      <c r="EK180" s="101"/>
      <c r="EL180" s="101"/>
      <c r="EM180" s="101"/>
      <c r="EN180" s="101"/>
      <c r="EO180" s="101"/>
      <c r="EP180" s="101"/>
      <c r="EQ180" s="101"/>
      <c r="ER180" s="101"/>
      <c r="ES180" s="101"/>
      <c r="ET180" s="101"/>
      <c r="EU180" s="101"/>
    </row>
    <row r="181" spans="2:151" ht="13.65" customHeight="1" x14ac:dyDescent="0.25">
      <c r="B181" s="166"/>
      <c r="C181" s="166"/>
      <c r="D181" s="166"/>
      <c r="E181" s="166"/>
      <c r="F181" s="166"/>
      <c r="G181" s="166"/>
      <c r="H181" s="166"/>
      <c r="I181" s="166"/>
      <c r="J181" s="166"/>
      <c r="K181" s="166"/>
      <c r="L181" s="166"/>
      <c r="M181" s="166"/>
      <c r="N181" s="166"/>
      <c r="O181" s="166"/>
      <c r="P181" s="166"/>
      <c r="Q181" s="166"/>
      <c r="R181" s="166"/>
      <c r="S181" s="166"/>
      <c r="T181" s="166"/>
      <c r="U181" s="166"/>
      <c r="V181" s="166"/>
      <c r="W181" s="166"/>
      <c r="X181" s="166"/>
      <c r="Y181" s="166"/>
      <c r="Z181" s="166"/>
      <c r="AA181" s="166"/>
      <c r="AB181" s="166"/>
      <c r="AC181" s="166"/>
      <c r="AD181" s="166"/>
      <c r="AE181" s="166"/>
      <c r="AF181" s="166"/>
      <c r="AG181" s="166"/>
      <c r="AH181" s="166"/>
      <c r="AI181" s="166"/>
      <c r="AJ181" s="166"/>
      <c r="AK181" s="166"/>
      <c r="AL181" s="166"/>
      <c r="AM181" s="166"/>
      <c r="AN181" s="166"/>
      <c r="AO181" s="166"/>
      <c r="AP181" s="166"/>
      <c r="AQ181" s="166"/>
      <c r="AR181" s="166"/>
      <c r="AS181" s="166"/>
      <c r="AT181" s="166"/>
      <c r="AU181" s="166"/>
      <c r="AV181" s="166"/>
      <c r="AW181" s="166"/>
      <c r="AX181" s="166"/>
      <c r="AY181" s="166"/>
      <c r="AZ181" s="166"/>
      <c r="BA181" s="166"/>
      <c r="BB181" s="166"/>
      <c r="BC181" s="166"/>
      <c r="BD181" s="166"/>
      <c r="BE181" s="166"/>
      <c r="BF181" s="166"/>
      <c r="BG181" s="166"/>
      <c r="BH181" s="166"/>
      <c r="BI181" s="166"/>
      <c r="BJ181" s="166"/>
      <c r="BK181" s="166"/>
      <c r="BL181" s="166"/>
      <c r="BM181" s="166"/>
      <c r="BN181" s="166"/>
      <c r="BO181" s="166"/>
      <c r="BP181" s="166"/>
      <c r="BQ181" s="166"/>
      <c r="BR181" s="166"/>
      <c r="BS181" s="166"/>
      <c r="BT181" s="166"/>
      <c r="BU181" s="166"/>
      <c r="BV181" s="166"/>
      <c r="BW181" s="166"/>
      <c r="BX181" s="166"/>
      <c r="BY181" s="166"/>
      <c r="BZ181" s="166"/>
      <c r="CA181" s="166"/>
      <c r="CB181" s="166"/>
      <c r="CC181" s="166"/>
      <c r="CD181" s="166"/>
      <c r="CE181" s="166"/>
      <c r="CF181" s="166"/>
      <c r="CG181" s="166"/>
      <c r="CH181" s="166"/>
      <c r="CI181" s="166"/>
      <c r="CJ181" s="166"/>
      <c r="CK181" s="166"/>
      <c r="CL181" s="166"/>
      <c r="CM181" s="166"/>
      <c r="CN181" s="166"/>
      <c r="CO181" s="166"/>
      <c r="CP181" s="166"/>
      <c r="CQ181" s="166"/>
      <c r="CR181" s="166"/>
      <c r="CS181" s="166"/>
      <c r="CT181" s="166"/>
      <c r="CU181" s="166"/>
      <c r="CV181" s="166"/>
      <c r="CW181" s="166"/>
      <c r="CX181" s="166"/>
      <c r="CY181" s="166"/>
      <c r="CZ181" s="166"/>
      <c r="DA181" s="166"/>
      <c r="DB181" s="166"/>
      <c r="DC181" s="166"/>
      <c r="DD181" s="166"/>
      <c r="DE181" s="166"/>
      <c r="EG181" s="101"/>
      <c r="EH181" s="101"/>
      <c r="EI181" s="101"/>
      <c r="EJ181" s="101"/>
      <c r="EK181" s="101"/>
      <c r="EL181" s="101"/>
      <c r="EM181" s="101"/>
      <c r="EN181" s="101"/>
      <c r="EO181" s="101"/>
      <c r="EP181" s="101"/>
      <c r="EQ181" s="101"/>
      <c r="ER181" s="101"/>
      <c r="ES181" s="101"/>
      <c r="ET181" s="101"/>
      <c r="EU181" s="101"/>
    </row>
    <row r="182" spans="2:151" ht="11.15" customHeight="1" x14ac:dyDescent="0.25">
      <c r="B182" s="139"/>
      <c r="C182" s="139"/>
      <c r="D182" s="139"/>
      <c r="E182" s="139"/>
      <c r="F182" s="139"/>
      <c r="G182" s="139"/>
      <c r="H182" s="139"/>
      <c r="I182" s="139"/>
      <c r="J182" s="139"/>
      <c r="K182" s="139"/>
      <c r="L182" s="139"/>
      <c r="M182" s="139"/>
      <c r="N182" s="139"/>
      <c r="O182" s="139"/>
      <c r="P182" s="139"/>
      <c r="Q182" s="139"/>
      <c r="R182" s="139"/>
      <c r="S182" s="139"/>
      <c r="T182" s="139"/>
      <c r="U182" s="139"/>
      <c r="V182" s="139"/>
      <c r="W182" s="139"/>
      <c r="X182" s="139"/>
      <c r="Y182" s="139"/>
      <c r="Z182" s="139"/>
      <c r="AA182" s="139"/>
      <c r="AB182" s="139"/>
      <c r="AC182" s="139"/>
      <c r="AD182" s="139"/>
      <c r="AE182" s="139"/>
      <c r="AF182" s="139"/>
      <c r="AG182" s="139"/>
      <c r="AH182" s="139"/>
      <c r="AI182" s="139"/>
      <c r="AJ182" s="139"/>
      <c r="AK182" s="139"/>
      <c r="AL182" s="139"/>
      <c r="AM182" s="139"/>
      <c r="AN182" s="139"/>
      <c r="AO182" s="139"/>
      <c r="AP182" s="139"/>
      <c r="AQ182" s="139"/>
      <c r="AR182" s="139"/>
      <c r="AS182" s="139"/>
      <c r="AT182" s="139"/>
      <c r="AU182" s="139"/>
      <c r="AV182" s="139"/>
      <c r="AW182" s="139"/>
      <c r="AX182" s="139"/>
      <c r="AY182" s="139"/>
      <c r="AZ182" s="139"/>
      <c r="BA182" s="139"/>
      <c r="BB182" s="139"/>
      <c r="BC182" s="139"/>
      <c r="BD182" s="139"/>
      <c r="BE182" s="139"/>
      <c r="BF182" s="139"/>
      <c r="BG182" s="139"/>
      <c r="BH182" s="139"/>
      <c r="BI182" s="139"/>
      <c r="BJ182" s="139"/>
      <c r="BK182" s="139"/>
      <c r="BL182" s="139"/>
      <c r="BM182" s="139"/>
      <c r="BN182" s="139"/>
      <c r="BO182" s="139"/>
      <c r="BP182" s="139"/>
      <c r="BQ182" s="139"/>
      <c r="BR182" s="139"/>
      <c r="BS182" s="139"/>
      <c r="BT182" s="139"/>
      <c r="BU182" s="139"/>
      <c r="BV182" s="139"/>
      <c r="BW182" s="139"/>
      <c r="BX182" s="139"/>
      <c r="BY182" s="139"/>
      <c r="BZ182" s="139"/>
      <c r="CA182" s="139"/>
      <c r="CB182" s="139"/>
      <c r="CC182" s="139"/>
      <c r="CD182" s="139"/>
      <c r="CE182" s="139"/>
      <c r="CF182" s="139"/>
      <c r="CG182" s="139"/>
      <c r="CH182" s="139"/>
      <c r="CI182" s="139"/>
      <c r="CJ182" s="139"/>
      <c r="CK182" s="139"/>
      <c r="CL182" s="139"/>
      <c r="CM182" s="139"/>
      <c r="CN182" s="139"/>
      <c r="CO182" s="139"/>
      <c r="CP182" s="139"/>
      <c r="CQ182" s="139"/>
      <c r="CR182" s="139"/>
      <c r="CS182" s="139"/>
      <c r="EG182" s="101"/>
      <c r="EH182" s="101"/>
      <c r="EI182" s="101"/>
      <c r="EJ182" s="101"/>
      <c r="EK182" s="101"/>
      <c r="EL182" s="101"/>
      <c r="EM182" s="101"/>
      <c r="EN182" s="101"/>
      <c r="EO182" s="101"/>
      <c r="EP182" s="101"/>
      <c r="EQ182" s="101"/>
      <c r="ER182" s="101"/>
    </row>
    <row r="183" spans="2:151" ht="11.15" customHeight="1" x14ac:dyDescent="0.25">
      <c r="EG183" s="101"/>
      <c r="EH183" s="101"/>
      <c r="EI183" s="101"/>
      <c r="EJ183" s="101"/>
      <c r="EK183" s="101"/>
      <c r="EL183" s="101"/>
      <c r="EM183" s="101"/>
      <c r="EN183" s="101"/>
      <c r="EO183" s="101"/>
      <c r="EP183" s="101"/>
      <c r="EQ183" s="101"/>
      <c r="ER183" s="101"/>
    </row>
    <row r="184" spans="2:151" ht="11.15" customHeight="1" x14ac:dyDescent="0.25">
      <c r="EG184" s="101"/>
      <c r="EH184" s="101"/>
      <c r="EI184" s="101"/>
      <c r="EJ184" s="101"/>
      <c r="EK184" s="101"/>
      <c r="EL184" s="101"/>
      <c r="EM184" s="101"/>
      <c r="EN184" s="101"/>
      <c r="EO184" s="101"/>
      <c r="EP184" s="101"/>
      <c r="EQ184" s="101"/>
      <c r="ER184" s="101"/>
    </row>
    <row r="185" spans="2:151" ht="11.15" customHeight="1" x14ac:dyDescent="0.25">
      <c r="EG185" s="101"/>
      <c r="EH185" s="101"/>
      <c r="EI185" s="101"/>
      <c r="EJ185" s="101"/>
      <c r="EK185" s="101"/>
      <c r="EL185" s="101"/>
      <c r="EM185" s="101"/>
      <c r="EN185" s="101"/>
      <c r="EO185" s="101"/>
      <c r="EP185" s="101"/>
      <c r="EQ185" s="101"/>
      <c r="ER185" s="101"/>
    </row>
    <row r="186" spans="2:151" ht="11.15" customHeight="1" x14ac:dyDescent="0.25">
      <c r="EG186" s="101"/>
      <c r="EH186" s="101"/>
      <c r="EI186" s="101"/>
      <c r="EJ186" s="101"/>
      <c r="EK186" s="101"/>
      <c r="EL186" s="101"/>
      <c r="EM186" s="101"/>
      <c r="EN186" s="101"/>
      <c r="EO186" s="101"/>
      <c r="EP186" s="101"/>
      <c r="EQ186" s="101"/>
      <c r="ER186" s="101"/>
    </row>
    <row r="187" spans="2:151" ht="11.15" customHeight="1" x14ac:dyDescent="0.25">
      <c r="EG187" s="101"/>
      <c r="EH187" s="101"/>
      <c r="EI187" s="101"/>
      <c r="EJ187" s="101"/>
      <c r="EK187" s="101"/>
      <c r="EL187" s="101"/>
      <c r="EM187" s="101"/>
      <c r="EN187" s="101"/>
      <c r="EO187" s="101"/>
      <c r="EP187" s="101"/>
      <c r="EQ187" s="101"/>
      <c r="ER187" s="101"/>
    </row>
    <row r="188" spans="2:151" ht="12.65" customHeight="1" x14ac:dyDescent="0.25">
      <c r="EG188" s="101"/>
      <c r="EH188" s="101"/>
      <c r="EI188" s="101"/>
      <c r="EJ188" s="101"/>
      <c r="EK188" s="101"/>
      <c r="EL188" s="101"/>
      <c r="EM188" s="101"/>
      <c r="EN188" s="101"/>
      <c r="EO188" s="101"/>
      <c r="EP188" s="101"/>
      <c r="EQ188" s="101"/>
      <c r="ER188" s="101"/>
    </row>
    <row r="189" spans="2:151" x14ac:dyDescent="0.25">
      <c r="EG189" s="101"/>
      <c r="EH189" s="101"/>
      <c r="EI189" s="101"/>
      <c r="EJ189" s="101"/>
      <c r="EK189" s="101"/>
      <c r="EL189" s="101"/>
      <c r="EM189" s="101"/>
      <c r="EN189" s="101"/>
      <c r="EO189" s="101"/>
      <c r="EP189" s="101"/>
      <c r="EQ189" s="101"/>
      <c r="ER189" s="101"/>
    </row>
    <row r="190" spans="2:151" x14ac:dyDescent="0.25">
      <c r="EG190" s="101"/>
      <c r="EH190" s="101"/>
      <c r="EI190" s="101"/>
      <c r="EJ190" s="101"/>
      <c r="EK190" s="101"/>
      <c r="EL190" s="101"/>
      <c r="EM190" s="101"/>
      <c r="EN190" s="101"/>
      <c r="EO190" s="101"/>
      <c r="EP190" s="101"/>
      <c r="EQ190" s="101"/>
      <c r="ER190" s="101"/>
    </row>
    <row r="191" spans="2:151" x14ac:dyDescent="0.25">
      <c r="EG191" s="101"/>
      <c r="EH191" s="101"/>
      <c r="EI191" s="101"/>
      <c r="EJ191" s="101"/>
      <c r="EK191" s="101"/>
      <c r="EL191" s="101"/>
      <c r="EM191" s="101"/>
      <c r="EN191" s="101"/>
      <c r="EO191" s="101"/>
      <c r="EP191" s="101"/>
      <c r="EQ191" s="101"/>
      <c r="ER191" s="101"/>
    </row>
    <row r="192" spans="2:151" x14ac:dyDescent="0.25">
      <c r="EG192" s="101"/>
      <c r="EH192" s="101"/>
      <c r="EI192" s="101"/>
      <c r="EJ192" s="101"/>
      <c r="EK192" s="101"/>
      <c r="EL192" s="101"/>
      <c r="EM192" s="101"/>
      <c r="EN192" s="101"/>
      <c r="EO192" s="101"/>
      <c r="EP192" s="101"/>
      <c r="EQ192" s="101"/>
      <c r="ER192" s="101"/>
    </row>
    <row r="193" spans="137:148" x14ac:dyDescent="0.25">
      <c r="EG193" s="101"/>
      <c r="EH193" s="101"/>
      <c r="EI193" s="101"/>
      <c r="EJ193" s="101"/>
      <c r="EK193" s="101"/>
      <c r="EL193" s="101"/>
      <c r="EM193" s="101"/>
      <c r="EN193" s="101"/>
      <c r="EO193" s="101"/>
      <c r="EP193" s="101"/>
      <c r="EQ193" s="101"/>
      <c r="ER193" s="101"/>
    </row>
    <row r="194" spans="137:148" x14ac:dyDescent="0.25">
      <c r="EG194" s="101"/>
      <c r="EH194" s="101"/>
      <c r="EI194" s="101"/>
      <c r="EJ194" s="101"/>
      <c r="EK194" s="101"/>
      <c r="EL194" s="101"/>
      <c r="EM194" s="101"/>
      <c r="EN194" s="101"/>
      <c r="EO194" s="101"/>
      <c r="EP194" s="101"/>
      <c r="EQ194" s="101"/>
      <c r="ER194" s="101"/>
    </row>
    <row r="228" spans="2:151" ht="13.65" customHeight="1" x14ac:dyDescent="0.25">
      <c r="B228" s="193"/>
      <c r="C228" s="193"/>
      <c r="D228" s="139"/>
      <c r="E228" s="139"/>
      <c r="F228" s="139"/>
      <c r="G228" s="139"/>
      <c r="H228" s="139"/>
      <c r="I228" s="139"/>
      <c r="J228" s="139"/>
      <c r="K228" s="139"/>
      <c r="L228" s="139"/>
      <c r="M228" s="165"/>
      <c r="N228" s="165"/>
      <c r="O228" s="327" t="s">
        <v>28</v>
      </c>
      <c r="P228" s="328"/>
      <c r="S228" s="165"/>
      <c r="V228" s="165"/>
      <c r="Y228" s="165"/>
      <c r="AB228" s="165"/>
      <c r="AE228" s="165"/>
      <c r="AH228" s="165"/>
      <c r="AK228" s="165"/>
      <c r="AN228" s="165"/>
      <c r="AQ228" s="165"/>
      <c r="AT228" s="165"/>
      <c r="AW228" s="165"/>
      <c r="AZ228" s="165"/>
      <c r="BC228" s="165"/>
      <c r="BF228" s="165"/>
      <c r="BI228" s="165"/>
      <c r="BL228" s="165"/>
      <c r="BO228" s="165"/>
      <c r="BR228" s="165"/>
      <c r="BU228" s="165"/>
      <c r="BX228" s="165"/>
      <c r="CA228" s="165"/>
      <c r="CD228" s="165"/>
      <c r="CG228" s="165"/>
      <c r="CJ228" s="165"/>
      <c r="CM228" s="165"/>
      <c r="CP228" s="165"/>
      <c r="CS228" s="165"/>
      <c r="EG228" s="101"/>
      <c r="EH228" s="101"/>
      <c r="EI228" s="101"/>
      <c r="EJ228" s="101"/>
      <c r="EK228" s="101"/>
      <c r="EL228" s="101"/>
      <c r="EM228" s="101"/>
      <c r="EN228" s="101"/>
      <c r="EO228" s="101"/>
      <c r="EP228" s="101"/>
      <c r="EQ228" s="101"/>
      <c r="ER228" s="101"/>
    </row>
    <row r="229" spans="2:151" ht="13.65" customHeight="1" x14ac:dyDescent="0.25">
      <c r="EG229" s="101"/>
      <c r="EH229" s="101"/>
      <c r="EI229" s="101"/>
      <c r="EJ229" s="101"/>
      <c r="EK229" s="101"/>
      <c r="EL229" s="101"/>
      <c r="EM229" s="101"/>
      <c r="EN229" s="101"/>
      <c r="EO229" s="101"/>
      <c r="EP229" s="101"/>
      <c r="EQ229" s="101"/>
    </row>
    <row r="230" spans="2:151" ht="13.65" customHeight="1" x14ac:dyDescent="0.25">
      <c r="EG230" s="101"/>
      <c r="EH230" s="101"/>
      <c r="EI230" s="101"/>
      <c r="EJ230" s="101"/>
      <c r="EK230" s="101"/>
      <c r="EL230" s="101"/>
      <c r="EM230" s="101"/>
      <c r="EN230" s="101"/>
      <c r="EO230" s="101"/>
      <c r="EP230" s="101"/>
      <c r="EQ230" s="101"/>
    </row>
    <row r="231" spans="2:151" ht="13.65" customHeight="1" x14ac:dyDescent="0.25">
      <c r="EG231" s="101"/>
      <c r="EH231" s="101"/>
      <c r="EI231" s="101"/>
      <c r="EJ231" s="101"/>
      <c r="EK231" s="101"/>
      <c r="EL231" s="101"/>
      <c r="EM231" s="101"/>
      <c r="EN231" s="101"/>
      <c r="EO231" s="101"/>
      <c r="EP231" s="101"/>
      <c r="EQ231" s="101"/>
      <c r="ER231" s="101"/>
      <c r="ES231" s="101"/>
      <c r="ET231" s="101"/>
      <c r="EU231" s="101"/>
    </row>
    <row r="232" spans="2:151" ht="13.65" customHeight="1" x14ac:dyDescent="0.25">
      <c r="EG232" s="101"/>
      <c r="EH232" s="101"/>
      <c r="EI232" s="101"/>
      <c r="EJ232" s="101"/>
      <c r="EK232" s="101"/>
      <c r="EL232" s="101"/>
      <c r="EM232" s="101"/>
      <c r="EN232" s="101"/>
      <c r="EO232" s="101"/>
      <c r="EP232" s="101"/>
      <c r="EQ232" s="101"/>
      <c r="ER232" s="101"/>
      <c r="ES232" s="101"/>
      <c r="ET232" s="101"/>
      <c r="EU232" s="101"/>
    </row>
    <row r="233" spans="2:151" ht="13.65" customHeight="1" x14ac:dyDescent="0.25">
      <c r="EG233" s="101"/>
      <c r="EH233" s="101"/>
      <c r="EI233" s="101"/>
      <c r="EJ233" s="101"/>
      <c r="EK233" s="101"/>
      <c r="EL233" s="101"/>
      <c r="EM233" s="101"/>
      <c r="EN233" s="101"/>
      <c r="EO233" s="101"/>
      <c r="EP233" s="101"/>
      <c r="EQ233" s="101"/>
      <c r="ER233" s="101"/>
      <c r="ES233" s="101"/>
      <c r="ET233" s="101"/>
      <c r="EU233" s="101"/>
    </row>
    <row r="234" spans="2:151" ht="13.65" customHeight="1" x14ac:dyDescent="0.25">
      <c r="EG234" s="101"/>
      <c r="EH234" s="101"/>
      <c r="EI234" s="101"/>
      <c r="EJ234" s="101"/>
      <c r="EK234" s="101"/>
      <c r="EL234" s="101"/>
      <c r="EM234" s="101"/>
      <c r="EN234" s="101"/>
      <c r="EO234" s="101"/>
      <c r="EP234" s="101"/>
      <c r="EQ234" s="101"/>
      <c r="ER234" s="101"/>
      <c r="ES234" s="101"/>
      <c r="ET234" s="101"/>
      <c r="EU234" s="101"/>
    </row>
    <row r="235" spans="2:151" ht="13.65" customHeight="1" x14ac:dyDescent="0.25">
      <c r="EG235" s="101"/>
      <c r="EH235" s="101"/>
      <c r="EI235" s="101"/>
      <c r="EJ235" s="101"/>
      <c r="EK235" s="101"/>
      <c r="EL235" s="101"/>
      <c r="EM235" s="101"/>
      <c r="EN235" s="101"/>
      <c r="EO235" s="101"/>
      <c r="EP235" s="101"/>
      <c r="EQ235" s="101"/>
      <c r="ER235" s="101"/>
      <c r="ES235" s="101"/>
      <c r="ET235" s="101"/>
      <c r="EU235" s="101"/>
    </row>
    <row r="236" spans="2:151" ht="13.65" customHeight="1" x14ac:dyDescent="0.25">
      <c r="EG236" s="101"/>
      <c r="EH236" s="101"/>
      <c r="EI236" s="101"/>
      <c r="EJ236" s="101"/>
      <c r="EK236" s="101"/>
      <c r="EL236" s="101"/>
      <c r="EM236" s="101"/>
      <c r="EN236" s="101"/>
      <c r="EO236" s="101"/>
      <c r="EP236" s="101"/>
      <c r="EQ236" s="101"/>
      <c r="ER236" s="101"/>
      <c r="ES236" s="101"/>
      <c r="ET236" s="101"/>
      <c r="EU236" s="101"/>
    </row>
    <row r="237" spans="2:151" ht="13.65" customHeight="1" x14ac:dyDescent="0.25">
      <c r="EG237" s="101"/>
      <c r="EH237" s="101"/>
      <c r="EI237" s="101"/>
      <c r="EJ237" s="101"/>
      <c r="EK237" s="101"/>
      <c r="EL237" s="101"/>
      <c r="EM237" s="101"/>
      <c r="EN237" s="101"/>
      <c r="EO237" s="101"/>
      <c r="EP237" s="101"/>
      <c r="EQ237" s="101"/>
      <c r="ER237" s="101"/>
      <c r="ES237" s="101"/>
      <c r="ET237" s="101"/>
      <c r="EU237" s="101"/>
    </row>
    <row r="238" spans="2:151" ht="13.65" customHeight="1" x14ac:dyDescent="0.25">
      <c r="EG238" s="101"/>
      <c r="EH238" s="101"/>
      <c r="EI238" s="101"/>
      <c r="EJ238" s="101"/>
      <c r="EK238" s="101"/>
      <c r="EL238" s="101"/>
      <c r="EM238" s="101"/>
      <c r="EN238" s="101"/>
      <c r="EO238" s="101"/>
      <c r="EP238" s="101"/>
      <c r="EQ238" s="101"/>
      <c r="ER238" s="101"/>
      <c r="ES238" s="101"/>
      <c r="ET238" s="101"/>
      <c r="EU238" s="101"/>
    </row>
    <row r="239" spans="2:151" ht="13.65" customHeight="1" x14ac:dyDescent="0.25">
      <c r="EG239" s="101"/>
      <c r="EH239" s="101"/>
      <c r="EI239" s="101"/>
      <c r="EJ239" s="101"/>
      <c r="EK239" s="101"/>
      <c r="EL239" s="101"/>
      <c r="EM239" s="101"/>
      <c r="EN239" s="101"/>
      <c r="EO239" s="101"/>
      <c r="EP239" s="101"/>
      <c r="EQ239" s="101"/>
      <c r="ER239" s="101"/>
      <c r="ES239" s="101"/>
      <c r="ET239" s="101"/>
      <c r="EU239" s="101"/>
    </row>
    <row r="240" spans="2:151" ht="13.65" customHeight="1" x14ac:dyDescent="0.25">
      <c r="EG240" s="101"/>
      <c r="EH240" s="101"/>
      <c r="EI240" s="101"/>
      <c r="EJ240" s="101"/>
      <c r="EK240" s="101"/>
      <c r="EL240" s="101"/>
      <c r="EM240" s="101"/>
      <c r="EN240" s="101"/>
      <c r="EO240" s="101"/>
      <c r="EP240" s="101"/>
      <c r="EQ240" s="101"/>
      <c r="ER240" s="101"/>
      <c r="ES240" s="101"/>
      <c r="ET240" s="101"/>
      <c r="EU240" s="101"/>
    </row>
    <row r="241" spans="137:151" ht="13.65" customHeight="1" x14ac:dyDescent="0.25">
      <c r="EG241" s="101"/>
      <c r="EH241" s="101"/>
      <c r="EI241" s="101"/>
      <c r="EJ241" s="101"/>
      <c r="EK241" s="101"/>
      <c r="EL241" s="101"/>
      <c r="EM241" s="101"/>
      <c r="EN241" s="101"/>
      <c r="EO241" s="101"/>
      <c r="EP241" s="101"/>
      <c r="EQ241" s="101"/>
      <c r="ER241" s="101"/>
      <c r="ES241" s="101"/>
      <c r="ET241" s="101"/>
      <c r="EU241" s="101"/>
    </row>
    <row r="242" spans="137:151" ht="13.65" customHeight="1" x14ac:dyDescent="0.25">
      <c r="EG242" s="101"/>
      <c r="EH242" s="101"/>
      <c r="EI242" s="101"/>
      <c r="EJ242" s="101"/>
      <c r="EK242" s="101"/>
      <c r="EL242" s="101"/>
      <c r="EM242" s="101"/>
      <c r="EN242" s="101"/>
      <c r="EO242" s="101"/>
      <c r="EP242" s="101"/>
      <c r="EQ242" s="101"/>
      <c r="ER242" s="101"/>
      <c r="ES242" s="101"/>
      <c r="ET242" s="101"/>
      <c r="EU242" s="101"/>
    </row>
    <row r="243" spans="137:151" ht="13.65" customHeight="1" x14ac:dyDescent="0.25">
      <c r="EG243" s="101"/>
      <c r="EH243" s="101"/>
      <c r="EI243" s="101"/>
      <c r="EJ243" s="101"/>
      <c r="EK243" s="101"/>
      <c r="EL243" s="101"/>
      <c r="EM243" s="101"/>
      <c r="EN243" s="101"/>
      <c r="EO243" s="101"/>
      <c r="EP243" s="101"/>
      <c r="EQ243" s="101"/>
      <c r="ER243" s="101"/>
      <c r="ES243" s="101"/>
      <c r="ET243" s="101"/>
      <c r="EU243" s="101"/>
    </row>
    <row r="244" spans="137:151" ht="13.65" customHeight="1" x14ac:dyDescent="0.25">
      <c r="EG244" s="101"/>
      <c r="EH244" s="101"/>
      <c r="EI244" s="101"/>
      <c r="EJ244" s="101"/>
      <c r="EK244" s="101"/>
      <c r="EL244" s="101"/>
      <c r="EM244" s="101"/>
      <c r="EN244" s="101"/>
      <c r="EO244" s="101"/>
      <c r="EP244" s="101"/>
      <c r="EQ244" s="101"/>
      <c r="ER244" s="101"/>
      <c r="ES244" s="101"/>
      <c r="ET244" s="101"/>
      <c r="EU244" s="101"/>
    </row>
    <row r="245" spans="137:151" ht="13.65" customHeight="1" x14ac:dyDescent="0.25">
      <c r="EG245" s="101"/>
      <c r="EH245" s="101"/>
      <c r="EI245" s="101"/>
      <c r="EJ245" s="101"/>
      <c r="EK245" s="101"/>
      <c r="EL245" s="101"/>
      <c r="EM245" s="101"/>
      <c r="EN245" s="101"/>
      <c r="EO245" s="101"/>
      <c r="EP245" s="101"/>
      <c r="EQ245" s="101"/>
      <c r="ER245" s="101"/>
      <c r="ES245" s="101"/>
      <c r="ET245" s="101"/>
      <c r="EU245" s="101"/>
    </row>
    <row r="246" spans="137:151" ht="13.65" customHeight="1" x14ac:dyDescent="0.25">
      <c r="EG246" s="101"/>
      <c r="EH246" s="101"/>
      <c r="EI246" s="101"/>
      <c r="EJ246" s="101"/>
      <c r="EK246" s="101"/>
      <c r="EL246" s="101"/>
      <c r="EM246" s="101"/>
      <c r="EN246" s="101"/>
      <c r="EO246" s="101"/>
      <c r="EP246" s="101"/>
      <c r="EQ246" s="101"/>
      <c r="ER246" s="101"/>
      <c r="ES246" s="101"/>
      <c r="ET246" s="101"/>
      <c r="EU246" s="101"/>
    </row>
    <row r="247" spans="137:151" ht="13.65" customHeight="1" x14ac:dyDescent="0.25">
      <c r="EG247" s="101"/>
      <c r="EH247" s="101"/>
      <c r="EI247" s="101"/>
      <c r="EJ247" s="101"/>
      <c r="EK247" s="101"/>
      <c r="EL247" s="101"/>
      <c r="EM247" s="101"/>
      <c r="EN247" s="101"/>
      <c r="EO247" s="101"/>
      <c r="EP247" s="101"/>
      <c r="EQ247" s="101"/>
      <c r="ER247" s="101"/>
      <c r="ES247" s="101"/>
      <c r="ET247" s="101"/>
      <c r="EU247" s="101"/>
    </row>
    <row r="248" spans="137:151" ht="13.65" customHeight="1" x14ac:dyDescent="0.25">
      <c r="EG248" s="101"/>
      <c r="EH248" s="101"/>
      <c r="EI248" s="101"/>
      <c r="EJ248" s="101"/>
      <c r="EK248" s="101"/>
      <c r="EL248" s="101"/>
      <c r="EM248" s="101"/>
      <c r="EN248" s="101"/>
      <c r="EO248" s="101"/>
      <c r="EP248" s="101"/>
      <c r="EQ248" s="101"/>
      <c r="ER248" s="101"/>
      <c r="ES248" s="101"/>
      <c r="ET248" s="101"/>
      <c r="EU248" s="101"/>
    </row>
    <row r="249" spans="137:151" ht="13.65" customHeight="1" x14ac:dyDescent="0.25">
      <c r="EG249" s="101"/>
      <c r="EH249" s="101"/>
      <c r="EI249" s="101"/>
      <c r="EJ249" s="101"/>
      <c r="EK249" s="101"/>
      <c r="EL249" s="101"/>
      <c r="EM249" s="101"/>
      <c r="EN249" s="101"/>
      <c r="EO249" s="101"/>
      <c r="EP249" s="101"/>
      <c r="EQ249" s="101"/>
      <c r="ER249" s="101"/>
      <c r="ES249" s="101"/>
      <c r="ET249" s="101"/>
      <c r="EU249" s="101"/>
    </row>
    <row r="250" spans="137:151" ht="13.65" customHeight="1" x14ac:dyDescent="0.25">
      <c r="EG250" s="101"/>
      <c r="EH250" s="101"/>
      <c r="EI250" s="101"/>
      <c r="EJ250" s="101"/>
      <c r="EK250" s="101"/>
      <c r="EL250" s="101"/>
      <c r="EM250" s="101"/>
      <c r="EN250" s="101"/>
      <c r="EO250" s="101"/>
      <c r="EP250" s="101"/>
      <c r="EQ250" s="101"/>
      <c r="ER250" s="101"/>
      <c r="ES250" s="101"/>
      <c r="ET250" s="101"/>
      <c r="EU250" s="101"/>
    </row>
    <row r="251" spans="137:151" ht="13.65" customHeight="1" x14ac:dyDescent="0.25">
      <c r="EG251" s="101"/>
      <c r="EH251" s="101"/>
      <c r="EI251" s="101"/>
      <c r="EJ251" s="101"/>
      <c r="EK251" s="101"/>
      <c r="EL251" s="101"/>
      <c r="EM251" s="101"/>
      <c r="EN251" s="101"/>
      <c r="EO251" s="101"/>
      <c r="EP251" s="101"/>
      <c r="EQ251" s="101"/>
      <c r="ER251" s="101"/>
      <c r="ES251" s="101"/>
      <c r="ET251" s="101"/>
      <c r="EU251" s="101"/>
    </row>
    <row r="252" spans="137:151" ht="13.65" customHeight="1" x14ac:dyDescent="0.25">
      <c r="EG252" s="101"/>
      <c r="EH252" s="101"/>
      <c r="EI252" s="101"/>
      <c r="EJ252" s="101"/>
      <c r="EK252" s="101"/>
      <c r="EL252" s="101"/>
      <c r="EM252" s="101"/>
      <c r="EN252" s="101"/>
      <c r="EO252" s="101"/>
      <c r="EP252" s="101"/>
      <c r="EQ252" s="101"/>
      <c r="ER252" s="101"/>
      <c r="ES252" s="101"/>
      <c r="ET252" s="101"/>
      <c r="EU252" s="101"/>
    </row>
    <row r="253" spans="137:151" ht="13.65" customHeight="1" x14ac:dyDescent="0.25">
      <c r="EG253" s="101"/>
      <c r="EH253" s="101"/>
      <c r="EI253" s="101"/>
      <c r="EJ253" s="101"/>
      <c r="EK253" s="101"/>
      <c r="EL253" s="101"/>
      <c r="EM253" s="101"/>
      <c r="EN253" s="101"/>
      <c r="EO253" s="101"/>
      <c r="EP253" s="101"/>
      <c r="EQ253" s="101"/>
      <c r="ER253" s="101"/>
      <c r="ES253" s="101"/>
      <c r="ET253" s="101"/>
      <c r="EU253" s="101"/>
    </row>
    <row r="254" spans="137:151" ht="13.65" customHeight="1" x14ac:dyDescent="0.25">
      <c r="EG254" s="101"/>
      <c r="EH254" s="101"/>
      <c r="EI254" s="101"/>
      <c r="EJ254" s="101"/>
      <c r="EK254" s="101"/>
      <c r="EL254" s="101"/>
      <c r="EM254" s="101"/>
      <c r="EN254" s="101"/>
      <c r="EO254" s="101"/>
      <c r="EP254" s="101"/>
      <c r="EQ254" s="101"/>
      <c r="ER254" s="101"/>
      <c r="ES254" s="101"/>
      <c r="ET254" s="101"/>
      <c r="EU254" s="101"/>
    </row>
    <row r="255" spans="137:151" ht="13.65" customHeight="1" x14ac:dyDescent="0.25">
      <c r="EG255" s="101"/>
      <c r="EH255" s="101"/>
      <c r="EI255" s="101"/>
      <c r="EJ255" s="101"/>
      <c r="EK255" s="101"/>
      <c r="EL255" s="101"/>
      <c r="EM255" s="101"/>
      <c r="EN255" s="101"/>
      <c r="EO255" s="101"/>
      <c r="EP255" s="101"/>
      <c r="EQ255" s="101"/>
      <c r="ER255" s="101"/>
      <c r="ES255" s="101"/>
      <c r="ET255" s="101"/>
      <c r="EU255" s="101"/>
    </row>
    <row r="256" spans="137:151" ht="13.65" customHeight="1" x14ac:dyDescent="0.25">
      <c r="EG256" s="101"/>
      <c r="EH256" s="101"/>
      <c r="EI256" s="101"/>
      <c r="EJ256" s="101"/>
      <c r="EK256" s="101"/>
      <c r="EL256" s="101"/>
      <c r="EM256" s="101"/>
      <c r="EN256" s="101"/>
      <c r="EO256" s="101"/>
      <c r="EP256" s="101"/>
      <c r="EQ256" s="101"/>
      <c r="ER256" s="101"/>
      <c r="ES256" s="101"/>
      <c r="ET256" s="101"/>
      <c r="EU256" s="101"/>
    </row>
    <row r="257" spans="137:249" ht="13.65" customHeight="1" x14ac:dyDescent="0.25">
      <c r="EG257" s="101"/>
      <c r="EH257" s="101"/>
      <c r="EI257" s="101"/>
      <c r="EJ257" s="101"/>
      <c r="EK257" s="101"/>
      <c r="EL257" s="101"/>
      <c r="EM257" s="101"/>
      <c r="EN257" s="101"/>
      <c r="EO257" s="101"/>
      <c r="EP257" s="101"/>
      <c r="EQ257" s="101"/>
      <c r="ER257" s="101"/>
      <c r="ES257" s="101"/>
      <c r="ET257" s="101"/>
      <c r="EU257" s="101"/>
    </row>
    <row r="258" spans="137:249" ht="13.65" customHeight="1" x14ac:dyDescent="0.25">
      <c r="EG258" s="101"/>
      <c r="EH258" s="101"/>
      <c r="EI258" s="101"/>
      <c r="EJ258" s="101"/>
      <c r="EK258" s="101"/>
      <c r="EL258" s="101"/>
      <c r="EM258" s="101"/>
      <c r="EN258" s="101"/>
      <c r="EO258" s="101"/>
      <c r="EP258" s="101"/>
      <c r="EQ258" s="101"/>
      <c r="ER258" s="101"/>
      <c r="ES258" s="101"/>
      <c r="ET258" s="101"/>
      <c r="EU258" s="101"/>
    </row>
    <row r="259" spans="137:249" ht="13.65" customHeight="1" x14ac:dyDescent="0.25">
      <c r="EG259" s="101"/>
      <c r="EH259" s="101"/>
      <c r="EI259" s="101"/>
      <c r="EJ259" s="101"/>
      <c r="EK259" s="101"/>
      <c r="EL259" s="101"/>
      <c r="EM259" s="101"/>
      <c r="EN259" s="101"/>
      <c r="EO259" s="101"/>
      <c r="EP259" s="101"/>
      <c r="EQ259" s="101"/>
      <c r="ER259" s="101"/>
      <c r="ES259" s="101"/>
      <c r="ET259" s="101"/>
      <c r="EU259" s="101"/>
    </row>
    <row r="260" spans="137:249" ht="13.65" customHeight="1" x14ac:dyDescent="0.25">
      <c r="EG260" s="101"/>
      <c r="EH260" s="101"/>
      <c r="EI260" s="101"/>
      <c r="EJ260" s="101"/>
      <c r="EK260" s="101"/>
      <c r="EL260" s="101"/>
      <c r="EM260" s="101"/>
      <c r="EN260" s="101"/>
      <c r="EO260" s="101"/>
      <c r="EP260" s="101"/>
      <c r="EQ260" s="101"/>
      <c r="ER260" s="101"/>
      <c r="ES260" s="101"/>
      <c r="ET260" s="101"/>
      <c r="EU260" s="101"/>
    </row>
    <row r="261" spans="137:249" ht="13.65" customHeight="1" x14ac:dyDescent="0.25">
      <c r="EG261" s="101"/>
      <c r="EH261" s="101"/>
      <c r="EI261" s="101"/>
      <c r="EJ261" s="101"/>
      <c r="EK261" s="101"/>
      <c r="EL261" s="101"/>
      <c r="EM261" s="101"/>
      <c r="EN261" s="101"/>
      <c r="EO261" s="101"/>
      <c r="EP261" s="101"/>
      <c r="EQ261" s="101"/>
      <c r="ER261" s="101"/>
      <c r="ES261" s="101"/>
      <c r="ET261" s="101"/>
      <c r="EU261" s="101"/>
    </row>
    <row r="262" spans="137:249" ht="13.65" customHeight="1" x14ac:dyDescent="0.25">
      <c r="EG262" s="101"/>
      <c r="EH262" s="101"/>
      <c r="EI262" s="101"/>
      <c r="EJ262" s="101"/>
      <c r="EK262" s="101"/>
      <c r="EL262" s="101"/>
      <c r="EM262" s="101"/>
      <c r="EN262" s="101"/>
      <c r="EO262" s="101"/>
      <c r="EP262" s="101"/>
      <c r="EQ262" s="101"/>
      <c r="ER262" s="101"/>
      <c r="ES262" s="101"/>
      <c r="ET262" s="101"/>
      <c r="EU262" s="101"/>
    </row>
    <row r="263" spans="137:249" ht="13.65" customHeight="1" x14ac:dyDescent="0.25">
      <c r="EG263" s="101"/>
      <c r="EH263" s="101"/>
      <c r="EI263" s="101"/>
      <c r="EJ263" s="101"/>
      <c r="EK263" s="101"/>
      <c r="EL263" s="101"/>
      <c r="EM263" s="101"/>
      <c r="EN263" s="101"/>
      <c r="EO263" s="101"/>
      <c r="EP263" s="101"/>
      <c r="EQ263" s="101"/>
      <c r="ER263" s="101"/>
      <c r="ES263" s="101"/>
      <c r="ET263" s="101"/>
      <c r="EU263" s="101"/>
    </row>
    <row r="264" spans="137:249" ht="13.65" customHeight="1" x14ac:dyDescent="0.25">
      <c r="EG264" s="101"/>
      <c r="EH264" s="101"/>
      <c r="EI264" s="101"/>
      <c r="EJ264" s="101"/>
      <c r="EK264" s="101"/>
      <c r="EL264" s="101"/>
      <c r="EM264" s="101"/>
      <c r="EN264" s="101"/>
      <c r="EO264" s="101"/>
      <c r="EP264" s="101"/>
      <c r="EQ264" s="101"/>
      <c r="ER264" s="101"/>
      <c r="ES264" s="101"/>
      <c r="ET264" s="101"/>
      <c r="EU264" s="101"/>
    </row>
    <row r="265" spans="137:249" x14ac:dyDescent="0.25">
      <c r="EG265" s="101"/>
      <c r="EH265" s="101"/>
      <c r="EI265" s="101"/>
      <c r="EJ265" s="101"/>
      <c r="EK265" s="101"/>
      <c r="EL265" s="101"/>
      <c r="EM265" s="101"/>
      <c r="EN265" s="101"/>
      <c r="EO265" s="101"/>
      <c r="EP265" s="101"/>
      <c r="EQ265" s="101"/>
      <c r="ER265" s="101"/>
      <c r="ES265" s="101"/>
      <c r="ET265" s="101"/>
      <c r="EU265" s="101"/>
      <c r="EV265" s="101"/>
      <c r="EW265" s="101"/>
      <c r="EX265" s="101"/>
      <c r="EY265" s="101"/>
      <c r="EZ265" s="101"/>
      <c r="FA265" s="101"/>
      <c r="FB265" s="101"/>
      <c r="FC265" s="101"/>
      <c r="FD265" s="101"/>
      <c r="FE265" s="101"/>
      <c r="FF265" s="101"/>
      <c r="FG265" s="101"/>
      <c r="FH265" s="101"/>
      <c r="FI265" s="101"/>
      <c r="FJ265" s="101"/>
      <c r="FK265" s="101"/>
      <c r="FL265" s="101"/>
      <c r="FM265" s="101"/>
      <c r="FN265" s="101"/>
      <c r="FO265" s="101"/>
      <c r="FP265" s="101"/>
      <c r="FQ265" s="101"/>
      <c r="FR265" s="101"/>
      <c r="FS265" s="101"/>
      <c r="FT265" s="101"/>
      <c r="FU265" s="101"/>
      <c r="FV265" s="101"/>
      <c r="FW265" s="101"/>
      <c r="FX265" s="101"/>
      <c r="FY265" s="101"/>
      <c r="FZ265" s="101"/>
      <c r="GA265" s="101"/>
      <c r="GB265" s="101"/>
      <c r="GC265" s="101"/>
      <c r="GD265" s="101"/>
      <c r="GE265" s="101"/>
      <c r="GF265" s="101"/>
      <c r="GG265" s="101"/>
      <c r="GH265" s="101"/>
      <c r="GI265" s="101"/>
      <c r="GJ265" s="101"/>
      <c r="GK265" s="101"/>
      <c r="GL265" s="101"/>
      <c r="GM265" s="101"/>
      <c r="GN265" s="101"/>
      <c r="GO265" s="101"/>
      <c r="GP265" s="101"/>
      <c r="GQ265" s="101"/>
      <c r="GR265" s="101"/>
      <c r="GS265" s="101"/>
      <c r="GT265" s="101"/>
      <c r="GU265" s="101"/>
      <c r="GV265" s="101"/>
      <c r="GW265" s="101"/>
      <c r="GX265" s="101"/>
      <c r="GY265" s="101"/>
      <c r="GZ265" s="101"/>
      <c r="HA265" s="101"/>
      <c r="HB265" s="101"/>
      <c r="HC265" s="101"/>
      <c r="HD265" s="101"/>
      <c r="HE265" s="101"/>
      <c r="HF265" s="101"/>
      <c r="HG265" s="101"/>
      <c r="HH265" s="101"/>
      <c r="HI265" s="101"/>
      <c r="HJ265" s="101"/>
      <c r="HK265" s="101"/>
      <c r="HL265" s="101"/>
      <c r="HM265" s="101"/>
      <c r="HN265" s="101"/>
      <c r="HO265" s="101"/>
      <c r="HP265" s="101"/>
      <c r="HQ265" s="101"/>
      <c r="HR265" s="101"/>
      <c r="HS265" s="101"/>
      <c r="HT265" s="101"/>
      <c r="HU265" s="101"/>
      <c r="HV265" s="101"/>
      <c r="HW265" s="101"/>
      <c r="HX265" s="101"/>
      <c r="HY265" s="101"/>
      <c r="HZ265" s="101"/>
      <c r="IA265" s="101"/>
      <c r="IB265" s="101"/>
      <c r="IC265" s="101"/>
      <c r="ID265" s="101"/>
      <c r="IE265" s="101"/>
      <c r="IF265" s="101"/>
      <c r="IG265" s="101"/>
      <c r="IH265" s="101"/>
      <c r="II265" s="101"/>
      <c r="IJ265" s="101"/>
      <c r="IK265" s="101"/>
      <c r="IL265" s="101"/>
      <c r="IM265" s="101"/>
      <c r="IN265" s="101"/>
      <c r="IO265" s="101"/>
    </row>
    <row r="266" spans="137:249" x14ac:dyDescent="0.25">
      <c r="EG266" s="101"/>
      <c r="EH266" s="101"/>
      <c r="EI266" s="101"/>
      <c r="EJ266" s="101"/>
      <c r="EK266" s="101"/>
      <c r="EL266" s="101"/>
      <c r="EM266" s="101"/>
      <c r="EN266" s="101"/>
      <c r="EO266" s="101"/>
      <c r="EP266" s="101"/>
      <c r="EQ266" s="101"/>
      <c r="ER266" s="101"/>
      <c r="ES266" s="101"/>
      <c r="ET266" s="101"/>
      <c r="EU266" s="101"/>
      <c r="EV266" s="101"/>
      <c r="EW266" s="101"/>
      <c r="EX266" s="101"/>
      <c r="EY266" s="101"/>
      <c r="EZ266" s="101"/>
      <c r="FA266" s="101"/>
      <c r="FB266" s="101"/>
      <c r="FC266" s="101"/>
      <c r="FD266" s="101"/>
      <c r="FE266" s="101"/>
      <c r="FF266" s="101"/>
      <c r="FG266" s="101"/>
      <c r="FH266" s="101"/>
      <c r="FI266" s="101"/>
      <c r="FJ266" s="101"/>
      <c r="FK266" s="101"/>
      <c r="FL266" s="101"/>
      <c r="FM266" s="101"/>
      <c r="FN266" s="101"/>
      <c r="FO266" s="101"/>
      <c r="FP266" s="101"/>
      <c r="FQ266" s="101"/>
      <c r="FR266" s="101"/>
      <c r="FS266" s="101"/>
      <c r="FT266" s="101"/>
      <c r="FU266" s="101"/>
      <c r="FV266" s="101"/>
      <c r="FW266" s="101"/>
      <c r="FX266" s="101"/>
      <c r="FY266" s="101"/>
      <c r="FZ266" s="101"/>
      <c r="GA266" s="101"/>
      <c r="GB266" s="101"/>
      <c r="GC266" s="101"/>
      <c r="GD266" s="101"/>
      <c r="GE266" s="101"/>
      <c r="GF266" s="101"/>
      <c r="GG266" s="101"/>
      <c r="GH266" s="101"/>
      <c r="GI266" s="101"/>
      <c r="GJ266" s="101"/>
      <c r="GK266" s="101"/>
      <c r="GL266" s="101"/>
      <c r="GM266" s="101"/>
      <c r="GN266" s="101"/>
      <c r="GO266" s="101"/>
      <c r="GP266" s="101"/>
      <c r="GQ266" s="101"/>
      <c r="GR266" s="101"/>
      <c r="GS266" s="101"/>
      <c r="GT266" s="101"/>
      <c r="GU266" s="101"/>
      <c r="GV266" s="101"/>
      <c r="GW266" s="101"/>
      <c r="GX266" s="101"/>
      <c r="GY266" s="101"/>
      <c r="GZ266" s="101"/>
      <c r="HA266" s="101"/>
      <c r="HB266" s="101"/>
      <c r="HC266" s="101"/>
      <c r="HD266" s="101"/>
      <c r="HE266" s="101"/>
      <c r="HF266" s="101"/>
      <c r="HG266" s="101"/>
      <c r="HH266" s="101"/>
      <c r="HI266" s="101"/>
      <c r="HJ266" s="101"/>
      <c r="HK266" s="101"/>
      <c r="HL266" s="101"/>
      <c r="HM266" s="101"/>
      <c r="HN266" s="101"/>
      <c r="HO266" s="101"/>
      <c r="HP266" s="101"/>
      <c r="HQ266" s="101"/>
      <c r="HR266" s="101"/>
      <c r="HS266" s="101"/>
      <c r="HT266" s="101"/>
      <c r="HU266" s="101"/>
      <c r="HV266" s="101"/>
      <c r="HW266" s="101"/>
      <c r="HX266" s="101"/>
      <c r="HY266" s="101"/>
      <c r="HZ266" s="101"/>
      <c r="IA266" s="101"/>
      <c r="IB266" s="101"/>
      <c r="IC266" s="101"/>
      <c r="ID266" s="101"/>
      <c r="IE266" s="101"/>
      <c r="IF266" s="101"/>
      <c r="IG266" s="101"/>
      <c r="IH266" s="101"/>
      <c r="II266" s="101"/>
      <c r="IJ266" s="101"/>
      <c r="IK266" s="101"/>
      <c r="IL266" s="101"/>
      <c r="IM266" s="101"/>
      <c r="IN266" s="101"/>
      <c r="IO266" s="101"/>
    </row>
    <row r="267" spans="137:249" x14ac:dyDescent="0.25">
      <c r="EG267" s="101"/>
      <c r="EH267" s="101"/>
      <c r="EI267" s="101"/>
      <c r="EJ267" s="101"/>
      <c r="EK267" s="101"/>
      <c r="EL267" s="101"/>
      <c r="EM267" s="101"/>
      <c r="EN267" s="101"/>
      <c r="EO267" s="101"/>
      <c r="EP267" s="101"/>
      <c r="EQ267" s="101"/>
      <c r="ER267" s="101"/>
      <c r="ES267" s="101"/>
      <c r="ET267" s="101"/>
      <c r="EU267" s="101"/>
      <c r="EV267" s="101"/>
      <c r="EW267" s="101"/>
      <c r="EX267" s="101"/>
      <c r="EY267" s="101"/>
      <c r="EZ267" s="101"/>
      <c r="FA267" s="101"/>
      <c r="FB267" s="101"/>
      <c r="FC267" s="101"/>
      <c r="FD267" s="101"/>
      <c r="FE267" s="101"/>
      <c r="FF267" s="101"/>
      <c r="FG267" s="101"/>
      <c r="FH267" s="101"/>
      <c r="FI267" s="101"/>
      <c r="FJ267" s="101"/>
      <c r="FK267" s="101"/>
      <c r="FL267" s="101"/>
      <c r="FM267" s="101"/>
      <c r="FN267" s="101"/>
      <c r="FO267" s="101"/>
      <c r="FP267" s="101"/>
      <c r="FQ267" s="101"/>
      <c r="FR267" s="101"/>
      <c r="FS267" s="101"/>
      <c r="FT267" s="101"/>
      <c r="FU267" s="101"/>
      <c r="FV267" s="101"/>
      <c r="FW267" s="101"/>
      <c r="FX267" s="101"/>
      <c r="FY267" s="101"/>
      <c r="FZ267" s="101"/>
      <c r="GA267" s="101"/>
      <c r="GB267" s="101"/>
      <c r="GC267" s="101"/>
      <c r="GD267" s="101"/>
      <c r="GE267" s="101"/>
      <c r="GF267" s="101"/>
      <c r="GG267" s="101"/>
      <c r="GH267" s="101"/>
      <c r="GI267" s="101"/>
      <c r="GJ267" s="101"/>
      <c r="GK267" s="101"/>
      <c r="GL267" s="101"/>
      <c r="GM267" s="101"/>
      <c r="GN267" s="101"/>
      <c r="GO267" s="101"/>
      <c r="GP267" s="101"/>
      <c r="GQ267" s="101"/>
      <c r="GR267" s="101"/>
      <c r="GS267" s="101"/>
      <c r="GT267" s="101"/>
      <c r="GU267" s="101"/>
      <c r="GV267" s="101"/>
      <c r="GW267" s="101"/>
      <c r="GX267" s="101"/>
      <c r="GY267" s="101"/>
      <c r="GZ267" s="101"/>
      <c r="HA267" s="101"/>
      <c r="HB267" s="101"/>
      <c r="HC267" s="101"/>
      <c r="HD267" s="101"/>
      <c r="HE267" s="101"/>
      <c r="HF267" s="101"/>
      <c r="HG267" s="101"/>
      <c r="HH267" s="101"/>
      <c r="HI267" s="101"/>
      <c r="HJ267" s="101"/>
      <c r="HK267" s="101"/>
      <c r="HL267" s="101"/>
      <c r="HM267" s="101"/>
      <c r="HN267" s="101"/>
      <c r="HO267" s="101"/>
      <c r="HP267" s="101"/>
      <c r="HQ267" s="101"/>
      <c r="HR267" s="101"/>
      <c r="HS267" s="101"/>
      <c r="HT267" s="101"/>
      <c r="HU267" s="101"/>
      <c r="HV267" s="101"/>
      <c r="HW267" s="101"/>
      <c r="HX267" s="101"/>
      <c r="HY267" s="101"/>
      <c r="HZ267" s="101"/>
      <c r="IA267" s="101"/>
      <c r="IB267" s="101"/>
      <c r="IC267" s="101"/>
      <c r="ID267" s="101"/>
      <c r="IE267" s="101"/>
      <c r="IF267" s="101"/>
      <c r="IG267" s="101"/>
      <c r="IH267" s="101"/>
      <c r="II267" s="101"/>
      <c r="IJ267" s="101"/>
      <c r="IK267" s="101"/>
      <c r="IL267" s="101"/>
      <c r="IM267" s="101"/>
      <c r="IN267" s="101"/>
      <c r="IO267" s="101"/>
    </row>
    <row r="268" spans="137:249" x14ac:dyDescent="0.25">
      <c r="EG268" s="101"/>
      <c r="EH268" s="101"/>
      <c r="EI268" s="101"/>
      <c r="EJ268" s="101"/>
      <c r="EK268" s="101"/>
      <c r="EL268" s="101"/>
      <c r="EM268" s="101"/>
      <c r="EN268" s="101"/>
      <c r="EO268" s="101"/>
      <c r="EP268" s="101"/>
      <c r="EQ268" s="101"/>
      <c r="ER268" s="101"/>
      <c r="ES268" s="101"/>
      <c r="ET268" s="101"/>
      <c r="EU268" s="101"/>
      <c r="EV268" s="101"/>
      <c r="EW268" s="101"/>
      <c r="EX268" s="101"/>
      <c r="EY268" s="101"/>
      <c r="EZ268" s="101"/>
      <c r="FA268" s="101"/>
      <c r="FB268" s="101"/>
      <c r="FC268" s="101"/>
      <c r="FD268" s="101"/>
      <c r="FE268" s="101"/>
      <c r="FF268" s="101"/>
      <c r="FG268" s="101"/>
      <c r="FH268" s="101"/>
      <c r="FI268" s="101"/>
      <c r="FJ268" s="101"/>
      <c r="FK268" s="101"/>
      <c r="FL268" s="101"/>
      <c r="FM268" s="101"/>
      <c r="FN268" s="101"/>
      <c r="FO268" s="101"/>
      <c r="FP268" s="101"/>
      <c r="FQ268" s="101"/>
      <c r="FR268" s="101"/>
      <c r="FS268" s="101"/>
      <c r="FT268" s="101"/>
      <c r="FU268" s="101"/>
      <c r="FV268" s="101"/>
      <c r="FW268" s="101"/>
      <c r="FX268" s="101"/>
      <c r="FY268" s="101"/>
      <c r="FZ268" s="101"/>
      <c r="GA268" s="101"/>
      <c r="GB268" s="101"/>
      <c r="GC268" s="101"/>
      <c r="GD268" s="101"/>
      <c r="GE268" s="101"/>
      <c r="GF268" s="101"/>
      <c r="GG268" s="101"/>
      <c r="GH268" s="101"/>
      <c r="GI268" s="101"/>
      <c r="GJ268" s="101"/>
      <c r="GK268" s="101"/>
      <c r="GL268" s="101"/>
      <c r="GM268" s="101"/>
      <c r="GN268" s="101"/>
      <c r="GO268" s="101"/>
      <c r="GP268" s="101"/>
      <c r="GQ268" s="101"/>
      <c r="GR268" s="101"/>
      <c r="GS268" s="101"/>
      <c r="GT268" s="101"/>
      <c r="GU268" s="101"/>
      <c r="GV268" s="101"/>
      <c r="GW268" s="101"/>
      <c r="GX268" s="101"/>
      <c r="GY268" s="101"/>
      <c r="GZ268" s="101"/>
      <c r="HA268" s="101"/>
      <c r="HB268" s="101"/>
      <c r="HC268" s="101"/>
      <c r="HD268" s="101"/>
      <c r="HE268" s="101"/>
      <c r="HF268" s="101"/>
      <c r="HG268" s="101"/>
      <c r="HH268" s="101"/>
      <c r="HI268" s="101"/>
      <c r="HJ268" s="101"/>
      <c r="HK268" s="101"/>
      <c r="HL268" s="101"/>
      <c r="HM268" s="101"/>
      <c r="HN268" s="101"/>
      <c r="HO268" s="101"/>
      <c r="HP268" s="101"/>
      <c r="HQ268" s="101"/>
      <c r="HR268" s="101"/>
      <c r="HS268" s="101"/>
      <c r="HT268" s="101"/>
      <c r="HU268" s="101"/>
      <c r="HV268" s="101"/>
      <c r="HW268" s="101"/>
      <c r="HX268" s="101"/>
      <c r="HY268" s="101"/>
      <c r="HZ268" s="101"/>
      <c r="IA268" s="101"/>
      <c r="IB268" s="101"/>
      <c r="IC268" s="101"/>
      <c r="ID268" s="101"/>
      <c r="IE268" s="101"/>
      <c r="IF268" s="101"/>
      <c r="IG268" s="101"/>
      <c r="IH268" s="101"/>
      <c r="II268" s="101"/>
      <c r="IJ268" s="101"/>
      <c r="IK268" s="101"/>
      <c r="IL268" s="101"/>
      <c r="IM268" s="101"/>
      <c r="IN268" s="101"/>
      <c r="IO268" s="101"/>
    </row>
    <row r="269" spans="137:249" x14ac:dyDescent="0.25">
      <c r="EG269" s="101"/>
      <c r="EH269" s="101"/>
      <c r="EI269" s="101"/>
      <c r="EJ269" s="101"/>
      <c r="EK269" s="101"/>
      <c r="EL269" s="101"/>
      <c r="EM269" s="101"/>
      <c r="EN269" s="101"/>
      <c r="EO269" s="101"/>
      <c r="EP269" s="101"/>
      <c r="EQ269" s="101"/>
      <c r="ER269" s="101"/>
      <c r="ES269" s="101"/>
      <c r="ET269" s="101"/>
      <c r="EU269" s="101"/>
      <c r="EV269" s="101"/>
      <c r="EW269" s="101"/>
      <c r="EX269" s="101"/>
      <c r="EY269" s="101"/>
      <c r="EZ269" s="101"/>
      <c r="FA269" s="101"/>
      <c r="FB269" s="101"/>
      <c r="FC269" s="101"/>
      <c r="FD269" s="101"/>
      <c r="FE269" s="101"/>
      <c r="FF269" s="101"/>
      <c r="FG269" s="101"/>
      <c r="FH269" s="101"/>
      <c r="FI269" s="101"/>
      <c r="FJ269" s="101"/>
      <c r="FK269" s="101"/>
      <c r="FL269" s="101"/>
      <c r="FM269" s="101"/>
      <c r="FN269" s="101"/>
      <c r="FO269" s="101"/>
      <c r="FP269" s="101"/>
      <c r="FQ269" s="101"/>
      <c r="FR269" s="101"/>
      <c r="FS269" s="101"/>
      <c r="FT269" s="101"/>
      <c r="FU269" s="101"/>
      <c r="FV269" s="101"/>
      <c r="FW269" s="101"/>
      <c r="FX269" s="101"/>
      <c r="FY269" s="101"/>
      <c r="FZ269" s="101"/>
      <c r="GA269" s="101"/>
      <c r="GB269" s="101"/>
      <c r="GC269" s="101"/>
      <c r="GD269" s="101"/>
      <c r="GE269" s="101"/>
      <c r="GF269" s="101"/>
      <c r="GG269" s="101"/>
      <c r="GH269" s="101"/>
      <c r="GI269" s="101"/>
      <c r="GJ269" s="101"/>
      <c r="GK269" s="101"/>
      <c r="GL269" s="101"/>
      <c r="GM269" s="101"/>
      <c r="GN269" s="101"/>
      <c r="GO269" s="101"/>
      <c r="GP269" s="101"/>
      <c r="GQ269" s="101"/>
      <c r="GR269" s="101"/>
      <c r="GS269" s="101"/>
      <c r="GT269" s="101"/>
      <c r="GU269" s="101"/>
      <c r="GV269" s="101"/>
      <c r="GW269" s="101"/>
      <c r="GX269" s="101"/>
      <c r="GY269" s="101"/>
      <c r="GZ269" s="101"/>
      <c r="HA269" s="101"/>
      <c r="HB269" s="101"/>
      <c r="HC269" s="101"/>
      <c r="HD269" s="101"/>
      <c r="HE269" s="101"/>
      <c r="HF269" s="101"/>
      <c r="HG269" s="101"/>
      <c r="HH269" s="101"/>
      <c r="HI269" s="101"/>
      <c r="HJ269" s="101"/>
      <c r="HK269" s="101"/>
      <c r="HL269" s="101"/>
      <c r="HM269" s="101"/>
      <c r="HN269" s="101"/>
      <c r="HO269" s="101"/>
      <c r="HP269" s="101"/>
      <c r="HQ269" s="101"/>
      <c r="HR269" s="101"/>
      <c r="HS269" s="101"/>
      <c r="HT269" s="101"/>
      <c r="HU269" s="101"/>
      <c r="HV269" s="101"/>
      <c r="HW269" s="101"/>
      <c r="HX269" s="101"/>
      <c r="HY269" s="101"/>
      <c r="HZ269" s="101"/>
      <c r="IA269" s="101"/>
      <c r="IB269" s="101"/>
      <c r="IC269" s="101"/>
      <c r="ID269" s="101"/>
      <c r="IE269" s="101"/>
      <c r="IF269" s="101"/>
      <c r="IG269" s="101"/>
      <c r="IH269" s="101"/>
      <c r="II269" s="101"/>
      <c r="IJ269" s="101"/>
      <c r="IK269" s="101"/>
      <c r="IL269" s="101"/>
      <c r="IM269" s="101"/>
      <c r="IN269" s="101"/>
      <c r="IO269" s="101"/>
    </row>
    <row r="270" spans="137:249" x14ac:dyDescent="0.25">
      <c r="EG270" s="101"/>
      <c r="EH270" s="101"/>
      <c r="EI270" s="101"/>
      <c r="EJ270" s="101"/>
      <c r="EK270" s="101"/>
      <c r="EL270" s="101"/>
      <c r="EM270" s="101"/>
      <c r="EN270" s="101"/>
      <c r="EO270" s="101"/>
      <c r="EP270" s="101"/>
      <c r="EQ270" s="101"/>
      <c r="ER270" s="101"/>
      <c r="ES270" s="101"/>
      <c r="ET270" s="101"/>
      <c r="EU270" s="101"/>
      <c r="EV270" s="101"/>
      <c r="EW270" s="101"/>
      <c r="EX270" s="101"/>
      <c r="EY270" s="101"/>
      <c r="EZ270" s="101"/>
      <c r="FA270" s="101"/>
      <c r="FB270" s="101"/>
      <c r="FC270" s="101"/>
      <c r="FD270" s="101"/>
      <c r="FE270" s="101"/>
      <c r="FF270" s="101"/>
      <c r="FG270" s="101"/>
      <c r="FH270" s="101"/>
      <c r="FI270" s="101"/>
      <c r="FJ270" s="101"/>
      <c r="FK270" s="101"/>
      <c r="FL270" s="101"/>
      <c r="FM270" s="101"/>
      <c r="FN270" s="101"/>
      <c r="FO270" s="101"/>
      <c r="FP270" s="101"/>
      <c r="FQ270" s="101"/>
      <c r="FR270" s="101"/>
      <c r="FS270" s="101"/>
      <c r="FT270" s="101"/>
      <c r="FU270" s="101"/>
      <c r="FV270" s="101"/>
      <c r="FW270" s="101"/>
      <c r="FX270" s="101"/>
      <c r="FY270" s="101"/>
      <c r="FZ270" s="101"/>
      <c r="GA270" s="101"/>
      <c r="GB270" s="101"/>
      <c r="GC270" s="101"/>
      <c r="GD270" s="101"/>
      <c r="GE270" s="101"/>
      <c r="GF270" s="101"/>
      <c r="GG270" s="101"/>
      <c r="GH270" s="101"/>
      <c r="GI270" s="101"/>
      <c r="GJ270" s="101"/>
      <c r="GK270" s="101"/>
      <c r="GL270" s="101"/>
      <c r="GM270" s="101"/>
      <c r="GN270" s="101"/>
      <c r="GO270" s="101"/>
      <c r="GP270" s="101"/>
      <c r="GQ270" s="101"/>
      <c r="GR270" s="101"/>
      <c r="GS270" s="101"/>
      <c r="GT270" s="101"/>
      <c r="GU270" s="101"/>
      <c r="GV270" s="101"/>
      <c r="GW270" s="101"/>
      <c r="GX270" s="101"/>
      <c r="GY270" s="101"/>
      <c r="GZ270" s="101"/>
      <c r="HA270" s="101"/>
      <c r="HB270" s="101"/>
      <c r="HC270" s="101"/>
      <c r="HD270" s="101"/>
      <c r="HE270" s="101"/>
      <c r="HF270" s="101"/>
      <c r="HG270" s="101"/>
      <c r="HH270" s="101"/>
      <c r="HI270" s="101"/>
      <c r="HJ270" s="101"/>
      <c r="HK270" s="101"/>
      <c r="HL270" s="101"/>
      <c r="HM270" s="101"/>
      <c r="HN270" s="101"/>
      <c r="HO270" s="101"/>
      <c r="HP270" s="101"/>
      <c r="HQ270" s="101"/>
      <c r="HR270" s="101"/>
      <c r="HS270" s="101"/>
      <c r="HT270" s="101"/>
      <c r="HU270" s="101"/>
      <c r="HV270" s="101"/>
      <c r="HW270" s="101"/>
      <c r="HX270" s="101"/>
      <c r="HY270" s="101"/>
      <c r="HZ270" s="101"/>
      <c r="IA270" s="101"/>
      <c r="IB270" s="101"/>
      <c r="IC270" s="101"/>
      <c r="ID270" s="101"/>
      <c r="IE270" s="101"/>
      <c r="IF270" s="101"/>
      <c r="IG270" s="101"/>
      <c r="IH270" s="101"/>
      <c r="II270" s="101"/>
      <c r="IJ270" s="101"/>
      <c r="IK270" s="101"/>
      <c r="IL270" s="101"/>
      <c r="IM270" s="101"/>
      <c r="IN270" s="101"/>
      <c r="IO270" s="101"/>
    </row>
    <row r="271" spans="137:249" x14ac:dyDescent="0.25">
      <c r="EG271" s="101"/>
      <c r="EH271" s="101"/>
      <c r="EI271" s="101"/>
      <c r="EJ271" s="101"/>
      <c r="EK271" s="101"/>
      <c r="EL271" s="101"/>
      <c r="EM271" s="101"/>
      <c r="EN271" s="101"/>
      <c r="EO271" s="101"/>
      <c r="EP271" s="101"/>
      <c r="EQ271" s="101"/>
      <c r="ER271" s="101"/>
      <c r="ES271" s="101"/>
      <c r="ET271" s="101"/>
      <c r="EU271" s="101"/>
      <c r="EV271" s="101"/>
      <c r="EW271" s="101"/>
      <c r="EX271" s="101"/>
      <c r="EY271" s="101"/>
      <c r="EZ271" s="101"/>
      <c r="FA271" s="101"/>
      <c r="FB271" s="101"/>
      <c r="FC271" s="101"/>
      <c r="FD271" s="101"/>
      <c r="FE271" s="101"/>
      <c r="FF271" s="101"/>
      <c r="FG271" s="101"/>
      <c r="FH271" s="101"/>
      <c r="FI271" s="101"/>
      <c r="FJ271" s="101"/>
      <c r="FK271" s="101"/>
      <c r="FL271" s="101"/>
      <c r="FM271" s="101"/>
      <c r="FN271" s="101"/>
      <c r="FO271" s="101"/>
      <c r="FP271" s="101"/>
      <c r="FQ271" s="101"/>
      <c r="FR271" s="101"/>
      <c r="FS271" s="101"/>
      <c r="FT271" s="101"/>
      <c r="FU271" s="101"/>
      <c r="FV271" s="101"/>
      <c r="FW271" s="101"/>
      <c r="FX271" s="101"/>
      <c r="FY271" s="101"/>
      <c r="FZ271" s="101"/>
      <c r="GA271" s="101"/>
      <c r="GB271" s="101"/>
      <c r="GC271" s="101"/>
      <c r="GD271" s="101"/>
      <c r="GE271" s="101"/>
      <c r="GF271" s="101"/>
      <c r="GG271" s="101"/>
      <c r="GH271" s="101"/>
      <c r="GI271" s="101"/>
      <c r="GJ271" s="101"/>
      <c r="GK271" s="101"/>
      <c r="GL271" s="101"/>
      <c r="GM271" s="101"/>
      <c r="GN271" s="101"/>
      <c r="GO271" s="101"/>
      <c r="GP271" s="101"/>
      <c r="GQ271" s="101"/>
      <c r="GR271" s="101"/>
      <c r="GS271" s="101"/>
      <c r="GT271" s="101"/>
      <c r="GU271" s="101"/>
      <c r="GV271" s="101"/>
      <c r="GW271" s="101"/>
      <c r="GX271" s="101"/>
      <c r="GY271" s="101"/>
      <c r="GZ271" s="101"/>
      <c r="HA271" s="101"/>
      <c r="HB271" s="101"/>
      <c r="HC271" s="101"/>
      <c r="HD271" s="101"/>
      <c r="HE271" s="101"/>
      <c r="HF271" s="101"/>
      <c r="HG271" s="101"/>
      <c r="HH271" s="101"/>
      <c r="HI271" s="101"/>
      <c r="HJ271" s="101"/>
      <c r="HK271" s="101"/>
      <c r="HL271" s="101"/>
      <c r="HM271" s="101"/>
      <c r="HN271" s="101"/>
      <c r="HO271" s="101"/>
      <c r="HP271" s="101"/>
      <c r="HQ271" s="101"/>
      <c r="HR271" s="101"/>
      <c r="HS271" s="101"/>
      <c r="HT271" s="101"/>
      <c r="HU271" s="101"/>
      <c r="HV271" s="101"/>
      <c r="HW271" s="101"/>
      <c r="HX271" s="101"/>
      <c r="HY271" s="101"/>
      <c r="HZ271" s="101"/>
      <c r="IA271" s="101"/>
      <c r="IB271" s="101"/>
      <c r="IC271" s="101"/>
      <c r="ID271" s="101"/>
      <c r="IE271" s="101"/>
      <c r="IF271" s="101"/>
      <c r="IG271" s="101"/>
      <c r="IH271" s="101"/>
      <c r="II271" s="101"/>
      <c r="IJ271" s="101"/>
      <c r="IK271" s="101"/>
      <c r="IL271" s="101"/>
      <c r="IM271" s="101"/>
      <c r="IN271" s="101"/>
      <c r="IO271" s="101"/>
    </row>
    <row r="272" spans="137:249" x14ac:dyDescent="0.25">
      <c r="EG272" s="101"/>
      <c r="EH272" s="101"/>
      <c r="EI272" s="101"/>
      <c r="EJ272" s="101"/>
      <c r="EK272" s="101"/>
      <c r="EL272" s="101"/>
      <c r="EM272" s="101"/>
      <c r="EN272" s="101"/>
      <c r="EO272" s="101"/>
      <c r="EP272" s="101"/>
      <c r="EQ272" s="101"/>
      <c r="ER272" s="101"/>
      <c r="ES272" s="101"/>
      <c r="ET272" s="101"/>
      <c r="EU272" s="101"/>
      <c r="EV272" s="101"/>
      <c r="EW272" s="101"/>
      <c r="EX272" s="101"/>
      <c r="EY272" s="101"/>
      <c r="EZ272" s="101"/>
      <c r="FA272" s="101"/>
      <c r="FB272" s="101"/>
      <c r="FC272" s="101"/>
      <c r="FD272" s="101"/>
      <c r="FE272" s="101"/>
      <c r="FF272" s="101"/>
      <c r="FG272" s="101"/>
      <c r="FH272" s="101"/>
      <c r="FI272" s="101"/>
      <c r="FJ272" s="101"/>
      <c r="FK272" s="101"/>
      <c r="FL272" s="101"/>
      <c r="FM272" s="101"/>
      <c r="FN272" s="101"/>
      <c r="FO272" s="101"/>
      <c r="FP272" s="101"/>
      <c r="FQ272" s="101"/>
      <c r="FR272" s="101"/>
      <c r="FS272" s="101"/>
      <c r="FT272" s="101"/>
      <c r="FU272" s="101"/>
      <c r="FV272" s="101"/>
      <c r="FW272" s="101"/>
      <c r="FX272" s="101"/>
      <c r="FY272" s="101"/>
      <c r="FZ272" s="101"/>
      <c r="GA272" s="101"/>
      <c r="GB272" s="101"/>
      <c r="GC272" s="101"/>
      <c r="GD272" s="101"/>
      <c r="GE272" s="101"/>
      <c r="GF272" s="101"/>
      <c r="GG272" s="101"/>
      <c r="GH272" s="101"/>
      <c r="GI272" s="101"/>
      <c r="GJ272" s="101"/>
      <c r="GK272" s="101"/>
      <c r="GL272" s="101"/>
      <c r="GM272" s="101"/>
      <c r="GN272" s="101"/>
      <c r="GO272" s="101"/>
      <c r="GP272" s="101"/>
      <c r="GQ272" s="101"/>
      <c r="GR272" s="101"/>
      <c r="GS272" s="101"/>
      <c r="GT272" s="101"/>
      <c r="GU272" s="101"/>
      <c r="GV272" s="101"/>
      <c r="GW272" s="101"/>
      <c r="GX272" s="101"/>
      <c r="GY272" s="101"/>
      <c r="GZ272" s="101"/>
      <c r="HA272" s="101"/>
      <c r="HB272" s="101"/>
      <c r="HC272" s="101"/>
      <c r="HD272" s="101"/>
      <c r="HE272" s="101"/>
      <c r="HF272" s="101"/>
      <c r="HG272" s="101"/>
      <c r="HH272" s="101"/>
      <c r="HI272" s="101"/>
      <c r="HJ272" s="101"/>
      <c r="HK272" s="101"/>
      <c r="HL272" s="101"/>
      <c r="HM272" s="101"/>
      <c r="HN272" s="101"/>
      <c r="HO272" s="101"/>
      <c r="HP272" s="101"/>
      <c r="HQ272" s="101"/>
      <c r="HR272" s="101"/>
      <c r="HS272" s="101"/>
      <c r="HT272" s="101"/>
      <c r="HU272" s="101"/>
      <c r="HV272" s="101"/>
      <c r="HW272" s="101"/>
      <c r="HX272" s="101"/>
      <c r="HY272" s="101"/>
      <c r="HZ272" s="101"/>
      <c r="IA272" s="101"/>
      <c r="IB272" s="101"/>
      <c r="IC272" s="101"/>
      <c r="ID272" s="101"/>
      <c r="IE272" s="101"/>
      <c r="IF272" s="101"/>
      <c r="IG272" s="101"/>
      <c r="IH272" s="101"/>
      <c r="II272" s="101"/>
      <c r="IJ272" s="101"/>
      <c r="IK272" s="101"/>
      <c r="IL272" s="101"/>
      <c r="IM272" s="101"/>
      <c r="IN272" s="101"/>
      <c r="IO272" s="101"/>
    </row>
    <row r="273" spans="137:249" x14ac:dyDescent="0.25">
      <c r="EG273" s="101"/>
      <c r="EH273" s="101"/>
      <c r="EI273" s="101"/>
      <c r="EJ273" s="101"/>
      <c r="EK273" s="101"/>
      <c r="EL273" s="101"/>
      <c r="EM273" s="101"/>
      <c r="EN273" s="101"/>
      <c r="EO273" s="101"/>
      <c r="EP273" s="101"/>
      <c r="EQ273" s="101"/>
      <c r="ER273" s="101"/>
      <c r="ES273" s="101"/>
      <c r="ET273" s="101"/>
      <c r="EU273" s="101"/>
      <c r="EV273" s="101"/>
      <c r="EW273" s="101"/>
      <c r="EX273" s="101"/>
      <c r="EY273" s="101"/>
      <c r="EZ273" s="101"/>
      <c r="FA273" s="101"/>
      <c r="FB273" s="101"/>
      <c r="FC273" s="101"/>
      <c r="FD273" s="101"/>
      <c r="FE273" s="101"/>
      <c r="FF273" s="101"/>
      <c r="FG273" s="101"/>
      <c r="FH273" s="101"/>
      <c r="FI273" s="101"/>
      <c r="FJ273" s="101"/>
      <c r="FK273" s="101"/>
      <c r="FL273" s="101"/>
      <c r="FM273" s="101"/>
      <c r="FN273" s="101"/>
      <c r="FO273" s="101"/>
      <c r="FP273" s="101"/>
      <c r="FQ273" s="101"/>
      <c r="FR273" s="101"/>
      <c r="FS273" s="101"/>
      <c r="FT273" s="101"/>
      <c r="FU273" s="101"/>
      <c r="FV273" s="101"/>
      <c r="FW273" s="101"/>
      <c r="FX273" s="101"/>
      <c r="FY273" s="101"/>
      <c r="FZ273" s="101"/>
      <c r="GA273" s="101"/>
      <c r="GB273" s="101"/>
      <c r="GC273" s="101"/>
      <c r="GD273" s="101"/>
      <c r="GE273" s="101"/>
      <c r="GF273" s="101"/>
      <c r="GG273" s="101"/>
      <c r="GH273" s="101"/>
      <c r="GI273" s="101"/>
      <c r="GJ273" s="101"/>
      <c r="GK273" s="101"/>
      <c r="GL273" s="101"/>
      <c r="GM273" s="101"/>
      <c r="GN273" s="101"/>
      <c r="GO273" s="101"/>
      <c r="GP273" s="101"/>
      <c r="GQ273" s="101"/>
      <c r="GR273" s="101"/>
      <c r="GS273" s="101"/>
      <c r="GT273" s="101"/>
      <c r="GU273" s="101"/>
      <c r="GV273" s="101"/>
      <c r="GW273" s="101"/>
      <c r="GX273" s="101"/>
      <c r="GY273" s="101"/>
      <c r="GZ273" s="101"/>
      <c r="HA273" s="101"/>
      <c r="HB273" s="101"/>
      <c r="HC273" s="101"/>
      <c r="HD273" s="101"/>
      <c r="HE273" s="101"/>
      <c r="HF273" s="101"/>
      <c r="HG273" s="101"/>
      <c r="HH273" s="101"/>
      <c r="HI273" s="101"/>
      <c r="HJ273" s="101"/>
      <c r="HK273" s="101"/>
      <c r="HL273" s="101"/>
      <c r="HM273" s="101"/>
      <c r="HN273" s="101"/>
      <c r="HO273" s="101"/>
      <c r="HP273" s="101"/>
      <c r="HQ273" s="101"/>
      <c r="HR273" s="101"/>
      <c r="HS273" s="101"/>
      <c r="HT273" s="101"/>
      <c r="HU273" s="101"/>
      <c r="HV273" s="101"/>
      <c r="HW273" s="101"/>
      <c r="HX273" s="101"/>
      <c r="HY273" s="101"/>
      <c r="HZ273" s="101"/>
      <c r="IA273" s="101"/>
      <c r="IB273" s="101"/>
      <c r="IC273" s="101"/>
      <c r="ID273" s="101"/>
      <c r="IE273" s="101"/>
      <c r="IF273" s="101"/>
      <c r="IG273" s="101"/>
      <c r="IH273" s="101"/>
      <c r="II273" s="101"/>
      <c r="IJ273" s="101"/>
      <c r="IK273" s="101"/>
      <c r="IL273" s="101"/>
      <c r="IM273" s="101"/>
      <c r="IN273" s="101"/>
      <c r="IO273" s="101"/>
    </row>
    <row r="274" spans="137:249" x14ac:dyDescent="0.25">
      <c r="EG274" s="101"/>
      <c r="EH274" s="101"/>
      <c r="EI274" s="101"/>
      <c r="EJ274" s="101"/>
      <c r="EK274" s="101"/>
      <c r="EL274" s="101"/>
      <c r="EM274" s="101"/>
      <c r="EN274" s="101"/>
      <c r="EO274" s="101"/>
      <c r="EP274" s="101"/>
      <c r="EQ274" s="101"/>
      <c r="ER274" s="101"/>
      <c r="ES274" s="101"/>
      <c r="ET274" s="101"/>
      <c r="EU274" s="101"/>
      <c r="EV274" s="101"/>
      <c r="EW274" s="101"/>
      <c r="EX274" s="101"/>
      <c r="EY274" s="101"/>
      <c r="EZ274" s="101"/>
      <c r="FA274" s="101"/>
      <c r="FB274" s="101"/>
      <c r="FC274" s="101"/>
      <c r="FD274" s="101"/>
      <c r="FE274" s="101"/>
      <c r="FF274" s="101"/>
      <c r="FG274" s="101"/>
      <c r="FH274" s="101"/>
      <c r="FI274" s="101"/>
      <c r="FJ274" s="101"/>
      <c r="FK274" s="101"/>
      <c r="FL274" s="101"/>
      <c r="FM274" s="101"/>
      <c r="FN274" s="101"/>
      <c r="FO274" s="101"/>
      <c r="FP274" s="101"/>
      <c r="FQ274" s="101"/>
      <c r="FR274" s="101"/>
      <c r="FS274" s="101"/>
      <c r="FT274" s="101"/>
      <c r="FU274" s="101"/>
      <c r="FV274" s="101"/>
      <c r="FW274" s="101"/>
      <c r="FX274" s="101"/>
      <c r="FY274" s="101"/>
      <c r="FZ274" s="101"/>
      <c r="GA274" s="101"/>
      <c r="GB274" s="101"/>
      <c r="GC274" s="101"/>
      <c r="GD274" s="101"/>
      <c r="GE274" s="101"/>
      <c r="GF274" s="101"/>
      <c r="GG274" s="101"/>
      <c r="GH274" s="101"/>
      <c r="GI274" s="101"/>
      <c r="GJ274" s="101"/>
      <c r="GK274" s="101"/>
      <c r="GL274" s="101"/>
      <c r="GM274" s="101"/>
      <c r="GN274" s="101"/>
      <c r="GO274" s="101"/>
      <c r="GP274" s="101"/>
      <c r="GQ274" s="101"/>
      <c r="GR274" s="101"/>
      <c r="GS274" s="101"/>
      <c r="GT274" s="101"/>
      <c r="GU274" s="101"/>
      <c r="GV274" s="101"/>
      <c r="GW274" s="101"/>
      <c r="GX274" s="101"/>
      <c r="GY274" s="101"/>
      <c r="GZ274" s="101"/>
      <c r="HA274" s="101"/>
      <c r="HB274" s="101"/>
      <c r="HC274" s="101"/>
      <c r="HD274" s="101"/>
      <c r="HE274" s="101"/>
      <c r="HF274" s="101"/>
      <c r="HG274" s="101"/>
      <c r="HH274" s="101"/>
      <c r="HI274" s="101"/>
      <c r="HJ274" s="101"/>
      <c r="HK274" s="101"/>
      <c r="HL274" s="101"/>
      <c r="HM274" s="101"/>
      <c r="HN274" s="101"/>
      <c r="HO274" s="101"/>
      <c r="HP274" s="101"/>
      <c r="HQ274" s="101"/>
      <c r="HR274" s="101"/>
      <c r="HS274" s="101"/>
      <c r="HT274" s="101"/>
      <c r="HU274" s="101"/>
      <c r="HV274" s="101"/>
      <c r="HW274" s="101"/>
      <c r="HX274" s="101"/>
      <c r="HY274" s="101"/>
      <c r="HZ274" s="101"/>
      <c r="IA274" s="101"/>
      <c r="IB274" s="101"/>
      <c r="IC274" s="101"/>
      <c r="ID274" s="101"/>
      <c r="IE274" s="101"/>
      <c r="IF274" s="101"/>
      <c r="IG274" s="101"/>
      <c r="IH274" s="101"/>
      <c r="II274" s="101"/>
      <c r="IJ274" s="101"/>
      <c r="IK274" s="101"/>
      <c r="IL274" s="101"/>
      <c r="IM274" s="101"/>
      <c r="IN274" s="101"/>
      <c r="IO274" s="101"/>
    </row>
    <row r="275" spans="137:249" x14ac:dyDescent="0.25">
      <c r="EG275" s="101"/>
      <c r="EH275" s="101"/>
      <c r="EI275" s="101"/>
      <c r="EJ275" s="101"/>
      <c r="EK275" s="101"/>
      <c r="EL275" s="101"/>
      <c r="EM275" s="101"/>
      <c r="EN275" s="101"/>
      <c r="EO275" s="101"/>
      <c r="EP275" s="101"/>
      <c r="EQ275" s="101"/>
      <c r="ER275" s="101"/>
      <c r="ES275" s="101"/>
      <c r="ET275" s="101"/>
      <c r="EU275" s="101"/>
      <c r="EV275" s="101"/>
      <c r="EW275" s="101"/>
      <c r="EX275" s="101"/>
      <c r="EY275" s="101"/>
      <c r="EZ275" s="101"/>
      <c r="FA275" s="101"/>
      <c r="FB275" s="101"/>
      <c r="FC275" s="101"/>
      <c r="FD275" s="101"/>
      <c r="FE275" s="101"/>
      <c r="FF275" s="101"/>
      <c r="FG275" s="101"/>
      <c r="FH275" s="101"/>
      <c r="FI275" s="101"/>
      <c r="FJ275" s="101"/>
      <c r="FK275" s="101"/>
      <c r="FL275" s="101"/>
      <c r="FM275" s="101"/>
      <c r="FN275" s="101"/>
      <c r="FO275" s="101"/>
      <c r="FP275" s="101"/>
      <c r="FQ275" s="101"/>
      <c r="FR275" s="101"/>
      <c r="FS275" s="101"/>
      <c r="FT275" s="101"/>
      <c r="FU275" s="101"/>
      <c r="FV275" s="101"/>
      <c r="FW275" s="101"/>
      <c r="FX275" s="101"/>
      <c r="FY275" s="101"/>
      <c r="FZ275" s="101"/>
      <c r="GA275" s="101"/>
      <c r="GB275" s="101"/>
      <c r="GC275" s="101"/>
      <c r="GD275" s="101"/>
      <c r="GE275" s="101"/>
      <c r="GF275" s="101"/>
      <c r="GG275" s="101"/>
      <c r="GH275" s="101"/>
      <c r="GI275" s="101"/>
      <c r="GJ275" s="101"/>
      <c r="GK275" s="101"/>
      <c r="GL275" s="101"/>
      <c r="GM275" s="101"/>
      <c r="GN275" s="101"/>
      <c r="GO275" s="101"/>
      <c r="GP275" s="101"/>
      <c r="GQ275" s="101"/>
      <c r="GR275" s="101"/>
      <c r="GS275" s="101"/>
      <c r="GT275" s="101"/>
      <c r="GU275" s="101"/>
      <c r="GV275" s="101"/>
      <c r="GW275" s="101"/>
      <c r="GX275" s="101"/>
      <c r="GY275" s="101"/>
      <c r="GZ275" s="101"/>
      <c r="HA275" s="101"/>
      <c r="HB275" s="101"/>
      <c r="HC275" s="101"/>
      <c r="HD275" s="101"/>
      <c r="HE275" s="101"/>
      <c r="HF275" s="101"/>
      <c r="HG275" s="101"/>
      <c r="HH275" s="101"/>
      <c r="HI275" s="101"/>
      <c r="HJ275" s="101"/>
      <c r="HK275" s="101"/>
      <c r="HL275" s="101"/>
      <c r="HM275" s="101"/>
      <c r="HN275" s="101"/>
      <c r="HO275" s="101"/>
      <c r="HP275" s="101"/>
      <c r="HQ275" s="101"/>
      <c r="HR275" s="101"/>
      <c r="HS275" s="101"/>
      <c r="HT275" s="101"/>
      <c r="HU275" s="101"/>
      <c r="HV275" s="101"/>
      <c r="HW275" s="101"/>
      <c r="HX275" s="101"/>
      <c r="HY275" s="101"/>
      <c r="HZ275" s="101"/>
      <c r="IA275" s="101"/>
      <c r="IB275" s="101"/>
      <c r="IC275" s="101"/>
      <c r="ID275" s="101"/>
      <c r="IE275" s="101"/>
      <c r="IF275" s="101"/>
      <c r="IG275" s="101"/>
      <c r="IH275" s="101"/>
      <c r="II275" s="101"/>
      <c r="IJ275" s="101"/>
      <c r="IK275" s="101"/>
      <c r="IL275" s="101"/>
      <c r="IM275" s="101"/>
      <c r="IN275" s="101"/>
      <c r="IO275" s="101"/>
    </row>
    <row r="276" spans="137:249" x14ac:dyDescent="0.25">
      <c r="EG276" s="101"/>
      <c r="EH276" s="101"/>
      <c r="EI276" s="101"/>
      <c r="EJ276" s="101"/>
      <c r="EK276" s="101"/>
      <c r="EL276" s="101"/>
      <c r="EM276" s="101"/>
      <c r="EN276" s="101"/>
      <c r="EO276" s="101"/>
      <c r="EP276" s="101"/>
      <c r="EQ276" s="101"/>
      <c r="ER276" s="101"/>
      <c r="ES276" s="101"/>
      <c r="ET276" s="101"/>
      <c r="EU276" s="101"/>
      <c r="EV276" s="101"/>
      <c r="EW276" s="101"/>
      <c r="EX276" s="101"/>
      <c r="EY276" s="101"/>
      <c r="EZ276" s="101"/>
      <c r="FA276" s="101"/>
      <c r="FB276" s="101"/>
      <c r="FC276" s="101"/>
      <c r="FD276" s="101"/>
      <c r="FE276" s="101"/>
      <c r="FF276" s="101"/>
      <c r="FG276" s="101"/>
      <c r="FH276" s="101"/>
      <c r="FI276" s="101"/>
      <c r="FJ276" s="101"/>
      <c r="FK276" s="101"/>
      <c r="FL276" s="101"/>
      <c r="FM276" s="101"/>
      <c r="FN276" s="101"/>
      <c r="FO276" s="101"/>
      <c r="FP276" s="101"/>
      <c r="FQ276" s="101"/>
      <c r="FR276" s="101"/>
      <c r="FS276" s="101"/>
      <c r="FT276" s="101"/>
      <c r="FU276" s="101"/>
      <c r="FV276" s="101"/>
      <c r="FW276" s="101"/>
      <c r="FX276" s="101"/>
      <c r="FY276" s="101"/>
      <c r="FZ276" s="101"/>
      <c r="GA276" s="101"/>
      <c r="GB276" s="101"/>
      <c r="GC276" s="101"/>
      <c r="GD276" s="101"/>
      <c r="GE276" s="101"/>
      <c r="GF276" s="101"/>
      <c r="GG276" s="101"/>
      <c r="GH276" s="101"/>
      <c r="GI276" s="101"/>
      <c r="GJ276" s="101"/>
      <c r="GK276" s="101"/>
      <c r="GL276" s="101"/>
      <c r="GM276" s="101"/>
      <c r="GN276" s="101"/>
      <c r="GO276" s="101"/>
      <c r="GP276" s="101"/>
      <c r="GQ276" s="101"/>
      <c r="GR276" s="101"/>
      <c r="GS276" s="101"/>
      <c r="GT276" s="101"/>
      <c r="GU276" s="101"/>
      <c r="GV276" s="101"/>
      <c r="GW276" s="101"/>
      <c r="GX276" s="101"/>
      <c r="GY276" s="101"/>
      <c r="GZ276" s="101"/>
      <c r="HA276" s="101"/>
      <c r="HB276" s="101"/>
      <c r="HC276" s="101"/>
      <c r="HD276" s="101"/>
      <c r="HE276" s="101"/>
      <c r="HF276" s="101"/>
      <c r="HG276" s="101"/>
      <c r="HH276" s="101"/>
      <c r="HI276" s="101"/>
      <c r="HJ276" s="101"/>
      <c r="HK276" s="101"/>
      <c r="HL276" s="101"/>
      <c r="HM276" s="101"/>
      <c r="HN276" s="101"/>
      <c r="HO276" s="101"/>
      <c r="HP276" s="101"/>
      <c r="HQ276" s="101"/>
      <c r="HR276" s="101"/>
      <c r="HS276" s="101"/>
      <c r="HT276" s="101"/>
      <c r="HU276" s="101"/>
      <c r="HV276" s="101"/>
      <c r="HW276" s="101"/>
      <c r="HX276" s="101"/>
      <c r="HY276" s="101"/>
      <c r="HZ276" s="101"/>
      <c r="IA276" s="101"/>
      <c r="IB276" s="101"/>
      <c r="IC276" s="101"/>
      <c r="ID276" s="101"/>
      <c r="IE276" s="101"/>
      <c r="IF276" s="101"/>
      <c r="IG276" s="101"/>
      <c r="IH276" s="101"/>
      <c r="II276" s="101"/>
      <c r="IJ276" s="101"/>
      <c r="IK276" s="101"/>
      <c r="IL276" s="101"/>
      <c r="IM276" s="101"/>
      <c r="IN276" s="101"/>
      <c r="IO276" s="101"/>
    </row>
    <row r="277" spans="137:249" x14ac:dyDescent="0.25">
      <c r="EG277" s="101"/>
      <c r="EH277" s="101"/>
      <c r="EI277" s="101"/>
      <c r="EJ277" s="101"/>
      <c r="EK277" s="101"/>
      <c r="EL277" s="101"/>
      <c r="EM277" s="101"/>
      <c r="EN277" s="101"/>
      <c r="EO277" s="101"/>
      <c r="EP277" s="101"/>
      <c r="EQ277" s="101"/>
      <c r="ER277" s="101"/>
      <c r="ES277" s="101"/>
      <c r="ET277" s="101"/>
      <c r="EU277" s="101"/>
      <c r="EV277" s="101"/>
      <c r="EW277" s="101"/>
      <c r="EX277" s="101"/>
      <c r="EY277" s="101"/>
      <c r="EZ277" s="101"/>
      <c r="FA277" s="101"/>
      <c r="FB277" s="101"/>
      <c r="FC277" s="101"/>
      <c r="FD277" s="101"/>
      <c r="FE277" s="101"/>
      <c r="FF277" s="101"/>
      <c r="FG277" s="101"/>
      <c r="FH277" s="101"/>
      <c r="FI277" s="101"/>
      <c r="FJ277" s="101"/>
      <c r="FK277" s="101"/>
      <c r="FL277" s="101"/>
      <c r="FM277" s="101"/>
      <c r="FN277" s="101"/>
      <c r="FO277" s="101"/>
      <c r="FP277" s="101"/>
      <c r="FQ277" s="101"/>
      <c r="FR277" s="101"/>
      <c r="FS277" s="101"/>
      <c r="FT277" s="101"/>
      <c r="FU277" s="101"/>
      <c r="FV277" s="101"/>
      <c r="FW277" s="101"/>
      <c r="FX277" s="101"/>
      <c r="FY277" s="101"/>
      <c r="FZ277" s="101"/>
      <c r="GA277" s="101"/>
      <c r="GB277" s="101"/>
      <c r="GC277" s="101"/>
      <c r="GD277" s="101"/>
      <c r="GE277" s="101"/>
      <c r="GF277" s="101"/>
      <c r="GG277" s="101"/>
      <c r="GH277" s="101"/>
      <c r="GI277" s="101"/>
      <c r="GJ277" s="101"/>
      <c r="GK277" s="101"/>
      <c r="GL277" s="101"/>
      <c r="GM277" s="101"/>
      <c r="GN277" s="101"/>
      <c r="GO277" s="101"/>
      <c r="GP277" s="101"/>
      <c r="GQ277" s="101"/>
      <c r="GR277" s="101"/>
      <c r="GS277" s="101"/>
      <c r="GT277" s="101"/>
      <c r="GU277" s="101"/>
      <c r="GV277" s="101"/>
      <c r="GW277" s="101"/>
      <c r="GX277" s="101"/>
      <c r="GY277" s="101"/>
      <c r="GZ277" s="101"/>
      <c r="HA277" s="101"/>
      <c r="HB277" s="101"/>
      <c r="HC277" s="101"/>
      <c r="HD277" s="101"/>
      <c r="HE277" s="101"/>
      <c r="HF277" s="101"/>
      <c r="HG277" s="101"/>
      <c r="HH277" s="101"/>
      <c r="HI277" s="101"/>
      <c r="HJ277" s="101"/>
      <c r="HK277" s="101"/>
      <c r="HL277" s="101"/>
      <c r="HM277" s="101"/>
      <c r="HN277" s="101"/>
      <c r="HO277" s="101"/>
      <c r="HP277" s="101"/>
      <c r="HQ277" s="101"/>
      <c r="HR277" s="101"/>
      <c r="HS277" s="101"/>
      <c r="HT277" s="101"/>
      <c r="HU277" s="101"/>
      <c r="HV277" s="101"/>
      <c r="HW277" s="101"/>
      <c r="HX277" s="101"/>
      <c r="HY277" s="101"/>
      <c r="HZ277" s="101"/>
      <c r="IA277" s="101"/>
      <c r="IB277" s="101"/>
      <c r="IC277" s="101"/>
      <c r="ID277" s="101"/>
      <c r="IE277" s="101"/>
      <c r="IF277" s="101"/>
      <c r="IG277" s="101"/>
      <c r="IH277" s="101"/>
      <c r="II277" s="101"/>
      <c r="IJ277" s="101"/>
      <c r="IK277" s="101"/>
      <c r="IL277" s="101"/>
      <c r="IM277" s="101"/>
      <c r="IN277" s="101"/>
      <c r="IO277" s="101"/>
    </row>
    <row r="278" spans="137:249" x14ac:dyDescent="0.25">
      <c r="EG278" s="101"/>
      <c r="EH278" s="101"/>
      <c r="EI278" s="101"/>
      <c r="EJ278" s="101"/>
      <c r="EK278" s="101"/>
      <c r="EL278" s="101"/>
      <c r="EM278" s="101"/>
      <c r="EN278" s="101"/>
      <c r="EO278" s="101"/>
      <c r="EP278" s="101"/>
      <c r="EQ278" s="101"/>
      <c r="ER278" s="101"/>
      <c r="ES278" s="101"/>
      <c r="ET278" s="101"/>
      <c r="EU278" s="101"/>
      <c r="EV278" s="101"/>
      <c r="EW278" s="101"/>
      <c r="EX278" s="101"/>
      <c r="EY278" s="101"/>
      <c r="EZ278" s="101"/>
      <c r="FA278" s="101"/>
      <c r="FB278" s="101"/>
      <c r="FC278" s="101"/>
      <c r="FD278" s="101"/>
      <c r="FE278" s="101"/>
      <c r="FF278" s="101"/>
      <c r="FG278" s="101"/>
      <c r="FH278" s="101"/>
      <c r="FI278" s="101"/>
      <c r="FJ278" s="101"/>
      <c r="FK278" s="101"/>
      <c r="FL278" s="101"/>
      <c r="FM278" s="101"/>
      <c r="FN278" s="101"/>
      <c r="FO278" s="101"/>
      <c r="FP278" s="101"/>
      <c r="FQ278" s="101"/>
      <c r="FR278" s="101"/>
      <c r="FS278" s="101"/>
      <c r="FT278" s="101"/>
      <c r="FU278" s="101"/>
      <c r="FV278" s="101"/>
      <c r="FW278" s="101"/>
      <c r="FX278" s="101"/>
      <c r="FY278" s="101"/>
      <c r="FZ278" s="101"/>
      <c r="GA278" s="101"/>
      <c r="GB278" s="101"/>
      <c r="GC278" s="101"/>
      <c r="GD278" s="101"/>
      <c r="GE278" s="101"/>
      <c r="GF278" s="101"/>
      <c r="GG278" s="101"/>
      <c r="GH278" s="101"/>
      <c r="GI278" s="101"/>
      <c r="GJ278" s="101"/>
      <c r="GK278" s="101"/>
      <c r="GL278" s="101"/>
      <c r="GM278" s="101"/>
      <c r="GN278" s="101"/>
      <c r="GO278" s="101"/>
      <c r="GP278" s="101"/>
      <c r="GQ278" s="101"/>
      <c r="GR278" s="101"/>
      <c r="GS278" s="101"/>
      <c r="GT278" s="101"/>
      <c r="GU278" s="101"/>
      <c r="GV278" s="101"/>
      <c r="GW278" s="101"/>
      <c r="GX278" s="101"/>
      <c r="GY278" s="101"/>
      <c r="GZ278" s="101"/>
      <c r="HA278" s="101"/>
      <c r="HB278" s="101"/>
      <c r="HC278" s="101"/>
      <c r="HD278" s="101"/>
      <c r="HE278" s="101"/>
      <c r="HF278" s="101"/>
      <c r="HG278" s="101"/>
      <c r="HH278" s="101"/>
      <c r="HI278" s="101"/>
      <c r="HJ278" s="101"/>
      <c r="HK278" s="101"/>
      <c r="HL278" s="101"/>
      <c r="HM278" s="101"/>
      <c r="HN278" s="101"/>
      <c r="HO278" s="101"/>
      <c r="HP278" s="101"/>
      <c r="HQ278" s="101"/>
      <c r="HR278" s="101"/>
      <c r="HS278" s="101"/>
      <c r="HT278" s="101"/>
      <c r="HU278" s="101"/>
      <c r="HV278" s="101"/>
      <c r="HW278" s="101"/>
      <c r="HX278" s="101"/>
      <c r="HY278" s="101"/>
      <c r="HZ278" s="101"/>
      <c r="IA278" s="101"/>
      <c r="IB278" s="101"/>
      <c r="IC278" s="101"/>
      <c r="ID278" s="101"/>
      <c r="IE278" s="101"/>
      <c r="IF278" s="101"/>
      <c r="IG278" s="101"/>
      <c r="IH278" s="101"/>
      <c r="II278" s="101"/>
      <c r="IJ278" s="101"/>
      <c r="IK278" s="101"/>
      <c r="IL278" s="101"/>
      <c r="IM278" s="101"/>
      <c r="IN278" s="101"/>
      <c r="IO278" s="101"/>
    </row>
    <row r="279" spans="137:249" x14ac:dyDescent="0.25">
      <c r="EG279" s="101"/>
      <c r="EH279" s="101"/>
      <c r="EI279" s="101"/>
      <c r="EJ279" s="101"/>
      <c r="EK279" s="101"/>
      <c r="EL279" s="101"/>
      <c r="EM279" s="101"/>
      <c r="EN279" s="101"/>
      <c r="EO279" s="101"/>
      <c r="EP279" s="101"/>
      <c r="EQ279" s="101"/>
      <c r="ER279" s="101"/>
      <c r="ES279" s="101"/>
      <c r="ET279" s="101"/>
      <c r="EU279" s="101"/>
      <c r="EV279" s="101"/>
      <c r="EW279" s="101"/>
      <c r="EX279" s="101"/>
      <c r="EY279" s="101"/>
      <c r="EZ279" s="101"/>
      <c r="FA279" s="101"/>
      <c r="FB279" s="101"/>
      <c r="FC279" s="101"/>
      <c r="FD279" s="101"/>
      <c r="FE279" s="101"/>
      <c r="FF279" s="101"/>
      <c r="FG279" s="101"/>
      <c r="FH279" s="101"/>
      <c r="FI279" s="101"/>
      <c r="FJ279" s="101"/>
      <c r="FK279" s="101"/>
      <c r="FL279" s="101"/>
      <c r="FM279" s="101"/>
      <c r="FN279" s="101"/>
      <c r="FO279" s="101"/>
      <c r="FP279" s="101"/>
      <c r="FQ279" s="101"/>
      <c r="FR279" s="101"/>
      <c r="FS279" s="101"/>
      <c r="FT279" s="101"/>
      <c r="FU279" s="101"/>
      <c r="FV279" s="101"/>
      <c r="FW279" s="101"/>
      <c r="FX279" s="101"/>
      <c r="FY279" s="101"/>
      <c r="FZ279" s="101"/>
      <c r="GA279" s="101"/>
      <c r="GB279" s="101"/>
      <c r="GC279" s="101"/>
      <c r="GD279" s="101"/>
      <c r="GE279" s="101"/>
      <c r="GF279" s="101"/>
      <c r="GG279" s="101"/>
      <c r="GH279" s="101"/>
      <c r="GI279" s="101"/>
      <c r="GJ279" s="101"/>
      <c r="GK279" s="101"/>
      <c r="GL279" s="101"/>
      <c r="GM279" s="101"/>
      <c r="GN279" s="101"/>
      <c r="GO279" s="101"/>
      <c r="GP279" s="101"/>
      <c r="GQ279" s="101"/>
      <c r="GR279" s="101"/>
      <c r="GS279" s="101"/>
      <c r="GT279" s="101"/>
      <c r="GU279" s="101"/>
      <c r="GV279" s="101"/>
      <c r="GW279" s="101"/>
      <c r="GX279" s="101"/>
      <c r="GY279" s="101"/>
      <c r="GZ279" s="101"/>
      <c r="HA279" s="101"/>
      <c r="HB279" s="101"/>
      <c r="HC279" s="101"/>
      <c r="HD279" s="101"/>
      <c r="HE279" s="101"/>
      <c r="HF279" s="101"/>
      <c r="HG279" s="101"/>
      <c r="HH279" s="101"/>
      <c r="HI279" s="101"/>
      <c r="HJ279" s="101"/>
      <c r="HK279" s="101"/>
      <c r="HL279" s="101"/>
      <c r="HM279" s="101"/>
      <c r="HN279" s="101"/>
      <c r="HO279" s="101"/>
      <c r="HP279" s="101"/>
      <c r="HQ279" s="101"/>
      <c r="HR279" s="101"/>
      <c r="HS279" s="101"/>
      <c r="HT279" s="101"/>
      <c r="HU279" s="101"/>
      <c r="HV279" s="101"/>
      <c r="HW279" s="101"/>
      <c r="HX279" s="101"/>
      <c r="HY279" s="101"/>
      <c r="HZ279" s="101"/>
      <c r="IA279" s="101"/>
      <c r="IB279" s="101"/>
      <c r="IC279" s="101"/>
      <c r="ID279" s="101"/>
      <c r="IE279" s="101"/>
      <c r="IF279" s="101"/>
      <c r="IG279" s="101"/>
      <c r="IH279" s="101"/>
      <c r="II279" s="101"/>
      <c r="IJ279" s="101"/>
      <c r="IK279" s="101"/>
      <c r="IL279" s="101"/>
      <c r="IM279" s="101"/>
      <c r="IN279" s="101"/>
      <c r="IO279" s="101"/>
    </row>
    <row r="280" spans="137:249" x14ac:dyDescent="0.25">
      <c r="EG280" s="101"/>
      <c r="EH280" s="101"/>
      <c r="EI280" s="101"/>
      <c r="EJ280" s="101"/>
      <c r="EK280" s="101"/>
      <c r="EL280" s="101"/>
      <c r="EM280" s="101"/>
      <c r="EN280" s="101"/>
      <c r="EO280" s="101"/>
      <c r="EP280" s="101"/>
      <c r="EQ280" s="101"/>
      <c r="ER280" s="101"/>
      <c r="ES280" s="101"/>
      <c r="ET280" s="101"/>
      <c r="EU280" s="101"/>
      <c r="EV280" s="101"/>
      <c r="EW280" s="101"/>
      <c r="EX280" s="101"/>
      <c r="EY280" s="101"/>
      <c r="EZ280" s="101"/>
      <c r="FA280" s="101"/>
      <c r="FB280" s="101"/>
      <c r="FC280" s="101"/>
      <c r="FD280" s="101"/>
      <c r="FE280" s="101"/>
      <c r="FF280" s="101"/>
      <c r="FG280" s="101"/>
      <c r="FH280" s="101"/>
      <c r="FI280" s="101"/>
      <c r="FJ280" s="101"/>
      <c r="FK280" s="101"/>
      <c r="FL280" s="101"/>
      <c r="FM280" s="101"/>
      <c r="FN280" s="101"/>
      <c r="FO280" s="101"/>
      <c r="FP280" s="101"/>
      <c r="FQ280" s="101"/>
      <c r="FR280" s="101"/>
      <c r="FS280" s="101"/>
      <c r="FT280" s="101"/>
      <c r="FU280" s="101"/>
      <c r="FV280" s="101"/>
      <c r="FW280" s="101"/>
      <c r="FX280" s="101"/>
      <c r="FY280" s="101"/>
      <c r="FZ280" s="101"/>
      <c r="GA280" s="101"/>
      <c r="GB280" s="101"/>
      <c r="GC280" s="101"/>
      <c r="GD280" s="101"/>
      <c r="GE280" s="101"/>
      <c r="GF280" s="101"/>
      <c r="GG280" s="101"/>
      <c r="GH280" s="101"/>
      <c r="GI280" s="101"/>
      <c r="GJ280" s="101"/>
      <c r="GK280" s="101"/>
      <c r="GL280" s="101"/>
      <c r="GM280" s="101"/>
      <c r="GN280" s="101"/>
      <c r="GO280" s="101"/>
      <c r="GP280" s="101"/>
      <c r="GQ280" s="101"/>
      <c r="GR280" s="101"/>
      <c r="GS280" s="101"/>
      <c r="GT280" s="101"/>
      <c r="GU280" s="101"/>
      <c r="GV280" s="101"/>
      <c r="GW280" s="101"/>
      <c r="GX280" s="101"/>
      <c r="GY280" s="101"/>
      <c r="GZ280" s="101"/>
      <c r="HA280" s="101"/>
      <c r="HB280" s="101"/>
      <c r="HC280" s="101"/>
      <c r="HD280" s="101"/>
      <c r="HE280" s="101"/>
      <c r="HF280" s="101"/>
      <c r="HG280" s="101"/>
      <c r="HH280" s="101"/>
      <c r="HI280" s="101"/>
      <c r="HJ280" s="101"/>
      <c r="HK280" s="101"/>
      <c r="HL280" s="101"/>
      <c r="HM280" s="101"/>
      <c r="HN280" s="101"/>
      <c r="HO280" s="101"/>
      <c r="HP280" s="101"/>
      <c r="HQ280" s="101"/>
      <c r="HR280" s="101"/>
      <c r="HS280" s="101"/>
      <c r="HT280" s="101"/>
      <c r="HU280" s="101"/>
      <c r="HV280" s="101"/>
      <c r="HW280" s="101"/>
      <c r="HX280" s="101"/>
      <c r="HY280" s="101"/>
      <c r="HZ280" s="101"/>
      <c r="IA280" s="101"/>
      <c r="IB280" s="101"/>
      <c r="IC280" s="101"/>
      <c r="ID280" s="101"/>
      <c r="IE280" s="101"/>
      <c r="IF280" s="101"/>
      <c r="IG280" s="101"/>
      <c r="IH280" s="101"/>
      <c r="II280" s="101"/>
      <c r="IJ280" s="101"/>
      <c r="IK280" s="101"/>
      <c r="IL280" s="101"/>
      <c r="IM280" s="101"/>
      <c r="IN280" s="101"/>
      <c r="IO280" s="101"/>
    </row>
    <row r="281" spans="137:249" x14ac:dyDescent="0.25">
      <c r="EG281" s="101"/>
      <c r="EH281" s="101"/>
      <c r="EI281" s="101"/>
      <c r="EJ281" s="101"/>
      <c r="EK281" s="101"/>
      <c r="EL281" s="101"/>
      <c r="EM281" s="101"/>
      <c r="EN281" s="101"/>
      <c r="EO281" s="101"/>
      <c r="EP281" s="101"/>
      <c r="EQ281" s="101"/>
      <c r="ER281" s="101"/>
      <c r="ES281" s="101"/>
      <c r="ET281" s="101"/>
      <c r="EU281" s="101"/>
      <c r="EV281" s="101"/>
      <c r="EW281" s="101"/>
      <c r="EX281" s="101"/>
      <c r="EY281" s="101"/>
      <c r="EZ281" s="101"/>
      <c r="FA281" s="101"/>
      <c r="FB281" s="101"/>
      <c r="FC281" s="101"/>
      <c r="FD281" s="101"/>
      <c r="FE281" s="101"/>
      <c r="FF281" s="101"/>
      <c r="FG281" s="101"/>
      <c r="FH281" s="101"/>
      <c r="FI281" s="101"/>
      <c r="FJ281" s="101"/>
      <c r="FK281" s="101"/>
      <c r="FL281" s="101"/>
      <c r="FM281" s="101"/>
      <c r="FN281" s="101"/>
      <c r="FO281" s="101"/>
      <c r="FP281" s="101"/>
      <c r="FQ281" s="101"/>
      <c r="FR281" s="101"/>
      <c r="FS281" s="101"/>
      <c r="FT281" s="101"/>
      <c r="FU281" s="101"/>
      <c r="FV281" s="101"/>
      <c r="FW281" s="101"/>
      <c r="FX281" s="101"/>
      <c r="FY281" s="101"/>
      <c r="FZ281" s="101"/>
      <c r="GA281" s="101"/>
      <c r="GB281" s="101"/>
      <c r="GC281" s="101"/>
      <c r="GD281" s="101"/>
      <c r="GE281" s="101"/>
      <c r="GF281" s="101"/>
      <c r="GG281" s="101"/>
      <c r="GH281" s="101"/>
      <c r="GI281" s="101"/>
      <c r="GJ281" s="101"/>
      <c r="GK281" s="101"/>
      <c r="GL281" s="101"/>
      <c r="GM281" s="101"/>
      <c r="GN281" s="101"/>
      <c r="GO281" s="101"/>
      <c r="GP281" s="101"/>
      <c r="GQ281" s="101"/>
      <c r="GR281" s="101"/>
      <c r="GS281" s="101"/>
      <c r="GT281" s="101"/>
      <c r="GU281" s="101"/>
      <c r="GV281" s="101"/>
      <c r="GW281" s="101"/>
      <c r="GX281" s="101"/>
      <c r="GY281" s="101"/>
      <c r="GZ281" s="101"/>
      <c r="HA281" s="101"/>
      <c r="HB281" s="101"/>
      <c r="HC281" s="101"/>
      <c r="HD281" s="101"/>
      <c r="HE281" s="101"/>
      <c r="HF281" s="101"/>
      <c r="HG281" s="101"/>
      <c r="HH281" s="101"/>
      <c r="HI281" s="101"/>
      <c r="HJ281" s="101"/>
      <c r="HK281" s="101"/>
      <c r="HL281" s="101"/>
      <c r="HM281" s="101"/>
      <c r="HN281" s="101"/>
      <c r="HO281" s="101"/>
      <c r="HP281" s="101"/>
      <c r="HQ281" s="101"/>
      <c r="HR281" s="101"/>
      <c r="HS281" s="101"/>
      <c r="HT281" s="101"/>
      <c r="HU281" s="101"/>
      <c r="HV281" s="101"/>
      <c r="HW281" s="101"/>
      <c r="HX281" s="101"/>
      <c r="HY281" s="101"/>
      <c r="HZ281" s="101"/>
      <c r="IA281" s="101"/>
      <c r="IB281" s="101"/>
      <c r="IC281" s="101"/>
      <c r="ID281" s="101"/>
      <c r="IE281" s="101"/>
      <c r="IF281" s="101"/>
      <c r="IG281" s="101"/>
      <c r="IH281" s="101"/>
      <c r="II281" s="101"/>
      <c r="IJ281" s="101"/>
      <c r="IK281" s="101"/>
      <c r="IL281" s="101"/>
      <c r="IM281" s="101"/>
      <c r="IN281" s="101"/>
      <c r="IO281" s="101"/>
    </row>
    <row r="282" spans="137:249" x14ac:dyDescent="0.25">
      <c r="EG282" s="101"/>
      <c r="EH282" s="101"/>
      <c r="EI282" s="101"/>
      <c r="EJ282" s="101"/>
      <c r="EK282" s="101"/>
      <c r="EL282" s="101"/>
      <c r="EM282" s="101"/>
      <c r="EN282" s="101"/>
      <c r="EO282" s="101"/>
      <c r="EP282" s="101"/>
      <c r="EQ282" s="101"/>
      <c r="ER282" s="101"/>
      <c r="ES282" s="101"/>
      <c r="ET282" s="101"/>
      <c r="EU282" s="101"/>
      <c r="EV282" s="101"/>
      <c r="EW282" s="101"/>
      <c r="EX282" s="101"/>
      <c r="EY282" s="101"/>
      <c r="EZ282" s="101"/>
      <c r="FA282" s="101"/>
      <c r="FB282" s="101"/>
      <c r="FC282" s="101"/>
      <c r="FD282" s="101"/>
      <c r="FE282" s="101"/>
      <c r="FF282" s="101"/>
      <c r="FG282" s="101"/>
      <c r="FH282" s="101"/>
      <c r="FI282" s="101"/>
      <c r="FJ282" s="101"/>
      <c r="FK282" s="101"/>
      <c r="FL282" s="101"/>
      <c r="FM282" s="101"/>
      <c r="FN282" s="101"/>
      <c r="FO282" s="101"/>
      <c r="FP282" s="101"/>
      <c r="FQ282" s="101"/>
      <c r="FR282" s="101"/>
      <c r="FS282" s="101"/>
      <c r="FT282" s="101"/>
      <c r="FU282" s="101"/>
      <c r="FV282" s="101"/>
      <c r="FW282" s="101"/>
      <c r="FX282" s="101"/>
      <c r="FY282" s="101"/>
      <c r="FZ282" s="101"/>
      <c r="GA282" s="101"/>
      <c r="GB282" s="101"/>
      <c r="GC282" s="101"/>
      <c r="GD282" s="101"/>
      <c r="GE282" s="101"/>
      <c r="GF282" s="101"/>
      <c r="GG282" s="101"/>
      <c r="GH282" s="101"/>
      <c r="GI282" s="101"/>
      <c r="GJ282" s="101"/>
      <c r="GK282" s="101"/>
      <c r="GL282" s="101"/>
      <c r="GM282" s="101"/>
      <c r="GN282" s="101"/>
      <c r="GO282" s="101"/>
      <c r="GP282" s="101"/>
      <c r="GQ282" s="101"/>
      <c r="GR282" s="101"/>
      <c r="GS282" s="101"/>
      <c r="GT282" s="101"/>
      <c r="GU282" s="101"/>
      <c r="GV282" s="101"/>
      <c r="GW282" s="101"/>
      <c r="GX282" s="101"/>
      <c r="GY282" s="101"/>
      <c r="GZ282" s="101"/>
      <c r="HA282" s="101"/>
      <c r="HB282" s="101"/>
      <c r="HC282" s="101"/>
      <c r="HD282" s="101"/>
      <c r="HE282" s="101"/>
      <c r="HF282" s="101"/>
      <c r="HG282" s="101"/>
      <c r="HH282" s="101"/>
      <c r="HI282" s="101"/>
      <c r="HJ282" s="101"/>
      <c r="HK282" s="101"/>
      <c r="HL282" s="101"/>
      <c r="HM282" s="101"/>
      <c r="HN282" s="101"/>
      <c r="HO282" s="101"/>
      <c r="HP282" s="101"/>
      <c r="HQ282" s="101"/>
      <c r="HR282" s="101"/>
      <c r="HS282" s="101"/>
      <c r="HT282" s="101"/>
      <c r="HU282" s="101"/>
      <c r="HV282" s="101"/>
      <c r="HW282" s="101"/>
      <c r="HX282" s="101"/>
      <c r="HY282" s="101"/>
      <c r="HZ282" s="101"/>
      <c r="IA282" s="101"/>
      <c r="IB282" s="101"/>
      <c r="IC282" s="101"/>
      <c r="ID282" s="101"/>
      <c r="IE282" s="101"/>
      <c r="IF282" s="101"/>
      <c r="IG282" s="101"/>
      <c r="IH282" s="101"/>
      <c r="II282" s="101"/>
      <c r="IJ282" s="101"/>
      <c r="IK282" s="101"/>
      <c r="IL282" s="101"/>
      <c r="IM282" s="101"/>
      <c r="IN282" s="101"/>
      <c r="IO282" s="101"/>
    </row>
    <row r="283" spans="137:249" x14ac:dyDescent="0.25">
      <c r="EG283" s="101"/>
      <c r="EH283" s="101"/>
      <c r="EI283" s="101"/>
      <c r="EJ283" s="101"/>
      <c r="EK283" s="101"/>
      <c r="EL283" s="101"/>
      <c r="EM283" s="101"/>
      <c r="EN283" s="101"/>
      <c r="EO283" s="101"/>
      <c r="EP283" s="101"/>
      <c r="EQ283" s="101"/>
      <c r="ER283" s="101"/>
      <c r="ES283" s="101"/>
      <c r="ET283" s="101"/>
      <c r="EU283" s="101"/>
      <c r="EV283" s="101"/>
      <c r="EW283" s="101"/>
      <c r="EX283" s="101"/>
      <c r="EY283" s="101"/>
      <c r="EZ283" s="101"/>
      <c r="FA283" s="101"/>
      <c r="FB283" s="101"/>
      <c r="FC283" s="101"/>
      <c r="FD283" s="101"/>
      <c r="FE283" s="101"/>
      <c r="FF283" s="101"/>
      <c r="FG283" s="101"/>
      <c r="FH283" s="101"/>
      <c r="FI283" s="101"/>
      <c r="FJ283" s="101"/>
      <c r="FK283" s="101"/>
      <c r="FL283" s="101"/>
      <c r="FM283" s="101"/>
      <c r="FN283" s="101"/>
      <c r="FO283" s="101"/>
      <c r="FP283" s="101"/>
      <c r="FQ283" s="101"/>
      <c r="FR283" s="101"/>
      <c r="FS283" s="101"/>
      <c r="FT283" s="101"/>
      <c r="FU283" s="101"/>
      <c r="FV283" s="101"/>
      <c r="FW283" s="101"/>
      <c r="FX283" s="101"/>
      <c r="FY283" s="101"/>
      <c r="FZ283" s="101"/>
      <c r="GA283" s="101"/>
      <c r="GB283" s="101"/>
      <c r="GC283" s="101"/>
      <c r="GD283" s="101"/>
      <c r="GE283" s="101"/>
      <c r="GF283" s="101"/>
      <c r="GG283" s="101"/>
      <c r="GH283" s="101"/>
      <c r="GI283" s="101"/>
      <c r="GJ283" s="101"/>
      <c r="GK283" s="101"/>
      <c r="GL283" s="101"/>
      <c r="GM283" s="101"/>
      <c r="GN283" s="101"/>
      <c r="GO283" s="101"/>
      <c r="GP283" s="101"/>
      <c r="GQ283" s="101"/>
      <c r="GR283" s="101"/>
      <c r="GS283" s="101"/>
      <c r="GT283" s="101"/>
      <c r="GU283" s="101"/>
      <c r="GV283" s="101"/>
      <c r="GW283" s="101"/>
      <c r="GX283" s="101"/>
      <c r="GY283" s="101"/>
      <c r="GZ283" s="101"/>
      <c r="HA283" s="101"/>
      <c r="HB283" s="101"/>
      <c r="HC283" s="101"/>
      <c r="HD283" s="101"/>
      <c r="HE283" s="101"/>
      <c r="HF283" s="101"/>
      <c r="HG283" s="101"/>
      <c r="HH283" s="101"/>
      <c r="HI283" s="101"/>
      <c r="HJ283" s="101"/>
      <c r="HK283" s="101"/>
      <c r="HL283" s="101"/>
      <c r="HM283" s="101"/>
      <c r="HN283" s="101"/>
      <c r="HO283" s="101"/>
      <c r="HP283" s="101"/>
      <c r="HQ283" s="101"/>
      <c r="HR283" s="101"/>
      <c r="HS283" s="101"/>
      <c r="HT283" s="101"/>
      <c r="HU283" s="101"/>
      <c r="HV283" s="101"/>
      <c r="HW283" s="101"/>
      <c r="HX283" s="101"/>
      <c r="HY283" s="101"/>
      <c r="HZ283" s="101"/>
      <c r="IA283" s="101"/>
      <c r="IB283" s="101"/>
      <c r="IC283" s="101"/>
      <c r="ID283" s="101"/>
      <c r="IE283" s="101"/>
      <c r="IF283" s="101"/>
      <c r="IG283" s="101"/>
      <c r="IH283" s="101"/>
      <c r="II283" s="101"/>
      <c r="IJ283" s="101"/>
      <c r="IK283" s="101"/>
      <c r="IL283" s="101"/>
      <c r="IM283" s="101"/>
      <c r="IN283" s="101"/>
      <c r="IO283" s="101"/>
    </row>
    <row r="284" spans="137:249" x14ac:dyDescent="0.25">
      <c r="EG284" s="101"/>
      <c r="EH284" s="101"/>
      <c r="EI284" s="101"/>
      <c r="EJ284" s="101"/>
      <c r="EK284" s="101"/>
      <c r="EL284" s="101"/>
      <c r="EM284" s="101"/>
      <c r="EN284" s="101"/>
      <c r="EO284" s="101"/>
      <c r="EP284" s="101"/>
      <c r="EQ284" s="101"/>
      <c r="ER284" s="101"/>
      <c r="ES284" s="101"/>
      <c r="ET284" s="101"/>
      <c r="EU284" s="101"/>
      <c r="EV284" s="101"/>
      <c r="EW284" s="101"/>
      <c r="EX284" s="101"/>
      <c r="EY284" s="101"/>
      <c r="EZ284" s="101"/>
      <c r="FA284" s="101"/>
      <c r="FB284" s="101"/>
      <c r="FC284" s="101"/>
      <c r="FD284" s="101"/>
      <c r="FE284" s="101"/>
      <c r="FF284" s="101"/>
      <c r="FG284" s="101"/>
      <c r="FH284" s="101"/>
      <c r="FI284" s="101"/>
      <c r="FJ284" s="101"/>
      <c r="FK284" s="101"/>
      <c r="FL284" s="101"/>
      <c r="FM284" s="101"/>
      <c r="FN284" s="101"/>
      <c r="FO284" s="101"/>
      <c r="FP284" s="101"/>
      <c r="FQ284" s="101"/>
      <c r="FR284" s="101"/>
      <c r="FS284" s="101"/>
      <c r="FT284" s="101"/>
      <c r="FU284" s="101"/>
      <c r="FV284" s="101"/>
      <c r="FW284" s="101"/>
      <c r="FX284" s="101"/>
      <c r="FY284" s="101"/>
      <c r="FZ284" s="101"/>
      <c r="GA284" s="101"/>
      <c r="GB284" s="101"/>
      <c r="GC284" s="101"/>
      <c r="GD284" s="101"/>
      <c r="GE284" s="101"/>
      <c r="GF284" s="101"/>
      <c r="GG284" s="101"/>
      <c r="GH284" s="101"/>
      <c r="GI284" s="101"/>
      <c r="GJ284" s="101"/>
      <c r="GK284" s="101"/>
      <c r="GL284" s="101"/>
      <c r="GM284" s="101"/>
      <c r="GN284" s="101"/>
      <c r="GO284" s="101"/>
      <c r="GP284" s="101"/>
      <c r="GQ284" s="101"/>
      <c r="GR284" s="101"/>
      <c r="GS284" s="101"/>
      <c r="GT284" s="101"/>
      <c r="GU284" s="101"/>
      <c r="GV284" s="101"/>
      <c r="GW284" s="101"/>
      <c r="GX284" s="101"/>
      <c r="GY284" s="101"/>
      <c r="GZ284" s="101"/>
      <c r="HA284" s="101"/>
      <c r="HB284" s="101"/>
      <c r="HC284" s="101"/>
      <c r="HD284" s="101"/>
      <c r="HE284" s="101"/>
      <c r="HF284" s="101"/>
      <c r="HG284" s="101"/>
      <c r="HH284" s="101"/>
      <c r="HI284" s="101"/>
      <c r="HJ284" s="101"/>
      <c r="HK284" s="101"/>
      <c r="HL284" s="101"/>
      <c r="HM284" s="101"/>
      <c r="HN284" s="101"/>
      <c r="HO284" s="101"/>
      <c r="HP284" s="101"/>
      <c r="HQ284" s="101"/>
      <c r="HR284" s="101"/>
      <c r="HS284" s="101"/>
      <c r="HT284" s="101"/>
      <c r="HU284" s="101"/>
      <c r="HV284" s="101"/>
      <c r="HW284" s="101"/>
      <c r="HX284" s="101"/>
      <c r="HY284" s="101"/>
      <c r="HZ284" s="101"/>
      <c r="IA284" s="101"/>
      <c r="IB284" s="101"/>
      <c r="IC284" s="101"/>
      <c r="ID284" s="101"/>
      <c r="IE284" s="101"/>
      <c r="IF284" s="101"/>
      <c r="IG284" s="101"/>
      <c r="IH284" s="101"/>
      <c r="II284" s="101"/>
      <c r="IJ284" s="101"/>
      <c r="IK284" s="101"/>
      <c r="IL284" s="101"/>
      <c r="IM284" s="101"/>
      <c r="IN284" s="101"/>
      <c r="IO284" s="101"/>
    </row>
    <row r="285" spans="137:249" x14ac:dyDescent="0.25">
      <c r="EG285" s="101"/>
      <c r="EH285" s="101"/>
      <c r="EI285" s="101"/>
      <c r="EJ285" s="101"/>
      <c r="EK285" s="101"/>
      <c r="EL285" s="101"/>
      <c r="EM285" s="101"/>
      <c r="EN285" s="101"/>
      <c r="EO285" s="101"/>
      <c r="EP285" s="101"/>
      <c r="EQ285" s="101"/>
      <c r="ER285" s="101"/>
      <c r="ES285" s="101"/>
      <c r="ET285" s="101"/>
      <c r="EU285" s="101"/>
      <c r="EV285" s="101"/>
      <c r="EW285" s="101"/>
      <c r="EX285" s="101"/>
      <c r="EY285" s="101"/>
      <c r="EZ285" s="101"/>
      <c r="FA285" s="101"/>
      <c r="FB285" s="101"/>
      <c r="FC285" s="101"/>
      <c r="FD285" s="101"/>
      <c r="FE285" s="101"/>
      <c r="FF285" s="101"/>
      <c r="FG285" s="101"/>
      <c r="FH285" s="101"/>
      <c r="FI285" s="101"/>
      <c r="FJ285" s="101"/>
      <c r="FK285" s="101"/>
      <c r="FL285" s="101"/>
      <c r="FM285" s="101"/>
      <c r="FN285" s="101"/>
      <c r="FO285" s="101"/>
      <c r="FP285" s="101"/>
      <c r="FQ285" s="101"/>
      <c r="FR285" s="101"/>
      <c r="FS285" s="101"/>
      <c r="FT285" s="101"/>
      <c r="FU285" s="101"/>
      <c r="FV285" s="101"/>
      <c r="FW285" s="101"/>
      <c r="FX285" s="101"/>
      <c r="FY285" s="101"/>
      <c r="FZ285" s="101"/>
      <c r="GA285" s="101"/>
      <c r="GB285" s="101"/>
      <c r="GC285" s="101"/>
      <c r="GD285" s="101"/>
      <c r="GE285" s="101"/>
      <c r="GF285" s="101"/>
      <c r="GG285" s="101"/>
      <c r="GH285" s="101"/>
      <c r="GI285" s="101"/>
      <c r="GJ285" s="101"/>
      <c r="GK285" s="101"/>
      <c r="GL285" s="101"/>
      <c r="GM285" s="101"/>
      <c r="GN285" s="101"/>
      <c r="GO285" s="101"/>
      <c r="GP285" s="101"/>
      <c r="GQ285" s="101"/>
      <c r="GR285" s="101"/>
      <c r="GS285" s="101"/>
      <c r="GT285" s="101"/>
      <c r="GU285" s="101"/>
      <c r="GV285" s="101"/>
      <c r="GW285" s="101"/>
      <c r="GX285" s="101"/>
      <c r="GY285" s="101"/>
      <c r="GZ285" s="101"/>
      <c r="HA285" s="101"/>
      <c r="HB285" s="101"/>
      <c r="HC285" s="101"/>
      <c r="HD285" s="101"/>
      <c r="HE285" s="101"/>
      <c r="HF285" s="101"/>
      <c r="HG285" s="101"/>
      <c r="HH285" s="101"/>
      <c r="HI285" s="101"/>
      <c r="HJ285" s="101"/>
      <c r="HK285" s="101"/>
      <c r="HL285" s="101"/>
      <c r="HM285" s="101"/>
      <c r="HN285" s="101"/>
      <c r="HO285" s="101"/>
      <c r="HP285" s="101"/>
      <c r="HQ285" s="101"/>
      <c r="HR285" s="101"/>
      <c r="HS285" s="101"/>
      <c r="HT285" s="101"/>
      <c r="HU285" s="101"/>
      <c r="HV285" s="101"/>
      <c r="HW285" s="101"/>
      <c r="HX285" s="101"/>
      <c r="HY285" s="101"/>
      <c r="HZ285" s="101"/>
      <c r="IA285" s="101"/>
      <c r="IB285" s="101"/>
      <c r="IC285" s="101"/>
      <c r="ID285" s="101"/>
      <c r="IE285" s="101"/>
      <c r="IF285" s="101"/>
      <c r="IG285" s="101"/>
      <c r="IH285" s="101"/>
      <c r="II285" s="101"/>
      <c r="IJ285" s="101"/>
      <c r="IK285" s="101"/>
      <c r="IL285" s="101"/>
      <c r="IM285" s="101"/>
      <c r="IN285" s="101"/>
      <c r="IO285" s="101"/>
    </row>
    <row r="286" spans="137:249" x14ac:dyDescent="0.25">
      <c r="EG286" s="101"/>
      <c r="EH286" s="101"/>
      <c r="EI286" s="101"/>
      <c r="EJ286" s="101"/>
      <c r="EK286" s="101"/>
      <c r="EL286" s="101"/>
      <c r="EM286" s="101"/>
      <c r="EN286" s="101"/>
      <c r="EO286" s="101"/>
      <c r="EP286" s="101"/>
      <c r="EQ286" s="101"/>
      <c r="ER286" s="101"/>
      <c r="ES286" s="101"/>
      <c r="ET286" s="101"/>
      <c r="EU286" s="101"/>
      <c r="EV286" s="101"/>
      <c r="EW286" s="101"/>
      <c r="EX286" s="101"/>
      <c r="EY286" s="101"/>
      <c r="EZ286" s="101"/>
      <c r="FA286" s="101"/>
      <c r="FB286" s="101"/>
      <c r="FC286" s="101"/>
      <c r="FD286" s="101"/>
      <c r="FE286" s="101"/>
      <c r="FF286" s="101"/>
      <c r="FG286" s="101"/>
      <c r="FH286" s="101"/>
      <c r="FI286" s="101"/>
      <c r="FJ286" s="101"/>
      <c r="FK286" s="101"/>
      <c r="FL286" s="101"/>
      <c r="FM286" s="101"/>
      <c r="FN286" s="101"/>
      <c r="FO286" s="101"/>
      <c r="FP286" s="101"/>
      <c r="FQ286" s="101"/>
      <c r="FR286" s="101"/>
      <c r="FS286" s="101"/>
      <c r="FT286" s="101"/>
      <c r="FU286" s="101"/>
      <c r="FV286" s="101"/>
      <c r="FW286" s="101"/>
      <c r="FX286" s="101"/>
      <c r="FY286" s="101"/>
      <c r="FZ286" s="101"/>
      <c r="GA286" s="101"/>
      <c r="GB286" s="101"/>
      <c r="GC286" s="101"/>
      <c r="GD286" s="101"/>
      <c r="GE286" s="101"/>
      <c r="GF286" s="101"/>
      <c r="GG286" s="101"/>
      <c r="GH286" s="101"/>
      <c r="GI286" s="101"/>
      <c r="GJ286" s="101"/>
      <c r="GK286" s="101"/>
      <c r="GL286" s="101"/>
      <c r="GM286" s="101"/>
      <c r="GN286" s="101"/>
      <c r="GO286" s="101"/>
      <c r="GP286" s="101"/>
      <c r="GQ286" s="101"/>
      <c r="GR286" s="101"/>
      <c r="GS286" s="101"/>
      <c r="GT286" s="101"/>
      <c r="GU286" s="101"/>
      <c r="GV286" s="101"/>
      <c r="GW286" s="101"/>
      <c r="GX286" s="101"/>
      <c r="GY286" s="101"/>
      <c r="GZ286" s="101"/>
      <c r="HA286" s="101"/>
      <c r="HB286" s="101"/>
      <c r="HC286" s="101"/>
      <c r="HD286" s="101"/>
      <c r="HE286" s="101"/>
      <c r="HF286" s="101"/>
      <c r="HG286" s="101"/>
      <c r="HH286" s="101"/>
      <c r="HI286" s="101"/>
      <c r="HJ286" s="101"/>
      <c r="HK286" s="101"/>
      <c r="HL286" s="101"/>
      <c r="HM286" s="101"/>
      <c r="HN286" s="101"/>
      <c r="HO286" s="101"/>
      <c r="HP286" s="101"/>
      <c r="HQ286" s="101"/>
      <c r="HR286" s="101"/>
      <c r="HS286" s="101"/>
      <c r="HT286" s="101"/>
      <c r="HU286" s="101"/>
      <c r="HV286" s="101"/>
      <c r="HW286" s="101"/>
      <c r="HX286" s="101"/>
      <c r="HY286" s="101"/>
      <c r="HZ286" s="101"/>
      <c r="IA286" s="101"/>
      <c r="IB286" s="101"/>
      <c r="IC286" s="101"/>
      <c r="ID286" s="101"/>
      <c r="IE286" s="101"/>
      <c r="IF286" s="101"/>
      <c r="IG286" s="101"/>
      <c r="IH286" s="101"/>
      <c r="II286" s="101"/>
      <c r="IJ286" s="101"/>
      <c r="IK286" s="101"/>
      <c r="IL286" s="101"/>
      <c r="IM286" s="101"/>
      <c r="IN286" s="101"/>
      <c r="IO286" s="101"/>
    </row>
    <row r="287" spans="137:249" x14ac:dyDescent="0.25">
      <c r="EG287" s="101"/>
      <c r="EH287" s="101"/>
      <c r="EI287" s="101"/>
      <c r="EJ287" s="101"/>
      <c r="EK287" s="101"/>
      <c r="EL287" s="101"/>
      <c r="EM287" s="101"/>
      <c r="EN287" s="101"/>
      <c r="EO287" s="101"/>
      <c r="EP287" s="101"/>
      <c r="EQ287" s="101"/>
      <c r="ER287" s="101"/>
      <c r="ES287" s="101"/>
      <c r="ET287" s="101"/>
      <c r="EU287" s="101"/>
      <c r="EV287" s="101"/>
      <c r="EW287" s="101"/>
      <c r="EX287" s="101"/>
      <c r="EY287" s="101"/>
      <c r="EZ287" s="101"/>
      <c r="FA287" s="101"/>
      <c r="FB287" s="101"/>
      <c r="FC287" s="101"/>
      <c r="FD287" s="101"/>
      <c r="FE287" s="101"/>
      <c r="FF287" s="101"/>
      <c r="FG287" s="101"/>
      <c r="FH287" s="101"/>
      <c r="FI287" s="101"/>
      <c r="FJ287" s="101"/>
      <c r="FK287" s="101"/>
      <c r="FL287" s="101"/>
      <c r="FM287" s="101"/>
      <c r="FN287" s="101"/>
      <c r="FO287" s="101"/>
      <c r="FP287" s="101"/>
      <c r="FQ287" s="101"/>
      <c r="FR287" s="101"/>
      <c r="FS287" s="101"/>
      <c r="FT287" s="101"/>
      <c r="FU287" s="101"/>
      <c r="FV287" s="101"/>
      <c r="FW287" s="101"/>
      <c r="FX287" s="101"/>
      <c r="FY287" s="101"/>
      <c r="FZ287" s="101"/>
      <c r="GA287" s="101"/>
      <c r="GB287" s="101"/>
      <c r="GC287" s="101"/>
      <c r="GD287" s="101"/>
      <c r="GE287" s="101"/>
      <c r="GF287" s="101"/>
      <c r="GG287" s="101"/>
      <c r="GH287" s="101"/>
      <c r="GI287" s="101"/>
      <c r="GJ287" s="101"/>
      <c r="GK287" s="101"/>
      <c r="GL287" s="101"/>
      <c r="GM287" s="101"/>
      <c r="GN287" s="101"/>
      <c r="GO287" s="101"/>
      <c r="GP287" s="101"/>
      <c r="GQ287" s="101"/>
      <c r="GR287" s="101"/>
      <c r="GS287" s="101"/>
      <c r="GT287" s="101"/>
      <c r="GU287" s="101"/>
      <c r="GV287" s="101"/>
      <c r="GW287" s="101"/>
      <c r="GX287" s="101"/>
      <c r="GY287" s="101"/>
      <c r="GZ287" s="101"/>
      <c r="HA287" s="101"/>
      <c r="HB287" s="101"/>
      <c r="HC287" s="101"/>
      <c r="HD287" s="101"/>
      <c r="HE287" s="101"/>
      <c r="HF287" s="101"/>
      <c r="HG287" s="101"/>
      <c r="HH287" s="101"/>
      <c r="HI287" s="101"/>
      <c r="HJ287" s="101"/>
      <c r="HK287" s="101"/>
      <c r="HL287" s="101"/>
      <c r="HM287" s="101"/>
      <c r="HN287" s="101"/>
      <c r="HO287" s="101"/>
      <c r="HP287" s="101"/>
      <c r="HQ287" s="101"/>
      <c r="HR287" s="101"/>
      <c r="HS287" s="101"/>
      <c r="HT287" s="101"/>
      <c r="HU287" s="101"/>
      <c r="HV287" s="101"/>
      <c r="HW287" s="101"/>
      <c r="HX287" s="101"/>
      <c r="HY287" s="101"/>
      <c r="HZ287" s="101"/>
      <c r="IA287" s="101"/>
      <c r="IB287" s="101"/>
      <c r="IC287" s="101"/>
      <c r="ID287" s="101"/>
      <c r="IE287" s="101"/>
      <c r="IF287" s="101"/>
      <c r="IG287" s="101"/>
      <c r="IH287" s="101"/>
      <c r="II287" s="101"/>
      <c r="IJ287" s="101"/>
      <c r="IK287" s="101"/>
      <c r="IL287" s="101"/>
      <c r="IM287" s="101"/>
      <c r="IN287" s="101"/>
      <c r="IO287" s="101"/>
    </row>
    <row r="288" spans="137:249" x14ac:dyDescent="0.25">
      <c r="EG288" s="101"/>
      <c r="EH288" s="101"/>
      <c r="EI288" s="101"/>
      <c r="EJ288" s="101"/>
      <c r="EK288" s="101"/>
      <c r="EL288" s="101"/>
      <c r="EM288" s="101"/>
      <c r="EN288" s="101"/>
      <c r="EO288" s="101"/>
      <c r="EP288" s="101"/>
      <c r="EQ288" s="101"/>
      <c r="ER288" s="101"/>
      <c r="ES288" s="101"/>
      <c r="ET288" s="101"/>
      <c r="EU288" s="101"/>
      <c r="EV288" s="101"/>
      <c r="EW288" s="101"/>
      <c r="EX288" s="101"/>
      <c r="EY288" s="101"/>
      <c r="EZ288" s="101"/>
      <c r="FA288" s="101"/>
      <c r="FB288" s="101"/>
      <c r="FC288" s="101"/>
      <c r="FD288" s="101"/>
      <c r="FE288" s="101"/>
      <c r="FF288" s="101"/>
      <c r="FG288" s="101"/>
      <c r="FH288" s="101"/>
      <c r="FI288" s="101"/>
      <c r="FJ288" s="101"/>
      <c r="FK288" s="101"/>
      <c r="FL288" s="101"/>
      <c r="FM288" s="101"/>
      <c r="FN288" s="101"/>
      <c r="FO288" s="101"/>
      <c r="FP288" s="101"/>
      <c r="FQ288" s="101"/>
      <c r="FR288" s="101"/>
      <c r="FS288" s="101"/>
      <c r="FT288" s="101"/>
      <c r="FU288" s="101"/>
      <c r="FV288" s="101"/>
      <c r="FW288" s="101"/>
      <c r="FX288" s="101"/>
      <c r="FY288" s="101"/>
      <c r="FZ288" s="101"/>
      <c r="GA288" s="101"/>
      <c r="GB288" s="101"/>
      <c r="GC288" s="101"/>
      <c r="GD288" s="101"/>
      <c r="GE288" s="101"/>
      <c r="GF288" s="101"/>
      <c r="GG288" s="101"/>
      <c r="GH288" s="101"/>
      <c r="GI288" s="101"/>
      <c r="GJ288" s="101"/>
      <c r="GK288" s="101"/>
      <c r="GL288" s="101"/>
      <c r="GM288" s="101"/>
      <c r="GN288" s="101"/>
      <c r="GO288" s="101"/>
      <c r="GP288" s="101"/>
      <c r="GQ288" s="101"/>
      <c r="GR288" s="101"/>
      <c r="GS288" s="101"/>
      <c r="GT288" s="101"/>
      <c r="GU288" s="101"/>
      <c r="GV288" s="101"/>
      <c r="GW288" s="101"/>
      <c r="GX288" s="101"/>
      <c r="GY288" s="101"/>
      <c r="GZ288" s="101"/>
      <c r="HA288" s="101"/>
      <c r="HB288" s="101"/>
      <c r="HC288" s="101"/>
      <c r="HD288" s="101"/>
      <c r="HE288" s="101"/>
      <c r="HF288" s="101"/>
      <c r="HG288" s="101"/>
      <c r="HH288" s="101"/>
      <c r="HI288" s="101"/>
      <c r="HJ288" s="101"/>
      <c r="HK288" s="101"/>
      <c r="HL288" s="101"/>
      <c r="HM288" s="101"/>
      <c r="HN288" s="101"/>
      <c r="HO288" s="101"/>
      <c r="HP288" s="101"/>
      <c r="HQ288" s="101"/>
      <c r="HR288" s="101"/>
      <c r="HS288" s="101"/>
      <c r="HT288" s="101"/>
      <c r="HU288" s="101"/>
      <c r="HV288" s="101"/>
      <c r="HW288" s="101"/>
      <c r="HX288" s="101"/>
      <c r="HY288" s="101"/>
      <c r="HZ288" s="101"/>
      <c r="IA288" s="101"/>
      <c r="IB288" s="101"/>
      <c r="IC288" s="101"/>
      <c r="ID288" s="101"/>
      <c r="IE288" s="101"/>
      <c r="IF288" s="101"/>
      <c r="IG288" s="101"/>
      <c r="IH288" s="101"/>
      <c r="II288" s="101"/>
      <c r="IJ288" s="101"/>
      <c r="IK288" s="101"/>
      <c r="IL288" s="101"/>
      <c r="IM288" s="101"/>
      <c r="IN288" s="101"/>
      <c r="IO288" s="101"/>
    </row>
    <row r="289" spans="2:249" x14ac:dyDescent="0.25">
      <c r="EG289" s="101"/>
      <c r="EH289" s="101"/>
      <c r="EI289" s="101"/>
      <c r="EJ289" s="101"/>
      <c r="EK289" s="101"/>
      <c r="EL289" s="101"/>
      <c r="EM289" s="101"/>
      <c r="EN289" s="101"/>
      <c r="EO289" s="101"/>
      <c r="EP289" s="101"/>
      <c r="EQ289" s="101"/>
      <c r="ER289" s="101"/>
      <c r="ES289" s="101"/>
      <c r="ET289" s="101"/>
      <c r="EU289" s="101"/>
      <c r="EV289" s="101"/>
      <c r="EW289" s="101"/>
      <c r="EX289" s="101"/>
      <c r="EY289" s="101"/>
      <c r="EZ289" s="101"/>
      <c r="FA289" s="101"/>
      <c r="FB289" s="101"/>
      <c r="FC289" s="101"/>
      <c r="FD289" s="101"/>
      <c r="FE289" s="101"/>
      <c r="FF289" s="101"/>
      <c r="FG289" s="101"/>
      <c r="FH289" s="101"/>
      <c r="FI289" s="101"/>
      <c r="FJ289" s="101"/>
      <c r="FK289" s="101"/>
      <c r="FL289" s="101"/>
      <c r="FM289" s="101"/>
      <c r="FN289" s="101"/>
      <c r="FO289" s="101"/>
      <c r="FP289" s="101"/>
      <c r="FQ289" s="101"/>
      <c r="FR289" s="101"/>
      <c r="FS289" s="101"/>
      <c r="FT289" s="101"/>
      <c r="FU289" s="101"/>
      <c r="FV289" s="101"/>
      <c r="FW289" s="101"/>
      <c r="FX289" s="101"/>
      <c r="FY289" s="101"/>
      <c r="FZ289" s="101"/>
      <c r="GA289" s="101"/>
      <c r="GB289" s="101"/>
      <c r="GC289" s="101"/>
      <c r="GD289" s="101"/>
      <c r="GE289" s="101"/>
      <c r="GF289" s="101"/>
      <c r="GG289" s="101"/>
      <c r="GH289" s="101"/>
      <c r="GI289" s="101"/>
      <c r="GJ289" s="101"/>
      <c r="GK289" s="101"/>
      <c r="GL289" s="101"/>
      <c r="GM289" s="101"/>
      <c r="GN289" s="101"/>
      <c r="GO289" s="101"/>
      <c r="GP289" s="101"/>
      <c r="GQ289" s="101"/>
      <c r="GR289" s="101"/>
      <c r="GS289" s="101"/>
      <c r="GT289" s="101"/>
      <c r="GU289" s="101"/>
      <c r="GV289" s="101"/>
      <c r="GW289" s="101"/>
      <c r="GX289" s="101"/>
      <c r="GY289" s="101"/>
      <c r="GZ289" s="101"/>
      <c r="HA289" s="101"/>
      <c r="HB289" s="101"/>
      <c r="HC289" s="101"/>
      <c r="HD289" s="101"/>
      <c r="HE289" s="101"/>
      <c r="HF289" s="101"/>
      <c r="HG289" s="101"/>
      <c r="HH289" s="101"/>
      <c r="HI289" s="101"/>
      <c r="HJ289" s="101"/>
      <c r="HK289" s="101"/>
      <c r="HL289" s="101"/>
      <c r="HM289" s="101"/>
      <c r="HN289" s="101"/>
      <c r="HO289" s="101"/>
      <c r="HP289" s="101"/>
      <c r="HQ289" s="101"/>
      <c r="HR289" s="101"/>
      <c r="HS289" s="101"/>
      <c r="HT289" s="101"/>
      <c r="HU289" s="101"/>
      <c r="HV289" s="101"/>
      <c r="HW289" s="101"/>
      <c r="HX289" s="101"/>
      <c r="HY289" s="101"/>
      <c r="HZ289" s="101"/>
      <c r="IA289" s="101"/>
      <c r="IB289" s="101"/>
      <c r="IC289" s="101"/>
      <c r="ID289" s="101"/>
      <c r="IE289" s="101"/>
      <c r="IF289" s="101"/>
      <c r="IG289" s="101"/>
      <c r="IH289" s="101"/>
      <c r="II289" s="101"/>
      <c r="IJ289" s="101"/>
      <c r="IK289" s="101"/>
      <c r="IL289" s="101"/>
      <c r="IM289" s="101"/>
      <c r="IN289" s="101"/>
      <c r="IO289" s="101"/>
    </row>
    <row r="290" spans="2:249" x14ac:dyDescent="0.25">
      <c r="EG290" s="101"/>
      <c r="EH290" s="101"/>
      <c r="EI290" s="101"/>
      <c r="EJ290" s="101"/>
      <c r="EK290" s="101"/>
      <c r="EL290" s="101"/>
      <c r="EM290" s="101"/>
      <c r="EN290" s="101"/>
      <c r="EO290" s="101"/>
      <c r="EP290" s="101"/>
      <c r="EQ290" s="101"/>
      <c r="ER290" s="101"/>
      <c r="ES290" s="101"/>
      <c r="ET290" s="101"/>
      <c r="EU290" s="101"/>
      <c r="EV290" s="101"/>
      <c r="EW290" s="101"/>
      <c r="EX290" s="101"/>
      <c r="EY290" s="101"/>
      <c r="EZ290" s="101"/>
      <c r="FA290" s="101"/>
      <c r="FB290" s="101"/>
      <c r="FC290" s="101"/>
      <c r="FD290" s="101"/>
      <c r="FE290" s="101"/>
      <c r="FF290" s="101"/>
      <c r="FG290" s="101"/>
      <c r="FH290" s="101"/>
      <c r="FI290" s="101"/>
      <c r="FJ290" s="101"/>
      <c r="FK290" s="101"/>
      <c r="FL290" s="101"/>
      <c r="FM290" s="101"/>
      <c r="FN290" s="101"/>
      <c r="FO290" s="101"/>
      <c r="FP290" s="101"/>
      <c r="FQ290" s="101"/>
      <c r="FR290" s="101"/>
      <c r="FS290" s="101"/>
      <c r="FT290" s="101"/>
      <c r="FU290" s="101"/>
      <c r="FV290" s="101"/>
      <c r="FW290" s="101"/>
      <c r="FX290" s="101"/>
      <c r="FY290" s="101"/>
      <c r="FZ290" s="101"/>
      <c r="GA290" s="101"/>
      <c r="GB290" s="101"/>
      <c r="GC290" s="101"/>
      <c r="GD290" s="101"/>
      <c r="GE290" s="101"/>
      <c r="GF290" s="101"/>
      <c r="GG290" s="101"/>
      <c r="GH290" s="101"/>
      <c r="GI290" s="101"/>
      <c r="GJ290" s="101"/>
      <c r="GK290" s="101"/>
      <c r="GL290" s="101"/>
      <c r="GM290" s="101"/>
      <c r="GN290" s="101"/>
      <c r="GO290" s="101"/>
      <c r="GP290" s="101"/>
      <c r="GQ290" s="101"/>
      <c r="GR290" s="101"/>
      <c r="GS290" s="101"/>
      <c r="GT290" s="101"/>
      <c r="GU290" s="101"/>
      <c r="GV290" s="101"/>
      <c r="GW290" s="101"/>
      <c r="GX290" s="101"/>
      <c r="GY290" s="101"/>
      <c r="GZ290" s="101"/>
      <c r="HA290" s="101"/>
      <c r="HB290" s="101"/>
      <c r="HC290" s="101"/>
      <c r="HD290" s="101"/>
      <c r="HE290" s="101"/>
      <c r="HF290" s="101"/>
      <c r="HG290" s="101"/>
      <c r="HH290" s="101"/>
      <c r="HI290" s="101"/>
      <c r="HJ290" s="101"/>
      <c r="HK290" s="101"/>
      <c r="HL290" s="101"/>
      <c r="HM290" s="101"/>
      <c r="HN290" s="101"/>
      <c r="HO290" s="101"/>
      <c r="HP290" s="101"/>
      <c r="HQ290" s="101"/>
      <c r="HR290" s="101"/>
      <c r="HS290" s="101"/>
      <c r="HT290" s="101"/>
      <c r="HU290" s="101"/>
      <c r="HV290" s="101"/>
      <c r="HW290" s="101"/>
      <c r="HX290" s="101"/>
      <c r="HY290" s="101"/>
      <c r="HZ290" s="101"/>
      <c r="IA290" s="101"/>
      <c r="IB290" s="101"/>
      <c r="IC290" s="101"/>
      <c r="ID290" s="101"/>
      <c r="IE290" s="101"/>
      <c r="IF290" s="101"/>
      <c r="IG290" s="101"/>
      <c r="IH290" s="101"/>
      <c r="II290" s="101"/>
      <c r="IJ290" s="101"/>
      <c r="IK290" s="101"/>
      <c r="IL290" s="101"/>
      <c r="IM290" s="101"/>
      <c r="IN290" s="101"/>
      <c r="IO290" s="101"/>
    </row>
    <row r="291" spans="2:249" x14ac:dyDescent="0.25">
      <c r="EG291" s="101"/>
      <c r="EH291" s="101"/>
      <c r="EI291" s="101"/>
      <c r="EJ291" s="101"/>
      <c r="EK291" s="101"/>
      <c r="EL291" s="101"/>
      <c r="EM291" s="101"/>
      <c r="EN291" s="101"/>
      <c r="EO291" s="101"/>
      <c r="EP291" s="101"/>
      <c r="EQ291" s="101"/>
      <c r="ER291" s="101"/>
      <c r="ES291" s="101"/>
      <c r="ET291" s="101"/>
      <c r="EU291" s="101"/>
      <c r="EV291" s="101"/>
      <c r="EW291" s="101"/>
      <c r="EX291" s="101"/>
      <c r="EY291" s="101"/>
      <c r="EZ291" s="101"/>
      <c r="FA291" s="101"/>
      <c r="FB291" s="101"/>
      <c r="FC291" s="101"/>
      <c r="FD291" s="101"/>
      <c r="FE291" s="101"/>
      <c r="FF291" s="101"/>
      <c r="FG291" s="101"/>
      <c r="FH291" s="101"/>
      <c r="FI291" s="101"/>
      <c r="FJ291" s="101"/>
      <c r="FK291" s="101"/>
      <c r="FL291" s="101"/>
      <c r="FM291" s="101"/>
      <c r="FN291" s="101"/>
      <c r="FO291" s="101"/>
      <c r="FP291" s="101"/>
      <c r="FQ291" s="101"/>
      <c r="FR291" s="101"/>
      <c r="FS291" s="101"/>
      <c r="FT291" s="101"/>
      <c r="FU291" s="101"/>
      <c r="FV291" s="101"/>
      <c r="FW291" s="101"/>
      <c r="FX291" s="101"/>
      <c r="FY291" s="101"/>
      <c r="FZ291" s="101"/>
      <c r="GA291" s="101"/>
      <c r="GB291" s="101"/>
      <c r="GC291" s="101"/>
      <c r="GD291" s="101"/>
      <c r="GE291" s="101"/>
      <c r="GF291" s="101"/>
      <c r="GG291" s="101"/>
      <c r="GH291" s="101"/>
      <c r="GI291" s="101"/>
      <c r="GJ291" s="101"/>
      <c r="GK291" s="101"/>
      <c r="GL291" s="101"/>
      <c r="GM291" s="101"/>
      <c r="GN291" s="101"/>
      <c r="GO291" s="101"/>
      <c r="GP291" s="101"/>
      <c r="GQ291" s="101"/>
      <c r="GR291" s="101"/>
      <c r="GS291" s="101"/>
      <c r="GT291" s="101"/>
      <c r="GU291" s="101"/>
      <c r="GV291" s="101"/>
      <c r="GW291" s="101"/>
      <c r="GX291" s="101"/>
      <c r="GY291" s="101"/>
      <c r="GZ291" s="101"/>
      <c r="HA291" s="101"/>
      <c r="HB291" s="101"/>
      <c r="HC291" s="101"/>
      <c r="HD291" s="101"/>
      <c r="HE291" s="101"/>
      <c r="HF291" s="101"/>
      <c r="HG291" s="101"/>
      <c r="HH291" s="101"/>
      <c r="HI291" s="101"/>
      <c r="HJ291" s="101"/>
      <c r="HK291" s="101"/>
      <c r="HL291" s="101"/>
      <c r="HM291" s="101"/>
      <c r="HN291" s="101"/>
      <c r="HO291" s="101"/>
      <c r="HP291" s="101"/>
      <c r="HQ291" s="101"/>
      <c r="HR291" s="101"/>
      <c r="HS291" s="101"/>
      <c r="HT291" s="101"/>
      <c r="HU291" s="101"/>
      <c r="HV291" s="101"/>
      <c r="HW291" s="101"/>
      <c r="HX291" s="101"/>
      <c r="HY291" s="101"/>
      <c r="HZ291" s="101"/>
      <c r="IA291" s="101"/>
      <c r="IB291" s="101"/>
      <c r="IC291" s="101"/>
      <c r="ID291" s="101"/>
      <c r="IE291" s="101"/>
      <c r="IF291" s="101"/>
      <c r="IG291" s="101"/>
      <c r="IH291" s="101"/>
      <c r="II291" s="101"/>
      <c r="IJ291" s="101"/>
      <c r="IK291" s="101"/>
      <c r="IL291" s="101"/>
      <c r="IM291" s="101"/>
      <c r="IN291" s="101"/>
      <c r="IO291" s="101"/>
    </row>
    <row r="292" spans="2:249" x14ac:dyDescent="0.25">
      <c r="EG292" s="101"/>
      <c r="EH292" s="101"/>
      <c r="EI292" s="101"/>
      <c r="EJ292" s="101"/>
      <c r="EK292" s="101"/>
      <c r="EL292" s="101"/>
      <c r="EM292" s="101"/>
      <c r="EN292" s="101"/>
      <c r="EO292" s="101"/>
      <c r="EP292" s="101"/>
      <c r="EQ292" s="101"/>
      <c r="ER292" s="101"/>
      <c r="ES292" s="101"/>
      <c r="ET292" s="101"/>
      <c r="EU292" s="101"/>
      <c r="EV292" s="101"/>
      <c r="EW292" s="101"/>
      <c r="EX292" s="101"/>
      <c r="EY292" s="101"/>
      <c r="EZ292" s="101"/>
      <c r="FA292" s="101"/>
      <c r="FB292" s="101"/>
      <c r="FC292" s="101"/>
      <c r="FD292" s="101"/>
      <c r="FE292" s="101"/>
      <c r="FF292" s="101"/>
      <c r="FG292" s="101"/>
      <c r="FH292" s="101"/>
      <c r="FI292" s="101"/>
      <c r="FJ292" s="101"/>
      <c r="FK292" s="101"/>
      <c r="FL292" s="101"/>
      <c r="FM292" s="101"/>
      <c r="FN292" s="101"/>
      <c r="FO292" s="101"/>
      <c r="FP292" s="101"/>
      <c r="FQ292" s="101"/>
      <c r="FR292" s="101"/>
      <c r="FS292" s="101"/>
      <c r="FT292" s="101"/>
      <c r="FU292" s="101"/>
      <c r="FV292" s="101"/>
      <c r="FW292" s="101"/>
      <c r="FX292" s="101"/>
      <c r="FY292" s="101"/>
      <c r="FZ292" s="101"/>
      <c r="GA292" s="101"/>
      <c r="GB292" s="101"/>
      <c r="GC292" s="101"/>
      <c r="GD292" s="101"/>
      <c r="GE292" s="101"/>
      <c r="GF292" s="101"/>
      <c r="GG292" s="101"/>
      <c r="GH292" s="101"/>
      <c r="GI292" s="101"/>
      <c r="GJ292" s="101"/>
      <c r="GK292" s="101"/>
      <c r="GL292" s="101"/>
      <c r="GM292" s="101"/>
      <c r="GN292" s="101"/>
      <c r="GO292" s="101"/>
      <c r="GP292" s="101"/>
      <c r="GQ292" s="101"/>
      <c r="GR292" s="101"/>
      <c r="GS292" s="101"/>
      <c r="GT292" s="101"/>
      <c r="GU292" s="101"/>
      <c r="GV292" s="101"/>
      <c r="GW292" s="101"/>
      <c r="GX292" s="101"/>
      <c r="GY292" s="101"/>
      <c r="GZ292" s="101"/>
      <c r="HA292" s="101"/>
      <c r="HB292" s="101"/>
      <c r="HC292" s="101"/>
      <c r="HD292" s="101"/>
      <c r="HE292" s="101"/>
      <c r="HF292" s="101"/>
      <c r="HG292" s="101"/>
      <c r="HH292" s="101"/>
      <c r="HI292" s="101"/>
      <c r="HJ292" s="101"/>
      <c r="HK292" s="101"/>
      <c r="HL292" s="101"/>
      <c r="HM292" s="101"/>
      <c r="HN292" s="101"/>
      <c r="HO292" s="101"/>
      <c r="HP292" s="101"/>
      <c r="HQ292" s="101"/>
      <c r="HR292" s="101"/>
      <c r="HS292" s="101"/>
      <c r="HT292" s="101"/>
      <c r="HU292" s="101"/>
      <c r="HV292" s="101"/>
      <c r="HW292" s="101"/>
      <c r="HX292" s="101"/>
      <c r="HY292" s="101"/>
      <c r="HZ292" s="101"/>
      <c r="IA292" s="101"/>
      <c r="IB292" s="101"/>
      <c r="IC292" s="101"/>
      <c r="ID292" s="101"/>
      <c r="IE292" s="101"/>
      <c r="IF292" s="101"/>
      <c r="IG292" s="101"/>
      <c r="IH292" s="101"/>
      <c r="II292" s="101"/>
      <c r="IJ292" s="101"/>
      <c r="IK292" s="101"/>
      <c r="IL292" s="101"/>
      <c r="IM292" s="101"/>
      <c r="IN292" s="101"/>
      <c r="IO292" s="101"/>
    </row>
    <row r="300" spans="2:249" ht="13.65" customHeight="1" x14ac:dyDescent="0.3">
      <c r="B300" s="324"/>
      <c r="C300" s="324"/>
      <c r="D300" s="324"/>
      <c r="E300" s="324"/>
      <c r="F300" s="324"/>
      <c r="G300" s="324"/>
      <c r="H300" s="324"/>
      <c r="I300" s="324"/>
      <c r="J300" s="324"/>
      <c r="K300" s="324"/>
      <c r="L300" s="324"/>
      <c r="M300" s="324"/>
      <c r="N300" s="324"/>
      <c r="O300" s="324"/>
      <c r="P300" s="139"/>
      <c r="Q300" s="198"/>
      <c r="R300" s="198"/>
      <c r="S300" s="139"/>
      <c r="T300" s="139"/>
      <c r="U300" s="198"/>
      <c r="V300" s="139"/>
      <c r="W300" s="139"/>
      <c r="X300" s="198"/>
      <c r="Y300" s="139"/>
      <c r="Z300" s="139"/>
      <c r="AA300" s="198"/>
      <c r="AB300" s="139"/>
      <c r="AC300" s="139"/>
      <c r="AD300" s="198"/>
      <c r="AE300" s="139"/>
      <c r="AF300" s="139"/>
      <c r="AG300" s="198"/>
      <c r="AH300" s="139"/>
      <c r="AI300" s="139"/>
      <c r="AJ300" s="198"/>
      <c r="AK300" s="139"/>
      <c r="AL300" s="139"/>
      <c r="AM300" s="198"/>
      <c r="AN300" s="139"/>
      <c r="AO300" s="139"/>
      <c r="AP300" s="198"/>
      <c r="AQ300" s="139"/>
      <c r="AR300" s="139"/>
      <c r="AS300" s="198"/>
      <c r="AT300" s="139"/>
      <c r="AU300" s="139"/>
      <c r="AV300" s="198"/>
      <c r="AW300" s="139"/>
      <c r="AX300" s="139"/>
      <c r="AY300" s="198"/>
      <c r="AZ300" s="139"/>
      <c r="BA300" s="139"/>
      <c r="BB300" s="198"/>
      <c r="BC300" s="139"/>
      <c r="BD300" s="139"/>
      <c r="BE300" s="198"/>
      <c r="BF300" s="139"/>
      <c r="BG300" s="139"/>
      <c r="BH300" s="198"/>
      <c r="BI300" s="139"/>
      <c r="BJ300" s="139"/>
      <c r="BK300" s="198"/>
      <c r="BL300" s="139"/>
      <c r="BM300" s="139"/>
      <c r="BN300" s="198"/>
      <c r="BO300" s="139"/>
      <c r="BP300" s="139"/>
      <c r="BQ300" s="198"/>
      <c r="BR300" s="139"/>
      <c r="BS300" s="139"/>
      <c r="BT300" s="198"/>
      <c r="BU300" s="139"/>
      <c r="BV300" s="139"/>
      <c r="BW300" s="198"/>
      <c r="BX300" s="139"/>
      <c r="BY300" s="139"/>
      <c r="BZ300" s="198"/>
      <c r="CA300" s="139"/>
      <c r="CB300" s="139"/>
      <c r="CC300" s="198"/>
      <c r="CD300" s="139"/>
      <c r="CE300" s="139"/>
      <c r="CF300" s="198"/>
      <c r="CG300" s="139"/>
      <c r="CH300" s="139"/>
      <c r="CI300" s="198"/>
      <c r="CJ300" s="139"/>
      <c r="CK300" s="139"/>
      <c r="CL300" s="198"/>
      <c r="CM300" s="139"/>
      <c r="CN300" s="139"/>
      <c r="CO300" s="198"/>
      <c r="CP300" s="139"/>
      <c r="CQ300" s="139"/>
      <c r="CR300" s="198"/>
      <c r="CS300" s="139"/>
      <c r="EG300" s="101"/>
      <c r="EH300" s="101"/>
      <c r="EI300" s="101"/>
      <c r="EJ300" s="101"/>
    </row>
    <row r="301" spans="2:249" ht="13.65" customHeight="1" x14ac:dyDescent="0.25">
      <c r="B301" s="139"/>
      <c r="C301" s="139"/>
      <c r="D301" s="139"/>
      <c r="E301" s="139"/>
      <c r="F301" s="139"/>
      <c r="G301" s="139"/>
      <c r="H301" s="139"/>
      <c r="I301" s="139"/>
      <c r="J301" s="139"/>
      <c r="K301" s="139"/>
      <c r="L301" s="139"/>
      <c r="M301" s="139"/>
      <c r="N301" s="139"/>
      <c r="O301" s="139"/>
      <c r="P301" s="139"/>
      <c r="Q301" s="139"/>
      <c r="R301" s="139"/>
      <c r="S301" s="139"/>
      <c r="T301" s="139"/>
      <c r="U301" s="139"/>
      <c r="V301" s="139"/>
      <c r="W301" s="139"/>
      <c r="X301" s="139"/>
      <c r="Y301" s="139"/>
      <c r="Z301" s="139"/>
      <c r="AA301" s="139"/>
      <c r="AB301" s="139"/>
      <c r="AC301" s="139"/>
      <c r="AD301" s="139"/>
      <c r="AE301" s="139"/>
      <c r="AF301" s="139"/>
      <c r="AG301" s="139"/>
      <c r="AH301" s="139"/>
      <c r="AI301" s="139"/>
      <c r="AJ301" s="139"/>
      <c r="AK301" s="139"/>
      <c r="AL301" s="139"/>
      <c r="AM301" s="139"/>
      <c r="AN301" s="139"/>
      <c r="AO301" s="139"/>
      <c r="AP301" s="139"/>
      <c r="AQ301" s="139"/>
      <c r="AR301" s="139"/>
      <c r="AS301" s="139"/>
      <c r="AT301" s="139"/>
      <c r="AU301" s="139"/>
      <c r="AV301" s="139"/>
      <c r="AW301" s="139"/>
      <c r="AX301" s="139"/>
      <c r="AY301" s="139"/>
      <c r="AZ301" s="139"/>
      <c r="BA301" s="139"/>
      <c r="BB301" s="139"/>
      <c r="BC301" s="139"/>
      <c r="BD301" s="139"/>
      <c r="BE301" s="139"/>
      <c r="BF301" s="139"/>
      <c r="BG301" s="139"/>
      <c r="BH301" s="139"/>
      <c r="BI301" s="139"/>
      <c r="BJ301" s="139"/>
      <c r="BK301" s="139"/>
      <c r="BL301" s="139"/>
      <c r="BM301" s="139"/>
      <c r="BN301" s="139"/>
      <c r="BO301" s="139"/>
      <c r="BP301" s="139"/>
      <c r="BQ301" s="139"/>
      <c r="BR301" s="139"/>
      <c r="BS301" s="139"/>
      <c r="BT301" s="139"/>
      <c r="BU301" s="139"/>
      <c r="BV301" s="139"/>
      <c r="BW301" s="139"/>
      <c r="BX301" s="139"/>
      <c r="BY301" s="139"/>
      <c r="BZ301" s="139"/>
      <c r="CA301" s="139"/>
      <c r="CB301" s="139"/>
      <c r="CC301" s="139"/>
      <c r="CD301" s="139"/>
      <c r="CE301" s="139"/>
      <c r="CF301" s="139"/>
      <c r="CG301" s="139"/>
      <c r="CH301" s="139"/>
      <c r="CI301" s="139"/>
      <c r="CJ301" s="139"/>
      <c r="CK301" s="139"/>
      <c r="CL301" s="139"/>
      <c r="CM301" s="139"/>
      <c r="CN301" s="139"/>
      <c r="CO301" s="139"/>
      <c r="CP301" s="139"/>
      <c r="CQ301" s="139"/>
      <c r="CR301" s="139"/>
      <c r="CS301" s="139"/>
    </row>
  </sheetData>
  <sortState xmlns:xlrd2="http://schemas.microsoft.com/office/spreadsheetml/2017/richdata2" ref="B6:IO13">
    <sortCondition descending="1" ref="J6:J13"/>
    <sortCondition ref="B6:B13"/>
  </sortState>
  <mergeCells count="37">
    <mergeCell ref="AS2:AT5"/>
    <mergeCell ref="AP2:AQ5"/>
    <mergeCell ref="BQ2:BR5"/>
    <mergeCell ref="BK2:BL5"/>
    <mergeCell ref="BE2:BF5"/>
    <mergeCell ref="AV2:AW5"/>
    <mergeCell ref="BN2:BO5"/>
    <mergeCell ref="B300:O300"/>
    <mergeCell ref="R2:S5"/>
    <mergeCell ref="AM2:AN5"/>
    <mergeCell ref="P3:P4"/>
    <mergeCell ref="AA2:AB5"/>
    <mergeCell ref="O228:P228"/>
    <mergeCell ref="P14:P15"/>
    <mergeCell ref="U2:V5"/>
    <mergeCell ref="X2:Y5"/>
    <mergeCell ref="AJ2:AK5"/>
    <mergeCell ref="AD2:AE5"/>
    <mergeCell ref="AG2:AH5"/>
    <mergeCell ref="N72:O72"/>
    <mergeCell ref="N74:V74"/>
    <mergeCell ref="N69:O69"/>
    <mergeCell ref="N71:O71"/>
    <mergeCell ref="DF2:DG5"/>
    <mergeCell ref="CF2:CG5"/>
    <mergeCell ref="AY2:AZ5"/>
    <mergeCell ref="CV15:DB15"/>
    <mergeCell ref="CI2:CJ5"/>
    <mergeCell ref="CL2:CM5"/>
    <mergeCell ref="BW2:BX5"/>
    <mergeCell ref="CO2:CP5"/>
    <mergeCell ref="CR2:CS5"/>
    <mergeCell ref="CC2:CD5"/>
    <mergeCell ref="BZ2:CA5"/>
    <mergeCell ref="BH2:BI5"/>
    <mergeCell ref="BT2:BU5"/>
    <mergeCell ref="BB2:BC5"/>
  </mergeCells>
  <phoneticPr fontId="8" type="noConversion"/>
  <conditionalFormatting sqref="J6:J13 J17:J64">
    <cfRule type="expression" dxfId="10" priority="17" stopIfTrue="1">
      <formula>AND(E6-F6&lt;5,G6&lt;250)</formula>
    </cfRule>
  </conditionalFormatting>
  <conditionalFormatting sqref="J178:J181">
    <cfRule type="expression" dxfId="9" priority="281" stopIfTrue="1">
      <formula>E178-F178&gt;=5</formula>
    </cfRule>
  </conditionalFormatting>
  <conditionalFormatting sqref="K6:K13 K17:K64">
    <cfRule type="expression" dxfId="8" priority="18" stopIfTrue="1">
      <formula>E6-F6&lt;5</formula>
    </cfRule>
  </conditionalFormatting>
  <conditionalFormatting sqref="K178:K181">
    <cfRule type="expression" dxfId="7" priority="280" stopIfTrue="1">
      <formula>E178-F178&gt;=5</formula>
    </cfRule>
  </conditionalFormatting>
  <conditionalFormatting sqref="O6:O13 O17:O64">
    <cfRule type="expression" dxfId="6" priority="296" stopIfTrue="1">
      <formula>IF(CW6="-",IF(E6="-",DD6,E6-F6&lt;5),IF(E6="-",CW6-CX6&lt;5,CW6-CX6+E6-F6&lt;5))</formula>
    </cfRule>
  </conditionalFormatting>
  <conditionalFormatting sqref="P6:P13 P17:P64">
    <cfRule type="expression" dxfId="5" priority="288" stopIfTrue="1">
      <formula>IF(CW6="-",IF(E6="-",DD6,E6-F6&lt;5),IF(E6="-",CW6-CX6&lt;5,CW6-CX6+E6-F6&lt;5))</formula>
    </cfRule>
  </conditionalFormatting>
  <conditionalFormatting sqref="P178:P181">
    <cfRule type="expression" dxfId="4" priority="287" stopIfTrue="1">
      <formula>IF(#REF!="-",IF(E178="-",CX178,E178-F178&lt;5),IF(E178="-",#REF!-#REF!&lt;5,#REF!-#REF!+E178-F178&lt;5))</formula>
    </cfRule>
  </conditionalFormatting>
  <pageMargins left="0.75" right="0.75" top="1" bottom="1" header="0.5" footer="0.5"/>
  <pageSetup paperSize="9" orientation="portrait" horizontalDpi="4294967293" verticalDpi="1200" r:id="rId1"/>
  <headerFooter alignWithMargins="0"/>
  <ignoredErrors>
    <ignoredError sqref="BX2:BY2 BW3:BW4 BU2:BV2 BT3:BT4 BR2:BS2 BQ3:BQ4 BO2:BP2 K71:O71 N2:P2 Q2:W2 BN3:BN4 N68:O68 B69:J69 AU3:BM4 BO3:BP4 BR3:BS4 BU3:BV4 N1:Q1 BX3:BY4 BX5:BY5 BU5:BV5 BR5:BS5 BO5:BP5 AU5:BM5 BN5 BQ5 BT5 BW5 AU76:BY81 B68 B70 CT65:DD65 BZ3:CA5 B65:Q65 K69:O69 B72:O72 CT174:IO228 Y2:Z2 AB2:AC2 AE2:AF2 AH2:AI2 AK2:AL2 AN2:AO2 AU2 AW2:AX2 AZ2:BA2 BC2:BD2 BF2:BG2 BI2:BJ2 BL2:BM2 CA2 AL65 AU65:CA65 AU278:CA65599 AB65:AI65 AU1:CA1 DH65:IO65 AU174:CA228 P71:Q71 C71:J71 CT278:IO65599 DW229:IO277 W73:AQ74 S71:AQ71 P72:AQ72 Y1:AQ1 B174:AQ228 B278:AQ65599 P68:AQ70 AO65:AQ65 AQ2 P75:AQ99 Q5:AQ5 Q3:AQ4 DH1:IO5 A173:A65599 CT1:DD5 P3:P5 N3:O5 BZ68:CA81 A68:A72 AW68:BY75 AU68:AU75 CT68:DD73 DF68:IO73 N70:O70 B100:AQ125 AU82:CA125 CT74:IO125 A1:M5 DL173:IO173 DL126:IO126 A100:A126" evalError="1" formula="1"/>
    <ignoredError sqref="CL3:CQ5 DE2:DG5 CM2:CN2 CP2:CR2 B16:K16 B55:K55 B64:K64 B60 D60:K60 D58:K58 B57:K57 D56:K56 B61:K62 K63"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A143"/>
  <sheetViews>
    <sheetView showGridLines="0" showRowColHeaders="0" zoomScaleNormal="100" workbookViewId="0">
      <pane xSplit="24" ySplit="4" topLeftCell="Y5" activePane="bottomRight" state="frozen"/>
      <selection activeCell="E7" sqref="E7:G10"/>
      <selection pane="topRight" activeCell="E7" sqref="E7:G10"/>
      <selection pane="bottomLeft" activeCell="E7" sqref="E7:G10"/>
      <selection pane="bottomRight" activeCell="A133" sqref="A133"/>
    </sheetView>
  </sheetViews>
  <sheetFormatPr defaultColWidth="9.08984375" defaultRowHeight="12.65" customHeight="1" x14ac:dyDescent="0.25"/>
  <cols>
    <col min="1" max="1" width="1.90625" customWidth="1"/>
    <col min="2" max="2" width="20.54296875" customWidth="1"/>
    <col min="3" max="3" width="5.36328125" customWidth="1"/>
    <col min="4" max="5" width="4.36328125" customWidth="1"/>
    <col min="6" max="6" width="4.90625" bestFit="1" customWidth="1"/>
    <col min="7" max="9" width="4.36328125" customWidth="1"/>
    <col min="10" max="10" width="5.36328125" customWidth="1"/>
    <col min="11" max="11" width="4.36328125" customWidth="1"/>
    <col min="12" max="12" width="5.08984375" customWidth="1"/>
    <col min="13" max="13" width="1" customWidth="1"/>
    <col min="14" max="17" width="3.54296875" customWidth="1"/>
    <col min="18" max="18" width="1" customWidth="1"/>
    <col min="19" max="19" width="5.54296875" customWidth="1"/>
    <col min="20" max="20" width="1.453125" hidden="1" customWidth="1"/>
    <col min="21" max="22" width="5.36328125" hidden="1" customWidth="1"/>
    <col min="23" max="23" width="5.6328125" hidden="1" customWidth="1"/>
    <col min="24" max="24" width="1" customWidth="1"/>
    <col min="25" max="25" width="3.90625" customWidth="1"/>
    <col min="26" max="28" width="4" customWidth="1"/>
    <col min="29" max="29" width="0.453125" customWidth="1"/>
    <col min="30" max="30" width="3.90625" customWidth="1"/>
    <col min="31" max="33" width="4" customWidth="1"/>
    <col min="34" max="34" width="0.453125" customWidth="1"/>
    <col min="35" max="35" width="3.90625" customWidth="1"/>
    <col min="36" max="38" width="4" customWidth="1"/>
    <col min="39" max="39" width="0.453125" customWidth="1"/>
    <col min="40" max="40" width="3.90625" customWidth="1"/>
    <col min="41" max="43" width="4" customWidth="1"/>
    <col min="44" max="44" width="0.453125" customWidth="1"/>
    <col min="45" max="45" width="3.90625" customWidth="1"/>
    <col min="46" max="48" width="4" customWidth="1"/>
    <col min="49" max="49" width="0.453125" customWidth="1"/>
    <col min="50" max="50" width="3.90625" customWidth="1"/>
    <col min="51" max="53" width="4" customWidth="1"/>
    <col min="54" max="54" width="0.453125" customWidth="1"/>
    <col min="55" max="55" width="3.90625" customWidth="1"/>
    <col min="56" max="58" width="4" customWidth="1"/>
    <col min="59" max="59" width="0.453125" customWidth="1"/>
    <col min="60" max="60" width="3.90625" customWidth="1"/>
    <col min="61" max="63" width="4" customWidth="1"/>
    <col min="64" max="64" width="0.453125" customWidth="1"/>
    <col min="65" max="65" width="3.90625" customWidth="1"/>
    <col min="66" max="68" width="4" customWidth="1"/>
    <col min="69" max="69" width="0.453125" customWidth="1"/>
    <col min="70" max="70" width="3.90625" customWidth="1"/>
    <col min="71" max="73" width="4" customWidth="1"/>
    <col min="74" max="74" width="0.453125" customWidth="1"/>
    <col min="75" max="75" width="3.90625" customWidth="1"/>
    <col min="76" max="78" width="4" customWidth="1"/>
    <col min="79" max="79" width="0.453125" customWidth="1"/>
    <col min="80" max="80" width="3.90625" customWidth="1"/>
    <col min="81" max="83" width="4" customWidth="1"/>
    <col min="84" max="84" width="0.453125" customWidth="1"/>
    <col min="85" max="85" width="3.90625" customWidth="1"/>
    <col min="86" max="88" width="4" customWidth="1"/>
    <col min="89" max="89" width="0.453125" customWidth="1"/>
    <col min="90" max="90" width="3.90625" customWidth="1"/>
    <col min="91" max="93" width="4" customWidth="1"/>
    <col min="94" max="94" width="0.453125" customWidth="1"/>
    <col min="95" max="95" width="3.90625" customWidth="1"/>
    <col min="96" max="98" width="4" customWidth="1"/>
    <col min="99" max="99" width="0.453125" customWidth="1"/>
    <col min="100" max="100" width="3.90625" customWidth="1"/>
    <col min="101" max="103" width="4" customWidth="1"/>
    <col min="104" max="104" width="0.453125" customWidth="1"/>
    <col min="105" max="105" width="3.90625" customWidth="1"/>
    <col min="106" max="108" width="4" customWidth="1"/>
    <col min="109" max="109" width="0.453125" customWidth="1"/>
    <col min="110" max="110" width="3.90625" customWidth="1"/>
    <col min="111" max="113" width="4" customWidth="1"/>
    <col min="114" max="114" width="0.453125" customWidth="1"/>
    <col min="115" max="115" width="3.90625" customWidth="1"/>
    <col min="116" max="118" width="4" customWidth="1"/>
    <col min="119" max="119" width="0.453125" customWidth="1"/>
    <col min="120" max="120" width="3.90625" customWidth="1"/>
    <col min="121" max="123" width="4" customWidth="1"/>
    <col min="124" max="124" width="0.453125" customWidth="1"/>
    <col min="125" max="125" width="3.90625" customWidth="1"/>
    <col min="126" max="126" width="4" customWidth="1"/>
    <col min="127" max="127" width="4.90625" bestFit="1" customWidth="1"/>
    <col min="128" max="128" width="4" customWidth="1"/>
    <col min="129" max="129" width="0.453125" customWidth="1"/>
    <col min="130" max="130" width="3.90625" customWidth="1"/>
    <col min="131" max="133" width="4" customWidth="1"/>
    <col min="134" max="134" width="0.453125" customWidth="1"/>
    <col min="135" max="135" width="3.90625" customWidth="1"/>
    <col min="136" max="138" width="4" customWidth="1"/>
    <col min="139" max="139" width="0.453125" customWidth="1"/>
    <col min="140" max="140" width="3.90625" customWidth="1"/>
    <col min="141" max="143" width="4" customWidth="1"/>
    <col min="144" max="144" width="0.453125" customWidth="1"/>
    <col min="145" max="145" width="3.90625" customWidth="1"/>
    <col min="146" max="148" width="4" customWidth="1"/>
    <col min="149" max="149" width="0.453125" customWidth="1"/>
    <col min="150" max="150" width="3.90625" customWidth="1"/>
    <col min="151" max="153" width="4" customWidth="1"/>
    <col min="154" max="154" width="0.453125" customWidth="1"/>
    <col min="155" max="155" width="3.90625" customWidth="1"/>
    <col min="156" max="158" width="4" customWidth="1"/>
    <col min="159" max="159" width="0.453125" customWidth="1"/>
    <col min="160" max="163" width="4.36328125" hidden="1" customWidth="1"/>
    <col min="164" max="164" width="5.36328125" hidden="1" customWidth="1"/>
    <col min="165" max="165" width="4.36328125" hidden="1" customWidth="1"/>
    <col min="166" max="166" width="5.36328125" hidden="1" customWidth="1"/>
    <col min="167" max="169" width="4.36328125" hidden="1" customWidth="1"/>
    <col min="170" max="170" width="5.36328125" hidden="1" customWidth="1"/>
    <col min="171" max="171" width="1" hidden="1" customWidth="1"/>
    <col min="172" max="172" width="6.453125" hidden="1" customWidth="1"/>
    <col min="173" max="173" width="3.90625" customWidth="1"/>
    <col min="174" max="176" width="4" customWidth="1"/>
    <col min="177" max="177" width="0.453125" customWidth="1"/>
    <col min="216" max="216" width="9.08984375" customWidth="1"/>
  </cols>
  <sheetData>
    <row r="1" spans="1:183" ht="13.65" customHeight="1" x14ac:dyDescent="0.25">
      <c r="A1" s="199"/>
      <c r="S1" s="181"/>
      <c r="V1" s="181"/>
    </row>
    <row r="2" spans="1:183" ht="13.65" customHeight="1" x14ac:dyDescent="0.25">
      <c r="A2" s="200"/>
      <c r="B2" s="134"/>
      <c r="C2" s="134"/>
      <c r="D2" s="134"/>
      <c r="E2" s="134"/>
      <c r="F2" s="134"/>
      <c r="G2" s="134"/>
      <c r="H2" s="134"/>
      <c r="I2" s="134"/>
      <c r="J2" s="134"/>
      <c r="K2" s="134"/>
      <c r="L2" s="134"/>
      <c r="M2" s="134"/>
      <c r="N2" s="134"/>
      <c r="O2" s="134"/>
      <c r="P2" s="134"/>
      <c r="Q2" s="134"/>
      <c r="R2" s="134"/>
      <c r="S2" s="11" t="s">
        <v>9</v>
      </c>
      <c r="T2" s="134"/>
      <c r="U2" s="201" t="s">
        <v>71</v>
      </c>
      <c r="V2" s="202"/>
      <c r="W2" s="325" t="s">
        <v>72</v>
      </c>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c r="DP2" s="134"/>
      <c r="DQ2" s="134"/>
      <c r="DR2" s="134"/>
      <c r="DS2" s="134"/>
      <c r="DT2" s="134"/>
      <c r="DU2" s="134"/>
      <c r="DV2" s="134"/>
      <c r="DW2" s="134"/>
      <c r="DX2" s="134"/>
      <c r="DY2" s="134"/>
      <c r="DZ2" s="134"/>
      <c r="EA2" s="134"/>
      <c r="EB2" s="134"/>
      <c r="EC2" s="134"/>
      <c r="ED2" s="134"/>
      <c r="EE2" s="134"/>
      <c r="EF2" s="134"/>
      <c r="EG2" s="134"/>
      <c r="EH2" s="134"/>
      <c r="EI2" s="134"/>
      <c r="EJ2" s="134"/>
      <c r="EK2" s="134"/>
      <c r="EL2" s="134"/>
      <c r="EM2" s="134"/>
      <c r="EN2" s="134"/>
      <c r="EO2" s="134"/>
      <c r="EP2" s="134"/>
      <c r="EQ2" s="134"/>
      <c r="ER2" s="134"/>
      <c r="ES2" s="134"/>
      <c r="ET2" s="134"/>
      <c r="EU2" s="134"/>
      <c r="EV2" s="134"/>
      <c r="EW2" s="134"/>
      <c r="EX2" s="134"/>
      <c r="EY2" s="134"/>
      <c r="EZ2" s="134"/>
      <c r="FA2" s="134"/>
      <c r="FB2" s="134"/>
      <c r="FC2" s="134"/>
      <c r="FQ2" s="134"/>
      <c r="FR2" s="134"/>
      <c r="FS2" s="134"/>
      <c r="FT2" s="134"/>
    </row>
    <row r="3" spans="1:183" s="134" customFormat="1" ht="13.65" customHeight="1" x14ac:dyDescent="0.25">
      <c r="B3" s="139"/>
      <c r="C3" s="139"/>
      <c r="D3" s="139"/>
      <c r="E3" s="139"/>
      <c r="F3" s="166"/>
      <c r="G3" s="166"/>
      <c r="H3" s="166"/>
      <c r="I3" s="166"/>
      <c r="J3" s="7" t="s">
        <v>29</v>
      </c>
      <c r="K3" s="7" t="s">
        <v>30</v>
      </c>
      <c r="L3" s="7" t="s">
        <v>31</v>
      </c>
      <c r="M3" s="166"/>
      <c r="N3" s="87" t="s">
        <v>32</v>
      </c>
      <c r="O3" s="26"/>
      <c r="P3" s="26"/>
      <c r="Q3" s="27"/>
      <c r="R3" s="139" t="s">
        <v>11</v>
      </c>
      <c r="S3" s="12" t="s">
        <v>20</v>
      </c>
      <c r="T3" s="166"/>
      <c r="U3" s="203" t="s">
        <v>73</v>
      </c>
      <c r="V3" s="204"/>
      <c r="W3" s="326"/>
      <c r="X3" s="139"/>
      <c r="Y3" s="28" t="str">
        <f>Fixtures!C4</f>
        <v>Brentham</v>
      </c>
      <c r="Z3" s="29"/>
      <c r="AA3" s="29"/>
      <c r="AB3" s="30"/>
      <c r="AC3" s="139" t="s">
        <v>11</v>
      </c>
      <c r="AD3" s="28" t="str">
        <f>Fixtures!C5</f>
        <v>Uxbridge</v>
      </c>
      <c r="AE3" s="29"/>
      <c r="AF3" s="29"/>
      <c r="AG3" s="30"/>
      <c r="AH3" s="139" t="s">
        <v>11</v>
      </c>
      <c r="AI3" s="28" t="str">
        <f>Fixtures!C6</f>
        <v>Ickenham</v>
      </c>
      <c r="AJ3" s="29"/>
      <c r="AK3" s="29"/>
      <c r="AL3" s="30"/>
      <c r="AM3" s="139" t="s">
        <v>11</v>
      </c>
      <c r="AN3" s="28" t="str">
        <f>Fixtures!C7</f>
        <v>Harrow St. Mary's</v>
      </c>
      <c r="AO3" s="29"/>
      <c r="AP3" s="29"/>
      <c r="AQ3" s="30"/>
      <c r="AR3" s="139" t="s">
        <v>11</v>
      </c>
      <c r="AS3" s="28" t="str">
        <f>Fixtures!C8</f>
        <v>Barnes</v>
      </c>
      <c r="AT3" s="29"/>
      <c r="AU3" s="29"/>
      <c r="AV3" s="30"/>
      <c r="AW3" s="139" t="s">
        <v>11</v>
      </c>
      <c r="AX3" s="28" t="str">
        <f>Fixtures!C9</f>
        <v>Black Rose of Highgate</v>
      </c>
      <c r="AY3" s="29"/>
      <c r="AZ3" s="29"/>
      <c r="BA3" s="30"/>
      <c r="BB3" s="139" t="s">
        <v>11</v>
      </c>
      <c r="BC3" s="28" t="str">
        <f>Fixtures!C10</f>
        <v>Old Actonians</v>
      </c>
      <c r="BD3" s="29"/>
      <c r="BE3" s="29"/>
      <c r="BF3" s="30"/>
      <c r="BG3" s="139" t="s">
        <v>11</v>
      </c>
      <c r="BH3" s="28" t="str">
        <f>Fixtures!C11</f>
        <v>Brentham</v>
      </c>
      <c r="BI3" s="29"/>
      <c r="BJ3" s="29"/>
      <c r="BK3" s="30"/>
      <c r="BL3" s="139" t="s">
        <v>11</v>
      </c>
      <c r="BM3" s="28" t="str">
        <f>Fixtures!C12</f>
        <v>Putney</v>
      </c>
      <c r="BN3" s="29"/>
      <c r="BO3" s="29"/>
      <c r="BP3" s="30"/>
      <c r="BQ3" s="139" t="s">
        <v>11</v>
      </c>
      <c r="BR3" s="28" t="str">
        <f>Fixtures!C13</f>
        <v>Barnes</v>
      </c>
      <c r="BS3" s="29"/>
      <c r="BT3" s="29"/>
      <c r="BU3" s="30"/>
      <c r="BV3" s="139" t="s">
        <v>11</v>
      </c>
      <c r="BW3" s="28" t="str">
        <f>Fixtures!C14</f>
        <v>Kew</v>
      </c>
      <c r="BX3" s="29"/>
      <c r="BY3" s="29"/>
      <c r="BZ3" s="30"/>
      <c r="CA3" s="139" t="s">
        <v>11</v>
      </c>
      <c r="CB3" s="28" t="str">
        <f>Fixtures!C15</f>
        <v>Shepherd's Bush</v>
      </c>
      <c r="CC3" s="29"/>
      <c r="CD3" s="29"/>
      <c r="CE3" s="30"/>
      <c r="CF3" s="139" t="s">
        <v>11</v>
      </c>
      <c r="CG3" s="28" t="str">
        <f>Fixtures!C16</f>
        <v>Prince's Head</v>
      </c>
      <c r="CH3" s="29"/>
      <c r="CI3" s="29"/>
      <c r="CJ3" s="30"/>
      <c r="CK3" s="139" t="s">
        <v>11</v>
      </c>
      <c r="CL3" s="28" t="str">
        <f>Fixtures!C17</f>
        <v>Teddington</v>
      </c>
      <c r="CM3" s="29"/>
      <c r="CN3" s="29"/>
      <c r="CO3" s="30"/>
      <c r="CP3" s="139" t="s">
        <v>11</v>
      </c>
      <c r="CQ3" s="28" t="str">
        <f>Fixtures!C18</f>
        <v>Pinner</v>
      </c>
      <c r="CR3" s="29"/>
      <c r="CS3" s="29"/>
      <c r="CT3" s="30"/>
      <c r="CU3" s="139" t="s">
        <v>11</v>
      </c>
      <c r="CV3" s="28" t="str">
        <f>Fixtures!C19</f>
        <v>Northwood</v>
      </c>
      <c r="CW3" s="29"/>
      <c r="CX3" s="29"/>
      <c r="CY3" s="30"/>
      <c r="CZ3" s="139" t="s">
        <v>11</v>
      </c>
      <c r="DA3" s="28" t="str">
        <f>Fixtures!C20</f>
        <v>Chiswick</v>
      </c>
      <c r="DB3" s="29"/>
      <c r="DC3" s="29"/>
      <c r="DD3" s="30"/>
      <c r="DE3" s="139" t="s">
        <v>11</v>
      </c>
      <c r="DF3" s="28" t="str">
        <f>Fixtures!C21</f>
        <v>Prince's Head</v>
      </c>
      <c r="DG3" s="29"/>
      <c r="DH3" s="29"/>
      <c r="DI3" s="30"/>
      <c r="DJ3" s="139" t="s">
        <v>11</v>
      </c>
      <c r="DK3" s="28" t="str">
        <f>Fixtures!C22</f>
        <v>Post Modernists</v>
      </c>
      <c r="DL3" s="29"/>
      <c r="DM3" s="29"/>
      <c r="DN3" s="30"/>
      <c r="DO3" s="139" t="s">
        <v>11</v>
      </c>
      <c r="DP3" s="28" t="str">
        <f>Fixtures!C23</f>
        <v>Plastics</v>
      </c>
      <c r="DQ3" s="29"/>
      <c r="DR3" s="29"/>
      <c r="DS3" s="30"/>
      <c r="DT3" s="139" t="s">
        <v>11</v>
      </c>
      <c r="DU3" s="28" t="str">
        <f>Fixtures!$C24</f>
        <v>Post Modernists</v>
      </c>
      <c r="DV3" s="29"/>
      <c r="DW3" s="29"/>
      <c r="DX3" s="30"/>
      <c r="DY3" s="139" t="s">
        <v>11</v>
      </c>
      <c r="DZ3" s="28" t="str">
        <f>Fixtures!$C25</f>
        <v>Winchmore Hill</v>
      </c>
      <c r="EA3" s="29"/>
      <c r="EB3" s="29"/>
      <c r="EC3" s="30"/>
      <c r="ED3" s="139" t="s">
        <v>11</v>
      </c>
      <c r="EE3" s="28" t="str">
        <f>Fixtures!$C26</f>
        <v>Pinner</v>
      </c>
      <c r="EF3" s="29"/>
      <c r="EG3" s="29"/>
      <c r="EH3" s="30"/>
      <c r="EI3" s="139" t="s">
        <v>11</v>
      </c>
      <c r="EJ3" s="28" t="str">
        <f>Fixtures!$C27</f>
        <v>Uxbridge</v>
      </c>
      <c r="EK3" s="29"/>
      <c r="EL3" s="29"/>
      <c r="EM3" s="30"/>
      <c r="EN3" s="139" t="s">
        <v>11</v>
      </c>
      <c r="EO3" s="28" t="str">
        <f>Fixtures!C28</f>
        <v>Highgate</v>
      </c>
      <c r="EP3" s="29"/>
      <c r="EQ3" s="29"/>
      <c r="ER3" s="30"/>
      <c r="ES3" s="223" t="s">
        <v>11</v>
      </c>
      <c r="ET3" s="28" t="str">
        <f>Fixtures!C29</f>
        <v>Crouch End</v>
      </c>
      <c r="EU3" s="29"/>
      <c r="EV3" s="29"/>
      <c r="EW3" s="30"/>
      <c r="EX3" s="223" t="s">
        <v>11</v>
      </c>
      <c r="EY3" s="256" t="e">
        <f>Fixtures!#REF!</f>
        <v>#REF!</v>
      </c>
      <c r="EZ3" s="252"/>
      <c r="FA3" s="252"/>
      <c r="FB3" s="252"/>
      <c r="FC3" s="223" t="s">
        <v>11</v>
      </c>
      <c r="FD3" s="230"/>
      <c r="FE3" s="230"/>
      <c r="FF3" s="230"/>
      <c r="FG3" s="330" t="s">
        <v>68</v>
      </c>
      <c r="FH3" s="331"/>
      <c r="FI3" s="331"/>
      <c r="FJ3" s="331"/>
      <c r="FK3" s="331"/>
      <c r="FL3" s="331"/>
      <c r="FM3" s="331"/>
      <c r="FN3" s="331"/>
      <c r="FO3" s="230" t="s">
        <v>11</v>
      </c>
      <c r="FP3" s="220" t="s">
        <v>12</v>
      </c>
      <c r="FQ3" s="256">
        <f>Fixtures!C30</f>
        <v>0</v>
      </c>
      <c r="FR3" s="252"/>
      <c r="FS3" s="252"/>
      <c r="FT3" s="252"/>
      <c r="FU3" s="257"/>
      <c r="FV3"/>
      <c r="FW3"/>
      <c r="FX3"/>
      <c r="FY3"/>
      <c r="FZ3"/>
    </row>
    <row r="4" spans="1:183" s="134" customFormat="1" ht="13.65" customHeight="1" x14ac:dyDescent="0.25">
      <c r="B4" s="1" t="s">
        <v>33</v>
      </c>
      <c r="C4" s="6"/>
      <c r="D4" s="6" t="s">
        <v>14</v>
      </c>
      <c r="E4" s="7" t="s">
        <v>15</v>
      </c>
      <c r="F4" s="7" t="s">
        <v>34</v>
      </c>
      <c r="G4" s="7" t="s">
        <v>35</v>
      </c>
      <c r="H4" s="7" t="s">
        <v>17</v>
      </c>
      <c r="I4" s="7" t="s">
        <v>36</v>
      </c>
      <c r="J4" s="7" t="s">
        <v>37</v>
      </c>
      <c r="K4" s="7" t="s">
        <v>38</v>
      </c>
      <c r="L4" s="7" t="s">
        <v>19</v>
      </c>
      <c r="M4" s="168"/>
      <c r="N4" s="7" t="s">
        <v>34</v>
      </c>
      <c r="O4" s="7" t="s">
        <v>35</v>
      </c>
      <c r="P4" s="7" t="s">
        <v>39</v>
      </c>
      <c r="Q4" s="7" t="s">
        <v>36</v>
      </c>
      <c r="R4" s="139"/>
      <c r="S4" s="10" t="s">
        <v>60</v>
      </c>
      <c r="T4" s="205"/>
      <c r="U4" s="167" t="s">
        <v>38</v>
      </c>
      <c r="V4" s="186" t="s">
        <v>19</v>
      </c>
      <c r="W4" s="160" t="s">
        <v>60</v>
      </c>
      <c r="X4" s="139"/>
      <c r="Y4" s="7" t="s">
        <v>34</v>
      </c>
      <c r="Z4" s="7" t="s">
        <v>35</v>
      </c>
      <c r="AA4" s="7" t="s">
        <v>39</v>
      </c>
      <c r="AB4" s="7" t="s">
        <v>36</v>
      </c>
      <c r="AC4" s="139"/>
      <c r="AD4" s="7" t="s">
        <v>34</v>
      </c>
      <c r="AE4" s="7" t="s">
        <v>35</v>
      </c>
      <c r="AF4" s="7" t="s">
        <v>39</v>
      </c>
      <c r="AG4" s="7" t="s">
        <v>36</v>
      </c>
      <c r="AH4" s="139"/>
      <c r="AI4" s="7" t="s">
        <v>34</v>
      </c>
      <c r="AJ4" s="7" t="s">
        <v>35</v>
      </c>
      <c r="AK4" s="7" t="s">
        <v>39</v>
      </c>
      <c r="AL4" s="7" t="s">
        <v>36</v>
      </c>
      <c r="AM4" s="139"/>
      <c r="AN4" s="7" t="s">
        <v>34</v>
      </c>
      <c r="AO4" s="7" t="s">
        <v>35</v>
      </c>
      <c r="AP4" s="7" t="s">
        <v>39</v>
      </c>
      <c r="AQ4" s="7" t="s">
        <v>36</v>
      </c>
      <c r="AR4" s="139"/>
      <c r="AS4" s="7" t="s">
        <v>34</v>
      </c>
      <c r="AT4" s="7" t="s">
        <v>35</v>
      </c>
      <c r="AU4" s="7" t="s">
        <v>39</v>
      </c>
      <c r="AV4" s="7" t="s">
        <v>36</v>
      </c>
      <c r="AW4" s="139"/>
      <c r="AX4" s="7" t="s">
        <v>34</v>
      </c>
      <c r="AY4" s="7" t="s">
        <v>35</v>
      </c>
      <c r="AZ4" s="7" t="s">
        <v>39</v>
      </c>
      <c r="BA4" s="7" t="s">
        <v>36</v>
      </c>
      <c r="BB4" s="139"/>
      <c r="BC4" s="7" t="s">
        <v>34</v>
      </c>
      <c r="BD4" s="7" t="s">
        <v>35</v>
      </c>
      <c r="BE4" s="7" t="s">
        <v>39</v>
      </c>
      <c r="BF4" s="7" t="s">
        <v>36</v>
      </c>
      <c r="BG4" s="139"/>
      <c r="BH4" s="7" t="s">
        <v>34</v>
      </c>
      <c r="BI4" s="7" t="s">
        <v>35</v>
      </c>
      <c r="BJ4" s="7" t="s">
        <v>39</v>
      </c>
      <c r="BK4" s="7" t="s">
        <v>36</v>
      </c>
      <c r="BL4" s="139"/>
      <c r="BM4" s="7" t="s">
        <v>34</v>
      </c>
      <c r="BN4" s="7" t="s">
        <v>35</v>
      </c>
      <c r="BO4" s="7" t="s">
        <v>39</v>
      </c>
      <c r="BP4" s="7" t="s">
        <v>36</v>
      </c>
      <c r="BQ4" s="139"/>
      <c r="BR4" s="7" t="s">
        <v>34</v>
      </c>
      <c r="BS4" s="7" t="s">
        <v>35</v>
      </c>
      <c r="BT4" s="7" t="s">
        <v>39</v>
      </c>
      <c r="BU4" s="7" t="s">
        <v>36</v>
      </c>
      <c r="BV4" s="139"/>
      <c r="BW4" s="7" t="s">
        <v>34</v>
      </c>
      <c r="BX4" s="7" t="s">
        <v>35</v>
      </c>
      <c r="BY4" s="7" t="s">
        <v>39</v>
      </c>
      <c r="BZ4" s="7" t="s">
        <v>36</v>
      </c>
      <c r="CA4" s="139"/>
      <c r="CB4" s="7" t="s">
        <v>34</v>
      </c>
      <c r="CC4" s="7" t="s">
        <v>35</v>
      </c>
      <c r="CD4" s="7" t="s">
        <v>39</v>
      </c>
      <c r="CE4" s="7" t="s">
        <v>36</v>
      </c>
      <c r="CF4" s="139"/>
      <c r="CG4" s="7" t="s">
        <v>34</v>
      </c>
      <c r="CH4" s="7" t="s">
        <v>35</v>
      </c>
      <c r="CI4" s="7" t="s">
        <v>39</v>
      </c>
      <c r="CJ4" s="7" t="s">
        <v>36</v>
      </c>
      <c r="CK4" s="139"/>
      <c r="CL4" s="7" t="s">
        <v>34</v>
      </c>
      <c r="CM4" s="7" t="s">
        <v>35</v>
      </c>
      <c r="CN4" s="7" t="s">
        <v>39</v>
      </c>
      <c r="CO4" s="7" t="s">
        <v>36</v>
      </c>
      <c r="CP4" s="139"/>
      <c r="CQ4" s="7" t="s">
        <v>34</v>
      </c>
      <c r="CR4" s="7" t="s">
        <v>35</v>
      </c>
      <c r="CS4" s="7" t="s">
        <v>39</v>
      </c>
      <c r="CT4" s="7" t="s">
        <v>36</v>
      </c>
      <c r="CU4" s="139"/>
      <c r="CV4" s="7" t="s">
        <v>34</v>
      </c>
      <c r="CW4" s="7" t="s">
        <v>35</v>
      </c>
      <c r="CX4" s="7" t="s">
        <v>39</v>
      </c>
      <c r="CY4" s="7" t="s">
        <v>36</v>
      </c>
      <c r="CZ4" s="139"/>
      <c r="DA4" s="7" t="s">
        <v>34</v>
      </c>
      <c r="DB4" s="7" t="s">
        <v>35</v>
      </c>
      <c r="DC4" s="7" t="s">
        <v>39</v>
      </c>
      <c r="DD4" s="7" t="s">
        <v>36</v>
      </c>
      <c r="DE4" s="139"/>
      <c r="DF4" s="7" t="s">
        <v>34</v>
      </c>
      <c r="DG4" s="7" t="s">
        <v>35</v>
      </c>
      <c r="DH4" s="7" t="s">
        <v>39</v>
      </c>
      <c r="DI4" s="7" t="s">
        <v>36</v>
      </c>
      <c r="DJ4" s="139"/>
      <c r="DK4" s="7" t="s">
        <v>34</v>
      </c>
      <c r="DL4" s="7" t="s">
        <v>35</v>
      </c>
      <c r="DM4" s="7" t="s">
        <v>39</v>
      </c>
      <c r="DN4" s="7" t="s">
        <v>36</v>
      </c>
      <c r="DO4" s="139"/>
      <c r="DP4" s="7" t="s">
        <v>34</v>
      </c>
      <c r="DQ4" s="7" t="s">
        <v>35</v>
      </c>
      <c r="DR4" s="7" t="s">
        <v>39</v>
      </c>
      <c r="DS4" s="7" t="s">
        <v>36</v>
      </c>
      <c r="DT4" s="139"/>
      <c r="DU4" s="7" t="s">
        <v>34</v>
      </c>
      <c r="DV4" s="7" t="s">
        <v>35</v>
      </c>
      <c r="DW4" s="7" t="s">
        <v>39</v>
      </c>
      <c r="DX4" s="7" t="s">
        <v>36</v>
      </c>
      <c r="DY4" s="139"/>
      <c r="DZ4" s="7" t="s">
        <v>34</v>
      </c>
      <c r="EA4" s="7" t="s">
        <v>35</v>
      </c>
      <c r="EB4" s="7" t="s">
        <v>39</v>
      </c>
      <c r="EC4" s="7" t="s">
        <v>36</v>
      </c>
      <c r="ED4" s="139"/>
      <c r="EE4" s="7" t="s">
        <v>34</v>
      </c>
      <c r="EF4" s="7" t="s">
        <v>35</v>
      </c>
      <c r="EG4" s="7" t="s">
        <v>39</v>
      </c>
      <c r="EH4" s="7" t="s">
        <v>36</v>
      </c>
      <c r="EI4" s="139"/>
      <c r="EJ4" s="7" t="s">
        <v>34</v>
      </c>
      <c r="EK4" s="7" t="s">
        <v>35</v>
      </c>
      <c r="EL4" s="7" t="s">
        <v>39</v>
      </c>
      <c r="EM4" s="7" t="s">
        <v>36</v>
      </c>
      <c r="EN4" s="139"/>
      <c r="EO4" s="7" t="s">
        <v>34</v>
      </c>
      <c r="EP4" s="7" t="s">
        <v>35</v>
      </c>
      <c r="EQ4" s="7" t="s">
        <v>39</v>
      </c>
      <c r="ER4" s="7" t="s">
        <v>36</v>
      </c>
      <c r="ES4" s="223"/>
      <c r="ET4" s="7" t="s">
        <v>34</v>
      </c>
      <c r="EU4" s="7" t="s">
        <v>35</v>
      </c>
      <c r="EV4" s="7" t="s">
        <v>39</v>
      </c>
      <c r="EW4" s="7" t="s">
        <v>36</v>
      </c>
      <c r="EX4" s="223"/>
      <c r="EY4" s="258" t="s">
        <v>34</v>
      </c>
      <c r="EZ4" s="258" t="s">
        <v>35</v>
      </c>
      <c r="FA4" s="258" t="s">
        <v>39</v>
      </c>
      <c r="FB4" s="258" t="s">
        <v>36</v>
      </c>
      <c r="FC4" s="223"/>
      <c r="FD4" s="230"/>
      <c r="FE4" s="230"/>
      <c r="FF4" s="230"/>
      <c r="FG4" s="220" t="s">
        <v>14</v>
      </c>
      <c r="FH4" s="220" t="s">
        <v>34</v>
      </c>
      <c r="FI4" s="220" t="s">
        <v>35</v>
      </c>
      <c r="FJ4" s="220" t="s">
        <v>39</v>
      </c>
      <c r="FK4" s="220" t="s">
        <v>36</v>
      </c>
      <c r="FL4" s="220" t="s">
        <v>37</v>
      </c>
      <c r="FM4" s="220" t="s">
        <v>38</v>
      </c>
      <c r="FN4" s="220" t="s">
        <v>19</v>
      </c>
      <c r="FO4" s="230" t="s">
        <v>11</v>
      </c>
      <c r="FP4" s="220" t="s">
        <v>21</v>
      </c>
      <c r="FQ4" s="258" t="s">
        <v>34</v>
      </c>
      <c r="FR4" s="258" t="s">
        <v>35</v>
      </c>
      <c r="FS4" s="258" t="s">
        <v>39</v>
      </c>
      <c r="FT4" s="258" t="s">
        <v>36</v>
      </c>
      <c r="FU4" s="257"/>
      <c r="FV4"/>
      <c r="FW4"/>
      <c r="FX4"/>
      <c r="FY4"/>
      <c r="FZ4"/>
    </row>
    <row r="5" spans="1:183" s="134" customFormat="1" ht="13.65" customHeight="1" x14ac:dyDescent="0.25">
      <c r="B5" s="14" t="s">
        <v>305</v>
      </c>
      <c r="C5" s="15" t="s">
        <v>148</v>
      </c>
      <c r="D5" s="21">
        <f>IF(ISNA(VLOOKUP($B5,Batting!$B$4:$D$65,3,FALSE)),0,(VLOOKUP($B5,Batting!$B$4:$D$65,3,FALSE)))</f>
        <v>9</v>
      </c>
      <c r="E5" s="16">
        <f t="shared" ref="E5:E11" si="0">IF(COUNT(Y5,AD5,AI5,AN5,AS5,AX5,BC5,BH5,BM5,BR5,BW5,CB5,CG5,CL5,CQ5,CV5,DA5,DF5,DK5,DP5,DU5,DZ5,EE5,EJ5,EO5,ET5,EY5,FQ5)=0,"-",COUNT(Y5,AD5,AI5,AN5,AS5,AX5,BC5,BH5,BM5,BR5,BW5,CB5,CG5,CL5,CQ5,CV5,DA5,DF5,DK5,DP5,DU5,DZ5,EE5,EJ5,EO5,ET5,EY5,FQ5))</f>
        <v>7</v>
      </c>
      <c r="F5" s="22">
        <f t="shared" ref="F5:I11" si="1">SUM(Y5,AD5,AI5,AN5,AX5,AS5,BC5,BH5,BM5,BR5,BW5,CB5,CG5,CL5,CQ5,CV5,DA5,DF5,DK5,DP5,DU5,DZ5,EE5,EJ5,EO5,ET5,EY5,FQ5)</f>
        <v>38</v>
      </c>
      <c r="G5" s="23">
        <f t="shared" si="1"/>
        <v>5</v>
      </c>
      <c r="H5" s="23">
        <f t="shared" si="1"/>
        <v>166</v>
      </c>
      <c r="I5" s="23">
        <f t="shared" si="1"/>
        <v>11</v>
      </c>
      <c r="J5" s="22">
        <f t="shared" ref="J5:J11" si="2">IF(I5=0,"-",F5/I5)</f>
        <v>3.4545454545454546</v>
      </c>
      <c r="K5" s="22">
        <f t="shared" ref="K5:K11" si="3">IF(F5=0,"-",H5/F5)</f>
        <v>4.3684210526315788</v>
      </c>
      <c r="L5" s="24">
        <f t="shared" ref="L5:L11" si="4">IF(I5=0,"-",H5/I5)</f>
        <v>15.090909090909092</v>
      </c>
      <c r="M5" s="169"/>
      <c r="N5" s="4">
        <v>8</v>
      </c>
      <c r="O5" s="16">
        <v>0</v>
      </c>
      <c r="P5" s="16">
        <v>26</v>
      </c>
      <c r="Q5" s="16">
        <v>3</v>
      </c>
      <c r="R5" s="139"/>
      <c r="S5" s="19">
        <f t="shared" ref="S5:S11" si="5">(I5*20)-(H5/5)</f>
        <v>186.8</v>
      </c>
      <c r="T5" s="169"/>
      <c r="U5" s="161"/>
      <c r="V5" s="161"/>
      <c r="W5" s="170"/>
      <c r="X5" s="139"/>
      <c r="Y5" s="4"/>
      <c r="Z5" s="16"/>
      <c r="AA5" s="16"/>
      <c r="AB5" s="16"/>
      <c r="AC5" s="139"/>
      <c r="AD5" s="4"/>
      <c r="AE5" s="16"/>
      <c r="AF5" s="16"/>
      <c r="AG5" s="16"/>
      <c r="AH5" s="139"/>
      <c r="AI5" s="4"/>
      <c r="AJ5" s="16"/>
      <c r="AK5" s="16"/>
      <c r="AL5" s="16"/>
      <c r="AM5" s="139"/>
      <c r="AN5" s="4"/>
      <c r="AO5" s="16"/>
      <c r="AP5" s="16"/>
      <c r="AQ5" s="16"/>
      <c r="AR5" s="139"/>
      <c r="AS5" s="4"/>
      <c r="AT5" s="16"/>
      <c r="AU5" s="16"/>
      <c r="AV5" s="16"/>
      <c r="AW5" s="139"/>
      <c r="AX5" s="4"/>
      <c r="AY5" s="16"/>
      <c r="AZ5" s="16"/>
      <c r="BA5" s="16"/>
      <c r="BB5" s="139"/>
      <c r="BC5" s="4"/>
      <c r="BD5" s="16"/>
      <c r="BE5" s="16"/>
      <c r="BF5" s="16"/>
      <c r="BG5" s="139"/>
      <c r="BH5" s="4"/>
      <c r="BI5" s="16"/>
      <c r="BJ5" s="16"/>
      <c r="BK5" s="16"/>
      <c r="BL5" s="139"/>
      <c r="BM5" s="4"/>
      <c r="BN5" s="16"/>
      <c r="BO5" s="16"/>
      <c r="BP5" s="16"/>
      <c r="BQ5" s="139"/>
      <c r="BR5" s="4">
        <v>8</v>
      </c>
      <c r="BS5" s="16">
        <v>0</v>
      </c>
      <c r="BT5" s="16">
        <v>26</v>
      </c>
      <c r="BU5" s="16">
        <v>3</v>
      </c>
      <c r="BV5" s="139"/>
      <c r="BW5" s="4"/>
      <c r="BX5" s="16"/>
      <c r="BY5" s="16"/>
      <c r="BZ5" s="16"/>
      <c r="CA5" s="139"/>
      <c r="CB5" s="4"/>
      <c r="CC5" s="16"/>
      <c r="CD5" s="16"/>
      <c r="CE5" s="16"/>
      <c r="CF5" s="139"/>
      <c r="CG5" s="4"/>
      <c r="CH5" s="16"/>
      <c r="CI5" s="16"/>
      <c r="CJ5" s="16"/>
      <c r="CK5" s="139"/>
      <c r="CL5" s="4"/>
      <c r="CM5" s="16"/>
      <c r="CN5" s="16"/>
      <c r="CO5" s="16"/>
      <c r="CP5" s="139"/>
      <c r="CQ5" s="4"/>
      <c r="CR5" s="16"/>
      <c r="CS5" s="16"/>
      <c r="CT5" s="16"/>
      <c r="CU5" s="139"/>
      <c r="CV5" s="4"/>
      <c r="CW5" s="16"/>
      <c r="CX5" s="16"/>
      <c r="CY5" s="16"/>
      <c r="CZ5" s="139"/>
      <c r="DA5" s="4"/>
      <c r="DB5" s="16"/>
      <c r="DC5" s="16"/>
      <c r="DD5" s="16"/>
      <c r="DE5" s="139"/>
      <c r="DF5" s="4">
        <v>4</v>
      </c>
      <c r="DG5" s="16">
        <v>0</v>
      </c>
      <c r="DH5" s="16">
        <v>43</v>
      </c>
      <c r="DI5" s="16">
        <v>1</v>
      </c>
      <c r="DJ5" s="139"/>
      <c r="DK5" s="4"/>
      <c r="DL5" s="16"/>
      <c r="DM5" s="16"/>
      <c r="DN5" s="16"/>
      <c r="DO5" s="139"/>
      <c r="DP5" s="4">
        <v>4</v>
      </c>
      <c r="DQ5" s="16">
        <v>0</v>
      </c>
      <c r="DR5" s="16">
        <v>14</v>
      </c>
      <c r="DS5" s="16">
        <v>1</v>
      </c>
      <c r="DT5" s="139"/>
      <c r="DU5" s="4">
        <v>2</v>
      </c>
      <c r="DV5" s="16">
        <v>0</v>
      </c>
      <c r="DW5" s="16">
        <v>19</v>
      </c>
      <c r="DX5" s="16">
        <v>0</v>
      </c>
      <c r="DY5" s="139"/>
      <c r="DZ5" s="4"/>
      <c r="EA5" s="16"/>
      <c r="EB5" s="16"/>
      <c r="EC5" s="16"/>
      <c r="ED5" s="139"/>
      <c r="EE5" s="4">
        <v>8</v>
      </c>
      <c r="EF5" s="16">
        <v>4</v>
      </c>
      <c r="EG5" s="16">
        <v>18</v>
      </c>
      <c r="EH5" s="16">
        <v>3</v>
      </c>
      <c r="EI5" s="139"/>
      <c r="EJ5" s="4"/>
      <c r="EK5" s="16"/>
      <c r="EL5" s="16"/>
      <c r="EM5" s="16"/>
      <c r="EN5" s="139"/>
      <c r="EO5" s="4">
        <v>7</v>
      </c>
      <c r="EP5" s="16">
        <v>1</v>
      </c>
      <c r="EQ5" s="16">
        <v>18</v>
      </c>
      <c r="ER5" s="16">
        <v>1</v>
      </c>
      <c r="ES5" s="223"/>
      <c r="ET5" s="4">
        <v>5</v>
      </c>
      <c r="EU5" s="16">
        <v>0</v>
      </c>
      <c r="EV5" s="16">
        <v>28</v>
      </c>
      <c r="EW5" s="16">
        <v>2</v>
      </c>
      <c r="EX5" s="223"/>
      <c r="EY5" s="259"/>
      <c r="EZ5" s="253"/>
      <c r="FA5" s="253"/>
      <c r="FB5" s="253"/>
      <c r="FC5" s="226"/>
      <c r="FD5" s="230"/>
      <c r="FE5" s="230"/>
      <c r="FF5" s="230"/>
      <c r="FG5" s="224"/>
      <c r="FH5" s="231"/>
      <c r="FI5" s="224"/>
      <c r="FJ5" s="224"/>
      <c r="FK5" s="224"/>
      <c r="FL5" s="231"/>
      <c r="FM5" s="231"/>
      <c r="FN5" s="232"/>
      <c r="FO5" s="219"/>
      <c r="FP5" s="228"/>
      <c r="FQ5" s="259"/>
      <c r="FR5" s="253"/>
      <c r="FS5" s="253"/>
      <c r="FT5" s="253"/>
      <c r="FU5" s="257"/>
      <c r="FV5"/>
      <c r="FW5"/>
      <c r="FX5"/>
      <c r="FY5"/>
      <c r="FZ5"/>
    </row>
    <row r="6" spans="1:183" s="134" customFormat="1" ht="13.65" customHeight="1" x14ac:dyDescent="0.25">
      <c r="B6" s="14" t="s">
        <v>131</v>
      </c>
      <c r="C6" s="15" t="s">
        <v>152</v>
      </c>
      <c r="D6" s="21">
        <f>IF(ISNA(VLOOKUP($B6,Batting!$B$4:$D$65,3,FALSE)),0,(VLOOKUP($B6,Batting!$B$4:$D$65,3,FALSE)))</f>
        <v>18</v>
      </c>
      <c r="E6" s="16">
        <f t="shared" si="0"/>
        <v>12</v>
      </c>
      <c r="F6" s="22">
        <f t="shared" si="1"/>
        <v>47</v>
      </c>
      <c r="G6" s="23">
        <f t="shared" si="1"/>
        <v>4</v>
      </c>
      <c r="H6" s="23">
        <f t="shared" si="1"/>
        <v>212</v>
      </c>
      <c r="I6" s="23">
        <f t="shared" si="1"/>
        <v>13</v>
      </c>
      <c r="J6" s="22">
        <f t="shared" si="2"/>
        <v>3.6153846153846154</v>
      </c>
      <c r="K6" s="22">
        <f t="shared" si="3"/>
        <v>4.5106382978723403</v>
      </c>
      <c r="L6" s="24">
        <f t="shared" si="4"/>
        <v>16.307692307692307</v>
      </c>
      <c r="M6" s="169"/>
      <c r="N6" s="4">
        <v>8</v>
      </c>
      <c r="O6" s="16">
        <v>2</v>
      </c>
      <c r="P6" s="16">
        <v>24</v>
      </c>
      <c r="Q6" s="16">
        <v>3</v>
      </c>
      <c r="R6" s="139"/>
      <c r="S6" s="19">
        <f t="shared" si="5"/>
        <v>217.6</v>
      </c>
      <c r="T6" s="169"/>
      <c r="U6" s="161"/>
      <c r="V6" s="161"/>
      <c r="W6" s="170"/>
      <c r="X6" s="139"/>
      <c r="Y6" s="4"/>
      <c r="Z6" s="16"/>
      <c r="AA6" s="16"/>
      <c r="AB6" s="16"/>
      <c r="AC6" s="139"/>
      <c r="AD6" s="4"/>
      <c r="AE6" s="16"/>
      <c r="AF6" s="16"/>
      <c r="AG6" s="16"/>
      <c r="AH6" s="139"/>
      <c r="AI6" s="4"/>
      <c r="AJ6" s="16"/>
      <c r="AK6" s="16"/>
      <c r="AL6" s="16"/>
      <c r="AM6" s="139"/>
      <c r="AN6" s="4">
        <v>5</v>
      </c>
      <c r="AO6" s="16">
        <v>0</v>
      </c>
      <c r="AP6" s="16">
        <v>16</v>
      </c>
      <c r="AQ6" s="16">
        <v>2</v>
      </c>
      <c r="AR6" s="139"/>
      <c r="AS6" s="4"/>
      <c r="AT6" s="16"/>
      <c r="AU6" s="16"/>
      <c r="AV6" s="16"/>
      <c r="AW6" s="139"/>
      <c r="AX6" s="4"/>
      <c r="AY6" s="16"/>
      <c r="AZ6" s="16"/>
      <c r="BA6" s="16"/>
      <c r="BB6" s="139"/>
      <c r="BC6" s="4">
        <v>8</v>
      </c>
      <c r="BD6" s="16">
        <v>2</v>
      </c>
      <c r="BE6" s="16">
        <v>24</v>
      </c>
      <c r="BF6" s="16">
        <v>3</v>
      </c>
      <c r="BG6" s="139"/>
      <c r="BH6" s="4">
        <v>8</v>
      </c>
      <c r="BI6" s="16">
        <v>0</v>
      </c>
      <c r="BJ6" s="16">
        <v>33</v>
      </c>
      <c r="BK6" s="16">
        <v>2</v>
      </c>
      <c r="BL6" s="139"/>
      <c r="BM6" s="4"/>
      <c r="BN6" s="16"/>
      <c r="BO6" s="16"/>
      <c r="BP6" s="16"/>
      <c r="BQ6" s="139"/>
      <c r="BR6" s="4">
        <v>5</v>
      </c>
      <c r="BS6" s="16">
        <v>0</v>
      </c>
      <c r="BT6" s="16">
        <v>14</v>
      </c>
      <c r="BU6" s="16">
        <v>1</v>
      </c>
      <c r="BV6" s="139"/>
      <c r="BW6" s="4"/>
      <c r="BX6" s="16"/>
      <c r="BY6" s="16"/>
      <c r="BZ6" s="16"/>
      <c r="CA6" s="139"/>
      <c r="CB6" s="4"/>
      <c r="CC6" s="16"/>
      <c r="CD6" s="16"/>
      <c r="CE6" s="16"/>
      <c r="CF6" s="139"/>
      <c r="CG6" s="4"/>
      <c r="CH6" s="16"/>
      <c r="CI6" s="16"/>
      <c r="CJ6" s="16"/>
      <c r="CK6" s="139"/>
      <c r="CL6" s="4"/>
      <c r="CM6" s="16"/>
      <c r="CN6" s="16"/>
      <c r="CO6" s="16"/>
      <c r="CP6" s="139"/>
      <c r="CQ6" s="4">
        <v>4</v>
      </c>
      <c r="CR6" s="16">
        <v>0</v>
      </c>
      <c r="CS6" s="16">
        <v>19</v>
      </c>
      <c r="CT6" s="16">
        <v>1</v>
      </c>
      <c r="CU6" s="139"/>
      <c r="CV6" s="4"/>
      <c r="CW6" s="16"/>
      <c r="CX6" s="16"/>
      <c r="CY6" s="16"/>
      <c r="CZ6" s="139"/>
      <c r="DA6" s="4">
        <v>2</v>
      </c>
      <c r="DB6" s="16">
        <v>0</v>
      </c>
      <c r="DC6" s="16">
        <v>25</v>
      </c>
      <c r="DD6" s="16">
        <v>0</v>
      </c>
      <c r="DE6" s="139"/>
      <c r="DF6" s="4"/>
      <c r="DG6" s="16"/>
      <c r="DH6" s="16"/>
      <c r="DI6" s="16"/>
      <c r="DJ6" s="139"/>
      <c r="DK6" s="4">
        <v>4</v>
      </c>
      <c r="DL6" s="16">
        <v>0</v>
      </c>
      <c r="DM6" s="16">
        <v>25</v>
      </c>
      <c r="DN6" s="16">
        <v>1</v>
      </c>
      <c r="DO6" s="139"/>
      <c r="DP6" s="4"/>
      <c r="DQ6" s="16"/>
      <c r="DR6" s="16"/>
      <c r="DS6" s="16"/>
      <c r="DT6" s="139"/>
      <c r="DU6" s="4"/>
      <c r="DV6" s="16"/>
      <c r="DW6" s="16"/>
      <c r="DX6" s="16"/>
      <c r="DY6" s="139"/>
      <c r="DZ6" s="4">
        <v>4</v>
      </c>
      <c r="EA6" s="16">
        <v>0</v>
      </c>
      <c r="EB6" s="16">
        <v>12</v>
      </c>
      <c r="EC6" s="16">
        <v>2</v>
      </c>
      <c r="ED6" s="139"/>
      <c r="EE6" s="4">
        <v>2</v>
      </c>
      <c r="EF6" s="16">
        <v>1</v>
      </c>
      <c r="EG6" s="16">
        <v>2</v>
      </c>
      <c r="EH6" s="16">
        <v>1</v>
      </c>
      <c r="EI6" s="139"/>
      <c r="EJ6" s="4">
        <v>1</v>
      </c>
      <c r="EK6" s="16">
        <v>1</v>
      </c>
      <c r="EL6" s="16">
        <v>0</v>
      </c>
      <c r="EM6" s="16">
        <v>0</v>
      </c>
      <c r="EN6" s="139"/>
      <c r="EO6" s="4">
        <v>2</v>
      </c>
      <c r="EP6" s="16">
        <v>0</v>
      </c>
      <c r="EQ6" s="16">
        <v>28</v>
      </c>
      <c r="ER6" s="16">
        <v>0</v>
      </c>
      <c r="ES6" s="223"/>
      <c r="ET6" s="4">
        <v>2</v>
      </c>
      <c r="EU6" s="16">
        <v>0</v>
      </c>
      <c r="EV6" s="16">
        <v>14</v>
      </c>
      <c r="EW6" s="16">
        <v>0</v>
      </c>
      <c r="EX6" s="223"/>
      <c r="EY6" s="259"/>
      <c r="EZ6" s="253"/>
      <c r="FA6" s="253"/>
      <c r="FB6" s="253"/>
      <c r="FC6" s="226"/>
      <c r="FD6" s="230"/>
      <c r="FE6" s="230"/>
      <c r="FF6" s="230"/>
      <c r="FG6" s="224"/>
      <c r="FH6" s="231"/>
      <c r="FI6" s="224"/>
      <c r="FJ6" s="224"/>
      <c r="FK6" s="224"/>
      <c r="FL6" s="231"/>
      <c r="FM6" s="231"/>
      <c r="FN6" s="232"/>
      <c r="FO6" s="219"/>
      <c r="FP6" s="228"/>
      <c r="FQ6" s="259"/>
      <c r="FR6" s="253"/>
      <c r="FS6" s="253"/>
      <c r="FT6" s="253"/>
      <c r="FU6" s="257"/>
      <c r="FV6"/>
      <c r="FW6"/>
      <c r="FX6"/>
      <c r="FY6"/>
      <c r="FZ6"/>
    </row>
    <row r="7" spans="1:183" s="134" customFormat="1" ht="13.65" customHeight="1" x14ac:dyDescent="0.25">
      <c r="B7" s="14" t="s">
        <v>132</v>
      </c>
      <c r="C7" s="15" t="s">
        <v>150</v>
      </c>
      <c r="D7" s="21">
        <f>IF(ISNA(VLOOKUP($B7,Batting!$B$4:$D$65,3,FALSE)),0,(VLOOKUP($B7,Batting!$B$4:$D$65,3,FALSE)))</f>
        <v>5</v>
      </c>
      <c r="E7" s="16">
        <f t="shared" si="0"/>
        <v>5</v>
      </c>
      <c r="F7" s="22">
        <f t="shared" si="1"/>
        <v>37</v>
      </c>
      <c r="G7" s="23">
        <f t="shared" si="1"/>
        <v>3</v>
      </c>
      <c r="H7" s="23">
        <f t="shared" si="1"/>
        <v>184</v>
      </c>
      <c r="I7" s="23">
        <f t="shared" si="1"/>
        <v>9</v>
      </c>
      <c r="J7" s="22">
        <f t="shared" si="2"/>
        <v>4.1111111111111107</v>
      </c>
      <c r="K7" s="22">
        <f t="shared" si="3"/>
        <v>4.9729729729729728</v>
      </c>
      <c r="L7" s="24">
        <f t="shared" si="4"/>
        <v>20.444444444444443</v>
      </c>
      <c r="M7" s="169"/>
      <c r="N7" s="4">
        <v>8</v>
      </c>
      <c r="O7" s="16">
        <v>0</v>
      </c>
      <c r="P7" s="16">
        <v>34</v>
      </c>
      <c r="Q7" s="16">
        <v>3</v>
      </c>
      <c r="R7" s="139"/>
      <c r="S7" s="19">
        <f t="shared" si="5"/>
        <v>143.19999999999999</v>
      </c>
      <c r="T7" s="169"/>
      <c r="U7" s="161"/>
      <c r="V7" s="161"/>
      <c r="W7" s="170"/>
      <c r="X7" s="139"/>
      <c r="Y7" s="4"/>
      <c r="Z7" s="16"/>
      <c r="AA7" s="16"/>
      <c r="AB7" s="16"/>
      <c r="AC7" s="139"/>
      <c r="AD7" s="4"/>
      <c r="AE7" s="16"/>
      <c r="AF7" s="16"/>
      <c r="AG7" s="16"/>
      <c r="AH7" s="139"/>
      <c r="AI7" s="4"/>
      <c r="AJ7" s="16"/>
      <c r="AK7" s="16"/>
      <c r="AL7" s="16"/>
      <c r="AM7" s="139"/>
      <c r="AN7" s="4"/>
      <c r="AO7" s="16"/>
      <c r="AP7" s="16"/>
      <c r="AQ7" s="16"/>
      <c r="AR7" s="139"/>
      <c r="AS7" s="4">
        <v>7</v>
      </c>
      <c r="AT7" s="16">
        <v>0</v>
      </c>
      <c r="AU7" s="16">
        <v>69</v>
      </c>
      <c r="AV7" s="16">
        <v>1</v>
      </c>
      <c r="AW7" s="139"/>
      <c r="AX7" s="4">
        <v>6</v>
      </c>
      <c r="AY7" s="16">
        <v>0</v>
      </c>
      <c r="AZ7" s="16">
        <v>22</v>
      </c>
      <c r="BA7" s="16">
        <v>0</v>
      </c>
      <c r="BB7" s="139"/>
      <c r="BC7" s="4">
        <v>8</v>
      </c>
      <c r="BD7" s="16">
        <v>1</v>
      </c>
      <c r="BE7" s="16">
        <v>34</v>
      </c>
      <c r="BF7" s="16">
        <v>4</v>
      </c>
      <c r="BG7" s="139"/>
      <c r="BH7" s="4">
        <v>8</v>
      </c>
      <c r="BI7" s="16">
        <v>0</v>
      </c>
      <c r="BJ7" s="16">
        <v>34</v>
      </c>
      <c r="BK7" s="16">
        <v>3</v>
      </c>
      <c r="BL7" s="139"/>
      <c r="BM7" s="4">
        <v>8</v>
      </c>
      <c r="BN7" s="16">
        <v>2</v>
      </c>
      <c r="BO7" s="16">
        <v>25</v>
      </c>
      <c r="BP7" s="16">
        <v>1</v>
      </c>
      <c r="BQ7" s="139"/>
      <c r="BR7" s="4"/>
      <c r="BS7" s="16"/>
      <c r="BT7" s="16"/>
      <c r="BU7" s="16"/>
      <c r="BV7" s="139"/>
      <c r="BW7" s="4"/>
      <c r="BX7" s="16"/>
      <c r="BY7" s="16"/>
      <c r="BZ7" s="16"/>
      <c r="CA7" s="139"/>
      <c r="CB7" s="4"/>
      <c r="CC7" s="16"/>
      <c r="CD7" s="16"/>
      <c r="CE7" s="16"/>
      <c r="CF7" s="139"/>
      <c r="CG7" s="4"/>
      <c r="CH7" s="16"/>
      <c r="CI7" s="16"/>
      <c r="CJ7" s="16"/>
      <c r="CK7" s="139"/>
      <c r="CL7" s="4"/>
      <c r="CM7" s="16"/>
      <c r="CN7" s="16"/>
      <c r="CO7" s="16"/>
      <c r="CP7" s="139"/>
      <c r="CQ7" s="4"/>
      <c r="CR7" s="16"/>
      <c r="CS7" s="16"/>
      <c r="CT7" s="16"/>
      <c r="CU7" s="139"/>
      <c r="CV7" s="4"/>
      <c r="CW7" s="16"/>
      <c r="CX7" s="16"/>
      <c r="CY7" s="16"/>
      <c r="CZ7" s="139"/>
      <c r="DA7" s="4"/>
      <c r="DB7" s="16"/>
      <c r="DC7" s="16"/>
      <c r="DD7" s="16"/>
      <c r="DE7" s="139"/>
      <c r="DF7" s="4"/>
      <c r="DG7" s="16"/>
      <c r="DH7" s="16"/>
      <c r="DI7" s="16"/>
      <c r="DJ7" s="139"/>
      <c r="DK7" s="4"/>
      <c r="DL7" s="16"/>
      <c r="DM7" s="16"/>
      <c r="DN7" s="16"/>
      <c r="DO7" s="139"/>
      <c r="DP7" s="4"/>
      <c r="DQ7" s="16"/>
      <c r="DR7" s="16"/>
      <c r="DS7" s="16"/>
      <c r="DT7" s="139"/>
      <c r="DU7" s="4"/>
      <c r="DV7" s="16"/>
      <c r="DW7" s="16"/>
      <c r="DX7" s="16"/>
      <c r="DY7" s="139"/>
      <c r="DZ7" s="4"/>
      <c r="EA7" s="16"/>
      <c r="EB7" s="16"/>
      <c r="EC7" s="16"/>
      <c r="ED7" s="139"/>
      <c r="EE7" s="4"/>
      <c r="EF7" s="16"/>
      <c r="EG7" s="16"/>
      <c r="EH7" s="16"/>
      <c r="EI7" s="139"/>
      <c r="EJ7" s="4"/>
      <c r="EK7" s="16"/>
      <c r="EL7" s="16"/>
      <c r="EM7" s="16"/>
      <c r="EN7" s="139"/>
      <c r="EO7" s="4"/>
      <c r="EP7" s="16"/>
      <c r="EQ7" s="16"/>
      <c r="ER7" s="16"/>
      <c r="ES7" s="223"/>
      <c r="ET7" s="4"/>
      <c r="EU7" s="16"/>
      <c r="EV7" s="16"/>
      <c r="EW7" s="16"/>
      <c r="EX7" s="223"/>
      <c r="EY7" s="259"/>
      <c r="EZ7" s="253"/>
      <c r="FA7" s="253"/>
      <c r="FB7" s="253"/>
      <c r="FC7" s="226"/>
      <c r="FD7" s="230"/>
      <c r="FE7" s="230"/>
      <c r="FF7" s="230"/>
      <c r="FG7" s="224"/>
      <c r="FH7" s="231"/>
      <c r="FI7" s="224"/>
      <c r="FJ7" s="224"/>
      <c r="FK7" s="224"/>
      <c r="FL7" s="231"/>
      <c r="FM7" s="231"/>
      <c r="FN7" s="232"/>
      <c r="FO7" s="219"/>
      <c r="FP7" s="228"/>
      <c r="FQ7" s="259"/>
      <c r="FR7" s="253"/>
      <c r="FS7" s="253"/>
      <c r="FT7" s="253"/>
      <c r="FU7" s="257"/>
      <c r="FV7"/>
      <c r="FW7"/>
      <c r="FX7"/>
      <c r="FY7"/>
      <c r="FZ7"/>
    </row>
    <row r="8" spans="1:183" s="134" customFormat="1" ht="13.65" customHeight="1" x14ac:dyDescent="0.25">
      <c r="B8" s="14" t="s">
        <v>357</v>
      </c>
      <c r="C8" s="15" t="s">
        <v>148</v>
      </c>
      <c r="D8" s="21">
        <f>IF(ISNA(VLOOKUP($B8,Batting!$B$4:$D$65,3,FALSE)),0,(VLOOKUP($B8,Batting!$B$4:$D$65,3,FALSE)))</f>
        <v>18</v>
      </c>
      <c r="E8" s="16">
        <f t="shared" si="0"/>
        <v>17</v>
      </c>
      <c r="F8" s="22">
        <f t="shared" si="1"/>
        <v>108.66666666666666</v>
      </c>
      <c r="G8" s="23">
        <f t="shared" si="1"/>
        <v>15</v>
      </c>
      <c r="H8" s="23">
        <f t="shared" si="1"/>
        <v>459</v>
      </c>
      <c r="I8" s="23">
        <f t="shared" si="1"/>
        <v>18</v>
      </c>
      <c r="J8" s="22">
        <f t="shared" si="2"/>
        <v>6.0370370370370363</v>
      </c>
      <c r="K8" s="22">
        <f t="shared" si="3"/>
        <v>4.2239263803680984</v>
      </c>
      <c r="L8" s="24">
        <f t="shared" si="4"/>
        <v>25.5</v>
      </c>
      <c r="M8" s="169"/>
      <c r="N8" s="4">
        <v>8</v>
      </c>
      <c r="O8" s="16">
        <v>4</v>
      </c>
      <c r="P8" s="16">
        <v>18</v>
      </c>
      <c r="Q8" s="16">
        <v>3</v>
      </c>
      <c r="R8" s="139"/>
      <c r="S8" s="19">
        <f t="shared" si="5"/>
        <v>268.2</v>
      </c>
      <c r="T8" s="169"/>
      <c r="U8" s="161"/>
      <c r="V8" s="161"/>
      <c r="W8" s="170"/>
      <c r="X8" s="139"/>
      <c r="Y8" s="4"/>
      <c r="Z8" s="16"/>
      <c r="AA8" s="16"/>
      <c r="AB8" s="16"/>
      <c r="AC8" s="139"/>
      <c r="AD8" s="4"/>
      <c r="AE8" s="16"/>
      <c r="AF8" s="16"/>
      <c r="AG8" s="16"/>
      <c r="AH8" s="139"/>
      <c r="AI8" s="4"/>
      <c r="AJ8" s="16"/>
      <c r="AK8" s="16"/>
      <c r="AL8" s="16"/>
      <c r="AM8" s="139"/>
      <c r="AN8" s="4">
        <v>5</v>
      </c>
      <c r="AO8" s="16">
        <v>0</v>
      </c>
      <c r="AP8" s="16">
        <v>25</v>
      </c>
      <c r="AQ8" s="16">
        <v>0</v>
      </c>
      <c r="AR8" s="139"/>
      <c r="AS8" s="4">
        <v>8</v>
      </c>
      <c r="AT8" s="16">
        <v>0</v>
      </c>
      <c r="AU8" s="16">
        <v>55</v>
      </c>
      <c r="AV8" s="16">
        <v>0</v>
      </c>
      <c r="AW8" s="139"/>
      <c r="AX8" s="4">
        <v>8</v>
      </c>
      <c r="AY8" s="16">
        <v>2</v>
      </c>
      <c r="AZ8" s="16">
        <v>28</v>
      </c>
      <c r="BA8" s="16">
        <v>3</v>
      </c>
      <c r="BB8" s="139"/>
      <c r="BC8" s="4">
        <v>8</v>
      </c>
      <c r="BD8" s="16">
        <v>0</v>
      </c>
      <c r="BE8" s="16">
        <v>26</v>
      </c>
      <c r="BF8" s="16">
        <v>1</v>
      </c>
      <c r="BG8" s="139"/>
      <c r="BH8" s="4">
        <v>8</v>
      </c>
      <c r="BI8" s="16">
        <v>2</v>
      </c>
      <c r="BJ8" s="16">
        <v>33</v>
      </c>
      <c r="BK8" s="16">
        <v>1</v>
      </c>
      <c r="BL8" s="139"/>
      <c r="BM8" s="4"/>
      <c r="BN8" s="16"/>
      <c r="BO8" s="16"/>
      <c r="BP8" s="16"/>
      <c r="BQ8" s="139"/>
      <c r="BR8" s="4"/>
      <c r="BS8" s="16"/>
      <c r="BT8" s="16"/>
      <c r="BU8" s="16"/>
      <c r="BV8" s="139"/>
      <c r="BW8" s="4">
        <v>7</v>
      </c>
      <c r="BX8" s="16">
        <v>1</v>
      </c>
      <c r="BY8" s="16">
        <v>18</v>
      </c>
      <c r="BZ8" s="16">
        <v>1</v>
      </c>
      <c r="CA8" s="139"/>
      <c r="CB8" s="4"/>
      <c r="CC8" s="16"/>
      <c r="CD8" s="16"/>
      <c r="CE8" s="16"/>
      <c r="CF8" s="139"/>
      <c r="CG8" s="4"/>
      <c r="CH8" s="16"/>
      <c r="CI8" s="16"/>
      <c r="CJ8" s="16"/>
      <c r="CK8" s="139"/>
      <c r="CL8" s="4"/>
      <c r="CM8" s="16"/>
      <c r="CN8" s="16"/>
      <c r="CO8" s="16"/>
      <c r="CP8" s="139"/>
      <c r="CQ8" s="25">
        <f>6+(1/6)</f>
        <v>6.166666666666667</v>
      </c>
      <c r="CR8" s="16">
        <v>1</v>
      </c>
      <c r="CS8" s="16">
        <v>27</v>
      </c>
      <c r="CT8" s="16">
        <v>0</v>
      </c>
      <c r="CU8" s="139"/>
      <c r="CV8" s="4"/>
      <c r="CW8" s="16"/>
      <c r="CX8" s="16"/>
      <c r="CY8" s="16"/>
      <c r="CZ8" s="139"/>
      <c r="DA8" s="4">
        <v>7</v>
      </c>
      <c r="DB8" s="16">
        <v>1</v>
      </c>
      <c r="DC8" s="16">
        <v>33</v>
      </c>
      <c r="DD8" s="16">
        <v>1</v>
      </c>
      <c r="DE8" s="139"/>
      <c r="DF8" s="4">
        <v>3</v>
      </c>
      <c r="DG8" s="16">
        <v>0</v>
      </c>
      <c r="DH8" s="16">
        <v>19</v>
      </c>
      <c r="DI8" s="16">
        <v>1</v>
      </c>
      <c r="DJ8" s="139"/>
      <c r="DK8" s="4">
        <v>4</v>
      </c>
      <c r="DL8" s="16">
        <v>0</v>
      </c>
      <c r="DM8" s="16">
        <v>40</v>
      </c>
      <c r="DN8" s="16">
        <v>1</v>
      </c>
      <c r="DO8" s="139"/>
      <c r="DP8" s="4">
        <v>4</v>
      </c>
      <c r="DQ8" s="16">
        <v>1</v>
      </c>
      <c r="DR8" s="16">
        <v>4</v>
      </c>
      <c r="DS8" s="16">
        <v>2</v>
      </c>
      <c r="DT8" s="139"/>
      <c r="DU8" s="4">
        <v>4</v>
      </c>
      <c r="DV8" s="16">
        <v>0</v>
      </c>
      <c r="DW8" s="16">
        <v>19</v>
      </c>
      <c r="DX8" s="16">
        <v>0</v>
      </c>
      <c r="DY8" s="139"/>
      <c r="DZ8" s="25">
        <f>7+(3/6)</f>
        <v>7.5</v>
      </c>
      <c r="EA8" s="16">
        <v>0</v>
      </c>
      <c r="EB8" s="16">
        <v>32</v>
      </c>
      <c r="EC8" s="16">
        <v>0</v>
      </c>
      <c r="ED8" s="139"/>
      <c r="EE8" s="4">
        <v>8</v>
      </c>
      <c r="EF8" s="16">
        <v>2</v>
      </c>
      <c r="EG8" s="16">
        <v>15</v>
      </c>
      <c r="EH8" s="16">
        <v>2</v>
      </c>
      <c r="EI8" s="139"/>
      <c r="EJ8" s="4">
        <v>6</v>
      </c>
      <c r="EK8" s="16">
        <v>1</v>
      </c>
      <c r="EL8" s="16">
        <v>21</v>
      </c>
      <c r="EM8" s="16">
        <v>2</v>
      </c>
      <c r="EN8" s="139"/>
      <c r="EO8" s="4">
        <v>7</v>
      </c>
      <c r="EP8" s="16">
        <v>0</v>
      </c>
      <c r="EQ8" s="16">
        <v>46</v>
      </c>
      <c r="ER8" s="16">
        <v>0</v>
      </c>
      <c r="ES8" s="223"/>
      <c r="ET8" s="4">
        <v>8</v>
      </c>
      <c r="EU8" s="16">
        <v>4</v>
      </c>
      <c r="EV8" s="16">
        <v>18</v>
      </c>
      <c r="EW8" s="16">
        <v>3</v>
      </c>
      <c r="EX8" s="223"/>
      <c r="EY8" s="259"/>
      <c r="EZ8" s="253"/>
      <c r="FA8" s="253"/>
      <c r="FB8" s="253"/>
      <c r="FC8" s="226"/>
      <c r="FD8" s="230"/>
      <c r="FE8" s="230"/>
      <c r="FF8" s="230"/>
      <c r="FG8" s="224"/>
      <c r="FH8" s="231"/>
      <c r="FI8" s="224"/>
      <c r="FJ8" s="224"/>
      <c r="FK8" s="224"/>
      <c r="FL8" s="231"/>
      <c r="FM8" s="231"/>
      <c r="FN8" s="232"/>
      <c r="FO8" s="219"/>
      <c r="FP8" s="228"/>
      <c r="FQ8" s="259"/>
      <c r="FR8" s="253"/>
      <c r="FS8" s="253"/>
      <c r="FT8" s="253"/>
      <c r="FU8" s="257"/>
      <c r="FV8"/>
      <c r="FW8"/>
      <c r="FX8"/>
      <c r="FY8"/>
      <c r="FZ8"/>
    </row>
    <row r="9" spans="1:183" s="134" customFormat="1" ht="13.65" customHeight="1" x14ac:dyDescent="0.25">
      <c r="B9" s="14" t="s">
        <v>96</v>
      </c>
      <c r="C9" s="15" t="s">
        <v>151</v>
      </c>
      <c r="D9" s="21">
        <f>IF(ISNA(VLOOKUP($B9,Batting!$B$4:$D$65,3,FALSE)),0,(VLOOKUP($B9,Batting!$B$4:$D$65,3,FALSE)))</f>
        <v>12</v>
      </c>
      <c r="E9" s="16">
        <f t="shared" si="0"/>
        <v>7</v>
      </c>
      <c r="F9" s="22">
        <f t="shared" si="1"/>
        <v>36</v>
      </c>
      <c r="G9" s="23">
        <f t="shared" si="1"/>
        <v>3</v>
      </c>
      <c r="H9" s="23">
        <f t="shared" si="1"/>
        <v>218</v>
      </c>
      <c r="I9" s="23">
        <f t="shared" si="1"/>
        <v>8</v>
      </c>
      <c r="J9" s="22">
        <f t="shared" si="2"/>
        <v>4.5</v>
      </c>
      <c r="K9" s="22">
        <f t="shared" si="3"/>
        <v>6.0555555555555554</v>
      </c>
      <c r="L9" s="24">
        <f t="shared" si="4"/>
        <v>27.25</v>
      </c>
      <c r="M9" s="169"/>
      <c r="N9" s="4">
        <v>8</v>
      </c>
      <c r="O9" s="16">
        <v>0</v>
      </c>
      <c r="P9" s="16">
        <v>38</v>
      </c>
      <c r="Q9" s="16">
        <v>3</v>
      </c>
      <c r="R9" s="139"/>
      <c r="S9" s="19">
        <f t="shared" si="5"/>
        <v>116.4</v>
      </c>
      <c r="T9" s="169"/>
      <c r="U9" s="161"/>
      <c r="V9" s="161"/>
      <c r="W9" s="170"/>
      <c r="X9" s="139"/>
      <c r="Y9" s="4"/>
      <c r="Z9" s="16"/>
      <c r="AA9" s="16"/>
      <c r="AB9" s="16"/>
      <c r="AC9" s="139"/>
      <c r="AD9" s="4"/>
      <c r="AE9" s="16"/>
      <c r="AF9" s="16"/>
      <c r="AG9" s="16"/>
      <c r="AH9" s="139"/>
      <c r="AI9" s="4"/>
      <c r="AJ9" s="16"/>
      <c r="AK9" s="16"/>
      <c r="AL9" s="16"/>
      <c r="AM9" s="139"/>
      <c r="AN9" s="4">
        <v>8</v>
      </c>
      <c r="AO9" s="16">
        <v>0</v>
      </c>
      <c r="AP9" s="16">
        <v>38</v>
      </c>
      <c r="AQ9" s="16">
        <v>3</v>
      </c>
      <c r="AR9" s="139"/>
      <c r="AS9" s="4">
        <v>8</v>
      </c>
      <c r="AT9" s="16">
        <v>0</v>
      </c>
      <c r="AU9" s="16">
        <v>70</v>
      </c>
      <c r="AV9" s="16">
        <v>2</v>
      </c>
      <c r="AW9" s="139"/>
      <c r="AX9" s="4"/>
      <c r="AY9" s="16"/>
      <c r="AZ9" s="16"/>
      <c r="BA9" s="16"/>
      <c r="BB9" s="139"/>
      <c r="BC9" s="4"/>
      <c r="BD9" s="16"/>
      <c r="BE9" s="16"/>
      <c r="BF9" s="16"/>
      <c r="BG9" s="139"/>
      <c r="BH9" s="4"/>
      <c r="BI9" s="16"/>
      <c r="BJ9" s="16"/>
      <c r="BK9" s="16"/>
      <c r="BL9" s="139"/>
      <c r="BM9" s="4">
        <v>6</v>
      </c>
      <c r="BN9" s="16">
        <v>2</v>
      </c>
      <c r="BO9" s="16">
        <v>18</v>
      </c>
      <c r="BP9" s="16">
        <v>1</v>
      </c>
      <c r="BQ9" s="139"/>
      <c r="BR9" s="25"/>
      <c r="BS9" s="16"/>
      <c r="BT9" s="16"/>
      <c r="BU9" s="16"/>
      <c r="BV9" s="139"/>
      <c r="BW9" s="25"/>
      <c r="BX9" s="16"/>
      <c r="BY9" s="16"/>
      <c r="BZ9" s="16"/>
      <c r="CA9" s="139"/>
      <c r="CB9" s="25"/>
      <c r="CC9" s="16"/>
      <c r="CD9" s="16"/>
      <c r="CE9" s="16"/>
      <c r="CF9" s="139"/>
      <c r="CG9" s="4">
        <v>2</v>
      </c>
      <c r="CH9" s="16">
        <v>0</v>
      </c>
      <c r="CI9" s="16">
        <v>12</v>
      </c>
      <c r="CJ9" s="16">
        <v>1</v>
      </c>
      <c r="CK9" s="139"/>
      <c r="CL9" s="4"/>
      <c r="CM9" s="16"/>
      <c r="CN9" s="16"/>
      <c r="CO9" s="16"/>
      <c r="CP9" s="139"/>
      <c r="CQ9" s="4">
        <v>5</v>
      </c>
      <c r="CR9" s="16">
        <v>1</v>
      </c>
      <c r="CS9" s="16">
        <v>10</v>
      </c>
      <c r="CT9" s="16">
        <v>0</v>
      </c>
      <c r="CU9" s="139"/>
      <c r="CV9" s="4"/>
      <c r="CW9" s="16"/>
      <c r="CX9" s="16"/>
      <c r="CY9" s="16"/>
      <c r="CZ9" s="139"/>
      <c r="DA9" s="4"/>
      <c r="DB9" s="16"/>
      <c r="DC9" s="16"/>
      <c r="DD9" s="16"/>
      <c r="DE9" s="139"/>
      <c r="DF9" s="4">
        <v>3</v>
      </c>
      <c r="DG9" s="16">
        <v>0</v>
      </c>
      <c r="DH9" s="16">
        <v>13</v>
      </c>
      <c r="DI9" s="16">
        <v>1</v>
      </c>
      <c r="DJ9" s="139"/>
      <c r="DK9" s="4">
        <v>4</v>
      </c>
      <c r="DL9" s="16">
        <v>0</v>
      </c>
      <c r="DM9" s="16">
        <v>57</v>
      </c>
      <c r="DN9" s="16">
        <v>0</v>
      </c>
      <c r="DO9" s="139"/>
      <c r="DP9" s="4"/>
      <c r="DQ9" s="16"/>
      <c r="DR9" s="16"/>
      <c r="DS9" s="16"/>
      <c r="DT9" s="139"/>
      <c r="DU9" s="4"/>
      <c r="DV9" s="16"/>
      <c r="DW9" s="16"/>
      <c r="DX9" s="16"/>
      <c r="DY9" s="139"/>
      <c r="DZ9" s="4"/>
      <c r="EA9" s="16"/>
      <c r="EB9" s="16"/>
      <c r="EC9" s="16"/>
      <c r="ED9" s="139"/>
      <c r="EE9" s="4"/>
      <c r="EF9" s="16"/>
      <c r="EG9" s="16"/>
      <c r="EH9" s="16"/>
      <c r="EI9" s="139"/>
      <c r="EJ9" s="4"/>
      <c r="EK9" s="16"/>
      <c r="EL9" s="16"/>
      <c r="EM9" s="16"/>
      <c r="EN9" s="139"/>
      <c r="EO9" s="4"/>
      <c r="EP9" s="16"/>
      <c r="EQ9" s="16"/>
      <c r="ER9" s="16"/>
      <c r="ES9" s="223"/>
      <c r="ET9" s="4"/>
      <c r="EU9" s="16"/>
      <c r="EV9" s="16"/>
      <c r="EW9" s="16"/>
      <c r="EX9" s="223"/>
      <c r="EY9" s="259"/>
      <c r="EZ9" s="253"/>
      <c r="FA9" s="253"/>
      <c r="FB9" s="253"/>
      <c r="FC9" s="226"/>
      <c r="FD9" s="230"/>
      <c r="FE9" s="230"/>
      <c r="FF9" s="230"/>
      <c r="FG9" s="224"/>
      <c r="FH9" s="231"/>
      <c r="FI9" s="224"/>
      <c r="FJ9" s="224"/>
      <c r="FK9" s="224"/>
      <c r="FL9" s="231"/>
      <c r="FM9" s="231"/>
      <c r="FN9" s="232"/>
      <c r="FO9" s="219"/>
      <c r="FP9" s="228"/>
      <c r="FQ9" s="259"/>
      <c r="FR9" s="253"/>
      <c r="FS9" s="253"/>
      <c r="FT9" s="253"/>
      <c r="FU9" s="257"/>
      <c r="FV9"/>
      <c r="FW9"/>
      <c r="FX9"/>
      <c r="FY9"/>
      <c r="FZ9"/>
    </row>
    <row r="10" spans="1:183" s="134" customFormat="1" ht="13.65" customHeight="1" x14ac:dyDescent="0.25">
      <c r="B10" s="14" t="s">
        <v>183</v>
      </c>
      <c r="C10" s="15" t="s">
        <v>393</v>
      </c>
      <c r="D10" s="21">
        <f>IF(ISNA(VLOOKUP($B10,Batting!$B$4:$D$65,3,FALSE)),0,(VLOOKUP($B10,Batting!$B$4:$D$65,3,FALSE)))</f>
        <v>13</v>
      </c>
      <c r="E10" s="16">
        <f t="shared" si="0"/>
        <v>13</v>
      </c>
      <c r="F10" s="22">
        <f t="shared" si="1"/>
        <v>88</v>
      </c>
      <c r="G10" s="23">
        <f t="shared" si="1"/>
        <v>13</v>
      </c>
      <c r="H10" s="23">
        <f t="shared" si="1"/>
        <v>373</v>
      </c>
      <c r="I10" s="23">
        <f t="shared" si="1"/>
        <v>13</v>
      </c>
      <c r="J10" s="22">
        <f t="shared" si="2"/>
        <v>6.7692307692307692</v>
      </c>
      <c r="K10" s="22">
        <f t="shared" si="3"/>
        <v>4.2386363636363633</v>
      </c>
      <c r="L10" s="24">
        <f t="shared" si="4"/>
        <v>28.692307692307693</v>
      </c>
      <c r="M10" s="169"/>
      <c r="N10" s="4">
        <v>8</v>
      </c>
      <c r="O10" s="16">
        <v>1</v>
      </c>
      <c r="P10" s="16">
        <v>15</v>
      </c>
      <c r="Q10" s="16">
        <v>2</v>
      </c>
      <c r="R10" s="139"/>
      <c r="S10" s="19">
        <f t="shared" si="5"/>
        <v>185.4</v>
      </c>
      <c r="T10" s="169"/>
      <c r="U10" s="161"/>
      <c r="V10" s="161"/>
      <c r="W10" s="170"/>
      <c r="X10" s="139"/>
      <c r="Y10" s="4"/>
      <c r="Z10" s="16"/>
      <c r="AA10" s="16"/>
      <c r="AB10" s="16"/>
      <c r="AC10" s="139"/>
      <c r="AD10" s="4"/>
      <c r="AE10" s="16"/>
      <c r="AF10" s="16"/>
      <c r="AG10" s="16"/>
      <c r="AH10" s="139"/>
      <c r="AI10" s="4"/>
      <c r="AJ10" s="16"/>
      <c r="AK10" s="16"/>
      <c r="AL10" s="16"/>
      <c r="AM10" s="139"/>
      <c r="AN10" s="4">
        <v>7</v>
      </c>
      <c r="AO10" s="16">
        <v>0</v>
      </c>
      <c r="AP10" s="16">
        <v>52</v>
      </c>
      <c r="AQ10" s="16">
        <v>1</v>
      </c>
      <c r="AR10" s="139"/>
      <c r="AS10" s="4">
        <v>8</v>
      </c>
      <c r="AT10" s="16">
        <v>1</v>
      </c>
      <c r="AU10" s="16">
        <v>32</v>
      </c>
      <c r="AV10" s="16">
        <v>1</v>
      </c>
      <c r="AW10" s="139"/>
      <c r="AX10" s="4">
        <v>8</v>
      </c>
      <c r="AY10" s="16">
        <v>1</v>
      </c>
      <c r="AZ10" s="16">
        <v>15</v>
      </c>
      <c r="BA10" s="16">
        <v>2</v>
      </c>
      <c r="BB10" s="139"/>
      <c r="BC10" s="4">
        <v>8</v>
      </c>
      <c r="BD10" s="16">
        <v>0</v>
      </c>
      <c r="BE10" s="16">
        <v>31</v>
      </c>
      <c r="BF10" s="16">
        <v>0</v>
      </c>
      <c r="BG10" s="139"/>
      <c r="BH10" s="4"/>
      <c r="BI10" s="16"/>
      <c r="BJ10" s="16"/>
      <c r="BK10" s="16"/>
      <c r="BL10" s="139"/>
      <c r="BM10" s="4"/>
      <c r="BN10" s="16"/>
      <c r="BO10" s="16"/>
      <c r="BP10" s="16"/>
      <c r="BQ10" s="139"/>
      <c r="BR10" s="4">
        <v>8</v>
      </c>
      <c r="BS10" s="16">
        <v>1</v>
      </c>
      <c r="BT10" s="16">
        <v>28</v>
      </c>
      <c r="BU10" s="16">
        <v>1</v>
      </c>
      <c r="BV10" s="139"/>
      <c r="BW10" s="4">
        <v>6</v>
      </c>
      <c r="BX10" s="16">
        <v>2</v>
      </c>
      <c r="BY10" s="16">
        <v>30</v>
      </c>
      <c r="BZ10" s="16">
        <v>1</v>
      </c>
      <c r="CA10" s="139"/>
      <c r="CB10" s="4"/>
      <c r="CC10" s="16"/>
      <c r="CD10" s="16"/>
      <c r="CE10" s="16"/>
      <c r="CF10" s="139"/>
      <c r="CG10" s="4"/>
      <c r="CH10" s="16"/>
      <c r="CI10" s="16"/>
      <c r="CJ10" s="16"/>
      <c r="CK10" s="139"/>
      <c r="CL10" s="4"/>
      <c r="CM10" s="16"/>
      <c r="CN10" s="16"/>
      <c r="CO10" s="16"/>
      <c r="CP10" s="139"/>
      <c r="CQ10" s="4">
        <v>6</v>
      </c>
      <c r="CR10" s="16">
        <v>0</v>
      </c>
      <c r="CS10" s="16">
        <v>33</v>
      </c>
      <c r="CT10" s="16">
        <v>2</v>
      </c>
      <c r="CU10" s="139"/>
      <c r="CV10" s="4">
        <v>8</v>
      </c>
      <c r="CW10" s="16">
        <v>1</v>
      </c>
      <c r="CX10" s="16">
        <v>32</v>
      </c>
      <c r="CY10" s="16">
        <v>1</v>
      </c>
      <c r="CZ10" s="139"/>
      <c r="DA10" s="4">
        <v>7</v>
      </c>
      <c r="DB10" s="16">
        <v>2</v>
      </c>
      <c r="DC10" s="16">
        <v>16</v>
      </c>
      <c r="DD10" s="16">
        <v>0</v>
      </c>
      <c r="DE10" s="139"/>
      <c r="DF10" s="4"/>
      <c r="DG10" s="16"/>
      <c r="DH10" s="16"/>
      <c r="DI10" s="16"/>
      <c r="DJ10" s="139"/>
      <c r="DK10" s="4"/>
      <c r="DL10" s="16"/>
      <c r="DM10" s="16"/>
      <c r="DN10" s="16"/>
      <c r="DO10" s="139"/>
      <c r="DP10" s="4"/>
      <c r="DQ10" s="16"/>
      <c r="DR10" s="16"/>
      <c r="DS10" s="16"/>
      <c r="DT10" s="139"/>
      <c r="DU10" s="4"/>
      <c r="DV10" s="16"/>
      <c r="DW10" s="16"/>
      <c r="DX10" s="16"/>
      <c r="DY10" s="139"/>
      <c r="DZ10" s="4">
        <v>5</v>
      </c>
      <c r="EA10" s="16">
        <v>1</v>
      </c>
      <c r="EB10" s="16">
        <v>33</v>
      </c>
      <c r="EC10" s="16">
        <v>2</v>
      </c>
      <c r="ED10" s="139"/>
      <c r="EE10" s="4">
        <v>5</v>
      </c>
      <c r="EF10" s="16">
        <v>0</v>
      </c>
      <c r="EG10" s="16">
        <v>20</v>
      </c>
      <c r="EH10" s="16">
        <v>0</v>
      </c>
      <c r="EI10" s="139"/>
      <c r="EJ10" s="4">
        <v>5</v>
      </c>
      <c r="EK10" s="16">
        <v>2</v>
      </c>
      <c r="EL10" s="16">
        <v>21</v>
      </c>
      <c r="EM10" s="16">
        <v>1</v>
      </c>
      <c r="EN10" s="139"/>
      <c r="EO10" s="4">
        <v>7</v>
      </c>
      <c r="EP10" s="16">
        <v>2</v>
      </c>
      <c r="EQ10" s="16">
        <v>30</v>
      </c>
      <c r="ER10" s="16">
        <v>1</v>
      </c>
      <c r="ES10" s="223"/>
      <c r="ET10" s="4"/>
      <c r="EU10" s="16"/>
      <c r="EV10" s="16"/>
      <c r="EW10" s="16"/>
      <c r="EX10" s="223"/>
      <c r="EY10" s="259"/>
      <c r="EZ10" s="253"/>
      <c r="FA10" s="253"/>
      <c r="FB10" s="253"/>
      <c r="FC10" s="226"/>
      <c r="FD10" s="230"/>
      <c r="FE10" s="230"/>
      <c r="FF10" s="230"/>
      <c r="FG10" s="224"/>
      <c r="FH10" s="231"/>
      <c r="FI10" s="224"/>
      <c r="FJ10" s="224"/>
      <c r="FK10" s="224"/>
      <c r="FL10" s="231"/>
      <c r="FM10" s="231"/>
      <c r="FN10" s="232"/>
      <c r="FO10" s="219"/>
      <c r="FP10" s="228"/>
      <c r="FQ10" s="259"/>
      <c r="FR10" s="253"/>
      <c r="FS10" s="253"/>
      <c r="FT10" s="253"/>
      <c r="FU10" s="257"/>
      <c r="FV10"/>
      <c r="FW10"/>
      <c r="FX10"/>
      <c r="FY10"/>
      <c r="FZ10"/>
    </row>
    <row r="11" spans="1:183" s="134" customFormat="1" ht="13.65" customHeight="1" x14ac:dyDescent="0.25">
      <c r="B11" s="14" t="s">
        <v>22</v>
      </c>
      <c r="C11" s="15" t="s">
        <v>151</v>
      </c>
      <c r="D11" s="21">
        <f>IF(ISNA(VLOOKUP($B11,Batting!$B$4:$D$65,3,FALSE)),0,(VLOOKUP($B11,Batting!$B$4:$D$65,3,FALSE)))</f>
        <v>18</v>
      </c>
      <c r="E11" s="16">
        <f t="shared" si="0"/>
        <v>7</v>
      </c>
      <c r="F11" s="22">
        <f t="shared" si="1"/>
        <v>33.166666666666664</v>
      </c>
      <c r="G11" s="23">
        <f t="shared" si="1"/>
        <v>1</v>
      </c>
      <c r="H11" s="23">
        <f t="shared" si="1"/>
        <v>158</v>
      </c>
      <c r="I11" s="23">
        <f t="shared" si="1"/>
        <v>5</v>
      </c>
      <c r="J11" s="22">
        <f t="shared" si="2"/>
        <v>6.6333333333333329</v>
      </c>
      <c r="K11" s="22">
        <f t="shared" si="3"/>
        <v>4.7638190954773876</v>
      </c>
      <c r="L11" s="24">
        <f t="shared" si="4"/>
        <v>31.6</v>
      </c>
      <c r="M11" s="169"/>
      <c r="N11" s="4">
        <v>5</v>
      </c>
      <c r="O11" s="16">
        <v>1</v>
      </c>
      <c r="P11" s="16">
        <v>18</v>
      </c>
      <c r="Q11" s="16">
        <v>2</v>
      </c>
      <c r="R11" s="139"/>
      <c r="S11" s="19">
        <f t="shared" si="5"/>
        <v>68.400000000000006</v>
      </c>
      <c r="T11" s="169"/>
      <c r="U11" s="161"/>
      <c r="V11" s="161"/>
      <c r="W11" s="170"/>
      <c r="X11" s="139"/>
      <c r="Y11" s="4"/>
      <c r="Z11" s="16"/>
      <c r="AA11" s="16"/>
      <c r="AB11" s="16"/>
      <c r="AC11" s="139"/>
      <c r="AD11" s="4"/>
      <c r="AE11" s="16"/>
      <c r="AF11" s="16"/>
      <c r="AG11" s="16"/>
      <c r="AH11" s="139"/>
      <c r="AI11" s="4"/>
      <c r="AJ11" s="16"/>
      <c r="AK11" s="16"/>
      <c r="AL11" s="16"/>
      <c r="AM11" s="139"/>
      <c r="AN11" s="4"/>
      <c r="AO11" s="16"/>
      <c r="AP11" s="16"/>
      <c r="AQ11" s="16"/>
      <c r="AR11" s="139"/>
      <c r="AS11" s="4">
        <v>4</v>
      </c>
      <c r="AT11" s="16">
        <v>0</v>
      </c>
      <c r="AU11" s="16">
        <v>30</v>
      </c>
      <c r="AV11" s="16">
        <v>0</v>
      </c>
      <c r="AW11" s="139"/>
      <c r="AX11" s="4">
        <v>5</v>
      </c>
      <c r="AY11" s="16">
        <v>1</v>
      </c>
      <c r="AZ11" s="16">
        <v>18</v>
      </c>
      <c r="BA11" s="16">
        <v>2</v>
      </c>
      <c r="BB11" s="139"/>
      <c r="BC11" s="4">
        <v>8</v>
      </c>
      <c r="BD11" s="16">
        <v>0</v>
      </c>
      <c r="BE11" s="16">
        <v>29</v>
      </c>
      <c r="BF11" s="16">
        <v>0</v>
      </c>
      <c r="BG11" s="139"/>
      <c r="BH11" s="4">
        <v>8</v>
      </c>
      <c r="BI11" s="16">
        <v>0</v>
      </c>
      <c r="BJ11" s="16">
        <v>40</v>
      </c>
      <c r="BK11" s="16">
        <v>0</v>
      </c>
      <c r="BL11" s="139"/>
      <c r="BM11" s="4">
        <v>3</v>
      </c>
      <c r="BN11" s="16">
        <v>0</v>
      </c>
      <c r="BO11" s="16">
        <v>15</v>
      </c>
      <c r="BP11" s="16">
        <v>1</v>
      </c>
      <c r="BQ11" s="139"/>
      <c r="BR11" s="4"/>
      <c r="BS11" s="16"/>
      <c r="BT11" s="16"/>
      <c r="BU11" s="16"/>
      <c r="BV11" s="139"/>
      <c r="BW11" s="4"/>
      <c r="BX11" s="16"/>
      <c r="BY11" s="16"/>
      <c r="BZ11" s="16"/>
      <c r="CA11" s="139"/>
      <c r="CB11" s="4"/>
      <c r="CC11" s="16"/>
      <c r="CD11" s="16"/>
      <c r="CE11" s="16"/>
      <c r="CF11" s="139"/>
      <c r="CG11" s="4"/>
      <c r="CH11" s="16"/>
      <c r="CI11" s="16"/>
      <c r="CJ11" s="16"/>
      <c r="CK11" s="139"/>
      <c r="CL11" s="4"/>
      <c r="CM11" s="16"/>
      <c r="CN11" s="16"/>
      <c r="CO11" s="16"/>
      <c r="CP11" s="139"/>
      <c r="CQ11" s="4"/>
      <c r="CR11" s="16"/>
      <c r="CS11" s="16"/>
      <c r="CT11" s="16"/>
      <c r="CU11" s="139"/>
      <c r="CV11" s="4"/>
      <c r="CW11" s="16"/>
      <c r="CX11" s="16"/>
      <c r="CY11" s="16"/>
      <c r="CZ11" s="139"/>
      <c r="DA11" s="4"/>
      <c r="DB11" s="16"/>
      <c r="DC11" s="16"/>
      <c r="DD11" s="16"/>
      <c r="DE11" s="139"/>
      <c r="DF11" s="4"/>
      <c r="DG11" s="16"/>
      <c r="DH11" s="16"/>
      <c r="DI11" s="16"/>
      <c r="DJ11" s="139"/>
      <c r="DK11" s="4"/>
      <c r="DL11" s="16"/>
      <c r="DM11" s="16"/>
      <c r="DN11" s="16"/>
      <c r="DO11" s="139"/>
      <c r="DP11" s="4"/>
      <c r="DQ11" s="16"/>
      <c r="DR11" s="16"/>
      <c r="DS11" s="16"/>
      <c r="DT11" s="139"/>
      <c r="DU11" s="4"/>
      <c r="DV11" s="16"/>
      <c r="DW11" s="16"/>
      <c r="DX11" s="16"/>
      <c r="DY11" s="139"/>
      <c r="DZ11" s="4">
        <v>4</v>
      </c>
      <c r="EA11" s="16">
        <v>0</v>
      </c>
      <c r="EB11" s="16">
        <v>18</v>
      </c>
      <c r="EC11" s="16">
        <v>1</v>
      </c>
      <c r="ED11" s="139"/>
      <c r="EE11" s="4"/>
      <c r="EF11" s="16"/>
      <c r="EG11" s="16"/>
      <c r="EH11" s="16"/>
      <c r="EI11" s="139"/>
      <c r="EJ11" s="25">
        <f>1+(1/6)</f>
        <v>1.1666666666666667</v>
      </c>
      <c r="EK11" s="16">
        <v>0</v>
      </c>
      <c r="EL11" s="16">
        <v>8</v>
      </c>
      <c r="EM11" s="16">
        <v>1</v>
      </c>
      <c r="EN11" s="139"/>
      <c r="EO11" s="4"/>
      <c r="EP11" s="16"/>
      <c r="EQ11" s="16"/>
      <c r="ER11" s="16"/>
      <c r="ES11" s="223"/>
      <c r="ET11" s="4"/>
      <c r="EU11" s="16"/>
      <c r="EV11" s="16"/>
      <c r="EW11" s="16"/>
      <c r="EX11" s="223"/>
      <c r="EY11" s="259"/>
      <c r="EZ11" s="253"/>
      <c r="FA11" s="253"/>
      <c r="FB11" s="253"/>
      <c r="FC11" s="226"/>
      <c r="FD11" s="230"/>
      <c r="FE11" s="230"/>
      <c r="FF11" s="230"/>
      <c r="FG11" s="224"/>
      <c r="FH11" s="231"/>
      <c r="FI11" s="224"/>
      <c r="FJ11" s="224"/>
      <c r="FK11" s="224"/>
      <c r="FL11" s="231"/>
      <c r="FM11" s="231"/>
      <c r="FN11" s="232"/>
      <c r="FO11" s="219"/>
      <c r="FP11" s="228"/>
      <c r="FQ11" s="259"/>
      <c r="FR11" s="253"/>
      <c r="FS11" s="253"/>
      <c r="FT11" s="253"/>
      <c r="FU11" s="257"/>
      <c r="FV11"/>
      <c r="FW11"/>
      <c r="FX11"/>
      <c r="FY11"/>
      <c r="FZ11"/>
    </row>
    <row r="12" spans="1:183" s="134" customFormat="1" ht="13.65" customHeight="1" x14ac:dyDescent="0.25">
      <c r="B12" s="103"/>
      <c r="C12" s="103"/>
      <c r="D12" s="103"/>
      <c r="E12" s="103"/>
      <c r="F12" s="206"/>
      <c r="G12" s="206"/>
      <c r="H12" s="206"/>
      <c r="I12" s="206"/>
      <c r="J12" s="206"/>
      <c r="K12" s="207"/>
      <c r="L12" s="206"/>
      <c r="M12" s="166"/>
      <c r="N12" s="206"/>
      <c r="O12" s="206"/>
      <c r="P12" s="206"/>
      <c r="Q12" s="206"/>
      <c r="R12" s="166"/>
      <c r="S12" s="206"/>
      <c r="T12" s="206"/>
      <c r="U12" s="206"/>
      <c r="V12" s="206"/>
      <c r="W12" s="206"/>
      <c r="X12" s="139">
        <f>(-AA12/5)+(AB12*20)</f>
        <v>0</v>
      </c>
      <c r="Y12" s="206"/>
      <c r="Z12" s="206"/>
      <c r="AA12" s="206"/>
      <c r="AB12" s="206"/>
      <c r="AC12" s="139">
        <f>(-AF12/5)+(AG12*20)</f>
        <v>0</v>
      </c>
      <c r="AD12" s="206"/>
      <c r="AE12" s="206"/>
      <c r="AF12" s="206"/>
      <c r="AG12" s="206"/>
      <c r="AH12" s="139">
        <f>(-AK12/5)+(AL12*20)</f>
        <v>0</v>
      </c>
      <c r="AI12" s="206"/>
      <c r="AJ12" s="206"/>
      <c r="AK12" s="206"/>
      <c r="AL12" s="206"/>
      <c r="AM12" s="139">
        <f>(-AP12/5)+(AQ12*20)</f>
        <v>0</v>
      </c>
      <c r="AN12" s="206"/>
      <c r="AO12" s="206"/>
      <c r="AP12" s="206"/>
      <c r="AQ12" s="206"/>
      <c r="AR12" s="139">
        <f>(-AU12/5)+(AV12*20)</f>
        <v>0</v>
      </c>
      <c r="AS12" s="206"/>
      <c r="AT12" s="206"/>
      <c r="AU12" s="206"/>
      <c r="AV12" s="206"/>
      <c r="AW12" s="139">
        <f>(-AZ12/5)+(BA12*20)</f>
        <v>0</v>
      </c>
      <c r="AX12" s="206"/>
      <c r="AY12" s="206"/>
      <c r="AZ12" s="206"/>
      <c r="BA12" s="206"/>
      <c r="BB12" s="139">
        <f>(-BE12/5)+(BF12*20)</f>
        <v>0</v>
      </c>
      <c r="BC12" s="206"/>
      <c r="BD12" s="206"/>
      <c r="BE12" s="206"/>
      <c r="BF12" s="206"/>
      <c r="BG12" s="139">
        <f>(-BJ12/5)+(BK12*20)</f>
        <v>0</v>
      </c>
      <c r="BH12" s="206"/>
      <c r="BI12" s="206"/>
      <c r="BJ12" s="206"/>
      <c r="BK12" s="206"/>
      <c r="BL12" s="139">
        <f>(-BO12/5)+(BP12*20)</f>
        <v>0</v>
      </c>
      <c r="BM12" s="206"/>
      <c r="BN12" s="206"/>
      <c r="BO12" s="206"/>
      <c r="BP12" s="206"/>
      <c r="BQ12" s="139">
        <f>(-BY12/5)+(BZ12*20)</f>
        <v>0</v>
      </c>
      <c r="BR12" s="206"/>
      <c r="BS12" s="206"/>
      <c r="BT12" s="206"/>
      <c r="BU12" s="206"/>
      <c r="BV12" s="139">
        <f>(-BY12/5)+(BZ12*20)</f>
        <v>0</v>
      </c>
      <c r="BW12" s="206"/>
      <c r="BX12" s="206"/>
      <c r="BY12" s="206"/>
      <c r="BZ12" s="206"/>
      <c r="CA12" s="139">
        <f>(-CD12/5)+(CE12*20)</f>
        <v>0</v>
      </c>
      <c r="CB12" s="206"/>
      <c r="CC12" s="206"/>
      <c r="CD12" s="206"/>
      <c r="CE12" s="206"/>
      <c r="CF12" s="139">
        <f>(-CI12/5)+(CJ12*20)</f>
        <v>0</v>
      </c>
      <c r="CG12" s="206"/>
      <c r="CH12" s="206"/>
      <c r="CI12" s="206"/>
      <c r="CJ12" s="206"/>
      <c r="CK12" s="139">
        <f>(-CN12/5)+(CO12*20)</f>
        <v>0</v>
      </c>
      <c r="CL12" s="206"/>
      <c r="CM12" s="206"/>
      <c r="CN12" s="206"/>
      <c r="CO12" s="206"/>
      <c r="CP12" s="139">
        <f>(-CS12/5)+(CT12*20)</f>
        <v>0</v>
      </c>
      <c r="CQ12" s="206"/>
      <c r="CR12" s="206"/>
      <c r="CS12" s="206"/>
      <c r="CT12" s="206"/>
      <c r="CU12" s="139">
        <f>(-CX12/5)+(CY12*20)</f>
        <v>0</v>
      </c>
      <c r="CV12" s="206"/>
      <c r="CW12" s="206"/>
      <c r="CX12" s="206"/>
      <c r="CY12" s="206"/>
      <c r="CZ12" s="139">
        <f>(-DC12/5)+(DD12*20)</f>
        <v>0</v>
      </c>
      <c r="DA12" s="206"/>
      <c r="DB12" s="206"/>
      <c r="DC12" s="206"/>
      <c r="DD12" s="206"/>
      <c r="DE12" s="139">
        <f>(-DH12/5)+(DI12*20)</f>
        <v>0</v>
      </c>
      <c r="DF12" s="206"/>
      <c r="DG12" s="206"/>
      <c r="DH12" s="206"/>
      <c r="DI12" s="206"/>
      <c r="DJ12" s="139">
        <f>(-DM12/5)+(DN12*20)</f>
        <v>0</v>
      </c>
      <c r="DK12" s="206"/>
      <c r="DL12" s="206"/>
      <c r="DM12" s="206"/>
      <c r="DN12" s="206"/>
      <c r="DO12" s="139">
        <f>(-DR12/5)+(DS12*20)</f>
        <v>0</v>
      </c>
      <c r="DP12" s="206"/>
      <c r="DQ12" s="206"/>
      <c r="DR12" s="206"/>
      <c r="DS12" s="206"/>
      <c r="DT12" s="139">
        <f>(-DW12/5)+(DX12*20)</f>
        <v>0</v>
      </c>
      <c r="DU12" s="206"/>
      <c r="DV12" s="206"/>
      <c r="DW12" s="206"/>
      <c r="DX12" s="206"/>
      <c r="DY12" s="139">
        <f>(-EB12/5)+(EC12*20)</f>
        <v>0</v>
      </c>
      <c r="DZ12" s="206"/>
      <c r="EA12" s="206"/>
      <c r="EB12" s="206"/>
      <c r="EC12" s="206"/>
      <c r="ED12" s="139">
        <f>(-EG12/5)+(EH12*20)</f>
        <v>0</v>
      </c>
      <c r="EE12" s="206"/>
      <c r="EF12" s="206"/>
      <c r="EG12" s="206"/>
      <c r="EH12" s="206"/>
      <c r="EI12" s="139">
        <f>(-EL12/5)+(EM12*20)</f>
        <v>0</v>
      </c>
      <c r="EJ12" s="206"/>
      <c r="EK12" s="206"/>
      <c r="EL12" s="206"/>
      <c r="EM12" s="206"/>
      <c r="EN12" s="139">
        <f>(-EQ12/5)+(ER12*20)</f>
        <v>0</v>
      </c>
      <c r="EO12" s="206"/>
      <c r="EP12" s="206"/>
      <c r="EQ12" s="206"/>
      <c r="ER12" s="206"/>
      <c r="ES12" s="223">
        <f>(-EV12/5)+(EW12*20)</f>
        <v>0</v>
      </c>
      <c r="ET12" s="206"/>
      <c r="EU12" s="206"/>
      <c r="EV12" s="206"/>
      <c r="EW12" s="206"/>
      <c r="EX12" s="223">
        <f>(-FA12/5)+(FB12*20)</f>
        <v>0</v>
      </c>
      <c r="EY12" s="260"/>
      <c r="EZ12" s="260"/>
      <c r="FA12" s="260"/>
      <c r="FB12" s="260"/>
      <c r="FC12" s="226"/>
      <c r="FD12" s="230"/>
      <c r="FE12" s="230"/>
      <c r="FF12" s="230"/>
      <c r="FG12" s="226"/>
      <c r="FH12" s="226"/>
      <c r="FI12" s="226"/>
      <c r="FJ12" s="226"/>
      <c r="FK12" s="226"/>
      <c r="FL12" s="226"/>
      <c r="FM12" s="226"/>
      <c r="FN12" s="226"/>
      <c r="FO12" s="218"/>
      <c r="FP12" s="218"/>
      <c r="FQ12" s="260"/>
      <c r="FR12" s="260"/>
      <c r="FS12" s="260"/>
      <c r="FT12" s="260"/>
      <c r="FU12" s="257"/>
      <c r="FV12"/>
      <c r="FW12"/>
      <c r="FX12"/>
      <c r="FY12"/>
      <c r="FZ12"/>
      <c r="GA12"/>
    </row>
    <row r="13" spans="1:183" s="134" customFormat="1" ht="13.65" customHeight="1" x14ac:dyDescent="0.25">
      <c r="H13" s="208"/>
      <c r="S13" s="11" t="s">
        <v>9</v>
      </c>
      <c r="U13" s="201" t="s">
        <v>71</v>
      </c>
      <c r="V13" s="202"/>
      <c r="W13" s="325" t="s">
        <v>72</v>
      </c>
      <c r="X13" s="139">
        <f>(-AA13/5)+(AB13*20)</f>
        <v>0</v>
      </c>
      <c r="Y13" s="166"/>
      <c r="Z13" s="166"/>
      <c r="AA13" s="166"/>
      <c r="AB13" s="166"/>
      <c r="AC13" s="139">
        <f>(-AF13/5)+(AG13*20)</f>
        <v>0</v>
      </c>
      <c r="AD13" s="166"/>
      <c r="AE13" s="166"/>
      <c r="AF13" s="166"/>
      <c r="AG13" s="166"/>
      <c r="AH13" s="139">
        <f>(-AK13/5)+(AL13*20)</f>
        <v>0</v>
      </c>
      <c r="AI13" s="166"/>
      <c r="AJ13" s="166"/>
      <c r="AK13" s="166"/>
      <c r="AL13" s="166"/>
      <c r="AM13" s="139">
        <f>(-AP13/5)+(AQ13*20)</f>
        <v>0</v>
      </c>
      <c r="AN13" s="166"/>
      <c r="AO13" s="166"/>
      <c r="AP13" s="166"/>
      <c r="AQ13" s="166"/>
      <c r="AR13" s="139">
        <f>(-AU13/5)+(AV13*20)</f>
        <v>0</v>
      </c>
      <c r="AS13" s="166"/>
      <c r="AT13" s="166"/>
      <c r="AU13" s="166"/>
      <c r="AV13" s="166"/>
      <c r="AW13" s="139">
        <f>(-AZ13/5)+(BA13*20)</f>
        <v>0</v>
      </c>
      <c r="AX13" s="166"/>
      <c r="AY13" s="166"/>
      <c r="AZ13" s="166"/>
      <c r="BA13" s="166"/>
      <c r="BB13" s="139">
        <f>(-BE13/5)+(BF13*20)</f>
        <v>0</v>
      </c>
      <c r="BC13" s="166"/>
      <c r="BD13" s="166"/>
      <c r="BE13" s="166"/>
      <c r="BF13" s="166"/>
      <c r="BG13" s="139">
        <f>(-BJ13/5)+(BK13*20)</f>
        <v>0</v>
      </c>
      <c r="BH13" s="166"/>
      <c r="BI13" s="166"/>
      <c r="BJ13" s="166"/>
      <c r="BK13" s="166"/>
      <c r="BL13" s="139">
        <f>(-BO13/5)+(BP13*20)</f>
        <v>0</v>
      </c>
      <c r="BM13" s="166"/>
      <c r="BN13" s="166"/>
      <c r="BO13" s="166"/>
      <c r="BP13" s="166"/>
      <c r="BQ13" s="139">
        <f>(-BY13/5)+(BZ13*20)</f>
        <v>0</v>
      </c>
      <c r="BR13" s="166"/>
      <c r="BS13" s="166"/>
      <c r="BT13" s="166"/>
      <c r="BU13" s="166"/>
      <c r="BV13" s="139">
        <f>(-BY13/5)+(BZ13*20)</f>
        <v>0</v>
      </c>
      <c r="BW13" s="166"/>
      <c r="BX13" s="166"/>
      <c r="BY13" s="166"/>
      <c r="BZ13" s="166"/>
      <c r="CA13" s="139">
        <f>(-CD13/5)+(CE13*20)</f>
        <v>0</v>
      </c>
      <c r="CB13" s="166"/>
      <c r="CC13" s="166"/>
      <c r="CD13" s="166"/>
      <c r="CE13" s="166"/>
      <c r="CF13" s="139">
        <f>(-CI13/5)+(CJ13*20)</f>
        <v>0</v>
      </c>
      <c r="CG13" s="166"/>
      <c r="CH13" s="166"/>
      <c r="CI13" s="166"/>
      <c r="CJ13" s="166"/>
      <c r="CK13" s="139">
        <f>(-CN13/5)+(CO13*20)</f>
        <v>0</v>
      </c>
      <c r="CL13" s="166"/>
      <c r="CM13" s="166"/>
      <c r="CN13" s="166"/>
      <c r="CO13" s="166"/>
      <c r="CP13" s="139">
        <f>(-CS13/5)+(CT13*20)</f>
        <v>0</v>
      </c>
      <c r="CQ13" s="166"/>
      <c r="CR13" s="166"/>
      <c r="CS13" s="166"/>
      <c r="CT13" s="166"/>
      <c r="CU13" s="139">
        <f>(-CX13/5)+(CY13*20)</f>
        <v>0</v>
      </c>
      <c r="CV13" s="166"/>
      <c r="CW13" s="166"/>
      <c r="CX13" s="166"/>
      <c r="CY13" s="166"/>
      <c r="CZ13" s="139">
        <f>(-DC13/5)+(DD13*20)</f>
        <v>0</v>
      </c>
      <c r="DA13" s="166"/>
      <c r="DB13" s="166"/>
      <c r="DC13" s="166"/>
      <c r="DD13" s="166"/>
      <c r="DE13" s="139">
        <f>(-DH13/5)+(DI13*20)</f>
        <v>0</v>
      </c>
      <c r="DF13" s="166"/>
      <c r="DG13" s="166"/>
      <c r="DH13" s="166"/>
      <c r="DI13" s="166"/>
      <c r="DJ13" s="139">
        <f>(-DM13/5)+(DN13*20)</f>
        <v>0</v>
      </c>
      <c r="DK13" s="166"/>
      <c r="DL13" s="166"/>
      <c r="DM13" s="166"/>
      <c r="DN13" s="166"/>
      <c r="DO13" s="139">
        <f>(-DR13/5)+(DS13*20)</f>
        <v>0</v>
      </c>
      <c r="DP13" s="166"/>
      <c r="DQ13" s="166"/>
      <c r="DR13" s="166"/>
      <c r="DS13" s="166"/>
      <c r="DT13" s="139">
        <f>(-DW13/5)+(DX13*20)</f>
        <v>0</v>
      </c>
      <c r="DU13" s="166"/>
      <c r="DV13" s="166"/>
      <c r="DW13" s="166"/>
      <c r="DX13" s="166"/>
      <c r="DY13" s="139">
        <f>(-EB13/5)+(EC13*20)</f>
        <v>0</v>
      </c>
      <c r="DZ13" s="166"/>
      <c r="EA13" s="166"/>
      <c r="EB13" s="166"/>
      <c r="EC13" s="166"/>
      <c r="ED13" s="139">
        <f>(-EG13/5)+(EH13*20)</f>
        <v>0</v>
      </c>
      <c r="EE13" s="166"/>
      <c r="EF13" s="166"/>
      <c r="EG13" s="166"/>
      <c r="EH13" s="166"/>
      <c r="EI13" s="139">
        <f>(-EL13/5)+(EM13*20)</f>
        <v>0</v>
      </c>
      <c r="EJ13" s="166"/>
      <c r="EK13" s="166"/>
      <c r="EL13" s="166"/>
      <c r="EM13" s="166"/>
      <c r="EN13" s="139">
        <f>(-EQ13/5)+(ER13*20)</f>
        <v>0</v>
      </c>
      <c r="EO13" s="166"/>
      <c r="EP13" s="166"/>
      <c r="EQ13" s="166"/>
      <c r="ER13" s="166"/>
      <c r="ES13" s="223">
        <f>(-EV13/5)+(EW13*20)</f>
        <v>0</v>
      </c>
      <c r="ET13" s="166"/>
      <c r="EU13" s="166"/>
      <c r="EV13" s="166"/>
      <c r="EW13" s="166"/>
      <c r="EX13" s="223">
        <f>(-FA13/5)+(FB13*20)</f>
        <v>0</v>
      </c>
      <c r="EY13" s="260"/>
      <c r="EZ13" s="260"/>
      <c r="FA13" s="260"/>
      <c r="FB13" s="260"/>
      <c r="FC13" s="226"/>
      <c r="FD13" s="230"/>
      <c r="FE13" s="230"/>
      <c r="FF13" s="230"/>
      <c r="FG13" s="233"/>
      <c r="FH13" s="233"/>
      <c r="FI13" s="233"/>
      <c r="FJ13" s="233"/>
      <c r="FK13" s="233"/>
      <c r="FL13" s="233"/>
      <c r="FM13" s="233"/>
      <c r="FN13" s="233"/>
      <c r="FO13" s="233"/>
      <c r="FP13" s="233"/>
      <c r="FQ13" s="260"/>
      <c r="FR13" s="260"/>
      <c r="FS13" s="260"/>
      <c r="FT13" s="260"/>
      <c r="FU13" s="257"/>
      <c r="FV13"/>
      <c r="FW13"/>
      <c r="FX13"/>
      <c r="FY13"/>
      <c r="FZ13"/>
    </row>
    <row r="14" spans="1:183" s="134" customFormat="1" ht="13.65" customHeight="1" x14ac:dyDescent="0.25">
      <c r="B14" s="139"/>
      <c r="C14" s="139"/>
      <c r="D14" s="139"/>
      <c r="E14" s="139"/>
      <c r="F14" s="166"/>
      <c r="G14" s="166"/>
      <c r="H14" s="166"/>
      <c r="I14" s="166"/>
      <c r="J14" s="7" t="s">
        <v>29</v>
      </c>
      <c r="K14" s="7" t="s">
        <v>30</v>
      </c>
      <c r="L14" s="7" t="s">
        <v>31</v>
      </c>
      <c r="M14" s="166"/>
      <c r="N14" s="87" t="s">
        <v>32</v>
      </c>
      <c r="O14" s="26"/>
      <c r="P14" s="26"/>
      <c r="Q14" s="27"/>
      <c r="R14" s="139"/>
      <c r="S14" s="12" t="s">
        <v>20</v>
      </c>
      <c r="T14" s="166"/>
      <c r="U14" s="203" t="s">
        <v>73</v>
      </c>
      <c r="V14" s="204"/>
      <c r="W14" s="326"/>
      <c r="X14" s="139">
        <f>(-AA14/5)+(AB14*20)</f>
        <v>0</v>
      </c>
      <c r="Y14" s="209"/>
      <c r="Z14" s="148"/>
      <c r="AA14" s="148"/>
      <c r="AB14" s="148"/>
      <c r="AC14" s="139">
        <f>(-AF14/5)+(AG14*20)</f>
        <v>0</v>
      </c>
      <c r="AD14" s="209"/>
      <c r="AE14" s="148"/>
      <c r="AF14" s="148"/>
      <c r="AG14" s="148"/>
      <c r="AH14" s="139">
        <f>(-AK14/5)+(AL14*20)</f>
        <v>0</v>
      </c>
      <c r="AI14" s="209"/>
      <c r="AJ14" s="148"/>
      <c r="AK14" s="148"/>
      <c r="AL14" s="148"/>
      <c r="AM14" s="139">
        <f>(-AP14/5)+(AQ14*20)</f>
        <v>0</v>
      </c>
      <c r="AN14" s="209"/>
      <c r="AO14" s="148"/>
      <c r="AP14" s="148"/>
      <c r="AQ14" s="148"/>
      <c r="AR14" s="139">
        <f>(-AU14/5)+(AV14*20)</f>
        <v>0</v>
      </c>
      <c r="AS14" s="209"/>
      <c r="AT14" s="148"/>
      <c r="AU14" s="148"/>
      <c r="AV14" s="148"/>
      <c r="AW14" s="139">
        <f>(-AZ14/5)+(BA14*20)</f>
        <v>0</v>
      </c>
      <c r="AX14" s="209"/>
      <c r="AY14" s="148"/>
      <c r="AZ14" s="148"/>
      <c r="BA14" s="148"/>
      <c r="BB14" s="139">
        <f>(-BE14/5)+(BF14*20)</f>
        <v>0</v>
      </c>
      <c r="BC14" s="209"/>
      <c r="BD14" s="148"/>
      <c r="BE14" s="148"/>
      <c r="BF14" s="148"/>
      <c r="BG14" s="139">
        <f>(-BJ14/5)+(BK14*20)</f>
        <v>0</v>
      </c>
      <c r="BH14" s="209"/>
      <c r="BI14" s="148"/>
      <c r="BJ14" s="148"/>
      <c r="BK14" s="148"/>
      <c r="BL14" s="139">
        <f>(-BO14/5)+(BP14*20)</f>
        <v>0</v>
      </c>
      <c r="BM14" s="209"/>
      <c r="BN14" s="148"/>
      <c r="BO14" s="148"/>
      <c r="BP14" s="148"/>
      <c r="BQ14" s="139">
        <f>(-BY14/5)+(BZ14*20)</f>
        <v>0</v>
      </c>
      <c r="BR14" s="209"/>
      <c r="BS14" s="148"/>
      <c r="BT14" s="148"/>
      <c r="BU14" s="148"/>
      <c r="BV14" s="139">
        <f>(-BY14/5)+(BZ14*20)</f>
        <v>0</v>
      </c>
      <c r="BW14" s="209"/>
      <c r="BX14" s="148"/>
      <c r="BY14" s="148"/>
      <c r="BZ14" s="148"/>
      <c r="CA14" s="139">
        <f>(-CD14/5)+(CE14*20)</f>
        <v>0</v>
      </c>
      <c r="CB14" s="209"/>
      <c r="CC14" s="148"/>
      <c r="CD14" s="148"/>
      <c r="CE14" s="148"/>
      <c r="CF14" s="139">
        <f>(-CI14/5)+(CJ14*20)</f>
        <v>0</v>
      </c>
      <c r="CG14" s="209"/>
      <c r="CH14" s="148"/>
      <c r="CI14" s="148"/>
      <c r="CJ14" s="148"/>
      <c r="CK14" s="139">
        <f>(-CN14/5)+(CO14*20)</f>
        <v>0</v>
      </c>
      <c r="CL14" s="209"/>
      <c r="CM14" s="148"/>
      <c r="CN14" s="148"/>
      <c r="CO14" s="148"/>
      <c r="CP14" s="139">
        <f>(-CS14/5)+(CT14*20)</f>
        <v>0</v>
      </c>
      <c r="CQ14" s="209"/>
      <c r="CR14" s="148"/>
      <c r="CS14" s="148"/>
      <c r="CT14" s="148"/>
      <c r="CU14" s="139">
        <f>(-CX14/5)+(CY14*20)</f>
        <v>0</v>
      </c>
      <c r="CV14" s="209"/>
      <c r="CW14" s="148"/>
      <c r="CX14" s="148"/>
      <c r="CY14" s="148"/>
      <c r="CZ14" s="139">
        <f>(-DC14/5)+(DD14*20)</f>
        <v>0</v>
      </c>
      <c r="DA14" s="209"/>
      <c r="DB14" s="148"/>
      <c r="DC14" s="148"/>
      <c r="DD14" s="148"/>
      <c r="DE14" s="139">
        <f>(-DH14/5)+(DI14*20)</f>
        <v>0</v>
      </c>
      <c r="DF14" s="209"/>
      <c r="DG14" s="148"/>
      <c r="DH14" s="148"/>
      <c r="DI14" s="148"/>
      <c r="DJ14" s="139">
        <f>(-DM14/5)+(DN14*20)</f>
        <v>0</v>
      </c>
      <c r="DK14" s="209"/>
      <c r="DL14" s="148"/>
      <c r="DM14" s="148"/>
      <c r="DN14" s="148"/>
      <c r="DO14" s="139">
        <f>(-DR14/5)+(DS14*20)</f>
        <v>0</v>
      </c>
      <c r="DP14" s="209"/>
      <c r="DQ14" s="148"/>
      <c r="DR14" s="148"/>
      <c r="DS14" s="148"/>
      <c r="DT14" s="139">
        <f>(-DW14/5)+(DX14*20)</f>
        <v>0</v>
      </c>
      <c r="DU14" s="209"/>
      <c r="DV14" s="148"/>
      <c r="DW14" s="148"/>
      <c r="DX14" s="148"/>
      <c r="DY14" s="139">
        <f>(-EB14/5)+(EC14*20)</f>
        <v>0</v>
      </c>
      <c r="DZ14" s="209"/>
      <c r="EA14" s="148"/>
      <c r="EB14" s="148"/>
      <c r="EC14" s="148"/>
      <c r="ED14" s="139">
        <f>(-EG14/5)+(EH14*20)</f>
        <v>0</v>
      </c>
      <c r="EE14" s="209"/>
      <c r="EF14" s="148"/>
      <c r="EG14" s="148"/>
      <c r="EH14" s="148"/>
      <c r="EI14" s="139">
        <f>(-EL14/5)+(EM14*20)</f>
        <v>0</v>
      </c>
      <c r="EJ14" s="209"/>
      <c r="EK14" s="148"/>
      <c r="EL14" s="148"/>
      <c r="EM14" s="148"/>
      <c r="EN14" s="139">
        <f>(-EQ14/5)+(ER14*20)</f>
        <v>0</v>
      </c>
      <c r="EO14" s="209"/>
      <c r="EP14" s="148"/>
      <c r="EQ14" s="148"/>
      <c r="ER14" s="148"/>
      <c r="ES14" s="223">
        <f>(-EV14/5)+(EW14*20)</f>
        <v>0</v>
      </c>
      <c r="ET14" s="209"/>
      <c r="EU14" s="148"/>
      <c r="EV14" s="148"/>
      <c r="EW14" s="148"/>
      <c r="EX14" s="223">
        <f>(-FA14/5)+(FB14*20)</f>
        <v>0</v>
      </c>
      <c r="EY14" s="256"/>
      <c r="EZ14" s="252"/>
      <c r="FA14" s="252"/>
      <c r="FB14" s="252"/>
      <c r="FC14" s="223"/>
      <c r="FD14" s="230"/>
      <c r="FE14" s="230"/>
      <c r="FF14" s="230"/>
      <c r="FG14" s="330" t="s">
        <v>68</v>
      </c>
      <c r="FH14" s="330"/>
      <c r="FI14" s="330"/>
      <c r="FJ14" s="330"/>
      <c r="FK14" s="330"/>
      <c r="FL14" s="330"/>
      <c r="FM14" s="330"/>
      <c r="FN14" s="330"/>
      <c r="FO14" s="230" t="s">
        <v>11</v>
      </c>
      <c r="FP14" s="220" t="s">
        <v>12</v>
      </c>
      <c r="FQ14" s="256"/>
      <c r="FR14" s="252"/>
      <c r="FS14" s="252"/>
      <c r="FT14" s="252"/>
      <c r="FU14" s="257"/>
      <c r="FV14"/>
      <c r="FW14"/>
      <c r="FX14"/>
      <c r="FY14"/>
      <c r="FZ14"/>
    </row>
    <row r="15" spans="1:183" s="134" customFormat="1" ht="13.65" customHeight="1" x14ac:dyDescent="0.25">
      <c r="B15" s="1" t="s">
        <v>45</v>
      </c>
      <c r="C15" s="6"/>
      <c r="D15" s="6" t="s">
        <v>14</v>
      </c>
      <c r="E15" s="7" t="s">
        <v>15</v>
      </c>
      <c r="F15" s="7" t="s">
        <v>34</v>
      </c>
      <c r="G15" s="7" t="s">
        <v>35</v>
      </c>
      <c r="H15" s="7" t="s">
        <v>17</v>
      </c>
      <c r="I15" s="7" t="s">
        <v>36</v>
      </c>
      <c r="J15" s="7" t="s">
        <v>37</v>
      </c>
      <c r="K15" s="7" t="s">
        <v>38</v>
      </c>
      <c r="L15" s="7" t="s">
        <v>19</v>
      </c>
      <c r="M15" s="168"/>
      <c r="N15" s="7" t="s">
        <v>34</v>
      </c>
      <c r="O15" s="7" t="s">
        <v>35</v>
      </c>
      <c r="P15" s="7" t="s">
        <v>39</v>
      </c>
      <c r="Q15" s="7" t="s">
        <v>36</v>
      </c>
      <c r="R15" s="139"/>
      <c r="S15" s="10" t="s">
        <v>60</v>
      </c>
      <c r="T15" s="205"/>
      <c r="U15" s="167" t="s">
        <v>38</v>
      </c>
      <c r="V15" s="186" t="s">
        <v>19</v>
      </c>
      <c r="W15" s="160" t="s">
        <v>60</v>
      </c>
      <c r="X15" s="139" t="e">
        <f>(-AA15/5)+(AB15*20)</f>
        <v>#VALUE!</v>
      </c>
      <c r="Y15" s="7" t="s">
        <v>34</v>
      </c>
      <c r="Z15" s="7" t="s">
        <v>35</v>
      </c>
      <c r="AA15" s="7" t="s">
        <v>39</v>
      </c>
      <c r="AB15" s="7" t="s">
        <v>36</v>
      </c>
      <c r="AC15" s="139" t="e">
        <f>(-AF15/5)+(AG15*20)</f>
        <v>#VALUE!</v>
      </c>
      <c r="AD15" s="7" t="s">
        <v>34</v>
      </c>
      <c r="AE15" s="7" t="s">
        <v>35</v>
      </c>
      <c r="AF15" s="7" t="s">
        <v>39</v>
      </c>
      <c r="AG15" s="7" t="s">
        <v>36</v>
      </c>
      <c r="AH15" s="139" t="e">
        <f>(-AK15/5)+(AL15*20)</f>
        <v>#VALUE!</v>
      </c>
      <c r="AI15" s="7" t="s">
        <v>34</v>
      </c>
      <c r="AJ15" s="7" t="s">
        <v>35</v>
      </c>
      <c r="AK15" s="7" t="s">
        <v>39</v>
      </c>
      <c r="AL15" s="7" t="s">
        <v>36</v>
      </c>
      <c r="AM15" s="139" t="e">
        <f>(-AP15/5)+(AQ15*20)</f>
        <v>#VALUE!</v>
      </c>
      <c r="AN15" s="7" t="s">
        <v>34</v>
      </c>
      <c r="AO15" s="7" t="s">
        <v>35</v>
      </c>
      <c r="AP15" s="7" t="s">
        <v>39</v>
      </c>
      <c r="AQ15" s="7" t="s">
        <v>36</v>
      </c>
      <c r="AR15" s="139" t="e">
        <f>(-AU15/5)+(AV15*20)</f>
        <v>#VALUE!</v>
      </c>
      <c r="AS15" s="7" t="s">
        <v>34</v>
      </c>
      <c r="AT15" s="7" t="s">
        <v>35</v>
      </c>
      <c r="AU15" s="7" t="s">
        <v>39</v>
      </c>
      <c r="AV15" s="7" t="s">
        <v>36</v>
      </c>
      <c r="AW15" s="139" t="e">
        <f>(-AZ15/5)+(BA15*20)</f>
        <v>#VALUE!</v>
      </c>
      <c r="AX15" s="7" t="s">
        <v>34</v>
      </c>
      <c r="AY15" s="7" t="s">
        <v>35</v>
      </c>
      <c r="AZ15" s="7" t="s">
        <v>39</v>
      </c>
      <c r="BA15" s="7" t="s">
        <v>36</v>
      </c>
      <c r="BB15" s="139" t="e">
        <f>(-BE15/5)+(BF15*20)</f>
        <v>#VALUE!</v>
      </c>
      <c r="BC15" s="7" t="s">
        <v>34</v>
      </c>
      <c r="BD15" s="7" t="s">
        <v>35</v>
      </c>
      <c r="BE15" s="7" t="s">
        <v>39</v>
      </c>
      <c r="BF15" s="7" t="s">
        <v>36</v>
      </c>
      <c r="BG15" s="139" t="e">
        <f>(-BJ15/5)+(BK15*20)</f>
        <v>#VALUE!</v>
      </c>
      <c r="BH15" s="7" t="s">
        <v>34</v>
      </c>
      <c r="BI15" s="7" t="s">
        <v>35</v>
      </c>
      <c r="BJ15" s="7" t="s">
        <v>39</v>
      </c>
      <c r="BK15" s="7" t="s">
        <v>36</v>
      </c>
      <c r="BL15" s="139" t="e">
        <f>(-BO15/5)+(BP15*20)</f>
        <v>#VALUE!</v>
      </c>
      <c r="BM15" s="7" t="s">
        <v>34</v>
      </c>
      <c r="BN15" s="7" t="s">
        <v>35</v>
      </c>
      <c r="BO15" s="7" t="s">
        <v>39</v>
      </c>
      <c r="BP15" s="7" t="s">
        <v>36</v>
      </c>
      <c r="BQ15" s="139" t="e">
        <f>(-BY15/5)+(BZ15*20)</f>
        <v>#VALUE!</v>
      </c>
      <c r="BR15" s="7" t="s">
        <v>34</v>
      </c>
      <c r="BS15" s="7" t="s">
        <v>35</v>
      </c>
      <c r="BT15" s="7" t="s">
        <v>39</v>
      </c>
      <c r="BU15" s="7" t="s">
        <v>36</v>
      </c>
      <c r="BV15" s="139" t="e">
        <f>(-BY15/5)+(BZ15*20)</f>
        <v>#VALUE!</v>
      </c>
      <c r="BW15" s="7" t="s">
        <v>34</v>
      </c>
      <c r="BX15" s="7" t="s">
        <v>35</v>
      </c>
      <c r="BY15" s="7" t="s">
        <v>39</v>
      </c>
      <c r="BZ15" s="7" t="s">
        <v>36</v>
      </c>
      <c r="CA15" s="139" t="e">
        <f>(-CD15/5)+(CE15*20)</f>
        <v>#VALUE!</v>
      </c>
      <c r="CB15" s="7" t="s">
        <v>34</v>
      </c>
      <c r="CC15" s="7" t="s">
        <v>35</v>
      </c>
      <c r="CD15" s="7" t="s">
        <v>39</v>
      </c>
      <c r="CE15" s="7" t="s">
        <v>36</v>
      </c>
      <c r="CF15" s="139" t="e">
        <f>(-CI15/5)+(CJ15*20)</f>
        <v>#VALUE!</v>
      </c>
      <c r="CG15" s="7" t="s">
        <v>34</v>
      </c>
      <c r="CH15" s="7" t="s">
        <v>35</v>
      </c>
      <c r="CI15" s="7" t="s">
        <v>39</v>
      </c>
      <c r="CJ15" s="7" t="s">
        <v>36</v>
      </c>
      <c r="CK15" s="139" t="e">
        <f>(-CN15/5)+(CO15*20)</f>
        <v>#VALUE!</v>
      </c>
      <c r="CL15" s="7" t="s">
        <v>34</v>
      </c>
      <c r="CM15" s="7" t="s">
        <v>35</v>
      </c>
      <c r="CN15" s="7" t="s">
        <v>39</v>
      </c>
      <c r="CO15" s="7" t="s">
        <v>36</v>
      </c>
      <c r="CP15" s="139" t="e">
        <f>(-CS15/5)+(CT15*20)</f>
        <v>#VALUE!</v>
      </c>
      <c r="CQ15" s="7" t="s">
        <v>34</v>
      </c>
      <c r="CR15" s="7" t="s">
        <v>35</v>
      </c>
      <c r="CS15" s="7" t="s">
        <v>39</v>
      </c>
      <c r="CT15" s="7" t="s">
        <v>36</v>
      </c>
      <c r="CU15" s="139" t="e">
        <f>(-CX15/5)+(CY15*20)</f>
        <v>#VALUE!</v>
      </c>
      <c r="CV15" s="7" t="s">
        <v>34</v>
      </c>
      <c r="CW15" s="7" t="s">
        <v>35</v>
      </c>
      <c r="CX15" s="7" t="s">
        <v>39</v>
      </c>
      <c r="CY15" s="7" t="s">
        <v>36</v>
      </c>
      <c r="CZ15" s="139" t="e">
        <f>(-DC15/5)+(DD15*20)</f>
        <v>#VALUE!</v>
      </c>
      <c r="DA15" s="7" t="s">
        <v>34</v>
      </c>
      <c r="DB15" s="7" t="s">
        <v>35</v>
      </c>
      <c r="DC15" s="7" t="s">
        <v>39</v>
      </c>
      <c r="DD15" s="7" t="s">
        <v>36</v>
      </c>
      <c r="DE15" s="139" t="e">
        <f>(-DH15/5)+(DI15*20)</f>
        <v>#VALUE!</v>
      </c>
      <c r="DF15" s="7" t="s">
        <v>34</v>
      </c>
      <c r="DG15" s="7" t="s">
        <v>35</v>
      </c>
      <c r="DH15" s="7" t="s">
        <v>39</v>
      </c>
      <c r="DI15" s="7" t="s">
        <v>36</v>
      </c>
      <c r="DJ15" s="139" t="e">
        <f>(-DM15/5)+(DN15*20)</f>
        <v>#VALUE!</v>
      </c>
      <c r="DK15" s="7" t="s">
        <v>34</v>
      </c>
      <c r="DL15" s="7" t="s">
        <v>35</v>
      </c>
      <c r="DM15" s="7" t="s">
        <v>39</v>
      </c>
      <c r="DN15" s="7" t="s">
        <v>36</v>
      </c>
      <c r="DO15" s="139" t="e">
        <f>(-DR15/5)+(DS15*20)</f>
        <v>#VALUE!</v>
      </c>
      <c r="DP15" s="7" t="s">
        <v>34</v>
      </c>
      <c r="DQ15" s="7" t="s">
        <v>35</v>
      </c>
      <c r="DR15" s="7" t="s">
        <v>39</v>
      </c>
      <c r="DS15" s="7" t="s">
        <v>36</v>
      </c>
      <c r="DT15" s="139" t="e">
        <f>(-DW15/5)+(DX15*20)</f>
        <v>#VALUE!</v>
      </c>
      <c r="DU15" s="7" t="s">
        <v>34</v>
      </c>
      <c r="DV15" s="7" t="s">
        <v>35</v>
      </c>
      <c r="DW15" s="7" t="s">
        <v>39</v>
      </c>
      <c r="DX15" s="7" t="s">
        <v>36</v>
      </c>
      <c r="DY15" s="139" t="e">
        <f>(-EB15/5)+(EC15*20)</f>
        <v>#VALUE!</v>
      </c>
      <c r="DZ15" s="7" t="s">
        <v>34</v>
      </c>
      <c r="EA15" s="7" t="s">
        <v>35</v>
      </c>
      <c r="EB15" s="7" t="s">
        <v>39</v>
      </c>
      <c r="EC15" s="7" t="s">
        <v>36</v>
      </c>
      <c r="ED15" s="139" t="e">
        <f>(-EG15/5)+(EH15*20)</f>
        <v>#VALUE!</v>
      </c>
      <c r="EE15" s="7" t="s">
        <v>34</v>
      </c>
      <c r="EF15" s="7" t="s">
        <v>35</v>
      </c>
      <c r="EG15" s="7" t="s">
        <v>39</v>
      </c>
      <c r="EH15" s="7" t="s">
        <v>36</v>
      </c>
      <c r="EI15" s="139" t="e">
        <f>(-EL15/5)+(EM15*20)</f>
        <v>#VALUE!</v>
      </c>
      <c r="EJ15" s="7" t="s">
        <v>34</v>
      </c>
      <c r="EK15" s="7" t="s">
        <v>35</v>
      </c>
      <c r="EL15" s="7" t="s">
        <v>39</v>
      </c>
      <c r="EM15" s="7" t="s">
        <v>36</v>
      </c>
      <c r="EN15" s="139" t="e">
        <f>(-EQ15/5)+(ER15*20)</f>
        <v>#VALUE!</v>
      </c>
      <c r="EO15" s="7" t="s">
        <v>34</v>
      </c>
      <c r="EP15" s="7" t="s">
        <v>35</v>
      </c>
      <c r="EQ15" s="7" t="s">
        <v>39</v>
      </c>
      <c r="ER15" s="7" t="s">
        <v>36</v>
      </c>
      <c r="ES15" s="223" t="e">
        <f>(-EV15/5)+(EW15*20)</f>
        <v>#VALUE!</v>
      </c>
      <c r="ET15" s="7" t="s">
        <v>34</v>
      </c>
      <c r="EU15" s="7" t="s">
        <v>35</v>
      </c>
      <c r="EV15" s="7" t="s">
        <v>39</v>
      </c>
      <c r="EW15" s="7" t="s">
        <v>36</v>
      </c>
      <c r="EX15" s="223" t="e">
        <f>(-FA15/5)+(FB15*20)</f>
        <v>#VALUE!</v>
      </c>
      <c r="EY15" s="258" t="s">
        <v>34</v>
      </c>
      <c r="EZ15" s="258" t="s">
        <v>35</v>
      </c>
      <c r="FA15" s="258" t="s">
        <v>39</v>
      </c>
      <c r="FB15" s="258" t="s">
        <v>36</v>
      </c>
      <c r="FC15" s="223"/>
      <c r="FD15" s="230"/>
      <c r="FE15" s="230"/>
      <c r="FF15" s="230"/>
      <c r="FG15" s="220" t="s">
        <v>14</v>
      </c>
      <c r="FH15" s="220" t="s">
        <v>34</v>
      </c>
      <c r="FI15" s="220" t="s">
        <v>35</v>
      </c>
      <c r="FJ15" s="220" t="s">
        <v>39</v>
      </c>
      <c r="FK15" s="220" t="s">
        <v>36</v>
      </c>
      <c r="FL15" s="220" t="s">
        <v>37</v>
      </c>
      <c r="FM15" s="220" t="s">
        <v>38</v>
      </c>
      <c r="FN15" s="220" t="s">
        <v>19</v>
      </c>
      <c r="FO15" s="230" t="s">
        <v>11</v>
      </c>
      <c r="FP15" s="220" t="s">
        <v>21</v>
      </c>
      <c r="FQ15" s="258" t="s">
        <v>34</v>
      </c>
      <c r="FR15" s="258" t="s">
        <v>35</v>
      </c>
      <c r="FS15" s="258" t="s">
        <v>39</v>
      </c>
      <c r="FT15" s="258" t="s">
        <v>36</v>
      </c>
      <c r="FU15" s="257"/>
      <c r="FV15"/>
      <c r="FW15"/>
      <c r="FX15"/>
      <c r="FY15"/>
      <c r="FZ15"/>
    </row>
    <row r="16" spans="1:183" s="134" customFormat="1" ht="13.65" customHeight="1" x14ac:dyDescent="0.25">
      <c r="B16" s="14" t="s">
        <v>267</v>
      </c>
      <c r="C16" s="15" t="s">
        <v>148</v>
      </c>
      <c r="D16" s="21">
        <f>IF(ISNA(VLOOKUP($B16,Batting!$B$4:$D$65,3,FALSE)),0,(VLOOKUP($B16,Batting!$B$4:$D$65,3,FALSE)))</f>
        <v>1</v>
      </c>
      <c r="E16" s="16">
        <f t="shared" ref="E16:E52" si="6">IF(COUNT(Y16,AD16,AI16,AN16,AS16,AX16,BC16,BH16,BM16,BR16,BW16,CB16,CG16,CL16,CQ16,CV16,DA16,DF16,DK16,DP16,DU16,DZ16,EE16,EJ16,EO16,ET16,EY16,FQ16)=0,"-",COUNT(Y16,AD16,AI16,AN16,AS16,AX16,BC16,BH16,BM16,BR16,BW16,CB16,CG16,CL16,CQ16,CV16,DA16,DF16,DK16,DP16,DU16,DZ16,EE16,EJ16,EO16,ET16,EY16,FQ16))</f>
        <v>1</v>
      </c>
      <c r="F16" s="22">
        <f t="shared" ref="F16:F52" si="7">SUM(Y16,AD16,AI16,AN16,AX16,AS16,BC16,BH16,BM16,BR16,BW16,CB16,CG16,CL16,CQ16,CV16,DA16,DF16,DK16,DP16,DU16,DZ16,EE16,EJ16,EO16,ET16,EY16,FQ16)</f>
        <v>2</v>
      </c>
      <c r="G16" s="23">
        <f t="shared" ref="G16:G52" si="8">SUM(Z16,AE16,AJ16,AO16,AY16,AT16,BD16,BI16,BN16,BS16,BX16,CC16,CH16,CM16,CR16,CW16,DB16,DG16,DL16,DQ16,DV16,EA16,EF16,EK16,EP16,EU16,EZ16,FR16)</f>
        <v>0</v>
      </c>
      <c r="H16" s="23">
        <f t="shared" ref="H16:H52" si="9">SUM(AA16,AF16,AK16,AP16,AZ16,AU16,BE16,BJ16,BO16,BT16,BY16,CD16,CI16,CN16,CS16,CX16,DC16,DH16,DM16,DR16,DW16,EB16,EG16,EL16,EQ16,EV16,FA16,FS16)</f>
        <v>0</v>
      </c>
      <c r="I16" s="23">
        <f t="shared" ref="I16:I52" si="10">SUM(AB16,AG16,AL16,AQ16,BA16,AV16,BF16,BK16,BP16,BU16,BZ16,CE16,CJ16,CO16,CT16,CY16,DD16,DI16,DN16,DS16,DX16,EC16,EH16,EM16,ER16,EW16,FB16,FT16)</f>
        <v>1</v>
      </c>
      <c r="J16" s="22">
        <f t="shared" ref="J16:J52" si="11">IF(I16=0,"-",F16/I16)</f>
        <v>2</v>
      </c>
      <c r="K16" s="22">
        <f t="shared" ref="K16:K52" si="12">IF(F16=0,"-",H16/F16)</f>
        <v>0</v>
      </c>
      <c r="L16" s="24">
        <f t="shared" ref="L16:L52" si="13">IF(I16=0,"-",H16/I16)</f>
        <v>0</v>
      </c>
      <c r="M16" s="169"/>
      <c r="N16" s="4">
        <v>2</v>
      </c>
      <c r="O16" s="16">
        <v>0</v>
      </c>
      <c r="P16" s="16">
        <v>0</v>
      </c>
      <c r="Q16" s="16">
        <v>1</v>
      </c>
      <c r="R16" s="139"/>
      <c r="S16" s="19">
        <f t="shared" ref="S16:S27" si="14">(I16*20)-(H16/5)</f>
        <v>20</v>
      </c>
      <c r="T16" s="169"/>
      <c r="U16" s="161"/>
      <c r="V16" s="161"/>
      <c r="W16" s="170"/>
      <c r="X16" s="139"/>
      <c r="Y16" s="4"/>
      <c r="Z16" s="16"/>
      <c r="AA16" s="16"/>
      <c r="AB16" s="16"/>
      <c r="AC16" s="139"/>
      <c r="AD16" s="4"/>
      <c r="AE16" s="16"/>
      <c r="AF16" s="16"/>
      <c r="AG16" s="16"/>
      <c r="AH16" s="139"/>
      <c r="AI16" s="4"/>
      <c r="AJ16" s="16"/>
      <c r="AK16" s="16"/>
      <c r="AL16" s="16"/>
      <c r="AM16" s="139"/>
      <c r="AN16" s="4"/>
      <c r="AO16" s="16"/>
      <c r="AP16" s="16"/>
      <c r="AQ16" s="16"/>
      <c r="AR16" s="139"/>
      <c r="AS16" s="4"/>
      <c r="AT16" s="16"/>
      <c r="AU16" s="16"/>
      <c r="AV16" s="16"/>
      <c r="AW16" s="139"/>
      <c r="AX16" s="4"/>
      <c r="AY16" s="16"/>
      <c r="AZ16" s="16"/>
      <c r="BA16" s="16"/>
      <c r="BB16" s="139"/>
      <c r="BC16" s="4"/>
      <c r="BD16" s="16"/>
      <c r="BE16" s="16"/>
      <c r="BF16" s="16"/>
      <c r="BG16" s="139"/>
      <c r="BH16" s="4"/>
      <c r="BI16" s="16"/>
      <c r="BJ16" s="16"/>
      <c r="BK16" s="16"/>
      <c r="BL16" s="139"/>
      <c r="BM16" s="4"/>
      <c r="BN16" s="16"/>
      <c r="BO16" s="16"/>
      <c r="BP16" s="16"/>
      <c r="BQ16" s="139"/>
      <c r="BR16" s="4"/>
      <c r="BS16" s="16"/>
      <c r="BT16" s="16"/>
      <c r="BU16" s="16"/>
      <c r="BV16" s="139"/>
      <c r="BW16" s="4"/>
      <c r="BX16" s="16"/>
      <c r="BY16" s="16"/>
      <c r="BZ16" s="16"/>
      <c r="CA16" s="139"/>
      <c r="CB16" s="4"/>
      <c r="CC16" s="16"/>
      <c r="CD16" s="16"/>
      <c r="CE16" s="16"/>
      <c r="CF16" s="139"/>
      <c r="CG16" s="4">
        <v>2</v>
      </c>
      <c r="CH16" s="16">
        <v>0</v>
      </c>
      <c r="CI16" s="16">
        <v>0</v>
      </c>
      <c r="CJ16" s="16">
        <v>1</v>
      </c>
      <c r="CK16" s="139"/>
      <c r="CL16" s="4"/>
      <c r="CM16" s="16"/>
      <c r="CN16" s="16"/>
      <c r="CO16" s="16"/>
      <c r="CP16" s="139"/>
      <c r="CQ16" s="4"/>
      <c r="CR16" s="16"/>
      <c r="CS16" s="16"/>
      <c r="CT16" s="16"/>
      <c r="CU16" s="139"/>
      <c r="CV16" s="4"/>
      <c r="CW16" s="16"/>
      <c r="CX16" s="16"/>
      <c r="CY16" s="16"/>
      <c r="CZ16" s="139"/>
      <c r="DA16" s="4"/>
      <c r="DB16" s="16"/>
      <c r="DC16" s="16"/>
      <c r="DD16" s="16"/>
      <c r="DE16" s="139"/>
      <c r="DF16" s="4"/>
      <c r="DG16" s="16"/>
      <c r="DH16" s="16"/>
      <c r="DI16" s="16"/>
      <c r="DJ16" s="139"/>
      <c r="DK16" s="4"/>
      <c r="DL16" s="16"/>
      <c r="DM16" s="16"/>
      <c r="DN16" s="16"/>
      <c r="DO16" s="139"/>
      <c r="DP16" s="4"/>
      <c r="DQ16" s="16"/>
      <c r="DR16" s="16"/>
      <c r="DS16" s="16"/>
      <c r="DT16" s="139"/>
      <c r="DU16" s="4"/>
      <c r="DV16" s="16"/>
      <c r="DW16" s="16"/>
      <c r="DX16" s="16"/>
      <c r="DY16" s="139"/>
      <c r="DZ16" s="4"/>
      <c r="EA16" s="16"/>
      <c r="EB16" s="16"/>
      <c r="EC16" s="16"/>
      <c r="ED16" s="139"/>
      <c r="EE16" s="4"/>
      <c r="EF16" s="16"/>
      <c r="EG16" s="16"/>
      <c r="EH16" s="16"/>
      <c r="EI16" s="139"/>
      <c r="EJ16" s="4"/>
      <c r="EK16" s="16"/>
      <c r="EL16" s="16"/>
      <c r="EM16" s="16"/>
      <c r="EN16" s="139"/>
      <c r="EO16" s="4"/>
      <c r="EP16" s="16"/>
      <c r="EQ16" s="16"/>
      <c r="ER16" s="16"/>
      <c r="ES16" s="223"/>
      <c r="ET16" s="4"/>
      <c r="EU16" s="16"/>
      <c r="EV16" s="16"/>
      <c r="EW16" s="16"/>
      <c r="EX16" s="223"/>
      <c r="EY16" s="259"/>
      <c r="EZ16" s="253"/>
      <c r="FA16" s="253"/>
      <c r="FB16" s="253"/>
      <c r="FC16" s="226"/>
      <c r="FD16" s="230"/>
      <c r="FE16" s="230"/>
      <c r="FF16" s="230"/>
      <c r="FG16" s="224"/>
      <c r="FH16" s="231"/>
      <c r="FI16" s="224"/>
      <c r="FJ16" s="224"/>
      <c r="FK16" s="224"/>
      <c r="FL16" s="231"/>
      <c r="FM16" s="231"/>
      <c r="FN16" s="232"/>
      <c r="FO16" s="219"/>
      <c r="FP16" s="228"/>
      <c r="FQ16" s="259"/>
      <c r="FR16" s="253"/>
      <c r="FS16" s="253"/>
      <c r="FT16" s="253"/>
      <c r="FU16" s="257"/>
      <c r="FV16"/>
      <c r="FW16"/>
      <c r="FX16"/>
      <c r="FY16"/>
      <c r="FZ16"/>
    </row>
    <row r="17" spans="2:182" s="134" customFormat="1" ht="13.65" customHeight="1" x14ac:dyDescent="0.25">
      <c r="B17" s="14" t="s">
        <v>421</v>
      </c>
      <c r="C17" s="15" t="s">
        <v>151</v>
      </c>
      <c r="D17" s="21">
        <f>IF(ISNA(VLOOKUP($B17,Batting!$B$4:$D$65,3,FALSE)),0,(VLOOKUP($B17,Batting!$B$4:$D$65,3,FALSE)))</f>
        <v>1</v>
      </c>
      <c r="E17" s="16">
        <f t="shared" si="6"/>
        <v>1</v>
      </c>
      <c r="F17" s="22">
        <f t="shared" si="7"/>
        <v>1.6666666666666665</v>
      </c>
      <c r="G17" s="23">
        <f t="shared" si="8"/>
        <v>0</v>
      </c>
      <c r="H17" s="23">
        <f t="shared" si="9"/>
        <v>3</v>
      </c>
      <c r="I17" s="23">
        <f t="shared" si="10"/>
        <v>2</v>
      </c>
      <c r="J17" s="22">
        <f t="shared" si="11"/>
        <v>0.83333333333333326</v>
      </c>
      <c r="K17" s="22">
        <f t="shared" si="12"/>
        <v>1.8000000000000003</v>
      </c>
      <c r="L17" s="24">
        <f t="shared" si="13"/>
        <v>1.5</v>
      </c>
      <c r="M17" s="169"/>
      <c r="N17" s="4">
        <v>5</v>
      </c>
      <c r="O17" s="16">
        <v>0</v>
      </c>
      <c r="P17" s="16">
        <v>55</v>
      </c>
      <c r="Q17" s="16">
        <v>1</v>
      </c>
      <c r="R17" s="139"/>
      <c r="S17" s="19">
        <f t="shared" si="14"/>
        <v>39.4</v>
      </c>
      <c r="T17" s="169"/>
      <c r="U17" s="161"/>
      <c r="V17" s="161"/>
      <c r="W17" s="170"/>
      <c r="X17" s="139"/>
      <c r="Y17" s="4"/>
      <c r="Z17" s="16"/>
      <c r="AA17" s="16"/>
      <c r="AB17" s="16"/>
      <c r="AC17" s="139"/>
      <c r="AD17" s="4"/>
      <c r="AE17" s="16"/>
      <c r="AF17" s="16"/>
      <c r="AG17" s="16"/>
      <c r="AH17" s="139"/>
      <c r="AI17" s="4"/>
      <c r="AJ17" s="16"/>
      <c r="AK17" s="16"/>
      <c r="AL17" s="16"/>
      <c r="AM17" s="139"/>
      <c r="AN17" s="4"/>
      <c r="AO17" s="16"/>
      <c r="AP17" s="16"/>
      <c r="AQ17" s="16"/>
      <c r="AR17" s="139"/>
      <c r="AS17" s="4"/>
      <c r="AT17" s="16"/>
      <c r="AU17" s="16"/>
      <c r="AV17" s="16"/>
      <c r="AW17" s="139"/>
      <c r="AX17" s="4"/>
      <c r="AY17" s="16"/>
      <c r="AZ17" s="16"/>
      <c r="BA17" s="16"/>
      <c r="BB17" s="139"/>
      <c r="BC17" s="4"/>
      <c r="BD17" s="16"/>
      <c r="BE17" s="16"/>
      <c r="BF17" s="16"/>
      <c r="BG17" s="139"/>
      <c r="BH17" s="4"/>
      <c r="BI17" s="16"/>
      <c r="BJ17" s="16"/>
      <c r="BK17" s="16"/>
      <c r="BL17" s="139"/>
      <c r="BM17" s="4"/>
      <c r="BN17" s="16"/>
      <c r="BO17" s="16"/>
      <c r="BP17" s="16"/>
      <c r="BQ17" s="139"/>
      <c r="BR17" s="4"/>
      <c r="BS17" s="16"/>
      <c r="BT17" s="16"/>
      <c r="BU17" s="16"/>
      <c r="BV17" s="139"/>
      <c r="BW17" s="4"/>
      <c r="BX17" s="16"/>
      <c r="BY17" s="16"/>
      <c r="BZ17" s="16"/>
      <c r="CA17" s="139"/>
      <c r="CB17" s="4"/>
      <c r="CC17" s="16"/>
      <c r="CD17" s="16"/>
      <c r="CE17" s="16"/>
      <c r="CF17" s="139"/>
      <c r="CG17" s="4"/>
      <c r="CH17" s="16"/>
      <c r="CI17" s="16"/>
      <c r="CJ17" s="16"/>
      <c r="CK17" s="139"/>
      <c r="CL17" s="4"/>
      <c r="CM17" s="16"/>
      <c r="CN17" s="16"/>
      <c r="CO17" s="16"/>
      <c r="CP17" s="139"/>
      <c r="CQ17" s="4"/>
      <c r="CR17" s="16"/>
      <c r="CS17" s="16"/>
      <c r="CT17" s="16"/>
      <c r="CU17" s="139"/>
      <c r="CV17" s="4"/>
      <c r="CW17" s="16"/>
      <c r="CX17" s="16"/>
      <c r="CY17" s="16"/>
      <c r="CZ17" s="139"/>
      <c r="DA17" s="4"/>
      <c r="DB17" s="16"/>
      <c r="DC17" s="16"/>
      <c r="DD17" s="16"/>
      <c r="DE17" s="139"/>
      <c r="DF17" s="4"/>
      <c r="DG17" s="16"/>
      <c r="DH17" s="16"/>
      <c r="DI17" s="16"/>
      <c r="DJ17" s="139"/>
      <c r="DK17" s="4"/>
      <c r="DL17" s="16"/>
      <c r="DM17" s="16"/>
      <c r="DN17" s="16"/>
      <c r="DO17" s="139"/>
      <c r="DP17" s="4"/>
      <c r="DQ17" s="16"/>
      <c r="DR17" s="16"/>
      <c r="DS17" s="16"/>
      <c r="DT17" s="139"/>
      <c r="DU17" s="4"/>
      <c r="DV17" s="16"/>
      <c r="DW17" s="16"/>
      <c r="DX17" s="16"/>
      <c r="DY17" s="139"/>
      <c r="DZ17" s="4"/>
      <c r="EA17" s="16"/>
      <c r="EB17" s="16"/>
      <c r="EC17" s="16"/>
      <c r="ED17" s="139"/>
      <c r="EE17" s="25">
        <f>1+(4/6)</f>
        <v>1.6666666666666665</v>
      </c>
      <c r="EF17" s="16">
        <v>0</v>
      </c>
      <c r="EG17" s="16">
        <v>3</v>
      </c>
      <c r="EH17" s="16">
        <v>2</v>
      </c>
      <c r="EI17" s="139"/>
      <c r="EJ17" s="4"/>
      <c r="EK17" s="16"/>
      <c r="EL17" s="16"/>
      <c r="EM17" s="16"/>
      <c r="EN17" s="139"/>
      <c r="EO17" s="4"/>
      <c r="EP17" s="16"/>
      <c r="EQ17" s="16"/>
      <c r="ER17" s="16"/>
      <c r="ES17" s="223"/>
      <c r="ET17" s="4"/>
      <c r="EU17" s="16"/>
      <c r="EV17" s="16"/>
      <c r="EW17" s="16"/>
      <c r="EX17" s="223"/>
      <c r="EY17" s="259"/>
      <c r="EZ17" s="253"/>
      <c r="FA17" s="253"/>
      <c r="FB17" s="253"/>
      <c r="FC17" s="226"/>
      <c r="FD17" s="230"/>
      <c r="FE17" s="230"/>
      <c r="FF17" s="230"/>
      <c r="FG17" s="224"/>
      <c r="FH17" s="231"/>
      <c r="FI17" s="224"/>
      <c r="FJ17" s="224"/>
      <c r="FK17" s="224"/>
      <c r="FL17" s="231"/>
      <c r="FM17" s="231"/>
      <c r="FN17" s="232"/>
      <c r="FO17" s="219"/>
      <c r="FP17" s="228"/>
      <c r="FQ17" s="259"/>
      <c r="FR17" s="253"/>
      <c r="FS17" s="253"/>
      <c r="FT17" s="253"/>
      <c r="FU17" s="257"/>
      <c r="FV17"/>
      <c r="FW17"/>
      <c r="FX17"/>
      <c r="FY17"/>
      <c r="FZ17"/>
    </row>
    <row r="18" spans="2:182" s="134" customFormat="1" ht="13.65" customHeight="1" x14ac:dyDescent="0.25">
      <c r="B18" s="14" t="s">
        <v>363</v>
      </c>
      <c r="C18" s="15" t="s">
        <v>148</v>
      </c>
      <c r="D18" s="21">
        <f>IF(ISNA(VLOOKUP($B18,Batting!$B$4:$D$65,3,FALSE)),0,(VLOOKUP($B18,Batting!$B$4:$D$65,3,FALSE)))</f>
        <v>4</v>
      </c>
      <c r="E18" s="16">
        <f t="shared" si="6"/>
        <v>1</v>
      </c>
      <c r="F18" s="22">
        <f t="shared" si="7"/>
        <v>1.1666666666666667</v>
      </c>
      <c r="G18" s="23">
        <f t="shared" si="8"/>
        <v>0</v>
      </c>
      <c r="H18" s="23">
        <f t="shared" si="9"/>
        <v>3</v>
      </c>
      <c r="I18" s="23">
        <f t="shared" si="10"/>
        <v>2</v>
      </c>
      <c r="J18" s="22">
        <f t="shared" si="11"/>
        <v>0.58333333333333337</v>
      </c>
      <c r="K18" s="22">
        <f t="shared" si="12"/>
        <v>2.5714285714285712</v>
      </c>
      <c r="L18" s="24">
        <f t="shared" si="13"/>
        <v>1.5</v>
      </c>
      <c r="M18" s="169"/>
      <c r="N18" s="25">
        <f>1+(1/6)</f>
        <v>1.1666666666666667</v>
      </c>
      <c r="O18" s="16">
        <v>0</v>
      </c>
      <c r="P18" s="16">
        <v>3</v>
      </c>
      <c r="Q18" s="16">
        <v>2</v>
      </c>
      <c r="R18" s="139"/>
      <c r="S18" s="19">
        <f t="shared" si="14"/>
        <v>39.4</v>
      </c>
      <c r="T18" s="169"/>
      <c r="U18" s="161"/>
      <c r="V18" s="161"/>
      <c r="W18" s="170"/>
      <c r="X18" s="139"/>
      <c r="Y18" s="4"/>
      <c r="Z18" s="16"/>
      <c r="AA18" s="16"/>
      <c r="AB18" s="16"/>
      <c r="AC18" s="139"/>
      <c r="AD18" s="4"/>
      <c r="AE18" s="16"/>
      <c r="AF18" s="16"/>
      <c r="AG18" s="16"/>
      <c r="AH18" s="139"/>
      <c r="AI18" s="4"/>
      <c r="AJ18" s="16"/>
      <c r="AK18" s="16"/>
      <c r="AL18" s="16"/>
      <c r="AM18" s="139"/>
      <c r="AN18" s="4"/>
      <c r="AO18" s="16"/>
      <c r="AP18" s="16"/>
      <c r="AQ18" s="16"/>
      <c r="AR18" s="139"/>
      <c r="AS18" s="4"/>
      <c r="AT18" s="16"/>
      <c r="AU18" s="16"/>
      <c r="AV18" s="16"/>
      <c r="AW18" s="139"/>
      <c r="AX18" s="4"/>
      <c r="AY18" s="16"/>
      <c r="AZ18" s="16"/>
      <c r="BA18" s="16"/>
      <c r="BB18" s="139"/>
      <c r="BC18" s="4"/>
      <c r="BD18" s="16"/>
      <c r="BE18" s="16"/>
      <c r="BF18" s="16"/>
      <c r="BG18" s="139"/>
      <c r="BH18" s="4"/>
      <c r="BI18" s="16"/>
      <c r="BJ18" s="16"/>
      <c r="BK18" s="16"/>
      <c r="BL18" s="139"/>
      <c r="BM18" s="4"/>
      <c r="BN18" s="16"/>
      <c r="BO18" s="16"/>
      <c r="BP18" s="16"/>
      <c r="BQ18" s="139"/>
      <c r="BR18" s="4"/>
      <c r="BS18" s="16"/>
      <c r="BT18" s="16"/>
      <c r="BU18" s="16"/>
      <c r="BV18" s="139"/>
      <c r="BW18" s="4"/>
      <c r="BX18" s="16"/>
      <c r="BY18" s="16"/>
      <c r="BZ18" s="16"/>
      <c r="CA18" s="139"/>
      <c r="CB18" s="4"/>
      <c r="CC18" s="16"/>
      <c r="CD18" s="16"/>
      <c r="CE18" s="16"/>
      <c r="CF18" s="139"/>
      <c r="CG18" s="25">
        <f>1+(1/6)</f>
        <v>1.1666666666666667</v>
      </c>
      <c r="CH18" s="16">
        <v>0</v>
      </c>
      <c r="CI18" s="16">
        <v>3</v>
      </c>
      <c r="CJ18" s="16">
        <v>2</v>
      </c>
      <c r="CK18" s="139"/>
      <c r="CL18" s="4"/>
      <c r="CM18" s="16"/>
      <c r="CN18" s="16"/>
      <c r="CO18" s="16"/>
      <c r="CP18" s="139"/>
      <c r="CQ18" s="4"/>
      <c r="CR18" s="16"/>
      <c r="CS18" s="16"/>
      <c r="CT18" s="16"/>
      <c r="CU18" s="139"/>
      <c r="CV18" s="4"/>
      <c r="CW18" s="16"/>
      <c r="CX18" s="16"/>
      <c r="CY18" s="16"/>
      <c r="CZ18" s="139"/>
      <c r="DA18" s="4"/>
      <c r="DB18" s="16"/>
      <c r="DC18" s="16"/>
      <c r="DD18" s="16"/>
      <c r="DE18" s="139"/>
      <c r="DF18" s="4"/>
      <c r="DG18" s="16"/>
      <c r="DH18" s="16"/>
      <c r="DI18" s="16"/>
      <c r="DJ18" s="139"/>
      <c r="DK18" s="4"/>
      <c r="DL18" s="16"/>
      <c r="DM18" s="16"/>
      <c r="DN18" s="16"/>
      <c r="DO18" s="139"/>
      <c r="DP18" s="4"/>
      <c r="DQ18" s="16"/>
      <c r="DR18" s="16"/>
      <c r="DS18" s="16"/>
      <c r="DT18" s="139"/>
      <c r="DU18" s="4"/>
      <c r="DV18" s="16"/>
      <c r="DW18" s="16"/>
      <c r="DX18" s="16"/>
      <c r="DY18" s="139"/>
      <c r="DZ18" s="4"/>
      <c r="EA18" s="16"/>
      <c r="EB18" s="16"/>
      <c r="EC18" s="16"/>
      <c r="ED18" s="139"/>
      <c r="EE18" s="4"/>
      <c r="EF18" s="16"/>
      <c r="EG18" s="16"/>
      <c r="EH18" s="16"/>
      <c r="EI18" s="139"/>
      <c r="EJ18" s="4"/>
      <c r="EK18" s="16"/>
      <c r="EL18" s="16"/>
      <c r="EM18" s="16"/>
      <c r="EN18" s="139"/>
      <c r="EO18" s="4"/>
      <c r="EP18" s="16"/>
      <c r="EQ18" s="16"/>
      <c r="ER18" s="16"/>
      <c r="ES18" s="223"/>
      <c r="ET18" s="4"/>
      <c r="EU18" s="16"/>
      <c r="EV18" s="16"/>
      <c r="EW18" s="16"/>
      <c r="EX18" s="223"/>
      <c r="EY18" s="259"/>
      <c r="EZ18" s="253"/>
      <c r="FA18" s="253"/>
      <c r="FB18" s="253"/>
      <c r="FC18" s="226"/>
      <c r="FD18" s="230"/>
      <c r="FE18" s="230"/>
      <c r="FF18" s="230"/>
      <c r="FG18" s="224"/>
      <c r="FH18" s="231"/>
      <c r="FI18" s="224"/>
      <c r="FJ18" s="224"/>
      <c r="FK18" s="224"/>
      <c r="FL18" s="231"/>
      <c r="FM18" s="231"/>
      <c r="FN18" s="232"/>
      <c r="FO18" s="219"/>
      <c r="FP18" s="228"/>
      <c r="FQ18" s="259"/>
      <c r="FR18" s="253"/>
      <c r="FS18" s="253"/>
      <c r="FT18" s="253"/>
      <c r="FU18" s="257"/>
      <c r="FV18"/>
      <c r="FW18"/>
      <c r="FX18"/>
      <c r="FY18"/>
      <c r="FZ18"/>
    </row>
    <row r="19" spans="2:182" s="134" customFormat="1" ht="13.65" customHeight="1" x14ac:dyDescent="0.25">
      <c r="B19" s="14" t="s">
        <v>419</v>
      </c>
      <c r="C19" s="15" t="s">
        <v>148</v>
      </c>
      <c r="D19" s="21">
        <f>IF(ISNA(VLOOKUP($B19,Batting!$B$4:$D$65,3,FALSE)),0,(VLOOKUP($B19,Batting!$B$4:$D$65,3,FALSE)))</f>
        <v>1</v>
      </c>
      <c r="E19" s="16">
        <f t="shared" si="6"/>
        <v>1</v>
      </c>
      <c r="F19" s="22">
        <f t="shared" si="7"/>
        <v>4</v>
      </c>
      <c r="G19" s="23">
        <f t="shared" si="8"/>
        <v>0</v>
      </c>
      <c r="H19" s="23">
        <f t="shared" si="9"/>
        <v>8</v>
      </c>
      <c r="I19" s="23">
        <f t="shared" si="10"/>
        <v>2</v>
      </c>
      <c r="J19" s="22">
        <f t="shared" si="11"/>
        <v>2</v>
      </c>
      <c r="K19" s="22">
        <f t="shared" si="12"/>
        <v>2</v>
      </c>
      <c r="L19" s="24">
        <f t="shared" si="13"/>
        <v>4</v>
      </c>
      <c r="M19" s="169"/>
      <c r="N19" s="4">
        <v>4</v>
      </c>
      <c r="O19" s="16">
        <v>0</v>
      </c>
      <c r="P19" s="16">
        <v>8</v>
      </c>
      <c r="Q19" s="16">
        <v>2</v>
      </c>
      <c r="R19" s="139"/>
      <c r="S19" s="19">
        <f t="shared" si="14"/>
        <v>38.4</v>
      </c>
      <c r="T19" s="169"/>
      <c r="U19" s="161"/>
      <c r="V19" s="161"/>
      <c r="W19" s="170"/>
      <c r="X19" s="139"/>
      <c r="Y19" s="4"/>
      <c r="Z19" s="16"/>
      <c r="AA19" s="16"/>
      <c r="AB19" s="16"/>
      <c r="AC19" s="139"/>
      <c r="AD19" s="4"/>
      <c r="AE19" s="16"/>
      <c r="AF19" s="16"/>
      <c r="AG19" s="16"/>
      <c r="AH19" s="139"/>
      <c r="AI19" s="4"/>
      <c r="AJ19" s="16"/>
      <c r="AK19" s="16"/>
      <c r="AL19" s="16"/>
      <c r="AM19" s="139"/>
      <c r="AN19" s="4"/>
      <c r="AO19" s="16"/>
      <c r="AP19" s="16"/>
      <c r="AQ19" s="16"/>
      <c r="AR19" s="139"/>
      <c r="AS19" s="4"/>
      <c r="AT19" s="16"/>
      <c r="AU19" s="16"/>
      <c r="AV19" s="16"/>
      <c r="AW19" s="139"/>
      <c r="AX19" s="4"/>
      <c r="AY19" s="16"/>
      <c r="AZ19" s="16"/>
      <c r="BA19" s="16"/>
      <c r="BB19" s="139"/>
      <c r="BC19" s="4"/>
      <c r="BD19" s="16"/>
      <c r="BE19" s="16"/>
      <c r="BF19" s="16"/>
      <c r="BG19" s="139"/>
      <c r="BH19" s="4"/>
      <c r="BI19" s="16"/>
      <c r="BJ19" s="16"/>
      <c r="BK19" s="16"/>
      <c r="BL19" s="139"/>
      <c r="BM19" s="4"/>
      <c r="BN19" s="16"/>
      <c r="BO19" s="16"/>
      <c r="BP19" s="16"/>
      <c r="BQ19" s="139"/>
      <c r="BR19" s="4"/>
      <c r="BS19" s="16"/>
      <c r="BT19" s="16"/>
      <c r="BU19" s="16"/>
      <c r="BV19" s="139"/>
      <c r="BW19" s="4"/>
      <c r="BX19" s="16"/>
      <c r="BY19" s="16"/>
      <c r="BZ19" s="16"/>
      <c r="CA19" s="139"/>
      <c r="CB19" s="4"/>
      <c r="CC19" s="16"/>
      <c r="CD19" s="16"/>
      <c r="CE19" s="16"/>
      <c r="CF19" s="139"/>
      <c r="CG19" s="4"/>
      <c r="CH19" s="16"/>
      <c r="CI19" s="16"/>
      <c r="CJ19" s="16"/>
      <c r="CK19" s="139"/>
      <c r="CL19" s="4"/>
      <c r="CM19" s="16"/>
      <c r="CN19" s="16"/>
      <c r="CO19" s="16"/>
      <c r="CP19" s="139"/>
      <c r="CQ19" s="4"/>
      <c r="CR19" s="16"/>
      <c r="CS19" s="16"/>
      <c r="CT19" s="16"/>
      <c r="CU19" s="139"/>
      <c r="CV19" s="4"/>
      <c r="CW19" s="16"/>
      <c r="CX19" s="16"/>
      <c r="CY19" s="16"/>
      <c r="CZ19" s="139"/>
      <c r="DA19" s="4"/>
      <c r="DB19" s="16"/>
      <c r="DC19" s="16"/>
      <c r="DD19" s="16"/>
      <c r="DE19" s="139"/>
      <c r="DF19" s="4"/>
      <c r="DG19" s="16"/>
      <c r="DH19" s="16"/>
      <c r="DI19" s="16"/>
      <c r="DJ19" s="139"/>
      <c r="DK19" s="4"/>
      <c r="DL19" s="16"/>
      <c r="DM19" s="16"/>
      <c r="DN19" s="16"/>
      <c r="DO19" s="139"/>
      <c r="DP19" s="4"/>
      <c r="DQ19" s="16"/>
      <c r="DR19" s="16"/>
      <c r="DS19" s="16"/>
      <c r="DT19" s="139"/>
      <c r="DU19" s="4"/>
      <c r="DV19" s="16"/>
      <c r="DW19" s="16"/>
      <c r="DX19" s="16"/>
      <c r="DY19" s="139"/>
      <c r="DZ19" s="4"/>
      <c r="EA19" s="16"/>
      <c r="EB19" s="16"/>
      <c r="EC19" s="16"/>
      <c r="ED19" s="139"/>
      <c r="EE19" s="4"/>
      <c r="EF19" s="16"/>
      <c r="EG19" s="16"/>
      <c r="EH19" s="16"/>
      <c r="EI19" s="139"/>
      <c r="EJ19" s="4">
        <v>4</v>
      </c>
      <c r="EK19" s="16">
        <v>0</v>
      </c>
      <c r="EL19" s="16">
        <v>8</v>
      </c>
      <c r="EM19" s="16">
        <v>2</v>
      </c>
      <c r="EN19" s="139"/>
      <c r="EO19" s="4"/>
      <c r="EP19" s="16"/>
      <c r="EQ19" s="16"/>
      <c r="ER19" s="16"/>
      <c r="ES19" s="223"/>
      <c r="ET19" s="4"/>
      <c r="EU19" s="16"/>
      <c r="EV19" s="16"/>
      <c r="EW19" s="16"/>
      <c r="EX19" s="223"/>
      <c r="EY19" s="259"/>
      <c r="EZ19" s="253"/>
      <c r="FA19" s="253"/>
      <c r="FB19" s="253"/>
      <c r="FC19" s="226"/>
      <c r="FD19" s="230"/>
      <c r="FE19" s="230"/>
      <c r="FF19" s="230"/>
      <c r="FG19" s="224"/>
      <c r="FH19" s="231"/>
      <c r="FI19" s="224"/>
      <c r="FJ19" s="224"/>
      <c r="FK19" s="224"/>
      <c r="FL19" s="231"/>
      <c r="FM19" s="231"/>
      <c r="FN19" s="232"/>
      <c r="FO19" s="219"/>
      <c r="FP19" s="228"/>
      <c r="FQ19" s="259"/>
      <c r="FR19" s="253"/>
      <c r="FS19" s="253"/>
      <c r="FT19" s="253"/>
      <c r="FU19" s="257"/>
      <c r="FV19"/>
      <c r="FW19"/>
      <c r="FX19"/>
      <c r="FY19"/>
      <c r="FZ19"/>
    </row>
    <row r="20" spans="2:182" s="134" customFormat="1" ht="13.65" customHeight="1" x14ac:dyDescent="0.25">
      <c r="B20" s="14" t="s">
        <v>369</v>
      </c>
      <c r="C20" s="15" t="s">
        <v>148</v>
      </c>
      <c r="D20" s="21">
        <f>IF(ISNA(VLOOKUP($B20,Batting!$B$4:$D$65,3,FALSE)),0,(VLOOKUP($B20,Batting!$B$4:$D$65,3,FALSE)))</f>
        <v>1</v>
      </c>
      <c r="E20" s="16">
        <f t="shared" si="6"/>
        <v>1</v>
      </c>
      <c r="F20" s="22">
        <f t="shared" si="7"/>
        <v>8</v>
      </c>
      <c r="G20" s="23">
        <f t="shared" si="8"/>
        <v>0</v>
      </c>
      <c r="H20" s="23">
        <f t="shared" si="9"/>
        <v>25</v>
      </c>
      <c r="I20" s="23">
        <f t="shared" si="10"/>
        <v>5</v>
      </c>
      <c r="J20" s="22">
        <f t="shared" si="11"/>
        <v>1.6</v>
      </c>
      <c r="K20" s="22">
        <f t="shared" si="12"/>
        <v>3.125</v>
      </c>
      <c r="L20" s="24">
        <f t="shared" si="13"/>
        <v>5</v>
      </c>
      <c r="M20" s="169"/>
      <c r="N20" s="4">
        <v>8</v>
      </c>
      <c r="O20" s="16">
        <v>0</v>
      </c>
      <c r="P20" s="16">
        <v>25</v>
      </c>
      <c r="Q20" s="16">
        <v>5</v>
      </c>
      <c r="R20" s="139"/>
      <c r="S20" s="19">
        <f t="shared" si="14"/>
        <v>95</v>
      </c>
      <c r="T20" s="169"/>
      <c r="U20" s="161"/>
      <c r="V20" s="161"/>
      <c r="W20" s="170"/>
      <c r="X20" s="139"/>
      <c r="Y20" s="4"/>
      <c r="Z20" s="16"/>
      <c r="AA20" s="16"/>
      <c r="AB20" s="16"/>
      <c r="AC20" s="139"/>
      <c r="AD20" s="4"/>
      <c r="AE20" s="16"/>
      <c r="AF20" s="16"/>
      <c r="AG20" s="16"/>
      <c r="AH20" s="139"/>
      <c r="AI20" s="4"/>
      <c r="AJ20" s="16"/>
      <c r="AK20" s="16"/>
      <c r="AL20" s="16"/>
      <c r="AM20" s="139"/>
      <c r="AN20" s="4"/>
      <c r="AO20" s="16"/>
      <c r="AP20" s="16"/>
      <c r="AQ20" s="16"/>
      <c r="AR20" s="139"/>
      <c r="AS20" s="4"/>
      <c r="AT20" s="16"/>
      <c r="AU20" s="16"/>
      <c r="AV20" s="16"/>
      <c r="AW20" s="139"/>
      <c r="AX20" s="4"/>
      <c r="AY20" s="16"/>
      <c r="AZ20" s="16"/>
      <c r="BA20" s="16"/>
      <c r="BB20" s="139"/>
      <c r="BC20" s="4"/>
      <c r="BD20" s="16"/>
      <c r="BE20" s="16"/>
      <c r="BF20" s="16"/>
      <c r="BG20" s="139"/>
      <c r="BH20" s="4"/>
      <c r="BI20" s="16"/>
      <c r="BJ20" s="16"/>
      <c r="BK20" s="16"/>
      <c r="BL20" s="139"/>
      <c r="BM20" s="4"/>
      <c r="BN20" s="16"/>
      <c r="BO20" s="16"/>
      <c r="BP20" s="16"/>
      <c r="BQ20" s="139"/>
      <c r="BR20" s="4"/>
      <c r="BS20" s="16"/>
      <c r="BT20" s="16"/>
      <c r="BU20" s="16"/>
      <c r="BV20" s="139"/>
      <c r="BW20" s="4">
        <v>8</v>
      </c>
      <c r="BX20" s="16">
        <v>0</v>
      </c>
      <c r="BY20" s="16">
        <v>25</v>
      </c>
      <c r="BZ20" s="16">
        <v>5</v>
      </c>
      <c r="CA20" s="139"/>
      <c r="CB20" s="4"/>
      <c r="CC20" s="16"/>
      <c r="CD20" s="16"/>
      <c r="CE20" s="16"/>
      <c r="CF20" s="139"/>
      <c r="CG20" s="4"/>
      <c r="CH20" s="16"/>
      <c r="CI20" s="16"/>
      <c r="CJ20" s="16"/>
      <c r="CK20" s="139"/>
      <c r="CL20" s="4"/>
      <c r="CM20" s="16"/>
      <c r="CN20" s="16"/>
      <c r="CO20" s="16"/>
      <c r="CP20" s="139"/>
      <c r="CQ20" s="4"/>
      <c r="CR20" s="16"/>
      <c r="CS20" s="16"/>
      <c r="CT20" s="16"/>
      <c r="CU20" s="139"/>
      <c r="CV20" s="4"/>
      <c r="CW20" s="16"/>
      <c r="CX20" s="16"/>
      <c r="CY20" s="16"/>
      <c r="CZ20" s="139"/>
      <c r="DA20" s="4"/>
      <c r="DB20" s="16"/>
      <c r="DC20" s="16"/>
      <c r="DD20" s="16"/>
      <c r="DE20" s="139"/>
      <c r="DF20" s="4"/>
      <c r="DG20" s="16"/>
      <c r="DH20" s="16"/>
      <c r="DI20" s="16"/>
      <c r="DJ20" s="139"/>
      <c r="DK20" s="4"/>
      <c r="DL20" s="16"/>
      <c r="DM20" s="16"/>
      <c r="DN20" s="16"/>
      <c r="DO20" s="139"/>
      <c r="DP20" s="4"/>
      <c r="DQ20" s="16"/>
      <c r="DR20" s="16"/>
      <c r="DS20" s="16"/>
      <c r="DT20" s="139"/>
      <c r="DU20" s="4"/>
      <c r="DV20" s="16"/>
      <c r="DW20" s="16"/>
      <c r="DX20" s="16"/>
      <c r="DY20" s="139"/>
      <c r="DZ20" s="4"/>
      <c r="EA20" s="16"/>
      <c r="EB20" s="16"/>
      <c r="EC20" s="16"/>
      <c r="ED20" s="139"/>
      <c r="EE20" s="4"/>
      <c r="EF20" s="16"/>
      <c r="EG20" s="16"/>
      <c r="EH20" s="16"/>
      <c r="EI20" s="139"/>
      <c r="EJ20" s="4"/>
      <c r="EK20" s="16"/>
      <c r="EL20" s="16"/>
      <c r="EM20" s="16"/>
      <c r="EN20" s="139"/>
      <c r="EO20" s="4"/>
      <c r="EP20" s="16"/>
      <c r="EQ20" s="16"/>
      <c r="ER20" s="16"/>
      <c r="ES20" s="223"/>
      <c r="ET20" s="25"/>
      <c r="EU20" s="16"/>
      <c r="EV20" s="16"/>
      <c r="EW20" s="16"/>
      <c r="EX20" s="223"/>
      <c r="EY20" s="259"/>
      <c r="EZ20" s="253"/>
      <c r="FA20" s="253"/>
      <c r="FB20" s="253"/>
      <c r="FC20" s="226"/>
      <c r="FD20" s="230"/>
      <c r="FE20" s="230"/>
      <c r="FF20" s="230"/>
      <c r="FG20" s="224"/>
      <c r="FH20" s="231"/>
      <c r="FI20" s="224"/>
      <c r="FJ20" s="224"/>
      <c r="FK20" s="224"/>
      <c r="FL20" s="231"/>
      <c r="FM20" s="231"/>
      <c r="FN20" s="232"/>
      <c r="FO20" s="219"/>
      <c r="FP20" s="228"/>
      <c r="FQ20" s="259"/>
      <c r="FR20" s="253"/>
      <c r="FS20" s="253"/>
      <c r="FT20" s="253"/>
      <c r="FU20" s="257"/>
      <c r="FV20"/>
      <c r="FW20"/>
      <c r="FX20"/>
      <c r="FY20"/>
      <c r="FZ20"/>
    </row>
    <row r="21" spans="2:182" s="134" customFormat="1" ht="13.65" customHeight="1" x14ac:dyDescent="0.25">
      <c r="B21" s="14" t="s">
        <v>411</v>
      </c>
      <c r="C21" s="15" t="s">
        <v>151</v>
      </c>
      <c r="D21" s="21">
        <f>IF(ISNA(VLOOKUP($B21,Batting!$B$4:$D$65,3,FALSE)),0,(VLOOKUP($B21,Batting!$B$4:$D$65,3,FALSE)))</f>
        <v>0</v>
      </c>
      <c r="E21" s="16">
        <f t="shared" si="6"/>
        <v>1</v>
      </c>
      <c r="F21" s="22">
        <f t="shared" si="7"/>
        <v>5</v>
      </c>
      <c r="G21" s="23">
        <f t="shared" si="8"/>
        <v>1</v>
      </c>
      <c r="H21" s="23">
        <f t="shared" si="9"/>
        <v>12</v>
      </c>
      <c r="I21" s="23">
        <f t="shared" si="10"/>
        <v>2</v>
      </c>
      <c r="J21" s="22">
        <f t="shared" si="11"/>
        <v>2.5</v>
      </c>
      <c r="K21" s="22">
        <f t="shared" si="12"/>
        <v>2.4</v>
      </c>
      <c r="L21" s="24">
        <f t="shared" si="13"/>
        <v>6</v>
      </c>
      <c r="M21" s="169"/>
      <c r="N21" s="4">
        <v>5</v>
      </c>
      <c r="O21" s="16">
        <v>0</v>
      </c>
      <c r="P21" s="16">
        <v>55</v>
      </c>
      <c r="Q21" s="16">
        <v>1</v>
      </c>
      <c r="R21" s="139"/>
      <c r="S21" s="19">
        <f t="shared" si="14"/>
        <v>37.6</v>
      </c>
      <c r="T21" s="169"/>
      <c r="U21" s="161"/>
      <c r="V21" s="161"/>
      <c r="W21" s="170"/>
      <c r="X21" s="139"/>
      <c r="Y21" s="4"/>
      <c r="Z21" s="16"/>
      <c r="AA21" s="16"/>
      <c r="AB21" s="16"/>
      <c r="AC21" s="139"/>
      <c r="AD21" s="4"/>
      <c r="AE21" s="16"/>
      <c r="AF21" s="16"/>
      <c r="AG21" s="16"/>
      <c r="AH21" s="139"/>
      <c r="AI21" s="4"/>
      <c r="AJ21" s="16"/>
      <c r="AK21" s="16"/>
      <c r="AL21" s="16"/>
      <c r="AM21" s="139"/>
      <c r="AN21" s="4"/>
      <c r="AO21" s="16"/>
      <c r="AP21" s="16"/>
      <c r="AQ21" s="16"/>
      <c r="AR21" s="139"/>
      <c r="AS21" s="4"/>
      <c r="AT21" s="16"/>
      <c r="AU21" s="16"/>
      <c r="AV21" s="16"/>
      <c r="AW21" s="139"/>
      <c r="AX21" s="4"/>
      <c r="AY21" s="16"/>
      <c r="AZ21" s="16"/>
      <c r="BA21" s="16"/>
      <c r="BB21" s="139"/>
      <c r="BC21" s="4"/>
      <c r="BD21" s="16"/>
      <c r="BE21" s="16"/>
      <c r="BF21" s="16"/>
      <c r="BG21" s="139"/>
      <c r="BH21" s="4"/>
      <c r="BI21" s="16"/>
      <c r="BJ21" s="16"/>
      <c r="BK21" s="16"/>
      <c r="BL21" s="139"/>
      <c r="BM21" s="4"/>
      <c r="BN21" s="16"/>
      <c r="BO21" s="16"/>
      <c r="BP21" s="16"/>
      <c r="BQ21" s="139"/>
      <c r="BR21" s="4"/>
      <c r="BS21" s="16"/>
      <c r="BT21" s="16"/>
      <c r="BU21" s="16"/>
      <c r="BV21" s="139"/>
      <c r="BW21" s="4"/>
      <c r="BX21" s="16"/>
      <c r="BY21" s="16"/>
      <c r="BZ21" s="16"/>
      <c r="CA21" s="139"/>
      <c r="CB21" s="4"/>
      <c r="CC21" s="16"/>
      <c r="CD21" s="16"/>
      <c r="CE21" s="16"/>
      <c r="CF21" s="139"/>
      <c r="CG21" s="4"/>
      <c r="CH21" s="16"/>
      <c r="CI21" s="16"/>
      <c r="CJ21" s="16"/>
      <c r="CK21" s="139"/>
      <c r="CL21" s="4"/>
      <c r="CM21" s="16"/>
      <c r="CN21" s="16"/>
      <c r="CO21" s="16"/>
      <c r="CP21" s="139"/>
      <c r="CQ21" s="4"/>
      <c r="CR21" s="16"/>
      <c r="CS21" s="16"/>
      <c r="CT21" s="16"/>
      <c r="CU21" s="139"/>
      <c r="CV21" s="4"/>
      <c r="CW21" s="16"/>
      <c r="CX21" s="16"/>
      <c r="CY21" s="16"/>
      <c r="CZ21" s="139"/>
      <c r="DA21" s="4"/>
      <c r="DB21" s="16"/>
      <c r="DC21" s="16"/>
      <c r="DD21" s="16"/>
      <c r="DE21" s="139"/>
      <c r="DF21" s="4"/>
      <c r="DG21" s="16"/>
      <c r="DH21" s="16"/>
      <c r="DI21" s="16"/>
      <c r="DJ21" s="139"/>
      <c r="DK21" s="4"/>
      <c r="DL21" s="16"/>
      <c r="DM21" s="16"/>
      <c r="DN21" s="16"/>
      <c r="DO21" s="139"/>
      <c r="DP21" s="4"/>
      <c r="DQ21" s="16"/>
      <c r="DR21" s="16"/>
      <c r="DS21" s="16"/>
      <c r="DT21" s="139"/>
      <c r="DU21" s="4"/>
      <c r="DV21" s="16"/>
      <c r="DW21" s="16"/>
      <c r="DX21" s="16"/>
      <c r="DY21" s="139"/>
      <c r="DZ21" s="4"/>
      <c r="EA21" s="16"/>
      <c r="EB21" s="16"/>
      <c r="EC21" s="16"/>
      <c r="ED21" s="139"/>
      <c r="EE21" s="4">
        <v>5</v>
      </c>
      <c r="EF21" s="16">
        <v>1</v>
      </c>
      <c r="EG21" s="16">
        <v>12</v>
      </c>
      <c r="EH21" s="16">
        <v>2</v>
      </c>
      <c r="EI21" s="139"/>
      <c r="EJ21" s="4"/>
      <c r="EK21" s="16"/>
      <c r="EL21" s="16"/>
      <c r="EM21" s="16"/>
      <c r="EN21" s="139"/>
      <c r="EO21" s="4"/>
      <c r="EP21" s="16"/>
      <c r="EQ21" s="16"/>
      <c r="ER21" s="16"/>
      <c r="ES21" s="223"/>
      <c r="ET21" s="4"/>
      <c r="EU21" s="16"/>
      <c r="EV21" s="16"/>
      <c r="EW21" s="16"/>
      <c r="EX21" s="223"/>
      <c r="EY21" s="259"/>
      <c r="EZ21" s="253"/>
      <c r="FA21" s="253"/>
      <c r="FB21" s="253"/>
      <c r="FC21" s="226"/>
      <c r="FD21" s="230"/>
      <c r="FE21" s="230"/>
      <c r="FF21" s="230"/>
      <c r="FG21" s="224"/>
      <c r="FH21" s="231"/>
      <c r="FI21" s="224"/>
      <c r="FJ21" s="224"/>
      <c r="FK21" s="224"/>
      <c r="FL21" s="231"/>
      <c r="FM21" s="231"/>
      <c r="FN21" s="232"/>
      <c r="FO21" s="219"/>
      <c r="FP21" s="228"/>
      <c r="FQ21" s="259"/>
      <c r="FR21" s="253"/>
      <c r="FS21" s="253"/>
      <c r="FT21" s="253"/>
      <c r="FU21" s="257"/>
      <c r="FV21"/>
      <c r="FW21"/>
      <c r="FX21"/>
      <c r="FY21"/>
      <c r="FZ21"/>
    </row>
    <row r="22" spans="2:182" s="134" customFormat="1" ht="13.65" customHeight="1" x14ac:dyDescent="0.25">
      <c r="B22" s="14" t="s">
        <v>366</v>
      </c>
      <c r="C22" s="15" t="s">
        <v>149</v>
      </c>
      <c r="D22" s="21">
        <f>IF(ISNA(VLOOKUP($B22,Batting!$B$4:$D$65,3,FALSE)),0,(VLOOKUP($B22,Batting!$B$4:$D$65,3,FALSE)))</f>
        <v>5</v>
      </c>
      <c r="E22" s="16">
        <f t="shared" si="6"/>
        <v>5</v>
      </c>
      <c r="F22" s="22">
        <f t="shared" si="7"/>
        <v>28.666666666666668</v>
      </c>
      <c r="G22" s="23">
        <f t="shared" si="8"/>
        <v>6</v>
      </c>
      <c r="H22" s="23">
        <f t="shared" si="9"/>
        <v>83</v>
      </c>
      <c r="I22" s="23">
        <f t="shared" si="10"/>
        <v>12</v>
      </c>
      <c r="J22" s="22">
        <f t="shared" si="11"/>
        <v>2.3888888888888888</v>
      </c>
      <c r="K22" s="22">
        <f t="shared" si="12"/>
        <v>2.8953488372093021</v>
      </c>
      <c r="L22" s="24">
        <f t="shared" si="13"/>
        <v>6.916666666666667</v>
      </c>
      <c r="M22" s="169"/>
      <c r="N22" s="25">
        <f>5+(4/6)</f>
        <v>5.666666666666667</v>
      </c>
      <c r="O22" s="16">
        <v>2</v>
      </c>
      <c r="P22" s="16">
        <v>19</v>
      </c>
      <c r="Q22" s="16">
        <v>4</v>
      </c>
      <c r="R22" s="139"/>
      <c r="S22" s="19">
        <f t="shared" si="14"/>
        <v>223.4</v>
      </c>
      <c r="T22" s="169"/>
      <c r="U22" s="161"/>
      <c r="V22" s="161"/>
      <c r="W22" s="170"/>
      <c r="X22" s="139"/>
      <c r="Y22" s="4"/>
      <c r="Z22" s="16"/>
      <c r="AA22" s="16"/>
      <c r="AB22" s="16"/>
      <c r="AC22" s="139"/>
      <c r="AD22" s="4"/>
      <c r="AE22" s="16"/>
      <c r="AF22" s="16"/>
      <c r="AG22" s="16"/>
      <c r="AH22" s="139"/>
      <c r="AI22" s="4"/>
      <c r="AJ22" s="16"/>
      <c r="AK22" s="16"/>
      <c r="AL22" s="16"/>
      <c r="AM22" s="139"/>
      <c r="AN22" s="4"/>
      <c r="AO22" s="16"/>
      <c r="AP22" s="16"/>
      <c r="AQ22" s="16"/>
      <c r="AR22" s="139"/>
      <c r="AS22" s="4"/>
      <c r="AT22" s="16"/>
      <c r="AU22" s="16"/>
      <c r="AV22" s="16"/>
      <c r="AW22" s="139"/>
      <c r="AX22" s="4"/>
      <c r="AY22" s="16"/>
      <c r="AZ22" s="16"/>
      <c r="BA22" s="16"/>
      <c r="BB22" s="139"/>
      <c r="BC22" s="4"/>
      <c r="BD22" s="16"/>
      <c r="BE22" s="16"/>
      <c r="BF22" s="16"/>
      <c r="BG22" s="139"/>
      <c r="BH22" s="4"/>
      <c r="BI22" s="16"/>
      <c r="BJ22" s="16"/>
      <c r="BK22" s="16"/>
      <c r="BL22" s="139"/>
      <c r="BM22" s="25">
        <f>5+(4/6)</f>
        <v>5.666666666666667</v>
      </c>
      <c r="BN22" s="16">
        <v>2</v>
      </c>
      <c r="BO22" s="16">
        <v>19</v>
      </c>
      <c r="BP22" s="16">
        <v>4</v>
      </c>
      <c r="BQ22" s="139"/>
      <c r="BR22" s="4">
        <v>8</v>
      </c>
      <c r="BS22" s="16">
        <v>2</v>
      </c>
      <c r="BT22" s="16">
        <v>17</v>
      </c>
      <c r="BU22" s="16">
        <v>1</v>
      </c>
      <c r="BV22" s="139"/>
      <c r="BW22" s="4"/>
      <c r="BX22" s="16"/>
      <c r="BY22" s="16"/>
      <c r="BZ22" s="16"/>
      <c r="CA22" s="139"/>
      <c r="CB22" s="4"/>
      <c r="CC22" s="16"/>
      <c r="CD22" s="16"/>
      <c r="CE22" s="16"/>
      <c r="CF22" s="139"/>
      <c r="CG22" s="4">
        <v>2</v>
      </c>
      <c r="CH22" s="16">
        <v>0</v>
      </c>
      <c r="CI22" s="16">
        <v>2</v>
      </c>
      <c r="CJ22" s="16">
        <v>3</v>
      </c>
      <c r="CK22" s="139"/>
      <c r="CL22" s="4"/>
      <c r="CM22" s="16"/>
      <c r="CN22" s="16"/>
      <c r="CO22" s="16"/>
      <c r="CP22" s="139"/>
      <c r="CQ22" s="4">
        <v>8</v>
      </c>
      <c r="CR22" s="16">
        <v>1</v>
      </c>
      <c r="CS22" s="16">
        <v>26</v>
      </c>
      <c r="CT22" s="16">
        <v>2</v>
      </c>
      <c r="CU22" s="139"/>
      <c r="CV22" s="4"/>
      <c r="CW22" s="16"/>
      <c r="CX22" s="16"/>
      <c r="CY22" s="16"/>
      <c r="CZ22" s="139"/>
      <c r="DA22" s="4"/>
      <c r="DB22" s="16"/>
      <c r="DC22" s="16"/>
      <c r="DD22" s="16"/>
      <c r="DE22" s="139"/>
      <c r="DF22" s="4"/>
      <c r="DG22" s="16"/>
      <c r="DH22" s="16"/>
      <c r="DI22" s="16"/>
      <c r="DJ22" s="139"/>
      <c r="DK22" s="25"/>
      <c r="DL22" s="16"/>
      <c r="DM22" s="16"/>
      <c r="DN22" s="16"/>
      <c r="DO22" s="139"/>
      <c r="DP22" s="25"/>
      <c r="DQ22" s="16"/>
      <c r="DR22" s="16"/>
      <c r="DS22" s="16"/>
      <c r="DT22" s="139"/>
      <c r="DU22" s="4"/>
      <c r="DV22" s="16"/>
      <c r="DW22" s="16"/>
      <c r="DX22" s="16"/>
      <c r="DY22" s="139"/>
      <c r="DZ22" s="4"/>
      <c r="EA22" s="16"/>
      <c r="EB22" s="16"/>
      <c r="EC22" s="16"/>
      <c r="ED22" s="139"/>
      <c r="EE22" s="4"/>
      <c r="EF22" s="16"/>
      <c r="EG22" s="16"/>
      <c r="EH22" s="16"/>
      <c r="EI22" s="139"/>
      <c r="EJ22" s="4">
        <v>5</v>
      </c>
      <c r="EK22" s="16">
        <v>1</v>
      </c>
      <c r="EL22" s="16">
        <v>19</v>
      </c>
      <c r="EM22" s="16">
        <v>2</v>
      </c>
      <c r="EN22" s="139"/>
      <c r="EO22" s="4"/>
      <c r="EP22" s="16"/>
      <c r="EQ22" s="16"/>
      <c r="ER22" s="16"/>
      <c r="ES22" s="223"/>
      <c r="ET22" s="4"/>
      <c r="EU22" s="16"/>
      <c r="EV22" s="16"/>
      <c r="EW22" s="16"/>
      <c r="EX22" s="223"/>
      <c r="EY22" s="259"/>
      <c r="EZ22" s="253"/>
      <c r="FA22" s="253"/>
      <c r="FB22" s="253"/>
      <c r="FC22" s="226"/>
      <c r="FD22" s="230"/>
      <c r="FE22" s="230"/>
      <c r="FF22" s="230"/>
      <c r="FG22" s="224"/>
      <c r="FH22" s="231"/>
      <c r="FI22" s="224"/>
      <c r="FJ22" s="224"/>
      <c r="FK22" s="224"/>
      <c r="FL22" s="231"/>
      <c r="FM22" s="231"/>
      <c r="FN22" s="232"/>
      <c r="FO22" s="219"/>
      <c r="FP22" s="228"/>
      <c r="FQ22" s="259"/>
      <c r="FR22" s="253"/>
      <c r="FS22" s="253"/>
      <c r="FT22" s="253"/>
      <c r="FU22" s="257"/>
      <c r="FV22"/>
      <c r="FW22"/>
      <c r="FX22"/>
      <c r="FY22"/>
      <c r="FZ22"/>
    </row>
    <row r="23" spans="2:182" s="134" customFormat="1" ht="13.65" customHeight="1" x14ac:dyDescent="0.25">
      <c r="B23" s="14" t="s">
        <v>182</v>
      </c>
      <c r="C23" s="15" t="s">
        <v>148</v>
      </c>
      <c r="D23" s="21">
        <f>IF(ISNA(VLOOKUP($B23,Batting!$B$4:$D$65,3,FALSE)),0,(VLOOKUP($B23,Batting!$B$4:$D$65,3,FALSE)))</f>
        <v>1</v>
      </c>
      <c r="E23" s="16">
        <f t="shared" si="6"/>
        <v>1</v>
      </c>
      <c r="F23" s="22">
        <f t="shared" si="7"/>
        <v>4</v>
      </c>
      <c r="G23" s="23">
        <f t="shared" si="8"/>
        <v>1</v>
      </c>
      <c r="H23" s="23">
        <f t="shared" si="9"/>
        <v>14</v>
      </c>
      <c r="I23" s="23">
        <f t="shared" si="10"/>
        <v>2</v>
      </c>
      <c r="J23" s="22">
        <f t="shared" si="11"/>
        <v>2</v>
      </c>
      <c r="K23" s="22">
        <f t="shared" si="12"/>
        <v>3.5</v>
      </c>
      <c r="L23" s="24">
        <f t="shared" si="13"/>
        <v>7</v>
      </c>
      <c r="M23" s="169"/>
      <c r="N23" s="4">
        <v>4</v>
      </c>
      <c r="O23" s="16">
        <v>1</v>
      </c>
      <c r="P23" s="16">
        <v>14</v>
      </c>
      <c r="Q23" s="16">
        <v>2</v>
      </c>
      <c r="R23" s="139"/>
      <c r="S23" s="19">
        <f t="shared" si="14"/>
        <v>37.200000000000003</v>
      </c>
      <c r="T23" s="169"/>
      <c r="U23" s="161"/>
      <c r="V23" s="161"/>
      <c r="W23" s="170"/>
      <c r="X23" s="139"/>
      <c r="Y23" s="4"/>
      <c r="Z23" s="16"/>
      <c r="AA23" s="16"/>
      <c r="AB23" s="16"/>
      <c r="AC23" s="139"/>
      <c r="AD23" s="4"/>
      <c r="AE23" s="16"/>
      <c r="AF23" s="16"/>
      <c r="AG23" s="16"/>
      <c r="AH23" s="139"/>
      <c r="AI23" s="4"/>
      <c r="AJ23" s="16"/>
      <c r="AK23" s="16"/>
      <c r="AL23" s="16"/>
      <c r="AM23" s="139"/>
      <c r="AN23" s="4"/>
      <c r="AO23" s="16"/>
      <c r="AP23" s="16"/>
      <c r="AQ23" s="16"/>
      <c r="AR23" s="139"/>
      <c r="AS23" s="4"/>
      <c r="AT23" s="16"/>
      <c r="AU23" s="16"/>
      <c r="AV23" s="16"/>
      <c r="AW23" s="139"/>
      <c r="AX23" s="4"/>
      <c r="AY23" s="16"/>
      <c r="AZ23" s="16"/>
      <c r="BA23" s="16"/>
      <c r="BB23" s="139"/>
      <c r="BC23" s="4"/>
      <c r="BD23" s="16"/>
      <c r="BE23" s="16"/>
      <c r="BF23" s="16"/>
      <c r="BG23" s="139"/>
      <c r="BH23" s="4"/>
      <c r="BI23" s="16"/>
      <c r="BJ23" s="16"/>
      <c r="BK23" s="16"/>
      <c r="BL23" s="139"/>
      <c r="BM23" s="4">
        <v>4</v>
      </c>
      <c r="BN23" s="16">
        <v>1</v>
      </c>
      <c r="BO23" s="16">
        <v>14</v>
      </c>
      <c r="BP23" s="16">
        <v>2</v>
      </c>
      <c r="BQ23" s="139"/>
      <c r="BR23" s="4"/>
      <c r="BS23" s="16"/>
      <c r="BT23" s="16"/>
      <c r="BU23" s="16"/>
      <c r="BV23" s="139"/>
      <c r="BW23" s="4"/>
      <c r="BX23" s="16"/>
      <c r="BY23" s="16"/>
      <c r="BZ23" s="16"/>
      <c r="CA23" s="139"/>
      <c r="CB23" s="4"/>
      <c r="CC23" s="16"/>
      <c r="CD23" s="16"/>
      <c r="CE23" s="16"/>
      <c r="CF23" s="139"/>
      <c r="CG23" s="4"/>
      <c r="CH23" s="16"/>
      <c r="CI23" s="16"/>
      <c r="CJ23" s="16"/>
      <c r="CK23" s="139"/>
      <c r="CL23" s="4"/>
      <c r="CM23" s="16"/>
      <c r="CN23" s="16"/>
      <c r="CO23" s="16"/>
      <c r="CP23" s="139"/>
      <c r="CQ23" s="4"/>
      <c r="CR23" s="16"/>
      <c r="CS23" s="16"/>
      <c r="CT23" s="16"/>
      <c r="CU23" s="139"/>
      <c r="CV23" s="4"/>
      <c r="CW23" s="16"/>
      <c r="CX23" s="16"/>
      <c r="CY23" s="16"/>
      <c r="CZ23" s="139"/>
      <c r="DA23" s="4"/>
      <c r="DB23" s="16"/>
      <c r="DC23" s="16"/>
      <c r="DD23" s="16"/>
      <c r="DE23" s="139"/>
      <c r="DF23" s="4"/>
      <c r="DG23" s="16"/>
      <c r="DH23" s="16"/>
      <c r="DI23" s="16"/>
      <c r="DJ23" s="139"/>
      <c r="DK23" s="4"/>
      <c r="DL23" s="16"/>
      <c r="DM23" s="16"/>
      <c r="DN23" s="16"/>
      <c r="DO23" s="139"/>
      <c r="DP23" s="4"/>
      <c r="DQ23" s="16"/>
      <c r="DR23" s="16"/>
      <c r="DS23" s="16"/>
      <c r="DT23" s="139"/>
      <c r="DU23" s="4"/>
      <c r="DV23" s="16"/>
      <c r="DW23" s="16"/>
      <c r="DX23" s="16"/>
      <c r="DY23" s="139"/>
      <c r="DZ23" s="4"/>
      <c r="EA23" s="16"/>
      <c r="EB23" s="16"/>
      <c r="EC23" s="16"/>
      <c r="ED23" s="139"/>
      <c r="EE23" s="4"/>
      <c r="EF23" s="16"/>
      <c r="EG23" s="16"/>
      <c r="EH23" s="16"/>
      <c r="EI23" s="139"/>
      <c r="EJ23" s="4"/>
      <c r="EK23" s="16"/>
      <c r="EL23" s="16"/>
      <c r="EM23" s="16"/>
      <c r="EN23" s="139"/>
      <c r="EO23" s="4"/>
      <c r="EP23" s="16"/>
      <c r="EQ23" s="16"/>
      <c r="ER23" s="16"/>
      <c r="ES23" s="223"/>
      <c r="ET23" s="4"/>
      <c r="EU23" s="16"/>
      <c r="EV23" s="16"/>
      <c r="EW23" s="16"/>
      <c r="EX23" s="223"/>
      <c r="EY23" s="259"/>
      <c r="EZ23" s="253"/>
      <c r="FA23" s="253"/>
      <c r="FB23" s="253"/>
      <c r="FC23" s="226"/>
      <c r="FD23" s="230"/>
      <c r="FE23" s="230"/>
      <c r="FF23" s="230"/>
      <c r="FG23" s="224"/>
      <c r="FH23" s="231"/>
      <c r="FI23" s="224"/>
      <c r="FJ23" s="224"/>
      <c r="FK23" s="224"/>
      <c r="FL23" s="231"/>
      <c r="FM23" s="231"/>
      <c r="FN23" s="232"/>
      <c r="FO23" s="219"/>
      <c r="FP23" s="228"/>
      <c r="FQ23" s="259"/>
      <c r="FR23" s="253"/>
      <c r="FS23" s="253"/>
      <c r="FT23" s="253"/>
      <c r="FU23" s="257"/>
      <c r="FV23"/>
      <c r="FW23"/>
      <c r="FX23"/>
      <c r="FY23"/>
      <c r="FZ23"/>
    </row>
    <row r="24" spans="2:182" s="134" customFormat="1" ht="13.65" customHeight="1" x14ac:dyDescent="0.25">
      <c r="B24" s="14" t="s">
        <v>375</v>
      </c>
      <c r="C24" s="15" t="s">
        <v>151</v>
      </c>
      <c r="D24" s="21">
        <f>IF(ISNA(VLOOKUP($B24,Batting!$B$4:$D$65,3,FALSE)),0,(VLOOKUP($B24,Batting!$B$4:$D$65,3,FALSE)))</f>
        <v>1</v>
      </c>
      <c r="E24" s="16">
        <f t="shared" si="6"/>
        <v>1</v>
      </c>
      <c r="F24" s="22">
        <f t="shared" si="7"/>
        <v>8</v>
      </c>
      <c r="G24" s="23">
        <f t="shared" si="8"/>
        <v>0</v>
      </c>
      <c r="H24" s="23">
        <f t="shared" si="9"/>
        <v>23</v>
      </c>
      <c r="I24" s="23">
        <f t="shared" si="10"/>
        <v>3</v>
      </c>
      <c r="J24" s="22">
        <f t="shared" si="11"/>
        <v>2.6666666666666665</v>
      </c>
      <c r="K24" s="22">
        <f t="shared" si="12"/>
        <v>2.875</v>
      </c>
      <c r="L24" s="24">
        <f t="shared" si="13"/>
        <v>7.666666666666667</v>
      </c>
      <c r="M24" s="169"/>
      <c r="N24" s="4">
        <v>8</v>
      </c>
      <c r="O24" s="16">
        <v>0</v>
      </c>
      <c r="P24" s="16">
        <v>23</v>
      </c>
      <c r="Q24" s="16">
        <v>3</v>
      </c>
      <c r="R24" s="139"/>
      <c r="S24" s="19">
        <f t="shared" si="14"/>
        <v>55.4</v>
      </c>
      <c r="T24" s="169"/>
      <c r="U24" s="161" t="e">
        <f>IF(#REF!="-",H24/F24,(#REF!+H24)/(#REF!+F24))</f>
        <v>#REF!</v>
      </c>
      <c r="V24" s="161" t="e">
        <f>IF(#REF!="-",IF(I24=0,H24,H24/I24),IF(#REF!+I24=0,#REF!+H24,(#REF!+H24)/(#REF!+I24)))</f>
        <v>#REF!</v>
      </c>
      <c r="W24" s="170" t="e">
        <f>IF(#REF!="-",IF(F24&lt;30,#REF!,((IF(V24&gt;30,1,IF(V24&gt;25,2,IF(V24&gt;20,3,IF(V24&gt;15,4,IF(V24&gt;=0,5,0))))))+(IF(U24&gt;6,1,IF(U24&gt;5.5,2,IF(U24&gt;5,3,IF(U24&gt;4.5,4,IF(U24&gt;=0,5,0)))))))/2),IF(#REF!+F24&lt;30,#REF!,((IF(V24&gt;30,1,IF(V24&gt;25,2,IF(V24&gt;20,3,IF(V24&gt;15,4,IF(V24&gt;=0,5,0))))))+(IF(U24&gt;6,1,IF(U24&gt;5.5,2,IF(U24&gt;5,3,IF(U24&gt;4.5,4,IF(U24&gt;=0,5,0)))))))/2))</f>
        <v>#REF!</v>
      </c>
      <c r="X24" s="139">
        <f>(-AA24/5)+(AB24*20)</f>
        <v>0</v>
      </c>
      <c r="Y24" s="4"/>
      <c r="Z24" s="16"/>
      <c r="AA24" s="16"/>
      <c r="AB24" s="16"/>
      <c r="AC24" s="139"/>
      <c r="AD24" s="4"/>
      <c r="AE24" s="16"/>
      <c r="AF24" s="16"/>
      <c r="AG24" s="16"/>
      <c r="AH24" s="139"/>
      <c r="AI24" s="4"/>
      <c r="AJ24" s="16"/>
      <c r="AK24" s="16"/>
      <c r="AL24" s="16"/>
      <c r="AM24" s="139"/>
      <c r="AN24" s="4"/>
      <c r="AO24" s="16"/>
      <c r="AP24" s="16"/>
      <c r="AQ24" s="16"/>
      <c r="AR24" s="139"/>
      <c r="AS24" s="4"/>
      <c r="AT24" s="16"/>
      <c r="AU24" s="16"/>
      <c r="AV24" s="16"/>
      <c r="AW24" s="139"/>
      <c r="AX24" s="4"/>
      <c r="AY24" s="16"/>
      <c r="AZ24" s="16"/>
      <c r="BA24" s="16"/>
      <c r="BB24" s="139"/>
      <c r="BC24" s="4"/>
      <c r="BD24" s="16"/>
      <c r="BE24" s="16"/>
      <c r="BF24" s="16"/>
      <c r="BG24" s="139"/>
      <c r="BH24" s="4"/>
      <c r="BI24" s="16"/>
      <c r="BJ24" s="16"/>
      <c r="BK24" s="16"/>
      <c r="BL24" s="139"/>
      <c r="BM24" s="4"/>
      <c r="BN24" s="16"/>
      <c r="BO24" s="16"/>
      <c r="BP24" s="16"/>
      <c r="BQ24" s="139"/>
      <c r="BR24" s="4"/>
      <c r="BS24" s="16"/>
      <c r="BT24" s="16"/>
      <c r="BU24" s="16"/>
      <c r="BV24" s="139"/>
      <c r="BW24" s="4"/>
      <c r="BX24" s="16"/>
      <c r="BY24" s="16"/>
      <c r="BZ24" s="16"/>
      <c r="CA24" s="139"/>
      <c r="CB24" s="4"/>
      <c r="CC24" s="16"/>
      <c r="CD24" s="16"/>
      <c r="CE24" s="16"/>
      <c r="CF24" s="139"/>
      <c r="CG24" s="4"/>
      <c r="CH24" s="16"/>
      <c r="CI24" s="16"/>
      <c r="CJ24" s="16"/>
      <c r="CK24" s="139"/>
      <c r="CL24" s="4"/>
      <c r="CM24" s="16"/>
      <c r="CN24" s="16"/>
      <c r="CO24" s="16"/>
      <c r="CP24" s="139"/>
      <c r="CQ24" s="4"/>
      <c r="CR24" s="16"/>
      <c r="CS24" s="16"/>
      <c r="CT24" s="16"/>
      <c r="CU24" s="139"/>
      <c r="CV24" s="4">
        <v>8</v>
      </c>
      <c r="CW24" s="16">
        <v>0</v>
      </c>
      <c r="CX24" s="16">
        <v>23</v>
      </c>
      <c r="CY24" s="16">
        <v>3</v>
      </c>
      <c r="CZ24" s="139"/>
      <c r="DA24" s="4"/>
      <c r="DB24" s="16"/>
      <c r="DC24" s="16"/>
      <c r="DD24" s="16"/>
      <c r="DE24" s="139"/>
      <c r="DF24" s="4"/>
      <c r="DG24" s="16"/>
      <c r="DH24" s="16"/>
      <c r="DI24" s="16"/>
      <c r="DJ24" s="139"/>
      <c r="DK24" s="4"/>
      <c r="DL24" s="16"/>
      <c r="DM24" s="16"/>
      <c r="DN24" s="16"/>
      <c r="DO24" s="139"/>
      <c r="DP24" s="4"/>
      <c r="DQ24" s="16"/>
      <c r="DR24" s="16"/>
      <c r="DS24" s="16"/>
      <c r="DT24" s="139"/>
      <c r="DU24" s="4"/>
      <c r="DV24" s="16"/>
      <c r="DW24" s="16"/>
      <c r="DX24" s="16"/>
      <c r="DY24" s="139"/>
      <c r="DZ24" s="4"/>
      <c r="EA24" s="16"/>
      <c r="EB24" s="16"/>
      <c r="EC24" s="16"/>
      <c r="ED24" s="139"/>
      <c r="EE24" s="4"/>
      <c r="EF24" s="16"/>
      <c r="EG24" s="16"/>
      <c r="EH24" s="16"/>
      <c r="EI24" s="139"/>
      <c r="EJ24" s="4"/>
      <c r="EK24" s="16"/>
      <c r="EL24" s="16"/>
      <c r="EM24" s="16"/>
      <c r="EN24" s="194"/>
      <c r="EO24" s="4"/>
      <c r="EP24" s="16"/>
      <c r="EQ24" s="16"/>
      <c r="ER24" s="16"/>
      <c r="ES24" s="223"/>
      <c r="ET24" s="4"/>
      <c r="EU24" s="16"/>
      <c r="EV24" s="16"/>
      <c r="EW24" s="16"/>
      <c r="EX24" s="223"/>
      <c r="EY24" s="259"/>
      <c r="EZ24" s="253"/>
      <c r="FA24" s="253"/>
      <c r="FB24" s="253"/>
      <c r="FC24" s="226"/>
      <c r="FD24" s="230"/>
      <c r="FE24" s="230"/>
      <c r="FF24" s="230"/>
      <c r="FG24" s="224"/>
      <c r="FH24" s="231"/>
      <c r="FI24" s="224"/>
      <c r="FJ24" s="224"/>
      <c r="FK24" s="224"/>
      <c r="FL24" s="231"/>
      <c r="FM24" s="231"/>
      <c r="FN24" s="232"/>
      <c r="FO24" s="219"/>
      <c r="FP24" s="228"/>
      <c r="FQ24" s="259"/>
      <c r="FR24" s="253"/>
      <c r="FS24" s="253"/>
      <c r="FT24" s="253"/>
      <c r="FU24" s="257"/>
      <c r="FV24"/>
      <c r="FW24"/>
      <c r="FX24"/>
      <c r="FY24"/>
      <c r="FZ24"/>
    </row>
    <row r="25" spans="2:182" s="134" customFormat="1" ht="13.65" customHeight="1" x14ac:dyDescent="0.25">
      <c r="B25" s="14" t="s">
        <v>140</v>
      </c>
      <c r="C25" s="15" t="s">
        <v>148</v>
      </c>
      <c r="D25" s="21">
        <f>IF(ISNA(VLOOKUP($B25,Batting!$B$4:$D$65,3,FALSE)),0,(VLOOKUP($B25,Batting!$B$4:$D$65,3,FALSE)))</f>
        <v>4</v>
      </c>
      <c r="E25" s="16">
        <f t="shared" si="6"/>
        <v>4</v>
      </c>
      <c r="F25" s="22">
        <f t="shared" si="7"/>
        <v>11.166666666666666</v>
      </c>
      <c r="G25" s="23">
        <f t="shared" si="8"/>
        <v>0</v>
      </c>
      <c r="H25" s="23">
        <f t="shared" si="9"/>
        <v>57</v>
      </c>
      <c r="I25" s="23">
        <f t="shared" si="10"/>
        <v>6</v>
      </c>
      <c r="J25" s="22">
        <f t="shared" si="11"/>
        <v>1.8611111111111109</v>
      </c>
      <c r="K25" s="22">
        <f t="shared" si="12"/>
        <v>5.1044776119402986</v>
      </c>
      <c r="L25" s="24">
        <f t="shared" si="13"/>
        <v>9.5</v>
      </c>
      <c r="M25" s="169"/>
      <c r="N25" s="25">
        <f>2+(1/6)</f>
        <v>2.1666666666666665</v>
      </c>
      <c r="O25" s="16">
        <v>0</v>
      </c>
      <c r="P25" s="16">
        <v>7</v>
      </c>
      <c r="Q25" s="16">
        <v>3</v>
      </c>
      <c r="R25" s="139"/>
      <c r="S25" s="19">
        <f t="shared" si="14"/>
        <v>108.6</v>
      </c>
      <c r="T25" s="169"/>
      <c r="U25" s="161"/>
      <c r="V25" s="161"/>
      <c r="W25" s="170"/>
      <c r="X25" s="139"/>
      <c r="Y25" s="4"/>
      <c r="Z25" s="16"/>
      <c r="AA25" s="16"/>
      <c r="AB25" s="16"/>
      <c r="AC25" s="139"/>
      <c r="AD25" s="4"/>
      <c r="AE25" s="16"/>
      <c r="AF25" s="16"/>
      <c r="AG25" s="16"/>
      <c r="AH25" s="139"/>
      <c r="AI25" s="4"/>
      <c r="AJ25" s="16"/>
      <c r="AK25" s="16"/>
      <c r="AL25" s="16"/>
      <c r="AM25" s="139"/>
      <c r="AN25" s="4"/>
      <c r="AO25" s="16"/>
      <c r="AP25" s="16"/>
      <c r="AQ25" s="16"/>
      <c r="AR25" s="139"/>
      <c r="AS25" s="4"/>
      <c r="AT25" s="16"/>
      <c r="AU25" s="16"/>
      <c r="AV25" s="16"/>
      <c r="AW25" s="139"/>
      <c r="AX25" s="4"/>
      <c r="AY25" s="16"/>
      <c r="AZ25" s="16"/>
      <c r="BA25" s="16"/>
      <c r="BB25" s="139"/>
      <c r="BC25" s="4"/>
      <c r="BD25" s="16"/>
      <c r="BE25" s="16"/>
      <c r="BF25" s="16"/>
      <c r="BG25" s="139"/>
      <c r="BH25" s="4"/>
      <c r="BI25" s="16"/>
      <c r="BJ25" s="16"/>
      <c r="BK25" s="16"/>
      <c r="BL25" s="139"/>
      <c r="BM25" s="4"/>
      <c r="BN25" s="16"/>
      <c r="BO25" s="16"/>
      <c r="BP25" s="16"/>
      <c r="BQ25" s="139"/>
      <c r="BR25" s="4"/>
      <c r="BS25" s="16"/>
      <c r="BT25" s="16"/>
      <c r="BU25" s="16"/>
      <c r="BV25" s="139"/>
      <c r="BW25" s="4"/>
      <c r="BX25" s="16"/>
      <c r="BY25" s="16"/>
      <c r="BZ25" s="16"/>
      <c r="CA25" s="139"/>
      <c r="CB25" s="4"/>
      <c r="CC25" s="16"/>
      <c r="CD25" s="16"/>
      <c r="CE25" s="16"/>
      <c r="CF25" s="139"/>
      <c r="CG25" s="4">
        <v>4</v>
      </c>
      <c r="CH25" s="16">
        <v>0</v>
      </c>
      <c r="CI25" s="16">
        <v>16</v>
      </c>
      <c r="CJ25" s="16">
        <v>2</v>
      </c>
      <c r="CK25" s="139"/>
      <c r="CL25" s="4"/>
      <c r="CM25" s="16"/>
      <c r="CN25" s="16"/>
      <c r="CO25" s="16"/>
      <c r="CP25" s="139"/>
      <c r="CQ25" s="4"/>
      <c r="CR25" s="16"/>
      <c r="CS25" s="16"/>
      <c r="CT25" s="16"/>
      <c r="CU25" s="139"/>
      <c r="CV25" s="4"/>
      <c r="CW25" s="16"/>
      <c r="CX25" s="16"/>
      <c r="CY25" s="16"/>
      <c r="CZ25" s="139"/>
      <c r="DA25" s="4"/>
      <c r="DB25" s="16"/>
      <c r="DC25" s="16"/>
      <c r="DD25" s="16"/>
      <c r="DE25" s="139"/>
      <c r="DF25" s="4"/>
      <c r="DG25" s="16"/>
      <c r="DH25" s="16"/>
      <c r="DI25" s="16"/>
      <c r="DJ25" s="139"/>
      <c r="DK25" s="4">
        <v>2</v>
      </c>
      <c r="DL25" s="16">
        <v>0</v>
      </c>
      <c r="DM25" s="16">
        <v>17</v>
      </c>
      <c r="DN25" s="16">
        <v>1</v>
      </c>
      <c r="DO25" s="139"/>
      <c r="DP25" s="25">
        <f>2+(1/6)</f>
        <v>2.1666666666666665</v>
      </c>
      <c r="DQ25" s="16">
        <v>0</v>
      </c>
      <c r="DR25" s="16">
        <v>7</v>
      </c>
      <c r="DS25" s="16">
        <v>3</v>
      </c>
      <c r="DT25" s="139"/>
      <c r="DU25" s="4">
        <v>3</v>
      </c>
      <c r="DV25" s="16">
        <v>0</v>
      </c>
      <c r="DW25" s="16">
        <v>17</v>
      </c>
      <c r="DX25" s="16">
        <v>0</v>
      </c>
      <c r="DY25" s="139"/>
      <c r="DZ25" s="4"/>
      <c r="EA25" s="16"/>
      <c r="EB25" s="16"/>
      <c r="EC25" s="16"/>
      <c r="ED25" s="139"/>
      <c r="EE25" s="4"/>
      <c r="EF25" s="16"/>
      <c r="EG25" s="16"/>
      <c r="EH25" s="16"/>
      <c r="EI25" s="139"/>
      <c r="EJ25" s="4"/>
      <c r="EK25" s="16"/>
      <c r="EL25" s="16"/>
      <c r="EM25" s="16"/>
      <c r="EN25" s="139"/>
      <c r="EO25" s="4"/>
      <c r="EP25" s="16"/>
      <c r="EQ25" s="16"/>
      <c r="ER25" s="16"/>
      <c r="ES25" s="223"/>
      <c r="ET25" s="4"/>
      <c r="EU25" s="16"/>
      <c r="EV25" s="16"/>
      <c r="EW25" s="16"/>
      <c r="EX25" s="223"/>
      <c r="EY25" s="259"/>
      <c r="EZ25" s="253"/>
      <c r="FA25" s="253"/>
      <c r="FB25" s="253"/>
      <c r="FC25" s="226"/>
      <c r="FD25" s="230"/>
      <c r="FE25" s="230"/>
      <c r="FF25" s="230"/>
      <c r="FG25" s="224"/>
      <c r="FH25" s="231"/>
      <c r="FI25" s="224"/>
      <c r="FJ25" s="224"/>
      <c r="FK25" s="224"/>
      <c r="FL25" s="231"/>
      <c r="FM25" s="231"/>
      <c r="FN25" s="232"/>
      <c r="FO25" s="219"/>
      <c r="FP25" s="228"/>
      <c r="FQ25" s="259"/>
      <c r="FR25" s="253"/>
      <c r="FS25" s="253"/>
      <c r="FT25" s="253"/>
      <c r="FU25" s="257"/>
      <c r="FV25"/>
      <c r="FW25"/>
      <c r="FX25"/>
      <c r="FY25"/>
      <c r="FZ25"/>
    </row>
    <row r="26" spans="2:182" s="134" customFormat="1" ht="13.65" customHeight="1" x14ac:dyDescent="0.25">
      <c r="B26" s="14" t="s">
        <v>404</v>
      </c>
      <c r="C26" s="15" t="s">
        <v>156</v>
      </c>
      <c r="D26" s="21">
        <f>IF(ISNA(VLOOKUP($B26,Batting!$B$4:$D$65,3,FALSE)),0,(VLOOKUP($B26,Batting!$B$4:$D$65,3,FALSE)))</f>
        <v>5</v>
      </c>
      <c r="E26" s="16">
        <f t="shared" si="6"/>
        <v>4</v>
      </c>
      <c r="F26" s="22">
        <f t="shared" si="7"/>
        <v>16</v>
      </c>
      <c r="G26" s="23">
        <f t="shared" si="8"/>
        <v>2</v>
      </c>
      <c r="H26" s="23">
        <f t="shared" si="9"/>
        <v>59</v>
      </c>
      <c r="I26" s="23">
        <f t="shared" si="10"/>
        <v>6</v>
      </c>
      <c r="J26" s="22">
        <f t="shared" si="11"/>
        <v>2.6666666666666665</v>
      </c>
      <c r="K26" s="22">
        <f t="shared" si="12"/>
        <v>3.6875</v>
      </c>
      <c r="L26" s="24">
        <f t="shared" si="13"/>
        <v>9.8333333333333339</v>
      </c>
      <c r="M26" s="169"/>
      <c r="N26" s="4">
        <v>4</v>
      </c>
      <c r="O26" s="16">
        <v>0</v>
      </c>
      <c r="P26" s="16">
        <v>7</v>
      </c>
      <c r="Q26" s="16">
        <v>5</v>
      </c>
      <c r="R26" s="139"/>
      <c r="S26" s="19">
        <f t="shared" si="14"/>
        <v>108.2</v>
      </c>
      <c r="T26" s="169"/>
      <c r="U26" s="161"/>
      <c r="V26" s="161"/>
      <c r="W26" s="170"/>
      <c r="X26" s="139"/>
      <c r="Y26" s="4"/>
      <c r="Z26" s="16"/>
      <c r="AA26" s="16"/>
      <c r="AB26" s="16"/>
      <c r="AC26" s="139"/>
      <c r="AD26" s="4"/>
      <c r="AE26" s="16"/>
      <c r="AF26" s="16"/>
      <c r="AG26" s="16"/>
      <c r="AH26" s="139"/>
      <c r="AI26" s="4"/>
      <c r="AJ26" s="16"/>
      <c r="AK26" s="16"/>
      <c r="AL26" s="16"/>
      <c r="AM26" s="139"/>
      <c r="AN26" s="4"/>
      <c r="AO26" s="16"/>
      <c r="AP26" s="16"/>
      <c r="AQ26" s="16"/>
      <c r="AR26" s="139"/>
      <c r="AS26" s="4"/>
      <c r="AT26" s="16"/>
      <c r="AU26" s="16"/>
      <c r="AV26" s="16"/>
      <c r="AW26" s="139"/>
      <c r="AX26" s="4"/>
      <c r="AY26" s="16"/>
      <c r="AZ26" s="16"/>
      <c r="BA26" s="16"/>
      <c r="BB26" s="139"/>
      <c r="BC26" s="4"/>
      <c r="BD26" s="16"/>
      <c r="BE26" s="16"/>
      <c r="BF26" s="16"/>
      <c r="BG26" s="139"/>
      <c r="BH26" s="4"/>
      <c r="BI26" s="16"/>
      <c r="BJ26" s="16"/>
      <c r="BK26" s="16"/>
      <c r="BL26" s="139"/>
      <c r="BM26" s="4"/>
      <c r="BN26" s="16"/>
      <c r="BO26" s="16"/>
      <c r="BP26" s="16"/>
      <c r="BQ26" s="139"/>
      <c r="BR26" s="4"/>
      <c r="BS26" s="16"/>
      <c r="BT26" s="16"/>
      <c r="BU26" s="16"/>
      <c r="BV26" s="139"/>
      <c r="BW26" s="4"/>
      <c r="BX26" s="16"/>
      <c r="BY26" s="16"/>
      <c r="BZ26" s="16"/>
      <c r="CA26" s="139"/>
      <c r="CB26" s="4"/>
      <c r="CC26" s="16"/>
      <c r="CD26" s="16"/>
      <c r="CE26" s="16"/>
      <c r="CF26" s="139"/>
      <c r="CG26" s="4"/>
      <c r="CH26" s="16"/>
      <c r="CI26" s="16"/>
      <c r="CJ26" s="16"/>
      <c r="CK26" s="139"/>
      <c r="CL26" s="4"/>
      <c r="CM26" s="16"/>
      <c r="CN26" s="16"/>
      <c r="CO26" s="16"/>
      <c r="CP26" s="139"/>
      <c r="CQ26" s="4"/>
      <c r="CR26" s="16"/>
      <c r="CS26" s="16"/>
      <c r="CT26" s="16"/>
      <c r="CU26" s="139"/>
      <c r="CV26" s="4"/>
      <c r="CW26" s="16"/>
      <c r="CX26" s="16"/>
      <c r="CY26" s="16"/>
      <c r="CZ26" s="139"/>
      <c r="DA26" s="4"/>
      <c r="DB26" s="16"/>
      <c r="DC26" s="16"/>
      <c r="DD26" s="16"/>
      <c r="DE26" s="139"/>
      <c r="DF26" s="4">
        <v>4</v>
      </c>
      <c r="DG26" s="16">
        <v>0</v>
      </c>
      <c r="DH26" s="16">
        <v>12</v>
      </c>
      <c r="DI26" s="16">
        <v>0</v>
      </c>
      <c r="DJ26" s="139"/>
      <c r="DK26" s="4">
        <v>4</v>
      </c>
      <c r="DL26" s="16">
        <v>0</v>
      </c>
      <c r="DM26" s="16">
        <v>33</v>
      </c>
      <c r="DN26" s="16">
        <v>0</v>
      </c>
      <c r="DO26" s="139"/>
      <c r="DP26" s="4"/>
      <c r="DQ26" s="16"/>
      <c r="DR26" s="16"/>
      <c r="DS26" s="16"/>
      <c r="DT26" s="139"/>
      <c r="DU26" s="4">
        <v>4</v>
      </c>
      <c r="DV26" s="16">
        <v>0</v>
      </c>
      <c r="DW26" s="16">
        <v>7</v>
      </c>
      <c r="DX26" s="16">
        <v>5</v>
      </c>
      <c r="DY26" s="139"/>
      <c r="DZ26" s="4"/>
      <c r="EA26" s="16"/>
      <c r="EB26" s="16"/>
      <c r="EC26" s="16"/>
      <c r="ED26" s="139"/>
      <c r="EE26" s="4"/>
      <c r="EF26" s="16"/>
      <c r="EG26" s="16"/>
      <c r="EH26" s="16"/>
      <c r="EI26" s="139"/>
      <c r="EJ26" s="4"/>
      <c r="EK26" s="16"/>
      <c r="EL26" s="16"/>
      <c r="EM26" s="16"/>
      <c r="EN26" s="139"/>
      <c r="EO26" s="4"/>
      <c r="EP26" s="16"/>
      <c r="EQ26" s="16"/>
      <c r="ER26" s="16"/>
      <c r="ES26" s="223"/>
      <c r="ET26" s="4">
        <v>4</v>
      </c>
      <c r="EU26" s="16">
        <v>2</v>
      </c>
      <c r="EV26" s="16">
        <v>7</v>
      </c>
      <c r="EW26" s="16">
        <v>1</v>
      </c>
      <c r="EX26" s="223"/>
      <c r="EY26" s="259"/>
      <c r="EZ26" s="253"/>
      <c r="FA26" s="253"/>
      <c r="FB26" s="253"/>
      <c r="FC26" s="226"/>
      <c r="FD26" s="230"/>
      <c r="FE26" s="230"/>
      <c r="FF26" s="230"/>
      <c r="FG26" s="224"/>
      <c r="FH26" s="231"/>
      <c r="FI26" s="224"/>
      <c r="FJ26" s="224"/>
      <c r="FK26" s="224"/>
      <c r="FL26" s="231"/>
      <c r="FM26" s="231"/>
      <c r="FN26" s="232"/>
      <c r="FO26" s="219"/>
      <c r="FP26" s="228"/>
      <c r="FQ26" s="259"/>
      <c r="FR26" s="253"/>
      <c r="FS26" s="253"/>
      <c r="FT26" s="253"/>
      <c r="FU26" s="257"/>
      <c r="FV26"/>
      <c r="FW26"/>
      <c r="FX26"/>
      <c r="FY26"/>
      <c r="FZ26"/>
    </row>
    <row r="27" spans="2:182" s="134" customFormat="1" ht="13.65" customHeight="1" x14ac:dyDescent="0.25">
      <c r="B27" s="14" t="s">
        <v>359</v>
      </c>
      <c r="C27" s="15" t="s">
        <v>148</v>
      </c>
      <c r="D27" s="21">
        <f>IF(ISNA(VLOOKUP($B27,Batting!$B$4:$D$65,3,FALSE)),0,(VLOOKUP($B27,Batting!$B$4:$D$65,3,FALSE)))</f>
        <v>10</v>
      </c>
      <c r="E27" s="16">
        <f t="shared" si="6"/>
        <v>7</v>
      </c>
      <c r="F27" s="22">
        <f t="shared" si="7"/>
        <v>29.166666666666668</v>
      </c>
      <c r="G27" s="23">
        <f t="shared" si="8"/>
        <v>3</v>
      </c>
      <c r="H27" s="23">
        <f t="shared" si="9"/>
        <v>138</v>
      </c>
      <c r="I27" s="23">
        <f t="shared" si="10"/>
        <v>12</v>
      </c>
      <c r="J27" s="22">
        <f t="shared" si="11"/>
        <v>2.4305555555555558</v>
      </c>
      <c r="K27" s="22">
        <f t="shared" si="12"/>
        <v>4.7314285714285713</v>
      </c>
      <c r="L27" s="24">
        <f t="shared" si="13"/>
        <v>11.5</v>
      </c>
      <c r="M27" s="169"/>
      <c r="N27" s="25">
        <f>7+(4/6)</f>
        <v>7.666666666666667</v>
      </c>
      <c r="O27" s="16">
        <v>0</v>
      </c>
      <c r="P27" s="16">
        <v>30</v>
      </c>
      <c r="Q27" s="16">
        <v>4</v>
      </c>
      <c r="R27" s="139"/>
      <c r="S27" s="19">
        <f t="shared" si="14"/>
        <v>212.4</v>
      </c>
      <c r="T27" s="169"/>
      <c r="U27" s="161"/>
      <c r="V27" s="161"/>
      <c r="W27" s="170"/>
      <c r="X27" s="139"/>
      <c r="Y27" s="4"/>
      <c r="Z27" s="16"/>
      <c r="AA27" s="16"/>
      <c r="AB27" s="16"/>
      <c r="AC27" s="139"/>
      <c r="AD27" s="4"/>
      <c r="AE27" s="16"/>
      <c r="AF27" s="16"/>
      <c r="AG27" s="16"/>
      <c r="AH27" s="139"/>
      <c r="AI27" s="4"/>
      <c r="AJ27" s="16"/>
      <c r="AK27" s="16"/>
      <c r="AL27" s="16"/>
      <c r="AM27" s="139"/>
      <c r="AN27" s="25">
        <f>7+(4/6)</f>
        <v>7.666666666666667</v>
      </c>
      <c r="AO27" s="16">
        <v>0</v>
      </c>
      <c r="AP27" s="16">
        <v>30</v>
      </c>
      <c r="AQ27" s="16">
        <v>4</v>
      </c>
      <c r="AR27" s="139"/>
      <c r="AS27" s="4"/>
      <c r="AT27" s="16"/>
      <c r="AU27" s="16"/>
      <c r="AV27" s="16"/>
      <c r="AW27" s="139"/>
      <c r="AX27" s="4"/>
      <c r="AY27" s="16"/>
      <c r="AZ27" s="16"/>
      <c r="BA27" s="16"/>
      <c r="BB27" s="139"/>
      <c r="BC27" s="4"/>
      <c r="BD27" s="16"/>
      <c r="BE27" s="16"/>
      <c r="BF27" s="16"/>
      <c r="BG27" s="139"/>
      <c r="BH27" s="4"/>
      <c r="BI27" s="16"/>
      <c r="BJ27" s="16"/>
      <c r="BK27" s="16"/>
      <c r="BL27" s="139"/>
      <c r="BM27" s="4">
        <v>4</v>
      </c>
      <c r="BN27" s="16">
        <v>1</v>
      </c>
      <c r="BO27" s="16">
        <v>13</v>
      </c>
      <c r="BP27" s="16">
        <v>1</v>
      </c>
      <c r="BQ27" s="139"/>
      <c r="BR27" s="4"/>
      <c r="BS27" s="16"/>
      <c r="BT27" s="16"/>
      <c r="BU27" s="16"/>
      <c r="BV27" s="139"/>
      <c r="BW27" s="4"/>
      <c r="BX27" s="16"/>
      <c r="BY27" s="16"/>
      <c r="BZ27" s="16"/>
      <c r="CA27" s="139"/>
      <c r="CB27" s="4"/>
      <c r="CC27" s="16"/>
      <c r="CD27" s="16"/>
      <c r="CE27" s="16"/>
      <c r="CF27" s="139"/>
      <c r="CG27" s="4">
        <v>2</v>
      </c>
      <c r="CH27" s="16">
        <v>0</v>
      </c>
      <c r="CI27" s="16">
        <v>10</v>
      </c>
      <c r="CJ27" s="16">
        <v>0</v>
      </c>
      <c r="CK27" s="139"/>
      <c r="CL27" s="4"/>
      <c r="CM27" s="16"/>
      <c r="CN27" s="16"/>
      <c r="CO27" s="16"/>
      <c r="CP27" s="139"/>
      <c r="CQ27" s="4"/>
      <c r="CR27" s="16"/>
      <c r="CS27" s="16"/>
      <c r="CT27" s="16"/>
      <c r="CU27" s="139"/>
      <c r="CV27" s="4"/>
      <c r="CW27" s="16"/>
      <c r="CX27" s="16"/>
      <c r="CY27" s="16"/>
      <c r="CZ27" s="139"/>
      <c r="DA27" s="4"/>
      <c r="DB27" s="16"/>
      <c r="DC27" s="16"/>
      <c r="DD27" s="16"/>
      <c r="DE27" s="139"/>
      <c r="DF27" s="4"/>
      <c r="DG27" s="16"/>
      <c r="DH27" s="16"/>
      <c r="DI27" s="16"/>
      <c r="DJ27" s="139"/>
      <c r="DK27" s="4"/>
      <c r="DL27" s="16"/>
      <c r="DM27" s="16"/>
      <c r="DN27" s="16"/>
      <c r="DO27" s="139"/>
      <c r="DP27" s="4">
        <v>2</v>
      </c>
      <c r="DQ27" s="16">
        <v>0</v>
      </c>
      <c r="DR27" s="16">
        <v>5</v>
      </c>
      <c r="DS27" s="16">
        <v>2</v>
      </c>
      <c r="DT27" s="139"/>
      <c r="DU27" s="4">
        <v>4</v>
      </c>
      <c r="DV27" s="16">
        <v>0</v>
      </c>
      <c r="DW27" s="16">
        <v>29</v>
      </c>
      <c r="DX27" s="16">
        <v>1</v>
      </c>
      <c r="DY27" s="139"/>
      <c r="DZ27" s="4">
        <v>4</v>
      </c>
      <c r="EA27" s="16">
        <v>0</v>
      </c>
      <c r="EB27" s="16">
        <v>24</v>
      </c>
      <c r="EC27" s="16">
        <v>1</v>
      </c>
      <c r="ED27" s="139"/>
      <c r="EE27" s="4"/>
      <c r="EF27" s="16"/>
      <c r="EG27" s="16"/>
      <c r="EH27" s="16"/>
      <c r="EI27" s="139"/>
      <c r="EJ27" s="4"/>
      <c r="EK27" s="16"/>
      <c r="EL27" s="16"/>
      <c r="EM27" s="16"/>
      <c r="EN27" s="139"/>
      <c r="EO27" s="4"/>
      <c r="EP27" s="16"/>
      <c r="EQ27" s="16"/>
      <c r="ER27" s="16"/>
      <c r="ES27" s="223"/>
      <c r="ET27" s="25">
        <f>5+(3/6)</f>
        <v>5.5</v>
      </c>
      <c r="EU27" s="16">
        <v>2</v>
      </c>
      <c r="EV27" s="16">
        <v>27</v>
      </c>
      <c r="EW27" s="16">
        <v>3</v>
      </c>
      <c r="EX27" s="223"/>
      <c r="EY27" s="259"/>
      <c r="EZ27" s="253"/>
      <c r="FA27" s="253"/>
      <c r="FB27" s="253"/>
      <c r="FC27" s="226"/>
      <c r="FD27" s="230"/>
      <c r="FE27" s="230"/>
      <c r="FF27" s="230"/>
      <c r="FG27" s="224"/>
      <c r="FH27" s="231"/>
      <c r="FI27" s="224"/>
      <c r="FJ27" s="224"/>
      <c r="FK27" s="224"/>
      <c r="FL27" s="231"/>
      <c r="FM27" s="231"/>
      <c r="FN27" s="232"/>
      <c r="FO27" s="219"/>
      <c r="FP27" s="228"/>
      <c r="FQ27" s="259"/>
      <c r="FR27" s="253"/>
      <c r="FS27" s="253"/>
      <c r="FT27" s="253"/>
      <c r="FU27" s="257"/>
      <c r="FV27"/>
      <c r="FW27"/>
      <c r="FX27"/>
      <c r="FY27"/>
      <c r="FZ27"/>
    </row>
    <row r="28" spans="2:182" s="134" customFormat="1" ht="13.65" customHeight="1" x14ac:dyDescent="0.25">
      <c r="B28" s="14" t="s">
        <v>371</v>
      </c>
      <c r="C28" s="15" t="s">
        <v>156</v>
      </c>
      <c r="D28" s="21">
        <f>IF(ISNA(VLOOKUP($B28,Batting!$B$4:$D$65,3,FALSE)),0,(VLOOKUP($B28,Batting!$B$4:$D$65,3,FALSE)))</f>
        <v>2</v>
      </c>
      <c r="E28" s="16">
        <f t="shared" si="6"/>
        <v>1</v>
      </c>
      <c r="F28" s="22">
        <f t="shared" si="7"/>
        <v>2</v>
      </c>
      <c r="G28" s="23">
        <f t="shared" si="8"/>
        <v>0</v>
      </c>
      <c r="H28" s="23">
        <f t="shared" si="9"/>
        <v>13</v>
      </c>
      <c r="I28" s="23">
        <f t="shared" si="10"/>
        <v>1</v>
      </c>
      <c r="J28" s="22">
        <f t="shared" si="11"/>
        <v>2</v>
      </c>
      <c r="K28" s="22">
        <f t="shared" si="12"/>
        <v>6.5</v>
      </c>
      <c r="L28" s="24">
        <f t="shared" si="13"/>
        <v>13</v>
      </c>
      <c r="M28" s="169"/>
      <c r="N28" s="4">
        <v>2</v>
      </c>
      <c r="O28" s="16">
        <v>0</v>
      </c>
      <c r="P28" s="16">
        <v>13</v>
      </c>
      <c r="Q28" s="16">
        <v>1</v>
      </c>
      <c r="R28" s="139"/>
      <c r="S28" s="19"/>
      <c r="T28" s="169"/>
      <c r="U28" s="161"/>
      <c r="V28" s="161"/>
      <c r="W28" s="170"/>
      <c r="X28" s="139"/>
      <c r="Y28" s="4"/>
      <c r="Z28" s="16"/>
      <c r="AA28" s="16"/>
      <c r="AB28" s="16"/>
      <c r="AC28" s="139"/>
      <c r="AD28" s="4"/>
      <c r="AE28" s="16"/>
      <c r="AF28" s="16"/>
      <c r="AG28" s="16"/>
      <c r="AH28" s="139"/>
      <c r="AI28" s="4"/>
      <c r="AJ28" s="16"/>
      <c r="AK28" s="16"/>
      <c r="AL28" s="16"/>
      <c r="AM28" s="139"/>
      <c r="AN28" s="25"/>
      <c r="AO28" s="16"/>
      <c r="AP28" s="16"/>
      <c r="AQ28" s="16"/>
      <c r="AR28" s="139"/>
      <c r="AS28" s="4"/>
      <c r="AT28" s="16"/>
      <c r="AU28" s="16"/>
      <c r="AV28" s="16"/>
      <c r="AW28" s="139"/>
      <c r="AX28" s="4"/>
      <c r="AY28" s="16"/>
      <c r="AZ28" s="16"/>
      <c r="BA28" s="16"/>
      <c r="BB28" s="139"/>
      <c r="BC28" s="4"/>
      <c r="BD28" s="16"/>
      <c r="BE28" s="16"/>
      <c r="BF28" s="16"/>
      <c r="BG28" s="139"/>
      <c r="BH28" s="4"/>
      <c r="BI28" s="16"/>
      <c r="BJ28" s="16"/>
      <c r="BK28" s="16"/>
      <c r="BL28" s="139"/>
      <c r="BM28" s="4"/>
      <c r="BN28" s="16"/>
      <c r="BO28" s="16"/>
      <c r="BP28" s="16"/>
      <c r="BQ28" s="139"/>
      <c r="BR28" s="4"/>
      <c r="BS28" s="16"/>
      <c r="BT28" s="16"/>
      <c r="BU28" s="16"/>
      <c r="BV28" s="139"/>
      <c r="BW28" s="4"/>
      <c r="BX28" s="16"/>
      <c r="BY28" s="16"/>
      <c r="BZ28" s="16"/>
      <c r="CA28" s="139"/>
      <c r="CB28" s="4"/>
      <c r="CC28" s="16"/>
      <c r="CD28" s="16"/>
      <c r="CE28" s="16"/>
      <c r="CF28" s="139"/>
      <c r="CG28" s="4"/>
      <c r="CH28" s="16"/>
      <c r="CI28" s="16"/>
      <c r="CJ28" s="16"/>
      <c r="CK28" s="139"/>
      <c r="CL28" s="4"/>
      <c r="CM28" s="16"/>
      <c r="CN28" s="16"/>
      <c r="CO28" s="16"/>
      <c r="CP28" s="139"/>
      <c r="CQ28" s="4"/>
      <c r="CR28" s="16"/>
      <c r="CS28" s="16"/>
      <c r="CT28" s="16"/>
      <c r="CU28" s="139"/>
      <c r="CV28" s="4"/>
      <c r="CW28" s="16"/>
      <c r="CX28" s="16"/>
      <c r="CY28" s="16"/>
      <c r="CZ28" s="139"/>
      <c r="DA28" s="4"/>
      <c r="DB28" s="16"/>
      <c r="DC28" s="16"/>
      <c r="DD28" s="16"/>
      <c r="DE28" s="139"/>
      <c r="DF28" s="4"/>
      <c r="DG28" s="16"/>
      <c r="DH28" s="16"/>
      <c r="DI28" s="16"/>
      <c r="DJ28" s="139"/>
      <c r="DK28" s="4"/>
      <c r="DL28" s="16"/>
      <c r="DM28" s="16"/>
      <c r="DN28" s="16"/>
      <c r="DO28" s="139"/>
      <c r="DP28" s="4"/>
      <c r="DQ28" s="16"/>
      <c r="DR28" s="16"/>
      <c r="DS28" s="16"/>
      <c r="DT28" s="139"/>
      <c r="DU28" s="4"/>
      <c r="DV28" s="16"/>
      <c r="DW28" s="16"/>
      <c r="DX28" s="16"/>
      <c r="DY28" s="139"/>
      <c r="DZ28" s="4"/>
      <c r="EA28" s="16"/>
      <c r="EB28" s="16"/>
      <c r="EC28" s="16"/>
      <c r="ED28" s="139"/>
      <c r="EE28" s="4"/>
      <c r="EF28" s="16"/>
      <c r="EG28" s="16"/>
      <c r="EH28" s="16"/>
      <c r="EI28" s="139"/>
      <c r="EJ28" s="4"/>
      <c r="EK28" s="16"/>
      <c r="EL28" s="16"/>
      <c r="EM28" s="16"/>
      <c r="EN28" s="139"/>
      <c r="EO28" s="4"/>
      <c r="EP28" s="16"/>
      <c r="EQ28" s="16"/>
      <c r="ER28" s="16"/>
      <c r="ES28" s="223"/>
      <c r="ET28" s="4">
        <v>2</v>
      </c>
      <c r="EU28" s="16">
        <v>0</v>
      </c>
      <c r="EV28" s="16">
        <v>13</v>
      </c>
      <c r="EW28" s="16">
        <v>1</v>
      </c>
      <c r="EX28" s="223"/>
      <c r="EY28" s="259"/>
      <c r="EZ28" s="253"/>
      <c r="FA28" s="253"/>
      <c r="FB28" s="253"/>
      <c r="FC28" s="226"/>
      <c r="FD28" s="230"/>
      <c r="FE28" s="230"/>
      <c r="FF28" s="230"/>
      <c r="FG28" s="224"/>
      <c r="FH28" s="231"/>
      <c r="FI28" s="224"/>
      <c r="FJ28" s="224"/>
      <c r="FK28" s="224"/>
      <c r="FL28" s="231"/>
      <c r="FM28" s="231"/>
      <c r="FN28" s="232"/>
      <c r="FO28" s="219"/>
      <c r="FP28" s="228"/>
      <c r="FQ28" s="259"/>
      <c r="FR28" s="253"/>
      <c r="FS28" s="253"/>
      <c r="FT28" s="253"/>
      <c r="FU28" s="257"/>
      <c r="FV28"/>
      <c r="FW28"/>
      <c r="FX28"/>
      <c r="FY28"/>
      <c r="FZ28"/>
    </row>
    <row r="29" spans="2:182" s="134" customFormat="1" ht="13.65" customHeight="1" x14ac:dyDescent="0.25">
      <c r="B29" s="14" t="s">
        <v>368</v>
      </c>
      <c r="C29" s="15" t="s">
        <v>148</v>
      </c>
      <c r="D29" s="21">
        <f>IF(ISNA(VLOOKUP($B29,Batting!$B$4:$D$65,3,FALSE)),0,(VLOOKUP($B29,Batting!$B$4:$D$65,3,FALSE)))</f>
        <v>1</v>
      </c>
      <c r="E29" s="16">
        <f t="shared" si="6"/>
        <v>1</v>
      </c>
      <c r="F29" s="22">
        <f t="shared" si="7"/>
        <v>2</v>
      </c>
      <c r="G29" s="23">
        <f t="shared" si="8"/>
        <v>0</v>
      </c>
      <c r="H29" s="23">
        <f t="shared" si="9"/>
        <v>16</v>
      </c>
      <c r="I29" s="23">
        <f t="shared" si="10"/>
        <v>1</v>
      </c>
      <c r="J29" s="22">
        <f t="shared" si="11"/>
        <v>2</v>
      </c>
      <c r="K29" s="22">
        <f t="shared" si="12"/>
        <v>8</v>
      </c>
      <c r="L29" s="24">
        <f t="shared" si="13"/>
        <v>16</v>
      </c>
      <c r="M29" s="169"/>
      <c r="N29" s="4">
        <v>2</v>
      </c>
      <c r="O29" s="16">
        <v>0</v>
      </c>
      <c r="P29" s="16">
        <v>16</v>
      </c>
      <c r="Q29" s="16">
        <v>1</v>
      </c>
      <c r="R29" s="139"/>
      <c r="S29" s="19">
        <f t="shared" ref="S29:S52" si="15">(I29*20)-(H29/5)</f>
        <v>16.8</v>
      </c>
      <c r="T29" s="169"/>
      <c r="U29" s="161"/>
      <c r="V29" s="161"/>
      <c r="W29" s="170"/>
      <c r="X29" s="139"/>
      <c r="Y29" s="4"/>
      <c r="Z29" s="16"/>
      <c r="AA29" s="16"/>
      <c r="AB29" s="16"/>
      <c r="AC29" s="139"/>
      <c r="AD29" s="4"/>
      <c r="AE29" s="16"/>
      <c r="AF29" s="16"/>
      <c r="AG29" s="16"/>
      <c r="AH29" s="139"/>
      <c r="AI29" s="4"/>
      <c r="AJ29" s="16"/>
      <c r="AK29" s="16"/>
      <c r="AL29" s="16"/>
      <c r="AM29" s="139"/>
      <c r="AN29" s="4"/>
      <c r="AO29" s="16"/>
      <c r="AP29" s="16"/>
      <c r="AQ29" s="16"/>
      <c r="AR29" s="139"/>
      <c r="AS29" s="4"/>
      <c r="AT29" s="16"/>
      <c r="AU29" s="16"/>
      <c r="AV29" s="16"/>
      <c r="AW29" s="139"/>
      <c r="AX29" s="4"/>
      <c r="AY29" s="16"/>
      <c r="AZ29" s="16"/>
      <c r="BA29" s="16"/>
      <c r="BB29" s="139"/>
      <c r="BC29" s="4"/>
      <c r="BD29" s="16"/>
      <c r="BE29" s="16"/>
      <c r="BF29" s="16"/>
      <c r="BG29" s="139"/>
      <c r="BH29" s="4"/>
      <c r="BI29" s="16"/>
      <c r="BJ29" s="16"/>
      <c r="BK29" s="16"/>
      <c r="BL29" s="139"/>
      <c r="BM29" s="4"/>
      <c r="BN29" s="16"/>
      <c r="BO29" s="16"/>
      <c r="BP29" s="16"/>
      <c r="BQ29" s="139"/>
      <c r="BR29" s="4">
        <v>2</v>
      </c>
      <c r="BS29" s="16">
        <v>0</v>
      </c>
      <c r="BT29" s="16">
        <v>16</v>
      </c>
      <c r="BU29" s="16">
        <v>1</v>
      </c>
      <c r="BV29" s="139"/>
      <c r="BW29" s="4"/>
      <c r="BX29" s="16"/>
      <c r="BY29" s="16"/>
      <c r="BZ29" s="16"/>
      <c r="CA29" s="139"/>
      <c r="CB29" s="4"/>
      <c r="CC29" s="16"/>
      <c r="CD29" s="16"/>
      <c r="CE29" s="16"/>
      <c r="CF29" s="139"/>
      <c r="CG29" s="4"/>
      <c r="CH29" s="16"/>
      <c r="CI29" s="16"/>
      <c r="CJ29" s="16"/>
      <c r="CK29" s="139"/>
      <c r="CL29" s="4"/>
      <c r="CM29" s="16"/>
      <c r="CN29" s="16"/>
      <c r="CO29" s="16"/>
      <c r="CP29" s="139"/>
      <c r="CQ29" s="4"/>
      <c r="CR29" s="16"/>
      <c r="CS29" s="16"/>
      <c r="CT29" s="16"/>
      <c r="CU29" s="139"/>
      <c r="CV29" s="4"/>
      <c r="CW29" s="16"/>
      <c r="CX29" s="16"/>
      <c r="CY29" s="16"/>
      <c r="CZ29" s="139"/>
      <c r="DA29" s="4"/>
      <c r="DB29" s="16"/>
      <c r="DC29" s="16"/>
      <c r="DD29" s="16"/>
      <c r="DE29" s="139"/>
      <c r="DF29" s="4"/>
      <c r="DG29" s="16"/>
      <c r="DH29" s="16"/>
      <c r="DI29" s="16"/>
      <c r="DJ29" s="139"/>
      <c r="DK29" s="4"/>
      <c r="DL29" s="16"/>
      <c r="DM29" s="16"/>
      <c r="DN29" s="16"/>
      <c r="DO29" s="139"/>
      <c r="DP29" s="4"/>
      <c r="DQ29" s="16"/>
      <c r="DR29" s="16"/>
      <c r="DS29" s="16"/>
      <c r="DT29" s="139"/>
      <c r="DU29" s="4"/>
      <c r="DV29" s="16"/>
      <c r="DW29" s="16"/>
      <c r="DX29" s="16"/>
      <c r="DY29" s="139"/>
      <c r="DZ29" s="4"/>
      <c r="EA29" s="16"/>
      <c r="EB29" s="16"/>
      <c r="EC29" s="16"/>
      <c r="ED29" s="139"/>
      <c r="EE29" s="4"/>
      <c r="EF29" s="16"/>
      <c r="EG29" s="16"/>
      <c r="EH29" s="16"/>
      <c r="EI29" s="139"/>
      <c r="EJ29" s="4"/>
      <c r="EK29" s="16"/>
      <c r="EL29" s="16"/>
      <c r="EM29" s="16"/>
      <c r="EN29" s="139"/>
      <c r="EO29" s="4"/>
      <c r="EP29" s="16"/>
      <c r="EQ29" s="16"/>
      <c r="ER29" s="16"/>
      <c r="ES29" s="223"/>
      <c r="ET29" s="4"/>
      <c r="EU29" s="16"/>
      <c r="EV29" s="16"/>
      <c r="EW29" s="16"/>
      <c r="EX29" s="223"/>
      <c r="EY29" s="259"/>
      <c r="EZ29" s="253"/>
      <c r="FA29" s="253"/>
      <c r="FB29" s="253"/>
      <c r="FC29" s="226"/>
      <c r="FD29" s="230"/>
      <c r="FE29" s="230"/>
      <c r="FF29" s="230"/>
      <c r="FG29" s="224"/>
      <c r="FH29" s="231"/>
      <c r="FI29" s="224"/>
      <c r="FJ29" s="224"/>
      <c r="FK29" s="224"/>
      <c r="FL29" s="231"/>
      <c r="FM29" s="231"/>
      <c r="FN29" s="232"/>
      <c r="FO29" s="219"/>
      <c r="FP29" s="228"/>
      <c r="FQ29" s="259"/>
      <c r="FR29" s="253"/>
      <c r="FS29" s="253"/>
      <c r="FT29" s="253"/>
      <c r="FU29" s="257"/>
      <c r="FV29"/>
      <c r="FW29"/>
      <c r="FX29"/>
      <c r="FY29"/>
      <c r="FZ29"/>
    </row>
    <row r="30" spans="2:182" s="134" customFormat="1" ht="13.65" customHeight="1" x14ac:dyDescent="0.25">
      <c r="B30" s="14" t="s">
        <v>121</v>
      </c>
      <c r="C30" s="15" t="s">
        <v>156</v>
      </c>
      <c r="D30" s="21">
        <f>IF(ISNA(VLOOKUP($B30,Batting!$B$4:$D$65,3,FALSE)),0,(VLOOKUP($B30,Batting!$B$4:$D$65,3,FALSE)))</f>
        <v>4</v>
      </c>
      <c r="E30" s="16">
        <f t="shared" si="6"/>
        <v>4</v>
      </c>
      <c r="F30" s="22">
        <f t="shared" si="7"/>
        <v>14</v>
      </c>
      <c r="G30" s="23">
        <f t="shared" si="8"/>
        <v>3</v>
      </c>
      <c r="H30" s="23">
        <f t="shared" si="9"/>
        <v>51</v>
      </c>
      <c r="I30" s="23">
        <f t="shared" si="10"/>
        <v>3</v>
      </c>
      <c r="J30" s="22">
        <f t="shared" si="11"/>
        <v>4.666666666666667</v>
      </c>
      <c r="K30" s="22">
        <f t="shared" si="12"/>
        <v>3.6428571428571428</v>
      </c>
      <c r="L30" s="24">
        <f t="shared" si="13"/>
        <v>17</v>
      </c>
      <c r="M30" s="169"/>
      <c r="N30" s="4">
        <v>2</v>
      </c>
      <c r="O30" s="16">
        <v>1</v>
      </c>
      <c r="P30" s="16">
        <v>9</v>
      </c>
      <c r="Q30" s="16">
        <v>1</v>
      </c>
      <c r="R30" s="139"/>
      <c r="S30" s="19">
        <f t="shared" si="15"/>
        <v>49.8</v>
      </c>
      <c r="T30" s="169"/>
      <c r="U30" s="161"/>
      <c r="V30" s="161"/>
      <c r="W30" s="170"/>
      <c r="X30" s="139"/>
      <c r="Y30" s="4"/>
      <c r="Z30" s="16"/>
      <c r="AA30" s="16"/>
      <c r="AB30" s="16"/>
      <c r="AC30" s="139"/>
      <c r="AD30" s="4"/>
      <c r="AE30" s="16"/>
      <c r="AF30" s="16"/>
      <c r="AG30" s="16"/>
      <c r="AH30" s="139"/>
      <c r="AI30" s="4"/>
      <c r="AJ30" s="16"/>
      <c r="AK30" s="16"/>
      <c r="AL30" s="16"/>
      <c r="AM30" s="139"/>
      <c r="AN30" s="4">
        <v>1</v>
      </c>
      <c r="AO30" s="16">
        <v>0</v>
      </c>
      <c r="AP30" s="16">
        <v>4</v>
      </c>
      <c r="AQ30" s="16">
        <v>0</v>
      </c>
      <c r="AR30" s="139"/>
      <c r="AS30" s="4"/>
      <c r="AT30" s="16"/>
      <c r="AU30" s="16"/>
      <c r="AV30" s="16"/>
      <c r="AW30" s="139"/>
      <c r="AX30" s="4">
        <v>6</v>
      </c>
      <c r="AY30" s="16">
        <v>1</v>
      </c>
      <c r="AZ30" s="16">
        <v>19</v>
      </c>
      <c r="BA30" s="16">
        <v>1</v>
      </c>
      <c r="BB30" s="139"/>
      <c r="BC30" s="4"/>
      <c r="BD30" s="16"/>
      <c r="BE30" s="16"/>
      <c r="BF30" s="16"/>
      <c r="BG30" s="139"/>
      <c r="BH30" s="4"/>
      <c r="BI30" s="16"/>
      <c r="BJ30" s="16"/>
      <c r="BK30" s="16"/>
      <c r="BL30" s="139"/>
      <c r="BM30" s="4"/>
      <c r="BN30" s="16"/>
      <c r="BO30" s="16"/>
      <c r="BP30" s="16"/>
      <c r="BQ30" s="139"/>
      <c r="BR30" s="4"/>
      <c r="BS30" s="16"/>
      <c r="BT30" s="16"/>
      <c r="BU30" s="16"/>
      <c r="BV30" s="139"/>
      <c r="BW30" s="4"/>
      <c r="BX30" s="16"/>
      <c r="BY30" s="16"/>
      <c r="BZ30" s="16"/>
      <c r="CA30" s="139"/>
      <c r="CB30" s="4"/>
      <c r="CC30" s="16"/>
      <c r="CD30" s="16"/>
      <c r="CE30" s="16"/>
      <c r="CF30" s="139"/>
      <c r="CG30" s="4"/>
      <c r="CH30" s="16"/>
      <c r="CI30" s="16"/>
      <c r="CJ30" s="16"/>
      <c r="CK30" s="139"/>
      <c r="CL30" s="4"/>
      <c r="CM30" s="16"/>
      <c r="CN30" s="16"/>
      <c r="CO30" s="16"/>
      <c r="CP30" s="139"/>
      <c r="CQ30" s="4">
        <v>5</v>
      </c>
      <c r="CR30" s="16">
        <v>1</v>
      </c>
      <c r="CS30" s="16">
        <v>19</v>
      </c>
      <c r="CT30" s="16">
        <v>1</v>
      </c>
      <c r="CU30" s="139"/>
      <c r="CV30" s="4">
        <v>2</v>
      </c>
      <c r="CW30" s="16">
        <v>1</v>
      </c>
      <c r="CX30" s="16">
        <v>9</v>
      </c>
      <c r="CY30" s="16">
        <v>1</v>
      </c>
      <c r="CZ30" s="139"/>
      <c r="DA30" s="4"/>
      <c r="DB30" s="16"/>
      <c r="DC30" s="16"/>
      <c r="DD30" s="16"/>
      <c r="DE30" s="139"/>
      <c r="DF30" s="4"/>
      <c r="DG30" s="16"/>
      <c r="DH30" s="16"/>
      <c r="DI30" s="16"/>
      <c r="DJ30" s="139"/>
      <c r="DK30" s="4"/>
      <c r="DL30" s="16"/>
      <c r="DM30" s="16"/>
      <c r="DN30" s="16"/>
      <c r="DO30" s="139"/>
      <c r="DP30" s="4"/>
      <c r="DQ30" s="16"/>
      <c r="DR30" s="16"/>
      <c r="DS30" s="16"/>
      <c r="DT30" s="139"/>
      <c r="DU30" s="4"/>
      <c r="DV30" s="16"/>
      <c r="DW30" s="16"/>
      <c r="DX30" s="16"/>
      <c r="DY30" s="139"/>
      <c r="DZ30" s="4"/>
      <c r="EA30" s="16"/>
      <c r="EB30" s="16"/>
      <c r="EC30" s="16"/>
      <c r="ED30" s="139"/>
      <c r="EE30" s="4"/>
      <c r="EF30" s="16"/>
      <c r="EG30" s="16"/>
      <c r="EH30" s="16"/>
      <c r="EI30" s="139"/>
      <c r="EJ30" s="4"/>
      <c r="EK30" s="16"/>
      <c r="EL30" s="16"/>
      <c r="EM30" s="16"/>
      <c r="EN30" s="139"/>
      <c r="EO30" s="4"/>
      <c r="EP30" s="16"/>
      <c r="EQ30" s="16"/>
      <c r="ER30" s="16"/>
      <c r="ES30" s="223"/>
      <c r="ET30" s="4"/>
      <c r="EU30" s="16"/>
      <c r="EV30" s="16"/>
      <c r="EW30" s="16"/>
      <c r="EX30" s="223"/>
      <c r="EY30" s="259"/>
      <c r="EZ30" s="253"/>
      <c r="FA30" s="253"/>
      <c r="FB30" s="253"/>
      <c r="FC30" s="226"/>
      <c r="FD30" s="230"/>
      <c r="FE30" s="230"/>
      <c r="FF30" s="230"/>
      <c r="FG30" s="224"/>
      <c r="FH30" s="231"/>
      <c r="FI30" s="224"/>
      <c r="FJ30" s="224"/>
      <c r="FK30" s="224"/>
      <c r="FL30" s="231"/>
      <c r="FM30" s="231"/>
      <c r="FN30" s="232"/>
      <c r="FO30" s="219"/>
      <c r="FP30" s="228"/>
      <c r="FQ30" s="259"/>
      <c r="FR30" s="253"/>
      <c r="FS30" s="253"/>
      <c r="FT30" s="253"/>
      <c r="FU30" s="257"/>
      <c r="FV30"/>
      <c r="FW30"/>
      <c r="FX30"/>
      <c r="FY30"/>
      <c r="FZ30"/>
    </row>
    <row r="31" spans="2:182" s="134" customFormat="1" ht="13.65" customHeight="1" x14ac:dyDescent="0.25">
      <c r="B31" s="14" t="s">
        <v>423</v>
      </c>
      <c r="C31" s="15" t="s">
        <v>156</v>
      </c>
      <c r="D31" s="21">
        <f>IF(ISNA(VLOOKUP($B31,Batting!$B$4:$D$65,3,FALSE)),0,(VLOOKUP($B31,Batting!$B$4:$D$65,3,FALSE)))</f>
        <v>1</v>
      </c>
      <c r="E31" s="16">
        <f t="shared" si="6"/>
        <v>1</v>
      </c>
      <c r="F31" s="22">
        <f t="shared" si="7"/>
        <v>2</v>
      </c>
      <c r="G31" s="23">
        <f t="shared" si="8"/>
        <v>0</v>
      </c>
      <c r="H31" s="23">
        <f t="shared" si="9"/>
        <v>17</v>
      </c>
      <c r="I31" s="23">
        <f t="shared" si="10"/>
        <v>1</v>
      </c>
      <c r="J31" s="22">
        <f t="shared" si="11"/>
        <v>2</v>
      </c>
      <c r="K31" s="22">
        <f t="shared" si="12"/>
        <v>8.5</v>
      </c>
      <c r="L31" s="24">
        <f t="shared" si="13"/>
        <v>17</v>
      </c>
      <c r="M31" s="169"/>
      <c r="N31" s="4">
        <v>2</v>
      </c>
      <c r="O31" s="16">
        <v>0</v>
      </c>
      <c r="P31" s="16">
        <v>17</v>
      </c>
      <c r="Q31" s="16">
        <v>1</v>
      </c>
      <c r="R31" s="139"/>
      <c r="S31" s="19">
        <f t="shared" si="15"/>
        <v>16.600000000000001</v>
      </c>
      <c r="T31" s="169"/>
      <c r="U31" s="161"/>
      <c r="V31" s="161"/>
      <c r="W31" s="170"/>
      <c r="X31" s="139"/>
      <c r="Y31" s="4"/>
      <c r="Z31" s="16"/>
      <c r="AA31" s="16"/>
      <c r="AB31" s="16"/>
      <c r="AC31" s="139"/>
      <c r="AD31" s="4"/>
      <c r="AE31" s="16"/>
      <c r="AF31" s="16"/>
      <c r="AG31" s="16"/>
      <c r="AH31" s="139"/>
      <c r="AI31" s="4"/>
      <c r="AJ31" s="16"/>
      <c r="AK31" s="16"/>
      <c r="AL31" s="16"/>
      <c r="AM31" s="139"/>
      <c r="AN31" s="4"/>
      <c r="AO31" s="16"/>
      <c r="AP31" s="16"/>
      <c r="AQ31" s="16"/>
      <c r="AR31" s="139"/>
      <c r="AS31" s="4"/>
      <c r="AT31" s="16"/>
      <c r="AU31" s="16"/>
      <c r="AV31" s="16"/>
      <c r="AW31" s="139"/>
      <c r="AX31" s="4"/>
      <c r="AY31" s="16"/>
      <c r="AZ31" s="16"/>
      <c r="BA31" s="16"/>
      <c r="BB31" s="139"/>
      <c r="BC31" s="4"/>
      <c r="BD31" s="16"/>
      <c r="BE31" s="16"/>
      <c r="BF31" s="16"/>
      <c r="BG31" s="139"/>
      <c r="BH31" s="4"/>
      <c r="BI31" s="16"/>
      <c r="BJ31" s="16"/>
      <c r="BK31" s="16"/>
      <c r="BL31" s="139"/>
      <c r="BM31" s="4"/>
      <c r="BN31" s="16"/>
      <c r="BO31" s="16"/>
      <c r="BP31" s="16"/>
      <c r="BQ31" s="139"/>
      <c r="BR31" s="4"/>
      <c r="BS31" s="16"/>
      <c r="BT31" s="16"/>
      <c r="BU31" s="16"/>
      <c r="BV31" s="139"/>
      <c r="BW31" s="4"/>
      <c r="BX31" s="16"/>
      <c r="BY31" s="16"/>
      <c r="BZ31" s="16"/>
      <c r="CA31" s="139"/>
      <c r="CB31" s="4"/>
      <c r="CC31" s="16"/>
      <c r="CD31" s="16"/>
      <c r="CE31" s="16"/>
      <c r="CF31" s="139"/>
      <c r="CG31" s="4"/>
      <c r="CH31" s="16"/>
      <c r="CI31" s="16"/>
      <c r="CJ31" s="16"/>
      <c r="CK31" s="139"/>
      <c r="CL31" s="4"/>
      <c r="CM31" s="16"/>
      <c r="CN31" s="16"/>
      <c r="CO31" s="16"/>
      <c r="CP31" s="139"/>
      <c r="CQ31" s="4"/>
      <c r="CR31" s="16"/>
      <c r="CS31" s="16"/>
      <c r="CT31" s="16"/>
      <c r="CU31" s="139"/>
      <c r="CV31" s="4"/>
      <c r="CW31" s="16"/>
      <c r="CX31" s="16"/>
      <c r="CY31" s="16"/>
      <c r="CZ31" s="139"/>
      <c r="DA31" s="4"/>
      <c r="DB31" s="16"/>
      <c r="DC31" s="16"/>
      <c r="DD31" s="16"/>
      <c r="DE31" s="139"/>
      <c r="DF31" s="4"/>
      <c r="DG31" s="16"/>
      <c r="DH31" s="16"/>
      <c r="DI31" s="16"/>
      <c r="DJ31" s="139"/>
      <c r="DK31" s="4"/>
      <c r="DL31" s="16"/>
      <c r="DM31" s="16"/>
      <c r="DN31" s="16"/>
      <c r="DO31" s="139"/>
      <c r="DP31" s="4"/>
      <c r="DQ31" s="16"/>
      <c r="DR31" s="16"/>
      <c r="DS31" s="16"/>
      <c r="DT31" s="139"/>
      <c r="DU31" s="4"/>
      <c r="DV31" s="16"/>
      <c r="DW31" s="16"/>
      <c r="DX31" s="16"/>
      <c r="DY31" s="139"/>
      <c r="DZ31" s="4"/>
      <c r="EA31" s="16"/>
      <c r="EB31" s="16"/>
      <c r="EC31" s="16"/>
      <c r="ED31" s="139"/>
      <c r="EE31" s="4"/>
      <c r="EF31" s="16"/>
      <c r="EG31" s="16"/>
      <c r="EH31" s="16"/>
      <c r="EI31" s="139"/>
      <c r="EJ31" s="4">
        <v>2</v>
      </c>
      <c r="EK31" s="16">
        <v>0</v>
      </c>
      <c r="EL31" s="16">
        <v>17</v>
      </c>
      <c r="EM31" s="16">
        <v>1</v>
      </c>
      <c r="EN31" s="139"/>
      <c r="EO31" s="4"/>
      <c r="EP31" s="16"/>
      <c r="EQ31" s="16"/>
      <c r="ER31" s="16"/>
      <c r="ES31" s="223"/>
      <c r="ET31" s="4"/>
      <c r="EU31" s="16"/>
      <c r="EV31" s="16"/>
      <c r="EW31" s="16"/>
      <c r="EX31" s="223"/>
      <c r="EY31" s="259"/>
      <c r="EZ31" s="253"/>
      <c r="FA31" s="253"/>
      <c r="FB31" s="253"/>
      <c r="FC31" s="226"/>
      <c r="FD31" s="230"/>
      <c r="FE31" s="230"/>
      <c r="FF31" s="230"/>
      <c r="FG31" s="224"/>
      <c r="FH31" s="231"/>
      <c r="FI31" s="224"/>
      <c r="FJ31" s="224"/>
      <c r="FK31" s="224"/>
      <c r="FL31" s="231"/>
      <c r="FM31" s="231"/>
      <c r="FN31" s="232"/>
      <c r="FO31" s="219"/>
      <c r="FP31" s="228"/>
      <c r="FQ31" s="259"/>
      <c r="FR31" s="253"/>
      <c r="FS31" s="253"/>
      <c r="FT31" s="253"/>
      <c r="FU31" s="257"/>
      <c r="FV31"/>
      <c r="FW31"/>
      <c r="FX31"/>
      <c r="FY31"/>
      <c r="FZ31"/>
    </row>
    <row r="32" spans="2:182" s="134" customFormat="1" ht="13.65" customHeight="1" x14ac:dyDescent="0.25">
      <c r="B32" s="14" t="s">
        <v>367</v>
      </c>
      <c r="C32" s="15" t="s">
        <v>151</v>
      </c>
      <c r="D32" s="21">
        <f>IF(ISNA(VLOOKUP($B32,Batting!$B$4:$D$65,3,FALSE)),0,(VLOOKUP($B32,Batting!$B$4:$D$65,3,FALSE)))</f>
        <v>3</v>
      </c>
      <c r="E32" s="16">
        <f t="shared" si="6"/>
        <v>2</v>
      </c>
      <c r="F32" s="22">
        <f t="shared" si="7"/>
        <v>5</v>
      </c>
      <c r="G32" s="23">
        <f t="shared" si="8"/>
        <v>0</v>
      </c>
      <c r="H32" s="23">
        <f t="shared" si="9"/>
        <v>18</v>
      </c>
      <c r="I32" s="23">
        <f t="shared" si="10"/>
        <v>1</v>
      </c>
      <c r="J32" s="22">
        <f t="shared" si="11"/>
        <v>5</v>
      </c>
      <c r="K32" s="22">
        <f t="shared" si="12"/>
        <v>3.6</v>
      </c>
      <c r="L32" s="24">
        <f t="shared" si="13"/>
        <v>18</v>
      </c>
      <c r="M32" s="169"/>
      <c r="N32" s="4">
        <v>4</v>
      </c>
      <c r="O32" s="16">
        <v>0</v>
      </c>
      <c r="P32" s="16">
        <v>16</v>
      </c>
      <c r="Q32" s="16">
        <v>1</v>
      </c>
      <c r="R32" s="139"/>
      <c r="S32" s="19">
        <f t="shared" si="15"/>
        <v>16.399999999999999</v>
      </c>
      <c r="T32" s="169"/>
      <c r="U32" s="161"/>
      <c r="V32" s="161"/>
      <c r="W32" s="170"/>
      <c r="X32" s="139"/>
      <c r="Y32" s="4"/>
      <c r="Z32" s="16"/>
      <c r="AA32" s="16"/>
      <c r="AB32" s="16"/>
      <c r="AC32" s="139"/>
      <c r="AD32" s="4"/>
      <c r="AE32" s="16"/>
      <c r="AF32" s="16"/>
      <c r="AG32" s="16"/>
      <c r="AH32" s="139"/>
      <c r="AI32" s="4"/>
      <c r="AJ32" s="16"/>
      <c r="AK32" s="16"/>
      <c r="AL32" s="16"/>
      <c r="AM32" s="139"/>
      <c r="AN32" s="4"/>
      <c r="AO32" s="16"/>
      <c r="AP32" s="16"/>
      <c r="AQ32" s="16"/>
      <c r="AR32" s="139"/>
      <c r="AS32" s="4"/>
      <c r="AT32" s="16"/>
      <c r="AU32" s="16"/>
      <c r="AV32" s="16"/>
      <c r="AW32" s="139"/>
      <c r="AX32" s="4"/>
      <c r="AY32" s="16"/>
      <c r="AZ32" s="16"/>
      <c r="BA32" s="16"/>
      <c r="BB32" s="139"/>
      <c r="BC32" s="4"/>
      <c r="BD32" s="16"/>
      <c r="BE32" s="16"/>
      <c r="BF32" s="16"/>
      <c r="BG32" s="139"/>
      <c r="BH32" s="4"/>
      <c r="BI32" s="16"/>
      <c r="BJ32" s="16"/>
      <c r="BK32" s="16"/>
      <c r="BL32" s="139"/>
      <c r="BM32" s="4"/>
      <c r="BN32" s="16"/>
      <c r="BO32" s="16"/>
      <c r="BP32" s="16"/>
      <c r="BQ32" s="139"/>
      <c r="BR32" s="4">
        <v>4</v>
      </c>
      <c r="BS32" s="16">
        <v>0</v>
      </c>
      <c r="BT32" s="16">
        <v>16</v>
      </c>
      <c r="BU32" s="16">
        <v>1</v>
      </c>
      <c r="BV32" s="139"/>
      <c r="BW32" s="4"/>
      <c r="BX32" s="16"/>
      <c r="BY32" s="16"/>
      <c r="BZ32" s="16"/>
      <c r="CA32" s="139"/>
      <c r="CB32" s="4"/>
      <c r="CC32" s="16"/>
      <c r="CD32" s="16"/>
      <c r="CE32" s="16"/>
      <c r="CF32" s="139"/>
      <c r="CG32" s="4">
        <v>1</v>
      </c>
      <c r="CH32" s="16">
        <v>0</v>
      </c>
      <c r="CI32" s="16">
        <v>2</v>
      </c>
      <c r="CJ32" s="16">
        <v>0</v>
      </c>
      <c r="CK32" s="139"/>
      <c r="CL32" s="4"/>
      <c r="CM32" s="16"/>
      <c r="CN32" s="16"/>
      <c r="CO32" s="16"/>
      <c r="CP32" s="139"/>
      <c r="CQ32" s="4"/>
      <c r="CR32" s="16"/>
      <c r="CS32" s="16"/>
      <c r="CT32" s="16"/>
      <c r="CU32" s="139"/>
      <c r="CV32" s="4"/>
      <c r="CW32" s="16"/>
      <c r="CX32" s="16"/>
      <c r="CY32" s="16"/>
      <c r="CZ32" s="139"/>
      <c r="DA32" s="4"/>
      <c r="DB32" s="16"/>
      <c r="DC32" s="16"/>
      <c r="DD32" s="16"/>
      <c r="DE32" s="139"/>
      <c r="DF32" s="4"/>
      <c r="DG32" s="16"/>
      <c r="DH32" s="16"/>
      <c r="DI32" s="16"/>
      <c r="DJ32" s="139"/>
      <c r="DK32" s="4"/>
      <c r="DL32" s="16"/>
      <c r="DM32" s="16"/>
      <c r="DN32" s="16"/>
      <c r="DO32" s="139"/>
      <c r="DP32" s="4"/>
      <c r="DQ32" s="16"/>
      <c r="DR32" s="16"/>
      <c r="DS32" s="16"/>
      <c r="DT32" s="139"/>
      <c r="DU32" s="4"/>
      <c r="DV32" s="16"/>
      <c r="DW32" s="16"/>
      <c r="DX32" s="16"/>
      <c r="DY32" s="139"/>
      <c r="DZ32" s="4"/>
      <c r="EA32" s="16"/>
      <c r="EB32" s="16"/>
      <c r="EC32" s="16"/>
      <c r="ED32" s="139"/>
      <c r="EE32" s="4"/>
      <c r="EF32" s="16"/>
      <c r="EG32" s="16"/>
      <c r="EH32" s="16"/>
      <c r="EI32" s="139"/>
      <c r="EJ32" s="4"/>
      <c r="EK32" s="16"/>
      <c r="EL32" s="16"/>
      <c r="EM32" s="16"/>
      <c r="EN32" s="139"/>
      <c r="EO32" s="4"/>
      <c r="EP32" s="16"/>
      <c r="EQ32" s="16"/>
      <c r="ER32" s="16"/>
      <c r="ES32" s="223"/>
      <c r="ET32" s="4"/>
      <c r="EU32" s="16"/>
      <c r="EV32" s="16"/>
      <c r="EW32" s="16"/>
      <c r="EX32" s="223"/>
      <c r="EY32" s="259"/>
      <c r="EZ32" s="253"/>
      <c r="FA32" s="253"/>
      <c r="FB32" s="253"/>
      <c r="FC32" s="226"/>
      <c r="FD32" s="230"/>
      <c r="FE32" s="230"/>
      <c r="FF32" s="230"/>
      <c r="FG32" s="224"/>
      <c r="FH32" s="231"/>
      <c r="FI32" s="224"/>
      <c r="FJ32" s="224"/>
      <c r="FK32" s="224"/>
      <c r="FL32" s="231"/>
      <c r="FM32" s="231"/>
      <c r="FN32" s="232"/>
      <c r="FO32" s="219"/>
      <c r="FP32" s="228"/>
      <c r="FQ32" s="259"/>
      <c r="FR32" s="253"/>
      <c r="FS32" s="253"/>
      <c r="FT32" s="253"/>
      <c r="FU32" s="257"/>
      <c r="FV32"/>
      <c r="FW32"/>
      <c r="FX32"/>
      <c r="FY32"/>
      <c r="FZ32"/>
    </row>
    <row r="33" spans="2:182" s="134" customFormat="1" ht="13.65" customHeight="1" x14ac:dyDescent="0.25">
      <c r="B33" s="14" t="s">
        <v>360</v>
      </c>
      <c r="C33" s="15" t="s">
        <v>148</v>
      </c>
      <c r="D33" s="21">
        <f>IF(ISNA(VLOOKUP($B33,Batting!$B$4:$D$65,3,FALSE)),0,(VLOOKUP($B33,Batting!$B$4:$D$65,3,FALSE)))</f>
        <v>2</v>
      </c>
      <c r="E33" s="16">
        <f t="shared" si="6"/>
        <v>1</v>
      </c>
      <c r="F33" s="22">
        <f t="shared" si="7"/>
        <v>7</v>
      </c>
      <c r="G33" s="23">
        <f t="shared" si="8"/>
        <v>0</v>
      </c>
      <c r="H33" s="23">
        <f t="shared" si="9"/>
        <v>54</v>
      </c>
      <c r="I33" s="23">
        <f t="shared" si="10"/>
        <v>3</v>
      </c>
      <c r="J33" s="22">
        <f t="shared" si="11"/>
        <v>2.3333333333333335</v>
      </c>
      <c r="K33" s="22">
        <f t="shared" si="12"/>
        <v>7.7142857142857144</v>
      </c>
      <c r="L33" s="24">
        <f t="shared" si="13"/>
        <v>18</v>
      </c>
      <c r="M33" s="169"/>
      <c r="N33" s="4">
        <v>7</v>
      </c>
      <c r="O33" s="16">
        <v>0</v>
      </c>
      <c r="P33" s="16">
        <v>54</v>
      </c>
      <c r="Q33" s="16">
        <v>3</v>
      </c>
      <c r="R33" s="139"/>
      <c r="S33" s="19">
        <f t="shared" si="15"/>
        <v>49.2</v>
      </c>
      <c r="T33" s="169"/>
      <c r="U33" s="161"/>
      <c r="V33" s="161"/>
      <c r="W33" s="170"/>
      <c r="X33" s="139"/>
      <c r="Y33" s="4"/>
      <c r="Z33" s="16"/>
      <c r="AA33" s="16"/>
      <c r="AB33" s="16"/>
      <c r="AC33" s="139"/>
      <c r="AD33" s="4"/>
      <c r="AE33" s="16"/>
      <c r="AF33" s="16"/>
      <c r="AG33" s="16"/>
      <c r="AH33" s="139"/>
      <c r="AI33" s="4"/>
      <c r="AJ33" s="16"/>
      <c r="AK33" s="16"/>
      <c r="AL33" s="16"/>
      <c r="AM33" s="139"/>
      <c r="AN33" s="4"/>
      <c r="AO33" s="16"/>
      <c r="AP33" s="16"/>
      <c r="AQ33" s="16"/>
      <c r="AR33" s="139"/>
      <c r="AS33" s="4"/>
      <c r="AT33" s="16"/>
      <c r="AU33" s="16"/>
      <c r="AV33" s="16"/>
      <c r="AW33" s="139"/>
      <c r="AX33" s="4"/>
      <c r="AY33" s="16"/>
      <c r="AZ33" s="16"/>
      <c r="BA33" s="16"/>
      <c r="BB33" s="139"/>
      <c r="BC33" s="4"/>
      <c r="BD33" s="16"/>
      <c r="BE33" s="16"/>
      <c r="BF33" s="16"/>
      <c r="BG33" s="139"/>
      <c r="BH33" s="4">
        <v>7</v>
      </c>
      <c r="BI33" s="16">
        <v>0</v>
      </c>
      <c r="BJ33" s="16">
        <v>54</v>
      </c>
      <c r="BK33" s="16">
        <v>3</v>
      </c>
      <c r="BL33" s="139"/>
      <c r="BM33" s="4"/>
      <c r="BN33" s="16"/>
      <c r="BO33" s="16"/>
      <c r="BP33" s="16"/>
      <c r="BQ33" s="139"/>
      <c r="BR33" s="4"/>
      <c r="BS33" s="16"/>
      <c r="BT33" s="16"/>
      <c r="BU33" s="16"/>
      <c r="BV33" s="139"/>
      <c r="BW33" s="4"/>
      <c r="BX33" s="16"/>
      <c r="BY33" s="16"/>
      <c r="BZ33" s="16"/>
      <c r="CA33" s="139"/>
      <c r="CB33" s="25"/>
      <c r="CC33" s="16"/>
      <c r="CD33" s="16"/>
      <c r="CE33" s="16"/>
      <c r="CF33" s="139"/>
      <c r="CG33" s="4"/>
      <c r="CH33" s="16"/>
      <c r="CI33" s="16"/>
      <c r="CJ33" s="16"/>
      <c r="CK33" s="139"/>
      <c r="CL33" s="4"/>
      <c r="CM33" s="16"/>
      <c r="CN33" s="16"/>
      <c r="CO33" s="16"/>
      <c r="CP33" s="139"/>
      <c r="CQ33" s="4"/>
      <c r="CR33" s="16"/>
      <c r="CS33" s="16"/>
      <c r="CT33" s="16"/>
      <c r="CU33" s="139"/>
      <c r="CV33" s="4"/>
      <c r="CW33" s="16"/>
      <c r="CX33" s="16"/>
      <c r="CY33" s="16"/>
      <c r="CZ33" s="139"/>
      <c r="DA33" s="4"/>
      <c r="DB33" s="16"/>
      <c r="DC33" s="16"/>
      <c r="DD33" s="16"/>
      <c r="DE33" s="139"/>
      <c r="DF33" s="4"/>
      <c r="DG33" s="16"/>
      <c r="DH33" s="16"/>
      <c r="DI33" s="16"/>
      <c r="DJ33" s="139"/>
      <c r="DK33" s="4"/>
      <c r="DL33" s="16"/>
      <c r="DM33" s="16"/>
      <c r="DN33" s="16"/>
      <c r="DO33" s="139"/>
      <c r="DP33" s="4"/>
      <c r="DQ33" s="16"/>
      <c r="DR33" s="16"/>
      <c r="DS33" s="16"/>
      <c r="DT33" s="139"/>
      <c r="DU33" s="4"/>
      <c r="DV33" s="16"/>
      <c r="DW33" s="16"/>
      <c r="DX33" s="16"/>
      <c r="DY33" s="139"/>
      <c r="DZ33" s="4"/>
      <c r="EA33" s="16"/>
      <c r="EB33" s="16"/>
      <c r="EC33" s="16"/>
      <c r="ED33" s="139"/>
      <c r="EE33" s="4"/>
      <c r="EF33" s="16"/>
      <c r="EG33" s="16"/>
      <c r="EH33" s="16"/>
      <c r="EI33" s="139"/>
      <c r="EJ33" s="4"/>
      <c r="EK33" s="16"/>
      <c r="EL33" s="16"/>
      <c r="EM33" s="16"/>
      <c r="EN33" s="139"/>
      <c r="EO33" s="4"/>
      <c r="EP33" s="16"/>
      <c r="EQ33" s="16"/>
      <c r="ER33" s="16"/>
      <c r="ES33" s="223"/>
      <c r="ET33" s="4"/>
      <c r="EU33" s="16"/>
      <c r="EV33" s="16"/>
      <c r="EW33" s="16"/>
      <c r="EX33" s="223"/>
      <c r="EY33" s="259"/>
      <c r="EZ33" s="253"/>
      <c r="FA33" s="253"/>
      <c r="FB33" s="253"/>
      <c r="FC33" s="226"/>
      <c r="FD33" s="230"/>
      <c r="FE33" s="230"/>
      <c r="FF33" s="230"/>
      <c r="FG33" s="224"/>
      <c r="FH33" s="231"/>
      <c r="FI33" s="224"/>
      <c r="FJ33" s="224"/>
      <c r="FK33" s="224"/>
      <c r="FL33" s="231"/>
      <c r="FM33" s="231"/>
      <c r="FN33" s="232"/>
      <c r="FO33" s="219"/>
      <c r="FP33" s="228"/>
      <c r="FQ33" s="259"/>
      <c r="FR33" s="253"/>
      <c r="FS33" s="253"/>
      <c r="FT33" s="253"/>
      <c r="FU33" s="257"/>
      <c r="FV33"/>
      <c r="FW33"/>
      <c r="FX33"/>
      <c r="FY33"/>
      <c r="FZ33"/>
    </row>
    <row r="34" spans="2:182" s="134" customFormat="1" ht="13.65" customHeight="1" x14ac:dyDescent="0.25">
      <c r="B34" s="14" t="s">
        <v>142</v>
      </c>
      <c r="C34" s="15" t="s">
        <v>149</v>
      </c>
      <c r="D34" s="21">
        <f>IF(ISNA(VLOOKUP($B34,Batting!$B$4:$D$65,3,FALSE)),0,(VLOOKUP($B34,Batting!$B$4:$D$65,3,FALSE)))</f>
        <v>11</v>
      </c>
      <c r="E34" s="16">
        <f t="shared" si="6"/>
        <v>6</v>
      </c>
      <c r="F34" s="22">
        <f t="shared" si="7"/>
        <v>22</v>
      </c>
      <c r="G34" s="23">
        <f t="shared" si="8"/>
        <v>0</v>
      </c>
      <c r="H34" s="23">
        <f t="shared" si="9"/>
        <v>127</v>
      </c>
      <c r="I34" s="23">
        <f t="shared" si="10"/>
        <v>6</v>
      </c>
      <c r="J34" s="22">
        <f t="shared" si="11"/>
        <v>3.6666666666666665</v>
      </c>
      <c r="K34" s="22">
        <f t="shared" si="12"/>
        <v>5.7727272727272725</v>
      </c>
      <c r="L34" s="24">
        <f t="shared" si="13"/>
        <v>21.166666666666668</v>
      </c>
      <c r="M34" s="169"/>
      <c r="N34" s="4">
        <v>5</v>
      </c>
      <c r="O34" s="16">
        <v>0</v>
      </c>
      <c r="P34" s="16">
        <v>25</v>
      </c>
      <c r="Q34" s="16">
        <v>3</v>
      </c>
      <c r="R34" s="139"/>
      <c r="S34" s="19">
        <f t="shared" si="15"/>
        <v>94.6</v>
      </c>
      <c r="T34" s="169"/>
      <c r="U34" s="161"/>
      <c r="V34" s="161"/>
      <c r="W34" s="170"/>
      <c r="X34" s="139"/>
      <c r="Y34" s="4"/>
      <c r="Z34" s="16"/>
      <c r="AA34" s="16"/>
      <c r="AB34" s="16"/>
      <c r="AC34" s="139"/>
      <c r="AD34" s="4"/>
      <c r="AE34" s="16"/>
      <c r="AF34" s="16"/>
      <c r="AG34" s="16"/>
      <c r="AH34" s="139"/>
      <c r="AI34" s="4"/>
      <c r="AJ34" s="16"/>
      <c r="AK34" s="16"/>
      <c r="AL34" s="16"/>
      <c r="AM34" s="139"/>
      <c r="AN34" s="4"/>
      <c r="AO34" s="16"/>
      <c r="AP34" s="16"/>
      <c r="AQ34" s="16"/>
      <c r="AR34" s="139"/>
      <c r="AS34" s="4"/>
      <c r="AT34" s="16"/>
      <c r="AU34" s="16"/>
      <c r="AV34" s="16"/>
      <c r="AW34" s="139"/>
      <c r="AX34" s="4"/>
      <c r="AY34" s="16"/>
      <c r="AZ34" s="16"/>
      <c r="BA34" s="16"/>
      <c r="BB34" s="139"/>
      <c r="BC34" s="4"/>
      <c r="BD34" s="16"/>
      <c r="BE34" s="16"/>
      <c r="BF34" s="16"/>
      <c r="BG34" s="139"/>
      <c r="BH34" s="4"/>
      <c r="BI34" s="16"/>
      <c r="BJ34" s="16"/>
      <c r="BK34" s="16"/>
      <c r="BL34" s="139"/>
      <c r="BM34" s="4"/>
      <c r="BN34" s="16"/>
      <c r="BO34" s="16"/>
      <c r="BP34" s="16"/>
      <c r="BQ34" s="139"/>
      <c r="BR34" s="4"/>
      <c r="BS34" s="16"/>
      <c r="BT34" s="16"/>
      <c r="BU34" s="16"/>
      <c r="BV34" s="139"/>
      <c r="BW34" s="4"/>
      <c r="BX34" s="16"/>
      <c r="BY34" s="16"/>
      <c r="BZ34" s="16"/>
      <c r="CA34" s="139"/>
      <c r="CB34" s="4"/>
      <c r="CC34" s="16"/>
      <c r="CD34" s="16"/>
      <c r="CE34" s="16"/>
      <c r="CF34" s="139"/>
      <c r="CG34" s="4"/>
      <c r="CH34" s="16"/>
      <c r="CI34" s="16"/>
      <c r="CJ34" s="16"/>
      <c r="CK34" s="139"/>
      <c r="CL34" s="4"/>
      <c r="CM34" s="16"/>
      <c r="CN34" s="16"/>
      <c r="CO34" s="16"/>
      <c r="CP34" s="139"/>
      <c r="CQ34" s="4">
        <v>5</v>
      </c>
      <c r="CR34" s="16">
        <v>0</v>
      </c>
      <c r="CS34" s="16">
        <v>25</v>
      </c>
      <c r="CT34" s="16">
        <v>3</v>
      </c>
      <c r="CU34" s="139"/>
      <c r="CV34" s="4">
        <v>4</v>
      </c>
      <c r="CW34" s="16">
        <v>0</v>
      </c>
      <c r="CX34" s="16">
        <v>31</v>
      </c>
      <c r="CY34" s="16">
        <v>0</v>
      </c>
      <c r="CZ34" s="139"/>
      <c r="DA34" s="4"/>
      <c r="DB34" s="16"/>
      <c r="DC34" s="16"/>
      <c r="DD34" s="16"/>
      <c r="DE34" s="139"/>
      <c r="DF34" s="4">
        <v>1</v>
      </c>
      <c r="DG34" s="16">
        <v>0</v>
      </c>
      <c r="DH34" s="16">
        <v>7</v>
      </c>
      <c r="DI34" s="16">
        <v>0</v>
      </c>
      <c r="DJ34" s="139"/>
      <c r="DK34" s="4">
        <v>2</v>
      </c>
      <c r="DL34" s="16">
        <v>0</v>
      </c>
      <c r="DM34" s="16">
        <v>21</v>
      </c>
      <c r="DN34" s="16">
        <v>1</v>
      </c>
      <c r="DO34" s="139"/>
      <c r="DP34" s="25"/>
      <c r="DQ34" s="16"/>
      <c r="DR34" s="16"/>
      <c r="DS34" s="16"/>
      <c r="DT34" s="139"/>
      <c r="DU34" s="4"/>
      <c r="DV34" s="16"/>
      <c r="DW34" s="16"/>
      <c r="DX34" s="16"/>
      <c r="DY34" s="139"/>
      <c r="DZ34" s="4"/>
      <c r="EA34" s="16"/>
      <c r="EB34" s="16"/>
      <c r="EC34" s="16"/>
      <c r="ED34" s="139"/>
      <c r="EE34" s="4"/>
      <c r="EF34" s="16"/>
      <c r="EG34" s="16"/>
      <c r="EH34" s="16"/>
      <c r="EI34" s="139"/>
      <c r="EJ34" s="4">
        <v>5</v>
      </c>
      <c r="EK34" s="16">
        <v>0</v>
      </c>
      <c r="EL34" s="16">
        <v>19</v>
      </c>
      <c r="EM34" s="16">
        <v>1</v>
      </c>
      <c r="EN34" s="139"/>
      <c r="EO34" s="4">
        <v>5</v>
      </c>
      <c r="EP34" s="16">
        <v>0</v>
      </c>
      <c r="EQ34" s="16">
        <v>24</v>
      </c>
      <c r="ER34" s="16">
        <v>1</v>
      </c>
      <c r="ES34" s="223"/>
      <c r="ET34" s="4"/>
      <c r="EU34" s="16"/>
      <c r="EV34" s="16"/>
      <c r="EW34" s="16"/>
      <c r="EX34" s="223"/>
      <c r="EY34" s="259"/>
      <c r="EZ34" s="253"/>
      <c r="FA34" s="253"/>
      <c r="FB34" s="253"/>
      <c r="FC34" s="226"/>
      <c r="FD34" s="230"/>
      <c r="FE34" s="230"/>
      <c r="FF34" s="230"/>
      <c r="FG34" s="224"/>
      <c r="FH34" s="231"/>
      <c r="FI34" s="224"/>
      <c r="FJ34" s="224"/>
      <c r="FK34" s="224"/>
      <c r="FL34" s="231"/>
      <c r="FM34" s="231"/>
      <c r="FN34" s="232"/>
      <c r="FO34" s="219"/>
      <c r="FP34" s="228"/>
      <c r="FQ34" s="259"/>
      <c r="FR34" s="253"/>
      <c r="FS34" s="253"/>
      <c r="FT34" s="253"/>
      <c r="FU34" s="257"/>
      <c r="FV34"/>
      <c r="FW34"/>
      <c r="FX34"/>
      <c r="FY34"/>
      <c r="FZ34"/>
    </row>
    <row r="35" spans="2:182" s="134" customFormat="1" ht="13.65" customHeight="1" x14ac:dyDescent="0.25">
      <c r="B35" s="14" t="s">
        <v>356</v>
      </c>
      <c r="C35" s="15" t="s">
        <v>149</v>
      </c>
      <c r="D35" s="21">
        <f>IF(ISNA(VLOOKUP($B35,Batting!$B$4:$D$65,3,FALSE)),0,(VLOOKUP($B35,Batting!$B$4:$D$65,3,FALSE)))</f>
        <v>10</v>
      </c>
      <c r="E35" s="16">
        <f t="shared" si="6"/>
        <v>6</v>
      </c>
      <c r="F35" s="22">
        <f t="shared" si="7"/>
        <v>22.166666666666664</v>
      </c>
      <c r="G35" s="23">
        <f t="shared" si="8"/>
        <v>0</v>
      </c>
      <c r="H35" s="23">
        <f t="shared" si="9"/>
        <v>133</v>
      </c>
      <c r="I35" s="23">
        <f t="shared" si="10"/>
        <v>6</v>
      </c>
      <c r="J35" s="22">
        <f t="shared" si="11"/>
        <v>3.6944444444444442</v>
      </c>
      <c r="K35" s="22">
        <f t="shared" si="12"/>
        <v>6.0000000000000009</v>
      </c>
      <c r="L35" s="24">
        <f t="shared" si="13"/>
        <v>22.166666666666668</v>
      </c>
      <c r="M35" s="169"/>
      <c r="N35" s="4">
        <v>4</v>
      </c>
      <c r="O35" s="16">
        <v>0</v>
      </c>
      <c r="P35" s="16">
        <v>16</v>
      </c>
      <c r="Q35" s="16">
        <v>2</v>
      </c>
      <c r="R35" s="139"/>
      <c r="S35" s="19">
        <f t="shared" si="15"/>
        <v>93.4</v>
      </c>
      <c r="T35" s="169"/>
      <c r="U35" s="161"/>
      <c r="V35" s="161"/>
      <c r="W35" s="170"/>
      <c r="X35" s="139"/>
      <c r="Y35" s="4"/>
      <c r="Z35" s="16"/>
      <c r="AA35" s="16"/>
      <c r="AB35" s="16"/>
      <c r="AC35" s="139"/>
      <c r="AD35" s="4"/>
      <c r="AE35" s="16"/>
      <c r="AF35" s="16"/>
      <c r="AG35" s="16"/>
      <c r="AH35" s="139"/>
      <c r="AI35" s="4"/>
      <c r="AJ35" s="16"/>
      <c r="AK35" s="16"/>
      <c r="AL35" s="16"/>
      <c r="AM35" s="139"/>
      <c r="AN35" s="4">
        <v>4</v>
      </c>
      <c r="AO35" s="16">
        <v>0</v>
      </c>
      <c r="AP35" s="16">
        <v>20</v>
      </c>
      <c r="AQ35" s="16">
        <v>0</v>
      </c>
      <c r="AR35" s="139"/>
      <c r="AS35" s="4">
        <v>5</v>
      </c>
      <c r="AT35" s="16">
        <v>0</v>
      </c>
      <c r="AU35" s="16">
        <v>33</v>
      </c>
      <c r="AV35" s="16">
        <v>0</v>
      </c>
      <c r="AW35" s="139"/>
      <c r="AX35" s="4"/>
      <c r="AY35" s="16"/>
      <c r="AZ35" s="16"/>
      <c r="BA35" s="16"/>
      <c r="BB35" s="139"/>
      <c r="BC35" s="4"/>
      <c r="BD35" s="16"/>
      <c r="BE35" s="16"/>
      <c r="BF35" s="16"/>
      <c r="BG35" s="139"/>
      <c r="BH35" s="4"/>
      <c r="BI35" s="16"/>
      <c r="BJ35" s="16"/>
      <c r="BK35" s="16"/>
      <c r="BL35" s="139"/>
      <c r="BM35" s="4"/>
      <c r="BN35" s="16"/>
      <c r="BO35" s="16"/>
      <c r="BP35" s="16"/>
      <c r="BQ35" s="139"/>
      <c r="BR35" s="25">
        <f>1+(1/6)</f>
        <v>1.1666666666666667</v>
      </c>
      <c r="BS35" s="16">
        <v>0</v>
      </c>
      <c r="BT35" s="16">
        <v>8</v>
      </c>
      <c r="BU35" s="16">
        <v>1</v>
      </c>
      <c r="BV35" s="139"/>
      <c r="BW35" s="4"/>
      <c r="BX35" s="16"/>
      <c r="BY35" s="16"/>
      <c r="BZ35" s="16"/>
      <c r="CA35" s="139"/>
      <c r="CB35" s="4"/>
      <c r="CC35" s="16"/>
      <c r="CD35" s="16"/>
      <c r="CE35" s="16"/>
      <c r="CF35" s="139"/>
      <c r="CG35" s="4"/>
      <c r="CH35" s="16"/>
      <c r="CI35" s="16"/>
      <c r="CJ35" s="16"/>
      <c r="CK35" s="139"/>
      <c r="CL35" s="4"/>
      <c r="CM35" s="16"/>
      <c r="CN35" s="16"/>
      <c r="CO35" s="16"/>
      <c r="CP35" s="139"/>
      <c r="CQ35" s="4"/>
      <c r="CR35" s="16"/>
      <c r="CS35" s="16"/>
      <c r="CT35" s="16"/>
      <c r="CU35" s="139"/>
      <c r="CV35" s="4"/>
      <c r="CW35" s="16"/>
      <c r="CX35" s="16"/>
      <c r="CY35" s="16"/>
      <c r="CZ35" s="139"/>
      <c r="DA35" s="4">
        <v>4</v>
      </c>
      <c r="DB35" s="16">
        <v>0</v>
      </c>
      <c r="DC35" s="16">
        <v>37</v>
      </c>
      <c r="DD35" s="16">
        <v>2</v>
      </c>
      <c r="DE35" s="139"/>
      <c r="DF35" s="4"/>
      <c r="DG35" s="16"/>
      <c r="DH35" s="16"/>
      <c r="DI35" s="16"/>
      <c r="DJ35" s="139"/>
      <c r="DK35" s="4"/>
      <c r="DL35" s="16"/>
      <c r="DM35" s="16"/>
      <c r="DN35" s="16"/>
      <c r="DO35" s="139"/>
      <c r="DP35" s="4"/>
      <c r="DQ35" s="16"/>
      <c r="DR35" s="16"/>
      <c r="DS35" s="16"/>
      <c r="DT35" s="139"/>
      <c r="DU35" s="4"/>
      <c r="DV35" s="16"/>
      <c r="DW35" s="16"/>
      <c r="DX35" s="16"/>
      <c r="DY35" s="139"/>
      <c r="DZ35" s="4">
        <v>4</v>
      </c>
      <c r="EA35" s="16">
        <v>0</v>
      </c>
      <c r="EB35" s="16">
        <v>16</v>
      </c>
      <c r="EC35" s="16">
        <v>2</v>
      </c>
      <c r="ED35" s="139"/>
      <c r="EE35" s="4"/>
      <c r="EF35" s="16"/>
      <c r="EG35" s="16"/>
      <c r="EH35" s="16"/>
      <c r="EI35" s="139"/>
      <c r="EJ35" s="4"/>
      <c r="EK35" s="16"/>
      <c r="EL35" s="16"/>
      <c r="EM35" s="16"/>
      <c r="EN35" s="139"/>
      <c r="EO35" s="4">
        <v>4</v>
      </c>
      <c r="EP35" s="16">
        <v>0</v>
      </c>
      <c r="EQ35" s="16">
        <v>19</v>
      </c>
      <c r="ER35" s="16">
        <v>1</v>
      </c>
      <c r="ES35" s="223"/>
      <c r="ET35" s="4"/>
      <c r="EU35" s="16"/>
      <c r="EV35" s="16"/>
      <c r="EW35" s="16"/>
      <c r="EX35" s="223"/>
      <c r="EY35" s="259"/>
      <c r="EZ35" s="253"/>
      <c r="FA35" s="253"/>
      <c r="FB35" s="253"/>
      <c r="FC35" s="226"/>
      <c r="FD35" s="230"/>
      <c r="FE35" s="230"/>
      <c r="FF35" s="230"/>
      <c r="FG35" s="224"/>
      <c r="FH35" s="231"/>
      <c r="FI35" s="224"/>
      <c r="FJ35" s="224"/>
      <c r="FK35" s="224"/>
      <c r="FL35" s="231"/>
      <c r="FM35" s="231"/>
      <c r="FN35" s="232"/>
      <c r="FO35" s="219"/>
      <c r="FP35" s="228"/>
      <c r="FQ35" s="259"/>
      <c r="FR35" s="253"/>
      <c r="FS35" s="253"/>
      <c r="FT35" s="253"/>
      <c r="FU35" s="257"/>
      <c r="FV35"/>
      <c r="FW35"/>
      <c r="FX35"/>
      <c r="FY35"/>
      <c r="FZ35"/>
    </row>
    <row r="36" spans="2:182" s="134" customFormat="1" ht="13.65" customHeight="1" x14ac:dyDescent="0.25">
      <c r="B36" s="14" t="s">
        <v>415</v>
      </c>
      <c r="C36" s="15" t="s">
        <v>148</v>
      </c>
      <c r="D36" s="21">
        <f>IF(ISNA(VLOOKUP($B36,Batting!$B$4:$D$65,3,FALSE)),0,(VLOOKUP($B36,Batting!$B$4:$D$65,3,FALSE)))</f>
        <v>1</v>
      </c>
      <c r="E36" s="16">
        <f t="shared" si="6"/>
        <v>1</v>
      </c>
      <c r="F36" s="22">
        <f t="shared" si="7"/>
        <v>7</v>
      </c>
      <c r="G36" s="23">
        <f t="shared" si="8"/>
        <v>0</v>
      </c>
      <c r="H36" s="23">
        <f t="shared" si="9"/>
        <v>24</v>
      </c>
      <c r="I36" s="23">
        <f t="shared" si="10"/>
        <v>1</v>
      </c>
      <c r="J36" s="22">
        <f t="shared" si="11"/>
        <v>7</v>
      </c>
      <c r="K36" s="22">
        <f t="shared" si="12"/>
        <v>3.4285714285714284</v>
      </c>
      <c r="L36" s="24">
        <f t="shared" si="13"/>
        <v>24</v>
      </c>
      <c r="M36" s="169"/>
      <c r="N36" s="4">
        <v>7</v>
      </c>
      <c r="O36" s="16">
        <v>0</v>
      </c>
      <c r="P36" s="16">
        <v>24</v>
      </c>
      <c r="Q36" s="16">
        <v>1</v>
      </c>
      <c r="R36" s="139"/>
      <c r="S36" s="19">
        <f t="shared" si="15"/>
        <v>15.2</v>
      </c>
      <c r="T36" s="169"/>
      <c r="U36" s="161"/>
      <c r="V36" s="161"/>
      <c r="W36" s="170"/>
      <c r="X36" s="139"/>
      <c r="Y36" s="4"/>
      <c r="Z36" s="16"/>
      <c r="AA36" s="16"/>
      <c r="AB36" s="16"/>
      <c r="AC36" s="139"/>
      <c r="AD36" s="4"/>
      <c r="AE36" s="16"/>
      <c r="AF36" s="16"/>
      <c r="AG36" s="16"/>
      <c r="AH36" s="139"/>
      <c r="AI36" s="4"/>
      <c r="AJ36" s="16"/>
      <c r="AK36" s="16"/>
      <c r="AL36" s="16"/>
      <c r="AM36" s="139"/>
      <c r="AN36" s="4"/>
      <c r="AO36" s="16"/>
      <c r="AP36" s="16"/>
      <c r="AQ36" s="16"/>
      <c r="AR36" s="139"/>
      <c r="AS36" s="4"/>
      <c r="AT36" s="16"/>
      <c r="AU36" s="16"/>
      <c r="AV36" s="16"/>
      <c r="AW36" s="139"/>
      <c r="AX36" s="4"/>
      <c r="AY36" s="16"/>
      <c r="AZ36" s="16"/>
      <c r="BA36" s="16"/>
      <c r="BB36" s="139"/>
      <c r="BC36" s="4"/>
      <c r="BD36" s="16"/>
      <c r="BE36" s="16"/>
      <c r="BF36" s="16"/>
      <c r="BG36" s="139"/>
      <c r="BH36" s="4"/>
      <c r="BI36" s="16"/>
      <c r="BJ36" s="16"/>
      <c r="BK36" s="16"/>
      <c r="BL36" s="139"/>
      <c r="BM36" s="4"/>
      <c r="BN36" s="16"/>
      <c r="BO36" s="16"/>
      <c r="BP36" s="16"/>
      <c r="BQ36" s="139"/>
      <c r="BR36" s="4"/>
      <c r="BS36" s="16"/>
      <c r="BT36" s="16"/>
      <c r="BU36" s="16"/>
      <c r="BV36" s="139"/>
      <c r="BW36" s="4">
        <v>7</v>
      </c>
      <c r="BX36" s="16">
        <v>0</v>
      </c>
      <c r="BY36" s="16">
        <v>24</v>
      </c>
      <c r="BZ36" s="16">
        <v>1</v>
      </c>
      <c r="CA36" s="139"/>
      <c r="CB36" s="4"/>
      <c r="CC36" s="16"/>
      <c r="CD36" s="16"/>
      <c r="CE36" s="16"/>
      <c r="CF36" s="139"/>
      <c r="CG36" s="4"/>
      <c r="CH36" s="16"/>
      <c r="CI36" s="16"/>
      <c r="CJ36" s="16"/>
      <c r="CK36" s="139"/>
      <c r="CL36" s="4"/>
      <c r="CM36" s="16"/>
      <c r="CN36" s="16"/>
      <c r="CO36" s="16"/>
      <c r="CP36" s="139"/>
      <c r="CQ36" s="4"/>
      <c r="CR36" s="16"/>
      <c r="CS36" s="16"/>
      <c r="CT36" s="16"/>
      <c r="CU36" s="139"/>
      <c r="CV36" s="4"/>
      <c r="CW36" s="16"/>
      <c r="CX36" s="16"/>
      <c r="CY36" s="16"/>
      <c r="CZ36" s="139"/>
      <c r="DA36" s="4"/>
      <c r="DB36" s="16"/>
      <c r="DC36" s="16"/>
      <c r="DD36" s="16"/>
      <c r="DE36" s="139"/>
      <c r="DF36" s="4"/>
      <c r="DG36" s="16"/>
      <c r="DH36" s="16"/>
      <c r="DI36" s="16"/>
      <c r="DJ36" s="139"/>
      <c r="DK36" s="4"/>
      <c r="DL36" s="16"/>
      <c r="DM36" s="16"/>
      <c r="DN36" s="16"/>
      <c r="DO36" s="139"/>
      <c r="DP36" s="4"/>
      <c r="DQ36" s="16"/>
      <c r="DR36" s="16"/>
      <c r="DS36" s="16"/>
      <c r="DT36" s="139"/>
      <c r="DU36" s="4"/>
      <c r="DV36" s="16"/>
      <c r="DW36" s="16"/>
      <c r="DX36" s="16"/>
      <c r="DY36" s="139"/>
      <c r="DZ36" s="4"/>
      <c r="EA36" s="16"/>
      <c r="EB36" s="16"/>
      <c r="EC36" s="16"/>
      <c r="ED36" s="139"/>
      <c r="EE36" s="4"/>
      <c r="EF36" s="16"/>
      <c r="EG36" s="16"/>
      <c r="EH36" s="16"/>
      <c r="EI36" s="139"/>
      <c r="EJ36" s="4"/>
      <c r="EK36" s="16"/>
      <c r="EL36" s="16"/>
      <c r="EM36" s="16"/>
      <c r="EN36" s="139"/>
      <c r="EO36" s="4"/>
      <c r="EP36" s="16"/>
      <c r="EQ36" s="16"/>
      <c r="ER36" s="16"/>
      <c r="ES36" s="223"/>
      <c r="ET36" s="4"/>
      <c r="EU36" s="16"/>
      <c r="EV36" s="16"/>
      <c r="EW36" s="16"/>
      <c r="EX36" s="223"/>
      <c r="EY36" s="259"/>
      <c r="EZ36" s="253"/>
      <c r="FA36" s="253"/>
      <c r="FB36" s="253"/>
      <c r="FC36" s="226"/>
      <c r="FD36" s="230"/>
      <c r="FE36" s="230"/>
      <c r="FF36" s="230"/>
      <c r="FG36" s="224"/>
      <c r="FH36" s="231"/>
      <c r="FI36" s="224"/>
      <c r="FJ36" s="224"/>
      <c r="FK36" s="224"/>
      <c r="FL36" s="231"/>
      <c r="FM36" s="231"/>
      <c r="FN36" s="232"/>
      <c r="FO36" s="219"/>
      <c r="FP36" s="228"/>
      <c r="FQ36" s="259"/>
      <c r="FR36" s="253"/>
      <c r="FS36" s="253"/>
      <c r="FT36" s="253"/>
      <c r="FU36" s="257"/>
      <c r="FV36"/>
      <c r="FW36"/>
      <c r="FX36"/>
      <c r="FY36"/>
      <c r="FZ36"/>
    </row>
    <row r="37" spans="2:182" s="134" customFormat="1" ht="13.65" customHeight="1" x14ac:dyDescent="0.25">
      <c r="B37" s="14" t="s">
        <v>406</v>
      </c>
      <c r="C37" s="15" t="s">
        <v>150</v>
      </c>
      <c r="D37" s="21">
        <f>IF(ISNA(VLOOKUP($B37,Batting!$B$4:$D$65,3,FALSE)),0,(VLOOKUP($B37,Batting!$B$4:$D$65,3,FALSE)))</f>
        <v>1</v>
      </c>
      <c r="E37" s="16">
        <f t="shared" si="6"/>
        <v>1</v>
      </c>
      <c r="F37" s="22">
        <f t="shared" si="7"/>
        <v>4</v>
      </c>
      <c r="G37" s="23">
        <f t="shared" si="8"/>
        <v>0</v>
      </c>
      <c r="H37" s="23">
        <f t="shared" si="9"/>
        <v>25</v>
      </c>
      <c r="I37" s="23">
        <f t="shared" si="10"/>
        <v>1</v>
      </c>
      <c r="J37" s="22">
        <f t="shared" si="11"/>
        <v>4</v>
      </c>
      <c r="K37" s="22">
        <f t="shared" si="12"/>
        <v>6.25</v>
      </c>
      <c r="L37" s="24">
        <f t="shared" si="13"/>
        <v>25</v>
      </c>
      <c r="M37" s="169"/>
      <c r="N37" s="4">
        <v>4</v>
      </c>
      <c r="O37" s="16">
        <v>0</v>
      </c>
      <c r="P37" s="16">
        <v>16</v>
      </c>
      <c r="Q37" s="16">
        <v>1</v>
      </c>
      <c r="R37" s="139"/>
      <c r="S37" s="19">
        <f t="shared" si="15"/>
        <v>15</v>
      </c>
      <c r="T37" s="169"/>
      <c r="U37" s="161"/>
      <c r="V37" s="161"/>
      <c r="W37" s="170"/>
      <c r="X37" s="139"/>
      <c r="Y37" s="4"/>
      <c r="Z37" s="16"/>
      <c r="AA37" s="16"/>
      <c r="AB37" s="16"/>
      <c r="AC37" s="139"/>
      <c r="AD37" s="4"/>
      <c r="AE37" s="16"/>
      <c r="AF37" s="16"/>
      <c r="AG37" s="16"/>
      <c r="AH37" s="139"/>
      <c r="AI37" s="4"/>
      <c r="AJ37" s="16"/>
      <c r="AK37" s="16"/>
      <c r="AL37" s="16"/>
      <c r="AM37" s="139"/>
      <c r="AN37" s="4"/>
      <c r="AO37" s="16"/>
      <c r="AP37" s="16"/>
      <c r="AQ37" s="16"/>
      <c r="AR37" s="139"/>
      <c r="AS37" s="4"/>
      <c r="AT37" s="16"/>
      <c r="AU37" s="16"/>
      <c r="AV37" s="16"/>
      <c r="AW37" s="139"/>
      <c r="AX37" s="4"/>
      <c r="AY37" s="16"/>
      <c r="AZ37" s="16"/>
      <c r="BA37" s="16"/>
      <c r="BB37" s="139"/>
      <c r="BC37" s="4"/>
      <c r="BD37" s="16"/>
      <c r="BE37" s="16"/>
      <c r="BF37" s="16"/>
      <c r="BG37" s="139"/>
      <c r="BH37" s="4"/>
      <c r="BI37" s="16"/>
      <c r="BJ37" s="16"/>
      <c r="BK37" s="16"/>
      <c r="BL37" s="139"/>
      <c r="BM37" s="4"/>
      <c r="BN37" s="16"/>
      <c r="BO37" s="16"/>
      <c r="BP37" s="16"/>
      <c r="BQ37" s="139"/>
      <c r="BR37" s="4"/>
      <c r="BS37" s="16"/>
      <c r="BT37" s="16"/>
      <c r="BU37" s="16"/>
      <c r="BV37" s="139"/>
      <c r="BW37" s="4"/>
      <c r="BX37" s="16"/>
      <c r="BY37" s="16"/>
      <c r="BZ37" s="16"/>
      <c r="CA37" s="139"/>
      <c r="CB37" s="4"/>
      <c r="CC37" s="16"/>
      <c r="CD37" s="16"/>
      <c r="CE37" s="16"/>
      <c r="CF37" s="139"/>
      <c r="CG37" s="4"/>
      <c r="CH37" s="16"/>
      <c r="CI37" s="16"/>
      <c r="CJ37" s="16"/>
      <c r="CK37" s="139"/>
      <c r="CL37" s="4"/>
      <c r="CM37" s="16"/>
      <c r="CN37" s="16"/>
      <c r="CO37" s="16"/>
      <c r="CP37" s="139"/>
      <c r="CQ37" s="4"/>
      <c r="CR37" s="16"/>
      <c r="CS37" s="16"/>
      <c r="CT37" s="16"/>
      <c r="CU37" s="139"/>
      <c r="CV37" s="4"/>
      <c r="CW37" s="16"/>
      <c r="CX37" s="16"/>
      <c r="CY37" s="16"/>
      <c r="CZ37" s="139"/>
      <c r="DA37" s="4"/>
      <c r="DB37" s="16"/>
      <c r="DC37" s="16"/>
      <c r="DD37" s="16"/>
      <c r="DE37" s="139"/>
      <c r="DF37" s="4"/>
      <c r="DG37" s="16"/>
      <c r="DH37" s="16"/>
      <c r="DI37" s="16"/>
      <c r="DJ37" s="139"/>
      <c r="DK37" s="4"/>
      <c r="DL37" s="16"/>
      <c r="DM37" s="16"/>
      <c r="DN37" s="16"/>
      <c r="DO37" s="139"/>
      <c r="DP37" s="4"/>
      <c r="DQ37" s="16"/>
      <c r="DR37" s="16"/>
      <c r="DS37" s="16"/>
      <c r="DT37" s="139"/>
      <c r="DU37" s="4"/>
      <c r="DV37" s="16"/>
      <c r="DW37" s="16"/>
      <c r="DX37" s="16"/>
      <c r="DY37" s="139"/>
      <c r="DZ37" s="4">
        <v>4</v>
      </c>
      <c r="EA37" s="16">
        <v>0</v>
      </c>
      <c r="EB37" s="16">
        <v>25</v>
      </c>
      <c r="EC37" s="16">
        <v>1</v>
      </c>
      <c r="ED37" s="139"/>
      <c r="EE37" s="4"/>
      <c r="EF37" s="16"/>
      <c r="EG37" s="16"/>
      <c r="EH37" s="16"/>
      <c r="EI37" s="139"/>
      <c r="EJ37" s="4"/>
      <c r="EK37" s="16"/>
      <c r="EL37" s="16"/>
      <c r="EM37" s="16"/>
      <c r="EN37" s="139"/>
      <c r="EO37" s="4"/>
      <c r="EP37" s="16"/>
      <c r="EQ37" s="16"/>
      <c r="ER37" s="16"/>
      <c r="ES37" s="223"/>
      <c r="ET37" s="4"/>
      <c r="EU37" s="16"/>
      <c r="EV37" s="16"/>
      <c r="EW37" s="16"/>
      <c r="EX37" s="223"/>
      <c r="EY37" s="259"/>
      <c r="EZ37" s="253"/>
      <c r="FA37" s="253"/>
      <c r="FB37" s="253"/>
      <c r="FC37" s="226"/>
      <c r="FD37" s="230"/>
      <c r="FE37" s="230"/>
      <c r="FF37" s="230"/>
      <c r="FG37" s="224"/>
      <c r="FH37" s="231"/>
      <c r="FI37" s="224"/>
      <c r="FJ37" s="224"/>
      <c r="FK37" s="224"/>
      <c r="FL37" s="231"/>
      <c r="FM37" s="231"/>
      <c r="FN37" s="232"/>
      <c r="FO37" s="219"/>
      <c r="FP37" s="228"/>
      <c r="FQ37" s="259"/>
      <c r="FR37" s="253"/>
      <c r="FS37" s="253"/>
      <c r="FT37" s="253"/>
      <c r="FU37" s="257"/>
      <c r="FV37"/>
      <c r="FW37"/>
      <c r="FX37"/>
      <c r="FY37"/>
      <c r="FZ37"/>
    </row>
    <row r="38" spans="2:182" s="134" customFormat="1" ht="13.65" customHeight="1" x14ac:dyDescent="0.25">
      <c r="B38" s="14" t="s">
        <v>396</v>
      </c>
      <c r="C38" s="15" t="s">
        <v>148</v>
      </c>
      <c r="D38" s="21">
        <f>IF(ISNA(VLOOKUP($B38,Batting!$B$4:$D$65,3,FALSE)),0,(VLOOKUP($B38,Batting!$B$4:$D$65,3,FALSE)))</f>
        <v>1</v>
      </c>
      <c r="E38" s="16">
        <f t="shared" si="6"/>
        <v>1</v>
      </c>
      <c r="F38" s="22">
        <f t="shared" si="7"/>
        <v>3</v>
      </c>
      <c r="G38" s="23">
        <f t="shared" si="8"/>
        <v>0</v>
      </c>
      <c r="H38" s="23">
        <f t="shared" si="9"/>
        <v>28</v>
      </c>
      <c r="I38" s="23">
        <f t="shared" si="10"/>
        <v>1</v>
      </c>
      <c r="J38" s="22">
        <f t="shared" si="11"/>
        <v>3</v>
      </c>
      <c r="K38" s="22">
        <f t="shared" si="12"/>
        <v>9.3333333333333339</v>
      </c>
      <c r="L38" s="24">
        <f t="shared" si="13"/>
        <v>28</v>
      </c>
      <c r="M38" s="169"/>
      <c r="N38" s="4">
        <v>3</v>
      </c>
      <c r="O38" s="16">
        <v>0</v>
      </c>
      <c r="P38" s="16">
        <v>28</v>
      </c>
      <c r="Q38" s="16">
        <v>1</v>
      </c>
      <c r="R38" s="139"/>
      <c r="S38" s="19">
        <f t="shared" si="15"/>
        <v>14.4</v>
      </c>
      <c r="T38" s="169"/>
      <c r="U38" s="161"/>
      <c r="V38" s="161"/>
      <c r="W38" s="170"/>
      <c r="X38" s="139"/>
      <c r="Y38" s="4"/>
      <c r="Z38" s="16"/>
      <c r="AA38" s="16"/>
      <c r="AB38" s="16"/>
      <c r="AC38" s="139"/>
      <c r="AD38" s="4"/>
      <c r="AE38" s="16"/>
      <c r="AF38" s="16"/>
      <c r="AG38" s="16"/>
      <c r="AH38" s="139"/>
      <c r="AI38" s="4"/>
      <c r="AJ38" s="16"/>
      <c r="AK38" s="16"/>
      <c r="AL38" s="16"/>
      <c r="AM38" s="139"/>
      <c r="AN38" s="4"/>
      <c r="AO38" s="16"/>
      <c r="AP38" s="16"/>
      <c r="AQ38" s="16"/>
      <c r="AR38" s="139"/>
      <c r="AS38" s="4"/>
      <c r="AT38" s="16"/>
      <c r="AU38" s="16"/>
      <c r="AV38" s="16"/>
      <c r="AW38" s="139"/>
      <c r="AX38" s="4"/>
      <c r="AY38" s="16"/>
      <c r="AZ38" s="16"/>
      <c r="BA38" s="16"/>
      <c r="BB38" s="139"/>
      <c r="BC38" s="4"/>
      <c r="BD38" s="16"/>
      <c r="BE38" s="16"/>
      <c r="BF38" s="16"/>
      <c r="BG38" s="139"/>
      <c r="BH38" s="4"/>
      <c r="BI38" s="16"/>
      <c r="BJ38" s="16"/>
      <c r="BK38" s="16"/>
      <c r="BL38" s="139"/>
      <c r="BM38" s="4"/>
      <c r="BN38" s="16"/>
      <c r="BO38" s="16"/>
      <c r="BP38" s="16"/>
      <c r="BQ38" s="139"/>
      <c r="BR38" s="4"/>
      <c r="BS38" s="16"/>
      <c r="BT38" s="16"/>
      <c r="BU38" s="16"/>
      <c r="BV38" s="139"/>
      <c r="BW38" s="4"/>
      <c r="BX38" s="16"/>
      <c r="BY38" s="16"/>
      <c r="BZ38" s="16"/>
      <c r="CA38" s="139"/>
      <c r="CB38" s="4"/>
      <c r="CC38" s="16"/>
      <c r="CD38" s="16"/>
      <c r="CE38" s="16"/>
      <c r="CF38" s="139"/>
      <c r="CG38" s="4"/>
      <c r="CH38" s="16"/>
      <c r="CI38" s="16"/>
      <c r="CJ38" s="16"/>
      <c r="CK38" s="139"/>
      <c r="CL38" s="4"/>
      <c r="CM38" s="16"/>
      <c r="CN38" s="16"/>
      <c r="CO38" s="16"/>
      <c r="CP38" s="139"/>
      <c r="CQ38" s="4"/>
      <c r="CR38" s="16"/>
      <c r="CS38" s="16"/>
      <c r="CT38" s="16"/>
      <c r="CU38" s="139"/>
      <c r="CV38" s="4"/>
      <c r="CW38" s="16"/>
      <c r="CX38" s="16"/>
      <c r="CY38" s="16"/>
      <c r="CZ38" s="139"/>
      <c r="DA38" s="4">
        <v>3</v>
      </c>
      <c r="DB38" s="16">
        <v>0</v>
      </c>
      <c r="DC38" s="16">
        <v>28</v>
      </c>
      <c r="DD38" s="16">
        <v>1</v>
      </c>
      <c r="DE38" s="139"/>
      <c r="DF38" s="4"/>
      <c r="DG38" s="16"/>
      <c r="DH38" s="16"/>
      <c r="DI38" s="16"/>
      <c r="DJ38" s="139"/>
      <c r="DK38" s="4"/>
      <c r="DL38" s="16"/>
      <c r="DM38" s="16"/>
      <c r="DN38" s="16"/>
      <c r="DO38" s="139"/>
      <c r="DP38" s="4"/>
      <c r="DQ38" s="16"/>
      <c r="DR38" s="16"/>
      <c r="DS38" s="16"/>
      <c r="DT38" s="139"/>
      <c r="DU38" s="4"/>
      <c r="DV38" s="16"/>
      <c r="DW38" s="16"/>
      <c r="DX38" s="16"/>
      <c r="DY38" s="139"/>
      <c r="DZ38" s="4"/>
      <c r="EA38" s="16"/>
      <c r="EB38" s="16"/>
      <c r="EC38" s="16"/>
      <c r="ED38" s="139"/>
      <c r="EE38" s="4"/>
      <c r="EF38" s="16"/>
      <c r="EG38" s="16"/>
      <c r="EH38" s="16"/>
      <c r="EI38" s="139"/>
      <c r="EJ38" s="4"/>
      <c r="EK38" s="16"/>
      <c r="EL38" s="16"/>
      <c r="EM38" s="16"/>
      <c r="EN38" s="139"/>
      <c r="EO38" s="4"/>
      <c r="EP38" s="16"/>
      <c r="EQ38" s="16"/>
      <c r="ER38" s="16"/>
      <c r="ES38" s="223"/>
      <c r="ET38" s="4"/>
      <c r="EU38" s="16"/>
      <c r="EV38" s="16"/>
      <c r="EW38" s="16"/>
      <c r="EX38" s="223"/>
      <c r="EY38" s="259"/>
      <c r="EZ38" s="253"/>
      <c r="FA38" s="253"/>
      <c r="FB38" s="253"/>
      <c r="FC38" s="226"/>
      <c r="FD38" s="230"/>
      <c r="FE38" s="230"/>
      <c r="FF38" s="230"/>
      <c r="FG38" s="224"/>
      <c r="FH38" s="231"/>
      <c r="FI38" s="224"/>
      <c r="FJ38" s="224"/>
      <c r="FK38" s="224"/>
      <c r="FL38" s="231"/>
      <c r="FM38" s="231"/>
      <c r="FN38" s="232"/>
      <c r="FO38" s="219"/>
      <c r="FP38" s="228"/>
      <c r="FQ38" s="259"/>
      <c r="FR38" s="253"/>
      <c r="FS38" s="253"/>
      <c r="FT38" s="253"/>
      <c r="FU38" s="257"/>
      <c r="FV38"/>
      <c r="FW38"/>
      <c r="FX38"/>
      <c r="FY38"/>
      <c r="FZ38"/>
    </row>
    <row r="39" spans="2:182" s="134" customFormat="1" ht="13.65" customHeight="1" x14ac:dyDescent="0.25">
      <c r="B39" s="14" t="s">
        <v>373</v>
      </c>
      <c r="C39" s="15" t="s">
        <v>156</v>
      </c>
      <c r="D39" s="21">
        <f>IF(ISNA(VLOOKUP($B39,Batting!$B$4:$D$65,3,FALSE)),0,(VLOOKUP($B39,Batting!$B$4:$D$65,3,FALSE)))</f>
        <v>1</v>
      </c>
      <c r="E39" s="16">
        <f t="shared" si="6"/>
        <v>1</v>
      </c>
      <c r="F39" s="22">
        <f t="shared" si="7"/>
        <v>8</v>
      </c>
      <c r="G39" s="23">
        <f t="shared" si="8"/>
        <v>2</v>
      </c>
      <c r="H39" s="23">
        <f t="shared" si="9"/>
        <v>31</v>
      </c>
      <c r="I39" s="23">
        <f t="shared" si="10"/>
        <v>1</v>
      </c>
      <c r="J39" s="22">
        <f t="shared" si="11"/>
        <v>8</v>
      </c>
      <c r="K39" s="22">
        <f t="shared" si="12"/>
        <v>3.875</v>
      </c>
      <c r="L39" s="24">
        <f t="shared" si="13"/>
        <v>31</v>
      </c>
      <c r="M39" s="169"/>
      <c r="N39" s="4">
        <v>8</v>
      </c>
      <c r="O39" s="16">
        <v>2</v>
      </c>
      <c r="P39" s="16">
        <v>31</v>
      </c>
      <c r="Q39" s="16">
        <v>1</v>
      </c>
      <c r="R39" s="139"/>
      <c r="S39" s="19">
        <f t="shared" si="15"/>
        <v>13.8</v>
      </c>
      <c r="T39" s="169"/>
      <c r="U39" s="161"/>
      <c r="V39" s="161"/>
      <c r="W39" s="170"/>
      <c r="X39" s="139"/>
      <c r="Y39" s="4"/>
      <c r="Z39" s="16"/>
      <c r="AA39" s="16"/>
      <c r="AB39" s="16"/>
      <c r="AC39" s="139"/>
      <c r="AD39" s="4"/>
      <c r="AE39" s="16"/>
      <c r="AF39" s="16"/>
      <c r="AG39" s="16"/>
      <c r="AH39" s="139"/>
      <c r="AI39" s="4"/>
      <c r="AJ39" s="16"/>
      <c r="AK39" s="16"/>
      <c r="AL39" s="16"/>
      <c r="AM39" s="139"/>
      <c r="AN39" s="4"/>
      <c r="AO39" s="16"/>
      <c r="AP39" s="16"/>
      <c r="AQ39" s="16"/>
      <c r="AR39" s="139"/>
      <c r="AS39" s="4"/>
      <c r="AT39" s="16"/>
      <c r="AU39" s="16"/>
      <c r="AV39" s="16"/>
      <c r="AW39" s="139"/>
      <c r="AX39" s="4"/>
      <c r="AY39" s="16"/>
      <c r="AZ39" s="16"/>
      <c r="BA39" s="16"/>
      <c r="BB39" s="139"/>
      <c r="BC39" s="4"/>
      <c r="BD39" s="16"/>
      <c r="BE39" s="16"/>
      <c r="BF39" s="16"/>
      <c r="BG39" s="139"/>
      <c r="BH39" s="4"/>
      <c r="BI39" s="16"/>
      <c r="BJ39" s="16"/>
      <c r="BK39" s="16"/>
      <c r="BL39" s="139"/>
      <c r="BM39" s="4"/>
      <c r="BN39" s="16"/>
      <c r="BO39" s="16"/>
      <c r="BP39" s="16"/>
      <c r="BQ39" s="139"/>
      <c r="BR39" s="4"/>
      <c r="BS39" s="16"/>
      <c r="BT39" s="16"/>
      <c r="BU39" s="16"/>
      <c r="BV39" s="139"/>
      <c r="BW39" s="4"/>
      <c r="BX39" s="16"/>
      <c r="BY39" s="16"/>
      <c r="BZ39" s="16"/>
      <c r="CA39" s="139"/>
      <c r="CB39" s="4"/>
      <c r="CC39" s="16"/>
      <c r="CD39" s="16"/>
      <c r="CE39" s="16"/>
      <c r="CF39" s="139"/>
      <c r="CG39" s="4"/>
      <c r="CH39" s="16"/>
      <c r="CI39" s="16"/>
      <c r="CJ39" s="16"/>
      <c r="CK39" s="139"/>
      <c r="CL39" s="4"/>
      <c r="CM39" s="16"/>
      <c r="CN39" s="16"/>
      <c r="CO39" s="16"/>
      <c r="CP39" s="139"/>
      <c r="CQ39" s="4"/>
      <c r="CR39" s="16"/>
      <c r="CS39" s="16"/>
      <c r="CT39" s="16"/>
      <c r="CU39" s="139"/>
      <c r="CV39" s="4">
        <v>8</v>
      </c>
      <c r="CW39" s="16">
        <v>2</v>
      </c>
      <c r="CX39" s="16">
        <v>31</v>
      </c>
      <c r="CY39" s="16">
        <v>1</v>
      </c>
      <c r="CZ39" s="139"/>
      <c r="DA39" s="4"/>
      <c r="DB39" s="16"/>
      <c r="DC39" s="16"/>
      <c r="DD39" s="16"/>
      <c r="DE39" s="139"/>
      <c r="DF39" s="4"/>
      <c r="DG39" s="16"/>
      <c r="DH39" s="16"/>
      <c r="DI39" s="16"/>
      <c r="DJ39" s="139"/>
      <c r="DK39" s="4"/>
      <c r="DL39" s="16"/>
      <c r="DM39" s="16"/>
      <c r="DN39" s="16"/>
      <c r="DO39" s="139"/>
      <c r="DP39" s="4"/>
      <c r="DQ39" s="16"/>
      <c r="DR39" s="16"/>
      <c r="DS39" s="16"/>
      <c r="DT39" s="139"/>
      <c r="DU39" s="4"/>
      <c r="DV39" s="16"/>
      <c r="DW39" s="16"/>
      <c r="DX39" s="16"/>
      <c r="DY39" s="139"/>
      <c r="DZ39" s="4"/>
      <c r="EA39" s="16"/>
      <c r="EB39" s="16"/>
      <c r="EC39" s="16"/>
      <c r="ED39" s="139"/>
      <c r="EE39" s="4"/>
      <c r="EF39" s="16"/>
      <c r="EG39" s="16"/>
      <c r="EH39" s="16"/>
      <c r="EI39" s="139"/>
      <c r="EJ39" s="4"/>
      <c r="EK39" s="16"/>
      <c r="EL39" s="16"/>
      <c r="EM39" s="16"/>
      <c r="EN39" s="139"/>
      <c r="EO39" s="4"/>
      <c r="EP39" s="16"/>
      <c r="EQ39" s="16"/>
      <c r="ER39" s="16"/>
      <c r="ES39" s="223"/>
      <c r="ET39" s="4"/>
      <c r="EU39" s="16"/>
      <c r="EV39" s="16"/>
      <c r="EW39" s="16"/>
      <c r="EX39" s="223"/>
      <c r="EY39" s="259"/>
      <c r="EZ39" s="253"/>
      <c r="FA39" s="253"/>
      <c r="FB39" s="253"/>
      <c r="FC39" s="226"/>
      <c r="FD39" s="230"/>
      <c r="FE39" s="230"/>
      <c r="FF39" s="230"/>
      <c r="FG39" s="224"/>
      <c r="FH39" s="231"/>
      <c r="FI39" s="224"/>
      <c r="FJ39" s="224"/>
      <c r="FK39" s="224"/>
      <c r="FL39" s="231"/>
      <c r="FM39" s="231"/>
      <c r="FN39" s="232"/>
      <c r="FO39" s="219"/>
      <c r="FP39" s="228"/>
      <c r="FQ39" s="259"/>
      <c r="FR39" s="253"/>
      <c r="FS39" s="253"/>
      <c r="FT39" s="253"/>
      <c r="FU39" s="257"/>
      <c r="FV39"/>
      <c r="FW39"/>
      <c r="FX39"/>
      <c r="FY39"/>
      <c r="FZ39"/>
    </row>
    <row r="40" spans="2:182" s="134" customFormat="1" ht="13.65" customHeight="1" x14ac:dyDescent="0.25">
      <c r="B40" s="14" t="s">
        <v>397</v>
      </c>
      <c r="C40" s="15" t="s">
        <v>149</v>
      </c>
      <c r="D40" s="21">
        <f>IF(ISNA(VLOOKUP($B40,Batting!$B$4:$D$65,3,FALSE)),0,(VLOOKUP($B40,Batting!$B$4:$D$65,3,FALSE)))</f>
        <v>5</v>
      </c>
      <c r="E40" s="16">
        <f t="shared" si="6"/>
        <v>4</v>
      </c>
      <c r="F40" s="22">
        <f t="shared" si="7"/>
        <v>14</v>
      </c>
      <c r="G40" s="23">
        <f t="shared" si="8"/>
        <v>0</v>
      </c>
      <c r="H40" s="23">
        <f t="shared" si="9"/>
        <v>68</v>
      </c>
      <c r="I40" s="23">
        <f t="shared" si="10"/>
        <v>2</v>
      </c>
      <c r="J40" s="22">
        <f t="shared" si="11"/>
        <v>7</v>
      </c>
      <c r="K40" s="22">
        <f t="shared" si="12"/>
        <v>4.8571428571428568</v>
      </c>
      <c r="L40" s="24">
        <f t="shared" si="13"/>
        <v>34</v>
      </c>
      <c r="M40" s="169"/>
      <c r="N40" s="4">
        <v>4</v>
      </c>
      <c r="O40" s="16">
        <v>0</v>
      </c>
      <c r="P40" s="16">
        <v>16</v>
      </c>
      <c r="Q40" s="16">
        <v>1</v>
      </c>
      <c r="R40" s="139"/>
      <c r="S40" s="19">
        <f t="shared" si="15"/>
        <v>26.4</v>
      </c>
      <c r="T40" s="169"/>
      <c r="U40" s="161"/>
      <c r="V40" s="161"/>
      <c r="W40" s="170"/>
      <c r="X40" s="139"/>
      <c r="Y40" s="4"/>
      <c r="Z40" s="16"/>
      <c r="AA40" s="16"/>
      <c r="AB40" s="16"/>
      <c r="AC40" s="139"/>
      <c r="AD40" s="4"/>
      <c r="AE40" s="16"/>
      <c r="AF40" s="16"/>
      <c r="AG40" s="16"/>
      <c r="AH40" s="139"/>
      <c r="AI40" s="4"/>
      <c r="AJ40" s="16"/>
      <c r="AK40" s="16"/>
      <c r="AL40" s="16"/>
      <c r="AM40" s="139"/>
      <c r="AN40" s="4"/>
      <c r="AO40" s="16"/>
      <c r="AP40" s="16"/>
      <c r="AQ40" s="16"/>
      <c r="AR40" s="139"/>
      <c r="AS40" s="4"/>
      <c r="AT40" s="16"/>
      <c r="AU40" s="16"/>
      <c r="AV40" s="16"/>
      <c r="AW40" s="139"/>
      <c r="AX40" s="4"/>
      <c r="AY40" s="16"/>
      <c r="AZ40" s="16"/>
      <c r="BA40" s="16"/>
      <c r="BB40" s="139"/>
      <c r="BC40" s="4"/>
      <c r="BD40" s="16"/>
      <c r="BE40" s="16"/>
      <c r="BF40" s="16"/>
      <c r="BG40" s="139"/>
      <c r="BH40" s="4"/>
      <c r="BI40" s="16"/>
      <c r="BJ40" s="16"/>
      <c r="BK40" s="16"/>
      <c r="BL40" s="139"/>
      <c r="BM40" s="4"/>
      <c r="BN40" s="16"/>
      <c r="BO40" s="16"/>
      <c r="BP40" s="16"/>
      <c r="BQ40" s="139"/>
      <c r="BR40" s="4"/>
      <c r="BS40" s="16"/>
      <c r="BT40" s="16"/>
      <c r="BU40" s="16"/>
      <c r="BV40" s="139"/>
      <c r="BW40" s="4"/>
      <c r="BX40" s="16"/>
      <c r="BY40" s="16"/>
      <c r="BZ40" s="16"/>
      <c r="CA40" s="139"/>
      <c r="CB40" s="4"/>
      <c r="CC40" s="16"/>
      <c r="CD40" s="16"/>
      <c r="CE40" s="16"/>
      <c r="CF40" s="139"/>
      <c r="CG40" s="4"/>
      <c r="CH40" s="16"/>
      <c r="CI40" s="16"/>
      <c r="CJ40" s="16"/>
      <c r="CK40" s="139"/>
      <c r="CL40" s="4"/>
      <c r="CM40" s="16"/>
      <c r="CN40" s="16"/>
      <c r="CO40" s="16"/>
      <c r="CP40" s="139"/>
      <c r="CQ40" s="4"/>
      <c r="CR40" s="16"/>
      <c r="CS40" s="16"/>
      <c r="CT40" s="16"/>
      <c r="CU40" s="139"/>
      <c r="CV40" s="4"/>
      <c r="CW40" s="16"/>
      <c r="CX40" s="16"/>
      <c r="CY40" s="16"/>
      <c r="CZ40" s="139"/>
      <c r="DA40" s="4">
        <v>4</v>
      </c>
      <c r="DB40" s="16">
        <v>0</v>
      </c>
      <c r="DC40" s="16">
        <v>14</v>
      </c>
      <c r="DD40" s="16">
        <v>0</v>
      </c>
      <c r="DE40" s="139"/>
      <c r="DF40" s="4">
        <v>3</v>
      </c>
      <c r="DG40" s="16">
        <v>0</v>
      </c>
      <c r="DH40" s="16">
        <v>14</v>
      </c>
      <c r="DI40" s="16">
        <v>0</v>
      </c>
      <c r="DJ40" s="139"/>
      <c r="DK40" s="4"/>
      <c r="DL40" s="16"/>
      <c r="DM40" s="16"/>
      <c r="DN40" s="16"/>
      <c r="DO40" s="139"/>
      <c r="DP40" s="4">
        <v>4</v>
      </c>
      <c r="DQ40" s="16">
        <v>0</v>
      </c>
      <c r="DR40" s="16">
        <v>16</v>
      </c>
      <c r="DS40" s="16">
        <v>1</v>
      </c>
      <c r="DT40" s="139"/>
      <c r="DU40" s="4">
        <v>3</v>
      </c>
      <c r="DV40" s="16">
        <v>0</v>
      </c>
      <c r="DW40" s="16">
        <v>24</v>
      </c>
      <c r="DX40" s="16">
        <v>1</v>
      </c>
      <c r="DY40" s="139"/>
      <c r="DZ40" s="4"/>
      <c r="EA40" s="16"/>
      <c r="EB40" s="16"/>
      <c r="EC40" s="16"/>
      <c r="ED40" s="139"/>
      <c r="EE40" s="4"/>
      <c r="EF40" s="16"/>
      <c r="EG40" s="16"/>
      <c r="EH40" s="16"/>
      <c r="EI40" s="139"/>
      <c r="EJ40" s="4"/>
      <c r="EK40" s="16"/>
      <c r="EL40" s="16"/>
      <c r="EM40" s="16"/>
      <c r="EN40" s="139"/>
      <c r="EO40" s="4"/>
      <c r="EP40" s="16"/>
      <c r="EQ40" s="16"/>
      <c r="ER40" s="16"/>
      <c r="ES40" s="223"/>
      <c r="ET40" s="4"/>
      <c r="EU40" s="16"/>
      <c r="EV40" s="16"/>
      <c r="EW40" s="16"/>
      <c r="EX40" s="223"/>
      <c r="EY40" s="259"/>
      <c r="EZ40" s="253"/>
      <c r="FA40" s="253"/>
      <c r="FB40" s="253"/>
      <c r="FC40" s="226"/>
      <c r="FD40" s="230"/>
      <c r="FE40" s="230"/>
      <c r="FF40" s="230"/>
      <c r="FG40" s="224"/>
      <c r="FH40" s="231"/>
      <c r="FI40" s="224"/>
      <c r="FJ40" s="224"/>
      <c r="FK40" s="224"/>
      <c r="FL40" s="231"/>
      <c r="FM40" s="231"/>
      <c r="FN40" s="232"/>
      <c r="FO40" s="219"/>
      <c r="FP40" s="228"/>
      <c r="FQ40" s="259"/>
      <c r="FR40" s="253"/>
      <c r="FS40" s="253"/>
      <c r="FT40" s="253"/>
      <c r="FU40" s="257"/>
      <c r="FV40"/>
      <c r="FW40"/>
      <c r="FX40"/>
      <c r="FY40"/>
      <c r="FZ40"/>
    </row>
    <row r="41" spans="2:182" s="134" customFormat="1" ht="13.65" customHeight="1" x14ac:dyDescent="0.25">
      <c r="B41" s="14" t="s">
        <v>306</v>
      </c>
      <c r="C41" s="15" t="s">
        <v>148</v>
      </c>
      <c r="D41" s="21">
        <f>IF(ISNA(VLOOKUP($B41,Batting!$B$4:$D$65,3,FALSE)),0,(VLOOKUP($B41,Batting!$B$4:$D$65,3,FALSE)))</f>
        <v>1</v>
      </c>
      <c r="E41" s="16">
        <f t="shared" si="6"/>
        <v>1</v>
      </c>
      <c r="F41" s="22">
        <f t="shared" si="7"/>
        <v>7</v>
      </c>
      <c r="G41" s="23">
        <f t="shared" si="8"/>
        <v>0</v>
      </c>
      <c r="H41" s="23">
        <f t="shared" si="9"/>
        <v>42</v>
      </c>
      <c r="I41" s="23">
        <f t="shared" si="10"/>
        <v>1</v>
      </c>
      <c r="J41" s="22">
        <f t="shared" si="11"/>
        <v>7</v>
      </c>
      <c r="K41" s="22">
        <f t="shared" si="12"/>
        <v>6</v>
      </c>
      <c r="L41" s="24">
        <f t="shared" si="13"/>
        <v>42</v>
      </c>
      <c r="M41" s="169"/>
      <c r="N41" s="4">
        <v>7</v>
      </c>
      <c r="O41" s="16">
        <v>0</v>
      </c>
      <c r="P41" s="16">
        <v>42</v>
      </c>
      <c r="Q41" s="16">
        <v>1</v>
      </c>
      <c r="R41" s="139"/>
      <c r="S41" s="19">
        <f t="shared" si="15"/>
        <v>11.6</v>
      </c>
      <c r="T41" s="169"/>
      <c r="U41" s="161"/>
      <c r="V41" s="161"/>
      <c r="W41" s="170"/>
      <c r="X41" s="139"/>
      <c r="Y41" s="4"/>
      <c r="Z41" s="16"/>
      <c r="AA41" s="16"/>
      <c r="AB41" s="16"/>
      <c r="AC41" s="139"/>
      <c r="AD41" s="4"/>
      <c r="AE41" s="16"/>
      <c r="AF41" s="16"/>
      <c r="AG41" s="16"/>
      <c r="AH41" s="139"/>
      <c r="AI41" s="4"/>
      <c r="AJ41" s="16"/>
      <c r="AK41" s="16"/>
      <c r="AL41" s="16"/>
      <c r="AM41" s="139"/>
      <c r="AN41" s="4"/>
      <c r="AO41" s="16"/>
      <c r="AP41" s="16"/>
      <c r="AQ41" s="16"/>
      <c r="AR41" s="139"/>
      <c r="AS41" s="4"/>
      <c r="AT41" s="16"/>
      <c r="AU41" s="16"/>
      <c r="AV41" s="16"/>
      <c r="AW41" s="139"/>
      <c r="AX41" s="4"/>
      <c r="AY41" s="16"/>
      <c r="AZ41" s="16"/>
      <c r="BA41" s="16"/>
      <c r="BB41" s="139"/>
      <c r="BC41" s="4"/>
      <c r="BD41" s="16"/>
      <c r="BE41" s="16"/>
      <c r="BF41" s="16"/>
      <c r="BG41" s="139"/>
      <c r="BH41" s="4"/>
      <c r="BI41" s="16"/>
      <c r="BJ41" s="16"/>
      <c r="BK41" s="16"/>
      <c r="BL41" s="139"/>
      <c r="BM41" s="4"/>
      <c r="BN41" s="16"/>
      <c r="BO41" s="16"/>
      <c r="BP41" s="16"/>
      <c r="BQ41" s="139"/>
      <c r="BR41" s="4"/>
      <c r="BS41" s="16"/>
      <c r="BT41" s="16"/>
      <c r="BU41" s="16"/>
      <c r="BV41" s="139"/>
      <c r="BW41" s="4">
        <v>7</v>
      </c>
      <c r="BX41" s="16">
        <v>0</v>
      </c>
      <c r="BY41" s="16">
        <v>42</v>
      </c>
      <c r="BZ41" s="16">
        <v>1</v>
      </c>
      <c r="CA41" s="139"/>
      <c r="CB41" s="4"/>
      <c r="CC41" s="16"/>
      <c r="CD41" s="16"/>
      <c r="CE41" s="16"/>
      <c r="CF41" s="139"/>
      <c r="CG41" s="4"/>
      <c r="CH41" s="16"/>
      <c r="CI41" s="16"/>
      <c r="CJ41" s="16"/>
      <c r="CK41" s="139"/>
      <c r="CL41" s="4"/>
      <c r="CM41" s="16"/>
      <c r="CN41" s="16"/>
      <c r="CO41" s="16"/>
      <c r="CP41" s="139"/>
      <c r="CQ41" s="4"/>
      <c r="CR41" s="16"/>
      <c r="CS41" s="16"/>
      <c r="CT41" s="16"/>
      <c r="CU41" s="139"/>
      <c r="CV41" s="4"/>
      <c r="CW41" s="16"/>
      <c r="CX41" s="16"/>
      <c r="CY41" s="16"/>
      <c r="CZ41" s="139"/>
      <c r="DA41" s="4"/>
      <c r="DB41" s="16"/>
      <c r="DC41" s="16"/>
      <c r="DD41" s="16"/>
      <c r="DE41" s="139"/>
      <c r="DF41" s="4"/>
      <c r="DG41" s="16"/>
      <c r="DH41" s="16"/>
      <c r="DI41" s="16"/>
      <c r="DJ41" s="139"/>
      <c r="DK41" s="4"/>
      <c r="DL41" s="16"/>
      <c r="DM41" s="16"/>
      <c r="DN41" s="16"/>
      <c r="DO41" s="139"/>
      <c r="DP41" s="4"/>
      <c r="DQ41" s="16"/>
      <c r="DR41" s="16"/>
      <c r="DS41" s="16"/>
      <c r="DT41" s="139"/>
      <c r="DU41" s="4"/>
      <c r="DV41" s="16"/>
      <c r="DW41" s="16"/>
      <c r="DX41" s="16"/>
      <c r="DY41" s="139"/>
      <c r="DZ41" s="4"/>
      <c r="EA41" s="16"/>
      <c r="EB41" s="16"/>
      <c r="EC41" s="16"/>
      <c r="ED41" s="139"/>
      <c r="EE41" s="4"/>
      <c r="EF41" s="16"/>
      <c r="EG41" s="16"/>
      <c r="EH41" s="16"/>
      <c r="EI41" s="139"/>
      <c r="EJ41" s="4"/>
      <c r="EK41" s="16"/>
      <c r="EL41" s="16"/>
      <c r="EM41" s="16"/>
      <c r="EN41" s="139"/>
      <c r="EO41" s="4"/>
      <c r="EP41" s="16"/>
      <c r="EQ41" s="16"/>
      <c r="ER41" s="16"/>
      <c r="ES41" s="223"/>
      <c r="ET41" s="4"/>
      <c r="EU41" s="16"/>
      <c r="EV41" s="16"/>
      <c r="EW41" s="16"/>
      <c r="EX41" s="223"/>
      <c r="EY41" s="259"/>
      <c r="EZ41" s="253"/>
      <c r="FA41" s="253"/>
      <c r="FB41" s="253"/>
      <c r="FC41" s="226"/>
      <c r="FD41" s="230"/>
      <c r="FE41" s="230"/>
      <c r="FF41" s="230"/>
      <c r="FG41" s="224"/>
      <c r="FH41" s="231"/>
      <c r="FI41" s="224"/>
      <c r="FJ41" s="224"/>
      <c r="FK41" s="224"/>
      <c r="FL41" s="231"/>
      <c r="FM41" s="231"/>
      <c r="FN41" s="232"/>
      <c r="FO41" s="219"/>
      <c r="FP41" s="228"/>
      <c r="FQ41" s="259"/>
      <c r="FR41" s="253"/>
      <c r="FS41" s="253"/>
      <c r="FT41" s="253"/>
      <c r="FU41" s="257"/>
      <c r="FV41"/>
      <c r="FW41"/>
      <c r="FX41"/>
      <c r="FY41"/>
      <c r="FZ41"/>
    </row>
    <row r="42" spans="2:182" s="134" customFormat="1" ht="13.65" customHeight="1" x14ac:dyDescent="0.25">
      <c r="B42" s="14" t="s">
        <v>304</v>
      </c>
      <c r="C42" s="15" t="s">
        <v>148</v>
      </c>
      <c r="D42" s="21">
        <f>IF(ISNA(VLOOKUP($B42,Batting!$B$4:$D$65,3,FALSE)),0,(VLOOKUP($B42,Batting!$B$4:$D$65,3,FALSE)))</f>
        <v>1</v>
      </c>
      <c r="E42" s="16">
        <f t="shared" si="6"/>
        <v>1</v>
      </c>
      <c r="F42" s="22">
        <f t="shared" si="7"/>
        <v>5</v>
      </c>
      <c r="G42" s="23">
        <f t="shared" si="8"/>
        <v>0</v>
      </c>
      <c r="H42" s="23">
        <f t="shared" si="9"/>
        <v>55</v>
      </c>
      <c r="I42" s="23">
        <f t="shared" si="10"/>
        <v>1</v>
      </c>
      <c r="J42" s="22">
        <f t="shared" si="11"/>
        <v>5</v>
      </c>
      <c r="K42" s="22">
        <f t="shared" si="12"/>
        <v>11</v>
      </c>
      <c r="L42" s="24">
        <f t="shared" si="13"/>
        <v>55</v>
      </c>
      <c r="M42" s="169"/>
      <c r="N42" s="4">
        <v>5</v>
      </c>
      <c r="O42" s="16">
        <v>0</v>
      </c>
      <c r="P42" s="16">
        <v>55</v>
      </c>
      <c r="Q42" s="16">
        <v>1</v>
      </c>
      <c r="R42" s="139"/>
      <c r="S42" s="19">
        <f t="shared" si="15"/>
        <v>9</v>
      </c>
      <c r="T42" s="169"/>
      <c r="U42" s="161"/>
      <c r="V42" s="161"/>
      <c r="W42" s="170"/>
      <c r="X42" s="139"/>
      <c r="Y42" s="4"/>
      <c r="Z42" s="16"/>
      <c r="AA42" s="16"/>
      <c r="AB42" s="16"/>
      <c r="AC42" s="139"/>
      <c r="AD42" s="4"/>
      <c r="AE42" s="16"/>
      <c r="AF42" s="16"/>
      <c r="AG42" s="16"/>
      <c r="AH42" s="139"/>
      <c r="AI42" s="4"/>
      <c r="AJ42" s="16"/>
      <c r="AK42" s="16"/>
      <c r="AL42" s="16"/>
      <c r="AM42" s="139"/>
      <c r="AN42" s="4"/>
      <c r="AO42" s="16"/>
      <c r="AP42" s="16"/>
      <c r="AQ42" s="16"/>
      <c r="AR42" s="139"/>
      <c r="AS42" s="4"/>
      <c r="AT42" s="16"/>
      <c r="AU42" s="16"/>
      <c r="AV42" s="16"/>
      <c r="AW42" s="139"/>
      <c r="AX42" s="4"/>
      <c r="AY42" s="16"/>
      <c r="AZ42" s="16"/>
      <c r="BA42" s="16"/>
      <c r="BB42" s="139"/>
      <c r="BC42" s="4"/>
      <c r="BD42" s="16"/>
      <c r="BE42" s="16"/>
      <c r="BF42" s="16"/>
      <c r="BG42" s="139"/>
      <c r="BH42" s="4"/>
      <c r="BI42" s="16"/>
      <c r="BJ42" s="16"/>
      <c r="BK42" s="16"/>
      <c r="BL42" s="139"/>
      <c r="BM42" s="4"/>
      <c r="BN42" s="16"/>
      <c r="BO42" s="16"/>
      <c r="BP42" s="16"/>
      <c r="BQ42" s="139"/>
      <c r="BR42" s="4"/>
      <c r="BS42" s="16"/>
      <c r="BT42" s="16"/>
      <c r="BU42" s="16"/>
      <c r="BV42" s="139"/>
      <c r="BW42" s="4">
        <v>5</v>
      </c>
      <c r="BX42" s="16">
        <v>0</v>
      </c>
      <c r="BY42" s="16">
        <v>55</v>
      </c>
      <c r="BZ42" s="16">
        <v>1</v>
      </c>
      <c r="CA42" s="139"/>
      <c r="CB42" s="4"/>
      <c r="CC42" s="16"/>
      <c r="CD42" s="16"/>
      <c r="CE42" s="16"/>
      <c r="CF42" s="139"/>
      <c r="CG42" s="4"/>
      <c r="CH42" s="16"/>
      <c r="CI42" s="16"/>
      <c r="CJ42" s="16"/>
      <c r="CK42" s="139"/>
      <c r="CL42" s="4"/>
      <c r="CM42" s="16"/>
      <c r="CN42" s="16"/>
      <c r="CO42" s="16"/>
      <c r="CP42" s="139"/>
      <c r="CQ42" s="4"/>
      <c r="CR42" s="16"/>
      <c r="CS42" s="16"/>
      <c r="CT42" s="16"/>
      <c r="CU42" s="139"/>
      <c r="CV42" s="4"/>
      <c r="CW42" s="16"/>
      <c r="CX42" s="16"/>
      <c r="CY42" s="16"/>
      <c r="CZ42" s="139"/>
      <c r="DA42" s="4"/>
      <c r="DB42" s="16"/>
      <c r="DC42" s="16"/>
      <c r="DD42" s="16"/>
      <c r="DE42" s="139"/>
      <c r="DF42" s="4"/>
      <c r="DG42" s="16"/>
      <c r="DH42" s="16"/>
      <c r="DI42" s="16"/>
      <c r="DJ42" s="139"/>
      <c r="DK42" s="4"/>
      <c r="DL42" s="16"/>
      <c r="DM42" s="16"/>
      <c r="DN42" s="16"/>
      <c r="DO42" s="139"/>
      <c r="DP42" s="4"/>
      <c r="DQ42" s="16"/>
      <c r="DR42" s="16"/>
      <c r="DS42" s="16"/>
      <c r="DT42" s="139"/>
      <c r="DU42" s="4"/>
      <c r="DV42" s="16"/>
      <c r="DW42" s="16"/>
      <c r="DX42" s="16"/>
      <c r="DY42" s="139"/>
      <c r="DZ42" s="4"/>
      <c r="EA42" s="16"/>
      <c r="EB42" s="16"/>
      <c r="EC42" s="16"/>
      <c r="ED42" s="139"/>
      <c r="EE42" s="4"/>
      <c r="EF42" s="16"/>
      <c r="EG42" s="16"/>
      <c r="EH42" s="16"/>
      <c r="EI42" s="139"/>
      <c r="EJ42" s="4"/>
      <c r="EK42" s="16"/>
      <c r="EL42" s="16"/>
      <c r="EM42" s="16"/>
      <c r="EN42" s="139"/>
      <c r="EO42" s="4"/>
      <c r="EP42" s="16"/>
      <c r="EQ42" s="16"/>
      <c r="ER42" s="16"/>
      <c r="ES42" s="223"/>
      <c r="ET42" s="4"/>
      <c r="EU42" s="16"/>
      <c r="EV42" s="16"/>
      <c r="EW42" s="16"/>
      <c r="EX42" s="223"/>
      <c r="EY42" s="259"/>
      <c r="EZ42" s="253"/>
      <c r="FA42" s="253"/>
      <c r="FB42" s="253"/>
      <c r="FC42" s="226"/>
      <c r="FD42" s="230"/>
      <c r="FE42" s="230"/>
      <c r="FF42" s="230"/>
      <c r="FG42" s="224"/>
      <c r="FH42" s="231"/>
      <c r="FI42" s="224"/>
      <c r="FJ42" s="224"/>
      <c r="FK42" s="224"/>
      <c r="FL42" s="231"/>
      <c r="FM42" s="231"/>
      <c r="FN42" s="232"/>
      <c r="FO42" s="219"/>
      <c r="FP42" s="228"/>
      <c r="FQ42" s="259"/>
      <c r="FR42" s="253"/>
      <c r="FS42" s="253"/>
      <c r="FT42" s="253"/>
      <c r="FU42" s="257"/>
      <c r="FV42"/>
      <c r="FW42"/>
      <c r="FX42"/>
      <c r="FY42"/>
      <c r="FZ42"/>
    </row>
    <row r="43" spans="2:182" s="134" customFormat="1" ht="13.65" customHeight="1" x14ac:dyDescent="0.25">
      <c r="B43" s="14" t="s">
        <v>418</v>
      </c>
      <c r="C43" s="15" t="s">
        <v>148</v>
      </c>
      <c r="D43" s="21">
        <f>IF(ISNA(VLOOKUP($B43,Batting!$B$4:$D$65,3,FALSE)),0,(VLOOKUP($B43,Batting!$B$4:$D$65,3,FALSE)))</f>
        <v>1</v>
      </c>
      <c r="E43" s="16">
        <f t="shared" si="6"/>
        <v>1</v>
      </c>
      <c r="F43" s="22">
        <f t="shared" si="7"/>
        <v>1</v>
      </c>
      <c r="G43" s="23">
        <f t="shared" si="8"/>
        <v>0</v>
      </c>
      <c r="H43" s="23">
        <f t="shared" si="9"/>
        <v>2</v>
      </c>
      <c r="I43" s="23">
        <f t="shared" si="10"/>
        <v>0</v>
      </c>
      <c r="J43" s="22" t="str">
        <f t="shared" si="11"/>
        <v>-</v>
      </c>
      <c r="K43" s="22">
        <f t="shared" si="12"/>
        <v>2</v>
      </c>
      <c r="L43" s="24" t="str">
        <f t="shared" si="13"/>
        <v>-</v>
      </c>
      <c r="M43" s="169"/>
      <c r="N43" s="4">
        <v>1</v>
      </c>
      <c r="O43" s="16">
        <v>0</v>
      </c>
      <c r="P43" s="16">
        <v>2</v>
      </c>
      <c r="Q43" s="16">
        <v>0</v>
      </c>
      <c r="R43" s="139"/>
      <c r="S43" s="19">
        <f t="shared" si="15"/>
        <v>-0.4</v>
      </c>
      <c r="T43" s="169"/>
      <c r="U43" s="161"/>
      <c r="V43" s="161"/>
      <c r="W43" s="170"/>
      <c r="X43" s="139"/>
      <c r="Y43" s="4"/>
      <c r="Z43" s="16"/>
      <c r="AA43" s="16"/>
      <c r="AB43" s="16"/>
      <c r="AC43" s="139"/>
      <c r="AD43" s="4"/>
      <c r="AE43" s="16"/>
      <c r="AF43" s="16"/>
      <c r="AG43" s="16"/>
      <c r="AH43" s="139"/>
      <c r="AI43" s="4"/>
      <c r="AJ43" s="16"/>
      <c r="AK43" s="16"/>
      <c r="AL43" s="16"/>
      <c r="AM43" s="139"/>
      <c r="AN43" s="4"/>
      <c r="AO43" s="16"/>
      <c r="AP43" s="16"/>
      <c r="AQ43" s="16"/>
      <c r="AR43" s="139"/>
      <c r="AS43" s="4"/>
      <c r="AT43" s="16"/>
      <c r="AU43" s="16"/>
      <c r="AV43" s="16"/>
      <c r="AW43" s="139"/>
      <c r="AX43" s="4"/>
      <c r="AY43" s="16"/>
      <c r="AZ43" s="16"/>
      <c r="BA43" s="16"/>
      <c r="BB43" s="139"/>
      <c r="BC43" s="4"/>
      <c r="BD43" s="16"/>
      <c r="BE43" s="16"/>
      <c r="BF43" s="16"/>
      <c r="BG43" s="139"/>
      <c r="BH43" s="4"/>
      <c r="BI43" s="16"/>
      <c r="BJ43" s="16"/>
      <c r="BK43" s="16"/>
      <c r="BL43" s="139"/>
      <c r="BM43" s="4"/>
      <c r="BN43" s="16"/>
      <c r="BO43" s="16"/>
      <c r="BP43" s="16"/>
      <c r="BQ43" s="139"/>
      <c r="BR43" s="4"/>
      <c r="BS43" s="16"/>
      <c r="BT43" s="16"/>
      <c r="BU43" s="16"/>
      <c r="BV43" s="139"/>
      <c r="BW43" s="4"/>
      <c r="BX43" s="16"/>
      <c r="BY43" s="16"/>
      <c r="BZ43" s="16"/>
      <c r="CA43" s="139"/>
      <c r="CB43" s="4"/>
      <c r="CC43" s="16"/>
      <c r="CD43" s="16"/>
      <c r="CE43" s="16"/>
      <c r="CF43" s="139"/>
      <c r="CG43" s="4">
        <v>1</v>
      </c>
      <c r="CH43" s="16">
        <v>0</v>
      </c>
      <c r="CI43" s="16">
        <v>2</v>
      </c>
      <c r="CJ43" s="16">
        <v>0</v>
      </c>
      <c r="CK43" s="139"/>
      <c r="CL43" s="4"/>
      <c r="CM43" s="16"/>
      <c r="CN43" s="16"/>
      <c r="CO43" s="16"/>
      <c r="CP43" s="139"/>
      <c r="CQ43" s="4"/>
      <c r="CR43" s="16"/>
      <c r="CS43" s="16"/>
      <c r="CT43" s="16"/>
      <c r="CU43" s="139"/>
      <c r="CV43" s="4"/>
      <c r="CW43" s="16"/>
      <c r="CX43" s="16"/>
      <c r="CY43" s="16"/>
      <c r="CZ43" s="139"/>
      <c r="DA43" s="4"/>
      <c r="DB43" s="16"/>
      <c r="DC43" s="16"/>
      <c r="DD43" s="16"/>
      <c r="DE43" s="139"/>
      <c r="DF43" s="4"/>
      <c r="DG43" s="16"/>
      <c r="DH43" s="16"/>
      <c r="DI43" s="16"/>
      <c r="DJ43" s="139"/>
      <c r="DK43" s="4"/>
      <c r="DL43" s="16"/>
      <c r="DM43" s="16"/>
      <c r="DN43" s="16"/>
      <c r="DO43" s="139"/>
      <c r="DP43" s="4"/>
      <c r="DQ43" s="16"/>
      <c r="DR43" s="16"/>
      <c r="DS43" s="16"/>
      <c r="DT43" s="139"/>
      <c r="DU43" s="4"/>
      <c r="DV43" s="16"/>
      <c r="DW43" s="16"/>
      <c r="DX43" s="16"/>
      <c r="DY43" s="139"/>
      <c r="DZ43" s="4"/>
      <c r="EA43" s="16"/>
      <c r="EB43" s="16"/>
      <c r="EC43" s="16"/>
      <c r="ED43" s="139"/>
      <c r="EE43" s="4"/>
      <c r="EF43" s="16"/>
      <c r="EG43" s="16"/>
      <c r="EH43" s="16"/>
      <c r="EI43" s="139"/>
      <c r="EJ43" s="4"/>
      <c r="EK43" s="16"/>
      <c r="EL43" s="16"/>
      <c r="EM43" s="16"/>
      <c r="EN43" s="139"/>
      <c r="EO43" s="4"/>
      <c r="EP43" s="16"/>
      <c r="EQ43" s="16"/>
      <c r="ER43" s="16"/>
      <c r="ES43" s="223"/>
      <c r="ET43" s="4"/>
      <c r="EU43" s="16"/>
      <c r="EV43" s="16"/>
      <c r="EW43" s="16"/>
      <c r="EX43" s="223"/>
      <c r="EY43" s="259"/>
      <c r="EZ43" s="253"/>
      <c r="FA43" s="253"/>
      <c r="FB43" s="253"/>
      <c r="FC43" s="226"/>
      <c r="FD43" s="230"/>
      <c r="FE43" s="230"/>
      <c r="FF43" s="230"/>
      <c r="FG43" s="224"/>
      <c r="FH43" s="231"/>
      <c r="FI43" s="224"/>
      <c r="FJ43" s="224"/>
      <c r="FK43" s="224"/>
      <c r="FL43" s="231"/>
      <c r="FM43" s="231"/>
      <c r="FN43" s="232"/>
      <c r="FO43" s="219"/>
      <c r="FP43" s="228"/>
      <c r="FQ43" s="259"/>
      <c r="FR43" s="253"/>
      <c r="FS43" s="253"/>
      <c r="FT43" s="253"/>
      <c r="FU43" s="257"/>
      <c r="FV43"/>
      <c r="FW43"/>
      <c r="FX43"/>
      <c r="FY43"/>
      <c r="FZ43"/>
    </row>
    <row r="44" spans="2:182" s="134" customFormat="1" ht="13.65" customHeight="1" x14ac:dyDescent="0.25">
      <c r="B44" s="14" t="s">
        <v>362</v>
      </c>
      <c r="C44" s="15" t="s">
        <v>148</v>
      </c>
      <c r="D44" s="21">
        <f>IF(ISNA(VLOOKUP($B44,Batting!$B$4:$D$65,3,FALSE)),0,(VLOOKUP($B44,Batting!$B$4:$D$65,3,FALSE)))</f>
        <v>1</v>
      </c>
      <c r="E44" s="16">
        <f t="shared" si="6"/>
        <v>1</v>
      </c>
      <c r="F44" s="22">
        <f t="shared" si="7"/>
        <v>3</v>
      </c>
      <c r="G44" s="23">
        <f t="shared" si="8"/>
        <v>0</v>
      </c>
      <c r="H44" s="23">
        <f t="shared" si="9"/>
        <v>13</v>
      </c>
      <c r="I44" s="23">
        <f t="shared" si="10"/>
        <v>0</v>
      </c>
      <c r="J44" s="22" t="str">
        <f t="shared" si="11"/>
        <v>-</v>
      </c>
      <c r="K44" s="22">
        <f t="shared" si="12"/>
        <v>4.333333333333333</v>
      </c>
      <c r="L44" s="24" t="str">
        <f t="shared" si="13"/>
        <v>-</v>
      </c>
      <c r="M44" s="169"/>
      <c r="N44" s="4">
        <v>3</v>
      </c>
      <c r="O44" s="16">
        <v>0</v>
      </c>
      <c r="P44" s="16">
        <v>13</v>
      </c>
      <c r="Q44" s="16">
        <v>0</v>
      </c>
      <c r="R44" s="139"/>
      <c r="S44" s="19">
        <f t="shared" si="15"/>
        <v>-2.6</v>
      </c>
      <c r="T44" s="169"/>
      <c r="U44" s="161"/>
      <c r="V44" s="161"/>
      <c r="W44" s="170"/>
      <c r="X44" s="139"/>
      <c r="Y44" s="4"/>
      <c r="Z44" s="16"/>
      <c r="AA44" s="16"/>
      <c r="AB44" s="16"/>
      <c r="AC44" s="139"/>
      <c r="AD44" s="4"/>
      <c r="AE44" s="16"/>
      <c r="AF44" s="16"/>
      <c r="AG44" s="16"/>
      <c r="AH44" s="139"/>
      <c r="AI44" s="4"/>
      <c r="AJ44" s="16"/>
      <c r="AK44" s="16"/>
      <c r="AL44" s="16"/>
      <c r="AM44" s="139"/>
      <c r="AN44" s="4"/>
      <c r="AO44" s="16"/>
      <c r="AP44" s="16"/>
      <c r="AQ44" s="16"/>
      <c r="AR44" s="139"/>
      <c r="AS44" s="4"/>
      <c r="AT44" s="16"/>
      <c r="AU44" s="16"/>
      <c r="AV44" s="16"/>
      <c r="AW44" s="139"/>
      <c r="AX44" s="4">
        <v>3</v>
      </c>
      <c r="AY44" s="16">
        <v>0</v>
      </c>
      <c r="AZ44" s="16">
        <v>13</v>
      </c>
      <c r="BA44" s="16">
        <v>0</v>
      </c>
      <c r="BB44" s="139"/>
      <c r="BC44" s="4"/>
      <c r="BD44" s="16"/>
      <c r="BE44" s="16"/>
      <c r="BF44" s="16"/>
      <c r="BG44" s="139"/>
      <c r="BH44" s="4"/>
      <c r="BI44" s="16"/>
      <c r="BJ44" s="16"/>
      <c r="BK44" s="16"/>
      <c r="BL44" s="139"/>
      <c r="BM44" s="4"/>
      <c r="BN44" s="16"/>
      <c r="BO44" s="16"/>
      <c r="BP44" s="16"/>
      <c r="BQ44" s="139"/>
      <c r="BR44" s="4"/>
      <c r="BS44" s="16"/>
      <c r="BT44" s="16"/>
      <c r="BU44" s="16"/>
      <c r="BV44" s="139"/>
      <c r="BW44" s="4"/>
      <c r="BX44" s="16"/>
      <c r="BY44" s="16"/>
      <c r="BZ44" s="16"/>
      <c r="CA44" s="139"/>
      <c r="CB44" s="4"/>
      <c r="CC44" s="16"/>
      <c r="CD44" s="16"/>
      <c r="CE44" s="16"/>
      <c r="CF44" s="139"/>
      <c r="CG44" s="4"/>
      <c r="CH44" s="16"/>
      <c r="CI44" s="16"/>
      <c r="CJ44" s="16"/>
      <c r="CK44" s="139"/>
      <c r="CL44" s="4"/>
      <c r="CM44" s="16"/>
      <c r="CN44" s="16"/>
      <c r="CO44" s="16"/>
      <c r="CP44" s="139"/>
      <c r="CQ44" s="4"/>
      <c r="CR44" s="16"/>
      <c r="CS44" s="16"/>
      <c r="CT44" s="16"/>
      <c r="CU44" s="139"/>
      <c r="CV44" s="4"/>
      <c r="CW44" s="16"/>
      <c r="CX44" s="16"/>
      <c r="CY44" s="16"/>
      <c r="CZ44" s="139"/>
      <c r="DA44" s="4"/>
      <c r="DB44" s="16"/>
      <c r="DC44" s="16"/>
      <c r="DD44" s="16"/>
      <c r="DE44" s="139"/>
      <c r="DF44" s="4"/>
      <c r="DG44" s="16"/>
      <c r="DH44" s="16"/>
      <c r="DI44" s="16"/>
      <c r="DJ44" s="139"/>
      <c r="DK44" s="4"/>
      <c r="DL44" s="16"/>
      <c r="DM44" s="16"/>
      <c r="DN44" s="16"/>
      <c r="DO44" s="139"/>
      <c r="DP44" s="4"/>
      <c r="DQ44" s="16"/>
      <c r="DR44" s="16"/>
      <c r="DS44" s="16"/>
      <c r="DT44" s="139"/>
      <c r="DU44" s="4"/>
      <c r="DV44" s="16"/>
      <c r="DW44" s="16"/>
      <c r="DX44" s="16"/>
      <c r="DY44" s="139"/>
      <c r="DZ44" s="4"/>
      <c r="EA44" s="16"/>
      <c r="EB44" s="16"/>
      <c r="EC44" s="16"/>
      <c r="ED44" s="139"/>
      <c r="EE44" s="4"/>
      <c r="EF44" s="16"/>
      <c r="EG44" s="16"/>
      <c r="EH44" s="16"/>
      <c r="EI44" s="139"/>
      <c r="EJ44" s="4"/>
      <c r="EK44" s="16"/>
      <c r="EL44" s="16"/>
      <c r="EM44" s="16"/>
      <c r="EN44" s="139"/>
      <c r="EO44" s="4"/>
      <c r="EP44" s="16"/>
      <c r="EQ44" s="16"/>
      <c r="ER44" s="16"/>
      <c r="ES44" s="223"/>
      <c r="ET44" s="4"/>
      <c r="EU44" s="16"/>
      <c r="EV44" s="16"/>
      <c r="EW44" s="16"/>
      <c r="EX44" s="223"/>
      <c r="EY44" s="259"/>
      <c r="EZ44" s="253"/>
      <c r="FA44" s="253"/>
      <c r="FB44" s="253"/>
      <c r="FC44" s="226"/>
      <c r="FD44" s="230"/>
      <c r="FE44" s="230"/>
      <c r="FF44" s="230"/>
      <c r="FG44" s="224"/>
      <c r="FH44" s="231"/>
      <c r="FI44" s="224"/>
      <c r="FJ44" s="224"/>
      <c r="FK44" s="224"/>
      <c r="FL44" s="231"/>
      <c r="FM44" s="231"/>
      <c r="FN44" s="232"/>
      <c r="FO44" s="219"/>
      <c r="FP44" s="228"/>
      <c r="FQ44" s="259"/>
      <c r="FR44" s="253"/>
      <c r="FS44" s="253"/>
      <c r="FT44" s="253"/>
      <c r="FU44" s="257"/>
      <c r="FV44"/>
      <c r="FW44"/>
      <c r="FX44"/>
      <c r="FY44"/>
      <c r="FZ44"/>
    </row>
    <row r="45" spans="2:182" s="134" customFormat="1" ht="13.65" customHeight="1" x14ac:dyDescent="0.25">
      <c r="B45" s="14" t="s">
        <v>395</v>
      </c>
      <c r="C45" s="15" t="s">
        <v>151</v>
      </c>
      <c r="D45" s="21">
        <f>IF(ISNA(VLOOKUP($B45,Batting!$B$4:$D$65,3,FALSE)),0,(VLOOKUP($B45,Batting!$B$4:$D$65,3,FALSE)))</f>
        <v>1</v>
      </c>
      <c r="E45" s="16">
        <f t="shared" si="6"/>
        <v>1</v>
      </c>
      <c r="F45" s="22">
        <f t="shared" si="7"/>
        <v>5</v>
      </c>
      <c r="G45" s="23">
        <f t="shared" si="8"/>
        <v>0</v>
      </c>
      <c r="H45" s="23">
        <f t="shared" si="9"/>
        <v>33</v>
      </c>
      <c r="I45" s="23">
        <f t="shared" si="10"/>
        <v>0</v>
      </c>
      <c r="J45" s="22" t="str">
        <f t="shared" si="11"/>
        <v>-</v>
      </c>
      <c r="K45" s="22">
        <f t="shared" si="12"/>
        <v>6.6</v>
      </c>
      <c r="L45" s="24" t="str">
        <f t="shared" si="13"/>
        <v>-</v>
      </c>
      <c r="M45" s="169"/>
      <c r="N45" s="4">
        <v>5</v>
      </c>
      <c r="O45" s="16">
        <v>0</v>
      </c>
      <c r="P45" s="16">
        <v>33</v>
      </c>
      <c r="Q45" s="16">
        <v>0</v>
      </c>
      <c r="R45" s="139"/>
      <c r="S45" s="19">
        <f t="shared" si="15"/>
        <v>-6.6</v>
      </c>
      <c r="T45" s="169"/>
      <c r="U45" s="161"/>
      <c r="V45" s="161"/>
      <c r="W45" s="170"/>
      <c r="X45" s="139"/>
      <c r="Y45" s="4"/>
      <c r="Z45" s="16"/>
      <c r="AA45" s="16"/>
      <c r="AB45" s="16"/>
      <c r="AC45" s="139"/>
      <c r="AD45" s="4"/>
      <c r="AE45" s="16"/>
      <c r="AF45" s="16"/>
      <c r="AG45" s="16"/>
      <c r="AH45" s="139"/>
      <c r="AI45" s="4"/>
      <c r="AJ45" s="16"/>
      <c r="AK45" s="16"/>
      <c r="AL45" s="16"/>
      <c r="AM45" s="139"/>
      <c r="AN45" s="4"/>
      <c r="AO45" s="16"/>
      <c r="AP45" s="16"/>
      <c r="AQ45" s="16"/>
      <c r="AR45" s="139"/>
      <c r="AS45" s="4"/>
      <c r="AT45" s="16"/>
      <c r="AU45" s="16"/>
      <c r="AV45" s="16"/>
      <c r="AW45" s="139"/>
      <c r="AX45" s="4"/>
      <c r="AY45" s="16"/>
      <c r="AZ45" s="16"/>
      <c r="BA45" s="16"/>
      <c r="BB45" s="139"/>
      <c r="BC45" s="4"/>
      <c r="BD45" s="16"/>
      <c r="BE45" s="16"/>
      <c r="BF45" s="16"/>
      <c r="BG45" s="139"/>
      <c r="BH45" s="4"/>
      <c r="BI45" s="16"/>
      <c r="BJ45" s="16"/>
      <c r="BK45" s="16"/>
      <c r="BL45" s="139"/>
      <c r="BM45" s="4"/>
      <c r="BN45" s="16"/>
      <c r="BO45" s="16"/>
      <c r="BP45" s="16"/>
      <c r="BQ45" s="139"/>
      <c r="BR45" s="4"/>
      <c r="BS45" s="16"/>
      <c r="BT45" s="16"/>
      <c r="BU45" s="16"/>
      <c r="BV45" s="139"/>
      <c r="BW45" s="4"/>
      <c r="BX45" s="16"/>
      <c r="BY45" s="16"/>
      <c r="BZ45" s="16"/>
      <c r="CA45" s="139"/>
      <c r="CB45" s="4"/>
      <c r="CC45" s="16"/>
      <c r="CD45" s="16"/>
      <c r="CE45" s="16"/>
      <c r="CF45" s="139"/>
      <c r="CG45" s="4"/>
      <c r="CH45" s="16"/>
      <c r="CI45" s="16"/>
      <c r="CJ45" s="16"/>
      <c r="CK45" s="139"/>
      <c r="CL45" s="4"/>
      <c r="CM45" s="16"/>
      <c r="CN45" s="16"/>
      <c r="CO45" s="16"/>
      <c r="CP45" s="139"/>
      <c r="CQ45" s="4"/>
      <c r="CR45" s="16"/>
      <c r="CS45" s="16"/>
      <c r="CT45" s="16"/>
      <c r="CU45" s="139"/>
      <c r="CV45" s="4"/>
      <c r="CW45" s="16"/>
      <c r="CX45" s="16"/>
      <c r="CY45" s="16"/>
      <c r="CZ45" s="139"/>
      <c r="DA45" s="4">
        <v>5</v>
      </c>
      <c r="DB45" s="16">
        <v>0</v>
      </c>
      <c r="DC45" s="16">
        <v>33</v>
      </c>
      <c r="DD45" s="16">
        <v>0</v>
      </c>
      <c r="DE45" s="139"/>
      <c r="DF45" s="4"/>
      <c r="DG45" s="16"/>
      <c r="DH45" s="16"/>
      <c r="DI45" s="16"/>
      <c r="DJ45" s="139"/>
      <c r="DK45" s="4"/>
      <c r="DL45" s="16"/>
      <c r="DM45" s="16"/>
      <c r="DN45" s="16"/>
      <c r="DO45" s="139"/>
      <c r="DP45" s="4"/>
      <c r="DQ45" s="16"/>
      <c r="DR45" s="16"/>
      <c r="DS45" s="16"/>
      <c r="DT45" s="139"/>
      <c r="DU45" s="4"/>
      <c r="DV45" s="16"/>
      <c r="DW45" s="16"/>
      <c r="DX45" s="16"/>
      <c r="DY45" s="139"/>
      <c r="DZ45" s="4"/>
      <c r="EA45" s="16"/>
      <c r="EB45" s="16"/>
      <c r="EC45" s="16"/>
      <c r="ED45" s="139"/>
      <c r="EE45" s="4"/>
      <c r="EF45" s="16"/>
      <c r="EG45" s="16"/>
      <c r="EH45" s="16"/>
      <c r="EI45" s="139"/>
      <c r="EJ45" s="4"/>
      <c r="EK45" s="16"/>
      <c r="EL45" s="16"/>
      <c r="EM45" s="16"/>
      <c r="EN45" s="139"/>
      <c r="EO45" s="4"/>
      <c r="EP45" s="16"/>
      <c r="EQ45" s="16"/>
      <c r="ER45" s="16"/>
      <c r="ES45" s="223"/>
      <c r="ET45" s="4"/>
      <c r="EU45" s="16"/>
      <c r="EV45" s="16"/>
      <c r="EW45" s="16"/>
      <c r="EX45" s="223"/>
      <c r="EY45" s="259"/>
      <c r="EZ45" s="253"/>
      <c r="FA45" s="253"/>
      <c r="FB45" s="253"/>
      <c r="FC45" s="226"/>
      <c r="FD45" s="230"/>
      <c r="FE45" s="230"/>
      <c r="FF45" s="230"/>
      <c r="FG45" s="224"/>
      <c r="FH45" s="231"/>
      <c r="FI45" s="224"/>
      <c r="FJ45" s="224"/>
      <c r="FK45" s="224"/>
      <c r="FL45" s="231"/>
      <c r="FM45" s="231"/>
      <c r="FN45" s="232"/>
      <c r="FO45" s="219"/>
      <c r="FP45" s="228"/>
      <c r="FQ45" s="259"/>
      <c r="FR45" s="253"/>
      <c r="FS45" s="253"/>
      <c r="FT45" s="253"/>
      <c r="FU45" s="257"/>
      <c r="FV45"/>
      <c r="FW45"/>
      <c r="FX45"/>
      <c r="FY45"/>
      <c r="FZ45"/>
    </row>
    <row r="46" spans="2:182" s="134" customFormat="1" ht="13.65" customHeight="1" x14ac:dyDescent="0.25">
      <c r="B46" s="14" t="s">
        <v>374</v>
      </c>
      <c r="C46" s="15" t="s">
        <v>156</v>
      </c>
      <c r="D46" s="21">
        <f>IF(ISNA(VLOOKUP($B46,Batting!$B$4:$D$65,3,FALSE)),0,(VLOOKUP($B46,Batting!$B$4:$D$65,3,FALSE)))</f>
        <v>1</v>
      </c>
      <c r="E46" s="16">
        <f t="shared" si="6"/>
        <v>1</v>
      </c>
      <c r="F46" s="22">
        <f t="shared" si="7"/>
        <v>8</v>
      </c>
      <c r="G46" s="23">
        <f t="shared" si="8"/>
        <v>0</v>
      </c>
      <c r="H46" s="23">
        <f t="shared" si="9"/>
        <v>58</v>
      </c>
      <c r="I46" s="23">
        <f t="shared" si="10"/>
        <v>0</v>
      </c>
      <c r="J46" s="22" t="str">
        <f t="shared" si="11"/>
        <v>-</v>
      </c>
      <c r="K46" s="22">
        <f t="shared" si="12"/>
        <v>7.25</v>
      </c>
      <c r="L46" s="24" t="str">
        <f t="shared" si="13"/>
        <v>-</v>
      </c>
      <c r="M46" s="169"/>
      <c r="N46" s="4">
        <v>8</v>
      </c>
      <c r="O46" s="16">
        <v>0</v>
      </c>
      <c r="P46" s="16">
        <v>58</v>
      </c>
      <c r="Q46" s="16">
        <v>0</v>
      </c>
      <c r="R46" s="139"/>
      <c r="S46" s="19">
        <f t="shared" si="15"/>
        <v>-11.6</v>
      </c>
      <c r="T46" s="169"/>
      <c r="U46" s="161"/>
      <c r="V46" s="161"/>
      <c r="W46" s="170"/>
      <c r="X46" s="139"/>
      <c r="Y46" s="25"/>
      <c r="Z46" s="16"/>
      <c r="AA46" s="16"/>
      <c r="AB46" s="16"/>
      <c r="AC46" s="139"/>
      <c r="AD46" s="4"/>
      <c r="AE46" s="16"/>
      <c r="AF46" s="16"/>
      <c r="AG46" s="16"/>
      <c r="AH46" s="139"/>
      <c r="AI46" s="4"/>
      <c r="AJ46" s="16"/>
      <c r="AK46" s="16"/>
      <c r="AL46" s="16"/>
      <c r="AM46" s="139"/>
      <c r="AN46" s="25"/>
      <c r="AO46" s="16"/>
      <c r="AP46" s="16"/>
      <c r="AQ46" s="16"/>
      <c r="AR46" s="139"/>
      <c r="AS46" s="4"/>
      <c r="AT46" s="16"/>
      <c r="AU46" s="16"/>
      <c r="AV46" s="16"/>
      <c r="AW46" s="139"/>
      <c r="AX46" s="4"/>
      <c r="AY46" s="16"/>
      <c r="AZ46" s="16"/>
      <c r="BA46" s="16"/>
      <c r="BB46" s="139"/>
      <c r="BC46" s="4"/>
      <c r="BD46" s="16"/>
      <c r="BE46" s="16"/>
      <c r="BF46" s="16"/>
      <c r="BG46" s="139"/>
      <c r="BH46" s="4"/>
      <c r="BI46" s="16"/>
      <c r="BJ46" s="16"/>
      <c r="BK46" s="16"/>
      <c r="BL46" s="139"/>
      <c r="BM46" s="4"/>
      <c r="BN46" s="16"/>
      <c r="BO46" s="16"/>
      <c r="BP46" s="16"/>
      <c r="BQ46" s="139"/>
      <c r="BR46" s="4"/>
      <c r="BS46" s="16"/>
      <c r="BT46" s="16"/>
      <c r="BU46" s="16"/>
      <c r="BV46" s="139"/>
      <c r="BW46" s="4"/>
      <c r="BX46" s="16"/>
      <c r="BY46" s="16"/>
      <c r="BZ46" s="16"/>
      <c r="CA46" s="139"/>
      <c r="CB46" s="4"/>
      <c r="CC46" s="16"/>
      <c r="CD46" s="16"/>
      <c r="CE46" s="16"/>
      <c r="CF46" s="139"/>
      <c r="CG46" s="4"/>
      <c r="CH46" s="16"/>
      <c r="CI46" s="16"/>
      <c r="CJ46" s="16"/>
      <c r="CK46" s="139"/>
      <c r="CL46" s="4"/>
      <c r="CM46" s="16"/>
      <c r="CN46" s="16"/>
      <c r="CO46" s="16"/>
      <c r="CP46" s="139"/>
      <c r="CQ46" s="4"/>
      <c r="CR46" s="16"/>
      <c r="CS46" s="16"/>
      <c r="CT46" s="16"/>
      <c r="CU46" s="139"/>
      <c r="CV46" s="4">
        <v>8</v>
      </c>
      <c r="CW46" s="16">
        <v>0</v>
      </c>
      <c r="CX46" s="16">
        <v>58</v>
      </c>
      <c r="CY46" s="16">
        <v>0</v>
      </c>
      <c r="CZ46" s="139"/>
      <c r="DA46" s="4"/>
      <c r="DB46" s="16"/>
      <c r="DC46" s="16"/>
      <c r="DD46" s="16"/>
      <c r="DE46" s="139"/>
      <c r="DF46" s="4"/>
      <c r="DG46" s="16"/>
      <c r="DH46" s="16"/>
      <c r="DI46" s="16"/>
      <c r="DJ46" s="139"/>
      <c r="DK46" s="4"/>
      <c r="DL46" s="16"/>
      <c r="DM46" s="16"/>
      <c r="DN46" s="16"/>
      <c r="DO46" s="139"/>
      <c r="DP46" s="4"/>
      <c r="DQ46" s="16"/>
      <c r="DR46" s="16"/>
      <c r="DS46" s="16"/>
      <c r="DT46" s="139"/>
      <c r="DU46" s="25"/>
      <c r="DV46" s="16"/>
      <c r="DW46" s="16"/>
      <c r="DX46" s="16"/>
      <c r="DY46" s="139"/>
      <c r="DZ46" s="4"/>
      <c r="EA46" s="16"/>
      <c r="EB46" s="16"/>
      <c r="EC46" s="16"/>
      <c r="ED46" s="139"/>
      <c r="EE46" s="4"/>
      <c r="EF46" s="16"/>
      <c r="EG46" s="16"/>
      <c r="EH46" s="16"/>
      <c r="EI46" s="139"/>
      <c r="EJ46" s="4"/>
      <c r="EK46" s="16"/>
      <c r="EL46" s="16"/>
      <c r="EM46" s="16"/>
      <c r="EN46" s="139"/>
      <c r="EO46" s="4"/>
      <c r="EP46" s="16"/>
      <c r="EQ46" s="16"/>
      <c r="ER46" s="16"/>
      <c r="ES46" s="223"/>
      <c r="ET46" s="4"/>
      <c r="EU46" s="16"/>
      <c r="EV46" s="16"/>
      <c r="EW46" s="16"/>
      <c r="EX46" s="223"/>
      <c r="EY46" s="259"/>
      <c r="EZ46" s="253"/>
      <c r="FA46" s="253"/>
      <c r="FB46" s="253"/>
      <c r="FC46" s="226"/>
      <c r="FD46" s="230"/>
      <c r="FE46" s="230"/>
      <c r="FF46" s="230"/>
      <c r="FG46" s="224"/>
      <c r="FH46" s="231"/>
      <c r="FI46" s="224"/>
      <c r="FJ46" s="224"/>
      <c r="FK46" s="224"/>
      <c r="FL46" s="231"/>
      <c r="FM46" s="231"/>
      <c r="FN46" s="232"/>
      <c r="FO46" s="219"/>
      <c r="FP46" s="228"/>
      <c r="FQ46" s="259"/>
      <c r="FR46" s="253"/>
      <c r="FS46" s="253"/>
      <c r="FT46" s="253"/>
      <c r="FU46" s="257"/>
      <c r="FV46"/>
      <c r="FW46"/>
      <c r="FX46"/>
      <c r="FY46"/>
      <c r="FZ46"/>
    </row>
    <row r="47" spans="2:182" s="134" customFormat="1" ht="13.65" customHeight="1" x14ac:dyDescent="0.25">
      <c r="B47" s="14" t="s">
        <v>361</v>
      </c>
      <c r="C47" s="15" t="s">
        <v>148</v>
      </c>
      <c r="D47" s="21">
        <f>IF(ISNA(VLOOKUP($B47,Batting!$B$4:$D$65,3,FALSE)),0,(VLOOKUP($B47,Batting!$B$4:$D$65,3,FALSE)))</f>
        <v>1</v>
      </c>
      <c r="E47" s="16">
        <f t="shared" si="6"/>
        <v>1</v>
      </c>
      <c r="F47" s="22">
        <f t="shared" si="7"/>
        <v>4</v>
      </c>
      <c r="G47" s="23">
        <f t="shared" si="8"/>
        <v>0</v>
      </c>
      <c r="H47" s="23">
        <f t="shared" si="9"/>
        <v>31</v>
      </c>
      <c r="I47" s="23">
        <f t="shared" si="10"/>
        <v>0</v>
      </c>
      <c r="J47" s="22" t="str">
        <f t="shared" si="11"/>
        <v>-</v>
      </c>
      <c r="K47" s="22">
        <f t="shared" si="12"/>
        <v>7.75</v>
      </c>
      <c r="L47" s="24" t="str">
        <f t="shared" si="13"/>
        <v>-</v>
      </c>
      <c r="M47" s="169"/>
      <c r="N47" s="4">
        <v>4</v>
      </c>
      <c r="O47" s="16">
        <v>0</v>
      </c>
      <c r="P47" s="16">
        <v>31</v>
      </c>
      <c r="Q47" s="16">
        <v>0</v>
      </c>
      <c r="R47" s="139"/>
      <c r="S47" s="19">
        <f t="shared" si="15"/>
        <v>-6.2</v>
      </c>
      <c r="T47" s="169"/>
      <c r="U47" s="161"/>
      <c r="V47" s="161"/>
      <c r="W47" s="170"/>
      <c r="X47" s="139"/>
      <c r="Y47" s="4"/>
      <c r="Z47" s="16"/>
      <c r="AA47" s="16"/>
      <c r="AB47" s="16"/>
      <c r="AC47" s="139"/>
      <c r="AD47" s="4"/>
      <c r="AE47" s="16"/>
      <c r="AF47" s="16"/>
      <c r="AG47" s="16"/>
      <c r="AH47" s="139"/>
      <c r="AI47" s="4"/>
      <c r="AJ47" s="16"/>
      <c r="AK47" s="16"/>
      <c r="AL47" s="16"/>
      <c r="AM47" s="139"/>
      <c r="AN47" s="4"/>
      <c r="AO47" s="16"/>
      <c r="AP47" s="16"/>
      <c r="AQ47" s="16"/>
      <c r="AR47" s="139"/>
      <c r="AS47" s="4"/>
      <c r="AT47" s="16"/>
      <c r="AU47" s="16"/>
      <c r="AV47" s="16"/>
      <c r="AW47" s="139"/>
      <c r="AX47" s="4">
        <v>4</v>
      </c>
      <c r="AY47" s="16">
        <v>0</v>
      </c>
      <c r="AZ47" s="16">
        <v>31</v>
      </c>
      <c r="BA47" s="16">
        <v>0</v>
      </c>
      <c r="BB47" s="139"/>
      <c r="BC47" s="4"/>
      <c r="BD47" s="16"/>
      <c r="BE47" s="16"/>
      <c r="BF47" s="16"/>
      <c r="BG47" s="139"/>
      <c r="BH47" s="4"/>
      <c r="BI47" s="16"/>
      <c r="BJ47" s="16"/>
      <c r="BK47" s="16"/>
      <c r="BL47" s="139"/>
      <c r="BM47" s="4"/>
      <c r="BN47" s="16"/>
      <c r="BO47" s="16"/>
      <c r="BP47" s="16"/>
      <c r="BQ47" s="139"/>
      <c r="BR47" s="4"/>
      <c r="BS47" s="16"/>
      <c r="BT47" s="16"/>
      <c r="BU47" s="16"/>
      <c r="BV47" s="139"/>
      <c r="BW47" s="4"/>
      <c r="BX47" s="16"/>
      <c r="BY47" s="16"/>
      <c r="BZ47" s="16"/>
      <c r="CA47" s="139"/>
      <c r="CB47" s="4"/>
      <c r="CC47" s="16"/>
      <c r="CD47" s="16"/>
      <c r="CE47" s="16"/>
      <c r="CF47" s="139"/>
      <c r="CG47" s="4"/>
      <c r="CH47" s="16"/>
      <c r="CI47" s="16"/>
      <c r="CJ47" s="16"/>
      <c r="CK47" s="139"/>
      <c r="CL47" s="4"/>
      <c r="CM47" s="16"/>
      <c r="CN47" s="16"/>
      <c r="CO47" s="16"/>
      <c r="CP47" s="139"/>
      <c r="CQ47" s="4"/>
      <c r="CR47" s="16"/>
      <c r="CS47" s="16"/>
      <c r="CT47" s="16"/>
      <c r="CU47" s="139"/>
      <c r="CV47" s="4"/>
      <c r="CW47" s="16"/>
      <c r="CX47" s="16"/>
      <c r="CY47" s="16"/>
      <c r="CZ47" s="139"/>
      <c r="DA47" s="4"/>
      <c r="DB47" s="16"/>
      <c r="DC47" s="16"/>
      <c r="DD47" s="16"/>
      <c r="DE47" s="139"/>
      <c r="DF47" s="4"/>
      <c r="DG47" s="16"/>
      <c r="DH47" s="16"/>
      <c r="DI47" s="16"/>
      <c r="DJ47" s="139"/>
      <c r="DK47" s="4"/>
      <c r="DL47" s="16"/>
      <c r="DM47" s="16"/>
      <c r="DN47" s="16"/>
      <c r="DO47" s="139"/>
      <c r="DP47" s="4"/>
      <c r="DQ47" s="16"/>
      <c r="DR47" s="16"/>
      <c r="DS47" s="16"/>
      <c r="DT47" s="139"/>
      <c r="DU47" s="4"/>
      <c r="DV47" s="16"/>
      <c r="DW47" s="16"/>
      <c r="DX47" s="16"/>
      <c r="DY47" s="139"/>
      <c r="DZ47" s="4"/>
      <c r="EA47" s="16"/>
      <c r="EB47" s="16"/>
      <c r="EC47" s="16"/>
      <c r="ED47" s="139"/>
      <c r="EE47" s="4"/>
      <c r="EF47" s="16"/>
      <c r="EG47" s="16"/>
      <c r="EH47" s="16"/>
      <c r="EI47" s="139"/>
      <c r="EJ47" s="4"/>
      <c r="EK47" s="16"/>
      <c r="EL47" s="16"/>
      <c r="EM47" s="16"/>
      <c r="EN47" s="139"/>
      <c r="EO47" s="4"/>
      <c r="EP47" s="16"/>
      <c r="EQ47" s="16"/>
      <c r="ER47" s="16"/>
      <c r="ES47" s="223"/>
      <c r="ET47" s="4"/>
      <c r="EU47" s="16"/>
      <c r="EV47" s="16"/>
      <c r="EW47" s="16"/>
      <c r="EX47" s="223"/>
      <c r="EY47" s="259"/>
      <c r="EZ47" s="253"/>
      <c r="FA47" s="253"/>
      <c r="FB47" s="253"/>
      <c r="FC47" s="226"/>
      <c r="FD47" s="230"/>
      <c r="FE47" s="230"/>
      <c r="FF47" s="230"/>
      <c r="FG47" s="224"/>
      <c r="FH47" s="231"/>
      <c r="FI47" s="224"/>
      <c r="FJ47" s="224"/>
      <c r="FK47" s="224"/>
      <c r="FL47" s="231"/>
      <c r="FM47" s="231"/>
      <c r="FN47" s="232"/>
      <c r="FO47" s="219"/>
      <c r="FP47" s="228"/>
      <c r="FQ47" s="259"/>
      <c r="FR47" s="253"/>
      <c r="FS47" s="253"/>
      <c r="FT47" s="253"/>
      <c r="FU47" s="257"/>
      <c r="FV47"/>
      <c r="FW47"/>
      <c r="FX47"/>
      <c r="FY47"/>
      <c r="FZ47"/>
    </row>
    <row r="48" spans="2:182" s="134" customFormat="1" ht="13.65" customHeight="1" x14ac:dyDescent="0.25">
      <c r="B48" s="14" t="s">
        <v>405</v>
      </c>
      <c r="C48" s="15" t="s">
        <v>151</v>
      </c>
      <c r="D48" s="21">
        <f>IF(ISNA(VLOOKUP($B48,Batting!$B$4:$D$65,3,FALSE)),0,(VLOOKUP($B48,Batting!$B$4:$D$65,3,FALSE)))</f>
        <v>1</v>
      </c>
      <c r="E48" s="16">
        <f t="shared" si="6"/>
        <v>1</v>
      </c>
      <c r="F48" s="22">
        <f t="shared" si="7"/>
        <v>2</v>
      </c>
      <c r="G48" s="23">
        <f t="shared" si="8"/>
        <v>0</v>
      </c>
      <c r="H48" s="23">
        <f t="shared" si="9"/>
        <v>20</v>
      </c>
      <c r="I48" s="23">
        <f t="shared" si="10"/>
        <v>0</v>
      </c>
      <c r="J48" s="22" t="str">
        <f t="shared" si="11"/>
        <v>-</v>
      </c>
      <c r="K48" s="22">
        <f t="shared" si="12"/>
        <v>10</v>
      </c>
      <c r="L48" s="24" t="str">
        <f t="shared" si="13"/>
        <v>-</v>
      </c>
      <c r="M48" s="169"/>
      <c r="N48" s="4">
        <v>2</v>
      </c>
      <c r="O48" s="16">
        <v>0</v>
      </c>
      <c r="P48" s="16">
        <v>20</v>
      </c>
      <c r="Q48" s="16">
        <v>0</v>
      </c>
      <c r="R48" s="139"/>
      <c r="S48" s="19">
        <f t="shared" si="15"/>
        <v>-4</v>
      </c>
      <c r="T48" s="169"/>
      <c r="U48" s="161"/>
      <c r="V48" s="161"/>
      <c r="W48" s="170"/>
      <c r="X48" s="139"/>
      <c r="Y48" s="4"/>
      <c r="Z48" s="16"/>
      <c r="AA48" s="16"/>
      <c r="AB48" s="16"/>
      <c r="AC48" s="139"/>
      <c r="AD48" s="4"/>
      <c r="AE48" s="16"/>
      <c r="AF48" s="16"/>
      <c r="AG48" s="16"/>
      <c r="AH48" s="139"/>
      <c r="AI48" s="4"/>
      <c r="AJ48" s="16"/>
      <c r="AK48" s="16"/>
      <c r="AL48" s="16"/>
      <c r="AM48" s="139"/>
      <c r="AN48" s="4"/>
      <c r="AO48" s="16"/>
      <c r="AP48" s="16"/>
      <c r="AQ48" s="16"/>
      <c r="AR48" s="139"/>
      <c r="AS48" s="4"/>
      <c r="AT48" s="16"/>
      <c r="AU48" s="16"/>
      <c r="AV48" s="16"/>
      <c r="AW48" s="139"/>
      <c r="AX48" s="4"/>
      <c r="AY48" s="16"/>
      <c r="AZ48" s="16"/>
      <c r="BA48" s="16"/>
      <c r="BB48" s="139"/>
      <c r="BC48" s="4"/>
      <c r="BD48" s="16"/>
      <c r="BE48" s="16"/>
      <c r="BF48" s="16"/>
      <c r="BG48" s="139"/>
      <c r="BH48" s="4"/>
      <c r="BI48" s="16"/>
      <c r="BJ48" s="16"/>
      <c r="BK48" s="16"/>
      <c r="BL48" s="139"/>
      <c r="BM48" s="4"/>
      <c r="BN48" s="16"/>
      <c r="BO48" s="16"/>
      <c r="BP48" s="16"/>
      <c r="BQ48" s="139"/>
      <c r="BR48" s="4"/>
      <c r="BS48" s="16"/>
      <c r="BT48" s="16"/>
      <c r="BU48" s="16"/>
      <c r="BV48" s="139"/>
      <c r="BW48" s="4"/>
      <c r="BX48" s="16"/>
      <c r="BY48" s="16"/>
      <c r="BZ48" s="16"/>
      <c r="CA48" s="139"/>
      <c r="CB48" s="4"/>
      <c r="CC48" s="16"/>
      <c r="CD48" s="16"/>
      <c r="CE48" s="16"/>
      <c r="CF48" s="139"/>
      <c r="CG48" s="4"/>
      <c r="CH48" s="16"/>
      <c r="CI48" s="16"/>
      <c r="CJ48" s="16"/>
      <c r="CK48" s="139"/>
      <c r="CL48" s="4"/>
      <c r="CM48" s="16"/>
      <c r="CN48" s="16"/>
      <c r="CO48" s="16"/>
      <c r="CP48" s="139"/>
      <c r="CQ48" s="4"/>
      <c r="CR48" s="16"/>
      <c r="CS48" s="16"/>
      <c r="CT48" s="16"/>
      <c r="CU48" s="139"/>
      <c r="CV48" s="4"/>
      <c r="CW48" s="16"/>
      <c r="CX48" s="16"/>
      <c r="CY48" s="16"/>
      <c r="CZ48" s="139"/>
      <c r="DA48" s="4"/>
      <c r="DB48" s="16"/>
      <c r="DC48" s="16"/>
      <c r="DD48" s="16"/>
      <c r="DE48" s="139"/>
      <c r="DF48" s="4">
        <v>2</v>
      </c>
      <c r="DG48" s="16">
        <v>0</v>
      </c>
      <c r="DH48" s="16">
        <v>20</v>
      </c>
      <c r="DI48" s="16">
        <v>0</v>
      </c>
      <c r="DJ48" s="139"/>
      <c r="DK48" s="4"/>
      <c r="DL48" s="16"/>
      <c r="DM48" s="16"/>
      <c r="DN48" s="16"/>
      <c r="DO48" s="139"/>
      <c r="DP48" s="4"/>
      <c r="DQ48" s="16"/>
      <c r="DR48" s="16"/>
      <c r="DS48" s="16"/>
      <c r="DT48" s="139"/>
      <c r="DU48" s="4"/>
      <c r="DV48" s="16"/>
      <c r="DW48" s="16"/>
      <c r="DX48" s="16"/>
      <c r="DY48" s="139"/>
      <c r="DZ48" s="4"/>
      <c r="EA48" s="16"/>
      <c r="EB48" s="16"/>
      <c r="EC48" s="16"/>
      <c r="ED48" s="139"/>
      <c r="EE48" s="4"/>
      <c r="EF48" s="16"/>
      <c r="EG48" s="16"/>
      <c r="EH48" s="16"/>
      <c r="EI48" s="139"/>
      <c r="EJ48" s="4"/>
      <c r="EK48" s="16"/>
      <c r="EL48" s="16"/>
      <c r="EM48" s="16"/>
      <c r="EN48" s="139"/>
      <c r="EO48" s="4"/>
      <c r="EP48" s="16"/>
      <c r="EQ48" s="16"/>
      <c r="ER48" s="16"/>
      <c r="ES48" s="223"/>
      <c r="ET48" s="4"/>
      <c r="EU48" s="16"/>
      <c r="EV48" s="16"/>
      <c r="EW48" s="16"/>
      <c r="EX48" s="223"/>
      <c r="EY48" s="259"/>
      <c r="EZ48" s="253"/>
      <c r="FA48" s="253"/>
      <c r="FB48" s="253"/>
      <c r="FC48" s="226"/>
      <c r="FD48" s="230"/>
      <c r="FE48" s="230"/>
      <c r="FF48" s="230"/>
      <c r="FG48" s="224"/>
      <c r="FH48" s="231"/>
      <c r="FI48" s="224"/>
      <c r="FJ48" s="224"/>
      <c r="FK48" s="224"/>
      <c r="FL48" s="231"/>
      <c r="FM48" s="231"/>
      <c r="FN48" s="232"/>
      <c r="FO48" s="219"/>
      <c r="FP48" s="228"/>
      <c r="FQ48" s="259"/>
      <c r="FR48" s="253"/>
      <c r="FS48" s="253"/>
      <c r="FT48" s="253"/>
      <c r="FU48" s="257"/>
      <c r="FV48"/>
      <c r="FW48"/>
      <c r="FX48"/>
      <c r="FY48"/>
      <c r="FZ48"/>
    </row>
    <row r="49" spans="1:182" s="134" customFormat="1" ht="13.65" customHeight="1" x14ac:dyDescent="0.25">
      <c r="B49" s="14" t="s">
        <v>70</v>
      </c>
      <c r="C49" s="15" t="s">
        <v>148</v>
      </c>
      <c r="D49" s="21">
        <f>IF(ISNA(VLOOKUP($B49,Batting!$B$4:$D$65,3,FALSE)),0,(VLOOKUP($B49,Batting!$B$4:$D$65,3,FALSE)))</f>
        <v>7</v>
      </c>
      <c r="E49" s="16">
        <f t="shared" si="6"/>
        <v>1</v>
      </c>
      <c r="F49" s="22">
        <f t="shared" si="7"/>
        <v>1</v>
      </c>
      <c r="G49" s="23">
        <f t="shared" si="8"/>
        <v>0</v>
      </c>
      <c r="H49" s="23">
        <f t="shared" si="9"/>
        <v>10</v>
      </c>
      <c r="I49" s="23">
        <f t="shared" si="10"/>
        <v>0</v>
      </c>
      <c r="J49" s="22" t="str">
        <f t="shared" si="11"/>
        <v>-</v>
      </c>
      <c r="K49" s="22">
        <f t="shared" si="12"/>
        <v>10</v>
      </c>
      <c r="L49" s="24" t="str">
        <f t="shared" si="13"/>
        <v>-</v>
      </c>
      <c r="M49" s="169"/>
      <c r="N49" s="4">
        <v>1</v>
      </c>
      <c r="O49" s="16">
        <v>0</v>
      </c>
      <c r="P49" s="16">
        <v>10</v>
      </c>
      <c r="Q49" s="16">
        <v>0</v>
      </c>
      <c r="R49" s="139"/>
      <c r="S49" s="19">
        <f t="shared" si="15"/>
        <v>-2</v>
      </c>
      <c r="T49" s="169"/>
      <c r="U49" s="161"/>
      <c r="V49" s="161"/>
      <c r="W49" s="170"/>
      <c r="X49" s="139"/>
      <c r="Y49" s="4"/>
      <c r="Z49" s="16"/>
      <c r="AA49" s="16"/>
      <c r="AB49" s="16"/>
      <c r="AC49" s="139"/>
      <c r="AD49" s="4"/>
      <c r="AE49" s="16"/>
      <c r="AF49" s="16"/>
      <c r="AG49" s="16"/>
      <c r="AH49" s="139"/>
      <c r="AI49" s="4"/>
      <c r="AJ49" s="16"/>
      <c r="AK49" s="16"/>
      <c r="AL49" s="16"/>
      <c r="AM49" s="139"/>
      <c r="AN49" s="4"/>
      <c r="AO49" s="16"/>
      <c r="AP49" s="16"/>
      <c r="AQ49" s="16"/>
      <c r="AR49" s="139"/>
      <c r="AS49" s="4"/>
      <c r="AT49" s="16"/>
      <c r="AU49" s="16"/>
      <c r="AV49" s="16"/>
      <c r="AW49" s="139"/>
      <c r="AX49" s="4"/>
      <c r="AY49" s="16"/>
      <c r="AZ49" s="16"/>
      <c r="BA49" s="16"/>
      <c r="BB49" s="139"/>
      <c r="BC49" s="4"/>
      <c r="BD49" s="16"/>
      <c r="BE49" s="16"/>
      <c r="BF49" s="16"/>
      <c r="BG49" s="139"/>
      <c r="BH49" s="4"/>
      <c r="BI49" s="16"/>
      <c r="BJ49" s="16"/>
      <c r="BK49" s="16"/>
      <c r="BL49" s="139"/>
      <c r="BM49" s="4"/>
      <c r="BN49" s="16"/>
      <c r="BO49" s="16"/>
      <c r="BP49" s="16"/>
      <c r="BQ49" s="139"/>
      <c r="BR49" s="4"/>
      <c r="BS49" s="16"/>
      <c r="BT49" s="16"/>
      <c r="BU49" s="16"/>
      <c r="BV49" s="139"/>
      <c r="BW49" s="4"/>
      <c r="BX49" s="16"/>
      <c r="BY49" s="16"/>
      <c r="BZ49" s="16"/>
      <c r="CA49" s="139"/>
      <c r="CB49" s="4"/>
      <c r="CC49" s="16"/>
      <c r="CD49" s="16"/>
      <c r="CE49" s="16"/>
      <c r="CF49" s="139"/>
      <c r="CG49" s="4"/>
      <c r="CH49" s="16"/>
      <c r="CI49" s="16"/>
      <c r="CJ49" s="16"/>
      <c r="CK49" s="139"/>
      <c r="CL49" s="4"/>
      <c r="CM49" s="16"/>
      <c r="CN49" s="16"/>
      <c r="CO49" s="16"/>
      <c r="CP49" s="139"/>
      <c r="CQ49" s="4"/>
      <c r="CR49" s="16"/>
      <c r="CS49" s="16"/>
      <c r="CT49" s="16"/>
      <c r="CU49" s="139"/>
      <c r="CV49" s="4"/>
      <c r="CW49" s="16"/>
      <c r="CX49" s="16"/>
      <c r="CY49" s="16"/>
      <c r="CZ49" s="139"/>
      <c r="DA49" s="4"/>
      <c r="DB49" s="16"/>
      <c r="DC49" s="16"/>
      <c r="DD49" s="16"/>
      <c r="DE49" s="139"/>
      <c r="DF49" s="4"/>
      <c r="DG49" s="16"/>
      <c r="DH49" s="16"/>
      <c r="DI49" s="16"/>
      <c r="DJ49" s="139"/>
      <c r="DK49" s="4"/>
      <c r="DL49" s="16"/>
      <c r="DM49" s="16"/>
      <c r="DN49" s="16"/>
      <c r="DO49" s="139"/>
      <c r="DP49" s="4"/>
      <c r="DQ49" s="16"/>
      <c r="DR49" s="16"/>
      <c r="DS49" s="16"/>
      <c r="DT49" s="139"/>
      <c r="DU49" s="4"/>
      <c r="DV49" s="16"/>
      <c r="DW49" s="16"/>
      <c r="DX49" s="16"/>
      <c r="DY49" s="139"/>
      <c r="DZ49" s="4"/>
      <c r="EA49" s="16"/>
      <c r="EB49" s="16"/>
      <c r="EC49" s="16"/>
      <c r="ED49" s="139"/>
      <c r="EE49" s="4"/>
      <c r="EF49" s="16"/>
      <c r="EG49" s="16"/>
      <c r="EH49" s="16"/>
      <c r="EI49" s="139"/>
      <c r="EJ49" s="4"/>
      <c r="EK49" s="16"/>
      <c r="EL49" s="16"/>
      <c r="EM49" s="16"/>
      <c r="EN49" s="139"/>
      <c r="EO49" s="4">
        <v>1</v>
      </c>
      <c r="EP49" s="16">
        <v>0</v>
      </c>
      <c r="EQ49" s="16">
        <v>10</v>
      </c>
      <c r="ER49" s="16">
        <v>0</v>
      </c>
      <c r="ES49" s="223"/>
      <c r="ET49" s="4"/>
      <c r="EU49" s="16"/>
      <c r="EV49" s="16"/>
      <c r="EW49" s="16"/>
      <c r="EX49" s="223"/>
      <c r="EY49" s="259"/>
      <c r="EZ49" s="253"/>
      <c r="FA49" s="253"/>
      <c r="FB49" s="253"/>
      <c r="FC49" s="226"/>
      <c r="FD49" s="230"/>
      <c r="FE49" s="230"/>
      <c r="FF49" s="230"/>
      <c r="FG49" s="224"/>
      <c r="FH49" s="231"/>
      <c r="FI49" s="224"/>
      <c r="FJ49" s="224"/>
      <c r="FK49" s="224"/>
      <c r="FL49" s="231"/>
      <c r="FM49" s="231"/>
      <c r="FN49" s="232"/>
      <c r="FO49" s="219"/>
      <c r="FP49" s="228"/>
      <c r="FQ49" s="259"/>
      <c r="FR49" s="253"/>
      <c r="FS49" s="253"/>
      <c r="FT49" s="253"/>
      <c r="FU49" s="257"/>
      <c r="FV49"/>
      <c r="FW49"/>
      <c r="FX49"/>
      <c r="FY49"/>
      <c r="FZ49"/>
    </row>
    <row r="50" spans="1:182" s="134" customFormat="1" ht="13.65" customHeight="1" x14ac:dyDescent="0.25">
      <c r="B50" s="14" t="s">
        <v>370</v>
      </c>
      <c r="C50" s="15" t="s">
        <v>149</v>
      </c>
      <c r="D50" s="21">
        <f>IF(ISNA(VLOOKUP($B50,Batting!$B$4:$D$65,3,FALSE)),0,(VLOOKUP($B50,Batting!$B$4:$D$65,3,FALSE)))</f>
        <v>4</v>
      </c>
      <c r="E50" s="16">
        <f t="shared" si="6"/>
        <v>4</v>
      </c>
      <c r="F50" s="22">
        <f t="shared" si="7"/>
        <v>6.3333333333333339</v>
      </c>
      <c r="G50" s="23">
        <f t="shared" si="8"/>
        <v>0</v>
      </c>
      <c r="H50" s="23">
        <f t="shared" si="9"/>
        <v>70</v>
      </c>
      <c r="I50" s="23">
        <f t="shared" si="10"/>
        <v>0</v>
      </c>
      <c r="J50" s="22" t="str">
        <f t="shared" si="11"/>
        <v>-</v>
      </c>
      <c r="K50" s="22">
        <f t="shared" si="12"/>
        <v>11.052631578947368</v>
      </c>
      <c r="L50" s="24" t="str">
        <f t="shared" si="13"/>
        <v>-</v>
      </c>
      <c r="M50" s="169"/>
      <c r="N50" s="4">
        <v>1</v>
      </c>
      <c r="O50" s="16">
        <v>0</v>
      </c>
      <c r="P50" s="16">
        <v>2</v>
      </c>
      <c r="Q50" s="16">
        <v>0</v>
      </c>
      <c r="R50" s="139"/>
      <c r="S50" s="19">
        <f t="shared" si="15"/>
        <v>-14</v>
      </c>
      <c r="T50" s="169"/>
      <c r="U50" s="161"/>
      <c r="V50" s="161"/>
      <c r="W50" s="170"/>
      <c r="X50" s="139"/>
      <c r="Y50" s="4"/>
      <c r="Z50" s="16"/>
      <c r="AA50" s="16"/>
      <c r="AB50" s="16"/>
      <c r="AC50" s="139"/>
      <c r="AD50" s="4"/>
      <c r="AE50" s="16"/>
      <c r="AF50" s="16"/>
      <c r="AG50" s="16"/>
      <c r="AH50" s="139"/>
      <c r="AI50" s="4"/>
      <c r="AJ50" s="16"/>
      <c r="AK50" s="16"/>
      <c r="AL50" s="16"/>
      <c r="AM50" s="139"/>
      <c r="AN50" s="4"/>
      <c r="AO50" s="16"/>
      <c r="AP50" s="16"/>
      <c r="AQ50" s="16"/>
      <c r="AR50" s="139"/>
      <c r="AS50" s="4"/>
      <c r="AT50" s="16"/>
      <c r="AU50" s="16"/>
      <c r="AV50" s="16"/>
      <c r="AW50" s="139"/>
      <c r="AX50" s="4"/>
      <c r="AY50" s="16"/>
      <c r="AZ50" s="16"/>
      <c r="BA50" s="16"/>
      <c r="BB50" s="139"/>
      <c r="BC50" s="4"/>
      <c r="BD50" s="16"/>
      <c r="BE50" s="16"/>
      <c r="BF50" s="16"/>
      <c r="BG50" s="139"/>
      <c r="BH50" s="4"/>
      <c r="BI50" s="16"/>
      <c r="BJ50" s="16"/>
      <c r="BK50" s="16"/>
      <c r="BL50" s="139"/>
      <c r="BM50" s="4"/>
      <c r="BN50" s="16"/>
      <c r="BO50" s="16"/>
      <c r="BP50" s="16"/>
      <c r="BQ50" s="139"/>
      <c r="BR50" s="4"/>
      <c r="BS50" s="16"/>
      <c r="BT50" s="16"/>
      <c r="BU50" s="16"/>
      <c r="BV50" s="139"/>
      <c r="BW50" s="4"/>
      <c r="BX50" s="16"/>
      <c r="BY50" s="16"/>
      <c r="BZ50" s="16"/>
      <c r="CA50" s="139"/>
      <c r="CB50" s="4"/>
      <c r="CC50" s="16"/>
      <c r="CD50" s="16"/>
      <c r="CE50" s="16"/>
      <c r="CF50" s="139"/>
      <c r="CG50" s="4">
        <v>1</v>
      </c>
      <c r="CH50" s="16">
        <v>0</v>
      </c>
      <c r="CI50" s="16">
        <v>2</v>
      </c>
      <c r="CJ50" s="16">
        <v>0</v>
      </c>
      <c r="CK50" s="139"/>
      <c r="CL50" s="4"/>
      <c r="CM50" s="16"/>
      <c r="CN50" s="16"/>
      <c r="CO50" s="16"/>
      <c r="CP50" s="139"/>
      <c r="CQ50" s="4"/>
      <c r="CR50" s="16"/>
      <c r="CS50" s="16"/>
      <c r="CT50" s="16"/>
      <c r="CU50" s="139"/>
      <c r="CV50" s="4">
        <v>1</v>
      </c>
      <c r="CW50" s="16">
        <v>0</v>
      </c>
      <c r="CX50" s="16">
        <v>11</v>
      </c>
      <c r="CY50" s="16">
        <v>0</v>
      </c>
      <c r="CZ50" s="139"/>
      <c r="DA50" s="4"/>
      <c r="DB50" s="16"/>
      <c r="DC50" s="16"/>
      <c r="DD50" s="16"/>
      <c r="DE50" s="139"/>
      <c r="DF50" s="4"/>
      <c r="DG50" s="16"/>
      <c r="DH50" s="16"/>
      <c r="DI50" s="16"/>
      <c r="DJ50" s="139"/>
      <c r="DK50" s="4"/>
      <c r="DL50" s="16"/>
      <c r="DM50" s="16"/>
      <c r="DN50" s="16"/>
      <c r="DO50" s="139"/>
      <c r="DP50" s="4"/>
      <c r="DQ50" s="16"/>
      <c r="DR50" s="16"/>
      <c r="DS50" s="16"/>
      <c r="DT50" s="139"/>
      <c r="DU50" s="4"/>
      <c r="DV50" s="16"/>
      <c r="DW50" s="16"/>
      <c r="DX50" s="16"/>
      <c r="DY50" s="139"/>
      <c r="DZ50" s="4">
        <v>2</v>
      </c>
      <c r="EA50" s="16">
        <v>0</v>
      </c>
      <c r="EB50" s="16">
        <v>20</v>
      </c>
      <c r="EC50" s="16">
        <v>0</v>
      </c>
      <c r="ED50" s="139"/>
      <c r="EE50" s="4"/>
      <c r="EF50" s="16"/>
      <c r="EG50" s="16"/>
      <c r="EH50" s="16"/>
      <c r="EI50" s="139"/>
      <c r="EJ50" s="4"/>
      <c r="EK50" s="16"/>
      <c r="EL50" s="16"/>
      <c r="EM50" s="16"/>
      <c r="EN50" s="139"/>
      <c r="EO50" s="25">
        <f>2+(2/6)</f>
        <v>2.3333333333333335</v>
      </c>
      <c r="EP50" s="16">
        <v>0</v>
      </c>
      <c r="EQ50" s="16">
        <v>37</v>
      </c>
      <c r="ER50" s="16">
        <v>0</v>
      </c>
      <c r="ES50" s="223"/>
      <c r="ET50" s="4"/>
      <c r="EU50" s="16"/>
      <c r="EV50" s="16"/>
      <c r="EW50" s="16"/>
      <c r="EX50" s="223"/>
      <c r="EY50" s="259"/>
      <c r="EZ50" s="253"/>
      <c r="FA50" s="253"/>
      <c r="FB50" s="253"/>
      <c r="FC50" s="226"/>
      <c r="FD50" s="230"/>
      <c r="FE50" s="230"/>
      <c r="FF50" s="230"/>
      <c r="FG50" s="224"/>
      <c r="FH50" s="231"/>
      <c r="FI50" s="224"/>
      <c r="FJ50" s="224"/>
      <c r="FK50" s="224"/>
      <c r="FL50" s="231"/>
      <c r="FM50" s="231"/>
      <c r="FN50" s="232"/>
      <c r="FO50" s="219"/>
      <c r="FP50" s="228"/>
      <c r="FQ50" s="259"/>
      <c r="FR50" s="253"/>
      <c r="FS50" s="253"/>
      <c r="FT50" s="253"/>
      <c r="FU50" s="257"/>
      <c r="FV50"/>
      <c r="FW50"/>
      <c r="FX50"/>
      <c r="FY50"/>
      <c r="FZ50"/>
    </row>
    <row r="51" spans="1:182" s="134" customFormat="1" ht="13.65" customHeight="1" x14ac:dyDescent="0.25">
      <c r="B51" s="14" t="s">
        <v>301</v>
      </c>
      <c r="C51" s="15" t="s">
        <v>149</v>
      </c>
      <c r="D51" s="21">
        <f>IF(ISNA(VLOOKUP($B51,Batting!$B$4:$D$65,3,FALSE)),0,(VLOOKUP($B51,Batting!$B$4:$D$65,3,FALSE)))</f>
        <v>2</v>
      </c>
      <c r="E51" s="16">
        <f t="shared" si="6"/>
        <v>1</v>
      </c>
      <c r="F51" s="22">
        <f t="shared" si="7"/>
        <v>1</v>
      </c>
      <c r="G51" s="23">
        <f t="shared" si="8"/>
        <v>0</v>
      </c>
      <c r="H51" s="23">
        <f t="shared" si="9"/>
        <v>15</v>
      </c>
      <c r="I51" s="23">
        <f t="shared" si="10"/>
        <v>0</v>
      </c>
      <c r="J51" s="22" t="str">
        <f t="shared" si="11"/>
        <v>-</v>
      </c>
      <c r="K51" s="22">
        <f t="shared" si="12"/>
        <v>15</v>
      </c>
      <c r="L51" s="24" t="str">
        <f t="shared" si="13"/>
        <v>-</v>
      </c>
      <c r="M51" s="169"/>
      <c r="N51" s="4">
        <v>1</v>
      </c>
      <c r="O51" s="16">
        <v>0</v>
      </c>
      <c r="P51" s="16">
        <v>15</v>
      </c>
      <c r="Q51" s="16">
        <v>0</v>
      </c>
      <c r="R51" s="139"/>
      <c r="S51" s="19">
        <f t="shared" si="15"/>
        <v>-3</v>
      </c>
      <c r="T51" s="169"/>
      <c r="U51" s="161"/>
      <c r="V51" s="161"/>
      <c r="W51" s="170"/>
      <c r="X51" s="139"/>
      <c r="Y51" s="4"/>
      <c r="Z51" s="16"/>
      <c r="AA51" s="16"/>
      <c r="AB51" s="16"/>
      <c r="AC51" s="139"/>
      <c r="AD51" s="4"/>
      <c r="AE51" s="16"/>
      <c r="AF51" s="16"/>
      <c r="AG51" s="16"/>
      <c r="AH51" s="139"/>
      <c r="AI51" s="4"/>
      <c r="AJ51" s="16"/>
      <c r="AK51" s="16"/>
      <c r="AL51" s="16"/>
      <c r="AM51" s="139"/>
      <c r="AN51" s="4"/>
      <c r="AO51" s="16"/>
      <c r="AP51" s="16"/>
      <c r="AQ51" s="16"/>
      <c r="AR51" s="139"/>
      <c r="AS51" s="4"/>
      <c r="AT51" s="16"/>
      <c r="AU51" s="16"/>
      <c r="AV51" s="16"/>
      <c r="AW51" s="139"/>
      <c r="AX51" s="4"/>
      <c r="AY51" s="16"/>
      <c r="AZ51" s="16"/>
      <c r="BA51" s="16"/>
      <c r="BB51" s="139"/>
      <c r="BC51" s="4"/>
      <c r="BD51" s="16"/>
      <c r="BE51" s="16"/>
      <c r="BF51" s="16"/>
      <c r="BG51" s="139"/>
      <c r="BH51" s="4"/>
      <c r="BI51" s="16"/>
      <c r="BJ51" s="16"/>
      <c r="BK51" s="16"/>
      <c r="BL51" s="139"/>
      <c r="BM51" s="4"/>
      <c r="BN51" s="16"/>
      <c r="BO51" s="16"/>
      <c r="BP51" s="16"/>
      <c r="BQ51" s="139"/>
      <c r="BR51" s="4"/>
      <c r="BS51" s="16"/>
      <c r="BT51" s="16"/>
      <c r="BU51" s="16"/>
      <c r="BV51" s="139"/>
      <c r="BW51" s="4"/>
      <c r="BX51" s="16"/>
      <c r="BY51" s="16"/>
      <c r="BZ51" s="16"/>
      <c r="CA51" s="139"/>
      <c r="CB51" s="4"/>
      <c r="CC51" s="16"/>
      <c r="CD51" s="16"/>
      <c r="CE51" s="16"/>
      <c r="CF51" s="139"/>
      <c r="CG51" s="4"/>
      <c r="CH51" s="16"/>
      <c r="CI51" s="16"/>
      <c r="CJ51" s="16"/>
      <c r="CK51" s="139"/>
      <c r="CL51" s="4"/>
      <c r="CM51" s="16"/>
      <c r="CN51" s="16"/>
      <c r="CO51" s="16"/>
      <c r="CP51" s="139"/>
      <c r="CQ51" s="4"/>
      <c r="CR51" s="16"/>
      <c r="CS51" s="16"/>
      <c r="CT51" s="16"/>
      <c r="CU51" s="139"/>
      <c r="CV51" s="4">
        <v>1</v>
      </c>
      <c r="CW51" s="16">
        <v>0</v>
      </c>
      <c r="CX51" s="16">
        <v>15</v>
      </c>
      <c r="CY51" s="16">
        <v>0</v>
      </c>
      <c r="CZ51" s="139"/>
      <c r="DA51" s="4"/>
      <c r="DB51" s="16"/>
      <c r="DC51" s="16"/>
      <c r="DD51" s="16"/>
      <c r="DE51" s="139"/>
      <c r="DF51" s="4"/>
      <c r="DG51" s="16"/>
      <c r="DH51" s="16"/>
      <c r="DI51" s="16"/>
      <c r="DJ51" s="139"/>
      <c r="DK51" s="4"/>
      <c r="DL51" s="16"/>
      <c r="DM51" s="16"/>
      <c r="DN51" s="16"/>
      <c r="DO51" s="139"/>
      <c r="DP51" s="4"/>
      <c r="DQ51" s="16"/>
      <c r="DR51" s="16"/>
      <c r="DS51" s="16"/>
      <c r="DT51" s="139"/>
      <c r="DU51" s="4"/>
      <c r="DV51" s="16"/>
      <c r="DW51" s="16"/>
      <c r="DX51" s="16"/>
      <c r="DY51" s="139"/>
      <c r="DZ51" s="4"/>
      <c r="EA51" s="16"/>
      <c r="EB51" s="16"/>
      <c r="EC51" s="16"/>
      <c r="ED51" s="139"/>
      <c r="EE51" s="4"/>
      <c r="EF51" s="16"/>
      <c r="EG51" s="16"/>
      <c r="EH51" s="16"/>
      <c r="EI51" s="139"/>
      <c r="EJ51" s="4"/>
      <c r="EK51" s="16"/>
      <c r="EL51" s="16"/>
      <c r="EM51" s="16"/>
      <c r="EN51" s="139"/>
      <c r="EO51" s="4"/>
      <c r="EP51" s="16"/>
      <c r="EQ51" s="16"/>
      <c r="ER51" s="16"/>
      <c r="ES51" s="223"/>
      <c r="ET51" s="4"/>
      <c r="EU51" s="16"/>
      <c r="EV51" s="16"/>
      <c r="EW51" s="16"/>
      <c r="EX51" s="223"/>
      <c r="EY51" s="259"/>
      <c r="EZ51" s="253"/>
      <c r="FA51" s="253"/>
      <c r="FB51" s="253"/>
      <c r="FC51" s="226"/>
      <c r="FD51" s="230"/>
      <c r="FE51" s="230"/>
      <c r="FF51" s="230"/>
      <c r="FG51" s="224"/>
      <c r="FH51" s="231"/>
      <c r="FI51" s="224"/>
      <c r="FJ51" s="224"/>
      <c r="FK51" s="224"/>
      <c r="FL51" s="231"/>
      <c r="FM51" s="231"/>
      <c r="FN51" s="232"/>
      <c r="FO51" s="219"/>
      <c r="FP51" s="228"/>
      <c r="FQ51" s="259"/>
      <c r="FR51" s="253"/>
      <c r="FS51" s="253"/>
      <c r="FT51" s="253"/>
      <c r="FU51" s="257"/>
      <c r="FV51"/>
      <c r="FW51"/>
      <c r="FX51"/>
      <c r="FY51"/>
      <c r="FZ51"/>
    </row>
    <row r="52" spans="1:182" s="134" customFormat="1" ht="13.65" customHeight="1" x14ac:dyDescent="0.25">
      <c r="B52" s="14" t="s">
        <v>364</v>
      </c>
      <c r="C52" s="15" t="s">
        <v>148</v>
      </c>
      <c r="D52" s="21">
        <f>IF(ISNA(VLOOKUP($B52,Batting!$B$4:$D$65,3,FALSE)),0,(VLOOKUP($B52,Batting!$B$4:$D$65,3,FALSE)))</f>
        <v>2</v>
      </c>
      <c r="E52" s="16">
        <f t="shared" si="6"/>
        <v>1</v>
      </c>
      <c r="F52" s="22">
        <f t="shared" si="7"/>
        <v>1</v>
      </c>
      <c r="G52" s="23">
        <f t="shared" si="8"/>
        <v>0</v>
      </c>
      <c r="H52" s="23">
        <f t="shared" si="9"/>
        <v>18</v>
      </c>
      <c r="I52" s="23">
        <f t="shared" si="10"/>
        <v>0</v>
      </c>
      <c r="J52" s="22" t="str">
        <f t="shared" si="11"/>
        <v>-</v>
      </c>
      <c r="K52" s="22">
        <f t="shared" si="12"/>
        <v>18</v>
      </c>
      <c r="L52" s="24" t="str">
        <f t="shared" si="13"/>
        <v>-</v>
      </c>
      <c r="M52" s="169"/>
      <c r="N52" s="4">
        <v>1</v>
      </c>
      <c r="O52" s="16">
        <v>0</v>
      </c>
      <c r="P52" s="16">
        <v>18</v>
      </c>
      <c r="Q52" s="16">
        <v>0</v>
      </c>
      <c r="R52" s="139"/>
      <c r="S52" s="19">
        <f t="shared" si="15"/>
        <v>-3.6</v>
      </c>
      <c r="T52" s="169"/>
      <c r="U52" s="161"/>
      <c r="V52" s="161"/>
      <c r="W52" s="170"/>
      <c r="X52" s="139"/>
      <c r="Y52" s="4"/>
      <c r="Z52" s="16"/>
      <c r="AA52" s="16"/>
      <c r="AB52" s="16"/>
      <c r="AC52" s="139"/>
      <c r="AD52" s="4"/>
      <c r="AE52" s="16"/>
      <c r="AF52" s="16"/>
      <c r="AG52" s="16"/>
      <c r="AH52" s="139"/>
      <c r="AI52" s="4"/>
      <c r="AJ52" s="16"/>
      <c r="AK52" s="16"/>
      <c r="AL52" s="16"/>
      <c r="AM52" s="139"/>
      <c r="AN52" s="4"/>
      <c r="AO52" s="16"/>
      <c r="AP52" s="16"/>
      <c r="AQ52" s="16"/>
      <c r="AR52" s="139"/>
      <c r="AS52" s="4"/>
      <c r="AT52" s="16"/>
      <c r="AU52" s="16"/>
      <c r="AV52" s="16"/>
      <c r="AW52" s="139"/>
      <c r="AX52" s="4"/>
      <c r="AY52" s="16"/>
      <c r="AZ52" s="16"/>
      <c r="BA52" s="16"/>
      <c r="BB52" s="139"/>
      <c r="BC52" s="4"/>
      <c r="BD52" s="16"/>
      <c r="BE52" s="16"/>
      <c r="BF52" s="16"/>
      <c r="BG52" s="139"/>
      <c r="BH52" s="4">
        <v>1</v>
      </c>
      <c r="BI52" s="16">
        <v>0</v>
      </c>
      <c r="BJ52" s="16">
        <v>18</v>
      </c>
      <c r="BK52" s="16">
        <v>0</v>
      </c>
      <c r="BL52" s="139"/>
      <c r="BM52" s="4"/>
      <c r="BN52" s="16"/>
      <c r="BO52" s="16"/>
      <c r="BP52" s="16"/>
      <c r="BQ52" s="139"/>
      <c r="BR52" s="4"/>
      <c r="BS52" s="16"/>
      <c r="BT52" s="16"/>
      <c r="BU52" s="16"/>
      <c r="BV52" s="139"/>
      <c r="BW52" s="4"/>
      <c r="BX52" s="16"/>
      <c r="BY52" s="16"/>
      <c r="BZ52" s="16"/>
      <c r="CA52" s="139"/>
      <c r="CB52" s="4"/>
      <c r="CC52" s="16"/>
      <c r="CD52" s="16"/>
      <c r="CE52" s="16"/>
      <c r="CF52" s="139"/>
      <c r="CG52" s="4"/>
      <c r="CH52" s="16"/>
      <c r="CI52" s="16"/>
      <c r="CJ52" s="16"/>
      <c r="CK52" s="139"/>
      <c r="CL52" s="4"/>
      <c r="CM52" s="16"/>
      <c r="CN52" s="16"/>
      <c r="CO52" s="16"/>
      <c r="CP52" s="139"/>
      <c r="CQ52" s="4"/>
      <c r="CR52" s="16"/>
      <c r="CS52" s="16"/>
      <c r="CT52" s="16"/>
      <c r="CU52" s="139"/>
      <c r="CV52" s="4"/>
      <c r="CW52" s="16"/>
      <c r="CX52" s="16"/>
      <c r="CY52" s="16"/>
      <c r="CZ52" s="139"/>
      <c r="DA52" s="4"/>
      <c r="DB52" s="16"/>
      <c r="DC52" s="16"/>
      <c r="DD52" s="16"/>
      <c r="DE52" s="139"/>
      <c r="DF52" s="4"/>
      <c r="DG52" s="16"/>
      <c r="DH52" s="16"/>
      <c r="DI52" s="16"/>
      <c r="DJ52" s="139"/>
      <c r="DK52" s="4"/>
      <c r="DL52" s="16"/>
      <c r="DM52" s="16"/>
      <c r="DN52" s="16"/>
      <c r="DO52" s="139"/>
      <c r="DP52" s="4"/>
      <c r="DQ52" s="16"/>
      <c r="DR52" s="16"/>
      <c r="DS52" s="16"/>
      <c r="DT52" s="139"/>
      <c r="DU52" s="4"/>
      <c r="DV52" s="16"/>
      <c r="DW52" s="16"/>
      <c r="DX52" s="16"/>
      <c r="DY52" s="139"/>
      <c r="DZ52" s="4"/>
      <c r="EA52" s="16"/>
      <c r="EB52" s="16"/>
      <c r="EC52" s="16"/>
      <c r="ED52" s="139"/>
      <c r="EE52" s="4"/>
      <c r="EF52" s="16"/>
      <c r="EG52" s="16"/>
      <c r="EH52" s="16"/>
      <c r="EI52" s="139"/>
      <c r="EJ52" s="4"/>
      <c r="EK52" s="16"/>
      <c r="EL52" s="16"/>
      <c r="EM52" s="16"/>
      <c r="EN52" s="139"/>
      <c r="EO52" s="4"/>
      <c r="EP52" s="16"/>
      <c r="EQ52" s="16"/>
      <c r="ER52" s="16"/>
      <c r="ES52" s="223"/>
      <c r="ET52" s="4"/>
      <c r="EU52" s="16"/>
      <c r="EV52" s="16"/>
      <c r="EW52" s="16"/>
      <c r="EX52" s="223"/>
      <c r="EY52" s="259"/>
      <c r="EZ52" s="253"/>
      <c r="FA52" s="253"/>
      <c r="FB52" s="253"/>
      <c r="FC52" s="226"/>
      <c r="FD52" s="230"/>
      <c r="FE52" s="230"/>
      <c r="FF52" s="230"/>
      <c r="FG52" s="224"/>
      <c r="FH52" s="231"/>
      <c r="FI52" s="224"/>
      <c r="FJ52" s="224"/>
      <c r="FK52" s="224"/>
      <c r="FL52" s="231"/>
      <c r="FM52" s="231"/>
      <c r="FN52" s="232"/>
      <c r="FO52" s="219"/>
      <c r="FP52" s="228"/>
      <c r="FQ52" s="259"/>
      <c r="FR52" s="253"/>
      <c r="FS52" s="253"/>
      <c r="FT52" s="253"/>
      <c r="FU52" s="257"/>
      <c r="FV52"/>
      <c r="FW52"/>
      <c r="FX52"/>
      <c r="FY52"/>
      <c r="FZ52"/>
    </row>
    <row r="53" spans="1:182" s="133" customFormat="1" ht="13.65" customHeight="1" x14ac:dyDescent="0.25">
      <c r="B53" s="210"/>
      <c r="C53" s="210"/>
      <c r="D53" s="210"/>
      <c r="E53" s="210"/>
      <c r="F53" s="141"/>
      <c r="G53" s="141"/>
      <c r="H53" s="141"/>
      <c r="I53" s="141"/>
      <c r="J53" s="141"/>
      <c r="K53" s="141"/>
      <c r="L53" s="141"/>
      <c r="M53" s="136"/>
      <c r="N53" s="141"/>
      <c r="O53" s="141"/>
      <c r="P53" s="141"/>
      <c r="Q53" s="141"/>
      <c r="R53" s="136"/>
      <c r="S53" s="211"/>
      <c r="T53" s="141"/>
      <c r="U53" s="141"/>
      <c r="V53" s="141"/>
      <c r="W53" s="141"/>
      <c r="X53" s="136"/>
      <c r="Y53" s="212"/>
      <c r="Z53" s="211"/>
      <c r="AA53" s="211"/>
      <c r="AB53" s="211"/>
      <c r="AC53" s="136"/>
      <c r="AD53" s="212"/>
      <c r="AE53" s="211"/>
      <c r="AF53" s="211"/>
      <c r="AG53" s="211"/>
      <c r="AH53" s="136"/>
      <c r="AI53" s="212"/>
      <c r="AJ53" s="211"/>
      <c r="AK53" s="211"/>
      <c r="AL53" s="211"/>
      <c r="AM53" s="136"/>
      <c r="AN53" s="212"/>
      <c r="AO53" s="211"/>
      <c r="AP53" s="211"/>
      <c r="AQ53" s="211"/>
      <c r="AR53" s="136"/>
      <c r="AS53" s="212"/>
      <c r="AT53" s="211"/>
      <c r="AU53" s="211"/>
      <c r="AV53" s="211"/>
      <c r="AW53" s="136"/>
      <c r="AX53" s="212"/>
      <c r="AY53" s="211"/>
      <c r="AZ53" s="211"/>
      <c r="BA53" s="211"/>
      <c r="BB53" s="136"/>
      <c r="BC53" s="212"/>
      <c r="BD53" s="211"/>
      <c r="BE53" s="211"/>
      <c r="BF53" s="211"/>
      <c r="BG53" s="136"/>
      <c r="BH53" s="212"/>
      <c r="BI53" s="211"/>
      <c r="BJ53" s="211"/>
      <c r="BK53" s="211"/>
      <c r="BL53" s="136"/>
      <c r="BM53" s="212"/>
      <c r="BN53" s="211"/>
      <c r="BO53" s="211"/>
      <c r="BP53" s="211"/>
      <c r="BQ53" s="136"/>
      <c r="BR53" s="212"/>
      <c r="BS53" s="211"/>
      <c r="BT53" s="211"/>
      <c r="BU53" s="211"/>
      <c r="BV53" s="136"/>
      <c r="BW53" s="212"/>
      <c r="BX53" s="211"/>
      <c r="BY53" s="211"/>
      <c r="BZ53" s="211"/>
      <c r="CA53" s="136"/>
      <c r="CB53" s="212"/>
      <c r="CC53" s="211"/>
      <c r="CD53" s="211"/>
      <c r="CE53" s="211"/>
      <c r="CF53" s="136"/>
      <c r="CG53" s="212"/>
      <c r="CH53" s="211"/>
      <c r="CI53" s="211"/>
      <c r="CJ53" s="211"/>
      <c r="CK53" s="136"/>
      <c r="CL53" s="212"/>
      <c r="CM53" s="211"/>
      <c r="CN53" s="211"/>
      <c r="CO53" s="211"/>
      <c r="CP53" s="136"/>
      <c r="CQ53" s="212"/>
      <c r="CR53" s="211"/>
      <c r="CS53" s="211"/>
      <c r="CT53" s="211"/>
      <c r="CU53" s="136"/>
      <c r="CV53" s="212"/>
      <c r="CW53" s="211"/>
      <c r="CX53" s="211"/>
      <c r="CY53" s="211"/>
      <c r="CZ53" s="136"/>
      <c r="DA53" s="212"/>
      <c r="DB53" s="211"/>
      <c r="DC53" s="211"/>
      <c r="DD53" s="211"/>
      <c r="DE53" s="136"/>
      <c r="DF53" s="212"/>
      <c r="DG53" s="211"/>
      <c r="DH53" s="211"/>
      <c r="DI53" s="211"/>
      <c r="DJ53" s="136"/>
      <c r="DK53" s="212"/>
      <c r="DL53" s="211"/>
      <c r="DM53" s="211"/>
      <c r="DN53" s="211"/>
      <c r="DO53" s="136"/>
      <c r="DP53" s="212"/>
      <c r="DQ53" s="211"/>
      <c r="DR53" s="211"/>
      <c r="DS53" s="211"/>
      <c r="DT53" s="136"/>
      <c r="DU53" s="212"/>
      <c r="DV53" s="211"/>
      <c r="DW53" s="211"/>
      <c r="DX53" s="211"/>
      <c r="DY53" s="136"/>
      <c r="DZ53" s="212"/>
      <c r="EA53" s="211"/>
      <c r="EB53" s="211"/>
      <c r="EC53" s="211"/>
      <c r="ED53" s="136"/>
      <c r="EE53" s="212"/>
      <c r="EF53" s="211"/>
      <c r="EG53" s="211"/>
      <c r="EH53" s="211"/>
      <c r="EI53" s="136"/>
      <c r="EJ53" s="212"/>
      <c r="EK53" s="211"/>
      <c r="EL53" s="211"/>
      <c r="EM53" s="211"/>
      <c r="EN53" s="136"/>
      <c r="EO53" s="212"/>
      <c r="EP53" s="211"/>
      <c r="EQ53" s="211"/>
      <c r="ER53" s="211"/>
      <c r="ES53" s="231"/>
      <c r="ET53" s="212"/>
      <c r="EU53" s="211"/>
      <c r="EV53" s="211"/>
      <c r="EW53" s="211"/>
      <c r="EX53" s="224"/>
      <c r="EY53"/>
      <c r="EZ53" s="225"/>
      <c r="FA53" s="225"/>
      <c r="FB53" s="225"/>
      <c r="FC53" s="226"/>
      <c r="FD53" s="234"/>
      <c r="FE53" s="234"/>
      <c r="FF53" s="234"/>
      <c r="FG53" s="224"/>
      <c r="FH53" s="224"/>
      <c r="FI53" s="224"/>
      <c r="FJ53" s="224"/>
      <c r="FK53" s="224"/>
      <c r="FL53" s="224"/>
      <c r="FM53" s="224"/>
      <c r="FN53" s="224"/>
      <c r="FO53" s="234"/>
      <c r="FP53" s="224"/>
      <c r="FQ53"/>
      <c r="FR53" s="225"/>
      <c r="FS53" s="225"/>
      <c r="FT53" s="225"/>
      <c r="FU53" s="135"/>
      <c r="FV53" s="135"/>
      <c r="FW53" s="135"/>
      <c r="FX53" s="135"/>
      <c r="FY53" s="135"/>
      <c r="FZ53" s="135"/>
    </row>
    <row r="54" spans="1:182" s="134" customFormat="1" ht="13.65" customHeight="1" x14ac:dyDescent="0.25">
      <c r="B54" s="163" t="s">
        <v>64</v>
      </c>
      <c r="M54" s="166"/>
      <c r="N54" s="166"/>
      <c r="O54" s="166"/>
      <c r="P54" s="166"/>
      <c r="Q54" s="166"/>
      <c r="R54" s="166"/>
      <c r="S54" s="213"/>
      <c r="T54" s="166"/>
      <c r="U54" s="166"/>
      <c r="V54" s="166"/>
      <c r="W54" s="166"/>
      <c r="X54" s="139"/>
      <c r="Y54" s="166"/>
      <c r="Z54" s="166"/>
      <c r="AA54" s="166"/>
      <c r="AB54" s="166"/>
      <c r="AC54" s="139"/>
      <c r="AD54" s="166"/>
      <c r="AE54" s="166"/>
      <c r="AF54" s="166"/>
      <c r="AG54" s="166"/>
      <c r="AH54" s="139"/>
      <c r="AI54" s="166"/>
      <c r="AJ54" s="166"/>
      <c r="AK54" s="166"/>
      <c r="AL54" s="166"/>
      <c r="AM54" s="139"/>
      <c r="AN54" s="166"/>
      <c r="AO54" s="166"/>
      <c r="AP54" s="166"/>
      <c r="AQ54" s="166"/>
      <c r="AR54" s="139"/>
      <c r="AS54" s="166"/>
      <c r="AT54" s="166"/>
      <c r="AU54" s="166"/>
      <c r="AV54" s="166"/>
      <c r="AW54" s="139"/>
      <c r="AX54" s="166"/>
      <c r="AY54" s="166"/>
      <c r="AZ54" s="166"/>
      <c r="BA54" s="166"/>
      <c r="BB54" s="139"/>
      <c r="BC54" s="166"/>
      <c r="BD54" s="166"/>
      <c r="BE54" s="166"/>
      <c r="BF54" s="166"/>
      <c r="BG54" s="139"/>
      <c r="BH54" s="166"/>
      <c r="BI54" s="166"/>
      <c r="BJ54" s="166"/>
      <c r="BK54" s="166"/>
      <c r="BL54" s="139"/>
      <c r="BM54" s="166"/>
      <c r="BN54" s="166"/>
      <c r="BO54" s="166"/>
      <c r="BP54" s="166"/>
      <c r="BQ54" s="139"/>
      <c r="BR54" s="166"/>
      <c r="BS54" s="166"/>
      <c r="BT54" s="166"/>
      <c r="BU54" s="166"/>
      <c r="BV54" s="139"/>
      <c r="BW54" s="166"/>
      <c r="BX54" s="166"/>
      <c r="BY54" s="166"/>
      <c r="BZ54" s="166"/>
      <c r="CA54" s="139"/>
      <c r="CB54" s="166"/>
      <c r="CC54" s="166"/>
      <c r="CD54" s="166"/>
      <c r="CE54" s="166"/>
      <c r="CF54" s="139"/>
      <c r="CG54" s="166"/>
      <c r="CH54" s="166"/>
      <c r="CI54" s="166"/>
      <c r="CJ54" s="166"/>
      <c r="CK54" s="139"/>
      <c r="CL54" s="166"/>
      <c r="CM54" s="166"/>
      <c r="CN54" s="166"/>
      <c r="CO54" s="166"/>
      <c r="CP54" s="139"/>
      <c r="CQ54" s="166"/>
      <c r="CR54" s="166"/>
      <c r="CS54" s="166"/>
      <c r="CT54" s="166"/>
      <c r="CU54" s="139"/>
      <c r="CV54" s="166"/>
      <c r="CW54" s="166"/>
      <c r="CX54" s="166"/>
      <c r="CY54" s="166"/>
      <c r="CZ54" s="139"/>
      <c r="DA54" s="166"/>
      <c r="DB54" s="166"/>
      <c r="DC54" s="166"/>
      <c r="DD54" s="166"/>
      <c r="DE54" s="139"/>
      <c r="DF54" s="166"/>
      <c r="DG54" s="166"/>
      <c r="DH54" s="166"/>
      <c r="DI54" s="166"/>
      <c r="DJ54" s="139"/>
      <c r="DK54" s="166"/>
      <c r="DL54" s="166"/>
      <c r="DM54" s="166"/>
      <c r="DN54" s="166"/>
      <c r="DO54" s="139"/>
      <c r="DP54" s="166"/>
      <c r="DQ54" s="166"/>
      <c r="DR54" s="166"/>
      <c r="DS54" s="166"/>
      <c r="DT54" s="139"/>
      <c r="DU54" s="166"/>
      <c r="DV54" s="166"/>
      <c r="DW54" s="166"/>
      <c r="DX54" s="166"/>
      <c r="DY54" s="139"/>
      <c r="DZ54" s="166"/>
      <c r="EA54" s="166"/>
      <c r="EB54" s="166"/>
      <c r="EC54" s="166"/>
      <c r="ED54" s="139"/>
      <c r="EE54" s="166"/>
      <c r="EF54" s="166"/>
      <c r="EG54" s="166"/>
      <c r="EH54" s="166"/>
      <c r="EI54" s="139"/>
      <c r="EJ54" s="166"/>
      <c r="EK54" s="166"/>
      <c r="EL54" s="166"/>
      <c r="EM54" s="166"/>
      <c r="EN54" s="139"/>
      <c r="EO54" s="226"/>
      <c r="EP54" s="226"/>
      <c r="EQ54" s="226"/>
      <c r="ER54" s="226"/>
      <c r="ES54" s="223"/>
      <c r="ET54" s="226"/>
      <c r="EU54" s="226"/>
      <c r="EV54" s="226"/>
      <c r="EW54" s="226"/>
      <c r="EX54" s="223"/>
      <c r="EY54"/>
      <c r="EZ54" s="218"/>
      <c r="FA54" s="218"/>
      <c r="FB54" s="218"/>
      <c r="FC54" s="226"/>
      <c r="FD54" s="230"/>
      <c r="FE54" s="230"/>
      <c r="FF54" s="230"/>
      <c r="FG54" s="226"/>
      <c r="FH54" s="226"/>
      <c r="FI54" s="226"/>
      <c r="FJ54" s="226"/>
      <c r="FK54" s="226"/>
      <c r="FL54" s="226"/>
      <c r="FM54" s="226"/>
      <c r="FN54" s="226"/>
      <c r="FO54" s="230"/>
      <c r="FP54" s="226"/>
      <c r="FQ54"/>
      <c r="FR54" s="218"/>
      <c r="FS54" s="218"/>
      <c r="FT54" s="218"/>
      <c r="FU54"/>
      <c r="FV54"/>
      <c r="FW54"/>
      <c r="FX54"/>
      <c r="FY54"/>
      <c r="FZ54"/>
    </row>
    <row r="55" spans="1:182" s="134" customFormat="1" ht="13.65" customHeight="1" x14ac:dyDescent="0.25">
      <c r="B55" s="162"/>
      <c r="C55" s="247"/>
      <c r="D55" s="247"/>
      <c r="E55" s="247"/>
      <c r="F55" s="247"/>
      <c r="G55" s="247"/>
      <c r="H55" s="247"/>
      <c r="I55" s="247"/>
      <c r="J55" s="247"/>
      <c r="K55" s="247"/>
      <c r="L55" s="247"/>
      <c r="M55" s="162"/>
      <c r="N55" s="162"/>
      <c r="O55" s="162"/>
      <c r="P55" s="162"/>
      <c r="Q55" s="162"/>
      <c r="R55" s="162"/>
      <c r="S55" s="162"/>
      <c r="T55" s="166"/>
      <c r="U55" s="166"/>
      <c r="V55" s="166"/>
      <c r="W55" s="166"/>
      <c r="X55" s="139"/>
      <c r="Y55" s="166"/>
      <c r="Z55" s="166"/>
      <c r="AA55" s="166"/>
      <c r="AB55" s="166"/>
      <c r="AC55" s="139"/>
      <c r="AD55" s="166"/>
      <c r="AE55" s="166"/>
      <c r="AF55" s="166"/>
      <c r="AG55" s="166"/>
      <c r="AH55" s="139"/>
      <c r="AI55" s="166"/>
      <c r="AJ55" s="166"/>
      <c r="AK55" s="166"/>
      <c r="AL55" s="166"/>
      <c r="AM55" s="139"/>
      <c r="AN55" s="166"/>
      <c r="AO55" s="166"/>
      <c r="AP55" s="166"/>
      <c r="AQ55" s="166"/>
      <c r="AR55" s="139"/>
      <c r="AS55" s="166"/>
      <c r="AT55" s="166"/>
      <c r="AU55" s="166"/>
      <c r="AV55" s="166"/>
      <c r="AW55" s="139"/>
      <c r="AX55" s="166"/>
      <c r="AY55" s="166"/>
      <c r="AZ55" s="166"/>
      <c r="BA55" s="166"/>
      <c r="BB55" s="139"/>
      <c r="BC55" s="166"/>
      <c r="BD55" s="166"/>
      <c r="BE55" s="166"/>
      <c r="BF55" s="166"/>
      <c r="BG55" s="139"/>
      <c r="BH55" s="166"/>
      <c r="BI55" s="166"/>
      <c r="BJ55" s="166"/>
      <c r="BK55" s="166"/>
      <c r="BL55" s="139"/>
      <c r="BM55" s="166"/>
      <c r="BN55" s="166"/>
      <c r="BO55" s="166"/>
      <c r="BP55" s="166"/>
      <c r="BQ55" s="139"/>
      <c r="BR55" s="166"/>
      <c r="BS55" s="166"/>
      <c r="BT55" s="166"/>
      <c r="BU55" s="166"/>
      <c r="BV55" s="139"/>
      <c r="BW55" s="166"/>
      <c r="BX55" s="166"/>
      <c r="BY55" s="166"/>
      <c r="BZ55" s="166"/>
      <c r="CA55" s="139"/>
      <c r="CB55" s="166"/>
      <c r="CC55" s="166"/>
      <c r="CD55" s="166"/>
      <c r="CE55" s="166"/>
      <c r="CF55" s="139"/>
      <c r="CG55" s="166"/>
      <c r="CH55" s="166"/>
      <c r="CI55" s="166"/>
      <c r="CJ55" s="166"/>
      <c r="CK55" s="139"/>
      <c r="CL55" s="166"/>
      <c r="CM55" s="166"/>
      <c r="CN55" s="166"/>
      <c r="CO55" s="166"/>
      <c r="CP55" s="139"/>
      <c r="CQ55" s="166"/>
      <c r="CR55" s="166"/>
      <c r="CS55" s="166"/>
      <c r="CT55" s="166"/>
      <c r="CU55" s="139"/>
      <c r="CV55" s="166"/>
      <c r="CW55" s="166"/>
      <c r="CX55" s="166"/>
      <c r="CY55" s="166"/>
      <c r="CZ55" s="139"/>
      <c r="DA55" s="166"/>
      <c r="DB55" s="166"/>
      <c r="DC55" s="166"/>
      <c r="DD55" s="166"/>
      <c r="DE55" s="139"/>
      <c r="DF55" s="166"/>
      <c r="DG55" s="166"/>
      <c r="DH55" s="166"/>
      <c r="DI55" s="166"/>
      <c r="DJ55" s="139"/>
      <c r="DK55" s="166"/>
      <c r="DL55" s="166"/>
      <c r="DM55" s="166"/>
      <c r="DN55" s="166"/>
      <c r="DO55" s="139"/>
      <c r="DP55" s="166"/>
      <c r="DQ55" s="166"/>
      <c r="DR55" s="166"/>
      <c r="DS55" s="166"/>
      <c r="DT55" s="139"/>
      <c r="DU55" s="166"/>
      <c r="DV55" s="166"/>
      <c r="DW55" s="166"/>
      <c r="DX55" s="166"/>
      <c r="DY55" s="139"/>
      <c r="DZ55" s="166"/>
      <c r="EA55" s="166"/>
      <c r="EB55" s="166"/>
      <c r="EC55" s="166"/>
      <c r="ED55" s="139"/>
      <c r="EE55" s="166"/>
      <c r="EF55" s="166"/>
      <c r="EG55" s="166"/>
      <c r="EH55" s="166"/>
      <c r="EI55" s="139"/>
      <c r="EJ55" s="166"/>
      <c r="EK55" s="166"/>
      <c r="EL55" s="166"/>
      <c r="EM55" s="166"/>
      <c r="EN55" s="139"/>
      <c r="EO55" s="226"/>
      <c r="EP55" s="226"/>
      <c r="EQ55" s="226"/>
      <c r="ER55" s="226"/>
      <c r="ES55" s="223"/>
      <c r="ET55" s="226"/>
      <c r="EU55" s="226"/>
      <c r="EV55" s="226"/>
      <c r="EW55" s="226"/>
      <c r="EX55" s="223"/>
      <c r="EY55"/>
      <c r="EZ55" s="218"/>
      <c r="FA55" s="218"/>
      <c r="FB55" s="218"/>
      <c r="FC55" s="226"/>
      <c r="FD55" s="230"/>
      <c r="FE55" s="230"/>
      <c r="FF55" s="230"/>
      <c r="FG55" s="226"/>
      <c r="FH55" s="226"/>
      <c r="FI55" s="226"/>
      <c r="FJ55" s="226"/>
      <c r="FK55" s="226"/>
      <c r="FL55" s="226"/>
      <c r="FM55" s="226"/>
      <c r="FN55" s="226"/>
      <c r="FO55" s="230"/>
      <c r="FP55" s="226"/>
      <c r="FQ55"/>
      <c r="FR55" s="218"/>
      <c r="FS55" s="218"/>
      <c r="FT55" s="218"/>
      <c r="FU55"/>
      <c r="FV55"/>
      <c r="FW55"/>
      <c r="FX55"/>
      <c r="FY55"/>
      <c r="FZ55"/>
    </row>
    <row r="56" spans="1:182" s="134" customFormat="1" ht="13.65" customHeight="1" x14ac:dyDescent="0.25">
      <c r="B56" s="162" t="s">
        <v>40</v>
      </c>
      <c r="M56" s="139"/>
      <c r="N56" s="166"/>
      <c r="O56" s="166"/>
      <c r="P56" s="166"/>
      <c r="Q56" s="166"/>
      <c r="R56" s="166"/>
      <c r="S56" s="139"/>
      <c r="T56" s="139"/>
      <c r="U56" s="139"/>
      <c r="V56" s="139"/>
      <c r="W56" s="139"/>
      <c r="X56" s="139"/>
      <c r="Y56" s="213"/>
      <c r="Z56" s="213"/>
      <c r="AA56" s="213"/>
      <c r="AB56" s="213"/>
      <c r="AC56" s="139"/>
      <c r="AD56" s="213"/>
      <c r="AE56" s="213"/>
      <c r="AF56" s="213"/>
      <c r="AG56" s="213"/>
      <c r="AH56" s="139"/>
      <c r="AI56" s="213"/>
      <c r="AJ56" s="213"/>
      <c r="AK56" s="213"/>
      <c r="AL56" s="213"/>
      <c r="AM56" s="139"/>
      <c r="AN56" s="213"/>
      <c r="AO56" s="213"/>
      <c r="AP56" s="213"/>
      <c r="AQ56" s="213"/>
      <c r="AR56" s="139"/>
      <c r="AS56" s="213"/>
      <c r="AT56" s="213"/>
      <c r="AU56" s="213"/>
      <c r="AV56" s="213"/>
      <c r="AW56" s="139"/>
      <c r="AX56" s="213"/>
      <c r="AY56" s="213"/>
      <c r="AZ56" s="213"/>
      <c r="BA56" s="213"/>
      <c r="BB56" s="139"/>
      <c r="BC56" s="213"/>
      <c r="BD56" s="213"/>
      <c r="BE56" s="213"/>
      <c r="BF56" s="213"/>
      <c r="BG56" s="139"/>
      <c r="BH56" s="213"/>
      <c r="BI56" s="213"/>
      <c r="BJ56" s="213"/>
      <c r="BK56" s="213"/>
      <c r="BL56" s="139"/>
      <c r="BM56" s="213"/>
      <c r="BN56" s="213"/>
      <c r="BO56" s="213"/>
      <c r="BP56" s="213"/>
      <c r="BQ56" s="139"/>
      <c r="BR56" s="213"/>
      <c r="BS56" s="213"/>
      <c r="BT56" s="213"/>
      <c r="BU56" s="213"/>
      <c r="BV56" s="139"/>
      <c r="BW56" s="213"/>
      <c r="BX56" s="213"/>
      <c r="BY56" s="213"/>
      <c r="BZ56" s="213"/>
      <c r="CA56" s="139"/>
      <c r="CB56" s="213"/>
      <c r="CC56" s="213"/>
      <c r="CD56" s="213"/>
      <c r="CE56" s="213"/>
      <c r="CF56" s="139"/>
      <c r="CG56" s="213"/>
      <c r="CH56" s="213"/>
      <c r="CI56" s="213"/>
      <c r="CJ56" s="213"/>
      <c r="CK56" s="139"/>
      <c r="CL56" s="213"/>
      <c r="CM56" s="213"/>
      <c r="CN56" s="213"/>
      <c r="CO56" s="213"/>
      <c r="CP56" s="139"/>
      <c r="CQ56" s="213"/>
      <c r="CR56" s="213"/>
      <c r="CS56" s="213"/>
      <c r="CT56" s="213"/>
      <c r="CU56" s="139"/>
      <c r="CV56" s="213"/>
      <c r="CW56" s="213"/>
      <c r="CX56" s="213"/>
      <c r="CY56" s="213"/>
      <c r="CZ56" s="139"/>
      <c r="DA56" s="213"/>
      <c r="DB56" s="213"/>
      <c r="DC56" s="213"/>
      <c r="DD56" s="213"/>
      <c r="DE56" s="139"/>
      <c r="DF56" s="213"/>
      <c r="DG56" s="213"/>
      <c r="DH56" s="213"/>
      <c r="DI56" s="213"/>
      <c r="DJ56" s="139"/>
      <c r="DK56" s="213"/>
      <c r="DL56" s="213"/>
      <c r="DM56" s="213"/>
      <c r="DN56" s="213"/>
      <c r="DO56" s="139"/>
      <c r="DP56" s="213"/>
      <c r="DQ56" s="213"/>
      <c r="DR56" s="213"/>
      <c r="DS56" s="213"/>
      <c r="DT56" s="139"/>
      <c r="DU56" s="213"/>
      <c r="DV56" s="213"/>
      <c r="DW56" s="213"/>
      <c r="DX56" s="213"/>
      <c r="DY56" s="139"/>
      <c r="DZ56" s="213"/>
      <c r="EA56" s="213"/>
      <c r="EB56" s="213"/>
      <c r="EC56" s="213"/>
      <c r="ED56" s="139"/>
      <c r="EE56" s="213"/>
      <c r="EF56" s="213"/>
      <c r="EG56" s="213"/>
      <c r="EH56" s="213"/>
      <c r="EI56" s="139"/>
      <c r="EJ56" s="213"/>
      <c r="EK56" s="213"/>
      <c r="EL56" s="213"/>
      <c r="EM56" s="213"/>
      <c r="EN56" s="139"/>
      <c r="EO56" s="213"/>
      <c r="EP56" s="213"/>
      <c r="EQ56" s="213"/>
      <c r="ER56" s="213"/>
      <c r="ES56" s="139"/>
      <c r="ET56" s="213"/>
      <c r="EU56" s="213"/>
      <c r="EV56" s="213"/>
      <c r="EW56" s="213"/>
      <c r="EX56" s="139"/>
      <c r="EY56"/>
      <c r="FC56" s="166"/>
      <c r="FD56" s="136"/>
      <c r="FE56" s="136"/>
      <c r="FF56" s="136"/>
      <c r="FG56" s="136"/>
      <c r="FQ56"/>
    </row>
    <row r="57" spans="1:182" s="134" customFormat="1" ht="13.65" customHeight="1" x14ac:dyDescent="0.25">
      <c r="B57" s="197" t="s">
        <v>41</v>
      </c>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c r="AL57" s="139"/>
      <c r="AM57" s="139"/>
      <c r="AN57" s="139"/>
      <c r="AO57" s="139"/>
      <c r="AP57" s="139"/>
      <c r="AQ57" s="139"/>
      <c r="AR57" s="139"/>
      <c r="AS57" s="139"/>
      <c r="AT57" s="139"/>
      <c r="AU57" s="139"/>
      <c r="AV57" s="139"/>
      <c r="AW57" s="139"/>
      <c r="AX57" s="139"/>
      <c r="AY57" s="139"/>
      <c r="AZ57" s="139"/>
      <c r="BA57" s="139"/>
      <c r="BB57" s="139"/>
      <c r="BC57" s="139"/>
      <c r="BD57" s="139"/>
      <c r="BE57" s="139"/>
      <c r="BF57" s="139"/>
      <c r="BG57" s="139"/>
      <c r="BH57" s="139"/>
      <c r="BI57" s="139"/>
      <c r="BJ57" s="139"/>
      <c r="BK57" s="139"/>
      <c r="BL57" s="139"/>
      <c r="BM57" s="139"/>
      <c r="BN57" s="139"/>
      <c r="BO57" s="139"/>
      <c r="BP57" s="139"/>
      <c r="BQ57" s="139"/>
      <c r="BR57" s="139"/>
      <c r="BS57" s="139"/>
      <c r="BT57" s="139"/>
      <c r="BU57" s="139"/>
      <c r="BV57" s="139"/>
      <c r="BW57" s="139"/>
      <c r="BX57" s="139"/>
      <c r="BY57" s="139"/>
      <c r="BZ57" s="139"/>
      <c r="CA57" s="139"/>
      <c r="CB57" s="139"/>
      <c r="CC57" s="139"/>
      <c r="CD57" s="139"/>
      <c r="CE57" s="139"/>
      <c r="CF57" s="139"/>
      <c r="CG57" s="139"/>
      <c r="CH57" s="139"/>
      <c r="CI57" s="139"/>
      <c r="CJ57" s="139"/>
      <c r="CK57" s="139"/>
      <c r="CL57" s="139"/>
      <c r="CM57" s="139"/>
      <c r="CN57" s="139"/>
      <c r="CO57" s="139"/>
      <c r="CP57" s="139"/>
      <c r="CQ57" s="139"/>
      <c r="CR57" s="139"/>
      <c r="CS57" s="139"/>
      <c r="CT57" s="139"/>
      <c r="CU57" s="139"/>
      <c r="CV57" s="139"/>
      <c r="CW57" s="139"/>
      <c r="CX57" s="139"/>
      <c r="CY57" s="139"/>
      <c r="CZ57" s="139"/>
      <c r="DA57" s="139"/>
      <c r="DB57" s="139"/>
      <c r="DC57" s="139"/>
      <c r="DD57" s="139"/>
      <c r="DE57" s="139"/>
      <c r="DF57" s="139"/>
      <c r="DG57" s="139"/>
      <c r="DH57" s="139"/>
      <c r="DI57" s="139"/>
      <c r="DJ57" s="139"/>
      <c r="DK57" s="139"/>
      <c r="DL57" s="139"/>
      <c r="DM57" s="139"/>
      <c r="DN57" s="139"/>
      <c r="DO57" s="139"/>
      <c r="DP57" s="139"/>
      <c r="DQ57" s="139"/>
      <c r="DR57" s="139"/>
      <c r="DS57" s="139"/>
      <c r="DT57" s="139"/>
      <c r="DU57" s="139"/>
      <c r="DV57" s="139"/>
      <c r="DW57" s="139"/>
      <c r="DX57" s="139"/>
      <c r="DY57" s="139"/>
      <c r="DZ57" s="139"/>
      <c r="EA57" s="139"/>
      <c r="EB57" s="139"/>
      <c r="EC57" s="139"/>
      <c r="ED57" s="139"/>
      <c r="EE57" s="139"/>
      <c r="EF57" s="139"/>
      <c r="EG57" s="139"/>
      <c r="EH57" s="139"/>
      <c r="EI57" s="139"/>
      <c r="EJ57" s="139"/>
      <c r="EK57" s="139"/>
      <c r="EL57" s="139"/>
      <c r="EM57" s="139"/>
      <c r="EN57" s="139"/>
      <c r="EO57" s="139"/>
      <c r="EP57" s="139"/>
      <c r="EQ57" s="139"/>
      <c r="ER57" s="139"/>
      <c r="ES57" s="139"/>
      <c r="ET57" s="139"/>
      <c r="EU57" s="139"/>
      <c r="EV57" s="139"/>
      <c r="EW57" s="139"/>
      <c r="EX57" s="139"/>
      <c r="EY57"/>
      <c r="FC57" s="139"/>
      <c r="FD57" s="136"/>
      <c r="FE57" s="136"/>
      <c r="FF57" s="136"/>
      <c r="FG57" s="136"/>
      <c r="FQ57"/>
    </row>
    <row r="58" spans="1:182" s="134" customFormat="1" ht="13.65" customHeight="1" x14ac:dyDescent="0.25">
      <c r="B58" s="197" t="s">
        <v>42</v>
      </c>
      <c r="M58" s="197"/>
      <c r="N58" s="139"/>
      <c r="O58" s="139"/>
      <c r="P58" s="139"/>
      <c r="Q58" s="139"/>
      <c r="R58" s="139"/>
      <c r="S58" s="139"/>
      <c r="T58" s="139"/>
      <c r="U58" s="139"/>
      <c r="V58" s="139"/>
      <c r="W58" s="139"/>
      <c r="X58" s="139"/>
      <c r="Y58" s="139"/>
      <c r="Z58" s="139"/>
      <c r="AA58" s="139"/>
      <c r="AB58" s="139"/>
      <c r="AC58" s="139"/>
      <c r="AD58" s="139"/>
      <c r="AE58" s="139"/>
      <c r="AF58" s="139"/>
      <c r="AG58" s="139"/>
      <c r="AH58" s="139"/>
      <c r="AI58" s="139"/>
      <c r="AJ58" s="139"/>
      <c r="AK58" s="139"/>
      <c r="AL58" s="139"/>
      <c r="AM58" s="139"/>
      <c r="AN58" s="139"/>
      <c r="AO58" s="139"/>
      <c r="AP58" s="139"/>
      <c r="AQ58" s="139"/>
      <c r="AR58" s="139"/>
      <c r="AS58" s="139"/>
      <c r="AT58" s="139"/>
      <c r="AU58" s="139"/>
      <c r="AV58" s="139"/>
      <c r="AW58" s="139"/>
      <c r="AX58" s="139"/>
      <c r="AY58" s="139"/>
      <c r="AZ58" s="139"/>
      <c r="BA58" s="139"/>
      <c r="BB58" s="139"/>
      <c r="BC58" s="139"/>
      <c r="BD58" s="139"/>
      <c r="BE58" s="139"/>
      <c r="BF58" s="139"/>
      <c r="BG58" s="139"/>
      <c r="BH58" s="139"/>
      <c r="BI58" s="139"/>
      <c r="BJ58" s="139"/>
      <c r="BK58" s="139"/>
      <c r="BL58" s="139"/>
      <c r="BM58" s="139"/>
      <c r="BN58" s="139"/>
      <c r="BO58" s="139"/>
      <c r="BP58" s="139"/>
      <c r="BQ58" s="139"/>
      <c r="BR58" s="139"/>
      <c r="BS58" s="139"/>
      <c r="BT58" s="139"/>
      <c r="BU58" s="139"/>
      <c r="BV58" s="139"/>
      <c r="BW58" s="139"/>
      <c r="BX58" s="139"/>
      <c r="BY58" s="139"/>
      <c r="BZ58" s="139"/>
      <c r="CA58" s="139"/>
      <c r="CB58" s="139"/>
      <c r="CC58" s="139"/>
      <c r="CD58" s="139"/>
      <c r="CE58" s="139"/>
      <c r="CF58" s="139"/>
      <c r="CG58" s="139"/>
      <c r="CH58" s="139"/>
      <c r="CI58" s="139"/>
      <c r="CJ58" s="139"/>
      <c r="CK58" s="139"/>
      <c r="CL58" s="139"/>
      <c r="CM58" s="139"/>
      <c r="CN58" s="139"/>
      <c r="CO58" s="139"/>
      <c r="CP58" s="139"/>
      <c r="CQ58" s="139"/>
      <c r="CR58" s="139"/>
      <c r="CS58" s="139"/>
      <c r="CT58" s="139"/>
      <c r="CU58" s="139"/>
      <c r="CV58" s="139"/>
      <c r="CW58" s="139"/>
      <c r="CX58" s="139"/>
      <c r="CY58" s="139"/>
      <c r="CZ58" s="139"/>
      <c r="DA58" s="139"/>
      <c r="DB58" s="139"/>
      <c r="DC58" s="139"/>
      <c r="DD58" s="139"/>
      <c r="DE58" s="139"/>
      <c r="DF58" s="139"/>
      <c r="DG58" s="139"/>
      <c r="DH58" s="139"/>
      <c r="DI58" s="139"/>
      <c r="DJ58" s="139"/>
      <c r="DK58" s="139"/>
      <c r="DL58" s="139"/>
      <c r="DM58" s="139"/>
      <c r="DN58" s="139"/>
      <c r="DO58" s="139"/>
      <c r="DP58" s="139"/>
      <c r="DQ58" s="139"/>
      <c r="DR58" s="139"/>
      <c r="DS58" s="139"/>
      <c r="DT58" s="139"/>
      <c r="DU58" s="139"/>
      <c r="DV58" s="139"/>
      <c r="DW58" s="139"/>
      <c r="DX58" s="139"/>
      <c r="DY58" s="139"/>
      <c r="DZ58" s="139"/>
      <c r="EA58" s="139"/>
      <c r="EB58" s="139"/>
      <c r="EC58" s="139"/>
      <c r="ED58" s="139"/>
      <c r="EE58" s="139"/>
      <c r="EF58" s="139"/>
      <c r="EG58" s="139"/>
      <c r="EH58" s="139"/>
      <c r="EI58" s="139"/>
      <c r="EJ58" s="139"/>
      <c r="EK58" s="139"/>
      <c r="EL58" s="139"/>
      <c r="EM58" s="139"/>
      <c r="EN58" s="139"/>
      <c r="EO58" s="139"/>
      <c r="EP58" s="139"/>
      <c r="EQ58" s="139"/>
      <c r="ER58" s="139"/>
      <c r="ES58" s="139"/>
      <c r="ET58" s="139"/>
      <c r="EU58" s="139"/>
      <c r="EV58" s="139"/>
      <c r="EW58" s="139"/>
      <c r="EX58" s="139"/>
      <c r="EY58"/>
      <c r="FC58" s="139"/>
      <c r="FQ58"/>
    </row>
    <row r="59" spans="1:182" s="134" customFormat="1" ht="13.65" customHeight="1" x14ac:dyDescent="0.25">
      <c r="B59" s="197" t="s">
        <v>43</v>
      </c>
      <c r="M59" s="197"/>
      <c r="N59" s="139"/>
      <c r="O59" s="139"/>
      <c r="P59" s="139"/>
      <c r="Q59" s="139"/>
      <c r="R59" s="139"/>
      <c r="S59" s="139"/>
      <c r="T59" s="139"/>
      <c r="U59" s="139"/>
      <c r="V59" s="139"/>
      <c r="W59" s="139"/>
      <c r="X59" s="139"/>
      <c r="Y59" s="139"/>
      <c r="Z59" s="139"/>
      <c r="AA59" s="139"/>
      <c r="AB59" s="139"/>
      <c r="AC59" s="139"/>
      <c r="AD59" s="139"/>
      <c r="AE59" s="139"/>
      <c r="AF59" s="139"/>
      <c r="AG59" s="139"/>
      <c r="AH59" s="139"/>
      <c r="AI59" s="139"/>
      <c r="AJ59" s="139"/>
      <c r="AK59" s="139"/>
      <c r="AL59" s="139"/>
      <c r="AM59" s="139"/>
      <c r="AN59" s="139"/>
      <c r="AO59" s="139"/>
      <c r="AP59" s="139"/>
      <c r="AQ59" s="139"/>
      <c r="AR59" s="139"/>
      <c r="AS59" s="139"/>
      <c r="AT59" s="139"/>
      <c r="AU59" s="139"/>
      <c r="AV59" s="139"/>
      <c r="AW59" s="139"/>
      <c r="AX59" s="139"/>
      <c r="AY59" s="139"/>
      <c r="AZ59" s="139"/>
      <c r="BA59" s="139"/>
      <c r="BB59" s="139"/>
      <c r="BC59" s="139"/>
      <c r="BD59" s="139"/>
      <c r="BE59" s="139"/>
      <c r="BF59" s="139"/>
      <c r="BG59" s="139"/>
      <c r="BH59" s="139"/>
      <c r="BI59" s="139"/>
      <c r="BJ59" s="139"/>
      <c r="BK59" s="139"/>
      <c r="BL59" s="139"/>
      <c r="BM59" s="139"/>
      <c r="BN59" s="139"/>
      <c r="BO59" s="139"/>
      <c r="BP59" s="139"/>
      <c r="BQ59" s="139"/>
      <c r="BR59" s="139"/>
      <c r="BS59" s="139"/>
      <c r="BT59" s="139"/>
      <c r="BU59" s="139"/>
      <c r="BV59" s="139"/>
      <c r="BW59" s="139"/>
      <c r="BX59" s="139"/>
      <c r="BY59" s="139"/>
      <c r="BZ59" s="139"/>
      <c r="CA59" s="139"/>
      <c r="CB59" s="139"/>
      <c r="CC59" s="139"/>
      <c r="CD59" s="139"/>
      <c r="CE59" s="139"/>
      <c r="CF59" s="139"/>
      <c r="CG59" s="139"/>
      <c r="CH59" s="139"/>
      <c r="CI59" s="139"/>
      <c r="CJ59" s="139"/>
      <c r="CK59" s="139"/>
      <c r="CL59" s="139"/>
      <c r="CM59" s="139"/>
      <c r="CN59" s="139"/>
      <c r="CO59" s="139"/>
      <c r="CP59" s="139"/>
      <c r="CQ59" s="139"/>
      <c r="CR59" s="139"/>
      <c r="CS59" s="139"/>
      <c r="CT59" s="139"/>
      <c r="CU59" s="139"/>
      <c r="CV59" s="139"/>
      <c r="CW59" s="139"/>
      <c r="CX59" s="139"/>
      <c r="CY59" s="139"/>
      <c r="CZ59" s="139"/>
      <c r="DA59" s="139"/>
      <c r="DB59" s="139"/>
      <c r="DC59" s="139"/>
      <c r="DD59" s="139"/>
      <c r="DE59" s="139"/>
      <c r="DF59" s="139"/>
      <c r="DG59" s="139"/>
      <c r="DH59" s="139"/>
      <c r="DI59" s="139"/>
      <c r="DJ59" s="139"/>
      <c r="DK59" s="139"/>
      <c r="DL59" s="139"/>
      <c r="DM59" s="139"/>
      <c r="DN59" s="139"/>
      <c r="DO59" s="139"/>
      <c r="DP59" s="139"/>
      <c r="DQ59" s="139"/>
      <c r="DR59" s="139"/>
      <c r="DS59" s="139"/>
      <c r="DT59" s="139"/>
      <c r="DU59" s="139"/>
      <c r="DV59" s="139"/>
      <c r="DW59" s="139"/>
      <c r="DX59" s="139"/>
      <c r="DY59" s="139"/>
      <c r="DZ59" s="139"/>
      <c r="EA59" s="139"/>
      <c r="EB59" s="139"/>
      <c r="EC59" s="139"/>
      <c r="ED59" s="139"/>
      <c r="EE59" s="139"/>
      <c r="EF59" s="139"/>
      <c r="EG59" s="139"/>
      <c r="EH59" s="139"/>
      <c r="EI59" s="139"/>
      <c r="EJ59" s="139"/>
      <c r="EK59" s="139"/>
      <c r="EL59" s="139"/>
      <c r="EM59" s="139"/>
      <c r="EN59" s="139"/>
      <c r="EO59" s="139"/>
      <c r="EP59" s="139"/>
      <c r="EQ59" s="139"/>
      <c r="ER59" s="139"/>
      <c r="ES59" s="139"/>
      <c r="ET59" s="139"/>
      <c r="EU59" s="139"/>
      <c r="EV59" s="139"/>
      <c r="EW59" s="139"/>
      <c r="EX59" s="139"/>
      <c r="EY59"/>
      <c r="FC59" s="139"/>
      <c r="FQ59"/>
    </row>
    <row r="60" spans="1:182" s="134" customFormat="1" ht="13.65" customHeight="1" x14ac:dyDescent="0.25">
      <c r="B60" s="197"/>
      <c r="M60" s="139"/>
      <c r="N60" s="139"/>
      <c r="O60" s="139"/>
      <c r="P60" s="139"/>
      <c r="Q60" s="139"/>
      <c r="R60" s="139"/>
      <c r="S60" s="139"/>
      <c r="T60" s="139"/>
      <c r="U60" s="139"/>
      <c r="V60" s="139"/>
      <c r="W60" s="139"/>
      <c r="X60" s="139"/>
      <c r="Y60" s="139"/>
      <c r="Z60" s="139"/>
      <c r="AA60" s="139"/>
      <c r="AB60" s="139"/>
      <c r="AC60" s="139"/>
      <c r="AD60" s="139"/>
      <c r="AE60" s="139"/>
      <c r="AF60" s="139"/>
      <c r="AG60" s="139"/>
      <c r="AH60" s="139"/>
      <c r="AI60" s="139"/>
      <c r="AJ60" s="139"/>
      <c r="AK60" s="139"/>
      <c r="AL60" s="139"/>
      <c r="AM60" s="139"/>
      <c r="AN60" s="139"/>
      <c r="AO60" s="139"/>
      <c r="AP60" s="139"/>
      <c r="AQ60" s="139"/>
      <c r="AR60" s="139"/>
      <c r="AS60" s="139"/>
      <c r="AT60" s="139"/>
      <c r="AU60" s="139"/>
      <c r="AV60" s="139"/>
      <c r="AW60" s="139"/>
      <c r="AX60" s="139"/>
      <c r="AY60" s="139"/>
      <c r="AZ60" s="139"/>
      <c r="BA60" s="139"/>
      <c r="BB60" s="139"/>
      <c r="BC60" s="139"/>
      <c r="BD60" s="139"/>
      <c r="BE60" s="139"/>
      <c r="BF60" s="139"/>
      <c r="BG60" s="139"/>
      <c r="BH60" s="139"/>
      <c r="BI60" s="139"/>
      <c r="BJ60" s="139"/>
      <c r="BK60" s="139"/>
      <c r="BL60" s="139"/>
      <c r="BM60" s="139"/>
      <c r="BN60" s="139"/>
      <c r="BO60" s="139"/>
      <c r="BP60" s="139"/>
      <c r="BQ60" s="139"/>
      <c r="BR60" s="139"/>
      <c r="BS60" s="139"/>
      <c r="BT60" s="139"/>
      <c r="BU60" s="139"/>
      <c r="BV60" s="139"/>
      <c r="BW60" s="139"/>
      <c r="BX60" s="139"/>
      <c r="BY60" s="139"/>
      <c r="BZ60" s="139"/>
      <c r="CA60" s="139"/>
      <c r="CB60" s="139"/>
      <c r="CC60" s="139"/>
      <c r="CD60" s="139"/>
      <c r="CE60" s="139"/>
      <c r="CF60" s="139"/>
      <c r="CG60" s="139"/>
      <c r="CH60" s="139"/>
      <c r="CI60" s="139"/>
      <c r="CJ60" s="139"/>
      <c r="CK60" s="139"/>
      <c r="CL60" s="139"/>
      <c r="CM60" s="139"/>
      <c r="CN60" s="139"/>
      <c r="CO60" s="139"/>
      <c r="CP60" s="139"/>
      <c r="CQ60" s="139"/>
      <c r="CR60" s="139"/>
      <c r="CS60" s="139"/>
      <c r="CT60" s="139"/>
      <c r="CU60" s="139"/>
      <c r="CV60" s="139"/>
      <c r="CW60" s="139"/>
      <c r="CX60" s="139"/>
      <c r="CY60" s="139"/>
      <c r="CZ60" s="139"/>
      <c r="DA60" s="139"/>
      <c r="DB60" s="139"/>
      <c r="DC60" s="139"/>
      <c r="DD60" s="139"/>
      <c r="DE60" s="139"/>
      <c r="DF60" s="139"/>
      <c r="DG60" s="139"/>
      <c r="DH60" s="139"/>
      <c r="DI60" s="139"/>
      <c r="DJ60" s="139"/>
      <c r="DK60" s="139"/>
      <c r="DL60" s="139"/>
      <c r="DM60" s="139"/>
      <c r="DN60" s="139"/>
      <c r="DO60" s="139"/>
      <c r="DP60" s="139"/>
      <c r="DQ60" s="139"/>
      <c r="DR60" s="139"/>
      <c r="DS60" s="139"/>
      <c r="DT60" s="139"/>
      <c r="DU60" s="139"/>
      <c r="DV60" s="139"/>
      <c r="DW60" s="139"/>
      <c r="DX60" s="139"/>
      <c r="DY60" s="139"/>
      <c r="DZ60" s="139"/>
      <c r="EA60" s="139"/>
      <c r="EB60" s="139"/>
      <c r="EC60" s="139"/>
      <c r="ED60" s="139"/>
      <c r="EE60" s="139"/>
      <c r="EF60" s="139"/>
      <c r="EG60" s="139"/>
      <c r="EH60" s="139"/>
      <c r="EI60" s="139"/>
      <c r="EJ60" s="139"/>
      <c r="EK60" s="139"/>
      <c r="EL60" s="139"/>
      <c r="EM60" s="139"/>
      <c r="EN60" s="139"/>
      <c r="EO60" s="139"/>
      <c r="EP60" s="139"/>
      <c r="EQ60" s="139"/>
      <c r="ER60" s="139"/>
      <c r="ES60" s="139"/>
      <c r="ET60" s="139"/>
      <c r="EU60" s="139"/>
      <c r="EV60" s="139"/>
      <c r="EW60" s="139"/>
      <c r="EX60" s="139"/>
      <c r="EY60"/>
      <c r="FC60" s="139"/>
      <c r="FQ60"/>
    </row>
    <row r="61" spans="1:182" s="134" customFormat="1" ht="13.65" customHeight="1" x14ac:dyDescent="0.25">
      <c r="B61" s="162" t="s">
        <v>44</v>
      </c>
      <c r="C61" s="248"/>
      <c r="D61" s="248"/>
      <c r="E61" s="248"/>
      <c r="F61" s="248"/>
      <c r="G61" s="248"/>
      <c r="H61" s="248"/>
      <c r="I61" s="248"/>
      <c r="J61" s="248"/>
      <c r="K61" s="248"/>
      <c r="L61" s="248"/>
      <c r="M61" s="139"/>
      <c r="N61" s="139"/>
      <c r="O61" s="139"/>
      <c r="P61" s="139"/>
      <c r="Q61" s="139"/>
      <c r="R61" s="139"/>
      <c r="S61" s="139"/>
      <c r="T61" s="139"/>
      <c r="U61" s="139"/>
      <c r="V61" s="139"/>
      <c r="W61" s="139"/>
      <c r="X61" s="139"/>
      <c r="Y61" s="139"/>
      <c r="Z61" s="139"/>
      <c r="AA61" s="139"/>
      <c r="AB61" s="139"/>
      <c r="AC61" s="139"/>
      <c r="AD61" s="139"/>
      <c r="AE61" s="139"/>
      <c r="AF61" s="139"/>
      <c r="AG61" s="139"/>
      <c r="AH61" s="139"/>
      <c r="AI61" s="139"/>
      <c r="AJ61" s="139"/>
      <c r="AK61" s="139"/>
      <c r="AL61" s="139"/>
      <c r="AM61" s="139"/>
      <c r="AN61" s="139"/>
      <c r="AO61" s="139"/>
      <c r="AP61" s="139"/>
      <c r="AQ61" s="139"/>
      <c r="AR61" s="139"/>
      <c r="AS61" s="139"/>
      <c r="AT61" s="139"/>
      <c r="AU61" s="139"/>
      <c r="AV61" s="139"/>
      <c r="AW61" s="139"/>
      <c r="AX61" s="139"/>
      <c r="AY61" s="139"/>
      <c r="AZ61" s="139"/>
      <c r="BA61" s="139"/>
      <c r="BB61" s="139"/>
      <c r="BC61" s="139"/>
      <c r="BD61" s="139"/>
      <c r="BE61" s="139"/>
      <c r="BF61" s="139"/>
      <c r="BG61" s="139"/>
      <c r="BH61" s="139"/>
      <c r="BI61" s="139"/>
      <c r="BJ61" s="139"/>
      <c r="BK61" s="139"/>
      <c r="BL61" s="139"/>
      <c r="BM61" s="139"/>
      <c r="BN61" s="139"/>
      <c r="BO61" s="139"/>
      <c r="BP61" s="139"/>
      <c r="BQ61" s="139"/>
      <c r="BR61" s="139"/>
      <c r="BS61" s="139"/>
      <c r="BT61" s="139"/>
      <c r="BU61" s="139"/>
      <c r="BV61" s="139"/>
      <c r="BW61" s="139"/>
      <c r="BX61" s="139"/>
      <c r="BY61" s="139"/>
      <c r="BZ61" s="139"/>
      <c r="CA61" s="139"/>
      <c r="CB61" s="139"/>
      <c r="CC61" s="139"/>
      <c r="CD61" s="139"/>
      <c r="CE61" s="139"/>
      <c r="CF61" s="139"/>
      <c r="CG61" s="139"/>
      <c r="CH61" s="139"/>
      <c r="CI61" s="139"/>
      <c r="CJ61" s="139"/>
      <c r="CK61" s="139"/>
      <c r="CL61" s="139"/>
      <c r="CM61" s="139"/>
      <c r="CN61" s="139"/>
      <c r="CO61" s="139"/>
      <c r="CP61" s="139"/>
      <c r="CQ61" s="139"/>
      <c r="CR61" s="139"/>
      <c r="CS61" s="139"/>
      <c r="CT61" s="139"/>
      <c r="CU61" s="139"/>
      <c r="CV61" s="139"/>
      <c r="CW61" s="139"/>
      <c r="CX61" s="139"/>
      <c r="CY61" s="139"/>
      <c r="CZ61" s="139"/>
      <c r="DA61" s="139"/>
      <c r="DB61" s="139"/>
      <c r="DC61" s="139"/>
      <c r="DD61" s="139"/>
      <c r="DE61" s="139"/>
      <c r="DF61" s="139"/>
      <c r="DG61" s="139"/>
      <c r="DH61" s="139"/>
      <c r="DI61" s="139"/>
      <c r="DJ61" s="139"/>
      <c r="DK61" s="139"/>
      <c r="DL61" s="139"/>
      <c r="DM61" s="139"/>
      <c r="DN61" s="139"/>
      <c r="DO61" s="139"/>
      <c r="DP61" s="139"/>
      <c r="DQ61" s="139"/>
      <c r="DR61" s="139"/>
      <c r="DS61" s="139"/>
      <c r="DT61" s="139"/>
      <c r="DU61" s="139"/>
      <c r="DV61" s="139"/>
      <c r="DW61" s="139"/>
      <c r="DX61" s="139"/>
      <c r="DY61" s="139"/>
      <c r="DZ61" s="139"/>
      <c r="EA61" s="139"/>
      <c r="EB61" s="139"/>
      <c r="EC61" s="139"/>
      <c r="ED61" s="139"/>
      <c r="EE61" s="139"/>
      <c r="EF61" s="139"/>
      <c r="EG61" s="139"/>
      <c r="EH61" s="139"/>
      <c r="EI61" s="139"/>
      <c r="EJ61" s="139"/>
      <c r="EK61" s="139"/>
      <c r="EL61" s="139"/>
      <c r="EM61" s="139"/>
      <c r="EN61" s="139"/>
      <c r="EO61" s="139"/>
      <c r="EP61" s="139"/>
      <c r="EQ61" s="139"/>
      <c r="ER61" s="139"/>
      <c r="ES61" s="139"/>
      <c r="ET61" s="139"/>
      <c r="EU61" s="139"/>
      <c r="EV61" s="139"/>
      <c r="EW61" s="139"/>
      <c r="EX61" s="139"/>
      <c r="EY61"/>
      <c r="FC61" s="139"/>
      <c r="FD61" s="136"/>
      <c r="FE61" s="136"/>
      <c r="FF61" s="136"/>
      <c r="FG61" s="136"/>
      <c r="FQ61"/>
    </row>
    <row r="62" spans="1:182" s="134" customFormat="1" ht="13.65" customHeight="1" x14ac:dyDescent="0.25">
      <c r="B62" s="197" t="s">
        <v>65</v>
      </c>
      <c r="M62" s="197"/>
      <c r="W62" s="139"/>
      <c r="X62" s="139"/>
      <c r="Y62" s="139"/>
      <c r="Z62" s="139"/>
      <c r="AA62" s="139"/>
      <c r="AB62" s="139"/>
      <c r="AC62" s="139"/>
      <c r="AD62" s="139"/>
      <c r="AE62" s="139"/>
      <c r="AF62" s="139"/>
      <c r="AG62" s="139"/>
      <c r="AH62" s="139"/>
      <c r="AI62" s="139"/>
      <c r="AJ62" s="139"/>
      <c r="AK62" s="139"/>
      <c r="AL62" s="139"/>
      <c r="AM62" s="139"/>
      <c r="AN62" s="139"/>
      <c r="AO62" s="139"/>
      <c r="AP62" s="139"/>
      <c r="AQ62" s="139"/>
      <c r="AR62" s="139"/>
      <c r="AS62" s="139"/>
      <c r="AT62" s="139"/>
      <c r="AU62" s="139"/>
      <c r="AV62" s="139"/>
      <c r="AW62" s="139"/>
      <c r="AX62" s="139"/>
      <c r="AY62" s="139"/>
      <c r="AZ62" s="139"/>
      <c r="BA62" s="139"/>
      <c r="BB62" s="139"/>
      <c r="BC62" s="139"/>
      <c r="BD62" s="139"/>
      <c r="BE62" s="139"/>
      <c r="BF62" s="139"/>
      <c r="BG62" s="139"/>
      <c r="BH62" s="139"/>
      <c r="BI62" s="139"/>
      <c r="BJ62" s="139"/>
      <c r="BK62" s="139"/>
      <c r="BL62" s="139"/>
      <c r="BM62" s="139"/>
      <c r="BN62" s="139"/>
      <c r="BO62" s="139"/>
      <c r="BP62" s="139"/>
      <c r="BQ62" s="139"/>
      <c r="BR62" s="139"/>
      <c r="BS62" s="139"/>
      <c r="BT62" s="139"/>
      <c r="BU62" s="139"/>
      <c r="BV62" s="139"/>
      <c r="BW62" s="139"/>
      <c r="BX62" s="139"/>
      <c r="BY62" s="139"/>
      <c r="BZ62" s="139"/>
      <c r="CA62" s="139"/>
      <c r="CB62" s="139"/>
      <c r="CC62" s="139"/>
      <c r="CD62" s="139"/>
      <c r="CE62" s="139"/>
      <c r="CF62" s="139"/>
      <c r="CG62" s="139"/>
      <c r="CH62" s="139"/>
      <c r="CI62" s="139"/>
      <c r="CJ62" s="139"/>
      <c r="CK62" s="139"/>
      <c r="CL62" s="139"/>
      <c r="CM62" s="139"/>
      <c r="CN62" s="139"/>
      <c r="CO62" s="139"/>
      <c r="CP62" s="139"/>
      <c r="CQ62" s="139"/>
      <c r="CR62" s="139"/>
      <c r="CS62" s="139"/>
      <c r="CT62" s="139"/>
      <c r="CU62" s="139"/>
      <c r="CV62" s="139"/>
      <c r="CW62" s="139"/>
      <c r="CX62" s="139"/>
      <c r="CY62" s="139"/>
      <c r="CZ62" s="139"/>
      <c r="DA62" s="139"/>
      <c r="DB62" s="139"/>
      <c r="DC62" s="139"/>
      <c r="DD62" s="139"/>
      <c r="DE62" s="139"/>
      <c r="DF62" s="139"/>
      <c r="DG62" s="139"/>
      <c r="DH62" s="139"/>
      <c r="DI62" s="139"/>
      <c r="DJ62" s="139"/>
      <c r="DK62" s="139"/>
      <c r="DL62" s="139"/>
      <c r="DM62" s="139"/>
      <c r="DN62" s="139"/>
      <c r="DO62" s="139"/>
      <c r="DP62" s="139"/>
      <c r="DQ62" s="139"/>
      <c r="DR62" s="139"/>
      <c r="DS62" s="139"/>
      <c r="DT62" s="139"/>
      <c r="DU62" s="139"/>
      <c r="DV62" s="139"/>
      <c r="DW62" s="139"/>
      <c r="DX62" s="139"/>
      <c r="DY62" s="139"/>
      <c r="DZ62" s="139"/>
      <c r="EA62" s="139"/>
      <c r="EB62" s="139"/>
      <c r="EC62" s="139"/>
      <c r="ED62" s="139"/>
      <c r="EE62" s="139"/>
      <c r="EF62" s="139"/>
      <c r="EG62" s="139"/>
      <c r="EH62" s="139"/>
      <c r="EI62" s="139"/>
      <c r="EJ62" s="139"/>
      <c r="EK62" s="139"/>
      <c r="EL62" s="139"/>
      <c r="EM62" s="139"/>
      <c r="EN62" s="139"/>
      <c r="EO62" s="139"/>
      <c r="EP62" s="139"/>
      <c r="EQ62" s="139"/>
      <c r="ER62" s="139"/>
      <c r="ES62" s="139"/>
      <c r="ET62" s="139"/>
      <c r="EU62" s="139"/>
      <c r="EV62" s="139"/>
      <c r="EW62" s="139"/>
      <c r="EX62" s="139"/>
      <c r="EY62"/>
      <c r="FC62" s="139"/>
      <c r="FD62" s="136"/>
      <c r="FE62" s="136"/>
      <c r="FF62" s="136"/>
      <c r="FG62" s="136"/>
      <c r="FQ62"/>
    </row>
    <row r="63" spans="1:182" s="134" customFormat="1" ht="13.65" customHeight="1" x14ac:dyDescent="0.25">
      <c r="B63" s="197"/>
      <c r="W63" s="139"/>
      <c r="X63" s="139"/>
      <c r="Y63" s="139"/>
      <c r="Z63" s="139"/>
      <c r="AA63" s="139"/>
      <c r="AB63" s="139"/>
      <c r="AC63" s="139"/>
      <c r="AD63" s="139"/>
      <c r="AE63" s="139"/>
      <c r="AF63" s="139"/>
      <c r="AG63" s="139"/>
      <c r="AH63" s="139"/>
      <c r="AI63" s="139"/>
      <c r="AJ63" s="139"/>
      <c r="AK63" s="139"/>
      <c r="AL63" s="139"/>
      <c r="AM63" s="139"/>
      <c r="AN63" s="139"/>
      <c r="AO63" s="139"/>
      <c r="AP63" s="139"/>
      <c r="AQ63" s="139"/>
      <c r="AR63" s="139"/>
      <c r="AS63" s="139"/>
      <c r="AT63" s="139"/>
      <c r="AU63" s="139"/>
      <c r="AV63" s="139"/>
      <c r="AW63" s="139"/>
      <c r="AX63" s="139"/>
      <c r="AY63" s="139"/>
      <c r="AZ63" s="139"/>
      <c r="BA63" s="139"/>
      <c r="BB63" s="139"/>
      <c r="BC63" s="139"/>
      <c r="BD63" s="139"/>
      <c r="BE63" s="139"/>
      <c r="BF63" s="139"/>
      <c r="BG63" s="139"/>
      <c r="BH63" s="139"/>
      <c r="BI63" s="139"/>
      <c r="BJ63" s="139"/>
      <c r="BK63" s="139"/>
      <c r="BL63" s="139"/>
      <c r="BM63" s="139"/>
      <c r="BN63" s="139"/>
      <c r="BO63" s="139"/>
      <c r="BP63" s="139"/>
      <c r="BQ63" s="139"/>
      <c r="BR63" s="139"/>
      <c r="BS63" s="139"/>
      <c r="BT63" s="139"/>
      <c r="BU63" s="139"/>
      <c r="BV63" s="139"/>
      <c r="BW63" s="139"/>
      <c r="BX63" s="139"/>
      <c r="BY63" s="139"/>
      <c r="BZ63" s="139"/>
      <c r="CA63" s="139"/>
      <c r="CB63" s="139"/>
      <c r="CC63" s="139"/>
      <c r="CD63" s="139"/>
      <c r="CE63" s="139"/>
      <c r="CF63" s="139"/>
      <c r="CG63" s="139"/>
      <c r="CH63" s="139"/>
      <c r="CI63" s="139"/>
      <c r="CJ63" s="139"/>
      <c r="CK63" s="139"/>
      <c r="CL63" s="139"/>
      <c r="CM63" s="139"/>
      <c r="CN63" s="139"/>
      <c r="CO63" s="139"/>
      <c r="CP63" s="139"/>
      <c r="CQ63" s="139"/>
      <c r="CR63" s="139"/>
      <c r="CS63" s="139"/>
      <c r="CT63" s="139"/>
      <c r="CU63" s="139"/>
      <c r="CV63" s="139"/>
      <c r="CW63" s="139"/>
      <c r="CX63" s="139"/>
      <c r="CY63" s="139"/>
      <c r="CZ63" s="139"/>
      <c r="DA63" s="139"/>
      <c r="DB63" s="139"/>
      <c r="DC63" s="139"/>
      <c r="DD63" s="139"/>
      <c r="DE63" s="139"/>
      <c r="DF63" s="139"/>
      <c r="DG63" s="139"/>
      <c r="DH63" s="139"/>
      <c r="DI63" s="139"/>
      <c r="DJ63" s="139"/>
      <c r="DK63" s="139"/>
      <c r="DL63" s="139"/>
      <c r="DM63" s="139"/>
      <c r="DN63" s="139"/>
      <c r="DO63" s="139"/>
      <c r="DP63" s="139"/>
      <c r="DQ63" s="139"/>
      <c r="DR63" s="139"/>
      <c r="DS63" s="139"/>
      <c r="DT63" s="139"/>
      <c r="DU63" s="139"/>
      <c r="DV63" s="139"/>
      <c r="DW63" s="139"/>
      <c r="DX63" s="139"/>
      <c r="DY63" s="139"/>
      <c r="DZ63" s="139"/>
      <c r="EA63" s="139"/>
      <c r="EB63" s="139"/>
      <c r="EC63" s="139"/>
      <c r="ED63" s="139"/>
      <c r="EE63" s="139"/>
      <c r="EF63" s="139"/>
      <c r="EG63" s="139"/>
      <c r="EH63" s="139"/>
      <c r="EI63" s="139"/>
      <c r="EJ63" s="139"/>
      <c r="EK63" s="139"/>
      <c r="EL63" s="139"/>
      <c r="EM63" s="139"/>
      <c r="EN63" s="139"/>
      <c r="EO63" s="139"/>
      <c r="EP63" s="139"/>
      <c r="EQ63" s="139"/>
      <c r="ER63" s="139"/>
      <c r="ES63" s="139"/>
      <c r="ET63" s="139"/>
      <c r="EU63" s="139"/>
      <c r="EV63" s="139"/>
      <c r="EW63" s="139"/>
      <c r="EX63" s="139"/>
      <c r="EY63"/>
      <c r="FC63" s="139"/>
      <c r="FD63" s="136"/>
      <c r="FE63" s="136"/>
      <c r="FF63" s="136"/>
      <c r="FG63" s="136"/>
      <c r="FQ63"/>
    </row>
    <row r="64" spans="1:182" s="134" customFormat="1" ht="13.65" customHeight="1" x14ac:dyDescent="0.25">
      <c r="A64" s="139"/>
      <c r="B64" s="197"/>
      <c r="M64" s="139"/>
      <c r="N64" s="139"/>
      <c r="O64" s="139"/>
      <c r="P64" s="139"/>
      <c r="Q64" s="139"/>
      <c r="R64" s="139"/>
      <c r="S64" s="139"/>
      <c r="T64" s="139"/>
      <c r="U64" s="139"/>
      <c r="V64" s="139"/>
      <c r="W64" s="139"/>
      <c r="X64" s="139"/>
      <c r="Y64" s="139"/>
      <c r="Z64" s="139"/>
      <c r="AA64" s="139"/>
      <c r="AB64" s="139"/>
      <c r="AC64" s="139"/>
      <c r="AD64" s="139"/>
      <c r="AE64" s="139"/>
      <c r="AF64" s="139"/>
      <c r="AG64" s="139"/>
      <c r="AH64" s="139"/>
      <c r="AI64" s="139"/>
      <c r="AJ64" s="139"/>
      <c r="AK64" s="139"/>
      <c r="AL64" s="139"/>
      <c r="AM64" s="139"/>
      <c r="AN64" s="139"/>
      <c r="AO64" s="139"/>
      <c r="AP64" s="139"/>
      <c r="AQ64" s="139"/>
      <c r="AR64" s="139"/>
      <c r="AS64" s="139"/>
      <c r="AT64" s="139"/>
      <c r="AU64" s="139"/>
      <c r="AV64" s="139"/>
      <c r="AW64" s="139"/>
      <c r="AX64" s="139"/>
      <c r="AY64" s="139"/>
      <c r="AZ64" s="139"/>
      <c r="BA64" s="139"/>
      <c r="BB64" s="139"/>
      <c r="BC64" s="139"/>
      <c r="BD64" s="139"/>
      <c r="BE64" s="139"/>
      <c r="BF64" s="139"/>
      <c r="BG64" s="139"/>
      <c r="BH64" s="139"/>
      <c r="BI64" s="139"/>
      <c r="BJ64" s="139"/>
      <c r="BK64" s="139"/>
      <c r="BL64" s="139"/>
      <c r="BM64" s="139"/>
      <c r="BN64" s="139"/>
      <c r="BO64" s="139"/>
      <c r="BP64" s="139"/>
      <c r="BQ64" s="139"/>
      <c r="BR64" s="139"/>
      <c r="BS64" s="139"/>
      <c r="BT64" s="139"/>
      <c r="BU64" s="139"/>
      <c r="BV64" s="139"/>
      <c r="BW64" s="139"/>
      <c r="BX64" s="139"/>
      <c r="BY64" s="139"/>
      <c r="BZ64" s="139"/>
      <c r="CA64" s="139"/>
      <c r="CB64" s="139"/>
      <c r="CC64" s="139"/>
      <c r="CD64" s="139"/>
      <c r="CE64" s="139"/>
      <c r="CF64" s="139"/>
      <c r="CG64" s="139"/>
      <c r="CH64" s="139"/>
      <c r="CI64" s="139"/>
      <c r="CJ64" s="139"/>
      <c r="CK64" s="139"/>
      <c r="CL64" s="139"/>
      <c r="CM64" s="139"/>
      <c r="CN64" s="139"/>
      <c r="CO64" s="139"/>
      <c r="CP64" s="139"/>
      <c r="CQ64" s="139"/>
      <c r="CR64" s="139"/>
      <c r="CS64" s="139"/>
      <c r="CT64" s="139"/>
      <c r="CU64" s="139"/>
      <c r="CV64" s="139"/>
      <c r="CW64" s="139"/>
      <c r="CX64" s="139"/>
      <c r="CY64" s="139"/>
      <c r="CZ64" s="139"/>
      <c r="DA64" s="139"/>
      <c r="DB64" s="139"/>
      <c r="DC64" s="139"/>
      <c r="DD64" s="139"/>
      <c r="DE64" s="139"/>
      <c r="DF64" s="139"/>
      <c r="DG64" s="139"/>
      <c r="DH64" s="139"/>
      <c r="DI64" s="139"/>
      <c r="DJ64" s="139"/>
      <c r="DK64" s="139"/>
      <c r="DL64" s="139"/>
      <c r="DM64" s="139"/>
      <c r="DN64" s="139"/>
      <c r="DO64" s="139"/>
      <c r="DP64" s="139"/>
      <c r="DQ64" s="139"/>
      <c r="DR64" s="139"/>
      <c r="DS64" s="139"/>
      <c r="DT64" s="139"/>
      <c r="DU64" s="139"/>
      <c r="DV64" s="139"/>
      <c r="DW64" s="139"/>
      <c r="DX64" s="139"/>
      <c r="DY64" s="139"/>
      <c r="DZ64" s="139"/>
      <c r="EA64" s="139"/>
      <c r="EB64" s="139"/>
      <c r="EC64" s="139"/>
      <c r="ED64" s="139"/>
      <c r="EE64" s="139"/>
      <c r="EF64" s="139"/>
      <c r="EG64" s="139"/>
      <c r="EH64" s="139"/>
      <c r="EI64" s="139"/>
      <c r="EJ64" s="139"/>
      <c r="EK64" s="139"/>
      <c r="EL64" s="139"/>
      <c r="EM64" s="139"/>
      <c r="EN64" s="139"/>
      <c r="EO64" s="139"/>
      <c r="EP64" s="139"/>
      <c r="EQ64" s="139"/>
      <c r="ER64" s="139"/>
      <c r="ES64" s="139"/>
      <c r="ET64" s="139"/>
      <c r="EU64" s="139"/>
      <c r="EV64" s="139"/>
      <c r="EW64" s="139"/>
      <c r="EX64" s="139"/>
      <c r="EY64"/>
      <c r="FC64" s="139"/>
      <c r="FQ64"/>
    </row>
    <row r="65" spans="1:173" s="134" customFormat="1" ht="13.65" customHeight="1" x14ac:dyDescent="0.25">
      <c r="A65" s="139"/>
      <c r="B65" s="197"/>
      <c r="M65" s="139"/>
      <c r="N65" s="139"/>
      <c r="O65" s="139"/>
      <c r="P65" s="139"/>
      <c r="Q65" s="139"/>
      <c r="R65" s="139"/>
      <c r="S65" s="139"/>
      <c r="T65" s="139"/>
      <c r="U65" s="139"/>
      <c r="V65" s="139"/>
      <c r="W65" s="139"/>
      <c r="X65" s="139"/>
      <c r="Y65" s="139"/>
      <c r="Z65" s="139"/>
      <c r="AA65" s="139"/>
      <c r="AB65" s="139"/>
      <c r="AC65" s="139"/>
      <c r="AD65" s="139"/>
      <c r="AE65" s="139"/>
      <c r="AF65" s="139"/>
      <c r="AG65" s="139"/>
      <c r="AH65" s="139"/>
      <c r="AI65" s="139"/>
      <c r="AJ65" s="139"/>
      <c r="AK65" s="139"/>
      <c r="AL65" s="139"/>
      <c r="AM65" s="139"/>
      <c r="AN65" s="139"/>
      <c r="AO65" s="139"/>
      <c r="AP65" s="139"/>
      <c r="AQ65" s="139"/>
      <c r="AR65" s="139"/>
      <c r="AS65" s="139"/>
      <c r="AT65" s="139"/>
      <c r="AU65" s="139"/>
      <c r="AV65" s="139"/>
      <c r="AW65" s="139"/>
      <c r="AX65" s="139"/>
      <c r="AY65" s="139"/>
      <c r="AZ65" s="139"/>
      <c r="BA65" s="139"/>
      <c r="BB65" s="139"/>
      <c r="BC65" s="139"/>
      <c r="BD65" s="139"/>
      <c r="BE65" s="139"/>
      <c r="BF65" s="139"/>
      <c r="BG65" s="139"/>
      <c r="BH65" s="139"/>
      <c r="BI65" s="139"/>
      <c r="BJ65" s="139"/>
      <c r="BK65" s="139"/>
      <c r="BL65" s="139"/>
      <c r="BM65" s="139"/>
      <c r="BN65" s="139"/>
      <c r="BO65" s="139"/>
      <c r="BP65" s="139"/>
      <c r="BQ65" s="139"/>
      <c r="BR65" s="139"/>
      <c r="BS65" s="139"/>
      <c r="BT65" s="139"/>
      <c r="BU65" s="139"/>
      <c r="BV65" s="139"/>
      <c r="BW65" s="139"/>
      <c r="BX65" s="139"/>
      <c r="BY65" s="139"/>
      <c r="BZ65" s="139"/>
      <c r="CA65" s="139"/>
      <c r="CB65" s="139"/>
      <c r="CC65" s="139"/>
      <c r="CD65" s="139"/>
      <c r="CE65" s="139"/>
      <c r="CF65" s="139"/>
      <c r="CG65" s="139"/>
      <c r="CH65" s="139"/>
      <c r="CI65" s="139"/>
      <c r="CJ65" s="139"/>
      <c r="CK65" s="139"/>
      <c r="CL65" s="139"/>
      <c r="CM65" s="139"/>
      <c r="CN65" s="139"/>
      <c r="CO65" s="139"/>
      <c r="CP65" s="139"/>
      <c r="CQ65" s="139"/>
      <c r="CR65" s="139"/>
      <c r="CS65" s="139"/>
      <c r="CT65" s="139"/>
      <c r="CU65" s="139"/>
      <c r="CV65" s="139"/>
      <c r="CW65" s="139"/>
      <c r="CX65" s="139"/>
      <c r="CY65" s="139"/>
      <c r="CZ65" s="139"/>
      <c r="DA65" s="139"/>
      <c r="DB65" s="139"/>
      <c r="DC65" s="139"/>
      <c r="DD65" s="139"/>
      <c r="DE65" s="139"/>
      <c r="DF65" s="139"/>
      <c r="DG65" s="139"/>
      <c r="DH65" s="139"/>
      <c r="DI65" s="139"/>
      <c r="DJ65" s="139"/>
      <c r="DK65" s="139"/>
      <c r="DL65" s="139"/>
      <c r="DM65" s="139"/>
      <c r="DN65" s="139"/>
      <c r="DO65" s="139"/>
      <c r="DP65" s="139"/>
      <c r="DQ65" s="139"/>
      <c r="DR65" s="139"/>
      <c r="DS65" s="139"/>
      <c r="DT65" s="139"/>
      <c r="DU65" s="139"/>
      <c r="DV65" s="139"/>
      <c r="DW65" s="139"/>
      <c r="DX65" s="139"/>
      <c r="DY65" s="139"/>
      <c r="DZ65" s="139"/>
      <c r="EA65" s="139"/>
      <c r="EB65" s="139"/>
      <c r="EC65" s="139"/>
      <c r="ED65" s="139"/>
      <c r="EE65" s="139"/>
      <c r="EF65" s="139"/>
      <c r="EG65" s="139"/>
      <c r="EH65" s="139"/>
      <c r="EI65" s="139"/>
      <c r="EJ65" s="139"/>
      <c r="EK65" s="139"/>
      <c r="EL65" s="139"/>
      <c r="EM65" s="139"/>
      <c r="EN65" s="139"/>
      <c r="EO65" s="139"/>
      <c r="EP65" s="139"/>
      <c r="EQ65" s="139"/>
      <c r="ER65" s="139"/>
      <c r="ES65" s="139"/>
      <c r="ET65" s="139"/>
      <c r="EU65" s="139"/>
      <c r="EV65" s="139"/>
      <c r="EW65" s="139"/>
      <c r="EX65" s="139"/>
      <c r="EY65"/>
      <c r="FC65" s="139"/>
      <c r="FQ65"/>
    </row>
    <row r="66" spans="1:173" s="134" customFormat="1" ht="13.65" customHeight="1" x14ac:dyDescent="0.25">
      <c r="A66" s="139"/>
      <c r="B66" s="197"/>
      <c r="M66" s="139"/>
      <c r="N66" s="139"/>
      <c r="O66" s="139"/>
      <c r="P66" s="139"/>
      <c r="Q66" s="139"/>
      <c r="R66" s="139"/>
      <c r="S66" s="139"/>
      <c r="T66" s="139"/>
      <c r="U66" s="139"/>
      <c r="V66" s="139"/>
      <c r="W66" s="139"/>
      <c r="X66" s="139"/>
      <c r="Y66" s="139"/>
      <c r="Z66" s="139"/>
      <c r="AA66" s="139"/>
      <c r="AB66" s="139"/>
      <c r="AC66" s="139"/>
      <c r="AD66" s="139"/>
      <c r="AE66" s="139"/>
      <c r="AF66" s="139"/>
      <c r="AG66" s="139"/>
      <c r="AH66" s="139"/>
      <c r="AI66" s="139"/>
      <c r="AJ66" s="139"/>
      <c r="AK66" s="139"/>
      <c r="AL66" s="139"/>
      <c r="AM66" s="139"/>
      <c r="AN66" s="139"/>
      <c r="AO66" s="139"/>
      <c r="AP66" s="139"/>
      <c r="AQ66" s="139"/>
      <c r="AR66" s="139"/>
      <c r="AS66" s="139"/>
      <c r="AT66" s="139"/>
      <c r="AU66" s="139"/>
      <c r="AV66" s="139"/>
      <c r="AW66" s="139"/>
      <c r="AX66" s="139"/>
      <c r="AY66" s="139"/>
      <c r="AZ66" s="139"/>
      <c r="BA66" s="139"/>
      <c r="BB66" s="139"/>
      <c r="BC66" s="139"/>
      <c r="BD66" s="139"/>
      <c r="BE66" s="139"/>
      <c r="BF66" s="139"/>
      <c r="BG66" s="139"/>
      <c r="BH66" s="139"/>
      <c r="BI66" s="139"/>
      <c r="BJ66" s="139"/>
      <c r="BK66" s="139"/>
      <c r="BL66" s="139"/>
      <c r="BM66" s="139"/>
      <c r="BN66" s="139"/>
      <c r="BO66" s="139"/>
      <c r="BP66" s="139"/>
      <c r="BQ66" s="139"/>
      <c r="BR66" s="139"/>
      <c r="BS66" s="139"/>
      <c r="BT66" s="139"/>
      <c r="BU66" s="139"/>
      <c r="BV66" s="139"/>
      <c r="BW66" s="139"/>
      <c r="BX66" s="139"/>
      <c r="BY66" s="139"/>
      <c r="BZ66" s="139"/>
      <c r="CA66" s="139"/>
      <c r="CB66" s="139"/>
      <c r="CC66" s="139"/>
      <c r="CD66" s="139"/>
      <c r="CE66" s="139"/>
      <c r="CF66" s="139"/>
      <c r="CG66" s="139"/>
      <c r="CH66" s="139"/>
      <c r="CI66" s="139"/>
      <c r="CJ66" s="139"/>
      <c r="CK66" s="139"/>
      <c r="CL66" s="139"/>
      <c r="CM66" s="139"/>
      <c r="CN66" s="139"/>
      <c r="CO66" s="139"/>
      <c r="CP66" s="139"/>
      <c r="CQ66" s="139"/>
      <c r="CR66" s="139"/>
      <c r="CS66" s="139"/>
      <c r="CT66" s="139"/>
      <c r="CU66" s="139"/>
      <c r="CV66" s="139"/>
      <c r="CW66" s="139"/>
      <c r="CX66" s="139"/>
      <c r="CY66" s="139"/>
      <c r="CZ66" s="139"/>
      <c r="DA66" s="139"/>
      <c r="DB66" s="139"/>
      <c r="DC66" s="139"/>
      <c r="DD66" s="139"/>
      <c r="DE66" s="139"/>
      <c r="DF66" s="139"/>
      <c r="DG66" s="139"/>
      <c r="DH66" s="139"/>
      <c r="DI66" s="139"/>
      <c r="DJ66" s="139"/>
      <c r="DK66" s="139"/>
      <c r="DL66" s="139"/>
      <c r="DM66" s="139"/>
      <c r="DN66" s="139"/>
      <c r="DO66" s="139"/>
      <c r="DP66" s="139"/>
      <c r="DQ66" s="139"/>
      <c r="DR66" s="139"/>
      <c r="DS66" s="139"/>
      <c r="DT66" s="139"/>
      <c r="DU66" s="139"/>
      <c r="DV66" s="139"/>
      <c r="DW66" s="139"/>
      <c r="DX66" s="139"/>
      <c r="DY66" s="139"/>
      <c r="DZ66" s="139"/>
      <c r="EA66" s="139"/>
      <c r="EB66" s="139"/>
      <c r="EC66" s="139"/>
      <c r="ED66" s="139"/>
      <c r="EE66" s="139"/>
      <c r="EF66" s="139"/>
      <c r="EG66" s="139"/>
      <c r="EH66" s="139"/>
      <c r="EI66" s="139"/>
      <c r="EJ66" s="139"/>
      <c r="EK66" s="139"/>
      <c r="EL66" s="139"/>
      <c r="EM66" s="139"/>
      <c r="EN66" s="139"/>
      <c r="EO66" s="139"/>
      <c r="EP66" s="139"/>
      <c r="EQ66" s="139"/>
      <c r="ER66" s="139"/>
      <c r="ES66" s="139"/>
      <c r="ET66" s="139"/>
      <c r="EU66" s="139"/>
      <c r="EV66" s="139"/>
      <c r="EW66" s="139"/>
      <c r="EX66" s="139"/>
      <c r="EY66"/>
      <c r="FC66" s="139"/>
      <c r="FQ66"/>
    </row>
    <row r="67" spans="1:173" s="134" customFormat="1" ht="13.65" customHeight="1" x14ac:dyDescent="0.25">
      <c r="A67" s="139"/>
      <c r="B67" s="197"/>
      <c r="M67" s="139"/>
      <c r="N67" s="139"/>
      <c r="O67" s="139"/>
      <c r="P67" s="139"/>
      <c r="Q67" s="139"/>
      <c r="R67" s="139"/>
      <c r="S67" s="139"/>
      <c r="T67" s="139"/>
      <c r="U67" s="139"/>
      <c r="V67" s="139"/>
      <c r="W67" s="139"/>
      <c r="X67" s="139"/>
      <c r="Y67" s="139"/>
      <c r="Z67" s="139"/>
      <c r="AA67" s="139"/>
      <c r="AB67" s="139"/>
      <c r="AC67" s="139"/>
      <c r="AD67" s="139"/>
      <c r="AE67" s="139"/>
      <c r="AF67" s="139"/>
      <c r="AG67" s="139"/>
      <c r="AH67" s="139"/>
      <c r="AI67" s="139"/>
      <c r="AJ67" s="139"/>
      <c r="AK67" s="139"/>
      <c r="AL67" s="139"/>
      <c r="AM67" s="139"/>
      <c r="AN67" s="139"/>
      <c r="AO67" s="139"/>
      <c r="AP67" s="139"/>
      <c r="AQ67" s="139"/>
      <c r="AR67" s="139"/>
      <c r="AS67" s="139"/>
      <c r="AT67" s="139"/>
      <c r="AU67" s="139"/>
      <c r="AV67" s="139"/>
      <c r="AW67" s="139"/>
      <c r="AX67" s="139"/>
      <c r="AY67" s="139"/>
      <c r="AZ67" s="139"/>
      <c r="BA67" s="139"/>
      <c r="BB67" s="139"/>
      <c r="BC67" s="139"/>
      <c r="BD67" s="139"/>
      <c r="BE67" s="139"/>
      <c r="BF67" s="139"/>
      <c r="BG67" s="139"/>
      <c r="BH67" s="139"/>
      <c r="BI67" s="139"/>
      <c r="BJ67" s="139"/>
      <c r="BK67" s="139"/>
      <c r="BL67" s="139"/>
      <c r="BM67" s="139"/>
      <c r="BN67" s="139"/>
      <c r="BO67" s="139"/>
      <c r="BP67" s="139"/>
      <c r="BQ67" s="139"/>
      <c r="BR67" s="139"/>
      <c r="BS67" s="139"/>
      <c r="BT67" s="139"/>
      <c r="BU67" s="139"/>
      <c r="BV67" s="139"/>
      <c r="BW67" s="139"/>
      <c r="BX67" s="139"/>
      <c r="BY67" s="139"/>
      <c r="BZ67" s="139"/>
      <c r="CA67" s="139"/>
      <c r="CB67" s="139"/>
      <c r="CC67" s="139"/>
      <c r="CD67" s="139"/>
      <c r="CE67" s="139"/>
      <c r="CF67" s="139"/>
      <c r="CG67" s="139"/>
      <c r="CH67" s="139"/>
      <c r="CI67" s="139"/>
      <c r="CJ67" s="139"/>
      <c r="CK67" s="139"/>
      <c r="CL67" s="139"/>
      <c r="CM67" s="139"/>
      <c r="CN67" s="139"/>
      <c r="CO67" s="139"/>
      <c r="CP67" s="139"/>
      <c r="CQ67" s="139"/>
      <c r="CR67" s="139"/>
      <c r="CS67" s="139"/>
      <c r="CT67" s="139"/>
      <c r="CU67" s="139"/>
      <c r="CV67" s="139"/>
      <c r="CW67" s="139"/>
      <c r="CX67" s="139"/>
      <c r="CY67" s="139"/>
      <c r="CZ67" s="139"/>
      <c r="DA67" s="139"/>
      <c r="DB67" s="139"/>
      <c r="DC67" s="139"/>
      <c r="DD67" s="139"/>
      <c r="DE67" s="139"/>
      <c r="DF67" s="139"/>
      <c r="DG67" s="139"/>
      <c r="DH67" s="139"/>
      <c r="DI67" s="139"/>
      <c r="DJ67" s="139"/>
      <c r="DK67" s="139"/>
      <c r="DL67" s="139"/>
      <c r="DM67" s="139"/>
      <c r="DN67" s="139"/>
      <c r="DO67" s="139"/>
      <c r="DP67" s="139"/>
      <c r="DQ67" s="139"/>
      <c r="DR67" s="139"/>
      <c r="DS67" s="139"/>
      <c r="DT67" s="139"/>
      <c r="DU67" s="139"/>
      <c r="DV67" s="139"/>
      <c r="DW67" s="139"/>
      <c r="DX67" s="139"/>
      <c r="DY67" s="139"/>
      <c r="DZ67" s="139"/>
      <c r="EA67" s="139"/>
      <c r="EB67" s="139"/>
      <c r="EC67" s="139"/>
      <c r="ED67" s="139"/>
      <c r="EE67" s="139"/>
      <c r="EF67" s="139"/>
      <c r="EG67" s="139"/>
      <c r="EH67" s="139"/>
      <c r="EI67" s="139"/>
      <c r="EJ67" s="139"/>
      <c r="EK67" s="139"/>
      <c r="EL67" s="139"/>
      <c r="EM67" s="139"/>
      <c r="EN67" s="139"/>
      <c r="EO67" s="139"/>
      <c r="EP67" s="139"/>
      <c r="EQ67" s="139"/>
      <c r="ER67" s="139"/>
      <c r="ES67" s="139"/>
      <c r="ET67" s="139"/>
      <c r="EU67" s="139"/>
      <c r="EV67" s="139"/>
      <c r="EW67" s="139"/>
      <c r="EX67" s="139"/>
      <c r="EY67"/>
      <c r="FC67" s="139"/>
      <c r="FQ67"/>
    </row>
    <row r="68" spans="1:173" s="134" customFormat="1" ht="13.65" customHeight="1" x14ac:dyDescent="0.25">
      <c r="A68" s="139"/>
      <c r="B68" s="197"/>
      <c r="M68" s="139"/>
      <c r="N68" s="139"/>
      <c r="O68" s="139"/>
      <c r="P68" s="139"/>
      <c r="Q68" s="139"/>
      <c r="R68" s="139"/>
      <c r="S68" s="139"/>
      <c r="T68" s="139"/>
      <c r="U68" s="139"/>
      <c r="V68" s="139"/>
      <c r="W68" s="139"/>
      <c r="X68" s="139"/>
      <c r="Y68" s="139"/>
      <c r="Z68" s="139"/>
      <c r="AA68" s="139"/>
      <c r="AB68" s="139"/>
      <c r="AC68" s="139"/>
      <c r="AD68" s="139"/>
      <c r="AE68" s="139"/>
      <c r="AF68" s="139"/>
      <c r="AG68" s="139"/>
      <c r="AH68" s="139"/>
      <c r="AI68" s="139"/>
      <c r="AJ68" s="139"/>
      <c r="AK68" s="139"/>
      <c r="AL68" s="139"/>
      <c r="AM68" s="139"/>
      <c r="AN68" s="139"/>
      <c r="AO68" s="139"/>
      <c r="AP68" s="139"/>
      <c r="AQ68" s="139"/>
      <c r="AR68" s="139"/>
      <c r="AS68" s="139"/>
      <c r="AT68" s="139"/>
      <c r="AU68" s="139"/>
      <c r="AV68" s="139"/>
      <c r="AW68" s="139"/>
      <c r="AX68" s="139"/>
      <c r="AY68" s="139"/>
      <c r="AZ68" s="139"/>
      <c r="BA68" s="139"/>
      <c r="BB68" s="139"/>
      <c r="BC68" s="139"/>
      <c r="BD68" s="139"/>
      <c r="BE68" s="139"/>
      <c r="BF68" s="139"/>
      <c r="BG68" s="139"/>
      <c r="BH68" s="139"/>
      <c r="BI68" s="139"/>
      <c r="BJ68" s="139"/>
      <c r="BK68" s="139"/>
      <c r="BL68" s="139"/>
      <c r="BM68" s="139"/>
      <c r="BN68" s="139"/>
      <c r="BO68" s="139"/>
      <c r="BP68" s="139"/>
      <c r="BQ68" s="139"/>
      <c r="BR68" s="139"/>
      <c r="BS68" s="139"/>
      <c r="BT68" s="139"/>
      <c r="BU68" s="139"/>
      <c r="BV68" s="139"/>
      <c r="BW68" s="139"/>
      <c r="BX68" s="139"/>
      <c r="BY68" s="139"/>
      <c r="BZ68" s="139"/>
      <c r="CA68" s="139"/>
      <c r="CB68" s="139"/>
      <c r="CC68" s="139"/>
      <c r="CD68" s="139"/>
      <c r="CE68" s="139"/>
      <c r="CF68" s="139"/>
      <c r="CG68" s="139"/>
      <c r="CH68" s="139"/>
      <c r="CI68" s="139"/>
      <c r="CJ68" s="139"/>
      <c r="CK68" s="139"/>
      <c r="CL68" s="139"/>
      <c r="CM68" s="139"/>
      <c r="CN68" s="139"/>
      <c r="CO68" s="139"/>
      <c r="CP68" s="139"/>
      <c r="CQ68" s="139"/>
      <c r="CR68" s="139"/>
      <c r="CS68" s="139"/>
      <c r="CT68" s="139"/>
      <c r="CU68" s="139"/>
      <c r="CV68" s="139"/>
      <c r="CW68" s="139"/>
      <c r="CX68" s="139"/>
      <c r="CY68" s="139"/>
      <c r="CZ68" s="139"/>
      <c r="DA68" s="139"/>
      <c r="DB68" s="139"/>
      <c r="DC68" s="139"/>
      <c r="DD68" s="139"/>
      <c r="DE68" s="139"/>
      <c r="DF68" s="139"/>
      <c r="DG68" s="139"/>
      <c r="DH68" s="139"/>
      <c r="DI68" s="139"/>
      <c r="DJ68" s="139"/>
      <c r="DK68" s="139"/>
      <c r="DL68" s="139"/>
      <c r="DM68" s="139"/>
      <c r="DN68" s="139"/>
      <c r="DO68" s="139"/>
      <c r="DP68" s="139"/>
      <c r="DQ68" s="139"/>
      <c r="DR68" s="139"/>
      <c r="DS68" s="139"/>
      <c r="DT68" s="139"/>
      <c r="DU68" s="139"/>
      <c r="DV68" s="139"/>
      <c r="DW68" s="139"/>
      <c r="DX68" s="139"/>
      <c r="DY68" s="139"/>
      <c r="DZ68" s="139"/>
      <c r="EA68" s="139"/>
      <c r="EB68" s="139"/>
      <c r="EC68" s="139"/>
      <c r="ED68" s="139"/>
      <c r="EE68" s="139"/>
      <c r="EF68" s="139"/>
      <c r="EG68" s="139"/>
      <c r="EH68" s="139"/>
      <c r="EI68" s="139"/>
      <c r="EJ68" s="139"/>
      <c r="EK68" s="139"/>
      <c r="EL68" s="139"/>
      <c r="EM68" s="139"/>
      <c r="EN68" s="139"/>
      <c r="EO68" s="139"/>
      <c r="EP68" s="139"/>
      <c r="EQ68" s="139"/>
      <c r="ER68" s="139"/>
      <c r="ES68" s="139"/>
      <c r="ET68" s="139"/>
      <c r="EU68" s="139"/>
      <c r="EV68" s="139"/>
      <c r="EW68" s="139"/>
      <c r="EX68" s="139"/>
      <c r="EY68"/>
      <c r="FC68" s="139"/>
      <c r="FQ68"/>
    </row>
    <row r="69" spans="1:173" s="134" customFormat="1" ht="13.65" customHeight="1" x14ac:dyDescent="0.25">
      <c r="A69" s="139"/>
      <c r="B69" s="139"/>
      <c r="C69" s="139"/>
      <c r="D69" s="139"/>
      <c r="E69" s="139"/>
      <c r="F69" s="139"/>
      <c r="G69" s="139"/>
      <c r="H69" s="139"/>
      <c r="I69" s="139"/>
      <c r="J69" s="139"/>
      <c r="K69" s="139"/>
      <c r="L69" s="139"/>
      <c r="M69" s="139"/>
      <c r="N69" s="139"/>
      <c r="O69" s="139"/>
      <c r="P69" s="139"/>
      <c r="Q69" s="139"/>
      <c r="R69" s="139"/>
      <c r="S69" s="139"/>
      <c r="T69" s="139"/>
      <c r="U69" s="139"/>
      <c r="V69" s="139"/>
      <c r="W69" s="139"/>
      <c r="FQ69"/>
    </row>
    <row r="70" spans="1:173" s="134" customFormat="1" ht="13.65" customHeight="1" x14ac:dyDescent="0.25">
      <c r="A70" s="139"/>
      <c r="B70" s="139"/>
      <c r="C70" s="139"/>
      <c r="D70" s="139"/>
      <c r="E70" s="139"/>
      <c r="F70" s="139"/>
      <c r="G70" s="139"/>
      <c r="H70" s="139"/>
      <c r="I70" s="139"/>
      <c r="J70" s="139"/>
      <c r="K70" s="139"/>
      <c r="L70" s="139"/>
      <c r="M70" s="139"/>
      <c r="N70" s="139"/>
      <c r="O70" s="139"/>
      <c r="P70" s="139"/>
      <c r="Q70" s="139"/>
      <c r="R70" s="139"/>
      <c r="S70" s="139"/>
      <c r="T70" s="139"/>
      <c r="U70" s="139"/>
      <c r="V70" s="139"/>
      <c r="W70" s="139"/>
      <c r="FQ70"/>
    </row>
    <row r="71" spans="1:173" s="134" customFormat="1" ht="13.65" customHeight="1" x14ac:dyDescent="0.25">
      <c r="A71" s="139"/>
      <c r="B71" s="139"/>
      <c r="C71" s="139"/>
      <c r="D71" s="139"/>
      <c r="E71" s="139"/>
      <c r="F71" s="139"/>
      <c r="G71" s="139"/>
      <c r="H71" s="139"/>
      <c r="I71" s="139"/>
      <c r="J71" s="139"/>
      <c r="K71" s="139"/>
      <c r="L71" s="139"/>
      <c r="M71" s="139"/>
      <c r="N71" s="139"/>
      <c r="O71" s="139"/>
      <c r="P71" s="139"/>
      <c r="Q71" s="139"/>
      <c r="R71" s="139"/>
      <c r="S71" s="139"/>
      <c r="T71" s="139"/>
      <c r="U71" s="139"/>
      <c r="V71" s="139"/>
      <c r="W71" s="139"/>
      <c r="FQ71"/>
    </row>
    <row r="72" spans="1:173" ht="13.65" customHeight="1" x14ac:dyDescent="0.25">
      <c r="A72" s="139"/>
      <c r="B72" s="139"/>
      <c r="C72" s="139"/>
      <c r="D72" s="139"/>
      <c r="E72" s="139"/>
      <c r="F72" s="139"/>
      <c r="G72" s="139"/>
      <c r="H72" s="139"/>
      <c r="I72" s="139"/>
      <c r="J72" s="139"/>
      <c r="K72" s="139"/>
      <c r="L72" s="139"/>
      <c r="M72" s="139"/>
      <c r="N72" s="139"/>
      <c r="O72" s="139"/>
      <c r="P72" s="139"/>
      <c r="Q72" s="139"/>
      <c r="R72" s="139"/>
      <c r="S72" s="139"/>
      <c r="T72" s="139"/>
      <c r="U72" s="139"/>
      <c r="V72" s="139"/>
      <c r="W72" s="139"/>
    </row>
    <row r="73" spans="1:173" ht="13.65" customHeight="1" x14ac:dyDescent="0.25">
      <c r="A73" s="139"/>
      <c r="B73" s="139"/>
      <c r="C73" s="139"/>
      <c r="D73" s="139"/>
      <c r="E73" s="139"/>
      <c r="F73" s="139"/>
      <c r="G73" s="139"/>
      <c r="H73" s="139"/>
      <c r="I73" s="139"/>
      <c r="J73" s="139"/>
      <c r="K73" s="139"/>
      <c r="L73" s="139"/>
      <c r="M73" s="139"/>
      <c r="N73" s="139"/>
      <c r="O73" s="139"/>
      <c r="P73" s="139"/>
      <c r="Q73" s="139"/>
      <c r="R73" s="139"/>
      <c r="S73" s="139"/>
      <c r="T73" s="139"/>
      <c r="U73" s="139"/>
      <c r="V73" s="139"/>
      <c r="W73" s="139"/>
    </row>
    <row r="74" spans="1:173" ht="13.65" customHeight="1" x14ac:dyDescent="0.25">
      <c r="A74" s="139"/>
      <c r="B74" s="139"/>
      <c r="C74" s="139"/>
      <c r="D74" s="139"/>
      <c r="E74" s="139"/>
      <c r="F74" s="139"/>
      <c r="G74" s="139"/>
      <c r="H74" s="139"/>
      <c r="I74" s="139"/>
      <c r="J74" s="139"/>
      <c r="K74" s="139"/>
      <c r="L74" s="139"/>
      <c r="M74" s="139"/>
      <c r="N74" s="139"/>
      <c r="O74" s="139"/>
      <c r="P74" s="139"/>
      <c r="Q74" s="139"/>
      <c r="R74" s="139"/>
      <c r="S74" s="139"/>
      <c r="T74" s="139"/>
      <c r="U74" s="139"/>
      <c r="V74" s="139"/>
      <c r="W74" s="139"/>
    </row>
    <row r="75" spans="1:173" ht="13.65" customHeight="1" x14ac:dyDescent="0.25">
      <c r="A75" s="139"/>
      <c r="B75" s="139"/>
      <c r="C75" s="139"/>
      <c r="D75" s="139"/>
      <c r="E75" s="139"/>
      <c r="F75" s="139"/>
      <c r="G75" s="139"/>
      <c r="H75" s="139"/>
      <c r="I75" s="139"/>
      <c r="J75" s="139"/>
      <c r="K75" s="139"/>
      <c r="L75" s="139"/>
      <c r="M75" s="139"/>
      <c r="N75" s="139"/>
      <c r="O75" s="139"/>
      <c r="P75" s="139"/>
      <c r="Q75" s="139"/>
      <c r="R75" s="139"/>
      <c r="S75" s="139"/>
      <c r="T75" s="139"/>
      <c r="U75" s="139"/>
      <c r="V75" s="139"/>
      <c r="W75" s="139"/>
    </row>
    <row r="76" spans="1:173" ht="13.65" customHeight="1" x14ac:dyDescent="0.25">
      <c r="A76" s="139"/>
      <c r="B76" s="139"/>
      <c r="C76" s="139"/>
      <c r="D76" s="139"/>
      <c r="E76" s="139"/>
      <c r="F76" s="139"/>
      <c r="G76" s="139"/>
      <c r="H76" s="139"/>
      <c r="I76" s="139"/>
      <c r="J76" s="139"/>
      <c r="K76" s="139"/>
      <c r="L76" s="139"/>
      <c r="M76" s="139"/>
      <c r="N76" s="139"/>
      <c r="O76" s="139"/>
      <c r="P76" s="139"/>
      <c r="Q76" s="139"/>
      <c r="R76" s="139"/>
      <c r="S76" s="139"/>
      <c r="T76" s="139"/>
      <c r="U76" s="139"/>
      <c r="V76" s="139"/>
      <c r="W76" s="139"/>
    </row>
    <row r="77" spans="1:173" ht="13.65" customHeight="1" x14ac:dyDescent="0.25">
      <c r="A77" s="139"/>
      <c r="B77" s="139"/>
      <c r="C77" s="139"/>
      <c r="D77" s="139"/>
      <c r="E77" s="139"/>
      <c r="F77" s="139"/>
      <c r="G77" s="139"/>
      <c r="H77" s="139"/>
      <c r="I77" s="139"/>
      <c r="J77" s="139"/>
      <c r="K77" s="139"/>
      <c r="L77" s="139"/>
      <c r="M77" s="139"/>
      <c r="N77" s="139"/>
      <c r="O77" s="139"/>
      <c r="P77" s="139"/>
      <c r="Q77" s="139"/>
      <c r="R77" s="139"/>
      <c r="S77" s="139"/>
      <c r="T77" s="139"/>
      <c r="U77" s="139"/>
      <c r="V77" s="139"/>
      <c r="W77" s="139"/>
    </row>
    <row r="78" spans="1:173" ht="13.65" customHeight="1" x14ac:dyDescent="0.25">
      <c r="A78" s="139"/>
      <c r="B78" s="139"/>
      <c r="C78" s="139"/>
      <c r="D78" s="139"/>
      <c r="E78" s="139"/>
      <c r="F78" s="139"/>
      <c r="G78" s="139"/>
      <c r="H78" s="139"/>
      <c r="I78" s="139"/>
      <c r="J78" s="139"/>
      <c r="K78" s="139"/>
      <c r="L78" s="139"/>
      <c r="M78" s="139"/>
      <c r="N78" s="139"/>
      <c r="O78" s="139"/>
      <c r="P78" s="139"/>
      <c r="Q78" s="139"/>
      <c r="R78" s="139"/>
      <c r="S78" s="139"/>
      <c r="T78" s="139"/>
      <c r="U78" s="139"/>
      <c r="V78" s="139"/>
      <c r="W78" s="139"/>
    </row>
    <row r="79" spans="1:173" ht="13.65" customHeight="1" x14ac:dyDescent="0.25">
      <c r="A79" s="139"/>
      <c r="B79" s="139"/>
      <c r="C79" s="139"/>
      <c r="D79" s="139"/>
      <c r="E79" s="139"/>
      <c r="F79" s="139"/>
      <c r="G79" s="139"/>
      <c r="H79" s="139"/>
      <c r="I79" s="139"/>
      <c r="J79" s="139"/>
      <c r="K79" s="139"/>
      <c r="L79" s="139"/>
      <c r="M79" s="139"/>
      <c r="N79" s="139"/>
      <c r="O79" s="139"/>
      <c r="P79" s="139"/>
      <c r="Q79" s="139"/>
      <c r="R79" s="139"/>
      <c r="S79" s="139"/>
      <c r="T79" s="139"/>
      <c r="U79" s="139"/>
      <c r="V79" s="139"/>
      <c r="W79" s="139"/>
    </row>
    <row r="80" spans="1:173" ht="13.65" customHeight="1" x14ac:dyDescent="0.25">
      <c r="A80" s="139"/>
      <c r="B80" s="139"/>
      <c r="C80" s="139"/>
      <c r="D80" s="139"/>
      <c r="E80" s="139"/>
      <c r="F80" s="139"/>
      <c r="G80" s="139"/>
      <c r="H80" s="139"/>
      <c r="I80" s="139"/>
      <c r="J80" s="139"/>
      <c r="K80" s="139"/>
      <c r="L80" s="139"/>
      <c r="M80" s="139"/>
      <c r="N80" s="139"/>
      <c r="O80" s="139"/>
      <c r="P80" s="139"/>
      <c r="Q80" s="139"/>
      <c r="R80" s="139"/>
      <c r="S80" s="139"/>
      <c r="T80" s="139"/>
      <c r="U80" s="139"/>
      <c r="V80" s="139"/>
      <c r="W80" s="139"/>
    </row>
    <row r="81" spans="1:23" ht="13.65" customHeight="1" x14ac:dyDescent="0.25">
      <c r="A81" s="139"/>
      <c r="B81" s="139"/>
      <c r="C81" s="139"/>
      <c r="D81" s="139"/>
      <c r="E81" s="139"/>
      <c r="F81" s="139"/>
      <c r="G81" s="139"/>
      <c r="H81" s="139"/>
      <c r="I81" s="139"/>
      <c r="J81" s="139"/>
      <c r="K81" s="139"/>
      <c r="L81" s="139"/>
      <c r="M81" s="139"/>
      <c r="N81" s="139"/>
      <c r="O81" s="139"/>
      <c r="P81" s="139"/>
      <c r="Q81" s="139"/>
      <c r="R81" s="139"/>
      <c r="S81" s="139"/>
      <c r="T81" s="139"/>
      <c r="U81" s="139"/>
      <c r="V81" s="139"/>
      <c r="W81" s="139"/>
    </row>
    <row r="82" spans="1:23" ht="13.65" customHeight="1" x14ac:dyDescent="0.25">
      <c r="A82" s="139"/>
      <c r="B82" s="139"/>
      <c r="C82" s="139"/>
      <c r="D82" s="139"/>
      <c r="E82" s="139"/>
      <c r="F82" s="139"/>
      <c r="G82" s="139"/>
      <c r="H82" s="139"/>
      <c r="I82" s="139"/>
      <c r="J82" s="139"/>
      <c r="K82" s="139"/>
      <c r="L82" s="139"/>
      <c r="M82" s="139"/>
      <c r="N82" s="139"/>
      <c r="O82" s="139"/>
      <c r="P82" s="139"/>
      <c r="Q82" s="139"/>
      <c r="R82" s="139"/>
      <c r="S82" s="139"/>
      <c r="T82" s="139"/>
      <c r="U82" s="139"/>
      <c r="V82" s="139"/>
      <c r="W82" s="139"/>
    </row>
    <row r="83" spans="1:23" ht="13.65" customHeight="1" x14ac:dyDescent="0.25">
      <c r="A83" s="139"/>
      <c r="B83" s="139"/>
      <c r="C83" s="139"/>
      <c r="D83" s="139"/>
      <c r="E83" s="139"/>
      <c r="F83" s="139"/>
      <c r="G83" s="139"/>
      <c r="H83" s="139"/>
      <c r="I83" s="139"/>
      <c r="J83" s="139"/>
      <c r="K83" s="139"/>
      <c r="L83" s="139"/>
      <c r="M83" s="139"/>
      <c r="N83" s="139"/>
      <c r="O83" s="139"/>
      <c r="P83" s="139"/>
      <c r="Q83" s="139"/>
      <c r="R83" s="139"/>
      <c r="S83" s="139"/>
      <c r="T83" s="139"/>
      <c r="U83" s="139"/>
      <c r="V83" s="139"/>
      <c r="W83" s="139"/>
    </row>
    <row r="84" spans="1:23" ht="13.65" customHeight="1" x14ac:dyDescent="0.25">
      <c r="A84" s="139"/>
      <c r="B84" s="139"/>
      <c r="C84" s="139"/>
      <c r="D84" s="139"/>
      <c r="E84" s="139"/>
      <c r="F84" s="139"/>
      <c r="G84" s="139"/>
      <c r="H84" s="139"/>
      <c r="I84" s="139"/>
      <c r="J84" s="139"/>
      <c r="K84" s="139"/>
      <c r="L84" s="139"/>
      <c r="M84" s="139"/>
      <c r="N84" s="139"/>
      <c r="O84" s="139"/>
      <c r="P84" s="139"/>
      <c r="Q84" s="139"/>
      <c r="R84" s="139"/>
      <c r="S84" s="139"/>
      <c r="T84" s="139"/>
      <c r="U84" s="139"/>
      <c r="V84" s="139"/>
      <c r="W84" s="139"/>
    </row>
    <row r="85" spans="1:23" ht="13.65" customHeight="1" x14ac:dyDescent="0.25">
      <c r="A85" s="139"/>
      <c r="B85" s="139"/>
      <c r="C85" s="139"/>
      <c r="D85" s="139"/>
      <c r="E85" s="139"/>
      <c r="F85" s="139"/>
      <c r="G85" s="139"/>
      <c r="H85" s="139"/>
      <c r="I85" s="139"/>
      <c r="J85" s="139"/>
      <c r="K85" s="139"/>
      <c r="L85" s="139"/>
      <c r="M85" s="139"/>
      <c r="N85" s="139"/>
      <c r="O85" s="139"/>
      <c r="P85" s="139"/>
      <c r="Q85" s="139"/>
      <c r="R85" s="139"/>
      <c r="S85" s="139"/>
      <c r="T85" s="139"/>
      <c r="U85" s="139"/>
      <c r="V85" s="139"/>
      <c r="W85" s="139"/>
    </row>
    <row r="86" spans="1:23" ht="12.65" customHeight="1" x14ac:dyDescent="0.25">
      <c r="A86" s="139"/>
      <c r="B86" s="139"/>
      <c r="C86" s="139"/>
      <c r="D86" s="139"/>
      <c r="E86" s="139"/>
      <c r="F86" s="139"/>
      <c r="G86" s="139"/>
      <c r="H86" s="139"/>
      <c r="I86" s="139"/>
      <c r="J86" s="139"/>
      <c r="K86" s="139"/>
      <c r="L86" s="139"/>
      <c r="M86" s="139"/>
      <c r="N86" s="139"/>
      <c r="O86" s="139"/>
      <c r="P86" s="139"/>
      <c r="Q86" s="139"/>
      <c r="R86" s="139"/>
      <c r="S86" s="139"/>
      <c r="T86" s="139"/>
      <c r="U86" s="139"/>
      <c r="V86" s="139"/>
    </row>
    <row r="133" spans="1:182" s="134" customFormat="1" ht="13.65" customHeight="1" x14ac:dyDescent="0.25">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s="253"/>
      <c r="FA133" s="253"/>
      <c r="FB133" s="253"/>
      <c r="FC133" s="226"/>
      <c r="FD133" s="230"/>
      <c r="FE133" s="230"/>
      <c r="FF133" s="230"/>
      <c r="FG133" s="224"/>
      <c r="FH133" s="231"/>
      <c r="FI133" s="224"/>
      <c r="FJ133" s="224"/>
      <c r="FK133" s="224"/>
      <c r="FL133" s="231"/>
      <c r="FM133" s="231"/>
      <c r="FN133" s="232"/>
      <c r="FO133" s="219"/>
      <c r="FP133" s="228"/>
      <c r="FQ133" s="259"/>
      <c r="FR133" s="253"/>
      <c r="FS133" s="253"/>
      <c r="FT133" s="253"/>
      <c r="FU133" s="257"/>
      <c r="FV133"/>
      <c r="FW133"/>
      <c r="FX133"/>
      <c r="FY133"/>
      <c r="FZ133"/>
    </row>
    <row r="134" spans="1:182" s="134" customFormat="1" ht="13.65" customHeight="1" x14ac:dyDescent="0.25">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s="253"/>
      <c r="FA134" s="253"/>
      <c r="FB134" s="253"/>
      <c r="FC134" s="226"/>
      <c r="FD134" s="230"/>
      <c r="FE134" s="230"/>
      <c r="FF134" s="230"/>
      <c r="FG134" s="224"/>
      <c r="FH134" s="231"/>
      <c r="FI134" s="224"/>
      <c r="FJ134" s="224"/>
      <c r="FK134" s="224"/>
      <c r="FL134" s="231"/>
      <c r="FM134" s="231"/>
      <c r="FN134" s="232"/>
      <c r="FO134" s="219"/>
      <c r="FP134" s="228"/>
      <c r="FQ134" s="259"/>
      <c r="FR134" s="253"/>
      <c r="FS134" s="253"/>
      <c r="FT134" s="253"/>
      <c r="FU134" s="257"/>
      <c r="FV134"/>
      <c r="FW134"/>
      <c r="FX134"/>
      <c r="FY134"/>
      <c r="FZ134"/>
    </row>
    <row r="135" spans="1:182" s="134" customFormat="1" ht="13.65" customHeight="1" x14ac:dyDescent="0.25">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s="253"/>
      <c r="FA135" s="253"/>
      <c r="FB135" s="253"/>
      <c r="FC135" s="226"/>
      <c r="FD135" s="230"/>
      <c r="FE135" s="230"/>
      <c r="FF135" s="230"/>
      <c r="FG135" s="224"/>
      <c r="FH135" s="231"/>
      <c r="FI135" s="224"/>
      <c r="FJ135" s="224"/>
      <c r="FK135" s="224"/>
      <c r="FL135" s="231"/>
      <c r="FM135" s="231"/>
      <c r="FN135" s="232"/>
      <c r="FO135" s="219"/>
      <c r="FP135" s="228"/>
      <c r="FQ135" s="259"/>
      <c r="FR135" s="253"/>
      <c r="FS135" s="253"/>
      <c r="FT135" s="253"/>
      <c r="FU135" s="257"/>
      <c r="FV135"/>
      <c r="FW135"/>
      <c r="FX135"/>
      <c r="FY135"/>
      <c r="FZ135"/>
    </row>
    <row r="136" spans="1:182" s="134" customFormat="1" ht="13.65" customHeight="1" x14ac:dyDescent="0.25">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s="253"/>
      <c r="FA136" s="253"/>
      <c r="FB136" s="253"/>
      <c r="FC136" s="226"/>
      <c r="FD136" s="230"/>
      <c r="FE136" s="230"/>
      <c r="FF136" s="230"/>
      <c r="FG136" s="224"/>
      <c r="FH136" s="231"/>
      <c r="FI136" s="224"/>
      <c r="FJ136" s="224"/>
      <c r="FK136" s="224"/>
      <c r="FL136" s="231"/>
      <c r="FM136" s="231"/>
      <c r="FN136" s="232"/>
      <c r="FO136" s="219"/>
      <c r="FP136" s="228"/>
      <c r="FQ136" s="259"/>
      <c r="FR136" s="253"/>
      <c r="FS136" s="253"/>
      <c r="FT136" s="253"/>
      <c r="FU136" s="257"/>
      <c r="FV136"/>
      <c r="FW136"/>
      <c r="FX136"/>
      <c r="FY136"/>
      <c r="FZ136"/>
    </row>
    <row r="137" spans="1:182" s="134" customFormat="1" ht="13.65" customHeight="1" x14ac:dyDescent="0.25">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s="253"/>
      <c r="FA137" s="253"/>
      <c r="FB137" s="253"/>
      <c r="FC137" s="226"/>
      <c r="FD137" s="230"/>
      <c r="FE137" s="230"/>
      <c r="FF137" s="230"/>
      <c r="FG137" s="224"/>
      <c r="FH137" s="231"/>
      <c r="FI137" s="224"/>
      <c r="FJ137" s="224"/>
      <c r="FK137" s="224"/>
      <c r="FL137" s="231"/>
      <c r="FM137" s="231"/>
      <c r="FN137" s="232"/>
      <c r="FO137" s="219"/>
      <c r="FP137" s="228"/>
      <c r="FQ137" s="259"/>
      <c r="FR137" s="253"/>
      <c r="FS137" s="253"/>
      <c r="FT137" s="253"/>
      <c r="FU137" s="257"/>
      <c r="FV137"/>
      <c r="FW137"/>
      <c r="FX137"/>
      <c r="FY137"/>
      <c r="FZ137"/>
    </row>
    <row r="138" spans="1:182" s="134" customFormat="1" ht="13.65" customHeight="1" x14ac:dyDescent="0.25">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s="253"/>
      <c r="FA138" s="253"/>
      <c r="FB138" s="253"/>
      <c r="FC138" s="226"/>
      <c r="FD138" s="230"/>
      <c r="FE138" s="230"/>
      <c r="FF138" s="230"/>
      <c r="FG138" s="224"/>
      <c r="FH138" s="231"/>
      <c r="FI138" s="224"/>
      <c r="FJ138" s="224"/>
      <c r="FK138" s="224"/>
      <c r="FL138" s="231"/>
      <c r="FM138" s="231"/>
      <c r="FN138" s="232"/>
      <c r="FO138" s="219"/>
      <c r="FP138" s="228"/>
      <c r="FQ138" s="259"/>
      <c r="FR138" s="253"/>
      <c r="FS138" s="253"/>
      <c r="FT138" s="253"/>
      <c r="FU138" s="257"/>
      <c r="FV138"/>
      <c r="FW138"/>
      <c r="FX138"/>
      <c r="FY138"/>
      <c r="FZ138"/>
    </row>
    <row r="139" spans="1:182" s="134" customFormat="1" ht="13.65" customHeight="1" x14ac:dyDescent="0.25">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s="253"/>
      <c r="FA139" s="253"/>
      <c r="FB139" s="253"/>
      <c r="FC139" s="226"/>
      <c r="FD139" s="230"/>
      <c r="FE139" s="230"/>
      <c r="FF139" s="230"/>
      <c r="FG139" s="224"/>
      <c r="FH139" s="231"/>
      <c r="FI139" s="224"/>
      <c r="FJ139" s="224"/>
      <c r="FK139" s="224"/>
      <c r="FL139" s="231"/>
      <c r="FM139" s="231"/>
      <c r="FN139" s="232"/>
      <c r="FO139" s="219"/>
      <c r="FP139" s="228"/>
      <c r="FQ139" s="259"/>
      <c r="FR139" s="253"/>
      <c r="FS139" s="253"/>
      <c r="FT139" s="253"/>
      <c r="FU139" s="257"/>
      <c r="FV139"/>
      <c r="FW139"/>
      <c r="FX139"/>
      <c r="FY139"/>
      <c r="FZ139"/>
    </row>
    <row r="140" spans="1:182" s="134" customFormat="1" ht="13.65" customHeight="1" x14ac:dyDescent="0.25">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s="253"/>
      <c r="FA140" s="253"/>
      <c r="FB140" s="253"/>
      <c r="FC140" s="226"/>
      <c r="FD140" s="230"/>
      <c r="FE140" s="230"/>
      <c r="FF140" s="230"/>
      <c r="FG140" s="224"/>
      <c r="FH140" s="231"/>
      <c r="FI140" s="224"/>
      <c r="FJ140" s="224"/>
      <c r="FK140" s="224"/>
      <c r="FL140" s="231"/>
      <c r="FM140" s="231"/>
      <c r="FN140" s="232"/>
      <c r="FO140" s="219"/>
      <c r="FP140" s="228"/>
      <c r="FQ140" s="259"/>
      <c r="FR140" s="253"/>
      <c r="FS140" s="253"/>
      <c r="FT140" s="253"/>
      <c r="FU140" s="257"/>
      <c r="FV140"/>
      <c r="FW140"/>
      <c r="FX140"/>
      <c r="FY140"/>
      <c r="FZ140"/>
    </row>
    <row r="141" spans="1:182" s="134" customFormat="1" ht="13.65" customHeight="1" x14ac:dyDescent="0.25">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s="253"/>
      <c r="FA141" s="253"/>
      <c r="FB141" s="253"/>
      <c r="FC141" s="226"/>
      <c r="FD141" s="230"/>
      <c r="FE141" s="230"/>
      <c r="FF141" s="230"/>
      <c r="FG141" s="224"/>
      <c r="FH141" s="231"/>
      <c r="FI141" s="224"/>
      <c r="FJ141" s="224"/>
      <c r="FK141" s="224"/>
      <c r="FL141" s="231"/>
      <c r="FM141" s="231"/>
      <c r="FN141" s="232"/>
      <c r="FO141" s="219"/>
      <c r="FP141" s="228"/>
      <c r="FQ141" s="259"/>
      <c r="FR141" s="253"/>
      <c r="FS141" s="253"/>
      <c r="FT141" s="253"/>
      <c r="FU141" s="257"/>
      <c r="FV141"/>
      <c r="FW141"/>
      <c r="FX141"/>
      <c r="FY141"/>
      <c r="FZ141"/>
    </row>
    <row r="142" spans="1:182" s="134" customFormat="1" ht="13.65" customHeight="1" x14ac:dyDescent="0.25">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s="253"/>
      <c r="FA142" s="253"/>
      <c r="FB142" s="253"/>
      <c r="FC142" s="226"/>
      <c r="FD142" s="230"/>
      <c r="FE142" s="230"/>
      <c r="FF142" s="230"/>
      <c r="FG142" s="224"/>
      <c r="FH142" s="231"/>
      <c r="FI142" s="224"/>
      <c r="FJ142" s="224"/>
      <c r="FK142" s="224"/>
      <c r="FL142" s="231"/>
      <c r="FM142" s="231"/>
      <c r="FN142" s="232"/>
      <c r="FO142" s="219"/>
      <c r="FP142" s="228"/>
      <c r="FQ142" s="259"/>
      <c r="FR142" s="253"/>
      <c r="FS142" s="253"/>
      <c r="FT142" s="253"/>
      <c r="FU142" s="257"/>
      <c r="FV142"/>
      <c r="FW142"/>
      <c r="FX142"/>
      <c r="FY142"/>
      <c r="FZ142"/>
    </row>
    <row r="143" spans="1:182" s="134" customFormat="1" ht="13.65" customHeight="1" x14ac:dyDescent="0.25">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s="253"/>
      <c r="FA143" s="253"/>
      <c r="FB143" s="253"/>
      <c r="FC143" s="226"/>
      <c r="FD143" s="230"/>
      <c r="FE143" s="230"/>
      <c r="FF143" s="230"/>
      <c r="FG143" s="224"/>
      <c r="FH143" s="231"/>
      <c r="FI143" s="224"/>
      <c r="FJ143" s="224"/>
      <c r="FK143" s="224"/>
      <c r="FL143" s="231"/>
      <c r="FM143" s="231"/>
      <c r="FN143" s="232"/>
      <c r="FO143" s="219"/>
      <c r="FP143" s="228"/>
      <c r="FQ143" s="259"/>
      <c r="FR143" s="253"/>
      <c r="FS143" s="253"/>
      <c r="FT143" s="253"/>
      <c r="FU143" s="257"/>
      <c r="FV143"/>
      <c r="FW143"/>
      <c r="FX143"/>
      <c r="FY143"/>
      <c r="FZ143"/>
    </row>
  </sheetData>
  <sortState xmlns:xlrd2="http://schemas.microsoft.com/office/spreadsheetml/2017/richdata2" ref="B5:GA11">
    <sortCondition ref="L5:L11"/>
    <sortCondition ref="K5:K11"/>
  </sortState>
  <mergeCells count="4">
    <mergeCell ref="W2:W3"/>
    <mergeCell ref="FG3:FN3"/>
    <mergeCell ref="W13:W14"/>
    <mergeCell ref="FG14:FN14"/>
  </mergeCells>
  <phoneticPr fontId="8" type="noConversion"/>
  <conditionalFormatting sqref="L5:L11 FN5:FN11 L16:L52 FN16:FN52 FN133:FN143">
    <cfRule type="expression" dxfId="3" priority="208" stopIfTrue="1">
      <formula>OR(F5&lt;30,D5&lt;5)</formula>
    </cfRule>
  </conditionalFormatting>
  <conditionalFormatting sqref="U5:U11 U16:U52">
    <cfRule type="expression" dxfId="2" priority="218" stopIfTrue="1">
      <formula>OR(#REF!+F5&lt;30,#REF!+D5&lt;5)</formula>
    </cfRule>
  </conditionalFormatting>
  <conditionalFormatting sqref="V5:V11 V16:V52">
    <cfRule type="expression" dxfId="1" priority="214" stopIfTrue="1">
      <formula>OR(#REF!+F5&lt;30,#REF!+D5&lt;5)</formula>
    </cfRule>
  </conditionalFormatting>
  <conditionalFormatting sqref="W5:W11 W16:W52">
    <cfRule type="expression" dxfId="0" priority="209" stopIfTrue="1">
      <formula>OR(#REF!+F5&lt;30,#REF!+D5&lt;5)</formula>
    </cfRule>
  </conditionalFormatting>
  <pageMargins left="0.75" right="0.75" top="1" bottom="1" header="0.5" footer="0.5"/>
  <pageSetup paperSize="9" orientation="portrait" horizontalDpi="4294967293" r:id="rId1"/>
  <headerFooter alignWithMargins="0"/>
  <ignoredErrors>
    <ignoredError sqref="CS57:CT63 F144:AB65460 FG1:FN2 EL60:EL63 FH4:FN4 EL56:EL58 DF56:DI81 FO1:FP4 FU1:HI4 DF144:DI65460 U1:W1 S1 W56:X56 A3:D4 A1:A2 C1:D2 EE144:EH65460 FD3:FE3 AD144:AG65460 AI144:AL65460 AN144:AQ65460 AS144:AV65460 AX144:BA65460 BC144:BF65460 BH144:BK65460 BM144:BP65460 BW144:BZ65460 CB144:CE65460 CG144:CJ65460 CL144:CO65460 CQ64:CT81 CQ144:CT65460 CV57:CY81 CV144:CY65460 DK144:DN65460 DP144:DS65460 DU144:DX65460 EJ144:EM65460 EJ64:EM81 EO144:ER65460 ET144:EW65460 FQ144:FQ65440 W83:AB86 F58:L62 EM56:EM63 A56:A63 FQ53:FQ61 B58:D62 EE56:EH81 AD56:AG81 AI56:AL81 AN56:AQ81 AS56:AV81 AX56:BA81 BC56:BF81 BH56:BK81 BM56:BP81 BW56:BZ81 CB56:CE81 CG56:CJ81 CL56:CO81 CQ56:CR63 DK56:DN81 DP56:DS81 DU56:DX81 EJ56:EK63 EO56:ER81 ET56:EW81 X1:AB4 EE1:EH2 DV1:DX4 EJ1:EM2 DU1:DU2 DQ1:DS4 DU4 V3:V4 DF1:DI2 U4 AJ3:AL3 AO3:AQ3 AT3:AV3 AY3:BA3 BD3:BF3 BI3:BK3 BN3:BP3 BX3:BZ3 CC3:CE3 CH3:CJ3 CM3:CO3 CR3:CT3 CW3:CY3 DF4:DI4 DG3:DI3 DL3:DN3 EK3:EM3 EP3:ER3 EU3:EW3 AD1:AG4 AI1:AL2 AI4:AL4 AN1:AQ2 AN4:AQ4 AS1:AV2 AS4:AV4 AX1:BA2 AX4:BA4 BC1:BF2 BC4:BF4 BH1:BK2 BH4:BK4 BM1:BP2 BM4:BP4 BW1:BZ2 BW4:BZ4 CB1:CE2 CB4:CE4 CG1:CJ2 CG4:CJ4 CL1:CO2 CL4:CO4 CQ1:CT2 CQ4:CT4 CV1:CY2 CV4:CY4 DK1:DN2 DK4:DN4 DP1:DP2 DP4 EO1:ER2 ET1:EW2 EY1:FE2 FC4:FE4 T1:T4 F1:R4 B56:B57 W57:AB81 EY69:FE81 EY144:FE65460 FG56:FP81 FR56:HI81 FG144:FP65460 FR144:HI65460 A144:D65460 FC56:FE68 A87:D131 F87:AB131 DF83:DI131 EE83:EH131 AD83:AG131 AI83:AL131 AN83:AQ131 AS83:AV131 AX83:BA131 BC83:BF131 BH83:BK131 BM83:BP131 BW83:BZ131 CB83:CE131 CG83:CJ131 CL83:CO131 CQ83:CT131 CV83:CY131 DK83:DN131 DP83:DS131 DU83:DX131 EJ83:EM131 EO83:ER131 ET83:EW131 FQ63:FQ132 EY83:FE131 FG83:FP132 FR83:HI132 EZ132:FE132" evalError="1" numberStoredAsText="1" formula="1"/>
    <ignoredError sqref="CS56:CT56 EL59 F53:R53 FF4:FG4 FF1:FF3 FG3:FN3 FF144:FF65460 CV56:CY56 GB53:HI53 A53:D53 FF56:FF81 W2:W4 V2 U2:U3 DA2:DD2 DA4:DD4 DB3:DD3 EF3:EH3 S2:S4 FF83:FF132" evalError="1" formula="1"/>
    <ignoredError sqref="W82:AB82 DF82:DI82 DA1:DD1 EE82:EH82 AD82:AG82 AI82:AL82 AN82:AQ82 AS82:AV82 AX82:BA82 BC82:BF82 BH82:BK82 BM82:BP82 BW82:BZ82 CB82:CE82 CG82:CJ82 CL82:CO82 CQ82:CT82 CV82:CY82 DK82:DN82 DP82:DS82 DU82:DX82 EJ82:EM82 EO82:ER82 ET82:EW82 DA144:DD65460 FQ62 EY82:FP82 FR82:HI82 DA56:DD131" formula="1"/>
    <ignoredError sqref="EE3 DF3 EJ3 ES2 DO4 DO2 CZ4 CZ2 CU4 CU2 CP4 CP2 CK4 CK2 CF4 CF2 CA4 CA2 BL4 BL2 BG4 BG2 BB4 BB2 AW4 AW2 AR4 AR2 AM4 AM2 AI3 DK3 DU3 EN2 DY4:EX4 BQ4:BV4 BQ2:BV2 AH2:AH4 FC3 EX2:EX3 ES3:ET3 EN3:EO3 DO3:DP3 DJ2:DJ4 CZ3:DA3 CU3:CV3 CP3:CQ3 CK3:CL3 CF3:CG3 CA3:CB3 BQ3:BW3 BL3:BM3 BG3:BH3 BB3:BC3 AW3:AX3 AR3:AS3 AM3:AN3 DT2:DT4 AC2:AC4 EI2:EI3 DE2:DE4 DY2:ED3 X15 EY3"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DQ98"/>
  <sheetViews>
    <sheetView showGridLines="0" showRowColHeaders="0" zoomScaleNormal="100" workbookViewId="0">
      <pane xSplit="10" ySplit="4" topLeftCell="K5" activePane="bottomRight" state="frozen"/>
      <selection pane="topRight" activeCell="J1" sqref="J1"/>
      <selection pane="bottomLeft" activeCell="A4" sqref="A4"/>
      <selection pane="bottomRight" activeCell="A84" sqref="A84"/>
    </sheetView>
  </sheetViews>
  <sheetFormatPr defaultColWidth="9.08984375" defaultRowHeight="12.5" x14ac:dyDescent="0.25"/>
  <cols>
    <col min="1" max="1" width="1.90625" customWidth="1"/>
    <col min="2" max="2" width="20.54296875" customWidth="1"/>
    <col min="3" max="3" width="5.36328125" customWidth="1"/>
    <col min="4" max="6" width="3" customWidth="1"/>
    <col min="7" max="7" width="3.1796875" customWidth="1"/>
    <col min="8" max="8" width="1" customWidth="1"/>
    <col min="9" max="9" width="5.08984375" customWidth="1"/>
    <col min="10" max="10" width="1" customWidth="1"/>
    <col min="11" max="13" width="3.08984375" customWidth="1"/>
    <col min="14" max="14" width="0.453125" customWidth="1"/>
    <col min="15" max="17" width="3.08984375" customWidth="1"/>
    <col min="18" max="18" width="0.453125" customWidth="1"/>
    <col min="19" max="21" width="3.08984375" customWidth="1"/>
    <col min="22" max="22" width="0.453125" customWidth="1"/>
    <col min="23" max="25" width="3.08984375" customWidth="1"/>
    <col min="26" max="26" width="0.453125" customWidth="1"/>
    <col min="27" max="29" width="3.08984375" customWidth="1"/>
    <col min="30" max="30" width="0.453125" customWidth="1"/>
    <col min="31" max="33" width="3.08984375" customWidth="1"/>
    <col min="34" max="34" width="0.453125" customWidth="1"/>
    <col min="35" max="37" width="3.08984375" customWidth="1"/>
    <col min="38" max="38" width="0.453125" customWidth="1"/>
    <col min="39" max="41" width="3.08984375" customWidth="1"/>
    <col min="42" max="42" width="0.453125" customWidth="1"/>
    <col min="43" max="45" width="3.08984375" customWidth="1"/>
    <col min="46" max="46" width="0.453125" customWidth="1"/>
    <col min="47" max="49" width="3.08984375" customWidth="1"/>
    <col min="50" max="50" width="0.453125" customWidth="1"/>
    <col min="51" max="53" width="3.08984375" customWidth="1"/>
    <col min="54" max="54" width="0.453125" customWidth="1"/>
    <col min="55" max="57" width="3.08984375" customWidth="1"/>
    <col min="58" max="58" width="0.453125" customWidth="1"/>
    <col min="59" max="61" width="3.08984375" customWidth="1"/>
    <col min="62" max="62" width="0.453125" customWidth="1"/>
    <col min="63" max="65" width="3.08984375" customWidth="1"/>
    <col min="66" max="66" width="0.453125" customWidth="1"/>
    <col min="67" max="69" width="3.08984375" customWidth="1"/>
    <col min="70" max="70" width="0.453125" customWidth="1"/>
    <col min="71" max="73" width="3.08984375" customWidth="1"/>
    <col min="74" max="74" width="0.453125" customWidth="1"/>
    <col min="75" max="77" width="3.08984375" customWidth="1"/>
    <col min="78" max="78" width="0.453125" customWidth="1"/>
    <col min="79" max="81" width="3.08984375" customWidth="1"/>
    <col min="82" max="82" width="0.453125" customWidth="1"/>
    <col min="83" max="85" width="3.08984375" customWidth="1"/>
    <col min="86" max="86" width="0.453125" customWidth="1"/>
    <col min="87" max="89" width="3.08984375" customWidth="1"/>
    <col min="90" max="90" width="0.453125" customWidth="1"/>
    <col min="91" max="93" width="3.08984375" customWidth="1"/>
    <col min="94" max="94" width="0.453125" customWidth="1"/>
    <col min="95" max="97" width="3.08984375" customWidth="1"/>
    <col min="98" max="98" width="0.453125" customWidth="1"/>
    <col min="99" max="101" width="3.08984375" customWidth="1"/>
    <col min="102" max="102" width="0.453125" customWidth="1"/>
    <col min="103" max="105" width="3.08984375" customWidth="1"/>
    <col min="106" max="106" width="0.453125" customWidth="1"/>
    <col min="107" max="109" width="3.08984375" customWidth="1"/>
    <col min="110" max="110" width="0.453125" customWidth="1"/>
    <col min="111" max="113" width="3.08984375" customWidth="1"/>
    <col min="114" max="114" width="0.453125" customWidth="1"/>
    <col min="115" max="117" width="3.08984375" customWidth="1"/>
    <col min="118" max="118" width="0.453125" customWidth="1"/>
    <col min="119" max="121" width="3.08984375" customWidth="1"/>
    <col min="122" max="122" width="0.453125" customWidth="1"/>
  </cols>
  <sheetData>
    <row r="2" spans="2:121" ht="13.65" customHeight="1" x14ac:dyDescent="0.25">
      <c r="I2" s="11" t="s">
        <v>9</v>
      </c>
    </row>
    <row r="3" spans="2:121" ht="13.65" customHeight="1" x14ac:dyDescent="0.25">
      <c r="B3" s="139"/>
      <c r="C3" s="139"/>
      <c r="D3" s="139"/>
      <c r="E3" s="139"/>
      <c r="F3" s="139"/>
      <c r="G3" s="139"/>
      <c r="H3" s="139" t="s">
        <v>11</v>
      </c>
      <c r="I3" s="12" t="s">
        <v>20</v>
      </c>
      <c r="J3" s="139" t="s">
        <v>11</v>
      </c>
      <c r="K3" s="87" t="str">
        <f>Fixtures!C4</f>
        <v>Brentham</v>
      </c>
      <c r="L3" s="88"/>
      <c r="M3" s="89"/>
      <c r="N3" s="139" t="s">
        <v>11</v>
      </c>
      <c r="O3" s="87" t="str">
        <f>Fixtures!C5</f>
        <v>Uxbridge</v>
      </c>
      <c r="P3" s="88"/>
      <c r="Q3" s="89"/>
      <c r="R3" s="139" t="s">
        <v>11</v>
      </c>
      <c r="S3" s="87" t="str">
        <f>Fixtures!C6</f>
        <v>Ickenham</v>
      </c>
      <c r="T3" s="88"/>
      <c r="U3" s="89"/>
      <c r="V3" s="139" t="s">
        <v>11</v>
      </c>
      <c r="W3" s="87" t="str">
        <f>Fixtures!C7</f>
        <v>Harrow St. Mary's</v>
      </c>
      <c r="X3" s="88"/>
      <c r="Y3" s="89"/>
      <c r="Z3" s="139" t="s">
        <v>11</v>
      </c>
      <c r="AA3" s="87" t="str">
        <f>Fixtures!C8</f>
        <v>Barnes</v>
      </c>
      <c r="AB3" s="88"/>
      <c r="AC3" s="89"/>
      <c r="AD3" s="139" t="s">
        <v>11</v>
      </c>
      <c r="AE3" s="87" t="str">
        <f>Fixtures!C9</f>
        <v>Black Rose of Highgate</v>
      </c>
      <c r="AF3" s="88"/>
      <c r="AG3" s="89"/>
      <c r="AH3" s="139" t="s">
        <v>11</v>
      </c>
      <c r="AI3" s="87" t="str">
        <f>Fixtures!C10</f>
        <v>Old Actonians</v>
      </c>
      <c r="AJ3" s="88"/>
      <c r="AK3" s="89"/>
      <c r="AL3" s="139" t="s">
        <v>11</v>
      </c>
      <c r="AM3" s="87" t="str">
        <f>Fixtures!C11</f>
        <v>Brentham</v>
      </c>
      <c r="AN3" s="88"/>
      <c r="AO3" s="89"/>
      <c r="AP3" s="139" t="s">
        <v>11</v>
      </c>
      <c r="AQ3" s="87" t="str">
        <f>Fixtures!C12</f>
        <v>Putney</v>
      </c>
      <c r="AR3" s="88"/>
      <c r="AS3" s="89"/>
      <c r="AT3" s="139" t="s">
        <v>11</v>
      </c>
      <c r="AU3" s="87" t="str">
        <f>Fixtures!C13</f>
        <v>Barnes</v>
      </c>
      <c r="AV3" s="88"/>
      <c r="AW3" s="89"/>
      <c r="AX3" s="139" t="s">
        <v>11</v>
      </c>
      <c r="AY3" s="87" t="str">
        <f>Fixtures!C14</f>
        <v>Kew</v>
      </c>
      <c r="AZ3" s="88"/>
      <c r="BA3" s="89"/>
      <c r="BB3" s="139" t="s">
        <v>11</v>
      </c>
      <c r="BC3" s="87" t="str">
        <f>Fixtures!C15</f>
        <v>Shepherd's Bush</v>
      </c>
      <c r="BD3" s="88"/>
      <c r="BE3" s="89"/>
      <c r="BF3" s="139" t="s">
        <v>11</v>
      </c>
      <c r="BG3" s="87" t="str">
        <f>Fixtures!C16</f>
        <v>Prince's Head</v>
      </c>
      <c r="BH3" s="88"/>
      <c r="BI3" s="89"/>
      <c r="BJ3" s="139" t="s">
        <v>11</v>
      </c>
      <c r="BK3" s="87" t="str">
        <f>Fixtures!C17</f>
        <v>Teddington</v>
      </c>
      <c r="BL3" s="88"/>
      <c r="BM3" s="89"/>
      <c r="BN3" s="139" t="s">
        <v>11</v>
      </c>
      <c r="BO3" s="87" t="str">
        <f>Fixtures!C18</f>
        <v>Pinner</v>
      </c>
      <c r="BP3" s="88"/>
      <c r="BQ3" s="89"/>
      <c r="BR3" s="139" t="s">
        <v>11</v>
      </c>
      <c r="BS3" s="87" t="str">
        <f>Fixtures!C19</f>
        <v>Northwood</v>
      </c>
      <c r="BT3" s="88"/>
      <c r="BU3" s="89"/>
      <c r="BV3" s="139" t="s">
        <v>11</v>
      </c>
      <c r="BW3" s="87" t="str">
        <f>Fixtures!C20</f>
        <v>Chiswick</v>
      </c>
      <c r="BX3" s="88"/>
      <c r="BY3" s="89"/>
      <c r="BZ3" s="139" t="s">
        <v>11</v>
      </c>
      <c r="CA3" s="87" t="str">
        <f>Fixtures!C21</f>
        <v>Prince's Head</v>
      </c>
      <c r="CB3" s="88"/>
      <c r="CC3" s="89"/>
      <c r="CD3" s="139" t="s">
        <v>11</v>
      </c>
      <c r="CE3" s="87" t="str">
        <f>Fixtures!C22</f>
        <v>Post Modernists</v>
      </c>
      <c r="CF3" s="88"/>
      <c r="CG3" s="89"/>
      <c r="CH3" s="139" t="s">
        <v>11</v>
      </c>
      <c r="CI3" s="87" t="str">
        <f>Fixtures!C23</f>
        <v>Plastics</v>
      </c>
      <c r="CJ3" s="88"/>
      <c r="CK3" s="89"/>
      <c r="CL3" s="139" t="s">
        <v>11</v>
      </c>
      <c r="CM3" s="87" t="str">
        <f>Fixtures!$C24</f>
        <v>Post Modernists</v>
      </c>
      <c r="CN3" s="88"/>
      <c r="CO3" s="89"/>
      <c r="CP3" s="139" t="s">
        <v>11</v>
      </c>
      <c r="CQ3" s="87" t="str">
        <f>Fixtures!$C25</f>
        <v>Winchmore Hill</v>
      </c>
      <c r="CR3" s="88"/>
      <c r="CS3" s="89"/>
      <c r="CT3" s="139" t="s">
        <v>11</v>
      </c>
      <c r="CU3" s="87" t="str">
        <f>Fixtures!$C26</f>
        <v>Pinner</v>
      </c>
      <c r="CV3" s="88"/>
      <c r="CW3" s="89"/>
      <c r="CX3" s="139" t="s">
        <v>11</v>
      </c>
      <c r="CY3" s="87" t="str">
        <f>Fixtures!$C27</f>
        <v>Uxbridge</v>
      </c>
      <c r="CZ3" s="88"/>
      <c r="DA3" s="89"/>
      <c r="DB3" s="139" t="s">
        <v>11</v>
      </c>
      <c r="DC3" s="87" t="str">
        <f>Fixtures!C28</f>
        <v>Highgate</v>
      </c>
      <c r="DD3" s="88"/>
      <c r="DE3" s="89"/>
      <c r="DF3" s="223" t="s">
        <v>11</v>
      </c>
      <c r="DG3" s="87" t="str">
        <f>Fixtures!C29</f>
        <v>Crouch End</v>
      </c>
      <c r="DH3" s="88"/>
      <c r="DI3" s="89"/>
      <c r="DJ3" s="223" t="s">
        <v>11</v>
      </c>
      <c r="DK3" s="235" t="e">
        <f>Fixtures!#REF!</f>
        <v>#REF!</v>
      </c>
      <c r="DL3" s="236"/>
      <c r="DM3" s="236"/>
      <c r="DN3" s="223" t="s">
        <v>11</v>
      </c>
      <c r="DO3" s="235" t="e">
        <f>Fixtures!#REF!</f>
        <v>#REF!</v>
      </c>
      <c r="DP3" s="236"/>
      <c r="DQ3" s="236"/>
    </row>
    <row r="4" spans="2:121" ht="13.65" customHeight="1" x14ac:dyDescent="0.25">
      <c r="B4" s="1" t="s">
        <v>46</v>
      </c>
      <c r="C4" s="88"/>
      <c r="D4" s="7" t="s">
        <v>14</v>
      </c>
      <c r="E4" s="7" t="s">
        <v>47</v>
      </c>
      <c r="F4" s="7" t="s">
        <v>48</v>
      </c>
      <c r="G4" s="7" t="s">
        <v>49</v>
      </c>
      <c r="I4" s="280" t="s">
        <v>60</v>
      </c>
      <c r="J4" s="139"/>
      <c r="K4" s="7" t="s">
        <v>47</v>
      </c>
      <c r="L4" s="7" t="s">
        <v>48</v>
      </c>
      <c r="M4" s="7" t="s">
        <v>49</v>
      </c>
      <c r="N4" s="139"/>
      <c r="O4" s="7" t="s">
        <v>47</v>
      </c>
      <c r="P4" s="7" t="s">
        <v>48</v>
      </c>
      <c r="Q4" s="7" t="s">
        <v>49</v>
      </c>
      <c r="R4" s="139"/>
      <c r="S4" s="7" t="s">
        <v>47</v>
      </c>
      <c r="T4" s="7" t="s">
        <v>48</v>
      </c>
      <c r="U4" s="7" t="s">
        <v>49</v>
      </c>
      <c r="V4" s="139"/>
      <c r="W4" s="7" t="s">
        <v>47</v>
      </c>
      <c r="X4" s="7" t="s">
        <v>48</v>
      </c>
      <c r="Y4" s="7" t="s">
        <v>49</v>
      </c>
      <c r="Z4" s="139"/>
      <c r="AA4" s="7" t="s">
        <v>47</v>
      </c>
      <c r="AB4" s="7" t="s">
        <v>48</v>
      </c>
      <c r="AC4" s="7" t="s">
        <v>49</v>
      </c>
      <c r="AD4" s="139"/>
      <c r="AE4" s="7" t="s">
        <v>47</v>
      </c>
      <c r="AF4" s="7" t="s">
        <v>48</v>
      </c>
      <c r="AG4" s="7" t="s">
        <v>49</v>
      </c>
      <c r="AH4" s="139"/>
      <c r="AI4" s="7" t="s">
        <v>47</v>
      </c>
      <c r="AJ4" s="7" t="s">
        <v>48</v>
      </c>
      <c r="AK4" s="7" t="s">
        <v>49</v>
      </c>
      <c r="AL4" s="139"/>
      <c r="AM4" s="7" t="s">
        <v>47</v>
      </c>
      <c r="AN4" s="7" t="s">
        <v>48</v>
      </c>
      <c r="AO4" s="7" t="s">
        <v>49</v>
      </c>
      <c r="AP4" s="139"/>
      <c r="AQ4" s="7" t="s">
        <v>47</v>
      </c>
      <c r="AR4" s="7" t="s">
        <v>48</v>
      </c>
      <c r="AS4" s="7" t="s">
        <v>49</v>
      </c>
      <c r="AT4" s="139"/>
      <c r="AU4" s="7" t="s">
        <v>47</v>
      </c>
      <c r="AV4" s="7" t="s">
        <v>48</v>
      </c>
      <c r="AW4" s="7" t="s">
        <v>49</v>
      </c>
      <c r="AX4" s="139"/>
      <c r="AY4" s="7" t="s">
        <v>47</v>
      </c>
      <c r="AZ4" s="7" t="s">
        <v>48</v>
      </c>
      <c r="BA4" s="7" t="s">
        <v>49</v>
      </c>
      <c r="BB4" s="139"/>
      <c r="BC4" s="7" t="s">
        <v>47</v>
      </c>
      <c r="BD4" s="7" t="s">
        <v>48</v>
      </c>
      <c r="BE4" s="7" t="s">
        <v>49</v>
      </c>
      <c r="BF4" s="139"/>
      <c r="BG4" s="7" t="s">
        <v>47</v>
      </c>
      <c r="BH4" s="7" t="s">
        <v>48</v>
      </c>
      <c r="BI4" s="7" t="s">
        <v>49</v>
      </c>
      <c r="BJ4" s="139"/>
      <c r="BK4" s="7" t="s">
        <v>47</v>
      </c>
      <c r="BL4" s="7" t="s">
        <v>48</v>
      </c>
      <c r="BM4" s="7" t="s">
        <v>49</v>
      </c>
      <c r="BN4" s="139"/>
      <c r="BO4" s="7" t="s">
        <v>47</v>
      </c>
      <c r="BP4" s="7" t="s">
        <v>48</v>
      </c>
      <c r="BQ4" s="7" t="s">
        <v>49</v>
      </c>
      <c r="BR4" s="139"/>
      <c r="BS4" s="7" t="s">
        <v>47</v>
      </c>
      <c r="BT4" s="7" t="s">
        <v>48</v>
      </c>
      <c r="BU4" s="7" t="s">
        <v>49</v>
      </c>
      <c r="BV4" s="139"/>
      <c r="BW4" s="7" t="s">
        <v>47</v>
      </c>
      <c r="BX4" s="7" t="s">
        <v>48</v>
      </c>
      <c r="BY4" s="7" t="s">
        <v>49</v>
      </c>
      <c r="BZ4" s="139"/>
      <c r="CA4" s="7" t="s">
        <v>47</v>
      </c>
      <c r="CB4" s="7" t="s">
        <v>48</v>
      </c>
      <c r="CC4" s="7" t="s">
        <v>49</v>
      </c>
      <c r="CD4" s="139"/>
      <c r="CE4" s="7" t="s">
        <v>47</v>
      </c>
      <c r="CF4" s="7" t="s">
        <v>48</v>
      </c>
      <c r="CG4" s="7" t="s">
        <v>49</v>
      </c>
      <c r="CH4" s="139"/>
      <c r="CI4" s="7" t="s">
        <v>47</v>
      </c>
      <c r="CJ4" s="7" t="s">
        <v>48</v>
      </c>
      <c r="CK4" s="7" t="s">
        <v>49</v>
      </c>
      <c r="CL4" s="139"/>
      <c r="CM4" s="7" t="s">
        <v>47</v>
      </c>
      <c r="CN4" s="7" t="s">
        <v>48</v>
      </c>
      <c r="CO4" s="7" t="s">
        <v>49</v>
      </c>
      <c r="CP4" s="139"/>
      <c r="CQ4" s="7" t="s">
        <v>47</v>
      </c>
      <c r="CR4" s="7" t="s">
        <v>48</v>
      </c>
      <c r="CS4" s="7" t="s">
        <v>49</v>
      </c>
      <c r="CT4" s="139"/>
      <c r="CU4" s="7" t="s">
        <v>47</v>
      </c>
      <c r="CV4" s="7" t="s">
        <v>48</v>
      </c>
      <c r="CW4" s="7" t="s">
        <v>49</v>
      </c>
      <c r="CX4" s="139"/>
      <c r="CY4" s="7" t="s">
        <v>47</v>
      </c>
      <c r="CZ4" s="7" t="s">
        <v>48</v>
      </c>
      <c r="DA4" s="7" t="s">
        <v>49</v>
      </c>
      <c r="DB4" s="139"/>
      <c r="DC4" s="7" t="s">
        <v>47</v>
      </c>
      <c r="DD4" s="7" t="s">
        <v>48</v>
      </c>
      <c r="DE4" s="7" t="s">
        <v>49</v>
      </c>
      <c r="DF4" s="223"/>
      <c r="DG4" s="7" t="s">
        <v>47</v>
      </c>
      <c r="DH4" s="7" t="s">
        <v>48</v>
      </c>
      <c r="DI4" s="7" t="s">
        <v>49</v>
      </c>
      <c r="DJ4" s="223"/>
      <c r="DK4" s="220" t="s">
        <v>47</v>
      </c>
      <c r="DL4" s="220" t="s">
        <v>48</v>
      </c>
      <c r="DM4" s="220" t="s">
        <v>49</v>
      </c>
      <c r="DN4" s="223"/>
      <c r="DO4" s="220" t="s">
        <v>47</v>
      </c>
      <c r="DP4" s="220" t="s">
        <v>48</v>
      </c>
      <c r="DQ4" s="220" t="s">
        <v>49</v>
      </c>
    </row>
    <row r="5" spans="2:121" ht="13.65" customHeight="1" x14ac:dyDescent="0.25">
      <c r="B5" s="14" t="s">
        <v>23</v>
      </c>
      <c r="C5" s="15" t="s">
        <v>148</v>
      </c>
      <c r="D5" s="21">
        <f>_xlfn.XLOOKUP($B5,Batting!$B$5:$B$65,Batting!$D$5:$D$65,"")</f>
        <v>20</v>
      </c>
      <c r="E5" s="21">
        <f t="shared" ref="E5:E34" si="0">IF(SUM(K5,O5,S5,W5,AA5,AE5,AI5,AM5,AQ5,AU5,AY5,BC5,BG5,BK5,BO5,BS5,BW5,CA5,CE5,CI5,CM5,CQ5,CU5,CY5,DC5,DG5,DK5,DO5)&lt;1,"0",SUM(K5,O5,S5,W5,AA5,AE5,AI5,AM5,AQ5,AU5,AY5,BC5,BG5,BK5,BO5,BS5,BW5,CA5,CE5,CI5,CM5,CQ5,CU5,CY5,DC5,DG5,DK5,DO5))</f>
        <v>7</v>
      </c>
      <c r="F5" s="21">
        <f t="shared" ref="F5:F34" si="1">IF(SUM(L5,P5,T5,X5,AB5,AF5,AJ5,AN5,AR5,AV5,AZ5,BD5,BH5,BL5,BP5,BT5,BX5,CB5,CF5,CJ5,CN5,CR5,CV5,CZ5,DD5,DH5,DL5,DP5)&lt;1,"0",SUM(L5,P5,T5,X5,AB5,AF5,AJ5,AN5,AR5,AV5,AZ5,BD5,BH5,BL5,BP5,BT5,BX5,CB5,CF5,CJ5,CN5,CR5,CV5,CZ5,DD5,DH5,DL5,DP5))</f>
        <v>6</v>
      </c>
      <c r="G5" s="25">
        <f t="shared" ref="G5:G34" si="2">IF(SUM(M5,Q5,U5,Y5,AC5,AG5,AK5,AO5,AS5,AW5,BA5,BE5,BI5,BM5,BQ5,BU5,BY5,CC5,CG5,CK5,CO5,CS5,CW5,DA5,DE5,DI5,DM5,DQ5)&lt;0.1,"0",SUM(M5,Q5,U5,Y5,AC5,AG5,AK5,AO5,AS5,AW5,BA5,BE5,BI5,BM5,BQ5,BU5,BY5,CC5,CG5,CK5,CO5,CS5,CW5,DA5,DE5,DI5,DM5,DQ5))</f>
        <v>0.5</v>
      </c>
      <c r="I5" s="31">
        <f t="shared" ref="I5:I34" si="3">IF(E5="",0,E5*8)+IF(F5="",0,F5*12)+IF(G5="",0,G5*8)</f>
        <v>132</v>
      </c>
      <c r="J5" s="139"/>
      <c r="K5" s="21"/>
      <c r="L5" s="21"/>
      <c r="M5" s="21"/>
      <c r="N5" s="139"/>
      <c r="O5" s="21"/>
      <c r="P5" s="21"/>
      <c r="Q5" s="21"/>
      <c r="R5" s="139"/>
      <c r="S5" s="21"/>
      <c r="T5" s="21"/>
      <c r="U5" s="21"/>
      <c r="V5" s="139"/>
      <c r="W5" s="21"/>
      <c r="X5" s="21"/>
      <c r="Y5" s="21"/>
      <c r="Z5" s="139"/>
      <c r="AA5" s="21"/>
      <c r="AB5" s="21"/>
      <c r="AC5" s="21"/>
      <c r="AD5" s="139"/>
      <c r="AE5" s="21"/>
      <c r="AF5" s="21"/>
      <c r="AG5" s="21"/>
      <c r="AH5" s="139"/>
      <c r="AI5" s="21"/>
      <c r="AJ5" s="21"/>
      <c r="AK5" s="21"/>
      <c r="AL5" s="139"/>
      <c r="AM5" s="21"/>
      <c r="AN5" s="21">
        <v>4</v>
      </c>
      <c r="AO5" s="21"/>
      <c r="AP5" s="139"/>
      <c r="AQ5" s="21"/>
      <c r="AR5" s="21"/>
      <c r="AS5" s="21"/>
      <c r="AT5" s="139"/>
      <c r="AU5" s="21"/>
      <c r="AV5" s="21">
        <v>1</v>
      </c>
      <c r="AW5" s="21"/>
      <c r="AX5" s="139"/>
      <c r="AY5" s="21">
        <v>1</v>
      </c>
      <c r="AZ5" s="21"/>
      <c r="BA5" s="21"/>
      <c r="BB5" s="139"/>
      <c r="BC5" s="21"/>
      <c r="BD5" s="21"/>
      <c r="BE5" s="21"/>
      <c r="BF5" s="139"/>
      <c r="BG5" s="21"/>
      <c r="BH5" s="21"/>
      <c r="BI5" s="21"/>
      <c r="BJ5" s="139"/>
      <c r="BK5" s="21"/>
      <c r="BL5" s="21"/>
      <c r="BM5" s="21"/>
      <c r="BN5" s="139"/>
      <c r="BO5" s="21">
        <v>2</v>
      </c>
      <c r="BP5" s="21"/>
      <c r="BQ5" s="21"/>
      <c r="BR5" s="139"/>
      <c r="BS5" s="21">
        <v>1</v>
      </c>
      <c r="BT5" s="21"/>
      <c r="BU5" s="21"/>
      <c r="BV5" s="139"/>
      <c r="BW5" s="21"/>
      <c r="BX5" s="21"/>
      <c r="BY5" s="21"/>
      <c r="BZ5" s="139"/>
      <c r="CA5" s="21">
        <v>1</v>
      </c>
      <c r="CB5" s="21"/>
      <c r="CC5" s="21"/>
      <c r="CD5" s="139"/>
      <c r="CE5" s="21"/>
      <c r="CF5" s="21"/>
      <c r="CG5" s="21"/>
      <c r="CH5" s="139"/>
      <c r="CI5" s="21"/>
      <c r="CJ5" s="21"/>
      <c r="CK5" s="21"/>
      <c r="CL5" s="139"/>
      <c r="CM5" s="21"/>
      <c r="CN5" s="21"/>
      <c r="CO5" s="21"/>
      <c r="CP5" s="139"/>
      <c r="CQ5" s="21"/>
      <c r="CR5" s="21">
        <v>1</v>
      </c>
      <c r="CS5" s="21">
        <v>0.5</v>
      </c>
      <c r="CT5" s="139"/>
      <c r="CU5" s="21">
        <v>2</v>
      </c>
      <c r="CV5" s="21"/>
      <c r="CW5" s="21"/>
      <c r="CX5" s="139"/>
      <c r="CY5" s="21"/>
      <c r="CZ5" s="21"/>
      <c r="DA5" s="21"/>
      <c r="DB5" s="139"/>
      <c r="DC5" s="21"/>
      <c r="DD5" s="21"/>
      <c r="DE5" s="21"/>
      <c r="DF5" s="223"/>
      <c r="DG5" s="21"/>
      <c r="DH5" s="21"/>
      <c r="DI5" s="21"/>
      <c r="DJ5" s="223"/>
      <c r="DK5" s="224"/>
      <c r="DL5" s="224"/>
      <c r="DM5" s="224"/>
      <c r="DN5" s="223"/>
      <c r="DO5" s="224"/>
      <c r="DP5" s="224"/>
      <c r="DQ5" s="224"/>
    </row>
    <row r="6" spans="2:121" ht="13.65" customHeight="1" x14ac:dyDescent="0.25">
      <c r="B6" s="14" t="s">
        <v>96</v>
      </c>
      <c r="C6" s="15" t="s">
        <v>151</v>
      </c>
      <c r="D6" s="21">
        <f>_xlfn.XLOOKUP($B6,Batting!$B$5:$B$65,Batting!$D$5:$D$65,"")</f>
        <v>12</v>
      </c>
      <c r="E6" s="21">
        <f t="shared" si="0"/>
        <v>12</v>
      </c>
      <c r="F6" s="21" t="str">
        <f t="shared" si="1"/>
        <v>0</v>
      </c>
      <c r="G6" s="4" t="str">
        <f t="shared" si="2"/>
        <v>0</v>
      </c>
      <c r="I6" s="31">
        <f t="shared" si="3"/>
        <v>96</v>
      </c>
      <c r="J6" s="139">
        <f>((K6+M6)*8)+(L6*12)</f>
        <v>0</v>
      </c>
      <c r="K6" s="21"/>
      <c r="L6" s="21"/>
      <c r="M6" s="21"/>
      <c r="N6" s="139"/>
      <c r="O6" s="21"/>
      <c r="P6" s="21"/>
      <c r="Q6" s="21"/>
      <c r="R6" s="139"/>
      <c r="S6" s="21"/>
      <c r="T6" s="21"/>
      <c r="U6" s="21"/>
      <c r="V6" s="139"/>
      <c r="W6" s="21">
        <v>3</v>
      </c>
      <c r="X6" s="21"/>
      <c r="Y6" s="21"/>
      <c r="Z6" s="139"/>
      <c r="AA6" s="21"/>
      <c r="AB6" s="21"/>
      <c r="AC6" s="21"/>
      <c r="AD6" s="139"/>
      <c r="AE6" s="21"/>
      <c r="AF6" s="21"/>
      <c r="AG6" s="21"/>
      <c r="AH6" s="139"/>
      <c r="AI6" s="21">
        <v>2</v>
      </c>
      <c r="AJ6" s="21"/>
      <c r="AK6" s="21"/>
      <c r="AL6" s="139"/>
      <c r="AM6" s="21"/>
      <c r="AN6" s="21"/>
      <c r="AO6" s="21"/>
      <c r="AP6" s="139"/>
      <c r="AQ6" s="21">
        <v>1</v>
      </c>
      <c r="AR6" s="21"/>
      <c r="AS6" s="21"/>
      <c r="AT6" s="139"/>
      <c r="AU6" s="21"/>
      <c r="AV6" s="21"/>
      <c r="AW6" s="21"/>
      <c r="AX6" s="139"/>
      <c r="AY6" s="21"/>
      <c r="AZ6" s="21"/>
      <c r="BA6" s="21"/>
      <c r="BB6" s="139"/>
      <c r="BC6" s="21"/>
      <c r="BD6" s="21"/>
      <c r="BE6" s="21"/>
      <c r="BF6" s="139"/>
      <c r="BG6" s="21">
        <v>1</v>
      </c>
      <c r="BH6" s="21"/>
      <c r="BI6" s="21"/>
      <c r="BJ6" s="139"/>
      <c r="BK6" s="21"/>
      <c r="BL6" s="21"/>
      <c r="BM6" s="21"/>
      <c r="BN6" s="139"/>
      <c r="BO6" s="21"/>
      <c r="BP6" s="21"/>
      <c r="BQ6" s="21"/>
      <c r="BR6" s="139"/>
      <c r="BS6" s="21"/>
      <c r="BT6" s="21"/>
      <c r="BU6" s="21"/>
      <c r="BV6" s="139"/>
      <c r="BW6" s="21"/>
      <c r="BX6" s="21"/>
      <c r="BY6" s="21"/>
      <c r="BZ6" s="139"/>
      <c r="CA6" s="21"/>
      <c r="CB6" s="21"/>
      <c r="CC6" s="21"/>
      <c r="CD6" s="139"/>
      <c r="CE6" s="21">
        <v>2</v>
      </c>
      <c r="CF6" s="21"/>
      <c r="CG6" s="21"/>
      <c r="CH6" s="139"/>
      <c r="CI6" s="21"/>
      <c r="CJ6" s="21"/>
      <c r="CK6" s="21"/>
      <c r="CL6" s="139"/>
      <c r="CM6" s="21">
        <v>1</v>
      </c>
      <c r="CN6" s="21"/>
      <c r="CO6" s="21"/>
      <c r="CP6" s="139"/>
      <c r="CQ6" s="21"/>
      <c r="CR6" s="21"/>
      <c r="CS6" s="21"/>
      <c r="CT6" s="139"/>
      <c r="CU6" s="21"/>
      <c r="CV6" s="21"/>
      <c r="CW6" s="21"/>
      <c r="CX6" s="139"/>
      <c r="CY6" s="21"/>
      <c r="CZ6" s="21"/>
      <c r="DA6" s="21"/>
      <c r="DB6" s="139"/>
      <c r="DC6" s="21"/>
      <c r="DD6" s="21"/>
      <c r="DE6" s="21"/>
      <c r="DF6" s="223"/>
      <c r="DG6" s="21">
        <v>2</v>
      </c>
      <c r="DH6" s="21"/>
      <c r="DI6" s="21"/>
      <c r="DJ6" s="223"/>
      <c r="DK6" s="224"/>
      <c r="DL6" s="224"/>
      <c r="DM6" s="224"/>
      <c r="DN6" s="223"/>
      <c r="DO6" s="224"/>
      <c r="DP6" s="224"/>
      <c r="DQ6" s="224"/>
    </row>
    <row r="7" spans="2:121" ht="13.65" customHeight="1" x14ac:dyDescent="0.25">
      <c r="B7" s="14" t="s">
        <v>84</v>
      </c>
      <c r="C7" s="15" t="s">
        <v>149</v>
      </c>
      <c r="D7" s="21">
        <f>_xlfn.XLOOKUP($B7,Batting!$B$5:$B$65,Batting!$D$5:$D$65,"")</f>
        <v>12</v>
      </c>
      <c r="E7" s="21">
        <f t="shared" si="0"/>
        <v>8</v>
      </c>
      <c r="F7" s="21">
        <f t="shared" si="1"/>
        <v>1</v>
      </c>
      <c r="G7" s="4" t="str">
        <f t="shared" si="2"/>
        <v>0</v>
      </c>
      <c r="I7" s="31">
        <f t="shared" si="3"/>
        <v>76</v>
      </c>
      <c r="J7" s="139"/>
      <c r="K7" s="21"/>
      <c r="L7" s="21"/>
      <c r="M7" s="21"/>
      <c r="N7" s="139"/>
      <c r="O7" s="21"/>
      <c r="P7" s="21"/>
      <c r="Q7" s="21"/>
      <c r="R7" s="139"/>
      <c r="S7" s="21"/>
      <c r="T7" s="21"/>
      <c r="U7" s="21"/>
      <c r="V7" s="139"/>
      <c r="W7" s="21"/>
      <c r="X7" s="21"/>
      <c r="Y7" s="21"/>
      <c r="Z7" s="139"/>
      <c r="AA7" s="21"/>
      <c r="AB7" s="21"/>
      <c r="AC7" s="21"/>
      <c r="AD7" s="139"/>
      <c r="AE7" s="21">
        <v>3</v>
      </c>
      <c r="AF7" s="21"/>
      <c r="AG7" s="21"/>
      <c r="AH7" s="139"/>
      <c r="AI7" s="21">
        <v>1</v>
      </c>
      <c r="AJ7" s="21"/>
      <c r="AK7" s="21"/>
      <c r="AL7" s="139"/>
      <c r="AM7" s="21">
        <v>1</v>
      </c>
      <c r="AN7" s="21"/>
      <c r="AO7" s="21"/>
      <c r="AP7" s="139"/>
      <c r="AQ7" s="21"/>
      <c r="AR7" s="21"/>
      <c r="AS7" s="21"/>
      <c r="AT7" s="139"/>
      <c r="AU7" s="21"/>
      <c r="AV7" s="21"/>
      <c r="AW7" s="21"/>
      <c r="AX7" s="139"/>
      <c r="AY7" s="21">
        <v>2</v>
      </c>
      <c r="AZ7" s="21"/>
      <c r="BA7" s="21"/>
      <c r="BB7" s="139"/>
      <c r="BC7" s="21"/>
      <c r="BD7" s="21"/>
      <c r="BE7" s="21"/>
      <c r="BF7" s="139"/>
      <c r="BG7" s="21"/>
      <c r="BH7" s="21"/>
      <c r="BI7" s="21"/>
      <c r="BJ7" s="139"/>
      <c r="BK7" s="21"/>
      <c r="BL7" s="21"/>
      <c r="BM7" s="21"/>
      <c r="BN7" s="139"/>
      <c r="BO7" s="21"/>
      <c r="BP7" s="21"/>
      <c r="BQ7" s="21"/>
      <c r="BR7" s="139"/>
      <c r="BS7" s="21"/>
      <c r="BT7" s="21"/>
      <c r="BU7" s="21"/>
      <c r="BV7" s="139"/>
      <c r="BW7" s="21"/>
      <c r="BX7" s="21"/>
      <c r="BY7" s="21"/>
      <c r="BZ7" s="139"/>
      <c r="CA7" s="21"/>
      <c r="CB7" s="21"/>
      <c r="CC7" s="21"/>
      <c r="CD7" s="139"/>
      <c r="CE7" s="21"/>
      <c r="CF7" s="21"/>
      <c r="CG7" s="21"/>
      <c r="CH7" s="139"/>
      <c r="CI7" s="21"/>
      <c r="CJ7" s="21">
        <v>1</v>
      </c>
      <c r="CK7" s="21"/>
      <c r="CL7" s="139"/>
      <c r="CM7" s="21"/>
      <c r="CN7" s="21"/>
      <c r="CO7" s="21"/>
      <c r="CP7" s="139"/>
      <c r="CQ7" s="21"/>
      <c r="CR7" s="21"/>
      <c r="CS7" s="21"/>
      <c r="CT7" s="139"/>
      <c r="CU7" s="21"/>
      <c r="CV7" s="21"/>
      <c r="CW7" s="21"/>
      <c r="CX7" s="139"/>
      <c r="CY7" s="21"/>
      <c r="CZ7" s="21"/>
      <c r="DA7" s="21"/>
      <c r="DB7" s="139"/>
      <c r="DC7" s="21"/>
      <c r="DD7" s="21"/>
      <c r="DE7" s="21"/>
      <c r="DF7" s="223"/>
      <c r="DG7" s="21">
        <v>1</v>
      </c>
      <c r="DH7" s="21"/>
      <c r="DI7" s="21"/>
      <c r="DJ7" s="223"/>
      <c r="DK7" s="224"/>
      <c r="DL7" s="224"/>
      <c r="DM7" s="224"/>
      <c r="DN7" s="223"/>
      <c r="DO7" s="224"/>
      <c r="DP7" s="224"/>
      <c r="DQ7" s="224"/>
    </row>
    <row r="8" spans="2:121" ht="13.65" customHeight="1" x14ac:dyDescent="0.25">
      <c r="B8" s="14" t="s">
        <v>359</v>
      </c>
      <c r="C8" s="15" t="s">
        <v>148</v>
      </c>
      <c r="D8" s="21">
        <f>_xlfn.XLOOKUP($B8,Batting!$B$5:$B$65,Batting!$D$5:$D$65,"")</f>
        <v>10</v>
      </c>
      <c r="E8" s="21">
        <f>IF(SUM(K8,O8,S8,W8,AA8,AE8,AI8,AM8,AQ8,AU8,AY8,BC8,BG8,BK8,BO8,BS8,BW8,CA8,CE8,CI8,CM8,CQ8,CU8,CY8,DC8,DG8,DK8,DO8)&lt;1,"0",SUM(K8,O8,S8,W8,AA8,AE8,AI8,AM8,AQ8,AU8,AY8,BC8,BG8,BK8,BO8,BS8,BW8,CA8,CE8,CI8,CM8,CQ8,CU8,CY8,DC8,DG8,DK8,DO8))</f>
        <v>6</v>
      </c>
      <c r="F8" s="21" t="str">
        <f>IF(SUM(L8,P8,T8,X8,AB8,AF8,AJ8,AN8,AR8,AV8,AZ8,BD8,BH8,BL8,BP8,BT8,BX8,CB8,CF8,CJ8,CN8,CR8,CV8,CZ8,DD8,DH8,DL8,DP8)&lt;1,"0",SUM(L8,P8,T8,X8,AB8,AF8,AJ8,AN8,AR8,AV8,AZ8,BD8,BH8,BL8,BP8,BT8,BX8,CB8,CF8,CJ8,CN8,CR8,CV8,CZ8,DD8,DH8,DL8,DP8))</f>
        <v>0</v>
      </c>
      <c r="G8" s="4">
        <f>IF(SUM(M8,Q8,U8,Y8,AC8,AG8,AK8,AO8,AS8,AW8,BA8,BE8,BI8,BM8,BQ8,BU8,BY8,CC8,CG8,CK8,CO8,CS8,CW8,DA8,DE8,DI8,DM8,DQ8)&lt;0.1,"0",SUM(M8,Q8,U8,Y8,AC8,AG8,AK8,AO8,AS8,AW8,BA8,BE8,BI8,BM8,BQ8,BU8,BY8,CC8,CG8,CK8,CO8,CS8,CW8,DA8,DE8,DI8,DM8,DQ8))</f>
        <v>3</v>
      </c>
      <c r="I8" s="31">
        <f>IF(E8="",0,E8*8)+IF(F8="",0,F8*12)+IF(G8="",0,G8*8)</f>
        <v>72</v>
      </c>
      <c r="J8" s="139"/>
      <c r="K8" s="21"/>
      <c r="L8" s="21"/>
      <c r="M8" s="21"/>
      <c r="N8" s="139"/>
      <c r="O8" s="21"/>
      <c r="P8" s="21"/>
      <c r="Q8" s="21"/>
      <c r="R8" s="139"/>
      <c r="S8" s="21"/>
      <c r="T8" s="21"/>
      <c r="U8" s="21"/>
      <c r="V8" s="139"/>
      <c r="W8" s="21"/>
      <c r="X8" s="21"/>
      <c r="Y8" s="21"/>
      <c r="Z8" s="139"/>
      <c r="AA8" s="21">
        <v>1</v>
      </c>
      <c r="AB8" s="21"/>
      <c r="AC8" s="21"/>
      <c r="AD8" s="139"/>
      <c r="AE8" s="21"/>
      <c r="AF8" s="21"/>
      <c r="AG8" s="21"/>
      <c r="AH8" s="139"/>
      <c r="AI8" s="21"/>
      <c r="AJ8" s="21"/>
      <c r="AK8" s="21"/>
      <c r="AL8" s="139"/>
      <c r="AM8" s="21"/>
      <c r="AN8" s="21"/>
      <c r="AO8" s="21"/>
      <c r="AP8" s="139"/>
      <c r="AQ8" s="21">
        <v>1</v>
      </c>
      <c r="AR8" s="21"/>
      <c r="AS8" s="21"/>
      <c r="AT8" s="139"/>
      <c r="AU8" s="21"/>
      <c r="AV8" s="21"/>
      <c r="AW8" s="21"/>
      <c r="AX8" s="139"/>
      <c r="AY8" s="21"/>
      <c r="AZ8" s="21"/>
      <c r="BA8" s="21"/>
      <c r="BB8" s="139"/>
      <c r="BC8" s="21"/>
      <c r="BD8" s="21"/>
      <c r="BE8" s="21"/>
      <c r="BF8" s="139"/>
      <c r="BG8" s="21"/>
      <c r="BH8" s="21"/>
      <c r="BI8" s="21"/>
      <c r="BJ8" s="139"/>
      <c r="BK8" s="21"/>
      <c r="BL8" s="21"/>
      <c r="BM8" s="21"/>
      <c r="BN8" s="139"/>
      <c r="BO8" s="21"/>
      <c r="BP8" s="21"/>
      <c r="BQ8" s="21"/>
      <c r="BR8" s="139"/>
      <c r="BS8" s="21"/>
      <c r="BT8" s="21"/>
      <c r="BU8" s="21"/>
      <c r="BV8" s="139"/>
      <c r="BW8" s="21"/>
      <c r="BX8" s="21"/>
      <c r="BY8" s="21"/>
      <c r="BZ8" s="139"/>
      <c r="CA8" s="21"/>
      <c r="CB8" s="21"/>
      <c r="CC8" s="21"/>
      <c r="CD8" s="139"/>
      <c r="CE8" s="21"/>
      <c r="CF8" s="21"/>
      <c r="CG8" s="21"/>
      <c r="CH8" s="139"/>
      <c r="CI8" s="21"/>
      <c r="CJ8" s="21"/>
      <c r="CK8" s="21"/>
      <c r="CL8" s="139"/>
      <c r="CM8" s="21"/>
      <c r="CN8" s="21"/>
      <c r="CO8" s="21">
        <v>2</v>
      </c>
      <c r="CP8" s="139"/>
      <c r="CQ8" s="21">
        <v>1</v>
      </c>
      <c r="CR8" s="21"/>
      <c r="CS8" s="21"/>
      <c r="CT8" s="139"/>
      <c r="CU8" s="21"/>
      <c r="CV8" s="21"/>
      <c r="CW8" s="21"/>
      <c r="CX8" s="139"/>
      <c r="CY8" s="21"/>
      <c r="CZ8" s="21"/>
      <c r="DA8" s="21"/>
      <c r="DB8" s="139"/>
      <c r="DC8" s="21">
        <v>1</v>
      </c>
      <c r="DD8" s="21"/>
      <c r="DE8" s="21">
        <v>1</v>
      </c>
      <c r="DF8" s="223"/>
      <c r="DG8" s="21">
        <v>2</v>
      </c>
      <c r="DH8" s="21"/>
      <c r="DI8" s="21"/>
      <c r="DJ8" s="223"/>
      <c r="DK8" s="224"/>
      <c r="DL8" s="224"/>
      <c r="DM8" s="224"/>
      <c r="DN8" s="223"/>
      <c r="DO8" s="224"/>
      <c r="DP8" s="224"/>
      <c r="DQ8" s="224"/>
    </row>
    <row r="9" spans="2:121" ht="13.65" customHeight="1" x14ac:dyDescent="0.25">
      <c r="B9" s="14" t="s">
        <v>131</v>
      </c>
      <c r="C9" s="15" t="s">
        <v>152</v>
      </c>
      <c r="D9" s="21">
        <f>_xlfn.XLOOKUP($B9,Batting!$B$5:$B$65,Batting!$D$5:$D$65,"")</f>
        <v>18</v>
      </c>
      <c r="E9" s="21">
        <f t="shared" si="0"/>
        <v>7</v>
      </c>
      <c r="F9" s="21" t="str">
        <f t="shared" si="1"/>
        <v>0</v>
      </c>
      <c r="G9" s="4" t="str">
        <f t="shared" si="2"/>
        <v>0</v>
      </c>
      <c r="I9" s="31">
        <f t="shared" si="3"/>
        <v>56</v>
      </c>
      <c r="J9" s="139"/>
      <c r="K9" s="21"/>
      <c r="L9" s="21"/>
      <c r="M9" s="21"/>
      <c r="N9" s="139"/>
      <c r="O9" s="21"/>
      <c r="P9" s="21"/>
      <c r="Q9" s="21"/>
      <c r="R9" s="139"/>
      <c r="S9" s="21"/>
      <c r="T9" s="21"/>
      <c r="U9" s="21"/>
      <c r="V9" s="139"/>
      <c r="W9" s="21"/>
      <c r="X9" s="21"/>
      <c r="Y9" s="21"/>
      <c r="Z9" s="139"/>
      <c r="AA9" s="21">
        <v>1</v>
      </c>
      <c r="AB9" s="21"/>
      <c r="AC9" s="21"/>
      <c r="AD9" s="139"/>
      <c r="AE9" s="21"/>
      <c r="AF9" s="21"/>
      <c r="AG9" s="21"/>
      <c r="AH9" s="139"/>
      <c r="AI9" s="21"/>
      <c r="AJ9" s="21"/>
      <c r="AK9" s="21"/>
      <c r="AL9" s="139"/>
      <c r="AM9" s="21">
        <v>1</v>
      </c>
      <c r="AN9" s="21"/>
      <c r="AO9" s="21"/>
      <c r="AP9" s="139"/>
      <c r="AQ9" s="21"/>
      <c r="AR9" s="21"/>
      <c r="AS9" s="21"/>
      <c r="AT9" s="139"/>
      <c r="AU9" s="21">
        <v>1</v>
      </c>
      <c r="AV9" s="21"/>
      <c r="AW9" s="21"/>
      <c r="AX9" s="139"/>
      <c r="AY9" s="21"/>
      <c r="AZ9" s="21"/>
      <c r="BA9" s="21"/>
      <c r="BB9" s="139"/>
      <c r="BC9" s="21"/>
      <c r="BD9" s="21"/>
      <c r="BE9" s="21"/>
      <c r="BF9" s="139"/>
      <c r="BG9" s="21"/>
      <c r="BH9" s="21"/>
      <c r="BI9" s="21"/>
      <c r="BJ9" s="139"/>
      <c r="BK9" s="21"/>
      <c r="BL9" s="21"/>
      <c r="BM9" s="21"/>
      <c r="BN9" s="139"/>
      <c r="BO9" s="21"/>
      <c r="BP9" s="21"/>
      <c r="BQ9" s="21"/>
      <c r="BR9" s="139"/>
      <c r="BS9" s="21"/>
      <c r="BT9" s="21"/>
      <c r="BU9" s="21"/>
      <c r="BV9" s="139"/>
      <c r="BW9" s="21"/>
      <c r="BX9" s="21"/>
      <c r="BY9" s="21"/>
      <c r="BZ9" s="139"/>
      <c r="CA9" s="21"/>
      <c r="CB9" s="21"/>
      <c r="CC9" s="21"/>
      <c r="CD9" s="139"/>
      <c r="CE9" s="21"/>
      <c r="CF9" s="21"/>
      <c r="CG9" s="21"/>
      <c r="CH9" s="139"/>
      <c r="CI9" s="21">
        <v>2</v>
      </c>
      <c r="CJ9" s="21"/>
      <c r="CK9" s="21"/>
      <c r="CL9" s="139"/>
      <c r="CM9" s="21">
        <v>1</v>
      </c>
      <c r="CN9" s="21"/>
      <c r="CO9" s="21"/>
      <c r="CP9" s="139"/>
      <c r="CQ9" s="21"/>
      <c r="CR9" s="21"/>
      <c r="CS9" s="21"/>
      <c r="CT9" s="139"/>
      <c r="CU9" s="21"/>
      <c r="CV9" s="21"/>
      <c r="CW9" s="21"/>
      <c r="CX9" s="139"/>
      <c r="CY9" s="21"/>
      <c r="CZ9" s="21"/>
      <c r="DA9" s="21"/>
      <c r="DB9" s="139"/>
      <c r="DC9" s="21"/>
      <c r="DD9" s="21"/>
      <c r="DE9" s="21"/>
      <c r="DF9" s="223"/>
      <c r="DG9" s="21">
        <v>1</v>
      </c>
      <c r="DH9" s="21"/>
      <c r="DI9" s="21"/>
      <c r="DJ9" s="223"/>
      <c r="DK9" s="224"/>
      <c r="DL9" s="224"/>
      <c r="DM9" s="224"/>
      <c r="DN9" s="223"/>
      <c r="DO9" s="224"/>
      <c r="DP9" s="224"/>
      <c r="DQ9" s="224"/>
    </row>
    <row r="10" spans="2:121" ht="13.65" customHeight="1" x14ac:dyDescent="0.25">
      <c r="B10" s="14" t="s">
        <v>366</v>
      </c>
      <c r="C10" s="15" t="s">
        <v>149</v>
      </c>
      <c r="D10" s="21">
        <f>_xlfn.XLOOKUP($B10,Batting!$B$5:$B$65,Batting!$D$5:$D$65,"")</f>
        <v>5</v>
      </c>
      <c r="E10" s="21">
        <f>IF(SUM(K10,O10,S10,W10,AA10,AE10,AI10,AM10,AQ10,AU10,AY10,BC10,BG10,BK10,BO10,BS10,BW10,CA10,CE10,CI10,CM10,CQ10,CU10,CY10,DC10,DG10,DK10,DO10)&lt;1,"0",SUM(K10,O10,S10,W10,AA10,AE10,AI10,AM10,AQ10,AU10,AY10,BC10,BG10,BK10,BO10,BS10,BW10,CA10,CE10,CI10,CM10,CQ10,CU10,CY10,DC10,DG10,DK10,DO10))</f>
        <v>6</v>
      </c>
      <c r="F10" s="21" t="str">
        <f>IF(SUM(L10,P10,T10,X10,AB10,AF10,AJ10,AN10,AR10,AV10,AZ10,BD10,BH10,BL10,BP10,BT10,BX10,CB10,CF10,CJ10,CN10,CR10,CV10,CZ10,DD10,DH10,DL10,DP10)&lt;1,"0",SUM(L10,P10,T10,X10,AB10,AF10,AJ10,AN10,AR10,AV10,AZ10,BD10,BH10,BL10,BP10,BT10,BX10,CB10,CF10,CJ10,CN10,CR10,CV10,CZ10,DD10,DH10,DL10,DP10))</f>
        <v>0</v>
      </c>
      <c r="G10" s="4" t="str">
        <f>IF(SUM(M10,Q10,U10,Y10,AC10,AG10,AK10,AO10,AS10,AW10,BA10,BE10,BI10,BM10,BQ10,BU10,BY10,CC10,CG10,CK10,CO10,CS10,CW10,DA10,DE10,DI10,DM10,DQ10)&lt;0.1,"0",SUM(M10,Q10,U10,Y10,AC10,AG10,AK10,AO10,AS10,AW10,BA10,BE10,BI10,BM10,BQ10,BU10,BY10,CC10,CG10,CK10,CO10,CS10,CW10,DA10,DE10,DI10,DM10,DQ10))</f>
        <v>0</v>
      </c>
      <c r="I10" s="31">
        <f>IF(E10="",0,E10*8)+IF(F10="",0,F10*12)+IF(G10="",0,G10*8)</f>
        <v>48</v>
      </c>
      <c r="J10" s="139"/>
      <c r="K10" s="21"/>
      <c r="L10" s="21"/>
      <c r="M10" s="21"/>
      <c r="N10" s="139"/>
      <c r="O10" s="21"/>
      <c r="P10" s="21"/>
      <c r="Q10" s="21"/>
      <c r="R10" s="139"/>
      <c r="S10" s="21"/>
      <c r="T10" s="21"/>
      <c r="U10" s="21"/>
      <c r="V10" s="139"/>
      <c r="W10" s="21"/>
      <c r="X10" s="21"/>
      <c r="Y10" s="21"/>
      <c r="Z10" s="139"/>
      <c r="AA10" s="21"/>
      <c r="AB10" s="21"/>
      <c r="AC10" s="21"/>
      <c r="AD10" s="139"/>
      <c r="AE10" s="21"/>
      <c r="AF10" s="21"/>
      <c r="AG10" s="21"/>
      <c r="AH10" s="139"/>
      <c r="AI10" s="21"/>
      <c r="AJ10" s="21"/>
      <c r="AK10" s="21"/>
      <c r="AL10" s="139"/>
      <c r="AM10" s="21"/>
      <c r="AN10" s="21"/>
      <c r="AO10" s="21"/>
      <c r="AP10" s="139"/>
      <c r="AQ10" s="21">
        <v>2</v>
      </c>
      <c r="AR10" s="21"/>
      <c r="AS10" s="21"/>
      <c r="AT10" s="139"/>
      <c r="AU10" s="21">
        <v>1</v>
      </c>
      <c r="AV10" s="21"/>
      <c r="AW10" s="21"/>
      <c r="AX10" s="139"/>
      <c r="AY10" s="21"/>
      <c r="AZ10" s="21"/>
      <c r="BA10" s="21"/>
      <c r="BB10" s="139"/>
      <c r="BC10" s="21"/>
      <c r="BD10" s="21"/>
      <c r="BE10" s="21"/>
      <c r="BF10" s="139"/>
      <c r="BG10" s="21">
        <v>1</v>
      </c>
      <c r="BH10" s="21"/>
      <c r="BI10" s="21"/>
      <c r="BJ10" s="139"/>
      <c r="BK10" s="21"/>
      <c r="BL10" s="21"/>
      <c r="BM10" s="21"/>
      <c r="BN10" s="139"/>
      <c r="BO10" s="21"/>
      <c r="BP10" s="21"/>
      <c r="BQ10" s="21"/>
      <c r="BR10" s="139"/>
      <c r="BS10" s="21"/>
      <c r="BT10" s="21"/>
      <c r="BU10" s="21"/>
      <c r="BV10" s="139"/>
      <c r="BW10" s="21"/>
      <c r="BX10" s="21"/>
      <c r="BY10" s="21"/>
      <c r="BZ10" s="139"/>
      <c r="CA10" s="21"/>
      <c r="CB10" s="21"/>
      <c r="CC10" s="21"/>
      <c r="CD10" s="139"/>
      <c r="CE10" s="21"/>
      <c r="CF10" s="21"/>
      <c r="CG10" s="21"/>
      <c r="CH10" s="139"/>
      <c r="CI10" s="21"/>
      <c r="CJ10" s="21"/>
      <c r="CK10" s="21"/>
      <c r="CL10" s="139"/>
      <c r="CM10" s="21"/>
      <c r="CN10" s="21"/>
      <c r="CO10" s="21"/>
      <c r="CP10" s="139"/>
      <c r="CQ10" s="21"/>
      <c r="CR10" s="21"/>
      <c r="CS10" s="21"/>
      <c r="CT10" s="139"/>
      <c r="CU10" s="21"/>
      <c r="CV10" s="21"/>
      <c r="CW10" s="21"/>
      <c r="CX10" s="139"/>
      <c r="CY10" s="21">
        <v>2</v>
      </c>
      <c r="CZ10" s="21"/>
      <c r="DA10" s="21"/>
      <c r="DB10" s="139"/>
      <c r="DC10" s="21"/>
      <c r="DD10" s="21"/>
      <c r="DE10" s="21"/>
      <c r="DF10" s="223"/>
      <c r="DG10" s="21"/>
      <c r="DH10" s="21"/>
      <c r="DI10" s="21"/>
      <c r="DJ10" s="223"/>
      <c r="DK10" s="224"/>
      <c r="DL10" s="224"/>
      <c r="DM10" s="224"/>
      <c r="DN10" s="223"/>
      <c r="DO10" s="224"/>
      <c r="DP10" s="224"/>
      <c r="DQ10" s="224"/>
    </row>
    <row r="11" spans="2:121" ht="13.65" customHeight="1" x14ac:dyDescent="0.25">
      <c r="B11" s="14" t="s">
        <v>142</v>
      </c>
      <c r="C11" s="15" t="s">
        <v>149</v>
      </c>
      <c r="D11" s="21">
        <f>_xlfn.XLOOKUP($B11,Batting!$B$5:$B$65,Batting!$D$5:$D$65,"")</f>
        <v>11</v>
      </c>
      <c r="E11" s="21">
        <f t="shared" si="0"/>
        <v>4</v>
      </c>
      <c r="F11" s="21" t="str">
        <f t="shared" si="1"/>
        <v>0</v>
      </c>
      <c r="G11" s="4">
        <f t="shared" si="2"/>
        <v>1</v>
      </c>
      <c r="I11" s="31">
        <f t="shared" si="3"/>
        <v>40</v>
      </c>
      <c r="J11" s="139"/>
      <c r="K11" s="21"/>
      <c r="L11" s="21"/>
      <c r="M11" s="21"/>
      <c r="N11" s="139"/>
      <c r="O11" s="21"/>
      <c r="P11" s="21"/>
      <c r="Q11" s="21"/>
      <c r="R11" s="139"/>
      <c r="S11" s="21"/>
      <c r="T11" s="21"/>
      <c r="U11" s="21"/>
      <c r="V11" s="139"/>
      <c r="W11" s="21"/>
      <c r="X11" s="21"/>
      <c r="Y11" s="21"/>
      <c r="Z11" s="139"/>
      <c r="AA11" s="21"/>
      <c r="AB11" s="21"/>
      <c r="AC11" s="21"/>
      <c r="AD11" s="139"/>
      <c r="AE11" s="21"/>
      <c r="AF11" s="21"/>
      <c r="AG11" s="21"/>
      <c r="AH11" s="139"/>
      <c r="AI11" s="21"/>
      <c r="AJ11" s="21"/>
      <c r="AK11" s="21"/>
      <c r="AL11" s="139"/>
      <c r="AM11" s="21"/>
      <c r="AN11" s="21"/>
      <c r="AO11" s="21"/>
      <c r="AP11" s="139"/>
      <c r="AQ11" s="21"/>
      <c r="AR11" s="21"/>
      <c r="AS11" s="21"/>
      <c r="AT11" s="139"/>
      <c r="AU11" s="21"/>
      <c r="AV11" s="21"/>
      <c r="AW11" s="21"/>
      <c r="AX11" s="139"/>
      <c r="AY11" s="21"/>
      <c r="AZ11" s="21"/>
      <c r="BA11" s="21"/>
      <c r="BB11" s="139"/>
      <c r="BC11" s="21"/>
      <c r="BD11" s="21"/>
      <c r="BE11" s="21"/>
      <c r="BF11" s="139"/>
      <c r="BG11" s="21"/>
      <c r="BH11" s="21"/>
      <c r="BI11" s="21"/>
      <c r="BJ11" s="139"/>
      <c r="BK11" s="21"/>
      <c r="BL11" s="21"/>
      <c r="BM11" s="21"/>
      <c r="BN11" s="139"/>
      <c r="BO11" s="21">
        <v>1</v>
      </c>
      <c r="BP11" s="21"/>
      <c r="BQ11" s="21"/>
      <c r="BR11" s="139"/>
      <c r="BS11" s="21">
        <v>1</v>
      </c>
      <c r="BT11" s="21"/>
      <c r="BU11" s="21"/>
      <c r="BV11" s="139"/>
      <c r="BW11" s="21"/>
      <c r="BX11" s="21"/>
      <c r="BY11" s="21"/>
      <c r="BZ11" s="139"/>
      <c r="CA11" s="21"/>
      <c r="CB11" s="21"/>
      <c r="CC11" s="21"/>
      <c r="CD11" s="139"/>
      <c r="CE11" s="21"/>
      <c r="CF11" s="21"/>
      <c r="CG11" s="21"/>
      <c r="CH11" s="139"/>
      <c r="CI11" s="21"/>
      <c r="CJ11" s="21"/>
      <c r="CK11" s="21">
        <v>1</v>
      </c>
      <c r="CL11" s="139"/>
      <c r="CM11" s="21">
        <v>2</v>
      </c>
      <c r="CN11" s="21"/>
      <c r="CO11" s="21"/>
      <c r="CP11" s="139"/>
      <c r="CQ11" s="21"/>
      <c r="CR11" s="21"/>
      <c r="CS11" s="21"/>
      <c r="CT11" s="139"/>
      <c r="CU11" s="21"/>
      <c r="CV11" s="21"/>
      <c r="CW11" s="21"/>
      <c r="CX11" s="139"/>
      <c r="CY11" s="21"/>
      <c r="CZ11" s="21"/>
      <c r="DA11" s="21"/>
      <c r="DB11" s="139"/>
      <c r="DC11" s="21"/>
      <c r="DD11" s="21"/>
      <c r="DE11" s="21"/>
      <c r="DF11" s="223"/>
      <c r="DG11" s="21"/>
      <c r="DH11" s="21"/>
      <c r="DI11" s="21"/>
      <c r="DJ11" s="223"/>
      <c r="DK11" s="224"/>
      <c r="DL11" s="224"/>
      <c r="DM11" s="224"/>
      <c r="DN11" s="223"/>
      <c r="DO11" s="224"/>
      <c r="DP11" s="224"/>
      <c r="DQ11" s="224"/>
    </row>
    <row r="12" spans="2:121" ht="13.65" customHeight="1" x14ac:dyDescent="0.25">
      <c r="B12" s="14" t="s">
        <v>356</v>
      </c>
      <c r="C12" s="15" t="s">
        <v>149</v>
      </c>
      <c r="D12" s="21">
        <f>_xlfn.XLOOKUP($B12,Batting!$B$5:$B$65,Batting!$D$5:$D$65,"")</f>
        <v>10</v>
      </c>
      <c r="E12" s="21">
        <f t="shared" si="0"/>
        <v>5</v>
      </c>
      <c r="F12" s="21" t="str">
        <f t="shared" si="1"/>
        <v>0</v>
      </c>
      <c r="G12" s="4" t="str">
        <f t="shared" si="2"/>
        <v>0</v>
      </c>
      <c r="I12" s="31">
        <f t="shared" si="3"/>
        <v>40</v>
      </c>
      <c r="J12" s="139"/>
      <c r="K12" s="21"/>
      <c r="L12" s="21"/>
      <c r="M12" s="21"/>
      <c r="N12" s="139"/>
      <c r="O12" s="21"/>
      <c r="P12" s="21"/>
      <c r="Q12" s="21"/>
      <c r="R12" s="139"/>
      <c r="S12" s="21"/>
      <c r="T12" s="21"/>
      <c r="U12" s="21"/>
      <c r="V12" s="139"/>
      <c r="W12" s="21">
        <v>1</v>
      </c>
      <c r="X12" s="21"/>
      <c r="Y12" s="21"/>
      <c r="Z12" s="139"/>
      <c r="AA12" s="21">
        <v>1</v>
      </c>
      <c r="AB12" s="21"/>
      <c r="AC12" s="21"/>
      <c r="AD12" s="139"/>
      <c r="AE12" s="21"/>
      <c r="AF12" s="21"/>
      <c r="AG12" s="21"/>
      <c r="AH12" s="139"/>
      <c r="AI12" s="21"/>
      <c r="AJ12" s="21"/>
      <c r="AK12" s="21"/>
      <c r="AL12" s="139"/>
      <c r="AM12" s="21"/>
      <c r="AN12" s="21"/>
      <c r="AO12" s="21"/>
      <c r="AP12" s="139"/>
      <c r="AQ12" s="21"/>
      <c r="AR12" s="21"/>
      <c r="AS12" s="21"/>
      <c r="AT12" s="139"/>
      <c r="AU12" s="21">
        <v>1</v>
      </c>
      <c r="AV12" s="21"/>
      <c r="AW12" s="21"/>
      <c r="AX12" s="139"/>
      <c r="AY12" s="21"/>
      <c r="AZ12" s="21"/>
      <c r="BA12" s="21"/>
      <c r="BB12" s="139"/>
      <c r="BC12" s="21"/>
      <c r="BD12" s="21"/>
      <c r="BE12" s="21"/>
      <c r="BF12" s="139"/>
      <c r="BG12" s="21"/>
      <c r="BH12" s="21"/>
      <c r="BI12" s="21"/>
      <c r="BJ12" s="139"/>
      <c r="BK12" s="21"/>
      <c r="BL12" s="21"/>
      <c r="BM12" s="21"/>
      <c r="BN12" s="139"/>
      <c r="BO12" s="21"/>
      <c r="BP12" s="21"/>
      <c r="BQ12" s="21"/>
      <c r="BR12" s="139"/>
      <c r="BS12" s="21"/>
      <c r="BT12" s="21"/>
      <c r="BU12" s="21"/>
      <c r="BV12" s="139"/>
      <c r="BW12" s="21"/>
      <c r="BX12" s="21"/>
      <c r="BY12" s="21"/>
      <c r="BZ12" s="139"/>
      <c r="CA12" s="21"/>
      <c r="CB12" s="21"/>
      <c r="CC12" s="21"/>
      <c r="CD12" s="139"/>
      <c r="CE12" s="21"/>
      <c r="CF12" s="21"/>
      <c r="CG12" s="21"/>
      <c r="CH12" s="139"/>
      <c r="CI12" s="21"/>
      <c r="CJ12" s="21"/>
      <c r="CK12" s="21"/>
      <c r="CL12" s="139"/>
      <c r="CM12" s="21"/>
      <c r="CN12" s="21"/>
      <c r="CO12" s="21"/>
      <c r="CP12" s="139"/>
      <c r="CQ12" s="21">
        <v>1</v>
      </c>
      <c r="CR12" s="21"/>
      <c r="CS12" s="21"/>
      <c r="CT12" s="139"/>
      <c r="CU12" s="21">
        <v>1</v>
      </c>
      <c r="CV12" s="21"/>
      <c r="CW12" s="21"/>
      <c r="CX12" s="139"/>
      <c r="CY12" s="21"/>
      <c r="CZ12" s="21"/>
      <c r="DA12" s="21"/>
      <c r="DB12" s="139"/>
      <c r="DC12" s="21"/>
      <c r="DD12" s="21"/>
      <c r="DE12" s="21"/>
      <c r="DF12" s="223"/>
      <c r="DG12" s="21"/>
      <c r="DH12" s="21"/>
      <c r="DI12" s="21"/>
      <c r="DJ12" s="223"/>
      <c r="DK12" s="224"/>
      <c r="DL12" s="224"/>
      <c r="DM12" s="224"/>
      <c r="DN12" s="223"/>
      <c r="DO12" s="224"/>
      <c r="DP12" s="224"/>
      <c r="DQ12" s="224"/>
    </row>
    <row r="13" spans="2:121" ht="13.65" customHeight="1" x14ac:dyDescent="0.25">
      <c r="B13" s="14" t="s">
        <v>139</v>
      </c>
      <c r="C13" s="15" t="s">
        <v>149</v>
      </c>
      <c r="D13" s="21">
        <f>_xlfn.XLOOKUP($B13,Batting!$B$5:$B$65,Batting!$D$5:$D$65,"")</f>
        <v>5</v>
      </c>
      <c r="E13" s="21">
        <f t="shared" si="0"/>
        <v>4</v>
      </c>
      <c r="F13" s="21" t="str">
        <f t="shared" si="1"/>
        <v>0</v>
      </c>
      <c r="G13" s="4" t="str">
        <f t="shared" si="2"/>
        <v>0</v>
      </c>
      <c r="I13" s="31">
        <f t="shared" si="3"/>
        <v>32</v>
      </c>
      <c r="J13" s="139"/>
      <c r="K13" s="21"/>
      <c r="L13" s="21"/>
      <c r="M13" s="21"/>
      <c r="N13" s="139"/>
      <c r="O13" s="21"/>
      <c r="P13" s="21"/>
      <c r="Q13" s="21"/>
      <c r="R13" s="139"/>
      <c r="S13" s="21"/>
      <c r="T13" s="21"/>
      <c r="U13" s="21"/>
      <c r="V13" s="139"/>
      <c r="W13" s="21"/>
      <c r="X13" s="21"/>
      <c r="Y13" s="21"/>
      <c r="Z13" s="139"/>
      <c r="AA13" s="21"/>
      <c r="AB13" s="21"/>
      <c r="AC13" s="21"/>
      <c r="AD13" s="139"/>
      <c r="AE13" s="21"/>
      <c r="AF13" s="21"/>
      <c r="AG13" s="21"/>
      <c r="AH13" s="139"/>
      <c r="AI13" s="21"/>
      <c r="AJ13" s="21"/>
      <c r="AK13" s="21"/>
      <c r="AL13" s="139"/>
      <c r="AM13" s="21"/>
      <c r="AN13" s="21"/>
      <c r="AO13" s="21"/>
      <c r="AP13" s="139"/>
      <c r="AQ13" s="21">
        <v>1</v>
      </c>
      <c r="AR13" s="21"/>
      <c r="AS13" s="21"/>
      <c r="AT13" s="139"/>
      <c r="AU13" s="21">
        <v>1</v>
      </c>
      <c r="AV13" s="21"/>
      <c r="AW13" s="21"/>
      <c r="AX13" s="139"/>
      <c r="AY13" s="21">
        <v>2</v>
      </c>
      <c r="AZ13" s="21"/>
      <c r="BA13" s="21"/>
      <c r="BB13" s="139"/>
      <c r="BC13" s="21"/>
      <c r="BD13" s="21"/>
      <c r="BE13" s="21"/>
      <c r="BF13" s="139"/>
      <c r="BG13" s="21"/>
      <c r="BH13" s="21"/>
      <c r="BI13" s="21"/>
      <c r="BJ13" s="139"/>
      <c r="BK13" s="21"/>
      <c r="BL13" s="21"/>
      <c r="BM13" s="21"/>
      <c r="BN13" s="139"/>
      <c r="BO13" s="21"/>
      <c r="BP13" s="21"/>
      <c r="BQ13" s="21"/>
      <c r="BR13" s="139"/>
      <c r="BS13" s="21"/>
      <c r="BT13" s="21"/>
      <c r="BU13" s="21"/>
      <c r="BV13" s="139"/>
      <c r="BW13" s="21"/>
      <c r="BX13" s="21"/>
      <c r="BY13" s="21"/>
      <c r="BZ13" s="139"/>
      <c r="CA13" s="21"/>
      <c r="CB13" s="21"/>
      <c r="CC13" s="21"/>
      <c r="CD13" s="139"/>
      <c r="CE13" s="21"/>
      <c r="CF13" s="21"/>
      <c r="CG13" s="21"/>
      <c r="CH13" s="139"/>
      <c r="CI13" s="21"/>
      <c r="CJ13" s="21"/>
      <c r="CK13" s="21"/>
      <c r="CL13" s="139"/>
      <c r="CM13" s="21"/>
      <c r="CN13" s="21"/>
      <c r="CO13" s="21"/>
      <c r="CP13" s="139"/>
      <c r="CQ13" s="21"/>
      <c r="CR13" s="21"/>
      <c r="CS13" s="21"/>
      <c r="CT13" s="139"/>
      <c r="CU13" s="21"/>
      <c r="CV13" s="21"/>
      <c r="CW13" s="21"/>
      <c r="CX13" s="139"/>
      <c r="CY13" s="21"/>
      <c r="CZ13" s="21"/>
      <c r="DA13" s="21"/>
      <c r="DB13" s="139"/>
      <c r="DC13" s="21"/>
      <c r="DD13" s="21"/>
      <c r="DE13" s="21"/>
      <c r="DF13" s="223"/>
      <c r="DG13" s="21"/>
      <c r="DH13" s="21"/>
      <c r="DI13" s="21"/>
      <c r="DJ13" s="223"/>
      <c r="DK13" s="224"/>
      <c r="DL13" s="224"/>
      <c r="DM13" s="224"/>
      <c r="DN13" s="223"/>
      <c r="DO13" s="224"/>
      <c r="DP13" s="224"/>
      <c r="DQ13" s="224"/>
    </row>
    <row r="14" spans="2:121" ht="13.65" customHeight="1" x14ac:dyDescent="0.25">
      <c r="B14" s="14" t="s">
        <v>357</v>
      </c>
      <c r="C14" s="15" t="s">
        <v>148</v>
      </c>
      <c r="D14" s="21">
        <f>_xlfn.XLOOKUP($B14,Batting!$B$5:$B$65,Batting!$D$5:$D$65,"")</f>
        <v>18</v>
      </c>
      <c r="E14" s="21">
        <f t="shared" si="0"/>
        <v>4</v>
      </c>
      <c r="F14" s="21" t="str">
        <f t="shared" si="1"/>
        <v>0</v>
      </c>
      <c r="G14" s="25" t="str">
        <f t="shared" si="2"/>
        <v>0</v>
      </c>
      <c r="I14" s="31">
        <f t="shared" si="3"/>
        <v>32</v>
      </c>
      <c r="J14" s="139"/>
      <c r="K14" s="21"/>
      <c r="L14" s="21"/>
      <c r="M14" s="21"/>
      <c r="N14" s="139"/>
      <c r="O14" s="21"/>
      <c r="P14" s="21"/>
      <c r="Q14" s="21"/>
      <c r="R14" s="139"/>
      <c r="S14" s="21"/>
      <c r="T14" s="21"/>
      <c r="U14" s="21"/>
      <c r="V14" s="139"/>
      <c r="W14" s="21"/>
      <c r="X14" s="21"/>
      <c r="Y14" s="21"/>
      <c r="Z14" s="139"/>
      <c r="AA14" s="21"/>
      <c r="AB14" s="21"/>
      <c r="AC14" s="21"/>
      <c r="AD14" s="139"/>
      <c r="AE14" s="21"/>
      <c r="AF14" s="21"/>
      <c r="AG14" s="21"/>
      <c r="AH14" s="139"/>
      <c r="AI14" s="21"/>
      <c r="AJ14" s="21"/>
      <c r="AK14" s="21"/>
      <c r="AL14" s="139"/>
      <c r="AM14" s="21"/>
      <c r="AN14" s="21"/>
      <c r="AO14" s="21"/>
      <c r="AP14" s="139"/>
      <c r="AQ14" s="21"/>
      <c r="AR14" s="21"/>
      <c r="AS14" s="21"/>
      <c r="AT14" s="139"/>
      <c r="AU14" s="21"/>
      <c r="AV14" s="21"/>
      <c r="AW14" s="21"/>
      <c r="AX14" s="139"/>
      <c r="AY14" s="21">
        <v>2</v>
      </c>
      <c r="AZ14" s="21"/>
      <c r="BA14" s="21"/>
      <c r="BB14" s="139"/>
      <c r="BC14" s="21"/>
      <c r="BD14" s="21"/>
      <c r="BE14" s="21"/>
      <c r="BF14" s="139"/>
      <c r="BG14" s="21"/>
      <c r="BH14" s="21"/>
      <c r="BI14" s="21"/>
      <c r="BJ14" s="139"/>
      <c r="BK14" s="21"/>
      <c r="BL14" s="21"/>
      <c r="BM14" s="21"/>
      <c r="BN14" s="139"/>
      <c r="BO14" s="21"/>
      <c r="BP14" s="21"/>
      <c r="BQ14" s="21"/>
      <c r="BR14" s="139"/>
      <c r="BS14" s="21"/>
      <c r="BT14" s="21"/>
      <c r="BU14" s="21"/>
      <c r="BV14" s="139"/>
      <c r="BW14" s="21">
        <v>1</v>
      </c>
      <c r="BX14" s="21"/>
      <c r="BY14" s="21"/>
      <c r="BZ14" s="139"/>
      <c r="CA14" s="21"/>
      <c r="CB14" s="21"/>
      <c r="CC14" s="21"/>
      <c r="CD14" s="139"/>
      <c r="CE14" s="21"/>
      <c r="CF14" s="21"/>
      <c r="CG14" s="21"/>
      <c r="CH14" s="139"/>
      <c r="CI14" s="21"/>
      <c r="CJ14" s="21"/>
      <c r="CK14" s="21"/>
      <c r="CL14" s="139"/>
      <c r="CM14" s="21"/>
      <c r="CN14" s="21"/>
      <c r="CO14" s="21"/>
      <c r="CP14" s="139"/>
      <c r="CQ14" s="21"/>
      <c r="CR14" s="21"/>
      <c r="CS14" s="21"/>
      <c r="CT14" s="139"/>
      <c r="CU14" s="21"/>
      <c r="CV14" s="21"/>
      <c r="CW14" s="21"/>
      <c r="CX14" s="139"/>
      <c r="CY14" s="21">
        <v>1</v>
      </c>
      <c r="CZ14" s="21"/>
      <c r="DA14" s="21"/>
      <c r="DB14" s="139"/>
      <c r="DC14" s="21"/>
      <c r="DD14" s="21"/>
      <c r="DE14" s="21"/>
      <c r="DF14" s="223"/>
      <c r="DG14" s="21"/>
      <c r="DH14" s="21"/>
      <c r="DI14" s="21"/>
      <c r="DJ14" s="223"/>
      <c r="DK14" s="224"/>
      <c r="DL14" s="224"/>
      <c r="DM14" s="224"/>
      <c r="DN14" s="223"/>
      <c r="DO14" s="224"/>
      <c r="DP14" s="224"/>
      <c r="DQ14" s="224"/>
    </row>
    <row r="15" spans="2:121" ht="13.65" customHeight="1" x14ac:dyDescent="0.25">
      <c r="B15" s="14" t="s">
        <v>70</v>
      </c>
      <c r="C15" s="15" t="s">
        <v>148</v>
      </c>
      <c r="D15" s="21">
        <f>_xlfn.XLOOKUP($B15,Batting!$B$5:$B$65,Batting!$D$5:$D$65,"")</f>
        <v>7</v>
      </c>
      <c r="E15" s="21">
        <f t="shared" si="0"/>
        <v>3</v>
      </c>
      <c r="F15" s="21" t="str">
        <f t="shared" si="1"/>
        <v>0</v>
      </c>
      <c r="G15" s="4" t="str">
        <f t="shared" si="2"/>
        <v>0</v>
      </c>
      <c r="I15" s="31">
        <f t="shared" si="3"/>
        <v>24</v>
      </c>
      <c r="J15" s="139"/>
      <c r="K15" s="21"/>
      <c r="L15" s="21"/>
      <c r="M15" s="21"/>
      <c r="N15" s="139"/>
      <c r="O15" s="21"/>
      <c r="P15" s="21"/>
      <c r="Q15" s="21"/>
      <c r="R15" s="139"/>
      <c r="S15" s="21"/>
      <c r="T15" s="21"/>
      <c r="U15" s="21"/>
      <c r="V15" s="139"/>
      <c r="W15" s="21">
        <v>1</v>
      </c>
      <c r="X15" s="21"/>
      <c r="Y15" s="21"/>
      <c r="Z15" s="139"/>
      <c r="AA15" s="21"/>
      <c r="AB15" s="21"/>
      <c r="AC15" s="21"/>
      <c r="AD15" s="139"/>
      <c r="AE15" s="21"/>
      <c r="AF15" s="21"/>
      <c r="AG15" s="21"/>
      <c r="AH15" s="139"/>
      <c r="AI15" s="21"/>
      <c r="AJ15" s="21"/>
      <c r="AK15" s="21"/>
      <c r="AL15" s="139"/>
      <c r="AM15" s="21"/>
      <c r="AN15" s="21"/>
      <c r="AO15" s="21"/>
      <c r="AP15" s="139"/>
      <c r="AQ15" s="21"/>
      <c r="AR15" s="21"/>
      <c r="AS15" s="21"/>
      <c r="AT15" s="139"/>
      <c r="AU15" s="21">
        <v>2</v>
      </c>
      <c r="AV15" s="21"/>
      <c r="AW15" s="21"/>
      <c r="AX15" s="139"/>
      <c r="AY15" s="21"/>
      <c r="AZ15" s="21"/>
      <c r="BA15" s="21"/>
      <c r="BB15" s="139"/>
      <c r="BC15" s="21"/>
      <c r="BD15" s="21"/>
      <c r="BE15" s="21"/>
      <c r="BF15" s="139"/>
      <c r="BG15" s="21"/>
      <c r="BH15" s="21"/>
      <c r="BI15" s="21"/>
      <c r="BJ15" s="139"/>
      <c r="BK15" s="21"/>
      <c r="BL15" s="21"/>
      <c r="BM15" s="21"/>
      <c r="BN15" s="139"/>
      <c r="BO15" s="21"/>
      <c r="BP15" s="21"/>
      <c r="BQ15" s="21"/>
      <c r="BR15" s="139"/>
      <c r="BS15" s="21"/>
      <c r="BT15" s="21"/>
      <c r="BU15" s="21"/>
      <c r="BV15" s="139"/>
      <c r="BW15" s="21"/>
      <c r="BX15" s="21"/>
      <c r="BY15" s="21"/>
      <c r="BZ15" s="139"/>
      <c r="CA15" s="21"/>
      <c r="CB15" s="21"/>
      <c r="CC15" s="21"/>
      <c r="CD15" s="139"/>
      <c r="CE15" s="21"/>
      <c r="CF15" s="21"/>
      <c r="CG15" s="21"/>
      <c r="CH15" s="139"/>
      <c r="CI15" s="21"/>
      <c r="CJ15" s="21"/>
      <c r="CK15" s="21"/>
      <c r="CL15" s="139"/>
      <c r="CM15" s="21"/>
      <c r="CN15" s="21"/>
      <c r="CO15" s="21"/>
      <c r="CP15" s="139"/>
      <c r="CQ15" s="21"/>
      <c r="CR15" s="21"/>
      <c r="CS15" s="21"/>
      <c r="CT15" s="139"/>
      <c r="CU15" s="21"/>
      <c r="CV15" s="21"/>
      <c r="CW15" s="21"/>
      <c r="CX15" s="139"/>
      <c r="CY15" s="21"/>
      <c r="CZ15" s="21"/>
      <c r="DA15" s="21"/>
      <c r="DB15" s="139"/>
      <c r="DC15" s="21"/>
      <c r="DD15" s="21"/>
      <c r="DE15" s="21"/>
      <c r="DF15" s="223"/>
      <c r="DG15" s="21"/>
      <c r="DH15" s="21"/>
      <c r="DI15" s="21"/>
      <c r="DJ15" s="223"/>
      <c r="DK15" s="224"/>
      <c r="DL15" s="224"/>
      <c r="DM15" s="224"/>
      <c r="DN15" s="223"/>
      <c r="DO15" s="224"/>
      <c r="DP15" s="224"/>
      <c r="DQ15" s="224"/>
    </row>
    <row r="16" spans="2:121" ht="13.65" customHeight="1" x14ac:dyDescent="0.25">
      <c r="B16" s="14" t="s">
        <v>358</v>
      </c>
      <c r="C16" s="15" t="s">
        <v>148</v>
      </c>
      <c r="D16" s="21">
        <f>_xlfn.XLOOKUP($B16,Batting!$B$5:$B$65,Batting!$D$5:$D$65,"")</f>
        <v>1</v>
      </c>
      <c r="E16" s="21">
        <f t="shared" si="0"/>
        <v>2</v>
      </c>
      <c r="F16" s="21" t="str">
        <f t="shared" si="1"/>
        <v>0</v>
      </c>
      <c r="G16" s="4" t="str">
        <f t="shared" si="2"/>
        <v>0</v>
      </c>
      <c r="I16" s="31">
        <f t="shared" si="3"/>
        <v>16</v>
      </c>
      <c r="J16" s="139"/>
      <c r="K16" s="21"/>
      <c r="L16" s="21"/>
      <c r="M16" s="21"/>
      <c r="N16" s="139"/>
      <c r="O16" s="21"/>
      <c r="P16" s="21"/>
      <c r="Q16" s="21"/>
      <c r="R16" s="139"/>
      <c r="S16" s="21"/>
      <c r="T16" s="21"/>
      <c r="U16" s="21"/>
      <c r="V16" s="139"/>
      <c r="W16" s="21">
        <v>2</v>
      </c>
      <c r="X16" s="21"/>
      <c r="Y16" s="21"/>
      <c r="Z16" s="139"/>
      <c r="AA16" s="21"/>
      <c r="AB16" s="21"/>
      <c r="AC16" s="21"/>
      <c r="AD16" s="139"/>
      <c r="AE16" s="21"/>
      <c r="AF16" s="21"/>
      <c r="AG16" s="21"/>
      <c r="AH16" s="139"/>
      <c r="AI16" s="21"/>
      <c r="AJ16" s="21"/>
      <c r="AK16" s="21"/>
      <c r="AL16" s="139"/>
      <c r="AM16" s="21"/>
      <c r="AN16" s="21"/>
      <c r="AO16" s="21"/>
      <c r="AP16" s="139"/>
      <c r="AQ16" s="21"/>
      <c r="AR16" s="21"/>
      <c r="AS16" s="21"/>
      <c r="AT16" s="139"/>
      <c r="AU16" s="21"/>
      <c r="AV16" s="21"/>
      <c r="AW16" s="21"/>
      <c r="AX16" s="139"/>
      <c r="AY16" s="21"/>
      <c r="AZ16" s="21"/>
      <c r="BA16" s="21"/>
      <c r="BB16" s="139"/>
      <c r="BC16" s="21"/>
      <c r="BD16" s="21"/>
      <c r="BE16" s="21"/>
      <c r="BF16" s="139"/>
      <c r="BG16" s="21"/>
      <c r="BH16" s="21"/>
      <c r="BI16" s="21"/>
      <c r="BJ16" s="139"/>
      <c r="BK16" s="21"/>
      <c r="BL16" s="21"/>
      <c r="BM16" s="21"/>
      <c r="BN16" s="139"/>
      <c r="BO16" s="21"/>
      <c r="BP16" s="21"/>
      <c r="BQ16" s="21"/>
      <c r="BR16" s="139"/>
      <c r="BS16" s="21"/>
      <c r="BT16" s="21"/>
      <c r="BU16" s="21"/>
      <c r="BV16" s="139"/>
      <c r="BW16" s="21"/>
      <c r="BX16" s="21"/>
      <c r="BY16" s="21"/>
      <c r="BZ16" s="139"/>
      <c r="CA16" s="21"/>
      <c r="CB16" s="21"/>
      <c r="CC16" s="21"/>
      <c r="CD16" s="139"/>
      <c r="CE16" s="21"/>
      <c r="CF16" s="21"/>
      <c r="CG16" s="21"/>
      <c r="CH16" s="139"/>
      <c r="CI16" s="21"/>
      <c r="CJ16" s="21"/>
      <c r="CK16" s="21"/>
      <c r="CL16" s="139"/>
      <c r="CM16" s="21"/>
      <c r="CN16" s="21"/>
      <c r="CO16" s="21"/>
      <c r="CP16" s="139"/>
      <c r="CQ16" s="21"/>
      <c r="CR16" s="21"/>
      <c r="CS16" s="21"/>
      <c r="CT16" s="139"/>
      <c r="CU16" s="21"/>
      <c r="CV16" s="21"/>
      <c r="CW16" s="21"/>
      <c r="CX16" s="139"/>
      <c r="CY16" s="21"/>
      <c r="CZ16" s="21"/>
      <c r="DA16" s="21"/>
      <c r="DB16" s="139"/>
      <c r="DC16" s="21"/>
      <c r="DD16" s="21"/>
      <c r="DE16" s="21"/>
      <c r="DF16" s="223"/>
      <c r="DG16" s="21"/>
      <c r="DH16" s="21"/>
      <c r="DI16" s="21"/>
      <c r="DJ16" s="223"/>
      <c r="DK16" s="224"/>
      <c r="DL16" s="224"/>
      <c r="DM16" s="224"/>
      <c r="DN16" s="223"/>
      <c r="DO16" s="224"/>
      <c r="DP16" s="224"/>
      <c r="DQ16" s="224"/>
    </row>
    <row r="17" spans="2:121" ht="13.65" customHeight="1" x14ac:dyDescent="0.25">
      <c r="B17" s="14" t="s">
        <v>22</v>
      </c>
      <c r="C17" s="15" t="s">
        <v>151</v>
      </c>
      <c r="D17" s="21">
        <f>_xlfn.XLOOKUP($B17,Batting!$B$5:$B$65,Batting!$D$5:$D$65,"")</f>
        <v>18</v>
      </c>
      <c r="E17" s="21">
        <f t="shared" si="0"/>
        <v>2</v>
      </c>
      <c r="F17" s="21" t="str">
        <f t="shared" si="1"/>
        <v>0</v>
      </c>
      <c r="G17" s="4" t="str">
        <f t="shared" si="2"/>
        <v>0</v>
      </c>
      <c r="I17" s="31">
        <f t="shared" si="3"/>
        <v>16</v>
      </c>
      <c r="J17" s="139"/>
      <c r="K17" s="21"/>
      <c r="L17" s="21"/>
      <c r="M17" s="21"/>
      <c r="N17" s="139"/>
      <c r="O17" s="21"/>
      <c r="P17" s="21"/>
      <c r="Q17" s="21"/>
      <c r="R17" s="139"/>
      <c r="S17" s="21"/>
      <c r="T17" s="21"/>
      <c r="U17" s="21"/>
      <c r="V17" s="139"/>
      <c r="W17" s="21"/>
      <c r="X17" s="21"/>
      <c r="Y17" s="21"/>
      <c r="Z17" s="139"/>
      <c r="AA17" s="21"/>
      <c r="AB17" s="21"/>
      <c r="AC17" s="21"/>
      <c r="AD17" s="139"/>
      <c r="AE17" s="21"/>
      <c r="AF17" s="21"/>
      <c r="AG17" s="21"/>
      <c r="AH17" s="139"/>
      <c r="AI17" s="21"/>
      <c r="AJ17" s="21"/>
      <c r="AK17" s="21"/>
      <c r="AL17" s="139"/>
      <c r="AM17" s="21"/>
      <c r="AN17" s="21"/>
      <c r="AO17" s="21"/>
      <c r="AP17" s="139"/>
      <c r="AQ17" s="21">
        <v>1</v>
      </c>
      <c r="AR17" s="21"/>
      <c r="AS17" s="21"/>
      <c r="AT17" s="139"/>
      <c r="AU17" s="21"/>
      <c r="AV17" s="21"/>
      <c r="AW17" s="21"/>
      <c r="AX17" s="139"/>
      <c r="AY17" s="21"/>
      <c r="AZ17" s="21"/>
      <c r="BA17" s="21"/>
      <c r="BB17" s="139"/>
      <c r="BC17" s="21"/>
      <c r="BD17" s="21"/>
      <c r="BE17" s="21"/>
      <c r="BF17" s="139"/>
      <c r="BG17" s="21"/>
      <c r="BH17" s="21"/>
      <c r="BI17" s="21"/>
      <c r="BJ17" s="139"/>
      <c r="BK17" s="21"/>
      <c r="BL17" s="21"/>
      <c r="BM17" s="21"/>
      <c r="BN17" s="139"/>
      <c r="BO17" s="21"/>
      <c r="BP17" s="21"/>
      <c r="BQ17" s="21"/>
      <c r="BR17" s="139"/>
      <c r="BS17" s="21">
        <v>1</v>
      </c>
      <c r="BT17" s="21"/>
      <c r="BU17" s="21"/>
      <c r="BV17" s="139"/>
      <c r="BW17" s="21"/>
      <c r="BX17" s="21"/>
      <c r="BY17" s="21"/>
      <c r="BZ17" s="139"/>
      <c r="CA17" s="21"/>
      <c r="CB17" s="21"/>
      <c r="CC17" s="21"/>
      <c r="CD17" s="139"/>
      <c r="CE17" s="21"/>
      <c r="CF17" s="21"/>
      <c r="CG17" s="21"/>
      <c r="CH17" s="139"/>
      <c r="CI17" s="21"/>
      <c r="CJ17" s="21"/>
      <c r="CK17" s="21"/>
      <c r="CL17" s="139"/>
      <c r="CM17" s="21"/>
      <c r="CN17" s="21"/>
      <c r="CO17" s="21"/>
      <c r="CP17" s="139"/>
      <c r="CQ17" s="21"/>
      <c r="CR17" s="21"/>
      <c r="CS17" s="21"/>
      <c r="CT17" s="139"/>
      <c r="CU17" s="21"/>
      <c r="CV17" s="21"/>
      <c r="CW17" s="21"/>
      <c r="CX17" s="139"/>
      <c r="CY17" s="21"/>
      <c r="CZ17" s="21"/>
      <c r="DA17" s="21"/>
      <c r="DB17" s="139"/>
      <c r="DC17" s="21"/>
      <c r="DD17" s="21"/>
      <c r="DE17" s="21"/>
      <c r="DF17" s="223"/>
      <c r="DG17" s="21"/>
      <c r="DH17" s="21"/>
      <c r="DI17" s="21"/>
      <c r="DJ17" s="223"/>
      <c r="DK17" s="224"/>
      <c r="DL17" s="224"/>
      <c r="DM17" s="224"/>
      <c r="DN17" s="223"/>
      <c r="DO17" s="224"/>
      <c r="DP17" s="224"/>
      <c r="DQ17" s="224"/>
    </row>
    <row r="18" spans="2:121" ht="13.65" customHeight="1" x14ac:dyDescent="0.25">
      <c r="B18" s="14" t="s">
        <v>370</v>
      </c>
      <c r="C18" s="15" t="s">
        <v>149</v>
      </c>
      <c r="D18" s="21">
        <f>_xlfn.XLOOKUP($B18,Batting!$B$5:$B$65,Batting!$D$5:$D$65,"")</f>
        <v>4</v>
      </c>
      <c r="E18" s="21">
        <f>IF(SUM(K18,O18,S18,W18,AA18,AE18,AI18,AM18,AQ18,AU18,AY18,BC18,BG18,BK18,BO18,BS18,BW18,CA18,CE18,CI18,CM18,CQ18,CU18,CY18,DC18,DG18,DK18,DO18)&lt;1,"0",SUM(K18,O18,S18,W18,AA18,AE18,AI18,AM18,AQ18,AU18,AY18,BC18,BG18,BK18,BO18,BS18,BW18,CA18,CE18,CI18,CM18,CQ18,CU18,CY18,DC18,DG18,DK18,DO18))</f>
        <v>2</v>
      </c>
      <c r="F18" s="21" t="str">
        <f>IF(SUM(L18,P18,T18,X18,AB18,AF18,AJ18,AN18,AR18,AV18,AZ18,BD18,BH18,BL18,BP18,BT18,BX18,CB18,CF18,CJ18,CN18,CR18,CV18,CZ18,DD18,DH18,DL18,DP18)&lt;1,"0",SUM(L18,P18,T18,X18,AB18,AF18,AJ18,AN18,AR18,AV18,AZ18,BD18,BH18,BL18,BP18,BT18,BX18,CB18,CF18,CJ18,CN18,CR18,CV18,CZ18,DD18,DH18,DL18,DP18))</f>
        <v>0</v>
      </c>
      <c r="G18" s="4" t="str">
        <f>IF(SUM(M18,Q18,U18,Y18,AC18,AG18,AK18,AO18,AS18,AW18,BA18,BE18,BI18,BM18,BQ18,BU18,BY18,CC18,CG18,CK18,CO18,CS18,CW18,DA18,DE18,DI18,DM18,DQ18)&lt;0.1,"0",SUM(M18,Q18,U18,Y18,AC18,AG18,AK18,AO18,AS18,AW18,BA18,BE18,BI18,BM18,BQ18,BU18,BY18,CC18,CG18,CK18,CO18,CS18,CW18,DA18,DE18,DI18,DM18,DQ18))</f>
        <v>0</v>
      </c>
      <c r="I18" s="31">
        <f>IF(E18="",0,E18*8)+IF(F18="",0,F18*12)+IF(G18="",0,G18*8)</f>
        <v>16</v>
      </c>
      <c r="J18" s="139"/>
      <c r="K18" s="21"/>
      <c r="L18" s="21"/>
      <c r="M18" s="21"/>
      <c r="N18" s="139"/>
      <c r="O18" s="21"/>
      <c r="P18" s="21"/>
      <c r="Q18" s="21"/>
      <c r="R18" s="139"/>
      <c r="S18" s="21"/>
      <c r="T18" s="21"/>
      <c r="U18" s="21"/>
      <c r="V18" s="139"/>
      <c r="W18" s="21"/>
      <c r="X18" s="21"/>
      <c r="Y18" s="21"/>
      <c r="Z18" s="139"/>
      <c r="AA18" s="21"/>
      <c r="AB18" s="21"/>
      <c r="AC18" s="21"/>
      <c r="AD18" s="139"/>
      <c r="AE18" s="21"/>
      <c r="AF18" s="21"/>
      <c r="AG18" s="21"/>
      <c r="AH18" s="139"/>
      <c r="AI18" s="21"/>
      <c r="AJ18" s="21"/>
      <c r="AK18" s="21"/>
      <c r="AL18" s="139"/>
      <c r="AM18" s="21"/>
      <c r="AN18" s="21"/>
      <c r="AO18" s="21"/>
      <c r="AP18" s="139"/>
      <c r="AQ18" s="21"/>
      <c r="AR18" s="21"/>
      <c r="AS18" s="21"/>
      <c r="AT18" s="139"/>
      <c r="AU18" s="21"/>
      <c r="AV18" s="21"/>
      <c r="AW18" s="21"/>
      <c r="AX18" s="139"/>
      <c r="AY18" s="21"/>
      <c r="AZ18" s="21"/>
      <c r="BA18" s="21"/>
      <c r="BB18" s="139"/>
      <c r="BC18" s="21"/>
      <c r="BD18" s="21"/>
      <c r="BE18" s="21"/>
      <c r="BF18" s="139"/>
      <c r="BG18" s="21">
        <v>1</v>
      </c>
      <c r="BH18" s="21"/>
      <c r="BI18" s="21"/>
      <c r="BJ18" s="139"/>
      <c r="BK18" s="21"/>
      <c r="BL18" s="21"/>
      <c r="BM18" s="21"/>
      <c r="BN18" s="139"/>
      <c r="BO18" s="21"/>
      <c r="BP18" s="21"/>
      <c r="BQ18" s="21"/>
      <c r="BR18" s="139"/>
      <c r="BS18" s="21"/>
      <c r="BT18" s="21"/>
      <c r="BU18" s="21"/>
      <c r="BV18" s="139"/>
      <c r="BW18" s="21"/>
      <c r="BX18" s="21"/>
      <c r="BY18" s="21"/>
      <c r="BZ18" s="139"/>
      <c r="CA18" s="21"/>
      <c r="CB18" s="21"/>
      <c r="CC18" s="21"/>
      <c r="CD18" s="139"/>
      <c r="CE18" s="21"/>
      <c r="CF18" s="21"/>
      <c r="CG18" s="21"/>
      <c r="CH18" s="139"/>
      <c r="CI18" s="21"/>
      <c r="CJ18" s="21"/>
      <c r="CK18" s="21"/>
      <c r="CL18" s="139"/>
      <c r="CM18" s="21"/>
      <c r="CN18" s="21"/>
      <c r="CO18" s="21"/>
      <c r="CP18" s="139"/>
      <c r="CQ18" s="21"/>
      <c r="CR18" s="21"/>
      <c r="CS18" s="21"/>
      <c r="CT18" s="139"/>
      <c r="CU18" s="21"/>
      <c r="CV18" s="21"/>
      <c r="CW18" s="21"/>
      <c r="CX18" s="139"/>
      <c r="CY18" s="21"/>
      <c r="CZ18" s="21"/>
      <c r="DA18" s="21"/>
      <c r="DB18" s="139"/>
      <c r="DC18" s="21">
        <v>1</v>
      </c>
      <c r="DD18" s="21"/>
      <c r="DE18" s="21"/>
      <c r="DF18" s="223"/>
      <c r="DG18" s="21"/>
      <c r="DH18" s="21"/>
      <c r="DI18" s="21"/>
      <c r="DJ18" s="223"/>
      <c r="DK18" s="224"/>
      <c r="DL18" s="224"/>
      <c r="DM18" s="224"/>
      <c r="DN18" s="223"/>
      <c r="DO18" s="224"/>
      <c r="DP18" s="224"/>
      <c r="DQ18" s="224"/>
    </row>
    <row r="19" spans="2:121" ht="13.65" customHeight="1" x14ac:dyDescent="0.25">
      <c r="B19" s="14" t="s">
        <v>404</v>
      </c>
      <c r="C19" s="15" t="s">
        <v>156</v>
      </c>
      <c r="D19" s="21">
        <f>_xlfn.XLOOKUP($B19,Batting!$B$5:$B$65,Batting!$D$5:$D$65,"")</f>
        <v>5</v>
      </c>
      <c r="E19" s="21">
        <f t="shared" si="0"/>
        <v>2</v>
      </c>
      <c r="F19" s="21" t="str">
        <f t="shared" si="1"/>
        <v>0</v>
      </c>
      <c r="G19" s="4" t="str">
        <f t="shared" si="2"/>
        <v>0</v>
      </c>
      <c r="I19" s="31">
        <f t="shared" si="3"/>
        <v>16</v>
      </c>
      <c r="J19" s="139"/>
      <c r="K19" s="21"/>
      <c r="L19" s="21"/>
      <c r="M19" s="21"/>
      <c r="N19" s="139"/>
      <c r="O19" s="21"/>
      <c r="P19" s="21"/>
      <c r="Q19" s="21"/>
      <c r="R19" s="139"/>
      <c r="S19" s="21"/>
      <c r="T19" s="21"/>
      <c r="U19" s="21"/>
      <c r="V19" s="139"/>
      <c r="W19" s="21"/>
      <c r="X19" s="21"/>
      <c r="Y19" s="21"/>
      <c r="Z19" s="139"/>
      <c r="AA19" s="21"/>
      <c r="AB19" s="21"/>
      <c r="AC19" s="21"/>
      <c r="AD19" s="139"/>
      <c r="AE19" s="21"/>
      <c r="AF19" s="21"/>
      <c r="AG19" s="21"/>
      <c r="AH19" s="139"/>
      <c r="AI19" s="21"/>
      <c r="AJ19" s="21"/>
      <c r="AK19" s="21"/>
      <c r="AL19" s="139"/>
      <c r="AM19" s="21"/>
      <c r="AN19" s="21"/>
      <c r="AO19" s="21"/>
      <c r="AP19" s="139"/>
      <c r="AQ19" s="21"/>
      <c r="AR19" s="21"/>
      <c r="AS19" s="21"/>
      <c r="AT19" s="139"/>
      <c r="AU19" s="21"/>
      <c r="AV19" s="21"/>
      <c r="AW19" s="21"/>
      <c r="AX19" s="139"/>
      <c r="AY19" s="21"/>
      <c r="AZ19" s="21"/>
      <c r="BA19" s="21"/>
      <c r="BB19" s="139"/>
      <c r="BC19" s="21"/>
      <c r="BD19" s="21"/>
      <c r="BE19" s="21"/>
      <c r="BF19" s="139"/>
      <c r="BG19" s="21"/>
      <c r="BH19" s="21"/>
      <c r="BI19" s="21"/>
      <c r="BJ19" s="139"/>
      <c r="BK19" s="21"/>
      <c r="BL19" s="21"/>
      <c r="BM19" s="21"/>
      <c r="BN19" s="139"/>
      <c r="BO19" s="21"/>
      <c r="BP19" s="21"/>
      <c r="BQ19" s="21"/>
      <c r="BR19" s="139"/>
      <c r="BS19" s="21"/>
      <c r="BT19" s="21"/>
      <c r="BU19" s="21"/>
      <c r="BV19" s="139"/>
      <c r="BW19" s="21"/>
      <c r="BX19" s="21"/>
      <c r="BY19" s="21"/>
      <c r="BZ19" s="139"/>
      <c r="CA19" s="21"/>
      <c r="CB19" s="21"/>
      <c r="CC19" s="21"/>
      <c r="CD19" s="139"/>
      <c r="CE19" s="21"/>
      <c r="CF19" s="21"/>
      <c r="CG19" s="21"/>
      <c r="CH19" s="139"/>
      <c r="CI19" s="21">
        <v>2</v>
      </c>
      <c r="CJ19" s="21"/>
      <c r="CK19" s="21"/>
      <c r="CL19" s="139"/>
      <c r="CM19" s="21"/>
      <c r="CN19" s="21"/>
      <c r="CO19" s="21"/>
      <c r="CP19" s="139"/>
      <c r="CQ19" s="21"/>
      <c r="CR19" s="21"/>
      <c r="CS19" s="21"/>
      <c r="CT19" s="139"/>
      <c r="CU19" s="21"/>
      <c r="CV19" s="21"/>
      <c r="CW19" s="21"/>
      <c r="CX19" s="139"/>
      <c r="CY19" s="21"/>
      <c r="CZ19" s="21"/>
      <c r="DA19" s="21"/>
      <c r="DB19" s="139"/>
      <c r="DC19" s="21"/>
      <c r="DD19" s="21"/>
      <c r="DE19" s="21"/>
      <c r="DF19" s="223"/>
      <c r="DG19" s="21"/>
      <c r="DH19" s="21"/>
      <c r="DI19" s="21"/>
      <c r="DJ19" s="223"/>
      <c r="DK19" s="224"/>
      <c r="DL19" s="224"/>
      <c r="DM19" s="224"/>
      <c r="DN19" s="223"/>
      <c r="DO19" s="224"/>
      <c r="DP19" s="224"/>
      <c r="DQ19" s="224"/>
    </row>
    <row r="20" spans="2:121" ht="13.65" customHeight="1" x14ac:dyDescent="0.25">
      <c r="B20" s="14" t="s">
        <v>397</v>
      </c>
      <c r="C20" s="15" t="s">
        <v>149</v>
      </c>
      <c r="D20" s="21">
        <f>_xlfn.XLOOKUP($B20,Batting!$B$5:$B$65,Batting!$D$5:$D$65,"")</f>
        <v>5</v>
      </c>
      <c r="E20" s="21">
        <f t="shared" si="0"/>
        <v>2</v>
      </c>
      <c r="F20" s="21" t="str">
        <f t="shared" si="1"/>
        <v>0</v>
      </c>
      <c r="G20" s="4" t="str">
        <f t="shared" si="2"/>
        <v>0</v>
      </c>
      <c r="I20" s="31">
        <f t="shared" si="3"/>
        <v>16</v>
      </c>
      <c r="J20" s="139"/>
      <c r="K20" s="21"/>
      <c r="L20" s="21"/>
      <c r="M20" s="21"/>
      <c r="N20" s="139"/>
      <c r="O20" s="21"/>
      <c r="P20" s="21"/>
      <c r="Q20" s="21"/>
      <c r="R20" s="139"/>
      <c r="S20" s="21"/>
      <c r="T20" s="21"/>
      <c r="U20" s="21"/>
      <c r="V20" s="139"/>
      <c r="W20" s="21"/>
      <c r="X20" s="21"/>
      <c r="Y20" s="21"/>
      <c r="Z20" s="139"/>
      <c r="AA20" s="21"/>
      <c r="AB20" s="21"/>
      <c r="AC20" s="21"/>
      <c r="AD20" s="139"/>
      <c r="AE20" s="21"/>
      <c r="AF20" s="21"/>
      <c r="AG20" s="21"/>
      <c r="AH20" s="139"/>
      <c r="AI20" s="21"/>
      <c r="AJ20" s="21"/>
      <c r="AK20" s="21"/>
      <c r="AL20" s="139"/>
      <c r="AM20" s="21"/>
      <c r="AN20" s="21"/>
      <c r="AO20" s="21"/>
      <c r="AP20" s="139"/>
      <c r="AQ20" s="21"/>
      <c r="AR20" s="21"/>
      <c r="AS20" s="21"/>
      <c r="AT20" s="139"/>
      <c r="AU20" s="21"/>
      <c r="AV20" s="21"/>
      <c r="AW20" s="21"/>
      <c r="AX20" s="139"/>
      <c r="AY20" s="21"/>
      <c r="AZ20" s="21"/>
      <c r="BA20" s="21"/>
      <c r="BB20" s="139"/>
      <c r="BC20" s="21"/>
      <c r="BD20" s="21"/>
      <c r="BE20" s="21"/>
      <c r="BF20" s="139"/>
      <c r="BG20" s="21"/>
      <c r="BH20" s="21"/>
      <c r="BI20" s="21"/>
      <c r="BJ20" s="139"/>
      <c r="BK20" s="21"/>
      <c r="BL20" s="21"/>
      <c r="BM20" s="21"/>
      <c r="BN20" s="139"/>
      <c r="BO20" s="21"/>
      <c r="BP20" s="21"/>
      <c r="BQ20" s="21"/>
      <c r="BR20" s="139"/>
      <c r="BS20" s="21"/>
      <c r="BT20" s="21"/>
      <c r="BU20" s="21"/>
      <c r="BV20" s="139"/>
      <c r="BW20" s="21"/>
      <c r="BX20" s="21"/>
      <c r="BY20" s="21"/>
      <c r="BZ20" s="139"/>
      <c r="CA20" s="21"/>
      <c r="CB20" s="21"/>
      <c r="CC20" s="21"/>
      <c r="CD20" s="139"/>
      <c r="CE20" s="21"/>
      <c r="CF20" s="21"/>
      <c r="CG20" s="21"/>
      <c r="CH20" s="139"/>
      <c r="CI20" s="21">
        <v>2</v>
      </c>
      <c r="CJ20" s="21"/>
      <c r="CK20" s="21"/>
      <c r="CL20" s="139"/>
      <c r="CM20" s="21"/>
      <c r="CN20" s="21"/>
      <c r="CO20" s="21"/>
      <c r="CP20" s="139"/>
      <c r="CQ20" s="21"/>
      <c r="CR20" s="21"/>
      <c r="CS20" s="21"/>
      <c r="CT20" s="139"/>
      <c r="CU20" s="21"/>
      <c r="CV20" s="21"/>
      <c r="CW20" s="21"/>
      <c r="CX20" s="139"/>
      <c r="CY20" s="21"/>
      <c r="CZ20" s="21"/>
      <c r="DA20" s="21"/>
      <c r="DB20" s="139"/>
      <c r="DC20" s="21"/>
      <c r="DD20" s="21"/>
      <c r="DE20" s="21"/>
      <c r="DF20" s="223"/>
      <c r="DG20" s="21"/>
      <c r="DH20" s="21"/>
      <c r="DI20" s="21"/>
      <c r="DJ20" s="223"/>
      <c r="DK20" s="224"/>
      <c r="DL20" s="224"/>
      <c r="DM20" s="224"/>
      <c r="DN20" s="223"/>
      <c r="DO20" s="224"/>
      <c r="DP20" s="224"/>
      <c r="DQ20" s="224"/>
    </row>
    <row r="21" spans="2:121" ht="13.65" customHeight="1" x14ac:dyDescent="0.25">
      <c r="B21" s="14" t="s">
        <v>406</v>
      </c>
      <c r="C21" s="15" t="s">
        <v>150</v>
      </c>
      <c r="D21" s="21">
        <f>_xlfn.XLOOKUP($B21,Batting!$B$5:$B$65,Batting!$D$5:$D$65,"")</f>
        <v>1</v>
      </c>
      <c r="E21" s="21">
        <f>IF(SUM(K21,O21,S21,W21,AA21,AE21,AI21,AM21,AQ21,AU21,AY21,BC21,BG21,BK21,BO21,BS21,BW21,CA21,CE21,CI21,CM21,CQ21,CU21,CY21,DC21,DG21,DK21,DO21)&lt;1,"0",SUM(K21,O21,S21,W21,AA21,AE21,AI21,AM21,AQ21,AU21,AY21,BC21,BG21,BK21,BO21,BS21,BW21,CA21,CE21,CI21,CM21,CQ21,CU21,CY21,DC21,DG21,DK21,DO21))</f>
        <v>1</v>
      </c>
      <c r="F21" s="21" t="str">
        <f>IF(SUM(L21,P21,T21,X21,AB21,AF21,AJ21,AN21,AR21,AV21,AZ21,BD21,BH21,BL21,BP21,BT21,BX21,CB21,CF21,CJ21,CN21,CR21,CV21,CZ21,DD21,DH21,DL21,DP21)&lt;1,"0",SUM(L21,P21,T21,X21,AB21,AF21,AJ21,AN21,AR21,AV21,AZ21,BD21,BH21,BL21,BP21,BT21,BX21,CB21,CF21,CJ21,CN21,CR21,CV21,CZ21,DD21,DH21,DL21,DP21))</f>
        <v>0</v>
      </c>
      <c r="G21" s="25">
        <f>IF(SUM(M21,Q21,U21,Y21,AC21,AG21,AK21,AO21,AS21,AW21,BA21,BE21,BI21,BM21,BQ21,BU21,BY21,CC21,CG21,CK21,CO21,CS21,CW21,DA21,DE21,DI21,DM21,DQ21)&lt;0.1,"0",SUM(M21,Q21,U21,Y21,AC21,AG21,AK21,AO21,AS21,AW21,BA21,BE21,BI21,BM21,BQ21,BU21,BY21,CC21,CG21,CK21,CO21,CS21,CW21,DA21,DE21,DI21,DM21,DQ21))</f>
        <v>0.5</v>
      </c>
      <c r="I21" s="31">
        <f>IF(E21="",0,E21*8)+IF(F21="",0,F21*12)+IF(G21="",0,G21*8)</f>
        <v>12</v>
      </c>
      <c r="J21" s="139"/>
      <c r="K21" s="21"/>
      <c r="L21" s="21"/>
      <c r="M21" s="21"/>
      <c r="N21" s="139"/>
      <c r="O21" s="21"/>
      <c r="P21" s="21"/>
      <c r="Q21" s="21"/>
      <c r="R21" s="139"/>
      <c r="S21" s="21"/>
      <c r="T21" s="21"/>
      <c r="U21" s="21"/>
      <c r="V21" s="139"/>
      <c r="W21" s="21"/>
      <c r="X21" s="21"/>
      <c r="Y21" s="21"/>
      <c r="Z21" s="139"/>
      <c r="AA21" s="21"/>
      <c r="AB21" s="21"/>
      <c r="AC21" s="21"/>
      <c r="AD21" s="139"/>
      <c r="AE21" s="21"/>
      <c r="AF21" s="21"/>
      <c r="AG21" s="21"/>
      <c r="AH21" s="139"/>
      <c r="AI21" s="21"/>
      <c r="AJ21" s="21"/>
      <c r="AK21" s="21"/>
      <c r="AL21" s="139"/>
      <c r="AM21" s="21"/>
      <c r="AN21" s="21"/>
      <c r="AO21" s="21"/>
      <c r="AP21" s="139"/>
      <c r="AQ21" s="21"/>
      <c r="AR21" s="21"/>
      <c r="AS21" s="21"/>
      <c r="AT21" s="139"/>
      <c r="AU21" s="21"/>
      <c r="AV21" s="21"/>
      <c r="AW21" s="21"/>
      <c r="AX21" s="139"/>
      <c r="AY21" s="21"/>
      <c r="AZ21" s="21"/>
      <c r="BA21" s="21"/>
      <c r="BB21" s="139"/>
      <c r="BC21" s="21"/>
      <c r="BD21" s="21"/>
      <c r="BE21" s="21"/>
      <c r="BF21" s="139"/>
      <c r="BG21" s="21"/>
      <c r="BH21" s="21"/>
      <c r="BI21" s="21"/>
      <c r="BJ21" s="139"/>
      <c r="BK21" s="21"/>
      <c r="BL21" s="21"/>
      <c r="BM21" s="21"/>
      <c r="BN21" s="139"/>
      <c r="BO21" s="21"/>
      <c r="BP21" s="21"/>
      <c r="BQ21" s="21"/>
      <c r="BR21" s="139"/>
      <c r="BS21" s="21"/>
      <c r="BT21" s="21"/>
      <c r="BU21" s="21"/>
      <c r="BV21" s="139"/>
      <c r="BW21" s="21"/>
      <c r="BX21" s="21"/>
      <c r="BY21" s="21"/>
      <c r="BZ21" s="139"/>
      <c r="CA21" s="21"/>
      <c r="CB21" s="21"/>
      <c r="CC21" s="21"/>
      <c r="CD21" s="139"/>
      <c r="CE21" s="21"/>
      <c r="CF21" s="21"/>
      <c r="CG21" s="21"/>
      <c r="CH21" s="139"/>
      <c r="CI21" s="21"/>
      <c r="CJ21" s="21"/>
      <c r="CK21" s="21"/>
      <c r="CL21" s="139"/>
      <c r="CM21" s="21"/>
      <c r="CN21" s="21"/>
      <c r="CO21" s="21"/>
      <c r="CP21" s="139"/>
      <c r="CQ21" s="21">
        <v>1</v>
      </c>
      <c r="CR21" s="21"/>
      <c r="CS21" s="21">
        <v>0.5</v>
      </c>
      <c r="CT21" s="139"/>
      <c r="CU21" s="21"/>
      <c r="CV21" s="21"/>
      <c r="CW21" s="21"/>
      <c r="CX21" s="139"/>
      <c r="CY21" s="21"/>
      <c r="CZ21" s="21"/>
      <c r="DA21" s="21"/>
      <c r="DB21" s="139"/>
      <c r="DC21" s="21"/>
      <c r="DD21" s="21"/>
      <c r="DE21" s="21"/>
      <c r="DF21" s="223"/>
      <c r="DG21" s="21"/>
      <c r="DH21" s="21"/>
      <c r="DI21" s="21"/>
      <c r="DJ21" s="223"/>
      <c r="DK21" s="224"/>
      <c r="DL21" s="224"/>
      <c r="DM21" s="224"/>
      <c r="DN21" s="223"/>
      <c r="DO21" s="224"/>
      <c r="DP21" s="224"/>
      <c r="DQ21" s="224"/>
    </row>
    <row r="22" spans="2:121" ht="13.65" customHeight="1" x14ac:dyDescent="0.25">
      <c r="B22" s="14" t="s">
        <v>304</v>
      </c>
      <c r="C22" s="15" t="s">
        <v>148</v>
      </c>
      <c r="D22" s="21">
        <f>_xlfn.XLOOKUP($B22,Batting!$B$5:$B$65,Batting!$D$5:$D$65,"")</f>
        <v>1</v>
      </c>
      <c r="E22" s="21">
        <f t="shared" si="0"/>
        <v>1</v>
      </c>
      <c r="F22" s="21" t="str">
        <f t="shared" si="1"/>
        <v>0</v>
      </c>
      <c r="G22" s="4" t="str">
        <f t="shared" si="2"/>
        <v>0</v>
      </c>
      <c r="I22" s="31">
        <f t="shared" si="3"/>
        <v>8</v>
      </c>
      <c r="J22" s="139"/>
      <c r="K22" s="21"/>
      <c r="L22" s="21"/>
      <c r="M22" s="21"/>
      <c r="N22" s="139"/>
      <c r="O22" s="21"/>
      <c r="P22" s="21"/>
      <c r="Q22" s="21"/>
      <c r="R22" s="139"/>
      <c r="S22" s="21"/>
      <c r="T22" s="21"/>
      <c r="U22" s="21"/>
      <c r="V22" s="139"/>
      <c r="W22" s="21"/>
      <c r="X22" s="21"/>
      <c r="Y22" s="21"/>
      <c r="Z22" s="139"/>
      <c r="AA22" s="21"/>
      <c r="AB22" s="21"/>
      <c r="AC22" s="21"/>
      <c r="AD22" s="139"/>
      <c r="AE22" s="21"/>
      <c r="AF22" s="21"/>
      <c r="AG22" s="21"/>
      <c r="AH22" s="139"/>
      <c r="AI22" s="21"/>
      <c r="AJ22" s="21"/>
      <c r="AK22" s="21"/>
      <c r="AL22" s="139"/>
      <c r="AM22" s="21"/>
      <c r="AN22" s="21"/>
      <c r="AO22" s="21"/>
      <c r="AP22" s="139"/>
      <c r="AQ22" s="21"/>
      <c r="AR22" s="21"/>
      <c r="AS22" s="21"/>
      <c r="AT22" s="139"/>
      <c r="AU22" s="21"/>
      <c r="AV22" s="21"/>
      <c r="AW22" s="21"/>
      <c r="AX22" s="139"/>
      <c r="AY22" s="21">
        <v>1</v>
      </c>
      <c r="AZ22" s="21"/>
      <c r="BA22" s="21"/>
      <c r="BB22" s="139"/>
      <c r="BC22" s="21"/>
      <c r="BD22" s="21"/>
      <c r="BE22" s="21"/>
      <c r="BF22" s="139"/>
      <c r="BG22" s="21"/>
      <c r="BH22" s="21"/>
      <c r="BI22" s="21"/>
      <c r="BJ22" s="139"/>
      <c r="BK22" s="21"/>
      <c r="BL22" s="21"/>
      <c r="BM22" s="21"/>
      <c r="BN22" s="139"/>
      <c r="BO22" s="21"/>
      <c r="BP22" s="21"/>
      <c r="BQ22" s="21"/>
      <c r="BR22" s="139"/>
      <c r="BS22" s="21"/>
      <c r="BT22" s="21"/>
      <c r="BU22" s="21"/>
      <c r="BV22" s="139"/>
      <c r="BW22" s="21"/>
      <c r="BX22" s="21"/>
      <c r="BY22" s="21"/>
      <c r="BZ22" s="139"/>
      <c r="CA22" s="21"/>
      <c r="CB22" s="21"/>
      <c r="CC22" s="21"/>
      <c r="CD22" s="139"/>
      <c r="CE22" s="21"/>
      <c r="CF22" s="21"/>
      <c r="CG22" s="21"/>
      <c r="CH22" s="139"/>
      <c r="CI22" s="21"/>
      <c r="CJ22" s="21"/>
      <c r="CK22" s="21"/>
      <c r="CL22" s="139"/>
      <c r="CM22" s="21"/>
      <c r="CN22" s="21"/>
      <c r="CO22" s="21"/>
      <c r="CP22" s="139"/>
      <c r="CQ22" s="21"/>
      <c r="CR22" s="21"/>
      <c r="CS22" s="21"/>
      <c r="CT22" s="139"/>
      <c r="CU22" s="21"/>
      <c r="CV22" s="21"/>
      <c r="CW22" s="21"/>
      <c r="CX22" s="139"/>
      <c r="CY22" s="21"/>
      <c r="CZ22" s="21"/>
      <c r="DA22" s="21"/>
      <c r="DB22" s="139"/>
      <c r="DC22" s="21"/>
      <c r="DD22" s="21"/>
      <c r="DE22" s="21"/>
      <c r="DF22" s="223"/>
      <c r="DG22" s="21"/>
      <c r="DH22" s="21"/>
      <c r="DI22" s="21"/>
      <c r="DJ22" s="223"/>
      <c r="DK22" s="224"/>
      <c r="DL22" s="224"/>
      <c r="DM22" s="224"/>
      <c r="DN22" s="223"/>
      <c r="DO22" s="224"/>
      <c r="DP22" s="224"/>
      <c r="DQ22" s="224"/>
    </row>
    <row r="23" spans="2:121" ht="13.65" customHeight="1" x14ac:dyDescent="0.25">
      <c r="B23" s="14" t="s">
        <v>301</v>
      </c>
      <c r="C23" s="15" t="s">
        <v>149</v>
      </c>
      <c r="D23" s="21">
        <f>_xlfn.XLOOKUP($B23,Batting!$B$5:$B$65,Batting!$D$5:$D$65,"")</f>
        <v>2</v>
      </c>
      <c r="E23" s="21">
        <f t="shared" si="0"/>
        <v>1</v>
      </c>
      <c r="F23" s="21" t="str">
        <f t="shared" si="1"/>
        <v>0</v>
      </c>
      <c r="G23" s="4" t="str">
        <f t="shared" si="2"/>
        <v>0</v>
      </c>
      <c r="I23" s="31">
        <f t="shared" si="3"/>
        <v>8</v>
      </c>
      <c r="J23" s="139"/>
      <c r="K23" s="21"/>
      <c r="L23" s="21"/>
      <c r="M23" s="21"/>
      <c r="N23" s="139"/>
      <c r="O23" s="21"/>
      <c r="P23" s="21"/>
      <c r="Q23" s="21"/>
      <c r="R23" s="139"/>
      <c r="S23" s="21"/>
      <c r="T23" s="21"/>
      <c r="U23" s="21"/>
      <c r="V23" s="139"/>
      <c r="W23" s="21"/>
      <c r="X23" s="21"/>
      <c r="Y23" s="21"/>
      <c r="Z23" s="139"/>
      <c r="AA23" s="21"/>
      <c r="AB23" s="21"/>
      <c r="AC23" s="21"/>
      <c r="AD23" s="139"/>
      <c r="AE23" s="21"/>
      <c r="AF23" s="21"/>
      <c r="AG23" s="21"/>
      <c r="AH23" s="139"/>
      <c r="AI23" s="21"/>
      <c r="AJ23" s="21"/>
      <c r="AK23" s="21"/>
      <c r="AL23" s="139"/>
      <c r="AM23" s="21"/>
      <c r="AN23" s="21"/>
      <c r="AO23" s="21"/>
      <c r="AP23" s="139"/>
      <c r="AQ23" s="21"/>
      <c r="AR23" s="21"/>
      <c r="AS23" s="21"/>
      <c r="AT23" s="139"/>
      <c r="AU23" s="21"/>
      <c r="AV23" s="21"/>
      <c r="AW23" s="21"/>
      <c r="AX23" s="139"/>
      <c r="AY23" s="21"/>
      <c r="AZ23" s="21"/>
      <c r="BA23" s="21"/>
      <c r="BB23" s="139"/>
      <c r="BC23" s="21"/>
      <c r="BD23" s="21"/>
      <c r="BE23" s="21"/>
      <c r="BF23" s="139"/>
      <c r="BG23" s="21"/>
      <c r="BH23" s="21"/>
      <c r="BI23" s="21"/>
      <c r="BJ23" s="139"/>
      <c r="BK23" s="21"/>
      <c r="BL23" s="21"/>
      <c r="BM23" s="21"/>
      <c r="BN23" s="139"/>
      <c r="BO23" s="21"/>
      <c r="BP23" s="21"/>
      <c r="BQ23" s="21"/>
      <c r="BR23" s="139"/>
      <c r="BS23" s="21">
        <v>1</v>
      </c>
      <c r="BT23" s="21"/>
      <c r="BU23" s="21"/>
      <c r="BV23" s="139"/>
      <c r="BW23" s="21"/>
      <c r="BX23" s="21"/>
      <c r="BY23" s="21"/>
      <c r="BZ23" s="139"/>
      <c r="CA23" s="21"/>
      <c r="CB23" s="21"/>
      <c r="CC23" s="21"/>
      <c r="CD23" s="139"/>
      <c r="CE23" s="21"/>
      <c r="CF23" s="21"/>
      <c r="CG23" s="21"/>
      <c r="CH23" s="139"/>
      <c r="CI23" s="21"/>
      <c r="CJ23" s="21"/>
      <c r="CK23" s="21"/>
      <c r="CL23" s="139"/>
      <c r="CM23" s="21"/>
      <c r="CN23" s="21"/>
      <c r="CO23" s="21"/>
      <c r="CP23" s="139"/>
      <c r="CQ23" s="21"/>
      <c r="CR23" s="21"/>
      <c r="CS23" s="21"/>
      <c r="CT23" s="139"/>
      <c r="CU23" s="21"/>
      <c r="CV23" s="21"/>
      <c r="CW23" s="21"/>
      <c r="CX23" s="139"/>
      <c r="CY23" s="21"/>
      <c r="CZ23" s="21"/>
      <c r="DA23" s="21"/>
      <c r="DB23" s="139"/>
      <c r="DC23" s="21"/>
      <c r="DD23" s="21"/>
      <c r="DE23" s="21"/>
      <c r="DF23" s="223"/>
      <c r="DG23" s="21"/>
      <c r="DH23" s="21"/>
      <c r="DI23" s="21"/>
      <c r="DJ23" s="223"/>
      <c r="DK23" s="224"/>
      <c r="DL23" s="224"/>
      <c r="DM23" s="224"/>
      <c r="DN23" s="223"/>
      <c r="DO23" s="224"/>
      <c r="DP23" s="224"/>
      <c r="DQ23" s="224"/>
    </row>
    <row r="24" spans="2:121" ht="13.65" customHeight="1" x14ac:dyDescent="0.25">
      <c r="B24" s="14" t="s">
        <v>371</v>
      </c>
      <c r="C24" s="15" t="s">
        <v>156</v>
      </c>
      <c r="D24" s="21">
        <f>_xlfn.XLOOKUP($B24,Batting!$B$5:$B$65,Batting!$D$5:$D$65,"")</f>
        <v>2</v>
      </c>
      <c r="E24" s="21">
        <f t="shared" si="0"/>
        <v>1</v>
      </c>
      <c r="F24" s="21" t="str">
        <f t="shared" si="1"/>
        <v>0</v>
      </c>
      <c r="G24" s="4" t="str">
        <f t="shared" si="2"/>
        <v>0</v>
      </c>
      <c r="I24" s="31">
        <f t="shared" si="3"/>
        <v>8</v>
      </c>
      <c r="J24" s="139"/>
      <c r="K24" s="21"/>
      <c r="L24" s="21"/>
      <c r="M24" s="21"/>
      <c r="N24" s="139"/>
      <c r="O24" s="21"/>
      <c r="P24" s="21"/>
      <c r="Q24" s="21"/>
      <c r="R24" s="139"/>
      <c r="S24" s="21"/>
      <c r="T24" s="21"/>
      <c r="U24" s="21"/>
      <c r="V24" s="139"/>
      <c r="W24" s="21"/>
      <c r="X24" s="21"/>
      <c r="Y24" s="21"/>
      <c r="Z24" s="139"/>
      <c r="AA24" s="21"/>
      <c r="AB24" s="21"/>
      <c r="AC24" s="21"/>
      <c r="AD24" s="139"/>
      <c r="AE24" s="21"/>
      <c r="AF24" s="21"/>
      <c r="AG24" s="21"/>
      <c r="AH24" s="139"/>
      <c r="AI24" s="21"/>
      <c r="AJ24" s="21"/>
      <c r="AK24" s="21"/>
      <c r="AL24" s="139"/>
      <c r="AM24" s="21"/>
      <c r="AN24" s="21"/>
      <c r="AO24" s="21"/>
      <c r="AP24" s="139"/>
      <c r="AQ24" s="21"/>
      <c r="AR24" s="21"/>
      <c r="AS24" s="21"/>
      <c r="AT24" s="139"/>
      <c r="AU24" s="21"/>
      <c r="AV24" s="21"/>
      <c r="AW24" s="21"/>
      <c r="AX24" s="139"/>
      <c r="AY24" s="21"/>
      <c r="AZ24" s="21"/>
      <c r="BA24" s="21"/>
      <c r="BB24" s="139"/>
      <c r="BC24" s="21"/>
      <c r="BD24" s="21"/>
      <c r="BE24" s="21"/>
      <c r="BF24" s="139"/>
      <c r="BG24" s="21"/>
      <c r="BH24" s="21"/>
      <c r="BI24" s="21"/>
      <c r="BJ24" s="139"/>
      <c r="BK24" s="21"/>
      <c r="BL24" s="21"/>
      <c r="BM24" s="21"/>
      <c r="BN24" s="139"/>
      <c r="BO24" s="21">
        <v>1</v>
      </c>
      <c r="BP24" s="21"/>
      <c r="BQ24" s="21"/>
      <c r="BR24" s="139"/>
      <c r="BS24" s="21"/>
      <c r="BT24" s="21"/>
      <c r="BU24" s="21"/>
      <c r="BV24" s="139"/>
      <c r="BW24" s="21"/>
      <c r="BX24" s="21"/>
      <c r="BY24" s="21"/>
      <c r="BZ24" s="139"/>
      <c r="CA24" s="21"/>
      <c r="CB24" s="21"/>
      <c r="CC24" s="21"/>
      <c r="CD24" s="139"/>
      <c r="CE24" s="21"/>
      <c r="CF24" s="21"/>
      <c r="CG24" s="21"/>
      <c r="CH24" s="139"/>
      <c r="CI24" s="21"/>
      <c r="CJ24" s="21"/>
      <c r="CK24" s="21"/>
      <c r="CL24" s="139"/>
      <c r="CM24" s="21"/>
      <c r="CN24" s="21"/>
      <c r="CO24" s="21"/>
      <c r="CP24" s="139"/>
      <c r="CQ24" s="21"/>
      <c r="CR24" s="21"/>
      <c r="CS24" s="21"/>
      <c r="CT24" s="139"/>
      <c r="CU24" s="21"/>
      <c r="CV24" s="21"/>
      <c r="CW24" s="21"/>
      <c r="CX24" s="139"/>
      <c r="CY24" s="21"/>
      <c r="CZ24" s="21"/>
      <c r="DA24" s="21"/>
      <c r="DB24" s="139"/>
      <c r="DC24" s="21"/>
      <c r="DD24" s="21"/>
      <c r="DE24" s="21"/>
      <c r="DF24" s="223"/>
      <c r="DG24" s="21"/>
      <c r="DH24" s="21"/>
      <c r="DI24" s="21"/>
      <c r="DJ24" s="223"/>
      <c r="DK24" s="224"/>
      <c r="DL24" s="224"/>
      <c r="DM24" s="224"/>
      <c r="DN24" s="223"/>
      <c r="DO24" s="224"/>
      <c r="DP24" s="224"/>
      <c r="DQ24" s="224"/>
    </row>
    <row r="25" spans="2:121" ht="13.65" customHeight="1" x14ac:dyDescent="0.25">
      <c r="B25" s="14" t="s">
        <v>363</v>
      </c>
      <c r="C25" s="15" t="s">
        <v>148</v>
      </c>
      <c r="D25" s="21">
        <f>_xlfn.XLOOKUP($B25,Batting!$B$5:$B$65,Batting!$D$5:$D$65,"")</f>
        <v>4</v>
      </c>
      <c r="E25" s="21" t="str">
        <f t="shared" si="0"/>
        <v>0</v>
      </c>
      <c r="F25" s="21" t="str">
        <f t="shared" si="1"/>
        <v>0</v>
      </c>
      <c r="G25" s="4">
        <f t="shared" si="2"/>
        <v>1</v>
      </c>
      <c r="I25" s="31">
        <f t="shared" si="3"/>
        <v>8</v>
      </c>
      <c r="J25" s="139"/>
      <c r="K25" s="21"/>
      <c r="L25" s="21"/>
      <c r="M25" s="21"/>
      <c r="N25" s="139"/>
      <c r="O25" s="21"/>
      <c r="P25" s="21"/>
      <c r="Q25" s="21"/>
      <c r="R25" s="139"/>
      <c r="S25" s="21"/>
      <c r="T25" s="21"/>
      <c r="U25" s="21"/>
      <c r="V25" s="139"/>
      <c r="W25" s="21"/>
      <c r="X25" s="21"/>
      <c r="Y25" s="21"/>
      <c r="Z25" s="139"/>
      <c r="AA25" s="21"/>
      <c r="AB25" s="21"/>
      <c r="AC25" s="21"/>
      <c r="AD25" s="139"/>
      <c r="AE25" s="21"/>
      <c r="AF25" s="21"/>
      <c r="AG25" s="21"/>
      <c r="AH25" s="139"/>
      <c r="AI25" s="21"/>
      <c r="AJ25" s="21"/>
      <c r="AK25" s="21"/>
      <c r="AL25" s="139"/>
      <c r="AM25" s="21"/>
      <c r="AN25" s="21"/>
      <c r="AO25" s="21"/>
      <c r="AP25" s="139"/>
      <c r="AQ25" s="21"/>
      <c r="AR25" s="21"/>
      <c r="AS25" s="21"/>
      <c r="AT25" s="139"/>
      <c r="AU25" s="21"/>
      <c r="AV25" s="21"/>
      <c r="AW25" s="21"/>
      <c r="AX25" s="139"/>
      <c r="AY25" s="21"/>
      <c r="AZ25" s="21"/>
      <c r="BA25" s="21"/>
      <c r="BB25" s="139"/>
      <c r="BC25" s="21"/>
      <c r="BD25" s="21"/>
      <c r="BE25" s="21"/>
      <c r="BF25" s="139"/>
      <c r="BG25" s="21"/>
      <c r="BH25" s="21"/>
      <c r="BI25" s="21">
        <v>1</v>
      </c>
      <c r="BJ25" s="139"/>
      <c r="BK25" s="21"/>
      <c r="BL25" s="21"/>
      <c r="BM25" s="21"/>
      <c r="BN25" s="139"/>
      <c r="BO25" s="21"/>
      <c r="BP25" s="21"/>
      <c r="BQ25" s="21"/>
      <c r="BR25" s="139"/>
      <c r="BS25" s="21"/>
      <c r="BT25" s="21"/>
      <c r="BU25" s="21"/>
      <c r="BV25" s="139"/>
      <c r="BW25" s="21"/>
      <c r="BX25" s="21"/>
      <c r="BY25" s="21"/>
      <c r="BZ25" s="139"/>
      <c r="CA25" s="21"/>
      <c r="CB25" s="21"/>
      <c r="CC25" s="21"/>
      <c r="CD25" s="139"/>
      <c r="CE25" s="21"/>
      <c r="CF25" s="21"/>
      <c r="CG25" s="21"/>
      <c r="CH25" s="139"/>
      <c r="CI25" s="21"/>
      <c r="CJ25" s="21"/>
      <c r="CK25" s="21"/>
      <c r="CL25" s="139"/>
      <c r="CM25" s="21"/>
      <c r="CN25" s="21"/>
      <c r="CO25" s="21"/>
      <c r="CP25" s="139"/>
      <c r="CQ25" s="21"/>
      <c r="CR25" s="21"/>
      <c r="CS25" s="21"/>
      <c r="CT25" s="139"/>
      <c r="CU25" s="21"/>
      <c r="CV25" s="21"/>
      <c r="CW25" s="21"/>
      <c r="CX25" s="139"/>
      <c r="CY25" s="21"/>
      <c r="CZ25" s="21"/>
      <c r="DA25" s="21"/>
      <c r="DB25" s="139"/>
      <c r="DC25" s="21"/>
      <c r="DD25" s="21"/>
      <c r="DE25" s="21"/>
      <c r="DF25" s="223"/>
      <c r="DG25" s="21"/>
      <c r="DH25" s="21"/>
      <c r="DI25" s="21"/>
      <c r="DJ25" s="223"/>
      <c r="DK25" s="224"/>
      <c r="DL25" s="224"/>
      <c r="DM25" s="224"/>
      <c r="DN25" s="223"/>
      <c r="DO25" s="224"/>
      <c r="DP25" s="224"/>
      <c r="DQ25" s="224"/>
    </row>
    <row r="26" spans="2:121" ht="13.65" customHeight="1" x14ac:dyDescent="0.25">
      <c r="B26" s="14" t="s">
        <v>410</v>
      </c>
      <c r="C26" s="15" t="s">
        <v>151</v>
      </c>
      <c r="D26" s="21" t="str">
        <f>_xlfn.XLOOKUP($B26,Batting!$B$5:$B$65,Batting!$D$5:$D$65,"")</f>
        <v/>
      </c>
      <c r="E26" s="21">
        <f t="shared" ref="E26" si="4">IF(SUM(K26,O26,S26,W26,AA26,AE26,AI26,AM26,AQ26,AU26,AY26,BC26,BG26,BK26,BO26,BS26,BW26,CA26,CE26,CI26,CM26,CQ26,CU26,CY26,DC26,DG26,DK26,DO26)&lt;1,"0",SUM(K26,O26,S26,W26,AA26,AE26,AI26,AM26,AQ26,AU26,AY26,BC26,BG26,BK26,BO26,BS26,BW26,CA26,CE26,CI26,CM26,CQ26,CU26,CY26,DC26,DG26,DK26,DO26))</f>
        <v>1</v>
      </c>
      <c r="F26" s="21" t="str">
        <f t="shared" ref="F26" si="5">IF(SUM(L26,P26,T26,X26,AB26,AF26,AJ26,AN26,AR26,AV26,AZ26,BD26,BH26,BL26,BP26,BT26,BX26,CB26,CF26,CJ26,CN26,CR26,CV26,CZ26,DD26,DH26,DL26,DP26)&lt;1,"0",SUM(L26,P26,T26,X26,AB26,AF26,AJ26,AN26,AR26,AV26,AZ26,BD26,BH26,BL26,BP26,BT26,BX26,CB26,CF26,CJ26,CN26,CR26,CV26,CZ26,DD26,DH26,DL26,DP26))</f>
        <v>0</v>
      </c>
      <c r="G26" s="4" t="str">
        <f t="shared" ref="G26" si="6">IF(SUM(M26,Q26,U26,Y26,AC26,AG26,AK26,AO26,AS26,AW26,BA26,BE26,BI26,BM26,BQ26,BU26,BY26,CC26,CG26,CK26,CO26,CS26,CW26,DA26,DE26,DI26,DM26,DQ26)&lt;0.1,"0",SUM(M26,Q26,U26,Y26,AC26,AG26,AK26,AO26,AS26,AW26,BA26,BE26,BI26,BM26,BQ26,BU26,BY26,CC26,CG26,CK26,CO26,CS26,CW26,DA26,DE26,DI26,DM26,DQ26))</f>
        <v>0</v>
      </c>
      <c r="I26" s="31">
        <f t="shared" ref="I26" si="7">IF(E26="",0,E26*8)+IF(F26="",0,F26*12)+IF(G26="",0,G26*8)</f>
        <v>8</v>
      </c>
      <c r="J26" s="139"/>
      <c r="K26" s="21"/>
      <c r="L26" s="21"/>
      <c r="M26" s="21"/>
      <c r="N26" s="139"/>
      <c r="O26" s="21"/>
      <c r="P26" s="21"/>
      <c r="Q26" s="21"/>
      <c r="R26" s="139"/>
      <c r="S26" s="21"/>
      <c r="T26" s="21"/>
      <c r="U26" s="21"/>
      <c r="V26" s="139"/>
      <c r="W26" s="21"/>
      <c r="X26" s="21"/>
      <c r="Y26" s="21"/>
      <c r="Z26" s="139"/>
      <c r="AA26" s="21"/>
      <c r="AB26" s="21"/>
      <c r="AC26" s="21"/>
      <c r="AD26" s="139"/>
      <c r="AE26" s="21"/>
      <c r="AF26" s="21"/>
      <c r="AG26" s="21"/>
      <c r="AH26" s="139"/>
      <c r="AI26" s="21"/>
      <c r="AJ26" s="21"/>
      <c r="AK26" s="21"/>
      <c r="AL26" s="139"/>
      <c r="AM26" s="21"/>
      <c r="AN26" s="21"/>
      <c r="AO26" s="21"/>
      <c r="AP26" s="139"/>
      <c r="AQ26" s="21"/>
      <c r="AR26" s="21"/>
      <c r="AS26" s="21"/>
      <c r="AT26" s="139"/>
      <c r="AU26" s="21"/>
      <c r="AV26" s="21"/>
      <c r="AW26" s="21"/>
      <c r="AX26" s="139"/>
      <c r="AY26" s="21"/>
      <c r="AZ26" s="21"/>
      <c r="BA26" s="21"/>
      <c r="BB26" s="139"/>
      <c r="BC26" s="21"/>
      <c r="BD26" s="21"/>
      <c r="BE26" s="21"/>
      <c r="BF26" s="139"/>
      <c r="BG26" s="21"/>
      <c r="BH26" s="21"/>
      <c r="BI26" s="21"/>
      <c r="BJ26" s="139"/>
      <c r="BK26" s="21"/>
      <c r="BL26" s="21"/>
      <c r="BM26" s="21"/>
      <c r="BN26" s="139"/>
      <c r="BO26" s="21"/>
      <c r="BP26" s="21"/>
      <c r="BQ26" s="21"/>
      <c r="BR26" s="139"/>
      <c r="BS26" s="21"/>
      <c r="BT26" s="21"/>
      <c r="BU26" s="21"/>
      <c r="BV26" s="139"/>
      <c r="BW26" s="21"/>
      <c r="BX26" s="21"/>
      <c r="BY26" s="21"/>
      <c r="BZ26" s="139"/>
      <c r="CA26" s="21"/>
      <c r="CB26" s="21"/>
      <c r="CC26" s="21"/>
      <c r="CD26" s="139"/>
      <c r="CE26" s="21"/>
      <c r="CF26" s="21"/>
      <c r="CG26" s="21"/>
      <c r="CH26" s="139"/>
      <c r="CI26" s="21"/>
      <c r="CJ26" s="21"/>
      <c r="CK26" s="21"/>
      <c r="CL26" s="139"/>
      <c r="CM26" s="21"/>
      <c r="CN26" s="21"/>
      <c r="CO26" s="21"/>
      <c r="CP26" s="139"/>
      <c r="CQ26" s="21"/>
      <c r="CR26" s="21"/>
      <c r="CS26" s="21"/>
      <c r="CT26" s="139"/>
      <c r="CU26" s="21">
        <v>1</v>
      </c>
      <c r="CV26" s="21"/>
      <c r="CW26" s="21"/>
      <c r="CX26" s="139"/>
      <c r="CY26" s="21"/>
      <c r="CZ26" s="21"/>
      <c r="DA26" s="21"/>
      <c r="DB26" s="139"/>
      <c r="DC26" s="21"/>
      <c r="DD26" s="21"/>
      <c r="DE26" s="21"/>
      <c r="DF26" s="223"/>
      <c r="DG26" s="21"/>
      <c r="DH26" s="21"/>
      <c r="DI26" s="21"/>
      <c r="DJ26" s="223"/>
      <c r="DK26" s="224"/>
      <c r="DL26" s="224"/>
      <c r="DM26" s="224"/>
      <c r="DN26" s="223"/>
      <c r="DO26" s="224"/>
      <c r="DP26" s="224"/>
      <c r="DQ26" s="224"/>
    </row>
    <row r="27" spans="2:121" ht="13.65" customHeight="1" x14ac:dyDescent="0.25">
      <c r="B27" s="14" t="s">
        <v>305</v>
      </c>
      <c r="C27" s="15" t="s">
        <v>148</v>
      </c>
      <c r="D27" s="21">
        <f>_xlfn.XLOOKUP($B27,Batting!$B$5:$B$65,Batting!$D$5:$D$65,"")</f>
        <v>9</v>
      </c>
      <c r="E27" s="21">
        <f t="shared" si="0"/>
        <v>1</v>
      </c>
      <c r="F27" s="21" t="str">
        <f t="shared" si="1"/>
        <v>0</v>
      </c>
      <c r="G27" s="4" t="str">
        <f t="shared" si="2"/>
        <v>0</v>
      </c>
      <c r="I27" s="31">
        <f t="shared" si="3"/>
        <v>8</v>
      </c>
      <c r="J27" s="139"/>
      <c r="K27" s="21"/>
      <c r="L27" s="21"/>
      <c r="M27" s="21"/>
      <c r="N27" s="139"/>
      <c r="O27" s="21"/>
      <c r="P27" s="21"/>
      <c r="Q27" s="21"/>
      <c r="R27" s="139"/>
      <c r="S27" s="21"/>
      <c r="T27" s="21"/>
      <c r="U27" s="21"/>
      <c r="V27" s="139"/>
      <c r="W27" s="21"/>
      <c r="X27" s="21"/>
      <c r="Y27" s="21"/>
      <c r="Z27" s="139"/>
      <c r="AA27" s="21"/>
      <c r="AB27" s="21"/>
      <c r="AC27" s="21"/>
      <c r="AD27" s="139"/>
      <c r="AE27" s="21"/>
      <c r="AF27" s="21"/>
      <c r="AG27" s="21"/>
      <c r="AH27" s="139"/>
      <c r="AI27" s="21"/>
      <c r="AJ27" s="21"/>
      <c r="AK27" s="21"/>
      <c r="AL27" s="139"/>
      <c r="AM27" s="21"/>
      <c r="AN27" s="21"/>
      <c r="AO27" s="21"/>
      <c r="AP27" s="139"/>
      <c r="AQ27" s="21"/>
      <c r="AR27" s="21"/>
      <c r="AS27" s="21"/>
      <c r="AT27" s="139"/>
      <c r="AU27" s="21"/>
      <c r="AV27" s="21"/>
      <c r="AW27" s="21"/>
      <c r="AX27" s="139"/>
      <c r="AY27" s="21"/>
      <c r="AZ27" s="21"/>
      <c r="BA27" s="21"/>
      <c r="BB27" s="139"/>
      <c r="BC27" s="21"/>
      <c r="BD27" s="21"/>
      <c r="BE27" s="21"/>
      <c r="BF27" s="139"/>
      <c r="BG27" s="21"/>
      <c r="BH27" s="21"/>
      <c r="BI27" s="21"/>
      <c r="BJ27" s="139"/>
      <c r="BK27" s="21"/>
      <c r="BL27" s="21"/>
      <c r="BM27" s="21"/>
      <c r="BN27" s="139"/>
      <c r="BO27" s="21"/>
      <c r="BP27" s="21"/>
      <c r="BQ27" s="21"/>
      <c r="BR27" s="139"/>
      <c r="BS27" s="21"/>
      <c r="BT27" s="21"/>
      <c r="BU27" s="21"/>
      <c r="BV27" s="139"/>
      <c r="BW27" s="21"/>
      <c r="BX27" s="21"/>
      <c r="BY27" s="21"/>
      <c r="BZ27" s="139"/>
      <c r="CA27" s="21"/>
      <c r="CB27" s="21"/>
      <c r="CC27" s="21"/>
      <c r="CD27" s="139"/>
      <c r="CE27" s="21">
        <v>1</v>
      </c>
      <c r="CF27" s="21"/>
      <c r="CG27" s="21"/>
      <c r="CH27" s="139"/>
      <c r="CI27" s="21"/>
      <c r="CJ27" s="21"/>
      <c r="CK27" s="21"/>
      <c r="CL27" s="139"/>
      <c r="CM27" s="21"/>
      <c r="CN27" s="21"/>
      <c r="CO27" s="21"/>
      <c r="CP27" s="139"/>
      <c r="CQ27" s="21"/>
      <c r="CR27" s="21"/>
      <c r="CS27" s="21"/>
      <c r="CT27" s="139"/>
      <c r="CU27" s="21"/>
      <c r="CV27" s="21"/>
      <c r="CW27" s="21"/>
      <c r="CX27" s="139"/>
      <c r="CY27" s="21"/>
      <c r="CZ27" s="21"/>
      <c r="DA27" s="21"/>
      <c r="DB27" s="139"/>
      <c r="DC27" s="21"/>
      <c r="DD27" s="21"/>
      <c r="DE27" s="21"/>
      <c r="DF27" s="223"/>
      <c r="DG27" s="21"/>
      <c r="DH27" s="21"/>
      <c r="DI27" s="21"/>
      <c r="DJ27" s="223"/>
      <c r="DK27" s="224"/>
      <c r="DL27" s="224"/>
      <c r="DM27" s="224"/>
      <c r="DN27" s="223"/>
      <c r="DO27" s="224"/>
      <c r="DP27" s="224"/>
      <c r="DQ27" s="224"/>
    </row>
    <row r="28" spans="2:121" ht="13.65" customHeight="1" x14ac:dyDescent="0.25">
      <c r="B28" s="14" t="s">
        <v>183</v>
      </c>
      <c r="C28" s="15" t="s">
        <v>393</v>
      </c>
      <c r="D28" s="21">
        <f>_xlfn.XLOOKUP($B28,Batting!$B$5:$B$65,Batting!$D$5:$D$65,"")</f>
        <v>13</v>
      </c>
      <c r="E28" s="21">
        <f t="shared" ref="E28" si="8">IF(SUM(K28,O28,S28,W28,AA28,AE28,AI28,AM28,AQ28,AU28,AY28,BC28,BG28,BK28,BO28,BS28,BW28,CA28,CE28,CI28,CM28,CQ28,CU28,CY28,DC28,DG28,DK28,DO28)&lt;1,"0",SUM(K28,O28,S28,W28,AA28,AE28,AI28,AM28,AQ28,AU28,AY28,BC28,BG28,BK28,BO28,BS28,BW28,CA28,CE28,CI28,CM28,CQ28,CU28,CY28,DC28,DG28,DK28,DO28))</f>
        <v>1</v>
      </c>
      <c r="F28" s="21" t="str">
        <f t="shared" ref="F28" si="9">IF(SUM(L28,P28,T28,X28,AB28,AF28,AJ28,AN28,AR28,AV28,AZ28,BD28,BH28,BL28,BP28,BT28,BX28,CB28,CF28,CJ28,CN28,CR28,CV28,CZ28,DD28,DH28,DL28,DP28)&lt;1,"0",SUM(L28,P28,T28,X28,AB28,AF28,AJ28,AN28,AR28,AV28,AZ28,BD28,BH28,BL28,BP28,BT28,BX28,CB28,CF28,CJ28,CN28,CR28,CV28,CZ28,DD28,DH28,DL28,DP28))</f>
        <v>0</v>
      </c>
      <c r="G28" s="4" t="str">
        <f t="shared" ref="G28" si="10">IF(SUM(M28,Q28,U28,Y28,AC28,AG28,AK28,AO28,AS28,AW28,BA28,BE28,BI28,BM28,BQ28,BU28,BY28,CC28,CG28,CK28,CO28,CS28,CW28,DA28,DE28,DI28,DM28,DQ28)&lt;0.1,"0",SUM(M28,Q28,U28,Y28,AC28,AG28,AK28,AO28,AS28,AW28,BA28,BE28,BI28,BM28,BQ28,BU28,BY28,CC28,CG28,CK28,CO28,CS28,CW28,DA28,DE28,DI28,DM28,DQ28))</f>
        <v>0</v>
      </c>
      <c r="I28" s="31">
        <f t="shared" ref="I28" si="11">IF(E28="",0,E28*8)+IF(F28="",0,F28*12)+IF(G28="",0,G28*8)</f>
        <v>8</v>
      </c>
      <c r="J28" s="139"/>
      <c r="K28" s="21"/>
      <c r="L28" s="21"/>
      <c r="M28" s="21"/>
      <c r="N28" s="139"/>
      <c r="O28" s="21"/>
      <c r="P28" s="21"/>
      <c r="Q28" s="21"/>
      <c r="R28" s="139"/>
      <c r="S28" s="21"/>
      <c r="T28" s="21"/>
      <c r="U28" s="21"/>
      <c r="V28" s="139"/>
      <c r="W28" s="21"/>
      <c r="X28" s="21"/>
      <c r="Y28" s="21"/>
      <c r="Z28" s="139"/>
      <c r="AA28" s="21"/>
      <c r="AB28" s="21"/>
      <c r="AC28" s="21"/>
      <c r="AD28" s="139"/>
      <c r="AE28" s="21"/>
      <c r="AF28" s="21"/>
      <c r="AG28" s="21"/>
      <c r="AH28" s="139"/>
      <c r="AI28" s="21"/>
      <c r="AJ28" s="21"/>
      <c r="AK28" s="21"/>
      <c r="AL28" s="139"/>
      <c r="AM28" s="21"/>
      <c r="AN28" s="21"/>
      <c r="AO28" s="21"/>
      <c r="AP28" s="139"/>
      <c r="AQ28" s="21"/>
      <c r="AR28" s="21"/>
      <c r="AS28" s="21"/>
      <c r="AT28" s="139"/>
      <c r="AU28" s="21"/>
      <c r="AV28" s="21"/>
      <c r="AW28" s="21"/>
      <c r="AX28" s="139"/>
      <c r="AY28" s="21"/>
      <c r="AZ28" s="21"/>
      <c r="BA28" s="21"/>
      <c r="BB28" s="139"/>
      <c r="BC28" s="21"/>
      <c r="BD28" s="21"/>
      <c r="BE28" s="21"/>
      <c r="BF28" s="139"/>
      <c r="BG28" s="21"/>
      <c r="BH28" s="21"/>
      <c r="BI28" s="21"/>
      <c r="BJ28" s="139"/>
      <c r="BK28" s="21"/>
      <c r="BL28" s="21"/>
      <c r="BM28" s="21"/>
      <c r="BN28" s="139"/>
      <c r="BO28" s="21"/>
      <c r="BP28" s="21"/>
      <c r="BQ28" s="21"/>
      <c r="BR28" s="139"/>
      <c r="BS28" s="21"/>
      <c r="BT28" s="21"/>
      <c r="BU28" s="21"/>
      <c r="BV28" s="139"/>
      <c r="BW28" s="21"/>
      <c r="BX28" s="21"/>
      <c r="BY28" s="21"/>
      <c r="BZ28" s="139"/>
      <c r="CA28" s="21"/>
      <c r="CB28" s="21"/>
      <c r="CC28" s="21"/>
      <c r="CD28" s="139"/>
      <c r="CE28" s="21"/>
      <c r="CF28" s="21"/>
      <c r="CG28" s="21"/>
      <c r="CH28" s="139"/>
      <c r="CI28" s="21"/>
      <c r="CJ28" s="21"/>
      <c r="CK28" s="21"/>
      <c r="CL28" s="139"/>
      <c r="CM28" s="21"/>
      <c r="CN28" s="21"/>
      <c r="CO28" s="21"/>
      <c r="CP28" s="139"/>
      <c r="CQ28" s="21"/>
      <c r="CR28" s="21"/>
      <c r="CS28" s="21"/>
      <c r="CT28" s="139"/>
      <c r="CU28" s="21">
        <v>1</v>
      </c>
      <c r="CV28" s="21"/>
      <c r="CW28" s="21"/>
      <c r="CX28" s="139"/>
      <c r="CY28" s="21"/>
      <c r="CZ28" s="21"/>
      <c r="DA28" s="21"/>
      <c r="DB28" s="139"/>
      <c r="DC28" s="21"/>
      <c r="DD28" s="21"/>
      <c r="DE28" s="21"/>
      <c r="DF28" s="223"/>
      <c r="DG28" s="21"/>
      <c r="DH28" s="21"/>
      <c r="DI28" s="21"/>
      <c r="DJ28" s="223"/>
      <c r="DK28" s="224"/>
      <c r="DL28" s="224"/>
      <c r="DM28" s="224"/>
      <c r="DN28" s="223"/>
      <c r="DO28" s="224"/>
      <c r="DP28" s="224"/>
      <c r="DQ28" s="224"/>
    </row>
    <row r="29" spans="2:121" ht="13.65" customHeight="1" x14ac:dyDescent="0.25">
      <c r="B29" s="14" t="s">
        <v>365</v>
      </c>
      <c r="C29" s="15" t="s">
        <v>148</v>
      </c>
      <c r="D29" s="21">
        <f>_xlfn.XLOOKUP($B29,Batting!$B$5:$B$65,Batting!$D$5:$D$65,"")</f>
        <v>1</v>
      </c>
      <c r="E29" s="21">
        <f t="shared" si="0"/>
        <v>1</v>
      </c>
      <c r="F29" s="21" t="str">
        <f t="shared" si="1"/>
        <v>0</v>
      </c>
      <c r="G29" s="4" t="str">
        <f t="shared" si="2"/>
        <v>0</v>
      </c>
      <c r="I29" s="31">
        <f t="shared" si="3"/>
        <v>8</v>
      </c>
      <c r="J29" s="139"/>
      <c r="K29" s="21"/>
      <c r="L29" s="21"/>
      <c r="M29" s="21"/>
      <c r="N29" s="139"/>
      <c r="O29" s="21"/>
      <c r="P29" s="21"/>
      <c r="Q29" s="21"/>
      <c r="R29" s="139"/>
      <c r="S29" s="21"/>
      <c r="T29" s="21"/>
      <c r="U29" s="21"/>
      <c r="V29" s="139"/>
      <c r="W29" s="21"/>
      <c r="X29" s="21"/>
      <c r="Y29" s="21"/>
      <c r="Z29" s="139"/>
      <c r="AA29" s="21"/>
      <c r="AB29" s="21"/>
      <c r="AC29" s="21"/>
      <c r="AD29" s="139"/>
      <c r="AE29" s="21"/>
      <c r="AF29" s="21"/>
      <c r="AG29" s="21"/>
      <c r="AH29" s="139"/>
      <c r="AI29" s="21"/>
      <c r="AJ29" s="21"/>
      <c r="AK29" s="21"/>
      <c r="AL29" s="139"/>
      <c r="AM29" s="21"/>
      <c r="AN29" s="21"/>
      <c r="AO29" s="21"/>
      <c r="AP29" s="139"/>
      <c r="AQ29" s="21">
        <v>1</v>
      </c>
      <c r="AR29" s="21"/>
      <c r="AS29" s="21"/>
      <c r="AT29" s="139"/>
      <c r="AU29" s="21"/>
      <c r="AV29" s="21"/>
      <c r="AW29" s="21"/>
      <c r="AX29" s="139"/>
      <c r="AY29" s="21"/>
      <c r="AZ29" s="21"/>
      <c r="BA29" s="21"/>
      <c r="BB29" s="139"/>
      <c r="BC29" s="21"/>
      <c r="BD29" s="21"/>
      <c r="BE29" s="21"/>
      <c r="BF29" s="139"/>
      <c r="BG29" s="21"/>
      <c r="BH29" s="21"/>
      <c r="BI29" s="21"/>
      <c r="BJ29" s="139"/>
      <c r="BK29" s="21"/>
      <c r="BL29" s="21"/>
      <c r="BM29" s="21"/>
      <c r="BN29" s="139"/>
      <c r="BO29" s="21"/>
      <c r="BP29" s="21"/>
      <c r="BQ29" s="21"/>
      <c r="BR29" s="139"/>
      <c r="BS29" s="21"/>
      <c r="BT29" s="21"/>
      <c r="BU29" s="21"/>
      <c r="BV29" s="139"/>
      <c r="BW29" s="21"/>
      <c r="BX29" s="21"/>
      <c r="BY29" s="21"/>
      <c r="BZ29" s="139"/>
      <c r="CA29" s="21"/>
      <c r="CB29" s="21"/>
      <c r="CC29" s="21"/>
      <c r="CD29" s="139"/>
      <c r="CE29" s="21"/>
      <c r="CF29" s="21"/>
      <c r="CG29" s="21"/>
      <c r="CH29" s="139"/>
      <c r="CI29" s="21"/>
      <c r="CJ29" s="21"/>
      <c r="CK29" s="21"/>
      <c r="CL29" s="139"/>
      <c r="CM29" s="21"/>
      <c r="CN29" s="21"/>
      <c r="CO29" s="21"/>
      <c r="CP29" s="139"/>
      <c r="CQ29" s="21"/>
      <c r="CR29" s="21"/>
      <c r="CS29" s="21"/>
      <c r="CT29" s="139"/>
      <c r="CU29" s="21"/>
      <c r="CV29" s="21"/>
      <c r="CW29" s="21"/>
      <c r="CX29" s="139"/>
      <c r="CY29" s="21"/>
      <c r="CZ29" s="21"/>
      <c r="DA29" s="21"/>
      <c r="DB29" s="139"/>
      <c r="DC29" s="21"/>
      <c r="DD29" s="21"/>
      <c r="DE29" s="21"/>
      <c r="DF29" s="223"/>
      <c r="DG29" s="21"/>
      <c r="DH29" s="21"/>
      <c r="DI29" s="21"/>
      <c r="DJ29" s="223"/>
      <c r="DK29" s="224"/>
      <c r="DL29" s="224"/>
      <c r="DM29" s="224"/>
      <c r="DN29" s="223"/>
      <c r="DO29" s="224"/>
      <c r="DP29" s="224"/>
      <c r="DQ29" s="224"/>
    </row>
    <row r="30" spans="2:121" ht="13.65" customHeight="1" x14ac:dyDescent="0.25">
      <c r="B30" s="14" t="s">
        <v>362</v>
      </c>
      <c r="C30" s="15" t="s">
        <v>148</v>
      </c>
      <c r="D30" s="21">
        <f>_xlfn.XLOOKUP($B30,Batting!$B$5:$B$65,Batting!$D$5:$D$65,"")</f>
        <v>1</v>
      </c>
      <c r="E30" s="21">
        <f t="shared" si="0"/>
        <v>1</v>
      </c>
      <c r="F30" s="21" t="str">
        <f t="shared" si="1"/>
        <v>0</v>
      </c>
      <c r="G30" s="4" t="str">
        <f t="shared" si="2"/>
        <v>0</v>
      </c>
      <c r="I30" s="31">
        <f t="shared" si="3"/>
        <v>8</v>
      </c>
      <c r="J30" s="139"/>
      <c r="K30" s="21"/>
      <c r="L30" s="21"/>
      <c r="M30" s="21"/>
      <c r="N30" s="139"/>
      <c r="O30" s="21"/>
      <c r="P30" s="21"/>
      <c r="Q30" s="21"/>
      <c r="R30" s="139"/>
      <c r="S30" s="21"/>
      <c r="T30" s="21"/>
      <c r="U30" s="21"/>
      <c r="V30" s="139"/>
      <c r="W30" s="21"/>
      <c r="X30" s="21"/>
      <c r="Y30" s="21"/>
      <c r="Z30" s="139"/>
      <c r="AA30" s="21"/>
      <c r="AB30" s="21"/>
      <c r="AC30" s="21"/>
      <c r="AD30" s="139"/>
      <c r="AE30" s="21">
        <v>1</v>
      </c>
      <c r="AF30" s="21"/>
      <c r="AG30" s="21"/>
      <c r="AH30" s="139"/>
      <c r="AI30" s="21"/>
      <c r="AJ30" s="21"/>
      <c r="AK30" s="21"/>
      <c r="AL30" s="139"/>
      <c r="AM30" s="21"/>
      <c r="AN30" s="21"/>
      <c r="AO30" s="21"/>
      <c r="AP30" s="139"/>
      <c r="AQ30" s="21"/>
      <c r="AR30" s="21"/>
      <c r="AS30" s="21"/>
      <c r="AT30" s="139"/>
      <c r="AU30" s="21"/>
      <c r="AV30" s="21"/>
      <c r="AW30" s="21"/>
      <c r="AX30" s="139"/>
      <c r="AY30" s="21"/>
      <c r="AZ30" s="21"/>
      <c r="BA30" s="21"/>
      <c r="BB30" s="139"/>
      <c r="BC30" s="21"/>
      <c r="BD30" s="21"/>
      <c r="BE30" s="21"/>
      <c r="BF30" s="139"/>
      <c r="BG30" s="21"/>
      <c r="BH30" s="21"/>
      <c r="BI30" s="21"/>
      <c r="BJ30" s="139"/>
      <c r="BK30" s="21"/>
      <c r="BL30" s="21"/>
      <c r="BM30" s="21"/>
      <c r="BN30" s="139"/>
      <c r="BO30" s="21"/>
      <c r="BP30" s="21"/>
      <c r="BQ30" s="21"/>
      <c r="BR30" s="139"/>
      <c r="BS30" s="21"/>
      <c r="BT30" s="21"/>
      <c r="BU30" s="21"/>
      <c r="BV30" s="139"/>
      <c r="BW30" s="21"/>
      <c r="BX30" s="21"/>
      <c r="BY30" s="21"/>
      <c r="BZ30" s="139"/>
      <c r="CA30" s="21"/>
      <c r="CB30" s="21"/>
      <c r="CC30" s="21"/>
      <c r="CD30" s="139"/>
      <c r="CE30" s="21"/>
      <c r="CF30" s="21"/>
      <c r="CG30" s="21"/>
      <c r="CH30" s="139"/>
      <c r="CI30" s="21"/>
      <c r="CJ30" s="21"/>
      <c r="CK30" s="21"/>
      <c r="CL30" s="139"/>
      <c r="CM30" s="21"/>
      <c r="CN30" s="21"/>
      <c r="CO30" s="21"/>
      <c r="CP30" s="139"/>
      <c r="CQ30" s="21"/>
      <c r="CR30" s="21"/>
      <c r="CS30" s="21"/>
      <c r="CT30" s="139"/>
      <c r="CU30" s="21"/>
      <c r="CV30" s="21"/>
      <c r="CW30" s="21"/>
      <c r="CX30" s="139"/>
      <c r="CY30" s="21"/>
      <c r="CZ30" s="21"/>
      <c r="DA30" s="21"/>
      <c r="DB30" s="139"/>
      <c r="DC30" s="21"/>
      <c r="DD30" s="21"/>
      <c r="DE30" s="21"/>
      <c r="DF30" s="223"/>
      <c r="DG30" s="21"/>
      <c r="DH30" s="21"/>
      <c r="DI30" s="21"/>
      <c r="DJ30" s="223"/>
      <c r="DK30" s="224"/>
      <c r="DL30" s="224"/>
      <c r="DM30" s="224"/>
      <c r="DN30" s="223"/>
      <c r="DO30" s="224"/>
      <c r="DP30" s="224"/>
      <c r="DQ30" s="224"/>
    </row>
    <row r="31" spans="2:121" ht="13.65" customHeight="1" x14ac:dyDescent="0.25">
      <c r="B31" s="14" t="s">
        <v>267</v>
      </c>
      <c r="C31" s="15" t="s">
        <v>148</v>
      </c>
      <c r="D31" s="21">
        <f>_xlfn.XLOOKUP($B31,Batting!$B$5:$B$65,Batting!$D$5:$D$65,"")</f>
        <v>1</v>
      </c>
      <c r="E31" s="21">
        <f t="shared" si="0"/>
        <v>1</v>
      </c>
      <c r="F31" s="21" t="str">
        <f t="shared" si="1"/>
        <v>0</v>
      </c>
      <c r="G31" s="4" t="str">
        <f t="shared" si="2"/>
        <v>0</v>
      </c>
      <c r="I31" s="31">
        <f t="shared" si="3"/>
        <v>8</v>
      </c>
      <c r="J31" s="139"/>
      <c r="K31" s="21"/>
      <c r="L31" s="21"/>
      <c r="M31" s="21"/>
      <c r="N31" s="139"/>
      <c r="O31" s="21"/>
      <c r="P31" s="21"/>
      <c r="Q31" s="21"/>
      <c r="R31" s="139"/>
      <c r="S31" s="21"/>
      <c r="T31" s="21"/>
      <c r="U31" s="21"/>
      <c r="V31" s="139"/>
      <c r="W31" s="21"/>
      <c r="X31" s="21"/>
      <c r="Y31" s="21"/>
      <c r="Z31" s="139"/>
      <c r="AA31" s="21"/>
      <c r="AB31" s="21"/>
      <c r="AC31" s="21"/>
      <c r="AD31" s="139"/>
      <c r="AE31" s="21"/>
      <c r="AF31" s="21"/>
      <c r="AG31" s="21"/>
      <c r="AH31" s="139"/>
      <c r="AI31" s="21"/>
      <c r="AJ31" s="21"/>
      <c r="AK31" s="21"/>
      <c r="AL31" s="139"/>
      <c r="AM31" s="21"/>
      <c r="AN31" s="21"/>
      <c r="AO31" s="21"/>
      <c r="AP31" s="139"/>
      <c r="AQ31" s="21"/>
      <c r="AR31" s="21"/>
      <c r="AS31" s="21"/>
      <c r="AT31" s="139"/>
      <c r="AU31" s="21"/>
      <c r="AV31" s="21"/>
      <c r="AW31" s="21"/>
      <c r="AX31" s="139"/>
      <c r="AY31" s="21"/>
      <c r="AZ31" s="21"/>
      <c r="BA31" s="21"/>
      <c r="BB31" s="139"/>
      <c r="BC31" s="21"/>
      <c r="BD31" s="21"/>
      <c r="BE31" s="21"/>
      <c r="BF31" s="139"/>
      <c r="BG31" s="21">
        <v>1</v>
      </c>
      <c r="BH31" s="21"/>
      <c r="BI31" s="21"/>
      <c r="BJ31" s="139"/>
      <c r="BK31" s="21"/>
      <c r="BL31" s="21"/>
      <c r="BM31" s="21"/>
      <c r="BN31" s="139"/>
      <c r="BO31" s="21"/>
      <c r="BP31" s="21"/>
      <c r="BQ31" s="21"/>
      <c r="BR31" s="139"/>
      <c r="BS31" s="21"/>
      <c r="BT31" s="21"/>
      <c r="BU31" s="21"/>
      <c r="BV31" s="139"/>
      <c r="BW31" s="21"/>
      <c r="BX31" s="21"/>
      <c r="BY31" s="21"/>
      <c r="BZ31" s="139"/>
      <c r="CA31" s="21"/>
      <c r="CB31" s="21"/>
      <c r="CC31" s="21"/>
      <c r="CD31" s="139"/>
      <c r="CE31" s="21"/>
      <c r="CF31" s="21"/>
      <c r="CG31" s="21"/>
      <c r="CH31" s="139"/>
      <c r="CI31" s="21"/>
      <c r="CJ31" s="21"/>
      <c r="CK31" s="21"/>
      <c r="CL31" s="139"/>
      <c r="CM31" s="21"/>
      <c r="CN31" s="21"/>
      <c r="CO31" s="21"/>
      <c r="CP31" s="139"/>
      <c r="CQ31" s="21"/>
      <c r="CR31" s="21"/>
      <c r="CS31" s="21"/>
      <c r="CT31" s="139"/>
      <c r="CU31" s="21"/>
      <c r="CV31" s="21"/>
      <c r="CW31" s="21"/>
      <c r="CX31" s="139"/>
      <c r="CY31" s="21"/>
      <c r="CZ31" s="21"/>
      <c r="DA31" s="21"/>
      <c r="DB31" s="139"/>
      <c r="DC31" s="21"/>
      <c r="DD31" s="21"/>
      <c r="DE31" s="21"/>
      <c r="DF31" s="223"/>
      <c r="DG31" s="21"/>
      <c r="DH31" s="21"/>
      <c r="DI31" s="21"/>
      <c r="DJ31" s="223"/>
      <c r="DK31" s="224"/>
      <c r="DL31" s="224"/>
      <c r="DM31" s="224"/>
      <c r="DN31" s="223"/>
      <c r="DO31" s="224"/>
      <c r="DP31" s="224"/>
      <c r="DQ31" s="224"/>
    </row>
    <row r="32" spans="2:121" ht="13.65" customHeight="1" x14ac:dyDescent="0.25">
      <c r="B32" s="14" t="s">
        <v>431</v>
      </c>
      <c r="C32" s="15" t="s">
        <v>148</v>
      </c>
      <c r="D32" s="21">
        <f>_xlfn.XLOOKUP($B32,Batting!$B$5:$B$65,Batting!$D$5:$D$65,"")</f>
        <v>1</v>
      </c>
      <c r="E32" s="21">
        <f t="shared" si="0"/>
        <v>1</v>
      </c>
      <c r="F32" s="21" t="str">
        <f t="shared" si="1"/>
        <v>0</v>
      </c>
      <c r="G32" s="4" t="str">
        <f t="shared" si="2"/>
        <v>0</v>
      </c>
      <c r="I32" s="31">
        <f t="shared" si="3"/>
        <v>8</v>
      </c>
      <c r="J32" s="139"/>
      <c r="K32" s="21"/>
      <c r="L32" s="21"/>
      <c r="M32" s="21"/>
      <c r="N32" s="139"/>
      <c r="O32" s="21"/>
      <c r="P32" s="21"/>
      <c r="Q32" s="21"/>
      <c r="R32" s="139"/>
      <c r="S32" s="21"/>
      <c r="T32" s="21"/>
      <c r="U32" s="21"/>
      <c r="V32" s="139"/>
      <c r="W32" s="21"/>
      <c r="X32" s="21"/>
      <c r="Y32" s="21"/>
      <c r="Z32" s="139"/>
      <c r="AA32" s="21"/>
      <c r="AB32" s="21"/>
      <c r="AC32" s="21"/>
      <c r="AD32" s="139"/>
      <c r="AE32" s="21"/>
      <c r="AF32" s="21"/>
      <c r="AG32" s="21"/>
      <c r="AH32" s="139"/>
      <c r="AI32" s="21"/>
      <c r="AJ32" s="21"/>
      <c r="AK32" s="21"/>
      <c r="AL32" s="139"/>
      <c r="AM32" s="21"/>
      <c r="AN32" s="21"/>
      <c r="AO32" s="21"/>
      <c r="AP32" s="139"/>
      <c r="AQ32" s="21">
        <v>1</v>
      </c>
      <c r="AR32" s="21"/>
      <c r="AS32" s="21"/>
      <c r="AT32" s="139"/>
      <c r="AU32" s="21"/>
      <c r="AV32" s="21"/>
      <c r="AW32" s="21"/>
      <c r="AX32" s="139"/>
      <c r="AY32" s="21"/>
      <c r="AZ32" s="21"/>
      <c r="BA32" s="21"/>
      <c r="BB32" s="139"/>
      <c r="BC32" s="21"/>
      <c r="BD32" s="21"/>
      <c r="BE32" s="21"/>
      <c r="BF32" s="139"/>
      <c r="BG32" s="21"/>
      <c r="BH32" s="21"/>
      <c r="BI32" s="21"/>
      <c r="BJ32" s="139"/>
      <c r="BK32" s="21"/>
      <c r="BL32" s="21"/>
      <c r="BM32" s="21"/>
      <c r="BN32" s="139"/>
      <c r="BO32" s="21"/>
      <c r="BP32" s="21"/>
      <c r="BQ32" s="21"/>
      <c r="BR32" s="139"/>
      <c r="BS32" s="21"/>
      <c r="BT32" s="21"/>
      <c r="BU32" s="21"/>
      <c r="BV32" s="139"/>
      <c r="BW32" s="21"/>
      <c r="BX32" s="21"/>
      <c r="BY32" s="21"/>
      <c r="BZ32" s="139"/>
      <c r="CA32" s="21"/>
      <c r="CB32" s="21"/>
      <c r="CC32" s="21"/>
      <c r="CD32" s="139"/>
      <c r="CE32" s="21"/>
      <c r="CF32" s="21"/>
      <c r="CG32" s="21"/>
      <c r="CH32" s="139"/>
      <c r="CI32" s="21"/>
      <c r="CJ32" s="21"/>
      <c r="CK32" s="21"/>
      <c r="CL32" s="139"/>
      <c r="CM32" s="21"/>
      <c r="CN32" s="21"/>
      <c r="CO32" s="21"/>
      <c r="CP32" s="139"/>
      <c r="CQ32" s="21"/>
      <c r="CR32" s="21"/>
      <c r="CS32" s="21"/>
      <c r="CT32" s="139"/>
      <c r="CU32" s="21"/>
      <c r="CV32" s="21"/>
      <c r="CW32" s="21"/>
      <c r="CX32" s="139"/>
      <c r="CY32" s="21"/>
      <c r="CZ32" s="21"/>
      <c r="DA32" s="21"/>
      <c r="DB32" s="139"/>
      <c r="DC32" s="21"/>
      <c r="DD32" s="21"/>
      <c r="DE32" s="21"/>
      <c r="DF32" s="223"/>
      <c r="DG32" s="21"/>
      <c r="DH32" s="21"/>
      <c r="DI32" s="21"/>
      <c r="DJ32" s="223"/>
      <c r="DK32" s="224"/>
      <c r="DL32" s="224"/>
      <c r="DM32" s="224"/>
      <c r="DN32" s="223"/>
      <c r="DO32" s="224"/>
      <c r="DP32" s="224"/>
      <c r="DQ32" s="224"/>
    </row>
    <row r="33" spans="2:121" ht="13.65" customHeight="1" x14ac:dyDescent="0.25">
      <c r="B33" s="14" t="s">
        <v>369</v>
      </c>
      <c r="C33" s="15" t="s">
        <v>148</v>
      </c>
      <c r="D33" s="21">
        <f>_xlfn.XLOOKUP($B33,Batting!$B$5:$B$65,Batting!$D$5:$D$65,"")</f>
        <v>1</v>
      </c>
      <c r="E33" s="21">
        <f t="shared" si="0"/>
        <v>1</v>
      </c>
      <c r="F33" s="21" t="str">
        <f t="shared" si="1"/>
        <v>0</v>
      </c>
      <c r="G33" s="4" t="str">
        <f t="shared" si="2"/>
        <v>0</v>
      </c>
      <c r="I33" s="31">
        <f t="shared" si="3"/>
        <v>8</v>
      </c>
      <c r="J33" s="139"/>
      <c r="K33" s="21"/>
      <c r="L33" s="21"/>
      <c r="M33" s="21"/>
      <c r="N33" s="139"/>
      <c r="O33" s="21"/>
      <c r="P33" s="21"/>
      <c r="Q33" s="21"/>
      <c r="R33" s="139"/>
      <c r="S33" s="21"/>
      <c r="T33" s="21"/>
      <c r="U33" s="21"/>
      <c r="V33" s="139"/>
      <c r="W33" s="21"/>
      <c r="X33" s="21"/>
      <c r="Y33" s="21"/>
      <c r="Z33" s="139"/>
      <c r="AA33" s="21"/>
      <c r="AB33" s="21"/>
      <c r="AC33" s="21"/>
      <c r="AD33" s="139"/>
      <c r="AE33" s="21"/>
      <c r="AF33" s="21"/>
      <c r="AG33" s="21"/>
      <c r="AH33" s="139"/>
      <c r="AI33" s="21"/>
      <c r="AJ33" s="21"/>
      <c r="AK33" s="21"/>
      <c r="AL33" s="139"/>
      <c r="AM33" s="21"/>
      <c r="AN33" s="21"/>
      <c r="AO33" s="21"/>
      <c r="AP33" s="139"/>
      <c r="AQ33" s="21"/>
      <c r="AR33" s="21"/>
      <c r="AS33" s="21"/>
      <c r="AT33" s="139"/>
      <c r="AU33" s="21"/>
      <c r="AV33" s="21"/>
      <c r="AW33" s="21"/>
      <c r="AX33" s="139"/>
      <c r="AY33" s="21">
        <v>1</v>
      </c>
      <c r="AZ33" s="21"/>
      <c r="BA33" s="21"/>
      <c r="BB33" s="139"/>
      <c r="BC33" s="21"/>
      <c r="BD33" s="21"/>
      <c r="BE33" s="21"/>
      <c r="BF33" s="139"/>
      <c r="BG33" s="21"/>
      <c r="BH33" s="21"/>
      <c r="BI33" s="21"/>
      <c r="BJ33" s="139"/>
      <c r="BK33" s="21"/>
      <c r="BL33" s="21"/>
      <c r="BM33" s="21"/>
      <c r="BN33" s="139"/>
      <c r="BO33" s="21"/>
      <c r="BP33" s="21"/>
      <c r="BQ33" s="21"/>
      <c r="BR33" s="139"/>
      <c r="BS33" s="21"/>
      <c r="BT33" s="21"/>
      <c r="BU33" s="21"/>
      <c r="BV33" s="139"/>
      <c r="BW33" s="21"/>
      <c r="BX33" s="21"/>
      <c r="BY33" s="21"/>
      <c r="BZ33" s="139"/>
      <c r="CA33" s="21"/>
      <c r="CB33" s="21"/>
      <c r="CC33" s="21"/>
      <c r="CD33" s="139"/>
      <c r="CE33" s="21"/>
      <c r="CF33" s="21"/>
      <c r="CG33" s="21"/>
      <c r="CH33" s="139"/>
      <c r="CI33" s="21"/>
      <c r="CJ33" s="21"/>
      <c r="CK33" s="21"/>
      <c r="CL33" s="139"/>
      <c r="CM33" s="21"/>
      <c r="CN33" s="21"/>
      <c r="CO33" s="21"/>
      <c r="CP33" s="139"/>
      <c r="CQ33" s="21"/>
      <c r="CR33" s="21"/>
      <c r="CS33" s="21"/>
      <c r="CT33" s="139"/>
      <c r="CU33" s="21"/>
      <c r="CV33" s="21"/>
      <c r="CW33" s="21"/>
      <c r="CX33" s="139"/>
      <c r="CY33" s="21"/>
      <c r="CZ33" s="21"/>
      <c r="DA33" s="21"/>
      <c r="DB33" s="139"/>
      <c r="DC33" s="21"/>
      <c r="DD33" s="21"/>
      <c r="DE33" s="21"/>
      <c r="DF33" s="223"/>
      <c r="DG33" s="21"/>
      <c r="DH33" s="21"/>
      <c r="DI33" s="21"/>
      <c r="DJ33" s="223"/>
      <c r="DK33" s="224"/>
      <c r="DL33" s="224"/>
      <c r="DM33" s="224"/>
      <c r="DN33" s="223"/>
      <c r="DO33" s="224"/>
      <c r="DP33" s="224"/>
      <c r="DQ33" s="224"/>
    </row>
    <row r="34" spans="2:121" ht="13.65" customHeight="1" x14ac:dyDescent="0.25">
      <c r="B34" s="14" t="s">
        <v>159</v>
      </c>
      <c r="C34" s="15" t="s">
        <v>148</v>
      </c>
      <c r="D34" s="21">
        <f>_xlfn.XLOOKUP($B34,Batting!$B$5:$B$65,Batting!$D$5:$D$65,"")</f>
        <v>2</v>
      </c>
      <c r="E34" s="21">
        <f t="shared" si="0"/>
        <v>1</v>
      </c>
      <c r="F34" s="21" t="str">
        <f t="shared" si="1"/>
        <v>0</v>
      </c>
      <c r="G34" s="4" t="str">
        <f t="shared" si="2"/>
        <v>0</v>
      </c>
      <c r="I34" s="31">
        <f t="shared" si="3"/>
        <v>8</v>
      </c>
      <c r="J34" s="139"/>
      <c r="K34" s="21"/>
      <c r="L34" s="21"/>
      <c r="M34" s="21"/>
      <c r="N34" s="139"/>
      <c r="O34" s="21"/>
      <c r="P34" s="21"/>
      <c r="Q34" s="21"/>
      <c r="R34" s="139"/>
      <c r="S34" s="21"/>
      <c r="T34" s="21"/>
      <c r="U34" s="21"/>
      <c r="V34" s="139"/>
      <c r="W34" s="21"/>
      <c r="X34" s="21"/>
      <c r="Y34" s="21"/>
      <c r="Z34" s="139"/>
      <c r="AA34" s="21">
        <v>1</v>
      </c>
      <c r="AB34" s="21"/>
      <c r="AC34" s="21"/>
      <c r="AD34" s="139"/>
      <c r="AE34" s="21"/>
      <c r="AF34" s="21"/>
      <c r="AG34" s="21"/>
      <c r="AH34" s="139"/>
      <c r="AI34" s="21"/>
      <c r="AJ34" s="21"/>
      <c r="AK34" s="21"/>
      <c r="AL34" s="139"/>
      <c r="AM34" s="21"/>
      <c r="AN34" s="21"/>
      <c r="AO34" s="21"/>
      <c r="AP34" s="139"/>
      <c r="AQ34" s="21"/>
      <c r="AR34" s="21"/>
      <c r="AS34" s="21"/>
      <c r="AT34" s="139"/>
      <c r="AU34" s="21"/>
      <c r="AV34" s="21"/>
      <c r="AW34" s="21"/>
      <c r="AX34" s="139"/>
      <c r="AY34" s="21"/>
      <c r="AZ34" s="21"/>
      <c r="BA34" s="21"/>
      <c r="BB34" s="139"/>
      <c r="BC34" s="21"/>
      <c r="BD34" s="21"/>
      <c r="BE34" s="21"/>
      <c r="BF34" s="139"/>
      <c r="BG34" s="21"/>
      <c r="BH34" s="21"/>
      <c r="BI34" s="21"/>
      <c r="BJ34" s="139"/>
      <c r="BK34" s="21"/>
      <c r="BL34" s="21"/>
      <c r="BM34" s="21"/>
      <c r="BN34" s="139"/>
      <c r="BO34" s="21"/>
      <c r="BP34" s="21"/>
      <c r="BQ34" s="21"/>
      <c r="BR34" s="139"/>
      <c r="BS34" s="21"/>
      <c r="BT34" s="21"/>
      <c r="BU34" s="21"/>
      <c r="BV34" s="139"/>
      <c r="BW34" s="21"/>
      <c r="BX34" s="21"/>
      <c r="BY34" s="21"/>
      <c r="BZ34" s="139"/>
      <c r="CA34" s="21"/>
      <c r="CB34" s="21"/>
      <c r="CC34" s="21"/>
      <c r="CD34" s="139"/>
      <c r="CE34" s="21"/>
      <c r="CF34" s="21"/>
      <c r="CG34" s="21"/>
      <c r="CH34" s="139"/>
      <c r="CI34" s="21"/>
      <c r="CJ34" s="21"/>
      <c r="CK34" s="21"/>
      <c r="CL34" s="139"/>
      <c r="CM34" s="21"/>
      <c r="CN34" s="21"/>
      <c r="CO34" s="21"/>
      <c r="CP34" s="139"/>
      <c r="CQ34" s="21"/>
      <c r="CR34" s="21"/>
      <c r="CS34" s="21"/>
      <c r="CT34" s="139"/>
      <c r="CU34" s="21"/>
      <c r="CV34" s="21"/>
      <c r="CW34" s="21"/>
      <c r="CX34" s="139"/>
      <c r="CY34" s="21"/>
      <c r="CZ34" s="21"/>
      <c r="DA34" s="21"/>
      <c r="DB34" s="139"/>
      <c r="DC34" s="21"/>
      <c r="DD34" s="21"/>
      <c r="DE34" s="21"/>
      <c r="DF34" s="223"/>
      <c r="DG34" s="21"/>
      <c r="DH34" s="21"/>
      <c r="DI34" s="21"/>
      <c r="DJ34" s="223"/>
      <c r="DK34" s="224"/>
      <c r="DL34" s="224"/>
      <c r="DM34" s="224"/>
      <c r="DN34" s="223"/>
      <c r="DO34" s="224"/>
      <c r="DP34" s="224"/>
      <c r="DQ34" s="224"/>
    </row>
    <row r="35" spans="2:121" ht="13.65" customHeight="1" x14ac:dyDescent="0.25">
      <c r="B35" s="8"/>
      <c r="C35" s="32" t="s">
        <v>50</v>
      </c>
      <c r="D35" s="32"/>
      <c r="E35" s="7">
        <f>IF(SUM(E5:E34)&lt;1,"",SUM(E5:E34))</f>
        <v>89</v>
      </c>
      <c r="F35" s="7">
        <f>IF(SUM(F5:F34)&lt;1,"",SUM(F5:F34))</f>
        <v>7</v>
      </c>
      <c r="G35" s="7">
        <f>IF(SUM(G5:G34)&lt;1,"",SUM(G5:G34))</f>
        <v>6</v>
      </c>
      <c r="I35" s="7">
        <f>SUM(I5:I34)</f>
        <v>844</v>
      </c>
      <c r="J35" s="139"/>
      <c r="K35" s="33" t="str">
        <f>IF(SUM(K5:K34)&lt;1,"-",SUM(K5:K34))</f>
        <v>-</v>
      </c>
      <c r="L35" s="33" t="str">
        <f>IF(SUM(L5:L34)&lt;1,"-",SUM(L5:L34))</f>
        <v>-</v>
      </c>
      <c r="M35" s="33" t="str">
        <f>IF(SUM(M5:M34)&lt;1,"-",SUM(M5:M34))</f>
        <v>-</v>
      </c>
      <c r="N35" s="139"/>
      <c r="O35" s="33" t="str">
        <f>IF(SUM(O5:O34)&lt;1,"-",SUM(O5:O34))</f>
        <v>-</v>
      </c>
      <c r="P35" s="33" t="str">
        <f>IF(SUM(P5:P34)&lt;1,"-",SUM(P5:P34))</f>
        <v>-</v>
      </c>
      <c r="Q35" s="33" t="str">
        <f>IF(SUM(Q5:Q34)&lt;1,"-",SUM(Q5:Q34))</f>
        <v>-</v>
      </c>
      <c r="R35" s="139"/>
      <c r="S35" s="33" t="str">
        <f>IF(SUM(S5:S34)&lt;1,"-",SUM(S5:S34))</f>
        <v>-</v>
      </c>
      <c r="T35" s="33" t="str">
        <f>IF(SUM(T5:T34)&lt;1,"-",SUM(T5:T34))</f>
        <v>-</v>
      </c>
      <c r="U35" s="33" t="str">
        <f>IF(SUM(U5:U34)&lt;1,"-",SUM(U5:U34))</f>
        <v>-</v>
      </c>
      <c r="V35" s="139"/>
      <c r="W35" s="33">
        <f>IF(SUM(W5:W34)&lt;1,"-",SUM(W5:W34))</f>
        <v>7</v>
      </c>
      <c r="X35" s="33" t="str">
        <f>IF(SUM(X5:X34)&lt;1,"-",SUM(X5:X34))</f>
        <v>-</v>
      </c>
      <c r="Y35" s="33" t="str">
        <f>IF(SUM(Y5:Y34)&lt;1,"-",SUM(Y5:Y34))</f>
        <v>-</v>
      </c>
      <c r="Z35" s="139"/>
      <c r="AA35" s="33">
        <f>IF(SUM(AA5:AA34)&lt;1,"-",SUM(AA5:AA34))</f>
        <v>4</v>
      </c>
      <c r="AB35" s="33" t="str">
        <f>IF(SUM(AB5:AB34)&lt;1,"-",SUM(AB5:AB34))</f>
        <v>-</v>
      </c>
      <c r="AC35" s="33" t="str">
        <f>IF(SUM(AC5:AC34)&lt;1,"-",SUM(AC5:AC34))</f>
        <v>-</v>
      </c>
      <c r="AD35" s="139"/>
      <c r="AE35" s="33">
        <f>IF(SUM(AE5:AE34)&lt;1,"-",SUM(AE5:AE34))</f>
        <v>4</v>
      </c>
      <c r="AF35" s="33" t="str">
        <f>IF(SUM(AF5:AF34)&lt;1,"-",SUM(AF5:AF34))</f>
        <v>-</v>
      </c>
      <c r="AG35" s="33" t="str">
        <f>IF(SUM(AG5:AG34)&lt;1,"-",SUM(AG5:AG34))</f>
        <v>-</v>
      </c>
      <c r="AH35" s="139"/>
      <c r="AI35" s="33">
        <f>IF(SUM(AI5:AI34)&lt;1,"-",SUM(AI5:AI34))</f>
        <v>3</v>
      </c>
      <c r="AJ35" s="33" t="str">
        <f>IF(SUM(AJ5:AJ34)&lt;1,"-",SUM(AJ5:AJ34))</f>
        <v>-</v>
      </c>
      <c r="AK35" s="33" t="str">
        <f>IF(SUM(AK5:AK34)&lt;1,"-",SUM(AK5:AK34))</f>
        <v>-</v>
      </c>
      <c r="AL35" s="139"/>
      <c r="AM35" s="33">
        <f>IF(SUM(AM5:AM34)&lt;1,"-",SUM(AM5:AM34))</f>
        <v>2</v>
      </c>
      <c r="AN35" s="33">
        <f>IF(SUM(AN5:AN34)&lt;1,"-",SUM(AN5:AN34))</f>
        <v>4</v>
      </c>
      <c r="AO35" s="33" t="str">
        <f>IF(SUM(AO5:AO34)&lt;1,"-",SUM(AO5:AO34))</f>
        <v>-</v>
      </c>
      <c r="AP35" s="139"/>
      <c r="AQ35" s="33">
        <f>IF(SUM(AQ5:AQ34)&lt;1,"-",SUM(AQ5:AQ34))</f>
        <v>8</v>
      </c>
      <c r="AR35" s="33" t="str">
        <f>IF(SUM(AR5:AR34)&lt;1,"-",SUM(AR5:AR34))</f>
        <v>-</v>
      </c>
      <c r="AS35" s="33" t="str">
        <f>IF(SUM(AS5:AS34)&lt;1,"-",SUM(AS5:AS34))</f>
        <v>-</v>
      </c>
      <c r="AT35" s="139"/>
      <c r="AU35" s="33">
        <f>IF(SUM(AU5:AU34)&lt;1,"-",SUM(AU5:AU34))</f>
        <v>6</v>
      </c>
      <c r="AV35" s="33">
        <f>IF(SUM(AV5:AV34)&lt;1,"-",SUM(AV5:AV34))</f>
        <v>1</v>
      </c>
      <c r="AW35" s="33" t="str">
        <f>IF(SUM(AW5:AW34)&lt;1,"-",SUM(AW5:AW34))</f>
        <v>-</v>
      </c>
      <c r="AX35" s="139"/>
      <c r="AY35" s="33">
        <f>IF(SUM(AY5:AY34)&lt;1,"-",SUM(AY5:AY34))</f>
        <v>9</v>
      </c>
      <c r="AZ35" s="33" t="str">
        <f>IF(SUM(AZ5:AZ34)&lt;1,"-",SUM(AZ5:AZ34))</f>
        <v>-</v>
      </c>
      <c r="BA35" s="33" t="str">
        <f>IF(SUM(BA5:BA34)&lt;1,"-",SUM(BA5:BA34))</f>
        <v>-</v>
      </c>
      <c r="BB35" s="139"/>
      <c r="BC35" s="33" t="str">
        <f>IF(SUM(BC5:BC34)&lt;1,"-",SUM(BC5:BC34))</f>
        <v>-</v>
      </c>
      <c r="BD35" s="33" t="str">
        <f>IF(SUM(BD5:BD34)&lt;1,"-",SUM(BD5:BD34))</f>
        <v>-</v>
      </c>
      <c r="BE35" s="33" t="str">
        <f>IF(SUM(BE5:BE34)&lt;1,"-",SUM(BE5:BE34))</f>
        <v>-</v>
      </c>
      <c r="BF35" s="139"/>
      <c r="BG35" s="33">
        <f>IF(SUM(BG5:BG34)&lt;1,"-",SUM(BG5:BG34))</f>
        <v>4</v>
      </c>
      <c r="BH35" s="33" t="str">
        <f>IF(SUM(BH5:BH34)&lt;1,"-",SUM(BH5:BH34))</f>
        <v>-</v>
      </c>
      <c r="BI35" s="33">
        <f>IF(SUM(BI5:BI34)&lt;1,"-",SUM(BI5:BI34))</f>
        <v>1</v>
      </c>
      <c r="BJ35" s="139"/>
      <c r="BK35" s="33" t="str">
        <f>IF(SUM(BK5:BK34)&lt;1,"-",SUM(BK5:BK34))</f>
        <v>-</v>
      </c>
      <c r="BL35" s="33" t="str">
        <f>IF(SUM(BL5:BL34)&lt;1,"-",SUM(BL5:BL34))</f>
        <v>-</v>
      </c>
      <c r="BM35" s="33" t="str">
        <f>IF(SUM(BM5:BM34)&lt;1,"-",SUM(BM5:BM34))</f>
        <v>-</v>
      </c>
      <c r="BN35" s="139"/>
      <c r="BO35" s="33">
        <f>IF(SUM(BO5:BO34)&lt;1,"-",SUM(BO5:BO34))</f>
        <v>4</v>
      </c>
      <c r="BP35" s="33" t="str">
        <f>IF(SUM(BP5:BP34)&lt;1,"-",SUM(BP5:BP34))</f>
        <v>-</v>
      </c>
      <c r="BQ35" s="33" t="str">
        <f>IF(SUM(BQ5:BQ34)&lt;1,"-",SUM(BQ5:BQ34))</f>
        <v>-</v>
      </c>
      <c r="BR35" s="139"/>
      <c r="BS35" s="33">
        <f>IF(SUM(BS5:BS34)&lt;1,"-",SUM(BS5:BS34))</f>
        <v>4</v>
      </c>
      <c r="BT35" s="33" t="str">
        <f>IF(SUM(BT5:BT34)&lt;1,"-",SUM(BT5:BT34))</f>
        <v>-</v>
      </c>
      <c r="BU35" s="33" t="str">
        <f>IF(SUM(BU5:BU34)&lt;1,"-",SUM(BU5:BU34))</f>
        <v>-</v>
      </c>
      <c r="BV35" s="139"/>
      <c r="BW35" s="33">
        <f>IF(SUM(BW5:BW34)&lt;1,"-",SUM(BW5:BW34))</f>
        <v>1</v>
      </c>
      <c r="BX35" s="33" t="str">
        <f>IF(SUM(BX5:BX34)&lt;1,"-",SUM(BX5:BX34))</f>
        <v>-</v>
      </c>
      <c r="BY35" s="33" t="str">
        <f>IF(SUM(BY5:BY34)&lt;1,"-",SUM(BY5:BY34))</f>
        <v>-</v>
      </c>
      <c r="BZ35" s="139"/>
      <c r="CA35" s="33">
        <f>IF(SUM(CA5:CA34)&lt;1,"-",SUM(CA5:CA34))</f>
        <v>1</v>
      </c>
      <c r="CB35" s="33" t="str">
        <f>IF(SUM(CB5:CB34)&lt;1,"-",SUM(CB5:CB34))</f>
        <v>-</v>
      </c>
      <c r="CC35" s="33" t="str">
        <f>IF(SUM(CC5:CC34)&lt;1,"-",SUM(CC5:CC34))</f>
        <v>-</v>
      </c>
      <c r="CD35" s="139"/>
      <c r="CE35" s="33">
        <f>IF(SUM(CE5:CE34)&lt;1,"-",SUM(CE5:CE34))</f>
        <v>3</v>
      </c>
      <c r="CF35" s="33" t="str">
        <f>IF(SUM(CF5:CF34)&lt;1,"-",SUM(CF5:CF34))</f>
        <v>-</v>
      </c>
      <c r="CG35" s="33" t="str">
        <f>IF(SUM(CG5:CG34)&lt;1,"-",SUM(CG5:CG34))</f>
        <v>-</v>
      </c>
      <c r="CH35" s="139"/>
      <c r="CI35" s="33">
        <f>IF(SUM(CI5:CI34)&lt;1,"-",SUM(CI5:CI34))</f>
        <v>6</v>
      </c>
      <c r="CJ35" s="33">
        <f>IF(SUM(CJ5:CJ34)&lt;1,"-",SUM(CJ5:CJ34))</f>
        <v>1</v>
      </c>
      <c r="CK35" s="33">
        <f>IF(SUM(CK5:CK34)&lt;1,"-",SUM(CK5:CK34))</f>
        <v>1</v>
      </c>
      <c r="CL35" s="139"/>
      <c r="CM35" s="33">
        <f>IF(SUM(CM5:CM34)&lt;1,"-",SUM(CM5:CM34))</f>
        <v>4</v>
      </c>
      <c r="CN35" s="33" t="str">
        <f>IF(SUM(CN5:CN34)&lt;1,"-",SUM(CN5:CN34))</f>
        <v>-</v>
      </c>
      <c r="CO35" s="33">
        <f>IF(SUM(CO5:CO34)&lt;1,"-",SUM(CO5:CO34))</f>
        <v>2</v>
      </c>
      <c r="CP35" s="139"/>
      <c r="CQ35" s="33">
        <f>IF(SUM(CQ5:CQ34)&lt;1,"-",SUM(CQ5:CQ34))</f>
        <v>3</v>
      </c>
      <c r="CR35" s="33">
        <f>IF(SUM(CR5:CR34)&lt;1,"-",SUM(CR5:CR34))</f>
        <v>1</v>
      </c>
      <c r="CS35" s="33">
        <f>IF(SUM(CS5:CS34)&lt;1,"-",SUM(CS5:CS34))</f>
        <v>1</v>
      </c>
      <c r="CT35" s="139"/>
      <c r="CU35" s="33">
        <f>IF(SUM(CU5:CU34)&lt;1,"-",SUM(CU5:CU34))</f>
        <v>5</v>
      </c>
      <c r="CV35" s="33" t="str">
        <f>IF(SUM(CV5:CV34)&lt;1,"-",SUM(CV5:CV34))</f>
        <v>-</v>
      </c>
      <c r="CW35" s="33" t="str">
        <f>IF(SUM(CW5:CW34)&lt;1,"-",SUM(CW5:CW34))</f>
        <v>-</v>
      </c>
      <c r="CX35" s="139"/>
      <c r="CY35" s="33">
        <f>IF(SUM(CY5:CY34)&lt;1,"-",SUM(CY5:CY34))</f>
        <v>3</v>
      </c>
      <c r="CZ35" s="33" t="str">
        <f>IF(SUM(CZ5:CZ34)&lt;1,"-",SUM(CZ5:CZ34))</f>
        <v>-</v>
      </c>
      <c r="DA35" s="33" t="str">
        <f>IF(SUM(DA5:DA34)&lt;1,"-",SUM(DA5:DA34))</f>
        <v>-</v>
      </c>
      <c r="DB35" s="139"/>
      <c r="DC35" s="33">
        <f>IF(SUM(DC5:DC34)&lt;1,"-",SUM(DC5:DC34))</f>
        <v>2</v>
      </c>
      <c r="DD35" s="33" t="str">
        <f>IF(SUM(DD5:DD34)&lt;1,"-",SUM(DD5:DD34))</f>
        <v>-</v>
      </c>
      <c r="DE35" s="33">
        <f>IF(SUM(DE5:DE34)&lt;1,"-",SUM(DE5:DE34))</f>
        <v>1</v>
      </c>
      <c r="DF35" s="223"/>
      <c r="DG35" s="33">
        <f>IF(SUM(DG5:DG34)&lt;1,"-",SUM(DG5:DG34))</f>
        <v>6</v>
      </c>
      <c r="DH35" s="33" t="str">
        <f>IF(SUM(DH5:DH34)&lt;1,"-",SUM(DH5:DH34))</f>
        <v>-</v>
      </c>
      <c r="DI35" s="33" t="str">
        <f>IF(SUM(DI5:DI34)&lt;1,"-",SUM(DI5:DI34))</f>
        <v>-</v>
      </c>
      <c r="DJ35" s="223"/>
      <c r="DK35" s="224" t="str">
        <f>IF(SUM(DK5:DK34)&lt;1,"-",SUM(DK5:DK34))</f>
        <v>-</v>
      </c>
      <c r="DL35" s="224" t="str">
        <f>IF(SUM(DL5:DL34)&lt;1,"-",SUM(DL5:DL34))</f>
        <v>-</v>
      </c>
      <c r="DM35" s="224" t="str">
        <f>IF(SUM(DM5:DM34)&lt;1,"-",SUM(DM5:DM34))</f>
        <v>-</v>
      </c>
      <c r="DN35" s="223"/>
      <c r="DO35" s="224" t="str">
        <f>IF(SUM(DO5:DO34)&lt;1,"-",SUM(DO5:DO34))</f>
        <v>-</v>
      </c>
      <c r="DP35" s="224" t="str">
        <f>IF(SUM(DP5:DP34)&lt;1,"-",SUM(DP5:DP34))</f>
        <v>-</v>
      </c>
      <c r="DQ35" s="224" t="str">
        <f>IF(SUM(DQ5:DQ34)&lt;1,"-",SUM(DQ5:DQ34))</f>
        <v>-</v>
      </c>
    </row>
    <row r="36" spans="2:121" ht="13.65" customHeight="1" x14ac:dyDescent="0.25"/>
    <row r="37" spans="2:121" ht="13.65" customHeight="1" x14ac:dyDescent="0.25">
      <c r="B37" s="162" t="s">
        <v>51</v>
      </c>
      <c r="C37" s="134"/>
      <c r="D37" s="134"/>
    </row>
    <row r="38" spans="2:121" ht="13.65" customHeight="1" x14ac:dyDescent="0.25">
      <c r="B38" s="104" t="s">
        <v>52</v>
      </c>
      <c r="C38" s="134"/>
      <c r="D38" s="134"/>
    </row>
    <row r="39" spans="2:121" ht="13.65" customHeight="1" x14ac:dyDescent="0.25">
      <c r="B39" s="104" t="s">
        <v>53</v>
      </c>
      <c r="C39" s="134"/>
      <c r="D39" s="134"/>
    </row>
    <row r="40" spans="2:121" ht="13.65" customHeight="1" x14ac:dyDescent="0.25">
      <c r="B40" s="104" t="s">
        <v>146</v>
      </c>
      <c r="C40" s="104"/>
      <c r="D40" s="104"/>
      <c r="E40" s="104"/>
      <c r="F40" s="104"/>
    </row>
    <row r="41" spans="2:121" ht="13.65" customHeight="1" x14ac:dyDescent="0.25">
      <c r="B41" s="237" t="s">
        <v>154</v>
      </c>
      <c r="C41" s="104"/>
      <c r="D41" s="104"/>
      <c r="E41" s="104"/>
      <c r="F41" s="104"/>
    </row>
    <row r="42" spans="2:121" ht="13.65" customHeight="1" x14ac:dyDescent="0.25">
      <c r="B42" s="104" t="s">
        <v>147</v>
      </c>
      <c r="C42" s="134"/>
      <c r="D42" s="134"/>
    </row>
    <row r="43" spans="2:121" ht="13.65" customHeight="1" x14ac:dyDescent="0.25">
      <c r="B43" s="237" t="s">
        <v>155</v>
      </c>
    </row>
    <row r="44" spans="2:121" ht="13.65" customHeight="1" x14ac:dyDescent="0.25">
      <c r="B44" s="163"/>
    </row>
    <row r="45" spans="2:121" ht="13.65" customHeight="1" x14ac:dyDescent="0.25">
      <c r="B45" s="164"/>
    </row>
    <row r="46" spans="2:121" ht="13.65" customHeight="1" x14ac:dyDescent="0.25">
      <c r="B46" s="104"/>
    </row>
    <row r="47" spans="2:121" ht="13.65" customHeight="1" x14ac:dyDescent="0.25">
      <c r="B47" s="104"/>
    </row>
    <row r="48" spans="2:121" ht="13.65" customHeight="1" x14ac:dyDescent="0.25">
      <c r="B48" s="104"/>
    </row>
    <row r="49" spans="2:8" ht="13.65" customHeight="1" x14ac:dyDescent="0.25">
      <c r="B49" s="104"/>
    </row>
    <row r="50" spans="2:8" ht="13.65" customHeight="1" x14ac:dyDescent="0.25">
      <c r="B50" s="104"/>
    </row>
    <row r="51" spans="2:8" ht="13.65" customHeight="1" x14ac:dyDescent="0.25">
      <c r="B51" s="104"/>
    </row>
    <row r="52" spans="2:8" ht="13.65" customHeight="1" x14ac:dyDescent="0.25">
      <c r="B52" s="104"/>
      <c r="G52" s="149"/>
      <c r="H52" s="149"/>
    </row>
    <row r="53" spans="2:8" ht="13.65" customHeight="1" x14ac:dyDescent="0.25">
      <c r="B53" s="104"/>
    </row>
    <row r="54" spans="2:8" ht="13.65" customHeight="1" x14ac:dyDescent="0.25">
      <c r="B54" s="104"/>
    </row>
    <row r="55" spans="2:8" ht="13.65" customHeight="1" x14ac:dyDescent="0.25">
      <c r="B55" s="104"/>
    </row>
    <row r="56" spans="2:8" ht="13.65" customHeight="1" x14ac:dyDescent="0.25">
      <c r="B56" s="104"/>
    </row>
    <row r="57" spans="2:8" ht="13.65" customHeight="1" x14ac:dyDescent="0.25">
      <c r="B57" s="104"/>
    </row>
    <row r="58" spans="2:8" ht="13.65" customHeight="1" x14ac:dyDescent="0.25">
      <c r="B58" s="104"/>
    </row>
    <row r="59" spans="2:8" ht="13.65" customHeight="1" x14ac:dyDescent="0.25">
      <c r="B59" s="104"/>
    </row>
    <row r="60" spans="2:8" ht="13.65" customHeight="1" x14ac:dyDescent="0.25">
      <c r="B60" s="104"/>
    </row>
    <row r="61" spans="2:8" ht="13.65" customHeight="1" x14ac:dyDescent="0.25">
      <c r="B61" s="104"/>
    </row>
    <row r="62" spans="2:8" ht="13.65" customHeight="1" x14ac:dyDescent="0.25">
      <c r="B62" s="104"/>
    </row>
    <row r="63" spans="2:8" ht="13.65" customHeight="1" x14ac:dyDescent="0.25">
      <c r="B63" s="104"/>
    </row>
    <row r="64" spans="2:8" ht="13.65" customHeight="1" x14ac:dyDescent="0.25">
      <c r="B64" s="104"/>
    </row>
    <row r="65" spans="2:2" ht="13.65" customHeight="1" x14ac:dyDescent="0.25">
      <c r="B65" s="104"/>
    </row>
    <row r="66" spans="2:2" ht="13.65" customHeight="1" x14ac:dyDescent="0.25">
      <c r="B66" s="104"/>
    </row>
    <row r="67" spans="2:2" ht="13.65" customHeight="1" x14ac:dyDescent="0.25">
      <c r="B67" s="104"/>
    </row>
    <row r="68" spans="2:2" ht="13.65" customHeight="1" x14ac:dyDescent="0.25">
      <c r="B68" s="104"/>
    </row>
    <row r="69" spans="2:2" ht="13.65" customHeight="1" x14ac:dyDescent="0.25">
      <c r="B69" s="104"/>
    </row>
    <row r="70" spans="2:2" ht="13.65" customHeight="1" x14ac:dyDescent="0.25">
      <c r="B70" s="104"/>
    </row>
    <row r="71" spans="2:2" ht="13.65" customHeight="1" x14ac:dyDescent="0.25">
      <c r="B71" s="104"/>
    </row>
    <row r="72" spans="2:2" ht="13.65" customHeight="1" x14ac:dyDescent="0.25">
      <c r="B72" s="104"/>
    </row>
    <row r="73" spans="2:2" ht="13.65" customHeight="1" x14ac:dyDescent="0.25">
      <c r="B73" s="104"/>
    </row>
    <row r="74" spans="2:2" ht="13.65" customHeight="1" x14ac:dyDescent="0.25">
      <c r="B74" s="104"/>
    </row>
    <row r="75" spans="2:2" ht="13.65" customHeight="1" x14ac:dyDescent="0.25">
      <c r="B75" s="104"/>
    </row>
    <row r="76" spans="2:2" ht="13.65" customHeight="1" x14ac:dyDescent="0.25">
      <c r="B76" s="104"/>
    </row>
    <row r="77" spans="2:2" ht="13.65" customHeight="1" x14ac:dyDescent="0.25">
      <c r="B77" s="104"/>
    </row>
    <row r="78" spans="2:2" ht="13.65" customHeight="1" x14ac:dyDescent="0.25">
      <c r="B78" s="104"/>
    </row>
    <row r="79" spans="2:2" ht="13.65" customHeight="1" x14ac:dyDescent="0.25">
      <c r="B79" s="104"/>
    </row>
    <row r="80" spans="2:2" ht="13.65" customHeight="1" x14ac:dyDescent="0.25">
      <c r="B80" s="104"/>
    </row>
    <row r="81" spans="2:4" x14ac:dyDescent="0.25">
      <c r="B81" s="134"/>
      <c r="C81" s="134"/>
      <c r="D81" s="134"/>
    </row>
    <row r="82" spans="2:4" ht="13" x14ac:dyDescent="0.25">
      <c r="B82" s="104"/>
    </row>
    <row r="96" spans="2:4" ht="13.65" customHeight="1" x14ac:dyDescent="0.25"/>
    <row r="97" ht="13.65" customHeight="1" x14ac:dyDescent="0.25"/>
    <row r="98" ht="13.65" customHeight="1" x14ac:dyDescent="0.25"/>
  </sheetData>
  <sortState xmlns:xlrd2="http://schemas.microsoft.com/office/spreadsheetml/2017/richdata2" ref="B4:DQ34">
    <sortCondition descending="1" ref="I4:I34"/>
    <sortCondition ref="B4:B34"/>
  </sortState>
  <phoneticPr fontId="8" type="noConversion"/>
  <pageMargins left="0.75" right="0.75" top="1" bottom="1" header="0.5" footer="0.5"/>
  <pageSetup paperSize="9" orientation="portrait" horizontalDpi="4294967293" verticalDpi="1200" r:id="rId1"/>
  <headerFooter alignWithMargins="0"/>
  <ignoredErrors>
    <ignoredError sqref="AM2:AO2 CM2:CO2 B37:B39 B46:B48 A56:A65546 CM56:CO65546 B2:C3 CE2 CF2:CG3 CI2 CJ2:CK3 E42:G48 A2:A4 E2:G3 BC2:BE2 BW2 BX2:BY3 CB2:CC3 CA2 J2:M2 T3:U3 X3:Y3 AB3:AC3 AF3:AG3 AJ3:AK3 AN3:AO3 AR3:AS3 AZ3:BA3 BD3:BE3 BH3:BI3 BL3:BM3 BP3:BQ3 BT3:BU3 J35:M35 DN56:JA65546 CM42:CO48 DN42:JA48 O99:Q65546 O56:Q88 O2:Q3 O42:Q48 S99:U65546 S56:U88 S2:U2 S42:U48 W99:Y65546 W56:Y88 W2:Y2 W42:Y48 AA99:AC65546 AA56:AC88 AA2:AC2 AA42:AC48 AE99:AG65546 AE56:AG88 AE2:AG2 AE42:AG48 AI99:AK65546 AI56:AK88 AI2:AK2 AI42:AK48 AM99:AO65546 AM56:AO88 AM42:AO48 AQ2:AS2 AQ99:AS65546 AQ56:AS88 AQ42:AS48 AY2:BA2 AY99:BA65546 AY56:BA88 AY42:BA48 BC99:BE65546 BC56:BE88 BC42:BE48 BG2:BI2 BG99:BI65546 BG56:BI88 BG42:BI48 BK2:BM2 BK99:BM65546 BK56:BM88 BK42:BM48 BO2:BQ2 BO99:BQ65546 BO56:BQ88 BO42:BQ48 BS2:BU2 BS99:BU65546 BS56:BU88 BS35:BU40 BW99:BY65546 BW56:BY88 BW42:BY48 CA99:CC65546 CA56:CC88 CA42:CC48 CE99:CG65546 CE56:CG88 CE42:CG48 CI99:CK65546 CI56:CK88 CI42:CK48 DR2:JA4 I99:M65546 I56:M88 I42:M48 DR35:JA37 A42:A48 BS43:BU48 BT42:BU42 A35:A40 I36:M40 CI35:CK40 CE35:CG40 CA35:CC40 BW35:BY40 BO35:BQ40 BK35:BM40 BG35:BI40 BC35:BE40 AY35:BA40 AQ35:AS40 AM35:AO40 AI35:AK40 AE35:AG40 AA35:AC40 W35:Y40 S35:U40 O35:Q40 DN38:JA40 CM36:CO40 E35:G40 E56:G88 E99:G65546 B99:C65546 B56:C88 C37:C40 B35:C36 C42:C48 K3:M3" evalError="1" formula="1"/>
    <ignoredError sqref="B44:B45 I89:M98 DN49:JA55 O49:Q55 O89:Q98 S49:U55 S89:U98 W49:Y55 W89:Y98 AA49:AC55 AA89:AC98 AE49:AG55 AE89:AG98 AI49:AK55 AI89:AK98 AM49:AO55 AM89:AO98 AQ49:AS55 AQ89:AS98 AY49:BA55 AY89:BA98 BC49:BE55 BC89:BE98 BG49:BI55 BG89:BI98 BK49:BM55 BK89:BM98 BO49:BQ55 BO89:BQ98 BS49:BU55 BS89:BU98 BW49:BY55 BW89:BY98 CA49:CC55 CA89:CC98 CE49:CG55 CE89:CG98 CI49:CK55 CI89:CK98 CM49:CO55 I49:M55 E49:G55 E89:G98 B89:C98 B49:C55 A49:A55" formula="1"/>
    <ignoredError sqref="DD3:DF3 DH3:DK3 DN3:DO3"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G15"/>
  <sheetViews>
    <sheetView showGridLines="0" showRowColHeaders="0" workbookViewId="0">
      <selection activeCell="A88" sqref="A88"/>
    </sheetView>
  </sheetViews>
  <sheetFormatPr defaultColWidth="9.08984375" defaultRowHeight="12.5" x14ac:dyDescent="0.25"/>
  <cols>
    <col min="1" max="1" width="1.90625" customWidth="1"/>
    <col min="2" max="2" width="4.6328125" customWidth="1"/>
    <col min="3" max="3" width="5.36328125" customWidth="1"/>
    <col min="4" max="5" width="21.453125" customWidth="1"/>
    <col min="6" max="6" width="21.36328125" customWidth="1"/>
    <col min="7" max="7" width="35" customWidth="1"/>
  </cols>
  <sheetData>
    <row r="1" spans="2:7" ht="13.65" customHeight="1" x14ac:dyDescent="0.25"/>
    <row r="2" spans="2:7" ht="13.65" customHeight="1" x14ac:dyDescent="0.25">
      <c r="B2" s="289" t="s">
        <v>54</v>
      </c>
      <c r="C2" s="332"/>
      <c r="D2" s="332"/>
      <c r="E2" s="332"/>
      <c r="F2" s="333"/>
    </row>
    <row r="3" spans="2:7" ht="3" customHeight="1" x14ac:dyDescent="0.3">
      <c r="B3" s="150"/>
      <c r="C3" s="151"/>
      <c r="D3" s="151"/>
      <c r="E3" s="151"/>
      <c r="F3" s="151"/>
    </row>
    <row r="4" spans="2:7" ht="13.65" customHeight="1" x14ac:dyDescent="0.25">
      <c r="B4" s="64" t="s">
        <v>55</v>
      </c>
      <c r="C4" s="64" t="s">
        <v>56</v>
      </c>
      <c r="D4" s="289" t="s">
        <v>57</v>
      </c>
      <c r="E4" s="290"/>
      <c r="F4" s="78" t="s">
        <v>58</v>
      </c>
    </row>
    <row r="5" spans="2:7" ht="13.65" customHeight="1" x14ac:dyDescent="0.25">
      <c r="B5" s="153">
        <v>1</v>
      </c>
      <c r="C5" s="154">
        <v>151</v>
      </c>
      <c r="D5" s="77" t="s">
        <v>379</v>
      </c>
      <c r="E5" s="77" t="s">
        <v>380</v>
      </c>
      <c r="F5" s="76" t="s">
        <v>95</v>
      </c>
      <c r="G5" s="152"/>
    </row>
    <row r="6" spans="2:7" ht="13.65" customHeight="1" x14ac:dyDescent="0.25">
      <c r="B6" s="21">
        <v>2</v>
      </c>
      <c r="C6" s="16">
        <v>145</v>
      </c>
      <c r="D6" s="77" t="s">
        <v>424</v>
      </c>
      <c r="E6" s="77" t="s">
        <v>425</v>
      </c>
      <c r="F6" s="76" t="s">
        <v>4</v>
      </c>
      <c r="G6" s="152"/>
    </row>
    <row r="7" spans="2:7" ht="13.65" customHeight="1" x14ac:dyDescent="0.25">
      <c r="B7" s="21">
        <v>3</v>
      </c>
      <c r="C7" s="16">
        <v>103</v>
      </c>
      <c r="D7" s="77" t="s">
        <v>398</v>
      </c>
      <c r="E7" s="77" t="s">
        <v>399</v>
      </c>
      <c r="F7" s="76" t="s">
        <v>143</v>
      </c>
      <c r="G7" s="152"/>
    </row>
    <row r="8" spans="2:7" ht="13.65" customHeight="1" x14ac:dyDescent="0.25">
      <c r="B8" s="21">
        <v>4</v>
      </c>
      <c r="C8" s="16" t="s">
        <v>409</v>
      </c>
      <c r="D8" s="77" t="s">
        <v>399</v>
      </c>
      <c r="E8" s="77" t="s">
        <v>400</v>
      </c>
      <c r="F8" s="76" t="s">
        <v>143</v>
      </c>
      <c r="G8" s="152"/>
    </row>
    <row r="9" spans="2:7" ht="13.65" customHeight="1" x14ac:dyDescent="0.25">
      <c r="B9" s="21"/>
      <c r="C9" s="16">
        <v>127</v>
      </c>
      <c r="D9" s="77" t="s">
        <v>408</v>
      </c>
      <c r="E9" s="77" t="s">
        <v>407</v>
      </c>
      <c r="F9" s="76" t="s">
        <v>352</v>
      </c>
      <c r="G9" s="152"/>
    </row>
    <row r="10" spans="2:7" ht="13.65" customHeight="1" x14ac:dyDescent="0.25">
      <c r="B10" s="21">
        <v>5</v>
      </c>
      <c r="C10" s="16">
        <v>101</v>
      </c>
      <c r="D10" s="77" t="s">
        <v>381</v>
      </c>
      <c r="E10" s="77" t="s">
        <v>382</v>
      </c>
      <c r="F10" s="76" t="s">
        <v>98</v>
      </c>
      <c r="G10" s="152"/>
    </row>
    <row r="11" spans="2:7" ht="13.65" customHeight="1" x14ac:dyDescent="0.25">
      <c r="B11" s="21">
        <v>6</v>
      </c>
      <c r="C11" s="16">
        <v>26</v>
      </c>
      <c r="D11" s="77" t="s">
        <v>383</v>
      </c>
      <c r="E11" s="77" t="s">
        <v>384</v>
      </c>
      <c r="F11" s="76" t="s">
        <v>387</v>
      </c>
      <c r="G11" s="152"/>
    </row>
    <row r="12" spans="2:7" ht="13.65" customHeight="1" x14ac:dyDescent="0.25">
      <c r="B12" s="21">
        <v>7</v>
      </c>
      <c r="C12" s="16">
        <v>45</v>
      </c>
      <c r="D12" s="77" t="s">
        <v>385</v>
      </c>
      <c r="E12" s="77" t="s">
        <v>386</v>
      </c>
      <c r="F12" s="76" t="s">
        <v>388</v>
      </c>
      <c r="G12" s="152"/>
    </row>
    <row r="13" spans="2:7" ht="13.65" customHeight="1" x14ac:dyDescent="0.25">
      <c r="B13" s="21">
        <v>8</v>
      </c>
      <c r="C13" s="16">
        <v>95</v>
      </c>
      <c r="D13" s="77" t="s">
        <v>412</v>
      </c>
      <c r="E13" s="77" t="s">
        <v>413</v>
      </c>
      <c r="F13" s="76" t="s">
        <v>414</v>
      </c>
      <c r="G13" s="152"/>
    </row>
    <row r="14" spans="2:7" ht="13.65" customHeight="1" x14ac:dyDescent="0.25">
      <c r="B14" s="21">
        <v>9</v>
      </c>
      <c r="C14" s="16">
        <v>18</v>
      </c>
      <c r="D14" s="77" t="s">
        <v>385</v>
      </c>
      <c r="E14" s="77" t="s">
        <v>389</v>
      </c>
      <c r="F14" s="76" t="s">
        <v>388</v>
      </c>
      <c r="G14" s="152"/>
    </row>
    <row r="15" spans="2:7" ht="13.65" customHeight="1" x14ac:dyDescent="0.25">
      <c r="B15" s="155">
        <v>10</v>
      </c>
      <c r="C15" s="156">
        <v>20</v>
      </c>
      <c r="D15" s="157" t="s">
        <v>385</v>
      </c>
      <c r="E15" s="251" t="s">
        <v>390</v>
      </c>
      <c r="F15" s="157" t="s">
        <v>388</v>
      </c>
      <c r="G15" s="152"/>
    </row>
  </sheetData>
  <mergeCells count="2">
    <mergeCell ref="B2:F2"/>
    <mergeCell ref="D4:E4"/>
  </mergeCells>
  <phoneticPr fontId="8"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A65"/>
  <sheetViews>
    <sheetView showGridLines="0" showRowColHeaders="0" zoomScale="85" zoomScaleNormal="85" workbookViewId="0">
      <selection activeCell="A105" sqref="A105"/>
    </sheetView>
  </sheetViews>
  <sheetFormatPr defaultColWidth="9.08984375" defaultRowHeight="12.65" customHeight="1" x14ac:dyDescent="0.25"/>
  <cols>
    <col min="1" max="1" width="4.08984375" customWidth="1"/>
    <col min="2" max="2" width="3" customWidth="1"/>
    <col min="3" max="3" width="20.08984375" customWidth="1"/>
    <col min="4" max="4" width="16.6328125" customWidth="1"/>
    <col min="5" max="5" width="6.453125" customWidth="1"/>
    <col min="6" max="6" width="3" customWidth="1"/>
    <col min="7" max="7" width="1.90625" style="147" customWidth="1"/>
    <col min="8" max="8" width="3" customWidth="1"/>
    <col min="9" max="9" width="20.08984375" customWidth="1"/>
    <col min="10" max="10" width="16.6328125" customWidth="1"/>
    <col min="11" max="11" width="5.36328125" customWidth="1"/>
    <col min="12" max="12" width="3" customWidth="1"/>
    <col min="13" max="13" width="1.90625" customWidth="1"/>
    <col min="14" max="14" width="23" customWidth="1"/>
    <col min="15" max="16" width="5.36328125" customWidth="1"/>
    <col min="17" max="17" width="3" customWidth="1"/>
  </cols>
  <sheetData>
    <row r="1" spans="2:27" ht="13.65" customHeight="1" x14ac:dyDescent="0.25"/>
    <row r="2" spans="2:27" ht="13.65" customHeight="1" x14ac:dyDescent="0.3">
      <c r="B2" s="61"/>
      <c r="C2" s="62" t="s">
        <v>8</v>
      </c>
      <c r="D2" s="94"/>
      <c r="E2" s="94"/>
      <c r="F2" s="94"/>
      <c r="G2" s="107"/>
      <c r="H2" s="94"/>
      <c r="I2" s="94"/>
      <c r="J2" s="94"/>
      <c r="K2" s="94"/>
      <c r="L2" s="94"/>
      <c r="M2" s="94"/>
      <c r="N2" s="94"/>
      <c r="O2" s="94"/>
      <c r="P2" s="94"/>
    </row>
    <row r="3" spans="2:27" ht="13.65" customHeight="1" x14ac:dyDescent="0.3">
      <c r="B3" s="34"/>
      <c r="C3" s="35"/>
      <c r="D3" s="35"/>
      <c r="E3" s="35"/>
      <c r="F3" s="36"/>
      <c r="G3" s="139"/>
      <c r="H3" s="57"/>
      <c r="I3" s="58"/>
      <c r="J3" s="274"/>
      <c r="K3" s="274"/>
      <c r="L3" s="275"/>
      <c r="M3" s="94"/>
      <c r="N3" s="241" t="s">
        <v>8</v>
      </c>
      <c r="O3" s="242"/>
      <c r="P3" s="243"/>
      <c r="U3" s="100"/>
      <c r="Z3" s="101"/>
      <c r="AA3" s="100"/>
    </row>
    <row r="4" spans="2:27" ht="13.65" customHeight="1" x14ac:dyDescent="0.3">
      <c r="B4" s="37"/>
      <c r="C4" s="38">
        <f>Fixtures!B4</f>
        <v>45403</v>
      </c>
      <c r="D4" s="39"/>
      <c r="E4" s="39"/>
      <c r="F4" s="40"/>
      <c r="G4" s="139"/>
      <c r="H4" s="37"/>
      <c r="I4" s="38">
        <f>Fixtures!B17</f>
        <v>45487</v>
      </c>
      <c r="J4" s="39"/>
      <c r="K4" s="39"/>
      <c r="L4" s="40"/>
      <c r="M4" s="94"/>
      <c r="N4" s="240" t="s">
        <v>357</v>
      </c>
      <c r="O4" s="238" t="s">
        <v>148</v>
      </c>
      <c r="P4" s="276">
        <v>3</v>
      </c>
      <c r="U4" s="100"/>
      <c r="Z4" s="101"/>
      <c r="AA4" s="101"/>
    </row>
    <row r="5" spans="2:27" ht="13.65" customHeight="1" x14ac:dyDescent="0.3">
      <c r="B5" s="41"/>
      <c r="C5" s="42" t="str">
        <f>Fixtures!C4</f>
        <v>Brentham</v>
      </c>
      <c r="D5" s="42" t="s">
        <v>106</v>
      </c>
      <c r="E5" s="43"/>
      <c r="F5" s="44"/>
      <c r="G5" s="139"/>
      <c r="H5" s="41"/>
      <c r="I5" s="42" t="str">
        <f>Fixtures!C17</f>
        <v>Teddington</v>
      </c>
      <c r="J5" s="42" t="s">
        <v>106</v>
      </c>
      <c r="K5" s="43"/>
      <c r="L5" s="50"/>
      <c r="M5" s="94"/>
      <c r="N5" s="240" t="s">
        <v>23</v>
      </c>
      <c r="O5" s="238" t="s">
        <v>148</v>
      </c>
      <c r="P5" s="276">
        <v>3</v>
      </c>
    </row>
    <row r="6" spans="2:27" ht="13.65" customHeight="1" x14ac:dyDescent="0.3">
      <c r="B6" s="41"/>
      <c r="C6" s="42"/>
      <c r="D6" s="42"/>
      <c r="E6" s="43"/>
      <c r="F6" s="44"/>
      <c r="G6" s="139"/>
      <c r="H6" s="41"/>
      <c r="I6" s="42"/>
      <c r="J6" s="42"/>
      <c r="K6" s="43"/>
      <c r="L6" s="52"/>
      <c r="M6" s="94"/>
      <c r="N6" s="240" t="s">
        <v>359</v>
      </c>
      <c r="O6" s="238" t="s">
        <v>148</v>
      </c>
      <c r="P6" s="276">
        <v>2</v>
      </c>
    </row>
    <row r="7" spans="2:27" ht="13.65" customHeight="1" x14ac:dyDescent="0.3">
      <c r="B7" s="37"/>
      <c r="C7" s="38">
        <f>Fixtures!B5</f>
        <v>45410</v>
      </c>
      <c r="D7" s="42"/>
      <c r="E7" s="43"/>
      <c r="F7" s="40"/>
      <c r="G7" s="139"/>
      <c r="H7" s="41"/>
      <c r="I7" s="38">
        <f>Fixtures!$B$18</f>
        <v>45494</v>
      </c>
      <c r="J7" s="42"/>
      <c r="K7" s="43"/>
      <c r="L7" s="52"/>
      <c r="M7" s="94"/>
      <c r="N7" s="240" t="s">
        <v>364</v>
      </c>
      <c r="O7" s="238" t="s">
        <v>148</v>
      </c>
      <c r="P7" s="276">
        <v>2</v>
      </c>
    </row>
    <row r="8" spans="2:27" ht="13.65" customHeight="1" x14ac:dyDescent="0.3">
      <c r="B8" s="41"/>
      <c r="C8" s="45" t="str">
        <f>Fixtures!C5</f>
        <v>Uxbridge</v>
      </c>
      <c r="D8" s="42" t="s">
        <v>106</v>
      </c>
      <c r="E8" s="43"/>
      <c r="F8" s="44"/>
      <c r="G8" s="139"/>
      <c r="H8" s="41"/>
      <c r="I8" s="42" t="str">
        <f>Fixtures!$C$18</f>
        <v>Pinner</v>
      </c>
      <c r="J8" s="42" t="s">
        <v>357</v>
      </c>
      <c r="K8" s="43" t="s">
        <v>78</v>
      </c>
      <c r="L8" s="52"/>
      <c r="M8" s="94"/>
      <c r="N8" s="240" t="s">
        <v>131</v>
      </c>
      <c r="O8" s="238" t="s">
        <v>152</v>
      </c>
      <c r="P8" s="276">
        <v>1</v>
      </c>
    </row>
    <row r="9" spans="2:27" ht="13.65" customHeight="1" x14ac:dyDescent="0.3">
      <c r="B9" s="41"/>
      <c r="C9" s="46"/>
      <c r="D9" s="42"/>
      <c r="E9" s="43"/>
      <c r="F9" s="44"/>
      <c r="G9" s="139"/>
      <c r="H9" s="41"/>
      <c r="I9" s="42"/>
      <c r="J9" s="42"/>
      <c r="K9" s="43"/>
      <c r="L9" s="52"/>
      <c r="M9" s="94"/>
      <c r="N9" s="240" t="s">
        <v>304</v>
      </c>
      <c r="O9" s="238" t="s">
        <v>148</v>
      </c>
      <c r="P9" s="276">
        <v>1</v>
      </c>
    </row>
    <row r="10" spans="2:27" ht="13.65" customHeight="1" x14ac:dyDescent="0.3">
      <c r="B10" s="37"/>
      <c r="C10" s="38">
        <f>Fixtures!B6</f>
        <v>45417</v>
      </c>
      <c r="D10" s="39"/>
      <c r="E10" s="39"/>
      <c r="F10" s="40"/>
      <c r="G10" s="139"/>
      <c r="H10" s="41"/>
      <c r="I10" s="38">
        <f>Fixtures!$B$19</f>
        <v>45501</v>
      </c>
      <c r="J10" s="60"/>
      <c r="K10" s="60"/>
      <c r="L10" s="52"/>
      <c r="M10" s="94"/>
      <c r="N10" s="240" t="s">
        <v>401</v>
      </c>
      <c r="O10" s="238" t="s">
        <v>148</v>
      </c>
      <c r="P10" s="276">
        <v>1</v>
      </c>
    </row>
    <row r="11" spans="2:27" ht="13.65" customHeight="1" x14ac:dyDescent="0.3">
      <c r="B11" s="41"/>
      <c r="C11" s="45" t="str">
        <f>Fixtures!C6</f>
        <v>Ickenham</v>
      </c>
      <c r="D11" s="42" t="s">
        <v>106</v>
      </c>
      <c r="E11" s="43"/>
      <c r="F11" s="44"/>
      <c r="G11" s="139"/>
      <c r="H11" s="41"/>
      <c r="I11" s="42" t="str">
        <f>Fixtures!$C$19</f>
        <v>Northwood</v>
      </c>
      <c r="J11" s="42" t="s">
        <v>374</v>
      </c>
      <c r="K11" s="43" t="s">
        <v>240</v>
      </c>
      <c r="L11" s="52"/>
      <c r="M11" s="94"/>
      <c r="N11" s="240" t="s">
        <v>140</v>
      </c>
      <c r="O11" s="238" t="s">
        <v>148</v>
      </c>
      <c r="P11" s="276">
        <v>1</v>
      </c>
    </row>
    <row r="12" spans="2:27" ht="13.65" customHeight="1" x14ac:dyDescent="0.3">
      <c r="B12" s="41"/>
      <c r="C12" s="46"/>
      <c r="D12" s="42"/>
      <c r="E12" s="43"/>
      <c r="F12" s="44"/>
      <c r="G12" s="139"/>
      <c r="H12" s="41"/>
      <c r="I12" s="42"/>
      <c r="J12" s="42"/>
      <c r="K12" s="42"/>
      <c r="L12" s="52"/>
      <c r="M12" s="94"/>
      <c r="N12" s="240" t="s">
        <v>356</v>
      </c>
      <c r="O12" s="238" t="s">
        <v>149</v>
      </c>
      <c r="P12" s="276">
        <v>1</v>
      </c>
    </row>
    <row r="13" spans="2:27" ht="13.65" customHeight="1" x14ac:dyDescent="0.3">
      <c r="B13" s="37"/>
      <c r="C13" s="38">
        <f>Fixtures!B7</f>
        <v>45424</v>
      </c>
      <c r="D13" s="42"/>
      <c r="E13" s="43"/>
      <c r="F13" s="40"/>
      <c r="G13" s="139"/>
      <c r="H13" s="41"/>
      <c r="I13" s="38">
        <f>Fixtures!$B$20</f>
        <v>45508</v>
      </c>
      <c r="J13" s="60"/>
      <c r="K13" s="60"/>
      <c r="L13" s="52"/>
      <c r="M13" s="94"/>
      <c r="N13" s="240" t="s">
        <v>183</v>
      </c>
      <c r="O13" s="238" t="s">
        <v>393</v>
      </c>
      <c r="P13" s="276">
        <v>1</v>
      </c>
    </row>
    <row r="14" spans="2:27" ht="13.65" customHeight="1" x14ac:dyDescent="0.3">
      <c r="B14" s="41"/>
      <c r="C14" s="45" t="str">
        <f>Fixtures!C7</f>
        <v>Harrow St. Mary's</v>
      </c>
      <c r="D14" s="42" t="s">
        <v>357</v>
      </c>
      <c r="E14" s="43" t="s">
        <v>78</v>
      </c>
      <c r="F14" s="44"/>
      <c r="G14" s="139"/>
      <c r="H14" s="41"/>
      <c r="I14" s="42" t="str">
        <f>Fixtures!$C$20</f>
        <v>Chiswick</v>
      </c>
      <c r="J14" s="42" t="s">
        <v>23</v>
      </c>
      <c r="K14" s="43" t="s">
        <v>78</v>
      </c>
      <c r="L14" s="52"/>
      <c r="M14" s="94"/>
      <c r="N14" s="240" t="s">
        <v>374</v>
      </c>
      <c r="O14" s="238" t="s">
        <v>156</v>
      </c>
      <c r="P14" s="276">
        <v>1</v>
      </c>
    </row>
    <row r="15" spans="2:27" ht="13.65" customHeight="1" x14ac:dyDescent="0.3">
      <c r="B15" s="41"/>
      <c r="C15" s="46"/>
      <c r="D15" s="42"/>
      <c r="E15" s="43"/>
      <c r="F15" s="44"/>
      <c r="G15" s="139"/>
      <c r="H15" s="41"/>
      <c r="I15" s="49"/>
      <c r="J15" s="42"/>
      <c r="K15" s="43"/>
      <c r="L15" s="52"/>
      <c r="M15" s="94"/>
      <c r="N15" s="240" t="s">
        <v>84</v>
      </c>
      <c r="O15" s="238" t="s">
        <v>148</v>
      </c>
      <c r="P15" s="276">
        <v>1</v>
      </c>
    </row>
    <row r="16" spans="2:27" ht="13.65" customHeight="1" x14ac:dyDescent="0.3">
      <c r="B16" s="37"/>
      <c r="C16" s="47">
        <f>Fixtures!B8</f>
        <v>45431</v>
      </c>
      <c r="D16" s="42"/>
      <c r="E16" s="43"/>
      <c r="F16" s="40"/>
      <c r="G16" s="139"/>
      <c r="H16" s="41"/>
      <c r="I16" s="38">
        <f>Fixtures!$B$21</f>
        <v>45514</v>
      </c>
      <c r="J16" s="42"/>
      <c r="K16" s="43"/>
      <c r="L16" s="52"/>
      <c r="M16" s="94"/>
      <c r="N16" s="240" t="s">
        <v>366</v>
      </c>
      <c r="O16" s="238" t="s">
        <v>149</v>
      </c>
      <c r="P16" s="276">
        <v>1</v>
      </c>
    </row>
    <row r="17" spans="2:16" ht="13.65" customHeight="1" x14ac:dyDescent="0.3">
      <c r="B17" s="41"/>
      <c r="C17" s="45" t="str">
        <f>Fixtures!C8</f>
        <v>Barnes</v>
      </c>
      <c r="D17" s="42" t="s">
        <v>359</v>
      </c>
      <c r="E17" s="43" t="s">
        <v>78</v>
      </c>
      <c r="F17" s="44"/>
      <c r="G17" s="139"/>
      <c r="H17" s="41"/>
      <c r="I17" s="42" t="str">
        <f>Fixtures!$C$21</f>
        <v>Prince's Head</v>
      </c>
      <c r="J17" s="42" t="s">
        <v>303</v>
      </c>
      <c r="K17" s="43"/>
      <c r="L17" s="52"/>
      <c r="M17" s="94"/>
      <c r="N17" s="239"/>
      <c r="O17" s="239"/>
      <c r="P17" s="239"/>
    </row>
    <row r="18" spans="2:16" ht="13.65" customHeight="1" x14ac:dyDescent="0.3">
      <c r="B18" s="41"/>
      <c r="C18" s="46"/>
      <c r="D18" s="48"/>
      <c r="E18" s="48"/>
      <c r="F18" s="44"/>
      <c r="G18" s="139"/>
      <c r="H18" s="41"/>
      <c r="I18" s="42"/>
      <c r="J18" s="42"/>
      <c r="K18" s="43"/>
      <c r="L18" s="52"/>
      <c r="M18" s="94"/>
    </row>
    <row r="19" spans="2:16" ht="13.65" customHeight="1" x14ac:dyDescent="0.3">
      <c r="B19" s="37"/>
      <c r="C19" s="38">
        <f>Fixtures!B9</f>
        <v>45438</v>
      </c>
      <c r="D19" s="39"/>
      <c r="E19" s="39"/>
      <c r="F19" s="40"/>
      <c r="G19" s="139"/>
      <c r="H19" s="41"/>
      <c r="I19" s="38">
        <f>Fixtures!$B$22</f>
        <v>45514</v>
      </c>
      <c r="J19" s="42"/>
      <c r="K19" s="43"/>
      <c r="L19" s="52"/>
      <c r="M19" s="94"/>
    </row>
    <row r="20" spans="2:16" ht="13.65" customHeight="1" x14ac:dyDescent="0.3">
      <c r="B20" s="41"/>
      <c r="C20" s="42" t="str">
        <f>Fixtures!C9</f>
        <v>Black Rose of Highgate</v>
      </c>
      <c r="D20" s="42" t="s">
        <v>360</v>
      </c>
      <c r="E20" s="43" t="s">
        <v>78</v>
      </c>
      <c r="F20" s="44"/>
      <c r="G20" s="139"/>
      <c r="H20" s="41"/>
      <c r="I20" s="42" t="str">
        <f>Fixtures!$C$22</f>
        <v>Post Modernists</v>
      </c>
      <c r="J20" s="42" t="s">
        <v>357</v>
      </c>
      <c r="K20" s="43" t="s">
        <v>78</v>
      </c>
      <c r="L20" s="52"/>
      <c r="M20" s="94"/>
    </row>
    <row r="21" spans="2:16" ht="13.65" customHeight="1" x14ac:dyDescent="0.3">
      <c r="B21" s="41"/>
      <c r="C21" s="46"/>
      <c r="D21" s="48"/>
      <c r="E21" s="48"/>
      <c r="F21" s="44"/>
      <c r="G21" s="139"/>
      <c r="H21" s="41"/>
      <c r="I21" s="42"/>
      <c r="J21" s="42"/>
      <c r="K21" s="43"/>
      <c r="L21" s="52"/>
      <c r="M21" s="94"/>
    </row>
    <row r="22" spans="2:16" ht="13.65" customHeight="1" x14ac:dyDescent="0.3">
      <c r="B22" s="37"/>
      <c r="C22" s="38">
        <f>Fixtures!B10</f>
        <v>45445</v>
      </c>
      <c r="D22" s="39"/>
      <c r="E22" s="39"/>
      <c r="F22" s="40"/>
      <c r="G22" s="139"/>
      <c r="H22" s="41"/>
      <c r="I22" s="38">
        <f>Fixtures!$B$23</f>
        <v>45515</v>
      </c>
      <c r="J22" s="42"/>
      <c r="K22" s="43"/>
      <c r="L22" s="52"/>
      <c r="M22" s="94"/>
    </row>
    <row r="23" spans="2:16" ht="13.65" customHeight="1" x14ac:dyDescent="0.3">
      <c r="B23" s="41"/>
      <c r="C23" s="42" t="str">
        <f>Fixtures!C10</f>
        <v>Old Actonians</v>
      </c>
      <c r="D23" s="42" t="s">
        <v>23</v>
      </c>
      <c r="E23" s="43" t="s">
        <v>78</v>
      </c>
      <c r="F23" s="44"/>
      <c r="G23" s="139"/>
      <c r="H23" s="41"/>
      <c r="I23" s="42" t="str">
        <f>Fixtures!$C$23</f>
        <v>Plastics</v>
      </c>
      <c r="J23" s="42" t="s">
        <v>303</v>
      </c>
      <c r="K23" s="43"/>
      <c r="L23" s="52"/>
      <c r="M23" s="94"/>
    </row>
    <row r="24" spans="2:16" ht="13.65" customHeight="1" x14ac:dyDescent="0.3">
      <c r="B24" s="41"/>
      <c r="C24" s="46"/>
      <c r="D24" s="46"/>
      <c r="E24" s="46"/>
      <c r="F24" s="44"/>
      <c r="G24" s="139"/>
      <c r="H24" s="41"/>
      <c r="I24" s="42"/>
      <c r="J24" s="42"/>
      <c r="K24" s="43"/>
      <c r="L24" s="52"/>
      <c r="M24" s="94"/>
    </row>
    <row r="25" spans="2:16" ht="13.65" customHeight="1" x14ac:dyDescent="0.3">
      <c r="B25" s="37"/>
      <c r="C25" s="38">
        <f>Fixtures!B11</f>
        <v>45452</v>
      </c>
      <c r="D25" s="39"/>
      <c r="E25" s="39"/>
      <c r="F25" s="40"/>
      <c r="G25" s="139"/>
      <c r="H25" s="41"/>
      <c r="I25" s="38">
        <f>Fixtures!B24</f>
        <v>45515</v>
      </c>
      <c r="J25" s="42"/>
      <c r="K25" s="43"/>
      <c r="L25" s="52"/>
      <c r="M25" s="94"/>
    </row>
    <row r="26" spans="2:16" ht="13.65" customHeight="1" x14ac:dyDescent="0.3">
      <c r="B26" s="41"/>
      <c r="C26" s="42" t="str">
        <f>Fixtures!C11</f>
        <v>Brentham</v>
      </c>
      <c r="D26" s="42" t="s">
        <v>364</v>
      </c>
      <c r="E26" s="43" t="s">
        <v>78</v>
      </c>
      <c r="F26" s="44"/>
      <c r="G26" s="139"/>
      <c r="H26" s="41"/>
      <c r="I26" s="42" t="str">
        <f>Fixtures!$C$24</f>
        <v>Post Modernists</v>
      </c>
      <c r="J26" s="42" t="s">
        <v>140</v>
      </c>
      <c r="K26" s="43" t="s">
        <v>78</v>
      </c>
      <c r="L26" s="52"/>
      <c r="M26" s="94"/>
    </row>
    <row r="27" spans="2:16" ht="13.65" customHeight="1" x14ac:dyDescent="0.3">
      <c r="B27" s="41"/>
      <c r="C27" s="49"/>
      <c r="D27" s="48"/>
      <c r="E27" s="48"/>
      <c r="F27" s="44"/>
      <c r="G27" s="139"/>
      <c r="H27" s="41"/>
      <c r="I27" s="42"/>
      <c r="J27" s="42"/>
      <c r="K27" s="43"/>
      <c r="L27" s="52"/>
      <c r="M27" s="94"/>
    </row>
    <row r="28" spans="2:16" ht="13.65" customHeight="1" x14ac:dyDescent="0.3">
      <c r="B28" s="37"/>
      <c r="C28" s="38">
        <f>Fixtures!B12</f>
        <v>45459</v>
      </c>
      <c r="D28" s="60"/>
      <c r="E28" s="43"/>
      <c r="F28" s="40"/>
      <c r="G28" s="139"/>
      <c r="H28" s="41"/>
      <c r="I28" s="38">
        <f>Fixtures!$B$25</f>
        <v>45522</v>
      </c>
      <c r="J28" s="42"/>
      <c r="K28" s="43"/>
      <c r="L28" s="52"/>
      <c r="M28" s="94"/>
    </row>
    <row r="29" spans="2:16" ht="13.65" customHeight="1" x14ac:dyDescent="0.3">
      <c r="B29" s="41"/>
      <c r="C29" s="42" t="str">
        <f>Fixtures!C12</f>
        <v>Putney</v>
      </c>
      <c r="D29" s="42" t="s">
        <v>364</v>
      </c>
      <c r="E29" s="43" t="s">
        <v>78</v>
      </c>
      <c r="F29" s="50"/>
      <c r="G29" s="139"/>
      <c r="H29" s="41"/>
      <c r="I29" s="42" t="str">
        <f>Fixtures!$C$25</f>
        <v>Winchmore Hill</v>
      </c>
      <c r="J29" s="42" t="s">
        <v>359</v>
      </c>
      <c r="K29" s="43" t="s">
        <v>78</v>
      </c>
      <c r="L29" s="52"/>
      <c r="M29" s="94"/>
    </row>
    <row r="30" spans="2:16" ht="13.65" customHeight="1" x14ac:dyDescent="0.3">
      <c r="B30" s="41"/>
      <c r="C30" s="42"/>
      <c r="D30" s="42"/>
      <c r="E30" s="43"/>
      <c r="F30" s="50"/>
      <c r="G30" s="139"/>
      <c r="H30" s="41"/>
      <c r="I30" s="42"/>
      <c r="J30" s="42"/>
      <c r="K30" s="43"/>
      <c r="L30" s="52"/>
      <c r="M30" s="94"/>
    </row>
    <row r="31" spans="2:16" ht="13.65" customHeight="1" x14ac:dyDescent="0.25">
      <c r="B31" s="37"/>
      <c r="C31" s="38">
        <f>Fixtures!B13</f>
        <v>45466</v>
      </c>
      <c r="D31" s="39"/>
      <c r="E31" s="39"/>
      <c r="F31" s="40"/>
      <c r="G31" s="139"/>
      <c r="H31" s="41"/>
      <c r="I31" s="38">
        <f>Fixtures!$B$26</f>
        <v>45529</v>
      </c>
      <c r="J31" s="42"/>
      <c r="K31" s="43"/>
      <c r="L31" s="52"/>
    </row>
    <row r="32" spans="2:16" ht="13.65" customHeight="1" x14ac:dyDescent="0.25">
      <c r="B32" s="41"/>
      <c r="C32" s="42" t="str">
        <f>Fixtures!C13</f>
        <v>Barnes</v>
      </c>
      <c r="D32" s="42" t="s">
        <v>183</v>
      </c>
      <c r="E32" s="43" t="s">
        <v>394</v>
      </c>
      <c r="F32" s="50"/>
      <c r="G32" s="139"/>
      <c r="H32" s="41"/>
      <c r="I32" s="42" t="str">
        <f>Fixtures!$C$26</f>
        <v>Pinner</v>
      </c>
      <c r="J32" s="42" t="s">
        <v>356</v>
      </c>
      <c r="K32" s="43" t="s">
        <v>302</v>
      </c>
      <c r="L32" s="52"/>
    </row>
    <row r="33" spans="2:20" ht="13.65" customHeight="1" x14ac:dyDescent="0.25">
      <c r="B33" s="41"/>
      <c r="C33" s="42"/>
      <c r="D33" s="51"/>
      <c r="E33" s="51"/>
      <c r="F33" s="52"/>
      <c r="G33" s="139"/>
      <c r="H33" s="41"/>
      <c r="I33" s="42"/>
      <c r="J33" s="42"/>
      <c r="K33" s="43"/>
      <c r="L33" s="52"/>
    </row>
    <row r="34" spans="2:20" ht="12.65" customHeight="1" x14ac:dyDescent="0.25">
      <c r="B34" s="37"/>
      <c r="C34" s="38">
        <f>Fixtures!B14</f>
        <v>45473</v>
      </c>
      <c r="D34" s="39"/>
      <c r="E34" s="39"/>
      <c r="F34" s="40"/>
      <c r="G34"/>
      <c r="H34" s="41"/>
      <c r="I34" s="38">
        <f>Fixtures!$B$27</f>
        <v>45536</v>
      </c>
      <c r="J34" s="42"/>
      <c r="K34" s="43"/>
      <c r="L34" s="52"/>
    </row>
    <row r="35" spans="2:20" ht="12.65" customHeight="1" x14ac:dyDescent="0.25">
      <c r="B35" s="41"/>
      <c r="C35" s="42" t="str">
        <f>Fixtures!C14</f>
        <v>Kew</v>
      </c>
      <c r="D35" s="42" t="s">
        <v>304</v>
      </c>
      <c r="E35" s="43" t="s">
        <v>78</v>
      </c>
      <c r="F35" s="50"/>
      <c r="G35"/>
      <c r="H35" s="41"/>
      <c r="I35" s="42" t="str">
        <f>Fixtures!$C$27</f>
        <v>Uxbridge</v>
      </c>
      <c r="J35" s="42" t="s">
        <v>23</v>
      </c>
      <c r="K35" s="43" t="s">
        <v>78</v>
      </c>
      <c r="L35" s="52"/>
    </row>
    <row r="36" spans="2:20" ht="12.65" customHeight="1" x14ac:dyDescent="0.25">
      <c r="B36" s="41"/>
      <c r="C36" s="42"/>
      <c r="D36" s="51"/>
      <c r="E36" s="51"/>
      <c r="F36" s="52"/>
      <c r="G36"/>
      <c r="H36" s="41"/>
      <c r="I36" s="42"/>
      <c r="J36" s="42"/>
      <c r="K36" s="43"/>
      <c r="L36" s="52"/>
    </row>
    <row r="37" spans="2:20" ht="12.65" customHeight="1" x14ac:dyDescent="0.25">
      <c r="B37" s="37"/>
      <c r="C37" s="38">
        <f>Fixtures!B15</f>
        <v>45480</v>
      </c>
      <c r="D37" s="39"/>
      <c r="E37" s="39"/>
      <c r="F37" s="40"/>
      <c r="G37"/>
      <c r="H37" s="41"/>
      <c r="I37" s="38">
        <f>Fixtures!B28</f>
        <v>45543</v>
      </c>
      <c r="J37" s="42"/>
      <c r="K37" s="43"/>
      <c r="L37" s="52"/>
    </row>
    <row r="38" spans="2:20" ht="12.65" customHeight="1" x14ac:dyDescent="0.25">
      <c r="B38" s="41"/>
      <c r="C38" s="42" t="str">
        <f>Fixtures!C15</f>
        <v>Shepherd's Bush</v>
      </c>
      <c r="D38" s="42" t="s">
        <v>378</v>
      </c>
      <c r="E38" s="43"/>
      <c r="F38" s="50"/>
      <c r="G38"/>
      <c r="H38" s="41"/>
      <c r="I38" s="42" t="str">
        <f>Fixtures!C28</f>
        <v>Highgate</v>
      </c>
      <c r="J38" s="42" t="s">
        <v>131</v>
      </c>
      <c r="K38" s="43" t="s">
        <v>426</v>
      </c>
      <c r="L38" s="52"/>
    </row>
    <row r="39" spans="2:20" ht="12.65" customHeight="1" x14ac:dyDescent="0.25">
      <c r="B39" s="41"/>
      <c r="C39" s="42"/>
      <c r="D39" s="51"/>
      <c r="E39" s="51"/>
      <c r="F39" s="52"/>
      <c r="G39"/>
      <c r="H39" s="41"/>
      <c r="I39" s="42"/>
      <c r="J39" s="42"/>
      <c r="K39" s="43"/>
      <c r="L39" s="52"/>
    </row>
    <row r="40" spans="2:20" ht="12.65" customHeight="1" x14ac:dyDescent="0.25">
      <c r="B40" s="37"/>
      <c r="C40" s="38">
        <f>Fixtures!B16</f>
        <v>45485</v>
      </c>
      <c r="D40" s="39"/>
      <c r="E40" s="39"/>
      <c r="F40" s="40"/>
      <c r="G40"/>
      <c r="H40" s="41"/>
      <c r="I40" s="38">
        <f>Fixtures!B29</f>
        <v>45550</v>
      </c>
      <c r="J40" s="42"/>
      <c r="K40" s="43"/>
      <c r="L40" s="52"/>
    </row>
    <row r="41" spans="2:20" ht="12.65" customHeight="1" x14ac:dyDescent="0.25">
      <c r="B41" s="41"/>
      <c r="C41" s="42" t="str">
        <f>Fixtures!C16</f>
        <v>Prince's Head</v>
      </c>
      <c r="D41" s="42" t="s">
        <v>366</v>
      </c>
      <c r="E41" s="43" t="s">
        <v>302</v>
      </c>
      <c r="F41" s="50"/>
      <c r="G41"/>
      <c r="H41" s="41"/>
      <c r="I41" s="42" t="str">
        <f>Fixtures!C29</f>
        <v>Crouch End</v>
      </c>
      <c r="J41" s="42" t="s">
        <v>84</v>
      </c>
      <c r="K41" s="43" t="s">
        <v>302</v>
      </c>
      <c r="L41" s="52"/>
      <c r="R41" s="138"/>
      <c r="S41" s="138"/>
      <c r="T41" s="138"/>
    </row>
    <row r="42" spans="2:20" ht="12.65" customHeight="1" x14ac:dyDescent="0.25">
      <c r="B42" s="53"/>
      <c r="C42" s="54"/>
      <c r="D42" s="245"/>
      <c r="E42" s="245"/>
      <c r="F42" s="56"/>
      <c r="G42"/>
      <c r="H42" s="53"/>
      <c r="I42" s="54"/>
      <c r="J42" s="54"/>
      <c r="K42" s="55"/>
      <c r="L42" s="56"/>
      <c r="R42" s="146"/>
      <c r="S42" s="146"/>
    </row>
    <row r="43" spans="2:20" ht="12.65" customHeight="1" x14ac:dyDescent="0.25">
      <c r="G43"/>
      <c r="R43" s="146"/>
      <c r="S43" s="146"/>
    </row>
    <row r="44" spans="2:20" ht="12.65" customHeight="1" x14ac:dyDescent="0.25">
      <c r="G44"/>
      <c r="R44" s="146"/>
      <c r="S44" s="146"/>
    </row>
    <row r="45" spans="2:20" ht="12.65" customHeight="1" x14ac:dyDescent="0.25">
      <c r="G45"/>
      <c r="R45" s="146"/>
      <c r="S45" s="146"/>
    </row>
    <row r="46" spans="2:20" ht="12.65" customHeight="1" x14ac:dyDescent="0.25">
      <c r="G46"/>
    </row>
    <row r="47" spans="2:20" ht="12.65" customHeight="1" x14ac:dyDescent="0.25">
      <c r="G47"/>
    </row>
    <row r="48" spans="2:20" ht="12.65" customHeight="1" x14ac:dyDescent="0.25">
      <c r="G48"/>
    </row>
    <row r="49" spans="7:7" ht="12.65" customHeight="1" x14ac:dyDescent="0.25">
      <c r="G49"/>
    </row>
    <row r="50" spans="7:7" ht="12.65" customHeight="1" x14ac:dyDescent="0.25">
      <c r="G50"/>
    </row>
    <row r="51" spans="7:7" ht="12.65" customHeight="1" x14ac:dyDescent="0.25">
      <c r="G51"/>
    </row>
    <row r="52" spans="7:7" ht="12.65" customHeight="1" x14ac:dyDescent="0.25">
      <c r="G52"/>
    </row>
    <row r="53" spans="7:7" ht="12.65" customHeight="1" x14ac:dyDescent="0.25">
      <c r="G53"/>
    </row>
    <row r="54" spans="7:7" ht="12.65" customHeight="1" x14ac:dyDescent="0.25">
      <c r="G54"/>
    </row>
    <row r="55" spans="7:7" ht="12.65" customHeight="1" x14ac:dyDescent="0.25">
      <c r="G55"/>
    </row>
    <row r="56" spans="7:7" ht="12.65" customHeight="1" x14ac:dyDescent="0.25">
      <c r="G56"/>
    </row>
    <row r="57" spans="7:7" ht="12.65" customHeight="1" x14ac:dyDescent="0.25">
      <c r="G57"/>
    </row>
    <row r="58" spans="7:7" ht="12.65" customHeight="1" x14ac:dyDescent="0.25">
      <c r="G58"/>
    </row>
    <row r="59" spans="7:7" ht="12.65" customHeight="1" x14ac:dyDescent="0.25">
      <c r="G59"/>
    </row>
    <row r="60" spans="7:7" ht="12.65" customHeight="1" x14ac:dyDescent="0.25">
      <c r="G60"/>
    </row>
    <row r="61" spans="7:7" ht="12.65" customHeight="1" x14ac:dyDescent="0.25">
      <c r="G61"/>
    </row>
    <row r="62" spans="7:7" ht="12.65" customHeight="1" x14ac:dyDescent="0.25">
      <c r="G62"/>
    </row>
    <row r="63" spans="7:7" ht="12.65" customHeight="1" x14ac:dyDescent="0.25">
      <c r="G63"/>
    </row>
    <row r="64" spans="7:7" ht="12.65" customHeight="1" x14ac:dyDescent="0.25">
      <c r="G64"/>
    </row>
    <row r="65" spans="7:7" ht="12.65" customHeight="1" x14ac:dyDescent="0.25">
      <c r="G65"/>
    </row>
  </sheetData>
  <sortState xmlns:xlrd2="http://schemas.microsoft.com/office/spreadsheetml/2017/richdata2" ref="N4:P16">
    <sortCondition descending="1" ref="P4:P16"/>
    <sortCondition ref="N4:N16"/>
  </sortState>
  <phoneticPr fontId="8" type="noConversion"/>
  <pageMargins left="0.75" right="0.75" top="1" bottom="1" header="0.5" footer="0.5"/>
  <pageSetup paperSize="9" orientation="portrait" r:id="rId1"/>
  <headerFooter alignWithMargins="0"/>
  <ignoredErrors>
    <ignoredError sqref="C1 C6 C9 C12 C15 C18 C21 C24 C27 N1:P2 B1:B29 A2:A65536 F1:G29 Q10:Q12 M1:M33 D1:E4 H1:L2 Q1:Q8 R1:IV2 M43:M65536 R46:IV65536 Q22:Q65536 S29:IV45 H43:L65529 B50:F65543 C3 N17:P65527 G39:G65533 R3:IU12 R19:IU28 Q19:Q20 Q13:IR18" evalErro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B67"/>
  <sheetViews>
    <sheetView showGridLines="0" showRowColHeaders="0" zoomScale="85" zoomScaleNormal="85" workbookViewId="0">
      <selection activeCell="A103" sqref="A103"/>
    </sheetView>
  </sheetViews>
  <sheetFormatPr defaultColWidth="9.08984375" defaultRowHeight="12.65" customHeight="1" x14ac:dyDescent="0.25"/>
  <cols>
    <col min="1" max="1" width="4.08984375" customWidth="1"/>
    <col min="2" max="2" width="3" customWidth="1"/>
    <col min="3" max="3" width="20.08984375" customWidth="1"/>
    <col min="4" max="4" width="16.6328125" customWidth="1"/>
    <col min="5" max="5" width="6.453125" customWidth="1"/>
    <col min="6" max="6" width="3" customWidth="1"/>
    <col min="7" max="7" width="1.90625" style="147" customWidth="1"/>
    <col min="8" max="8" width="3" customWidth="1"/>
    <col min="9" max="9" width="20.08984375" customWidth="1"/>
    <col min="10" max="10" width="16.6328125" customWidth="1"/>
    <col min="11" max="11" width="5.36328125" customWidth="1"/>
    <col min="12" max="12" width="3" customWidth="1"/>
    <col min="13" max="13" width="1.90625" customWidth="1"/>
    <col min="14" max="14" width="23" customWidth="1"/>
    <col min="15" max="16" width="5.36328125" customWidth="1"/>
    <col min="17" max="17" width="3" customWidth="1"/>
  </cols>
  <sheetData>
    <row r="1" spans="2:28" ht="13.65" customHeight="1" x14ac:dyDescent="0.25"/>
    <row r="2" spans="2:28" ht="13.65" customHeight="1" x14ac:dyDescent="0.3">
      <c r="B2" s="61"/>
      <c r="C2" s="62" t="s">
        <v>105</v>
      </c>
      <c r="D2" s="94"/>
      <c r="E2" s="94"/>
      <c r="F2" s="94"/>
      <c r="G2" s="107"/>
      <c r="H2" s="94"/>
      <c r="I2" s="94"/>
      <c r="J2" s="94"/>
      <c r="K2" s="94"/>
      <c r="L2" s="94"/>
      <c r="M2" s="94"/>
      <c r="N2" s="94"/>
      <c r="O2" s="94"/>
      <c r="P2" s="94"/>
    </row>
    <row r="3" spans="2:28" ht="13.65" customHeight="1" x14ac:dyDescent="0.3">
      <c r="B3" s="34"/>
      <c r="C3" s="35"/>
      <c r="D3" s="35"/>
      <c r="E3" s="35"/>
      <c r="F3" s="36"/>
      <c r="G3" s="139"/>
      <c r="H3" s="57"/>
      <c r="I3" s="58"/>
      <c r="J3" s="58"/>
      <c r="K3" s="59"/>
      <c r="L3" s="36"/>
      <c r="M3" s="94"/>
      <c r="N3" s="241" t="s">
        <v>153</v>
      </c>
      <c r="O3" s="242"/>
      <c r="P3" s="243"/>
      <c r="V3" s="100"/>
      <c r="AA3" s="101"/>
      <c r="AB3" s="100"/>
    </row>
    <row r="4" spans="2:28" ht="13.65" customHeight="1" x14ac:dyDescent="0.3">
      <c r="B4" s="37"/>
      <c r="C4" s="38">
        <f>Fixtures!B4</f>
        <v>45403</v>
      </c>
      <c r="D4" s="39"/>
      <c r="E4" s="39"/>
      <c r="F4" s="40"/>
      <c r="G4" s="139"/>
      <c r="H4" s="41"/>
      <c r="I4" s="38">
        <f>Fixtures!B17</f>
        <v>45487</v>
      </c>
      <c r="J4" s="42"/>
      <c r="K4" s="42"/>
      <c r="L4" s="52"/>
      <c r="M4" s="94"/>
      <c r="N4" s="240" t="s">
        <v>359</v>
      </c>
      <c r="O4" s="238" t="s">
        <v>148</v>
      </c>
      <c r="P4" s="276">
        <v>4</v>
      </c>
      <c r="V4" s="100"/>
      <c r="AA4" s="101"/>
      <c r="AB4" s="101"/>
    </row>
    <row r="5" spans="2:28" ht="13.65" customHeight="1" x14ac:dyDescent="0.3">
      <c r="B5" s="41"/>
      <c r="C5" s="42" t="str">
        <f>Fixtures!C4</f>
        <v>Brentham</v>
      </c>
      <c r="D5" s="42" t="s">
        <v>106</v>
      </c>
      <c r="E5" s="43"/>
      <c r="F5" s="44"/>
      <c r="G5" s="139"/>
      <c r="H5" s="41"/>
      <c r="I5" s="42" t="str">
        <f>Fixtures!C17</f>
        <v>Teddington</v>
      </c>
      <c r="J5" s="42" t="s">
        <v>106</v>
      </c>
      <c r="K5" s="43"/>
      <c r="L5" s="52"/>
      <c r="M5" s="94"/>
      <c r="N5" s="240" t="s">
        <v>357</v>
      </c>
      <c r="O5" s="238" t="s">
        <v>148</v>
      </c>
      <c r="P5" s="276">
        <v>4</v>
      </c>
    </row>
    <row r="6" spans="2:28" ht="13.65" customHeight="1" x14ac:dyDescent="0.3">
      <c r="B6" s="41"/>
      <c r="C6" s="42"/>
      <c r="D6" s="42"/>
      <c r="E6" s="43"/>
      <c r="F6" s="44"/>
      <c r="G6" s="139"/>
      <c r="H6" s="41"/>
      <c r="I6" s="42"/>
      <c r="J6" s="60"/>
      <c r="K6" s="60"/>
      <c r="L6" s="52"/>
      <c r="M6" s="94"/>
      <c r="N6" s="240" t="s">
        <v>23</v>
      </c>
      <c r="O6" s="238" t="s">
        <v>148</v>
      </c>
      <c r="P6" s="276">
        <v>3</v>
      </c>
    </row>
    <row r="7" spans="2:28" ht="13.65" customHeight="1" x14ac:dyDescent="0.3">
      <c r="B7" s="37"/>
      <c r="C7" s="38">
        <f>Fixtures!B5</f>
        <v>45410</v>
      </c>
      <c r="D7" s="42"/>
      <c r="E7" s="43"/>
      <c r="F7" s="40"/>
      <c r="G7" s="139"/>
      <c r="H7" s="41"/>
      <c r="I7" s="38">
        <f>Fixtures!$B$18</f>
        <v>45494</v>
      </c>
      <c r="J7" s="42"/>
      <c r="K7" s="42"/>
      <c r="L7" s="52"/>
      <c r="M7" s="94"/>
      <c r="N7" s="240" t="s">
        <v>142</v>
      </c>
      <c r="O7" s="238" t="s">
        <v>149</v>
      </c>
      <c r="P7" s="276">
        <v>2</v>
      </c>
    </row>
    <row r="8" spans="2:28" ht="13.65" customHeight="1" x14ac:dyDescent="0.3">
      <c r="B8" s="41"/>
      <c r="C8" s="45" t="str">
        <f>Fixtures!C5</f>
        <v>Uxbridge</v>
      </c>
      <c r="D8" s="42" t="s">
        <v>106</v>
      </c>
      <c r="E8" s="43"/>
      <c r="F8" s="44"/>
      <c r="G8" s="139"/>
      <c r="H8" s="41"/>
      <c r="I8" s="42" t="str">
        <f>Fixtures!$C$18</f>
        <v>Pinner</v>
      </c>
      <c r="J8" s="42" t="s">
        <v>366</v>
      </c>
      <c r="K8" s="43" t="s">
        <v>302</v>
      </c>
      <c r="L8" s="52"/>
      <c r="M8" s="94"/>
      <c r="N8" s="240" t="s">
        <v>96</v>
      </c>
      <c r="O8" s="238" t="s">
        <v>151</v>
      </c>
      <c r="P8" s="276">
        <v>2</v>
      </c>
    </row>
    <row r="9" spans="2:28" ht="13.65" customHeight="1" x14ac:dyDescent="0.3">
      <c r="B9" s="41"/>
      <c r="C9" s="46"/>
      <c r="D9" s="42"/>
      <c r="E9" s="43"/>
      <c r="F9" s="44"/>
      <c r="G9" s="139"/>
      <c r="H9" s="41"/>
      <c r="I9" s="42"/>
      <c r="J9" s="60"/>
      <c r="K9" s="60"/>
      <c r="L9" s="52"/>
      <c r="M9" s="94"/>
      <c r="N9" s="240" t="s">
        <v>363</v>
      </c>
      <c r="O9" s="238" t="s">
        <v>148</v>
      </c>
      <c r="P9" s="276">
        <v>1</v>
      </c>
    </row>
    <row r="10" spans="2:28" ht="13.65" customHeight="1" x14ac:dyDescent="0.3">
      <c r="B10" s="37"/>
      <c r="C10" s="38">
        <f>Fixtures!B6</f>
        <v>45417</v>
      </c>
      <c r="D10" s="39"/>
      <c r="E10" s="39"/>
      <c r="F10" s="40"/>
      <c r="G10" s="139"/>
      <c r="H10" s="41"/>
      <c r="I10" s="38">
        <f>Fixtures!$B$19</f>
        <v>45501</v>
      </c>
      <c r="J10" s="60"/>
      <c r="K10" s="60"/>
      <c r="L10" s="52"/>
      <c r="M10" s="94"/>
      <c r="N10" s="240" t="s">
        <v>139</v>
      </c>
      <c r="O10" s="238" t="s">
        <v>149</v>
      </c>
      <c r="P10" s="276">
        <v>1</v>
      </c>
    </row>
    <row r="11" spans="2:28" ht="13.65" customHeight="1" x14ac:dyDescent="0.3">
      <c r="B11" s="41"/>
      <c r="C11" s="45" t="str">
        <f>Fixtures!C6</f>
        <v>Ickenham</v>
      </c>
      <c r="D11" s="42" t="s">
        <v>106</v>
      </c>
      <c r="E11" s="43"/>
      <c r="F11" s="44"/>
      <c r="G11" s="139"/>
      <c r="H11" s="41"/>
      <c r="I11" s="42" t="str">
        <f>Fixtures!$C$19</f>
        <v>Northwood</v>
      </c>
      <c r="J11" s="42" t="s">
        <v>142</v>
      </c>
      <c r="K11" s="43" t="s">
        <v>302</v>
      </c>
      <c r="L11" s="52"/>
      <c r="M11" s="94"/>
      <c r="N11" s="240" t="s">
        <v>356</v>
      </c>
      <c r="O11" s="238" t="s">
        <v>149</v>
      </c>
      <c r="P11" s="276">
        <v>1</v>
      </c>
    </row>
    <row r="12" spans="2:28" ht="13.65" customHeight="1" x14ac:dyDescent="0.3">
      <c r="B12" s="41"/>
      <c r="C12" s="46"/>
      <c r="D12" s="42"/>
      <c r="E12" s="42"/>
      <c r="F12" s="44"/>
      <c r="G12" s="139"/>
      <c r="H12" s="41"/>
      <c r="I12" s="42"/>
      <c r="J12" s="42"/>
      <c r="K12" s="42"/>
      <c r="L12" s="52"/>
      <c r="M12" s="94"/>
      <c r="N12" s="240" t="s">
        <v>84</v>
      </c>
      <c r="O12" s="238" t="s">
        <v>149</v>
      </c>
      <c r="P12" s="276">
        <v>1</v>
      </c>
    </row>
    <row r="13" spans="2:28" ht="13.65" customHeight="1" x14ac:dyDescent="0.3">
      <c r="B13" s="37"/>
      <c r="C13" s="38">
        <f>Fixtures!B7</f>
        <v>45424</v>
      </c>
      <c r="D13" s="42"/>
      <c r="E13" s="43"/>
      <c r="F13" s="40"/>
      <c r="G13" s="139"/>
      <c r="H13" s="41"/>
      <c r="I13" s="38">
        <f>Fixtures!$B$20</f>
        <v>45508</v>
      </c>
      <c r="J13" s="60"/>
      <c r="K13" s="60"/>
      <c r="L13" s="52"/>
      <c r="M13" s="94"/>
      <c r="N13" s="240" t="s">
        <v>366</v>
      </c>
      <c r="O13" s="238" t="s">
        <v>149</v>
      </c>
      <c r="P13" s="276">
        <v>1</v>
      </c>
    </row>
    <row r="14" spans="2:28" ht="13.65" customHeight="1" x14ac:dyDescent="0.3">
      <c r="B14" s="41"/>
      <c r="C14" s="45" t="str">
        <f>Fixtures!C7</f>
        <v>Harrow St. Mary's</v>
      </c>
      <c r="D14" s="42" t="s">
        <v>96</v>
      </c>
      <c r="E14" s="43" t="s">
        <v>79</v>
      </c>
      <c r="F14" s="44"/>
      <c r="G14" s="139"/>
      <c r="H14" s="41"/>
      <c r="I14" s="42" t="str">
        <f>Fixtures!$C$20</f>
        <v>Chiswick</v>
      </c>
      <c r="J14" s="42" t="s">
        <v>142</v>
      </c>
      <c r="K14" s="43" t="s">
        <v>302</v>
      </c>
      <c r="L14" s="52"/>
      <c r="M14" s="94"/>
      <c r="N14" s="240" t="s">
        <v>404</v>
      </c>
      <c r="O14" s="238" t="s">
        <v>156</v>
      </c>
      <c r="P14" s="276">
        <v>1</v>
      </c>
    </row>
    <row r="15" spans="2:28" ht="13.65" customHeight="1" x14ac:dyDescent="0.3">
      <c r="B15" s="41"/>
      <c r="C15" s="46"/>
      <c r="D15" s="42"/>
      <c r="E15" s="43"/>
      <c r="F15" s="44"/>
      <c r="G15" s="139"/>
      <c r="H15" s="41"/>
      <c r="I15" s="49"/>
      <c r="J15" s="42"/>
      <c r="K15" s="43"/>
      <c r="L15" s="52"/>
      <c r="M15" s="94"/>
      <c r="N15" s="244"/>
      <c r="O15" s="239"/>
      <c r="P15" s="239"/>
    </row>
    <row r="16" spans="2:28" ht="13.65" customHeight="1" x14ac:dyDescent="0.3">
      <c r="B16" s="37"/>
      <c r="C16" s="47">
        <f>Fixtures!B8</f>
        <v>45431</v>
      </c>
      <c r="D16" s="42"/>
      <c r="E16" s="43"/>
      <c r="F16" s="40"/>
      <c r="G16" s="139"/>
      <c r="H16" s="41"/>
      <c r="I16" s="38">
        <f>Fixtures!$B$21</f>
        <v>45514</v>
      </c>
      <c r="J16" s="42"/>
      <c r="K16" s="43"/>
      <c r="L16" s="52"/>
      <c r="M16" s="94"/>
    </row>
    <row r="17" spans="2:14" ht="13.65" customHeight="1" x14ac:dyDescent="0.3">
      <c r="B17" s="41"/>
      <c r="C17" s="45" t="str">
        <f>Fixtures!C8</f>
        <v>Barnes</v>
      </c>
      <c r="D17" s="42" t="s">
        <v>363</v>
      </c>
      <c r="E17" s="43" t="s">
        <v>78</v>
      </c>
      <c r="F17" s="44"/>
      <c r="G17" s="139"/>
      <c r="H17" s="41"/>
      <c r="I17" s="42" t="str">
        <f>Fixtures!$C$21</f>
        <v>Prince's Head</v>
      </c>
      <c r="J17" s="42" t="s">
        <v>23</v>
      </c>
      <c r="K17" s="43" t="s">
        <v>78</v>
      </c>
      <c r="L17" s="52"/>
      <c r="M17" s="94"/>
    </row>
    <row r="18" spans="2:14" ht="13.65" customHeight="1" x14ac:dyDescent="0.3">
      <c r="B18" s="41"/>
      <c r="C18" s="46"/>
      <c r="D18" s="48"/>
      <c r="E18" s="48"/>
      <c r="F18" s="44"/>
      <c r="G18" s="139"/>
      <c r="H18" s="41"/>
      <c r="I18" s="42"/>
      <c r="J18" s="42"/>
      <c r="K18" s="43"/>
      <c r="L18" s="52"/>
      <c r="M18" s="94"/>
    </row>
    <row r="19" spans="2:14" ht="13.65" customHeight="1" x14ac:dyDescent="0.3">
      <c r="B19" s="37"/>
      <c r="C19" s="38">
        <f>Fixtures!B9</f>
        <v>45438</v>
      </c>
      <c r="D19" s="39"/>
      <c r="E19" s="39"/>
      <c r="F19" s="40"/>
      <c r="G19" s="139"/>
      <c r="H19" s="41"/>
      <c r="I19" s="38">
        <f>Fixtures!$B$22</f>
        <v>45514</v>
      </c>
      <c r="J19" s="42"/>
      <c r="K19" s="43"/>
      <c r="L19" s="52"/>
      <c r="M19" s="94"/>
    </row>
    <row r="20" spans="2:14" ht="13.65" customHeight="1" x14ac:dyDescent="0.3">
      <c r="B20" s="41"/>
      <c r="C20" s="42" t="str">
        <f>Fixtures!C9</f>
        <v>Black Rose of Highgate</v>
      </c>
      <c r="D20" s="42" t="s">
        <v>84</v>
      </c>
      <c r="E20" s="43" t="s">
        <v>302</v>
      </c>
      <c r="F20" s="44"/>
      <c r="G20" s="139"/>
      <c r="H20" s="41"/>
      <c r="I20" s="42" t="str">
        <f>Fixtures!$C$22</f>
        <v>Post Modernists</v>
      </c>
      <c r="J20" s="42" t="s">
        <v>96</v>
      </c>
      <c r="K20" s="43" t="s">
        <v>79</v>
      </c>
      <c r="L20" s="52"/>
      <c r="M20" s="94"/>
    </row>
    <row r="21" spans="2:14" ht="13.65" customHeight="1" x14ac:dyDescent="0.3">
      <c r="B21" s="41"/>
      <c r="C21" s="46"/>
      <c r="D21" s="48"/>
      <c r="E21" s="48"/>
      <c r="F21" s="44"/>
      <c r="G21" s="139"/>
      <c r="H21" s="41"/>
      <c r="I21" s="42"/>
      <c r="J21" s="42"/>
      <c r="K21" s="43"/>
      <c r="L21" s="52"/>
      <c r="M21" s="94"/>
    </row>
    <row r="22" spans="2:14" ht="13.65" customHeight="1" x14ac:dyDescent="0.3">
      <c r="B22" s="37"/>
      <c r="C22" s="38">
        <f>Fixtures!B10</f>
        <v>45445</v>
      </c>
      <c r="D22" s="39"/>
      <c r="E22" s="39"/>
      <c r="F22" s="40"/>
      <c r="G22" s="139"/>
      <c r="H22" s="41"/>
      <c r="I22" s="38">
        <f>Fixtures!$B$23</f>
        <v>45515</v>
      </c>
      <c r="J22" s="42"/>
      <c r="K22" s="43"/>
      <c r="L22" s="52"/>
      <c r="M22" s="94"/>
    </row>
    <row r="23" spans="2:14" ht="13.65" customHeight="1" x14ac:dyDescent="0.3">
      <c r="B23" s="41"/>
      <c r="C23" s="42" t="str">
        <f>Fixtures!C10</f>
        <v>Old Actonians</v>
      </c>
      <c r="D23" s="42" t="s">
        <v>357</v>
      </c>
      <c r="E23" s="43" t="s">
        <v>78</v>
      </c>
      <c r="F23" s="44"/>
      <c r="G23" s="139"/>
      <c r="H23" s="41"/>
      <c r="I23" s="42" t="str">
        <f>Fixtures!$C$23</f>
        <v>Plastics</v>
      </c>
      <c r="J23" s="42" t="s">
        <v>404</v>
      </c>
      <c r="K23" s="43" t="s">
        <v>240</v>
      </c>
      <c r="L23" s="52"/>
      <c r="M23" s="94"/>
    </row>
    <row r="24" spans="2:14" ht="13.65" customHeight="1" x14ac:dyDescent="0.3">
      <c r="B24" s="41"/>
      <c r="C24" s="46"/>
      <c r="D24" s="46"/>
      <c r="E24" s="46"/>
      <c r="F24" s="44"/>
      <c r="G24" s="139"/>
      <c r="H24" s="41"/>
      <c r="I24" s="42"/>
      <c r="J24" s="42"/>
      <c r="K24" s="43"/>
      <c r="L24" s="52"/>
      <c r="M24" s="94"/>
    </row>
    <row r="25" spans="2:14" ht="13.65" customHeight="1" x14ac:dyDescent="0.3">
      <c r="B25" s="37"/>
      <c r="C25" s="38">
        <f>Fixtures!B11</f>
        <v>45452</v>
      </c>
      <c r="D25" s="39"/>
      <c r="E25" s="39"/>
      <c r="F25" s="40"/>
      <c r="G25" s="139"/>
      <c r="H25" s="41"/>
      <c r="I25" s="38">
        <f>Fixtures!$B$24</f>
        <v>45515</v>
      </c>
      <c r="J25" s="42"/>
      <c r="K25" s="43"/>
      <c r="L25" s="52"/>
      <c r="M25" s="94"/>
    </row>
    <row r="26" spans="2:14" ht="13.65" customHeight="1" x14ac:dyDescent="0.3">
      <c r="B26" s="41"/>
      <c r="C26" s="42" t="str">
        <f>Fixtures!C11</f>
        <v>Brentham</v>
      </c>
      <c r="D26" s="42" t="s">
        <v>23</v>
      </c>
      <c r="E26" s="43" t="s">
        <v>78</v>
      </c>
      <c r="F26" s="44"/>
      <c r="G26" s="139"/>
      <c r="H26" s="41"/>
      <c r="I26" s="42" t="str">
        <f>Fixtures!$C$24</f>
        <v>Post Modernists</v>
      </c>
      <c r="J26" s="42" t="s">
        <v>359</v>
      </c>
      <c r="K26" s="43" t="s">
        <v>78</v>
      </c>
      <c r="L26" s="52"/>
      <c r="M26" s="94"/>
    </row>
    <row r="27" spans="2:14" ht="13.65" customHeight="1" x14ac:dyDescent="0.3">
      <c r="B27" s="41"/>
      <c r="C27" s="49"/>
      <c r="D27" s="42"/>
      <c r="E27" s="43"/>
      <c r="F27" s="44"/>
      <c r="G27" s="139"/>
      <c r="H27" s="41"/>
      <c r="I27" s="42"/>
      <c r="J27" s="42"/>
      <c r="K27" s="43"/>
      <c r="L27" s="52"/>
      <c r="M27" s="94"/>
    </row>
    <row r="28" spans="2:14" ht="13.65" customHeight="1" x14ac:dyDescent="0.3">
      <c r="B28" s="37"/>
      <c r="C28" s="38">
        <f>Fixtures!B12</f>
        <v>45459</v>
      </c>
      <c r="D28" s="39"/>
      <c r="E28" s="39"/>
      <c r="F28" s="40"/>
      <c r="G28" s="139"/>
      <c r="H28" s="41"/>
      <c r="I28" s="38">
        <f>Fixtures!$B$25</f>
        <v>45522</v>
      </c>
      <c r="J28" s="42"/>
      <c r="K28" s="43"/>
      <c r="L28" s="52"/>
      <c r="M28" s="94"/>
    </row>
    <row r="29" spans="2:14" ht="13.65" customHeight="1" x14ac:dyDescent="0.3">
      <c r="B29" s="41"/>
      <c r="C29" s="42" t="str">
        <f>Fixtures!C12</f>
        <v>Putney</v>
      </c>
      <c r="D29" s="42" t="s">
        <v>359</v>
      </c>
      <c r="E29" s="43" t="s">
        <v>78</v>
      </c>
      <c r="F29" s="50"/>
      <c r="G29" s="139"/>
      <c r="H29" s="41"/>
      <c r="I29" s="42" t="str">
        <f>Fixtures!$C$25</f>
        <v>Winchmore Hill</v>
      </c>
      <c r="J29" s="42" t="s">
        <v>359</v>
      </c>
      <c r="K29" s="43" t="s">
        <v>78</v>
      </c>
      <c r="L29" s="52"/>
      <c r="M29" s="94"/>
    </row>
    <row r="30" spans="2:14" ht="13.65" customHeight="1" x14ac:dyDescent="0.3">
      <c r="B30" s="41"/>
      <c r="C30" s="42"/>
      <c r="D30" s="42"/>
      <c r="E30" s="43"/>
      <c r="F30" s="50"/>
      <c r="G30" s="139"/>
      <c r="H30" s="41"/>
      <c r="I30" s="42"/>
      <c r="J30" s="42"/>
      <c r="K30" s="43"/>
      <c r="L30" s="52"/>
      <c r="M30" s="94"/>
      <c r="N30" s="149"/>
    </row>
    <row r="31" spans="2:14" ht="13.65" customHeight="1" x14ac:dyDescent="0.25">
      <c r="B31" s="37"/>
      <c r="C31" s="38">
        <f>Fixtures!B13</f>
        <v>45466</v>
      </c>
      <c r="D31" s="39"/>
      <c r="E31" s="39"/>
      <c r="F31" s="40"/>
      <c r="G31" s="139"/>
      <c r="H31" s="41"/>
      <c r="I31" s="38">
        <f>Fixtures!$B$26</f>
        <v>45529</v>
      </c>
      <c r="J31" s="42"/>
      <c r="K31" s="43"/>
      <c r="L31" s="52"/>
    </row>
    <row r="32" spans="2:14" ht="13.65" customHeight="1" x14ac:dyDescent="0.25">
      <c r="B32" s="41"/>
      <c r="C32" s="42" t="str">
        <f>Fixtures!C13</f>
        <v>Barnes</v>
      </c>
      <c r="D32" s="42" t="s">
        <v>23</v>
      </c>
      <c r="E32" s="43" t="s">
        <v>78</v>
      </c>
      <c r="F32" s="50"/>
      <c r="G32" s="139"/>
      <c r="H32" s="41"/>
      <c r="I32" s="42" t="str">
        <f>Fixtures!$C$26</f>
        <v>Pinner</v>
      </c>
      <c r="J32" s="42" t="s">
        <v>356</v>
      </c>
      <c r="K32" s="43" t="s">
        <v>302</v>
      </c>
      <c r="L32" s="52"/>
    </row>
    <row r="33" spans="2:24" ht="13.65" customHeight="1" x14ac:dyDescent="0.25">
      <c r="B33" s="41"/>
      <c r="C33" s="42"/>
      <c r="D33" s="42"/>
      <c r="E33" s="43"/>
      <c r="F33" s="50"/>
      <c r="G33" s="139"/>
      <c r="H33" s="41"/>
      <c r="I33" s="42"/>
      <c r="J33" s="42"/>
      <c r="K33" s="43"/>
      <c r="L33" s="52"/>
    </row>
    <row r="34" spans="2:24" ht="12.65" customHeight="1" x14ac:dyDescent="0.25">
      <c r="B34" s="37"/>
      <c r="C34" s="38">
        <f>Fixtures!B14</f>
        <v>45473</v>
      </c>
      <c r="D34" s="39"/>
      <c r="E34" s="39"/>
      <c r="F34" s="40"/>
      <c r="G34" s="139"/>
      <c r="H34" s="41"/>
      <c r="I34" s="38">
        <f>Fixtures!$B$27</f>
        <v>45536</v>
      </c>
      <c r="J34" s="42"/>
      <c r="K34" s="43"/>
      <c r="L34" s="52"/>
    </row>
    <row r="35" spans="2:24" ht="12.65" customHeight="1" x14ac:dyDescent="0.25">
      <c r="B35" s="41"/>
      <c r="C35" s="42" t="str">
        <f>Fixtures!C14</f>
        <v>Kew</v>
      </c>
      <c r="D35" s="42" t="s">
        <v>357</v>
      </c>
      <c r="E35" s="43" t="s">
        <v>78</v>
      </c>
      <c r="F35" s="50"/>
      <c r="G35" s="139"/>
      <c r="H35" s="41"/>
      <c r="I35" s="42" t="str">
        <f>Fixtures!$C$27</f>
        <v>Uxbridge</v>
      </c>
      <c r="J35" s="42" t="s">
        <v>357</v>
      </c>
      <c r="K35" s="43" t="s">
        <v>78</v>
      </c>
      <c r="L35" s="52"/>
    </row>
    <row r="36" spans="2:24" ht="12.65" customHeight="1" x14ac:dyDescent="0.25">
      <c r="B36" s="41"/>
      <c r="C36" s="42"/>
      <c r="D36" s="51"/>
      <c r="E36" s="51"/>
      <c r="F36" s="52"/>
      <c r="G36" s="139"/>
      <c r="H36" s="41"/>
      <c r="I36" s="42"/>
      <c r="J36" s="42"/>
      <c r="K36" s="43"/>
      <c r="L36" s="52"/>
    </row>
    <row r="37" spans="2:24" ht="12.65" customHeight="1" x14ac:dyDescent="0.25">
      <c r="B37" s="37"/>
      <c r="C37" s="38">
        <f>Fixtures!B15</f>
        <v>45480</v>
      </c>
      <c r="D37" s="42"/>
      <c r="E37" s="43"/>
      <c r="F37" s="52"/>
      <c r="G37"/>
      <c r="H37" s="41"/>
      <c r="I37" s="38">
        <f>Fixtures!B28</f>
        <v>45543</v>
      </c>
      <c r="J37" s="42"/>
      <c r="K37" s="43"/>
      <c r="L37" s="52"/>
    </row>
    <row r="38" spans="2:24" ht="12.65" customHeight="1" x14ac:dyDescent="0.25">
      <c r="B38" s="41"/>
      <c r="C38" s="42" t="str">
        <f>Fixtures!C15</f>
        <v>Shepherd's Bush</v>
      </c>
      <c r="D38" s="42" t="s">
        <v>378</v>
      </c>
      <c r="E38" s="43" t="s">
        <v>79</v>
      </c>
      <c r="F38" s="52"/>
      <c r="G38"/>
      <c r="H38" s="41"/>
      <c r="I38" s="42" t="str">
        <f>Fixtures!C28</f>
        <v>Highgate</v>
      </c>
      <c r="J38" s="42" t="s">
        <v>359</v>
      </c>
      <c r="K38" s="43" t="s">
        <v>78</v>
      </c>
      <c r="L38" s="52"/>
    </row>
    <row r="39" spans="2:24" ht="12.65" customHeight="1" x14ac:dyDescent="0.25">
      <c r="B39" s="41"/>
      <c r="C39" s="42"/>
      <c r="D39" s="51"/>
      <c r="E39" s="51"/>
      <c r="F39" s="52"/>
      <c r="G39"/>
      <c r="H39" s="41"/>
      <c r="I39" s="42"/>
      <c r="J39" s="51"/>
      <c r="K39" s="51"/>
      <c r="L39" s="52"/>
    </row>
    <row r="40" spans="2:24" ht="12.65" customHeight="1" x14ac:dyDescent="0.25">
      <c r="B40" s="37"/>
      <c r="C40" s="38">
        <f>Fixtures!B16</f>
        <v>45485</v>
      </c>
      <c r="D40" s="42"/>
      <c r="E40" s="43"/>
      <c r="F40" s="52"/>
      <c r="G40"/>
      <c r="H40" s="37"/>
      <c r="I40" s="38">
        <f>Fixtures!B29</f>
        <v>45550</v>
      </c>
      <c r="J40" s="42"/>
      <c r="K40" s="43"/>
      <c r="L40" s="52"/>
    </row>
    <row r="41" spans="2:24" ht="12.65" customHeight="1" x14ac:dyDescent="0.25">
      <c r="B41" s="41"/>
      <c r="C41" s="42" t="str">
        <f>Fixtures!C16</f>
        <v>Prince's Head</v>
      </c>
      <c r="D41" s="42" t="s">
        <v>139</v>
      </c>
      <c r="E41" s="43" t="s">
        <v>302</v>
      </c>
      <c r="F41" s="52"/>
      <c r="G41"/>
      <c r="H41" s="41"/>
      <c r="I41" s="42" t="str">
        <f>Fixtures!C29</f>
        <v>Crouch End</v>
      </c>
      <c r="J41" s="42" t="s">
        <v>357</v>
      </c>
      <c r="K41" s="43" t="s">
        <v>78</v>
      </c>
      <c r="L41" s="52"/>
      <c r="R41" s="138"/>
      <c r="S41" s="138"/>
      <c r="T41" s="138"/>
    </row>
    <row r="42" spans="2:24" ht="12.65" customHeight="1" x14ac:dyDescent="0.25">
      <c r="B42" s="53"/>
      <c r="C42" s="54"/>
      <c r="D42" s="245"/>
      <c r="E42" s="245"/>
      <c r="F42" s="56"/>
      <c r="G42"/>
      <c r="H42" s="53"/>
      <c r="I42" s="54"/>
      <c r="J42" s="245"/>
      <c r="K42" s="245"/>
      <c r="L42" s="56"/>
      <c r="R42" s="138"/>
      <c r="S42" s="138"/>
      <c r="T42" s="138"/>
    </row>
    <row r="43" spans="2:24" ht="12.65" customHeight="1" x14ac:dyDescent="0.25">
      <c r="G43"/>
      <c r="R43" s="138"/>
      <c r="S43" s="138"/>
      <c r="T43" s="138"/>
    </row>
    <row r="44" spans="2:24" ht="12.65" customHeight="1" x14ac:dyDescent="0.25">
      <c r="G44"/>
      <c r="R44" s="138"/>
      <c r="S44" s="138"/>
      <c r="T44" s="138"/>
    </row>
    <row r="45" spans="2:24" ht="12.65" customHeight="1" x14ac:dyDescent="0.25">
      <c r="G45"/>
      <c r="R45" s="146"/>
      <c r="S45" s="146"/>
    </row>
    <row r="46" spans="2:24" ht="12.65" customHeight="1" x14ac:dyDescent="0.25">
      <c r="G46"/>
      <c r="W46" s="146"/>
      <c r="X46" s="146"/>
    </row>
    <row r="47" spans="2:24" ht="12.65" customHeight="1" x14ac:dyDescent="0.25">
      <c r="G47"/>
      <c r="W47" s="146"/>
      <c r="X47" s="146"/>
    </row>
    <row r="48" spans="2:24" ht="12.65" customHeight="1" x14ac:dyDescent="0.25">
      <c r="G48"/>
    </row>
    <row r="49" spans="7:7" ht="12.65" customHeight="1" x14ac:dyDescent="0.25">
      <c r="G49"/>
    </row>
    <row r="50" spans="7:7" ht="12.65" customHeight="1" x14ac:dyDescent="0.25">
      <c r="G50"/>
    </row>
    <row r="51" spans="7:7" ht="12.65" customHeight="1" x14ac:dyDescent="0.25">
      <c r="G51"/>
    </row>
    <row r="52" spans="7:7" ht="12.65" customHeight="1" x14ac:dyDescent="0.25">
      <c r="G52"/>
    </row>
    <row r="53" spans="7:7" ht="12.65" customHeight="1" x14ac:dyDescent="0.25">
      <c r="G53"/>
    </row>
    <row r="54" spans="7:7" ht="12.65" customHeight="1" x14ac:dyDescent="0.25">
      <c r="G54"/>
    </row>
    <row r="55" spans="7:7" ht="12.65" customHeight="1" x14ac:dyDescent="0.25">
      <c r="G55"/>
    </row>
    <row r="56" spans="7:7" ht="12.65" customHeight="1" x14ac:dyDescent="0.25">
      <c r="G56"/>
    </row>
    <row r="57" spans="7:7" ht="12.65" customHeight="1" x14ac:dyDescent="0.25">
      <c r="G57"/>
    </row>
    <row r="58" spans="7:7" ht="12.65" customHeight="1" x14ac:dyDescent="0.25">
      <c r="G58"/>
    </row>
    <row r="59" spans="7:7" ht="12.65" customHeight="1" x14ac:dyDescent="0.25">
      <c r="G59"/>
    </row>
    <row r="60" spans="7:7" ht="12.65" customHeight="1" x14ac:dyDescent="0.25">
      <c r="G60"/>
    </row>
    <row r="61" spans="7:7" ht="12.65" customHeight="1" x14ac:dyDescent="0.25">
      <c r="G61"/>
    </row>
    <row r="62" spans="7:7" ht="12.65" customHeight="1" x14ac:dyDescent="0.25">
      <c r="G62"/>
    </row>
    <row r="63" spans="7:7" ht="12.65" customHeight="1" x14ac:dyDescent="0.25">
      <c r="G63"/>
    </row>
    <row r="64" spans="7:7" ht="12.65" customHeight="1" x14ac:dyDescent="0.25">
      <c r="G64"/>
    </row>
    <row r="65" spans="7:7" ht="12.65" customHeight="1" x14ac:dyDescent="0.25">
      <c r="G65"/>
    </row>
    <row r="66" spans="7:7" ht="12.65" customHeight="1" x14ac:dyDescent="0.25">
      <c r="G66"/>
    </row>
    <row r="67" spans="7:7" ht="12.65" customHeight="1" x14ac:dyDescent="0.25">
      <c r="G67"/>
    </row>
  </sheetData>
  <sortState xmlns:xlrd2="http://schemas.microsoft.com/office/spreadsheetml/2017/richdata2" ref="N6:P14">
    <sortCondition descending="1" ref="P6:P14"/>
    <sortCondition ref="N6:N14"/>
  </sortState>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BI249"/>
  <sheetViews>
    <sheetView showGridLines="0" showRowColHeaders="0" zoomScaleNormal="100" workbookViewId="0">
      <pane xSplit="15" ySplit="3" topLeftCell="P4" activePane="bottomRight" state="frozen"/>
      <selection pane="topRight" activeCell="M1" sqref="M1"/>
      <selection pane="bottomLeft" activeCell="A4" sqref="A4"/>
      <selection pane="bottomRight" activeCell="A127" sqref="A127"/>
    </sheetView>
  </sheetViews>
  <sheetFormatPr defaultColWidth="9.08984375" defaultRowHeight="12.5" x14ac:dyDescent="0.25"/>
  <cols>
    <col min="1" max="1" width="1.90625" customWidth="1"/>
    <col min="2" max="2" width="2.81640625" customWidth="1"/>
    <col min="3" max="3" width="20.54296875" customWidth="1"/>
    <col min="4" max="4" width="5.36328125" customWidth="1"/>
    <col min="5" max="5" width="4.36328125" customWidth="1"/>
    <col min="6" max="6" width="3.81640625" customWidth="1"/>
    <col min="7" max="7" width="5.54296875" customWidth="1"/>
    <col min="8" max="8" width="3.81640625" customWidth="1"/>
    <col min="9" max="9" width="4.54296875" customWidth="1"/>
    <col min="10" max="10" width="3.81640625" customWidth="1"/>
    <col min="11" max="11" width="4.54296875" customWidth="1"/>
    <col min="12" max="12" width="1" customWidth="1"/>
    <col min="13" max="13" width="6.81640625" customWidth="1"/>
    <col min="14" max="14" width="3.08984375" customWidth="1"/>
    <col min="15" max="15" width="0.453125" customWidth="1"/>
    <col min="16" max="16" width="20.54296875" customWidth="1"/>
    <col min="17" max="17" width="6.08984375" bestFit="1" customWidth="1"/>
    <col min="18" max="20" width="4.36328125" customWidth="1"/>
    <col min="21" max="21" width="5" bestFit="1" customWidth="1"/>
    <col min="22" max="22" width="3.54296875" customWidth="1"/>
    <col min="23" max="23" width="1.08984375" customWidth="1"/>
    <col min="24" max="24" width="5.453125" bestFit="1" customWidth="1"/>
    <col min="25" max="25" width="1.08984375" customWidth="1"/>
    <col min="26" max="26" width="1" customWidth="1"/>
    <col min="27" max="27" width="6.453125" customWidth="1"/>
    <col min="28" max="28" width="3.08984375" customWidth="1"/>
    <col min="29" max="29" width="20.54296875" customWidth="1"/>
    <col min="30" max="30" width="6.08984375" bestFit="1" customWidth="1"/>
    <col min="31" max="32" width="4.36328125" customWidth="1"/>
    <col min="33" max="33" width="4.90625" bestFit="1" customWidth="1"/>
    <col min="34" max="36" width="4.36328125" customWidth="1"/>
    <col min="37" max="37" width="5.36328125" customWidth="1"/>
    <col min="38" max="38" width="4.36328125" customWidth="1"/>
    <col min="39" max="39" width="4.6328125" customWidth="1"/>
    <col min="40" max="40" width="1" customWidth="1"/>
    <col min="41" max="44" width="3.54296875" customWidth="1"/>
    <col min="45" max="45" width="1" customWidth="1"/>
    <col min="46" max="46" width="7" customWidth="1"/>
    <col min="47" max="47" width="3.08984375" customWidth="1"/>
    <col min="48" max="48" width="20.54296875" customWidth="1"/>
    <col min="49" max="49" width="5.36328125" customWidth="1"/>
    <col min="50" max="52" width="3" customWidth="1"/>
    <col min="53" max="53" width="1" customWidth="1"/>
    <col min="54" max="54" width="6.453125" customWidth="1"/>
  </cols>
  <sheetData>
    <row r="2" spans="1:54" ht="13.65" customHeight="1" x14ac:dyDescent="0.25">
      <c r="F2" s="337" t="s">
        <v>6</v>
      </c>
      <c r="G2" s="338"/>
      <c r="H2" s="337" t="s">
        <v>7</v>
      </c>
      <c r="I2" s="338"/>
      <c r="J2" s="337" t="s">
        <v>74</v>
      </c>
      <c r="K2" s="338"/>
      <c r="L2" s="139"/>
      <c r="M2" s="11" t="s">
        <v>59</v>
      </c>
      <c r="N2" s="134"/>
      <c r="P2" s="101"/>
      <c r="Q2" s="101"/>
      <c r="R2" s="101"/>
      <c r="S2" s="165"/>
      <c r="T2" s="165"/>
      <c r="U2" s="165"/>
      <c r="V2" s="101"/>
      <c r="W2" s="101"/>
      <c r="X2" s="165"/>
      <c r="Y2" s="165"/>
      <c r="Z2" s="165"/>
      <c r="AA2" s="11" t="s">
        <v>9</v>
      </c>
      <c r="AB2" s="134"/>
      <c r="AC2" s="139"/>
      <c r="AD2" s="139"/>
      <c r="AE2" s="139"/>
      <c r="AF2" s="139"/>
      <c r="AG2" s="166"/>
      <c r="AH2" s="166"/>
      <c r="AI2" s="166"/>
      <c r="AJ2" s="166"/>
      <c r="AK2" s="7" t="s">
        <v>29</v>
      </c>
      <c r="AL2" s="7" t="s">
        <v>30</v>
      </c>
      <c r="AM2" s="7" t="s">
        <v>31</v>
      </c>
      <c r="AN2" s="166"/>
      <c r="AO2" s="87" t="s">
        <v>32</v>
      </c>
      <c r="AP2" s="26"/>
      <c r="AQ2" s="26"/>
      <c r="AR2" s="27"/>
      <c r="AS2" s="139"/>
      <c r="AT2" s="11" t="s">
        <v>9</v>
      </c>
      <c r="AV2" s="139"/>
      <c r="AW2" s="139"/>
      <c r="AX2" s="139"/>
      <c r="AY2" s="139"/>
      <c r="AZ2" s="139"/>
      <c r="BA2" s="139"/>
      <c r="BB2" s="11" t="s">
        <v>9</v>
      </c>
    </row>
    <row r="3" spans="1:54" ht="13.65" customHeight="1" x14ac:dyDescent="0.3">
      <c r="B3" s="334" t="s">
        <v>66</v>
      </c>
      <c r="C3" s="335"/>
      <c r="D3" s="336"/>
      <c r="E3" s="63" t="s">
        <v>14</v>
      </c>
      <c r="F3" s="339" t="s">
        <v>75</v>
      </c>
      <c r="G3" s="340"/>
      <c r="H3" s="339" t="s">
        <v>76</v>
      </c>
      <c r="I3" s="340"/>
      <c r="J3" s="339" t="s">
        <v>77</v>
      </c>
      <c r="K3" s="340"/>
      <c r="L3" s="139"/>
      <c r="M3" s="10" t="s">
        <v>60</v>
      </c>
      <c r="N3" s="134"/>
      <c r="O3" s="94"/>
      <c r="P3" s="1" t="s">
        <v>13</v>
      </c>
      <c r="Q3" s="89"/>
      <c r="R3" s="6" t="s">
        <v>14</v>
      </c>
      <c r="S3" s="7" t="s">
        <v>15</v>
      </c>
      <c r="T3" s="7" t="s">
        <v>16</v>
      </c>
      <c r="U3" s="7" t="s">
        <v>56</v>
      </c>
      <c r="V3" s="8" t="s">
        <v>18</v>
      </c>
      <c r="W3" s="9"/>
      <c r="X3" s="8" t="s">
        <v>19</v>
      </c>
      <c r="Y3" s="9"/>
      <c r="Z3" s="165"/>
      <c r="AA3" s="10" t="s">
        <v>20</v>
      </c>
      <c r="AB3" s="134"/>
      <c r="AC3" s="1" t="s">
        <v>33</v>
      </c>
      <c r="AD3" s="6"/>
      <c r="AE3" s="6" t="s">
        <v>14</v>
      </c>
      <c r="AF3" s="6" t="s">
        <v>15</v>
      </c>
      <c r="AG3" s="7" t="s">
        <v>34</v>
      </c>
      <c r="AH3" s="7" t="s">
        <v>35</v>
      </c>
      <c r="AI3" s="7" t="s">
        <v>56</v>
      </c>
      <c r="AJ3" s="7" t="s">
        <v>36</v>
      </c>
      <c r="AK3" s="7" t="s">
        <v>37</v>
      </c>
      <c r="AL3" s="7" t="s">
        <v>38</v>
      </c>
      <c r="AM3" s="7" t="s">
        <v>19</v>
      </c>
      <c r="AN3" s="168"/>
      <c r="AO3" s="7" t="s">
        <v>34</v>
      </c>
      <c r="AP3" s="7" t="s">
        <v>35</v>
      </c>
      <c r="AQ3" s="7" t="s">
        <v>39</v>
      </c>
      <c r="AR3" s="7" t="s">
        <v>36</v>
      </c>
      <c r="AS3" s="139"/>
      <c r="AT3" s="10" t="s">
        <v>20</v>
      </c>
      <c r="AV3" s="1" t="s">
        <v>46</v>
      </c>
      <c r="AW3" s="88"/>
      <c r="AX3" s="7" t="s">
        <v>47</v>
      </c>
      <c r="AY3" s="7" t="s">
        <v>48</v>
      </c>
      <c r="AZ3" s="7" t="s">
        <v>49</v>
      </c>
      <c r="BA3" s="134"/>
      <c r="BB3" s="10" t="s">
        <v>20</v>
      </c>
    </row>
    <row r="4" spans="1:54" ht="13.65" customHeight="1" x14ac:dyDescent="0.3">
      <c r="A4" s="101"/>
      <c r="B4" s="66">
        <v>1</v>
      </c>
      <c r="C4" s="14" t="s">
        <v>131</v>
      </c>
      <c r="D4" s="15" t="s">
        <v>152</v>
      </c>
      <c r="E4" s="67">
        <f t="shared" ref="E4:E35" si="0">R4</f>
        <v>18</v>
      </c>
      <c r="F4" s="68">
        <f t="shared" ref="F4:F35" si="1">IF(AA4="","", AA4)</f>
        <v>354</v>
      </c>
      <c r="G4" s="273">
        <f t="shared" ref="G4:G35" si="2">IF(U4=0,"", U4)</f>
        <v>466</v>
      </c>
      <c r="H4" s="68">
        <f t="shared" ref="H4:H35" si="3">IF(AT4="","", AT4)</f>
        <v>217.6</v>
      </c>
      <c r="I4" s="273">
        <f t="shared" ref="I4:I35" si="4">IF(AJ4=0,"",AJ4)</f>
        <v>13</v>
      </c>
      <c r="J4" s="68">
        <f t="shared" ref="J4:J35" si="5">IF(BB4="","", BB4)</f>
        <v>56</v>
      </c>
      <c r="K4" s="273">
        <f t="shared" ref="K4:K35" si="6">IF(SUM(AX4:AZ4)=0,"", SUM(AX4:AZ4))</f>
        <v>7</v>
      </c>
      <c r="L4" s="139"/>
      <c r="M4" s="19">
        <f t="shared" ref="M4:M35" si="7">(IF(AND(F4="",H4="",J4=""),"n/a",SUM(F4:F4)+SUM(H4:H4)+SUM(J4:J4)))</f>
        <v>627.6</v>
      </c>
      <c r="O4" s="94"/>
      <c r="P4" s="14" t="str">
        <f t="shared" ref="P4:P35" si="8">+C4</f>
        <v>BALOCH, Ali</v>
      </c>
      <c r="Q4" s="15" t="str">
        <f t="shared" ref="Q4:Q35" si="9">D4</f>
        <v xml:space="preserve"> (PAK)</v>
      </c>
      <c r="R4" s="21" cm="1">
        <f t="array" ref="R4:AA4">_xlfn.XLOOKUP($P4,Batting!$B$5:$B$65,Batting!$D$5:$M$65,"")</f>
        <v>18</v>
      </c>
      <c r="S4" s="16">
        <v>16</v>
      </c>
      <c r="T4" s="16">
        <v>0</v>
      </c>
      <c r="U4" s="16">
        <v>466</v>
      </c>
      <c r="V4" s="17">
        <v>84</v>
      </c>
      <c r="W4" s="16">
        <v>0</v>
      </c>
      <c r="X4" s="18">
        <v>29.125</v>
      </c>
      <c r="Y4" s="69" t="str">
        <v/>
      </c>
      <c r="Z4" s="165">
        <v>0</v>
      </c>
      <c r="AA4" s="277">
        <v>354</v>
      </c>
      <c r="AC4" s="14" t="str">
        <f t="shared" ref="AC4:AC35" si="10">+C4</f>
        <v>BALOCH, Ali</v>
      </c>
      <c r="AD4" s="15" t="str">
        <f t="shared" ref="AD4:AD35" si="11">Q4</f>
        <v xml:space="preserve"> (PAK)</v>
      </c>
      <c r="AE4" s="21" cm="1">
        <f t="array" ref="AE4:AT4">_xlfn.XLOOKUP($AC4,Bowling!$B$4:$B$53,Bowling!$D$4:$S$53,"")</f>
        <v>18</v>
      </c>
      <c r="AF4" s="16">
        <v>12</v>
      </c>
      <c r="AG4" s="22">
        <v>47</v>
      </c>
      <c r="AH4" s="23">
        <v>4</v>
      </c>
      <c r="AI4" s="23">
        <v>212</v>
      </c>
      <c r="AJ4" s="23">
        <v>13</v>
      </c>
      <c r="AK4" s="22">
        <v>3.6153846153846154</v>
      </c>
      <c r="AL4" s="22">
        <v>4.5106382978723403</v>
      </c>
      <c r="AM4" s="22">
        <v>16.307692307692307</v>
      </c>
      <c r="AN4" s="169">
        <v>0</v>
      </c>
      <c r="AO4" s="21">
        <v>8</v>
      </c>
      <c r="AP4" s="21">
        <v>2</v>
      </c>
      <c r="AQ4" s="21">
        <v>24</v>
      </c>
      <c r="AR4" s="21">
        <v>3</v>
      </c>
      <c r="AS4" s="139">
        <v>0</v>
      </c>
      <c r="AT4" s="19">
        <v>217.6</v>
      </c>
      <c r="AV4" s="14" t="str">
        <f t="shared" ref="AV4:AV35" si="12">+C4</f>
        <v>BALOCH, Ali</v>
      </c>
      <c r="AW4" s="15" t="str">
        <f t="shared" ref="AW4:AW35" si="13">D4</f>
        <v xml:space="preserve"> (PAK)</v>
      </c>
      <c r="AX4" s="21" cm="1">
        <f t="array" ref="AX4:BB4">_xlfn.XLOOKUP($AV4,Fielding!$B$4:$B$35,Fielding!$E$4:$I$35,"")</f>
        <v>7</v>
      </c>
      <c r="AY4" s="21" t="str">
        <v>0</v>
      </c>
      <c r="AZ4" s="21" t="str">
        <v>0</v>
      </c>
      <c r="BA4">
        <v>0</v>
      </c>
      <c r="BB4" s="19">
        <v>56</v>
      </c>
    </row>
    <row r="5" spans="1:54" ht="13.65" customHeight="1" x14ac:dyDescent="0.3">
      <c r="A5" s="101"/>
      <c r="B5" s="66">
        <f t="shared" ref="B5:B59" si="14">B4+1</f>
        <v>2</v>
      </c>
      <c r="C5" s="14" t="s">
        <v>359</v>
      </c>
      <c r="D5" s="15" t="s">
        <v>148</v>
      </c>
      <c r="E5" s="67">
        <f t="shared" si="0"/>
        <v>10</v>
      </c>
      <c r="F5" s="68">
        <f t="shared" si="1"/>
        <v>237</v>
      </c>
      <c r="G5" s="273">
        <f t="shared" si="2"/>
        <v>279</v>
      </c>
      <c r="H5" s="68">
        <f t="shared" si="3"/>
        <v>212.4</v>
      </c>
      <c r="I5" s="273">
        <f t="shared" si="4"/>
        <v>12</v>
      </c>
      <c r="J5" s="68">
        <f t="shared" si="5"/>
        <v>72</v>
      </c>
      <c r="K5" s="273">
        <f t="shared" si="6"/>
        <v>9</v>
      </c>
      <c r="L5" s="139"/>
      <c r="M5" s="19">
        <f t="shared" si="7"/>
        <v>521.4</v>
      </c>
      <c r="O5" s="94"/>
      <c r="P5" s="14" t="str">
        <f t="shared" si="8"/>
        <v>CHRISTOPHER, Lachie</v>
      </c>
      <c r="Q5" s="15" t="str">
        <f t="shared" si="9"/>
        <v xml:space="preserve"> (AUS)</v>
      </c>
      <c r="R5" s="21" cm="1">
        <f t="array" ref="R5:AA5">_xlfn.XLOOKUP($P5,Batting!$B$5:$B$65,Batting!$D$5:$M$65,"")</f>
        <v>10</v>
      </c>
      <c r="S5" s="16">
        <v>8</v>
      </c>
      <c r="T5" s="16">
        <v>2</v>
      </c>
      <c r="U5" s="16">
        <v>279</v>
      </c>
      <c r="V5" s="17">
        <v>125</v>
      </c>
      <c r="W5" s="16">
        <v>0</v>
      </c>
      <c r="X5" s="18">
        <v>46.5</v>
      </c>
      <c r="Y5" s="69" t="str">
        <v/>
      </c>
      <c r="Z5" s="165">
        <v>0</v>
      </c>
      <c r="AA5" s="277">
        <v>237</v>
      </c>
      <c r="AC5" s="14" t="str">
        <f t="shared" si="10"/>
        <v>CHRISTOPHER, Lachie</v>
      </c>
      <c r="AD5" s="15" t="str">
        <f t="shared" si="11"/>
        <v xml:space="preserve"> (AUS)</v>
      </c>
      <c r="AE5" s="21" cm="1">
        <f t="array" ref="AE5:AT5">_xlfn.XLOOKUP($AC5,Bowling!$B$4:$B$53,Bowling!$D$4:$S$53,"")</f>
        <v>10</v>
      </c>
      <c r="AF5" s="16">
        <v>7</v>
      </c>
      <c r="AG5" s="22">
        <v>29.166666666666668</v>
      </c>
      <c r="AH5" s="23">
        <v>3</v>
      </c>
      <c r="AI5" s="23">
        <v>138</v>
      </c>
      <c r="AJ5" s="23">
        <v>12</v>
      </c>
      <c r="AK5" s="22">
        <v>2.4305555555555558</v>
      </c>
      <c r="AL5" s="22">
        <v>4.7314285714285713</v>
      </c>
      <c r="AM5" s="22">
        <v>11.5</v>
      </c>
      <c r="AN5" s="169">
        <v>0</v>
      </c>
      <c r="AO5" s="21">
        <v>7.666666666666667</v>
      </c>
      <c r="AP5" s="21">
        <v>0</v>
      </c>
      <c r="AQ5" s="21">
        <v>30</v>
      </c>
      <c r="AR5" s="21">
        <v>4</v>
      </c>
      <c r="AS5" s="139">
        <v>0</v>
      </c>
      <c r="AT5" s="19">
        <v>212.4</v>
      </c>
      <c r="AV5" s="14" t="str">
        <f t="shared" si="12"/>
        <v>CHRISTOPHER, Lachie</v>
      </c>
      <c r="AW5" s="15" t="str">
        <f t="shared" si="13"/>
        <v xml:space="preserve"> (AUS)</v>
      </c>
      <c r="AX5" s="21" cm="1">
        <f t="array" ref="AX5:BB5">_xlfn.XLOOKUP($AV5,Fielding!$B$4:$B$35,Fielding!$E$4:$I$35,"")</f>
        <v>6</v>
      </c>
      <c r="AY5" s="21" t="str">
        <v>0</v>
      </c>
      <c r="AZ5" s="21">
        <v>3</v>
      </c>
      <c r="BA5">
        <v>0</v>
      </c>
      <c r="BB5" s="19">
        <v>72</v>
      </c>
    </row>
    <row r="6" spans="1:54" ht="13.65" customHeight="1" x14ac:dyDescent="0.25">
      <c r="A6" s="101"/>
      <c r="B6" s="66">
        <f t="shared" si="14"/>
        <v>3</v>
      </c>
      <c r="C6" s="14" t="s">
        <v>22</v>
      </c>
      <c r="D6" s="15" t="s">
        <v>151</v>
      </c>
      <c r="E6" s="67">
        <f t="shared" si="0"/>
        <v>18</v>
      </c>
      <c r="F6" s="68">
        <f t="shared" si="1"/>
        <v>428</v>
      </c>
      <c r="G6" s="273">
        <f t="shared" si="2"/>
        <v>512</v>
      </c>
      <c r="H6" s="68">
        <f t="shared" si="3"/>
        <v>68.400000000000006</v>
      </c>
      <c r="I6" s="273">
        <f t="shared" si="4"/>
        <v>5</v>
      </c>
      <c r="J6" s="68">
        <f t="shared" si="5"/>
        <v>16</v>
      </c>
      <c r="K6" s="273">
        <f t="shared" si="6"/>
        <v>2</v>
      </c>
      <c r="L6" s="139"/>
      <c r="M6" s="19">
        <f t="shared" si="7"/>
        <v>512.4</v>
      </c>
      <c r="O6" s="139"/>
      <c r="P6" s="14" t="str">
        <f t="shared" si="8"/>
        <v>HOAR, Carl</v>
      </c>
      <c r="Q6" s="15" t="str">
        <f t="shared" si="9"/>
        <v xml:space="preserve"> (ENG)</v>
      </c>
      <c r="R6" s="21" cm="1">
        <f t="array" ref="R6:AA6">_xlfn.XLOOKUP($P6,Batting!$B$5:$B$65,Batting!$D$5:$M$65,"")</f>
        <v>18</v>
      </c>
      <c r="S6" s="16">
        <v>16</v>
      </c>
      <c r="T6" s="16">
        <v>4</v>
      </c>
      <c r="U6" s="16">
        <v>512</v>
      </c>
      <c r="V6" s="17">
        <v>119</v>
      </c>
      <c r="W6" s="16">
        <v>0</v>
      </c>
      <c r="X6" s="18">
        <v>42.666666666666664</v>
      </c>
      <c r="Y6" s="69" t="str">
        <v/>
      </c>
      <c r="Z6" s="165">
        <v>0</v>
      </c>
      <c r="AA6" s="277">
        <v>428</v>
      </c>
      <c r="AC6" s="14" t="str">
        <f t="shared" si="10"/>
        <v>HOAR, Carl</v>
      </c>
      <c r="AD6" s="15" t="str">
        <f t="shared" si="11"/>
        <v xml:space="preserve"> (ENG)</v>
      </c>
      <c r="AE6" s="21" cm="1">
        <f t="array" ref="AE6:AT6">_xlfn.XLOOKUP($AC6,Bowling!$B$4:$B$53,Bowling!$D$4:$S$53,"")</f>
        <v>18</v>
      </c>
      <c r="AF6" s="16">
        <v>7</v>
      </c>
      <c r="AG6" s="22">
        <v>33.166666666666664</v>
      </c>
      <c r="AH6" s="23">
        <v>1</v>
      </c>
      <c r="AI6" s="23">
        <v>158</v>
      </c>
      <c r="AJ6" s="23">
        <v>5</v>
      </c>
      <c r="AK6" s="22">
        <v>6.6333333333333329</v>
      </c>
      <c r="AL6" s="22">
        <v>4.7638190954773876</v>
      </c>
      <c r="AM6" s="22">
        <v>31.6</v>
      </c>
      <c r="AN6" s="169">
        <v>0</v>
      </c>
      <c r="AO6" s="21">
        <v>5</v>
      </c>
      <c r="AP6" s="21">
        <v>1</v>
      </c>
      <c r="AQ6" s="21">
        <v>18</v>
      </c>
      <c r="AR6" s="21">
        <v>2</v>
      </c>
      <c r="AS6" s="139">
        <v>0</v>
      </c>
      <c r="AT6" s="19">
        <v>68.400000000000006</v>
      </c>
      <c r="AV6" s="14" t="str">
        <f t="shared" si="12"/>
        <v>HOAR, Carl</v>
      </c>
      <c r="AW6" s="15" t="str">
        <f t="shared" si="13"/>
        <v xml:space="preserve"> (ENG)</v>
      </c>
      <c r="AX6" s="21" cm="1">
        <f t="array" ref="AX6:BB6">_xlfn.XLOOKUP($AV6,Fielding!$B$4:$B$35,Fielding!$E$4:$I$35,"")</f>
        <v>2</v>
      </c>
      <c r="AY6" s="21" t="str">
        <v>0</v>
      </c>
      <c r="AZ6" s="21" t="str">
        <v>0</v>
      </c>
      <c r="BA6">
        <v>0</v>
      </c>
      <c r="BB6" s="19">
        <v>16</v>
      </c>
    </row>
    <row r="7" spans="1:54" ht="13.65" customHeight="1" x14ac:dyDescent="0.3">
      <c r="A7" s="101"/>
      <c r="B7" s="66">
        <f t="shared" si="14"/>
        <v>4</v>
      </c>
      <c r="C7" s="14" t="s">
        <v>142</v>
      </c>
      <c r="D7" s="15" t="s">
        <v>149</v>
      </c>
      <c r="E7" s="67">
        <f t="shared" si="0"/>
        <v>11</v>
      </c>
      <c r="F7" s="68">
        <f t="shared" si="1"/>
        <v>369</v>
      </c>
      <c r="G7" s="273">
        <f t="shared" si="2"/>
        <v>418</v>
      </c>
      <c r="H7" s="68">
        <f t="shared" si="3"/>
        <v>94.6</v>
      </c>
      <c r="I7" s="273">
        <f t="shared" si="4"/>
        <v>6</v>
      </c>
      <c r="J7" s="68">
        <f t="shared" si="5"/>
        <v>40</v>
      </c>
      <c r="K7" s="273">
        <f t="shared" si="6"/>
        <v>5</v>
      </c>
      <c r="L7" s="139"/>
      <c r="M7" s="19">
        <f t="shared" si="7"/>
        <v>503.6</v>
      </c>
      <c r="O7" s="94"/>
      <c r="P7" s="14" t="str">
        <f t="shared" si="8"/>
        <v>BROWN, Tom</v>
      </c>
      <c r="Q7" s="15" t="str">
        <f t="shared" si="9"/>
        <v xml:space="preserve"> (NZ)</v>
      </c>
      <c r="R7" s="21" cm="1">
        <f t="array" ref="R7:AA7">_xlfn.XLOOKUP($P7,Batting!$B$5:$B$65,Batting!$D$5:$M$65,"")</f>
        <v>11</v>
      </c>
      <c r="S7" s="16">
        <v>10</v>
      </c>
      <c r="T7" s="16">
        <v>3</v>
      </c>
      <c r="U7" s="16">
        <v>418</v>
      </c>
      <c r="V7" s="17">
        <v>77</v>
      </c>
      <c r="W7" s="16" t="str">
        <v>*</v>
      </c>
      <c r="X7" s="18">
        <v>59.714285714285715</v>
      </c>
      <c r="Y7" s="69">
        <v>0</v>
      </c>
      <c r="Z7" s="165">
        <v>0</v>
      </c>
      <c r="AA7" s="277">
        <v>369</v>
      </c>
      <c r="AC7" s="14" t="str">
        <f t="shared" si="10"/>
        <v>BROWN, Tom</v>
      </c>
      <c r="AD7" s="15" t="str">
        <f t="shared" si="11"/>
        <v xml:space="preserve"> (NZ)</v>
      </c>
      <c r="AE7" s="21" cm="1">
        <f t="array" ref="AE7:AT7">_xlfn.XLOOKUP($AC7,Bowling!$B$4:$B$53,Bowling!$D$4:$S$53,"")</f>
        <v>11</v>
      </c>
      <c r="AF7" s="16">
        <v>6</v>
      </c>
      <c r="AG7" s="22">
        <v>22</v>
      </c>
      <c r="AH7" s="23">
        <v>0</v>
      </c>
      <c r="AI7" s="23">
        <v>127</v>
      </c>
      <c r="AJ7" s="23">
        <v>6</v>
      </c>
      <c r="AK7" s="22">
        <v>3.6666666666666665</v>
      </c>
      <c r="AL7" s="22">
        <v>5.7727272727272725</v>
      </c>
      <c r="AM7" s="22">
        <v>21.166666666666668</v>
      </c>
      <c r="AN7" s="169">
        <v>0</v>
      </c>
      <c r="AO7" s="21">
        <v>5</v>
      </c>
      <c r="AP7" s="21">
        <v>0</v>
      </c>
      <c r="AQ7" s="21">
        <v>25</v>
      </c>
      <c r="AR7" s="21">
        <v>3</v>
      </c>
      <c r="AS7" s="139">
        <v>0</v>
      </c>
      <c r="AT7" s="19">
        <v>94.6</v>
      </c>
      <c r="AV7" s="14" t="str">
        <f t="shared" si="12"/>
        <v>BROWN, Tom</v>
      </c>
      <c r="AW7" s="15" t="str">
        <f t="shared" si="13"/>
        <v xml:space="preserve"> (NZ)</v>
      </c>
      <c r="AX7" s="21" cm="1">
        <f t="array" ref="AX7:BB7">_xlfn.XLOOKUP($AV7,Fielding!$B$4:$B$35,Fielding!$E$4:$I$35,"")</f>
        <v>4</v>
      </c>
      <c r="AY7" s="21" t="str">
        <v>0</v>
      </c>
      <c r="AZ7" s="21">
        <v>1</v>
      </c>
      <c r="BA7">
        <v>0</v>
      </c>
      <c r="BB7" s="19">
        <v>40</v>
      </c>
    </row>
    <row r="8" spans="1:54" ht="13.65" customHeight="1" x14ac:dyDescent="0.3">
      <c r="A8" s="101"/>
      <c r="B8" s="66">
        <f t="shared" si="14"/>
        <v>5</v>
      </c>
      <c r="C8" s="14" t="s">
        <v>356</v>
      </c>
      <c r="D8" s="15" t="s">
        <v>149</v>
      </c>
      <c r="E8" s="67">
        <f t="shared" si="0"/>
        <v>10</v>
      </c>
      <c r="F8" s="68">
        <f t="shared" si="1"/>
        <v>296</v>
      </c>
      <c r="G8" s="273">
        <f t="shared" si="2"/>
        <v>338</v>
      </c>
      <c r="H8" s="68">
        <f t="shared" si="3"/>
        <v>93.4</v>
      </c>
      <c r="I8" s="273">
        <f t="shared" si="4"/>
        <v>6</v>
      </c>
      <c r="J8" s="68">
        <f t="shared" si="5"/>
        <v>40</v>
      </c>
      <c r="K8" s="273">
        <f t="shared" si="6"/>
        <v>5</v>
      </c>
      <c r="L8" s="139"/>
      <c r="M8" s="19">
        <f t="shared" si="7"/>
        <v>429.4</v>
      </c>
      <c r="O8" s="94"/>
      <c r="P8" s="14" t="str">
        <f t="shared" si="8"/>
        <v>GRIMSTONE, Mitch</v>
      </c>
      <c r="Q8" s="15" t="str">
        <f t="shared" si="9"/>
        <v xml:space="preserve"> (NZ)</v>
      </c>
      <c r="R8" s="21" cm="1">
        <f t="array" ref="R8:AA8">_xlfn.XLOOKUP($P8,Batting!$B$5:$B$65,Batting!$D$5:$M$65,"")</f>
        <v>10</v>
      </c>
      <c r="S8" s="16">
        <v>9</v>
      </c>
      <c r="T8" s="16">
        <v>3</v>
      </c>
      <c r="U8" s="16">
        <v>338</v>
      </c>
      <c r="V8" s="17">
        <v>121</v>
      </c>
      <c r="W8" s="16" t="str">
        <v>*</v>
      </c>
      <c r="X8" s="18">
        <v>56.333333333333336</v>
      </c>
      <c r="Y8" s="69" t="str">
        <v/>
      </c>
      <c r="Z8" s="165">
        <v>0</v>
      </c>
      <c r="AA8" s="277">
        <v>296</v>
      </c>
      <c r="AC8" s="14" t="str">
        <f t="shared" si="10"/>
        <v>GRIMSTONE, Mitch</v>
      </c>
      <c r="AD8" s="15" t="str">
        <f t="shared" si="11"/>
        <v xml:space="preserve"> (NZ)</v>
      </c>
      <c r="AE8" s="21" cm="1">
        <f t="array" ref="AE8:AT8">_xlfn.XLOOKUP($AC8,Bowling!$B$4:$B$53,Bowling!$D$4:$S$53,"")</f>
        <v>10</v>
      </c>
      <c r="AF8" s="16">
        <v>6</v>
      </c>
      <c r="AG8" s="22">
        <v>22.166666666666664</v>
      </c>
      <c r="AH8" s="23">
        <v>0</v>
      </c>
      <c r="AI8" s="23">
        <v>133</v>
      </c>
      <c r="AJ8" s="23">
        <v>6</v>
      </c>
      <c r="AK8" s="22">
        <v>3.6944444444444442</v>
      </c>
      <c r="AL8" s="22">
        <v>6.0000000000000009</v>
      </c>
      <c r="AM8" s="22">
        <v>22.166666666666668</v>
      </c>
      <c r="AN8" s="169">
        <v>0</v>
      </c>
      <c r="AO8" s="21">
        <v>4</v>
      </c>
      <c r="AP8" s="21">
        <v>0</v>
      </c>
      <c r="AQ8" s="21">
        <v>16</v>
      </c>
      <c r="AR8" s="21">
        <v>2</v>
      </c>
      <c r="AS8" s="139">
        <v>0</v>
      </c>
      <c r="AT8" s="19">
        <v>93.4</v>
      </c>
      <c r="AV8" s="14" t="str">
        <f t="shared" si="12"/>
        <v>GRIMSTONE, Mitch</v>
      </c>
      <c r="AW8" s="15" t="str">
        <f t="shared" si="13"/>
        <v xml:space="preserve"> (NZ)</v>
      </c>
      <c r="AX8" s="21" cm="1">
        <f t="array" ref="AX8:BB8">_xlfn.XLOOKUP($AV8,Fielding!$B$4:$B$35,Fielding!$E$4:$I$35,"")</f>
        <v>5</v>
      </c>
      <c r="AY8" s="21" t="str">
        <v>0</v>
      </c>
      <c r="AZ8" s="21" t="str">
        <v>0</v>
      </c>
      <c r="BA8">
        <v>0</v>
      </c>
      <c r="BB8" s="19">
        <v>40</v>
      </c>
    </row>
    <row r="9" spans="1:54" ht="13.65" customHeight="1" x14ac:dyDescent="0.3">
      <c r="A9" s="101"/>
      <c r="B9" s="66">
        <f t="shared" si="14"/>
        <v>6</v>
      </c>
      <c r="C9" s="14" t="s">
        <v>96</v>
      </c>
      <c r="D9" s="15" t="s">
        <v>151</v>
      </c>
      <c r="E9" s="67">
        <f t="shared" si="0"/>
        <v>12</v>
      </c>
      <c r="F9" s="68">
        <f t="shared" si="1"/>
        <v>160</v>
      </c>
      <c r="G9" s="273">
        <f t="shared" si="2"/>
        <v>216</v>
      </c>
      <c r="H9" s="68">
        <f t="shared" si="3"/>
        <v>116.4</v>
      </c>
      <c r="I9" s="273">
        <f t="shared" si="4"/>
        <v>8</v>
      </c>
      <c r="J9" s="68">
        <f t="shared" si="5"/>
        <v>96</v>
      </c>
      <c r="K9" s="273">
        <f t="shared" si="6"/>
        <v>12</v>
      </c>
      <c r="L9" s="139"/>
      <c r="M9" s="19">
        <f t="shared" si="7"/>
        <v>372.4</v>
      </c>
      <c r="O9" s="94"/>
      <c r="P9" s="14" t="str">
        <f t="shared" si="8"/>
        <v>McQUIN, James</v>
      </c>
      <c r="Q9" s="15" t="str">
        <f t="shared" si="9"/>
        <v xml:space="preserve"> (ENG)</v>
      </c>
      <c r="R9" s="21" cm="1">
        <f t="array" ref="R9:AA9">_xlfn.XLOOKUP($P9,Batting!$B$5:$B$65,Batting!$D$5:$M$65,"")</f>
        <v>12</v>
      </c>
      <c r="S9" s="16">
        <v>9</v>
      </c>
      <c r="T9" s="16">
        <v>1</v>
      </c>
      <c r="U9" s="16">
        <v>216</v>
      </c>
      <c r="V9" s="17">
        <v>58</v>
      </c>
      <c r="W9" s="16">
        <v>0</v>
      </c>
      <c r="X9" s="18">
        <v>27</v>
      </c>
      <c r="Y9" s="69" t="str">
        <v/>
      </c>
      <c r="Z9" s="165">
        <v>0</v>
      </c>
      <c r="AA9" s="277">
        <v>160</v>
      </c>
      <c r="AC9" s="14" t="str">
        <f t="shared" si="10"/>
        <v>McQUIN, James</v>
      </c>
      <c r="AD9" s="15" t="str">
        <f t="shared" si="11"/>
        <v xml:space="preserve"> (ENG)</v>
      </c>
      <c r="AE9" s="21" cm="1">
        <f t="array" ref="AE9:AT9">_xlfn.XLOOKUP($AC9,Bowling!$B$4:$B$53,Bowling!$D$4:$S$53,"")</f>
        <v>12</v>
      </c>
      <c r="AF9" s="16">
        <v>7</v>
      </c>
      <c r="AG9" s="22">
        <v>36</v>
      </c>
      <c r="AH9" s="23">
        <v>3</v>
      </c>
      <c r="AI9" s="23">
        <v>218</v>
      </c>
      <c r="AJ9" s="23">
        <v>8</v>
      </c>
      <c r="AK9" s="22">
        <v>4.5</v>
      </c>
      <c r="AL9" s="22">
        <v>6.0555555555555554</v>
      </c>
      <c r="AM9" s="22">
        <v>27.25</v>
      </c>
      <c r="AN9" s="169">
        <v>0</v>
      </c>
      <c r="AO9" s="21">
        <v>8</v>
      </c>
      <c r="AP9" s="21">
        <v>0</v>
      </c>
      <c r="AQ9" s="21">
        <v>38</v>
      </c>
      <c r="AR9" s="21">
        <v>3</v>
      </c>
      <c r="AS9" s="139">
        <v>0</v>
      </c>
      <c r="AT9" s="19">
        <v>116.4</v>
      </c>
      <c r="AV9" s="14" t="str">
        <f t="shared" si="12"/>
        <v>McQUIN, James</v>
      </c>
      <c r="AW9" s="15" t="str">
        <f t="shared" si="13"/>
        <v xml:space="preserve"> (ENG)</v>
      </c>
      <c r="AX9" s="21" cm="1">
        <f t="array" ref="AX9:BB9">_xlfn.XLOOKUP($AV9,Fielding!$B$4:$B$35,Fielding!$E$4:$I$35,"")</f>
        <v>12</v>
      </c>
      <c r="AY9" s="21" t="str">
        <v>0</v>
      </c>
      <c r="AZ9" s="21" t="str">
        <v>0</v>
      </c>
      <c r="BA9">
        <v>0</v>
      </c>
      <c r="BB9" s="19">
        <v>96</v>
      </c>
    </row>
    <row r="10" spans="1:54" ht="13.65" customHeight="1" x14ac:dyDescent="0.3">
      <c r="A10" s="101"/>
      <c r="B10" s="66">
        <f t="shared" si="14"/>
        <v>7</v>
      </c>
      <c r="C10" s="14" t="s">
        <v>357</v>
      </c>
      <c r="D10" s="15" t="s">
        <v>148</v>
      </c>
      <c r="E10" s="67">
        <f t="shared" si="0"/>
        <v>18</v>
      </c>
      <c r="F10" s="68">
        <f t="shared" si="1"/>
        <v>42</v>
      </c>
      <c r="G10" s="273">
        <f t="shared" si="2"/>
        <v>112</v>
      </c>
      <c r="H10" s="68">
        <f t="shared" si="3"/>
        <v>268.2</v>
      </c>
      <c r="I10" s="273">
        <f t="shared" si="4"/>
        <v>18</v>
      </c>
      <c r="J10" s="68">
        <f t="shared" si="5"/>
        <v>32</v>
      </c>
      <c r="K10" s="273">
        <f t="shared" si="6"/>
        <v>4</v>
      </c>
      <c r="L10" s="139"/>
      <c r="M10" s="19">
        <f t="shared" si="7"/>
        <v>342.2</v>
      </c>
      <c r="O10" s="94"/>
      <c r="P10" s="14" t="str">
        <f t="shared" si="8"/>
        <v>SEUREN, Isaac</v>
      </c>
      <c r="Q10" s="15" t="str">
        <f t="shared" si="9"/>
        <v xml:space="preserve"> (AUS)</v>
      </c>
      <c r="R10" s="21" cm="1">
        <f t="array" ref="R10:AA10">_xlfn.XLOOKUP($P10,Batting!$B$5:$B$65,Batting!$D$5:$M$65,"")</f>
        <v>18</v>
      </c>
      <c r="S10" s="16">
        <v>12</v>
      </c>
      <c r="T10" s="16">
        <v>2</v>
      </c>
      <c r="U10" s="16">
        <v>112</v>
      </c>
      <c r="V10" s="17">
        <v>28</v>
      </c>
      <c r="W10" s="16">
        <v>0</v>
      </c>
      <c r="X10" s="18">
        <v>11.2</v>
      </c>
      <c r="Y10" s="69" t="str">
        <v/>
      </c>
      <c r="Z10" s="165">
        <v>0</v>
      </c>
      <c r="AA10" s="277">
        <v>42</v>
      </c>
      <c r="AC10" s="14" t="str">
        <f t="shared" si="10"/>
        <v>SEUREN, Isaac</v>
      </c>
      <c r="AD10" s="15" t="str">
        <f t="shared" si="11"/>
        <v xml:space="preserve"> (AUS)</v>
      </c>
      <c r="AE10" s="21" cm="1">
        <f t="array" ref="AE10:AT10">_xlfn.XLOOKUP($AC10,Bowling!$B$4:$B$53,Bowling!$D$4:$S$53,"")</f>
        <v>18</v>
      </c>
      <c r="AF10" s="16">
        <v>17</v>
      </c>
      <c r="AG10" s="22">
        <v>108.66666666666666</v>
      </c>
      <c r="AH10" s="23">
        <v>15</v>
      </c>
      <c r="AI10" s="23">
        <v>459</v>
      </c>
      <c r="AJ10" s="23">
        <v>18</v>
      </c>
      <c r="AK10" s="22">
        <v>6.0370370370370363</v>
      </c>
      <c r="AL10" s="22">
        <v>4.2239263803680984</v>
      </c>
      <c r="AM10" s="22">
        <v>25.5</v>
      </c>
      <c r="AN10" s="169">
        <v>0</v>
      </c>
      <c r="AO10" s="21">
        <v>8</v>
      </c>
      <c r="AP10" s="21">
        <v>4</v>
      </c>
      <c r="AQ10" s="21">
        <v>18</v>
      </c>
      <c r="AR10" s="21">
        <v>3</v>
      </c>
      <c r="AS10" s="139">
        <v>0</v>
      </c>
      <c r="AT10" s="19">
        <v>268.2</v>
      </c>
      <c r="AV10" s="14" t="str">
        <f t="shared" si="12"/>
        <v>SEUREN, Isaac</v>
      </c>
      <c r="AW10" s="15" t="str">
        <f t="shared" si="13"/>
        <v xml:space="preserve"> (AUS)</v>
      </c>
      <c r="AX10" s="21" cm="1">
        <f t="array" ref="AX10:BB10">_xlfn.XLOOKUP($AV10,Fielding!$B$4:$B$35,Fielding!$E$4:$I$35,"")</f>
        <v>4</v>
      </c>
      <c r="AY10" s="21" t="str">
        <v>0</v>
      </c>
      <c r="AZ10" s="21" t="str">
        <v>0</v>
      </c>
      <c r="BA10">
        <v>0</v>
      </c>
      <c r="BB10" s="19">
        <v>32</v>
      </c>
    </row>
    <row r="11" spans="1:54" ht="13.65" customHeight="1" x14ac:dyDescent="0.3">
      <c r="A11" s="101"/>
      <c r="B11" s="66">
        <f t="shared" si="14"/>
        <v>8</v>
      </c>
      <c r="C11" s="14" t="s">
        <v>366</v>
      </c>
      <c r="D11" s="15" t="s">
        <v>149</v>
      </c>
      <c r="E11" s="67">
        <f t="shared" si="0"/>
        <v>5</v>
      </c>
      <c r="F11" s="68">
        <f t="shared" si="1"/>
        <v>23</v>
      </c>
      <c r="G11" s="273">
        <f t="shared" si="2"/>
        <v>44</v>
      </c>
      <c r="H11" s="68">
        <f t="shared" si="3"/>
        <v>223.4</v>
      </c>
      <c r="I11" s="273">
        <f t="shared" si="4"/>
        <v>12</v>
      </c>
      <c r="J11" s="68">
        <f t="shared" si="5"/>
        <v>48</v>
      </c>
      <c r="K11" s="273">
        <f t="shared" si="6"/>
        <v>6</v>
      </c>
      <c r="L11" s="139"/>
      <c r="M11" s="19">
        <f t="shared" si="7"/>
        <v>294.39999999999998</v>
      </c>
      <c r="O11" s="94"/>
      <c r="P11" s="14" t="str">
        <f t="shared" si="8"/>
        <v>SHUKER, Thomas</v>
      </c>
      <c r="Q11" s="15" t="str">
        <f t="shared" si="9"/>
        <v xml:space="preserve"> (NZ)</v>
      </c>
      <c r="R11" s="21" cm="1">
        <f t="array" ref="R11:AA11">_xlfn.XLOOKUP($P11,Batting!$B$5:$B$65,Batting!$D$5:$M$65,"")</f>
        <v>5</v>
      </c>
      <c r="S11" s="16">
        <v>4</v>
      </c>
      <c r="T11" s="16">
        <v>1</v>
      </c>
      <c r="U11" s="16">
        <v>44</v>
      </c>
      <c r="V11" s="17">
        <v>19</v>
      </c>
      <c r="W11" s="16">
        <v>0</v>
      </c>
      <c r="X11" s="18">
        <v>14.666666666666666</v>
      </c>
      <c r="Y11" s="69">
        <v>0</v>
      </c>
      <c r="Z11" s="165">
        <v>0</v>
      </c>
      <c r="AA11" s="277">
        <v>23</v>
      </c>
      <c r="AC11" s="14" t="str">
        <f t="shared" si="10"/>
        <v>SHUKER, Thomas</v>
      </c>
      <c r="AD11" s="15" t="str">
        <f t="shared" si="11"/>
        <v xml:space="preserve"> (NZ)</v>
      </c>
      <c r="AE11" s="21" cm="1">
        <f t="array" ref="AE11:AT11">_xlfn.XLOOKUP($AC11,Bowling!$B$4:$B$53,Bowling!$D$4:$S$53,"")</f>
        <v>5</v>
      </c>
      <c r="AF11" s="16">
        <v>5</v>
      </c>
      <c r="AG11" s="22">
        <v>28.666666666666668</v>
      </c>
      <c r="AH11" s="23">
        <v>6</v>
      </c>
      <c r="AI11" s="23">
        <v>83</v>
      </c>
      <c r="AJ11" s="23">
        <v>12</v>
      </c>
      <c r="AK11" s="22">
        <v>2.3888888888888888</v>
      </c>
      <c r="AL11" s="22">
        <v>2.8953488372093021</v>
      </c>
      <c r="AM11" s="22">
        <v>6.916666666666667</v>
      </c>
      <c r="AN11" s="169">
        <v>0</v>
      </c>
      <c r="AO11" s="21">
        <v>5.666666666666667</v>
      </c>
      <c r="AP11" s="21">
        <v>2</v>
      </c>
      <c r="AQ11" s="21">
        <v>19</v>
      </c>
      <c r="AR11" s="21">
        <v>4</v>
      </c>
      <c r="AS11" s="139">
        <v>0</v>
      </c>
      <c r="AT11" s="19">
        <v>223.4</v>
      </c>
      <c r="AV11" s="14" t="str">
        <f t="shared" si="12"/>
        <v>SHUKER, Thomas</v>
      </c>
      <c r="AW11" s="15" t="str">
        <f t="shared" si="13"/>
        <v xml:space="preserve"> (NZ)</v>
      </c>
      <c r="AX11" s="21" cm="1">
        <f t="array" ref="AX11:BB11">_xlfn.XLOOKUP($AV11,Fielding!$B$4:$B$35,Fielding!$E$4:$I$35,"")</f>
        <v>6</v>
      </c>
      <c r="AY11" s="21" t="str">
        <v>0</v>
      </c>
      <c r="AZ11" s="21" t="str">
        <v>0</v>
      </c>
      <c r="BA11">
        <v>0</v>
      </c>
      <c r="BB11" s="19">
        <v>48</v>
      </c>
    </row>
    <row r="12" spans="1:54" ht="13.65" customHeight="1" x14ac:dyDescent="0.3">
      <c r="A12" s="101"/>
      <c r="B12" s="66">
        <f t="shared" si="14"/>
        <v>9</v>
      </c>
      <c r="C12" s="14" t="s">
        <v>404</v>
      </c>
      <c r="D12" s="15" t="s">
        <v>156</v>
      </c>
      <c r="E12" s="67">
        <f t="shared" si="0"/>
        <v>5</v>
      </c>
      <c r="F12" s="68">
        <f t="shared" si="1"/>
        <v>119</v>
      </c>
      <c r="G12" s="273">
        <f t="shared" si="2"/>
        <v>126</v>
      </c>
      <c r="H12" s="68">
        <f t="shared" si="3"/>
        <v>108.2</v>
      </c>
      <c r="I12" s="273">
        <f t="shared" si="4"/>
        <v>6</v>
      </c>
      <c r="J12" s="68">
        <f t="shared" si="5"/>
        <v>16</v>
      </c>
      <c r="K12" s="273">
        <f t="shared" si="6"/>
        <v>2</v>
      </c>
      <c r="L12" s="139"/>
      <c r="M12" s="19">
        <f t="shared" si="7"/>
        <v>243.2</v>
      </c>
      <c r="O12" s="94"/>
      <c r="P12" s="14" t="str">
        <f t="shared" si="8"/>
        <v>THACKER, Nilesh</v>
      </c>
      <c r="Q12" s="15" t="str">
        <f t="shared" si="9"/>
        <v xml:space="preserve"> (IND)</v>
      </c>
      <c r="R12" s="21" cm="1">
        <f t="array" ref="R12:AA12">_xlfn.XLOOKUP($P12,Batting!$B$5:$B$65,Batting!$D$5:$M$65,"")</f>
        <v>5</v>
      </c>
      <c r="S12" s="16">
        <v>3</v>
      </c>
      <c r="T12" s="16">
        <v>2</v>
      </c>
      <c r="U12" s="16">
        <v>126</v>
      </c>
      <c r="V12" s="17">
        <v>81</v>
      </c>
      <c r="W12" s="16" t="str">
        <v>*</v>
      </c>
      <c r="X12" s="18">
        <v>126</v>
      </c>
      <c r="Y12" s="69" t="str">
        <v/>
      </c>
      <c r="Z12" s="165">
        <v>0</v>
      </c>
      <c r="AA12" s="277">
        <v>119</v>
      </c>
      <c r="AC12" s="14" t="str">
        <f t="shared" si="10"/>
        <v>THACKER, Nilesh</v>
      </c>
      <c r="AD12" s="15" t="str">
        <f t="shared" si="11"/>
        <v xml:space="preserve"> (IND)</v>
      </c>
      <c r="AE12" s="21" cm="1">
        <f t="array" ref="AE12:AT12">_xlfn.XLOOKUP($AC12,Bowling!$B$4:$B$53,Bowling!$D$4:$S$53,"")</f>
        <v>5</v>
      </c>
      <c r="AF12" s="16">
        <v>4</v>
      </c>
      <c r="AG12" s="22">
        <v>16</v>
      </c>
      <c r="AH12" s="23">
        <v>2</v>
      </c>
      <c r="AI12" s="23">
        <v>59</v>
      </c>
      <c r="AJ12" s="23">
        <v>6</v>
      </c>
      <c r="AK12" s="22">
        <v>2.6666666666666665</v>
      </c>
      <c r="AL12" s="22">
        <v>3.6875</v>
      </c>
      <c r="AM12" s="22">
        <v>9.8333333333333339</v>
      </c>
      <c r="AN12" s="169">
        <v>0</v>
      </c>
      <c r="AO12" s="21">
        <v>4</v>
      </c>
      <c r="AP12" s="21">
        <v>0</v>
      </c>
      <c r="AQ12" s="21">
        <v>7</v>
      </c>
      <c r="AR12" s="21">
        <v>5</v>
      </c>
      <c r="AS12" s="139">
        <v>0</v>
      </c>
      <c r="AT12" s="19">
        <v>108.2</v>
      </c>
      <c r="AV12" s="14" t="str">
        <f t="shared" si="12"/>
        <v>THACKER, Nilesh</v>
      </c>
      <c r="AW12" s="15" t="str">
        <f t="shared" si="13"/>
        <v xml:space="preserve"> (IND)</v>
      </c>
      <c r="AX12" s="21" cm="1">
        <f t="array" ref="AX12:BB12">_xlfn.XLOOKUP($AV12,Fielding!$B$4:$B$35,Fielding!$E$4:$I$35,"")</f>
        <v>2</v>
      </c>
      <c r="AY12" s="21" t="str">
        <v>0</v>
      </c>
      <c r="AZ12" s="21" t="str">
        <v>0</v>
      </c>
      <c r="BA12">
        <v>0</v>
      </c>
      <c r="BB12" s="19">
        <v>16</v>
      </c>
    </row>
    <row r="13" spans="1:54" ht="13.65" customHeight="1" x14ac:dyDescent="0.3">
      <c r="A13" s="101"/>
      <c r="B13" s="66">
        <f t="shared" si="14"/>
        <v>10</v>
      </c>
      <c r="C13" s="14" t="s">
        <v>183</v>
      </c>
      <c r="D13" s="15" t="s">
        <v>393</v>
      </c>
      <c r="E13" s="67">
        <f t="shared" si="0"/>
        <v>13</v>
      </c>
      <c r="F13" s="68">
        <f t="shared" si="1"/>
        <v>-17</v>
      </c>
      <c r="G13" s="273">
        <f t="shared" si="2"/>
        <v>4</v>
      </c>
      <c r="H13" s="68">
        <f t="shared" si="3"/>
        <v>185.4</v>
      </c>
      <c r="I13" s="273">
        <f t="shared" si="4"/>
        <v>13</v>
      </c>
      <c r="J13" s="68">
        <f t="shared" si="5"/>
        <v>8</v>
      </c>
      <c r="K13" s="273">
        <f t="shared" si="6"/>
        <v>1</v>
      </c>
      <c r="L13" s="139"/>
      <c r="M13" s="19">
        <f t="shared" si="7"/>
        <v>176.4</v>
      </c>
      <c r="O13" s="94"/>
      <c r="P13" s="14" t="str">
        <f t="shared" si="8"/>
        <v>IMRIE, Gavin</v>
      </c>
      <c r="Q13" s="15" t="str">
        <f t="shared" si="9"/>
        <v xml:space="preserve"> (SCO)</v>
      </c>
      <c r="R13" s="21" cm="1">
        <f t="array" ref="R13:AA13">_xlfn.XLOOKUP($P13,Batting!$B$5:$B$65,Batting!$D$5:$M$65,"")</f>
        <v>13</v>
      </c>
      <c r="S13" s="16">
        <v>6</v>
      </c>
      <c r="T13" s="16">
        <v>3</v>
      </c>
      <c r="U13" s="16">
        <v>4</v>
      </c>
      <c r="V13" s="17">
        <v>1</v>
      </c>
      <c r="W13" s="16" t="str">
        <v>*</v>
      </c>
      <c r="X13" s="18">
        <v>1.3333333333333333</v>
      </c>
      <c r="Y13" s="69" t="str">
        <v/>
      </c>
      <c r="Z13" s="165">
        <v>0</v>
      </c>
      <c r="AA13" s="277">
        <v>-17</v>
      </c>
      <c r="AC13" s="14" t="str">
        <f t="shared" si="10"/>
        <v>IMRIE, Gavin</v>
      </c>
      <c r="AD13" s="15" t="str">
        <f t="shared" si="11"/>
        <v xml:space="preserve"> (SCO)</v>
      </c>
      <c r="AE13" s="21" cm="1">
        <f t="array" ref="AE13:AT13">_xlfn.XLOOKUP($AC13,Bowling!$B$4:$B$53,Bowling!$D$4:$S$53,"")</f>
        <v>13</v>
      </c>
      <c r="AF13" s="16">
        <v>13</v>
      </c>
      <c r="AG13" s="22">
        <v>88</v>
      </c>
      <c r="AH13" s="23">
        <v>13</v>
      </c>
      <c r="AI13" s="23">
        <v>373</v>
      </c>
      <c r="AJ13" s="23">
        <v>13</v>
      </c>
      <c r="AK13" s="22">
        <v>6.7692307692307692</v>
      </c>
      <c r="AL13" s="22">
        <v>4.2386363636363633</v>
      </c>
      <c r="AM13" s="22">
        <v>28.692307692307693</v>
      </c>
      <c r="AN13" s="169">
        <v>0</v>
      </c>
      <c r="AO13" s="21">
        <v>8</v>
      </c>
      <c r="AP13" s="21">
        <v>1</v>
      </c>
      <c r="AQ13" s="21">
        <v>15</v>
      </c>
      <c r="AR13" s="21">
        <v>2</v>
      </c>
      <c r="AS13" s="139">
        <v>0</v>
      </c>
      <c r="AT13" s="19">
        <v>185.4</v>
      </c>
      <c r="AV13" s="14" t="str">
        <f t="shared" si="12"/>
        <v>IMRIE, Gavin</v>
      </c>
      <c r="AW13" s="15" t="str">
        <f t="shared" si="13"/>
        <v xml:space="preserve"> (SCO)</v>
      </c>
      <c r="AX13" s="21" cm="1">
        <f t="array" ref="AX13:BB13">_xlfn.XLOOKUP($AV13,Fielding!$B$4:$B$35,Fielding!$E$4:$I$35,"")</f>
        <v>1</v>
      </c>
      <c r="AY13" s="21" t="str">
        <v>0</v>
      </c>
      <c r="AZ13" s="21" t="str">
        <v>0</v>
      </c>
      <c r="BA13">
        <v>0</v>
      </c>
      <c r="BB13" s="19">
        <v>8</v>
      </c>
    </row>
    <row r="14" spans="1:54" ht="13.65" customHeight="1" x14ac:dyDescent="0.3">
      <c r="A14" s="101"/>
      <c r="B14" s="66">
        <f t="shared" si="14"/>
        <v>11</v>
      </c>
      <c r="C14" s="14" t="s">
        <v>305</v>
      </c>
      <c r="D14" s="15" t="s">
        <v>148</v>
      </c>
      <c r="E14" s="67">
        <f t="shared" si="0"/>
        <v>9</v>
      </c>
      <c r="F14" s="68">
        <f t="shared" si="1"/>
        <v>-20</v>
      </c>
      <c r="G14" s="273">
        <f t="shared" si="2"/>
        <v>8</v>
      </c>
      <c r="H14" s="68">
        <f t="shared" si="3"/>
        <v>186.8</v>
      </c>
      <c r="I14" s="273">
        <f t="shared" si="4"/>
        <v>11</v>
      </c>
      <c r="J14" s="68">
        <f t="shared" si="5"/>
        <v>8</v>
      </c>
      <c r="K14" s="273">
        <f t="shared" si="6"/>
        <v>1</v>
      </c>
      <c r="L14" s="139"/>
      <c r="M14" s="19">
        <f t="shared" si="7"/>
        <v>174.8</v>
      </c>
      <c r="O14" s="94"/>
      <c r="P14" s="14" t="str">
        <f t="shared" si="8"/>
        <v>GOLDSPRING, Ryan</v>
      </c>
      <c r="Q14" s="15" t="str">
        <f t="shared" si="9"/>
        <v xml:space="preserve"> (AUS)</v>
      </c>
      <c r="R14" s="21" cm="1">
        <f t="array" ref="R14:AA14">_xlfn.XLOOKUP($P14,Batting!$B$5:$B$65,Batting!$D$5:$M$65,"")</f>
        <v>9</v>
      </c>
      <c r="S14" s="16">
        <v>4</v>
      </c>
      <c r="T14" s="16">
        <v>0</v>
      </c>
      <c r="U14" s="16">
        <v>8</v>
      </c>
      <c r="V14" s="17">
        <v>6</v>
      </c>
      <c r="W14" s="16">
        <v>0</v>
      </c>
      <c r="X14" s="18">
        <v>2</v>
      </c>
      <c r="Y14" s="69" t="str">
        <v/>
      </c>
      <c r="Z14" s="165">
        <v>0</v>
      </c>
      <c r="AA14" s="277">
        <v>-20</v>
      </c>
      <c r="AC14" s="14" t="str">
        <f t="shared" si="10"/>
        <v>GOLDSPRING, Ryan</v>
      </c>
      <c r="AD14" s="15" t="str">
        <f t="shared" si="11"/>
        <v xml:space="preserve"> (AUS)</v>
      </c>
      <c r="AE14" s="21" cm="1">
        <f t="array" ref="AE14:AT14">_xlfn.XLOOKUP($AC14,Bowling!$B$4:$B$53,Bowling!$D$4:$S$53,"")</f>
        <v>9</v>
      </c>
      <c r="AF14" s="16">
        <v>7</v>
      </c>
      <c r="AG14" s="22">
        <v>38</v>
      </c>
      <c r="AH14" s="23">
        <v>5</v>
      </c>
      <c r="AI14" s="23">
        <v>166</v>
      </c>
      <c r="AJ14" s="23">
        <v>11</v>
      </c>
      <c r="AK14" s="22">
        <v>3.4545454545454546</v>
      </c>
      <c r="AL14" s="22">
        <v>4.3684210526315788</v>
      </c>
      <c r="AM14" s="22">
        <v>15.090909090909092</v>
      </c>
      <c r="AN14" s="169">
        <v>0</v>
      </c>
      <c r="AO14" s="21">
        <v>8</v>
      </c>
      <c r="AP14" s="21">
        <v>0</v>
      </c>
      <c r="AQ14" s="21">
        <v>26</v>
      </c>
      <c r="AR14" s="21">
        <v>3</v>
      </c>
      <c r="AS14" s="139">
        <v>0</v>
      </c>
      <c r="AT14" s="19">
        <v>186.8</v>
      </c>
      <c r="AV14" s="14" t="str">
        <f t="shared" si="12"/>
        <v>GOLDSPRING, Ryan</v>
      </c>
      <c r="AW14" s="15" t="str">
        <f t="shared" si="13"/>
        <v xml:space="preserve"> (AUS)</v>
      </c>
      <c r="AX14" s="21" cm="1">
        <f t="array" ref="AX14:BB14">_xlfn.XLOOKUP($AV14,Fielding!$B$4:$B$35,Fielding!$E$4:$I$35,"")</f>
        <v>1</v>
      </c>
      <c r="AY14" s="21" t="str">
        <v>0</v>
      </c>
      <c r="AZ14" s="21" t="str">
        <v>0</v>
      </c>
      <c r="BA14">
        <v>0</v>
      </c>
      <c r="BB14" s="19">
        <v>8</v>
      </c>
    </row>
    <row r="15" spans="1:54" ht="13.65" customHeight="1" x14ac:dyDescent="0.3">
      <c r="A15" s="101"/>
      <c r="B15" s="66">
        <f t="shared" si="14"/>
        <v>12</v>
      </c>
      <c r="C15" s="14" t="s">
        <v>84</v>
      </c>
      <c r="D15" s="15" t="s">
        <v>149</v>
      </c>
      <c r="E15" s="67">
        <f t="shared" si="0"/>
        <v>12</v>
      </c>
      <c r="F15" s="68">
        <f t="shared" si="1"/>
        <v>65</v>
      </c>
      <c r="G15" s="273">
        <f t="shared" si="2"/>
        <v>121</v>
      </c>
      <c r="H15" s="68" t="str">
        <f t="shared" si="3"/>
        <v/>
      </c>
      <c r="I15" s="273" t="str">
        <f t="shared" si="4"/>
        <v/>
      </c>
      <c r="J15" s="68">
        <f t="shared" si="5"/>
        <v>76</v>
      </c>
      <c r="K15" s="273">
        <f t="shared" si="6"/>
        <v>9</v>
      </c>
      <c r="L15" s="139"/>
      <c r="M15" s="19">
        <f t="shared" si="7"/>
        <v>141</v>
      </c>
      <c r="O15" s="94"/>
      <c r="P15" s="14" t="str">
        <f t="shared" si="8"/>
        <v>PHELAN, Jack</v>
      </c>
      <c r="Q15" s="15" t="str">
        <f t="shared" si="9"/>
        <v xml:space="preserve"> (NZ)</v>
      </c>
      <c r="R15" s="21" cm="1">
        <f t="array" ref="R15:AA15">_xlfn.XLOOKUP($P15,Batting!$B$5:$B$65,Batting!$D$5:$M$65,"")</f>
        <v>12</v>
      </c>
      <c r="S15" s="16">
        <v>10</v>
      </c>
      <c r="T15" s="16">
        <v>2</v>
      </c>
      <c r="U15" s="16">
        <v>121</v>
      </c>
      <c r="V15" s="17">
        <v>35</v>
      </c>
      <c r="W15" s="16">
        <v>0</v>
      </c>
      <c r="X15" s="18">
        <v>15.125</v>
      </c>
      <c r="Y15" s="69" t="str">
        <v/>
      </c>
      <c r="Z15" s="165">
        <v>0</v>
      </c>
      <c r="AA15" s="277">
        <v>65</v>
      </c>
      <c r="AC15" s="14" t="str">
        <f t="shared" si="10"/>
        <v>PHELAN, Jack</v>
      </c>
      <c r="AD15" s="15" t="str">
        <f t="shared" si="11"/>
        <v xml:space="preserve"> (NZ)</v>
      </c>
      <c r="AE15" s="21" t="str" cm="1">
        <f t="array" ref="AE15">_xlfn.XLOOKUP($AC15,Bowling!$B$4:$B$53,Bowling!$D$4:$S$53,"")</f>
        <v/>
      </c>
      <c r="AF15" s="16"/>
      <c r="AG15" s="22"/>
      <c r="AH15" s="23"/>
      <c r="AI15" s="23"/>
      <c r="AJ15" s="23"/>
      <c r="AK15" s="22"/>
      <c r="AL15" s="22"/>
      <c r="AM15" s="22"/>
      <c r="AN15" s="169"/>
      <c r="AO15" s="21"/>
      <c r="AP15" s="21"/>
      <c r="AQ15" s="21"/>
      <c r="AR15" s="21"/>
      <c r="AS15" s="139"/>
      <c r="AT15" s="19"/>
      <c r="AV15" s="14" t="str">
        <f t="shared" si="12"/>
        <v>PHELAN, Jack</v>
      </c>
      <c r="AW15" s="15" t="str">
        <f t="shared" si="13"/>
        <v xml:space="preserve"> (NZ)</v>
      </c>
      <c r="AX15" s="21" cm="1">
        <f t="array" ref="AX15:BB15">_xlfn.XLOOKUP($AV15,Fielding!$B$4:$B$35,Fielding!$E$4:$I$35,"")</f>
        <v>8</v>
      </c>
      <c r="AY15" s="21">
        <v>1</v>
      </c>
      <c r="AZ15" s="21" t="str">
        <v>0</v>
      </c>
      <c r="BA15">
        <v>0</v>
      </c>
      <c r="BB15" s="19">
        <v>76</v>
      </c>
    </row>
    <row r="16" spans="1:54" ht="13.65" customHeight="1" x14ac:dyDescent="0.3">
      <c r="A16" s="101"/>
      <c r="B16" s="66">
        <f t="shared" si="14"/>
        <v>13</v>
      </c>
      <c r="C16" s="14" t="s">
        <v>23</v>
      </c>
      <c r="D16" s="15" t="s">
        <v>148</v>
      </c>
      <c r="E16" s="67">
        <f t="shared" si="0"/>
        <v>20</v>
      </c>
      <c r="F16" s="68">
        <f t="shared" si="1"/>
        <v>2</v>
      </c>
      <c r="G16" s="273">
        <f t="shared" si="2"/>
        <v>23</v>
      </c>
      <c r="H16" s="68" t="str">
        <f t="shared" si="3"/>
        <v/>
      </c>
      <c r="I16" s="273" t="str">
        <f t="shared" si="4"/>
        <v/>
      </c>
      <c r="J16" s="68">
        <f t="shared" si="5"/>
        <v>132</v>
      </c>
      <c r="K16" s="273">
        <f t="shared" si="6"/>
        <v>13.5</v>
      </c>
      <c r="L16" s="139"/>
      <c r="M16" s="19">
        <f t="shared" si="7"/>
        <v>134</v>
      </c>
      <c r="O16" s="94"/>
      <c r="P16" s="14" t="str">
        <f t="shared" si="8"/>
        <v>WERREN, Steve</v>
      </c>
      <c r="Q16" s="15" t="str">
        <f t="shared" si="9"/>
        <v xml:space="preserve"> (AUS)</v>
      </c>
      <c r="R16" s="21" cm="1">
        <f t="array" ref="R16:AA16">_xlfn.XLOOKUP($P16,Batting!$B$5:$B$65,Batting!$D$5:$M$65,"")</f>
        <v>20</v>
      </c>
      <c r="S16" s="16">
        <v>6</v>
      </c>
      <c r="T16" s="16">
        <v>3</v>
      </c>
      <c r="U16" s="16">
        <v>23</v>
      </c>
      <c r="V16" s="17">
        <v>12</v>
      </c>
      <c r="W16" s="16" t="str">
        <v>*</v>
      </c>
      <c r="X16" s="18">
        <v>7.666666666666667</v>
      </c>
      <c r="Y16" s="69" t="str">
        <v/>
      </c>
      <c r="Z16" s="165">
        <v>0</v>
      </c>
      <c r="AA16" s="277">
        <v>2</v>
      </c>
      <c r="AC16" s="14" t="str">
        <f t="shared" si="10"/>
        <v>WERREN, Steve</v>
      </c>
      <c r="AD16" s="15" t="str">
        <f t="shared" si="11"/>
        <v xml:space="preserve"> (AUS)</v>
      </c>
      <c r="AE16" s="21" t="str" cm="1">
        <f t="array" ref="AE16">_xlfn.XLOOKUP($AC16,Bowling!$B$4:$B$53,Bowling!$D$4:$S$53,"")</f>
        <v/>
      </c>
      <c r="AF16" s="16"/>
      <c r="AG16" s="22"/>
      <c r="AH16" s="23"/>
      <c r="AI16" s="23"/>
      <c r="AJ16" s="23"/>
      <c r="AK16" s="22"/>
      <c r="AL16" s="22"/>
      <c r="AM16" s="22"/>
      <c r="AN16" s="169"/>
      <c r="AO16" s="21"/>
      <c r="AP16" s="21"/>
      <c r="AQ16" s="21"/>
      <c r="AR16" s="21"/>
      <c r="AS16" s="139"/>
      <c r="AT16" s="19"/>
      <c r="AV16" s="14" t="str">
        <f t="shared" si="12"/>
        <v>WERREN, Steve</v>
      </c>
      <c r="AW16" s="15" t="str">
        <f t="shared" si="13"/>
        <v xml:space="preserve"> (AUS)</v>
      </c>
      <c r="AX16" s="21" cm="1">
        <f t="array" ref="AX16:BB16">_xlfn.XLOOKUP($AV16,Fielding!$B$4:$B$35,Fielding!$E$4:$I$35,"")</f>
        <v>7</v>
      </c>
      <c r="AY16" s="21">
        <v>6</v>
      </c>
      <c r="AZ16" s="21">
        <v>0.5</v>
      </c>
      <c r="BA16">
        <v>0</v>
      </c>
      <c r="BB16" s="19">
        <v>132</v>
      </c>
    </row>
    <row r="17" spans="1:54" ht="13.65" customHeight="1" x14ac:dyDescent="0.3">
      <c r="A17" s="101"/>
      <c r="B17" s="66">
        <f t="shared" si="14"/>
        <v>14</v>
      </c>
      <c r="C17" s="14" t="s">
        <v>132</v>
      </c>
      <c r="D17" s="15" t="s">
        <v>150</v>
      </c>
      <c r="E17" s="67">
        <f t="shared" si="0"/>
        <v>5</v>
      </c>
      <c r="F17" s="68">
        <f t="shared" si="1"/>
        <v>-11</v>
      </c>
      <c r="G17" s="273">
        <f t="shared" si="2"/>
        <v>17</v>
      </c>
      <c r="H17" s="68">
        <f t="shared" si="3"/>
        <v>143.19999999999999</v>
      </c>
      <c r="I17" s="273">
        <f t="shared" si="4"/>
        <v>9</v>
      </c>
      <c r="J17" s="68" t="str">
        <f t="shared" si="5"/>
        <v/>
      </c>
      <c r="K17" s="273" t="str">
        <f t="shared" si="6"/>
        <v/>
      </c>
      <c r="L17" s="139"/>
      <c r="M17" s="19">
        <f t="shared" si="7"/>
        <v>132.19999999999999</v>
      </c>
      <c r="O17" s="94"/>
      <c r="P17" s="14" t="str">
        <f t="shared" si="8"/>
        <v>POVERELLO, Marc</v>
      </c>
      <c r="Q17" s="15" t="str">
        <f t="shared" si="9"/>
        <v xml:space="preserve"> (SA)</v>
      </c>
      <c r="R17" s="21" cm="1">
        <f t="array" ref="R17:AA17">_xlfn.XLOOKUP($P17,Batting!$B$5:$B$65,Batting!$D$5:$M$65,"")</f>
        <v>5</v>
      </c>
      <c r="S17" s="16">
        <v>4</v>
      </c>
      <c r="T17" s="16">
        <v>0</v>
      </c>
      <c r="U17" s="16">
        <v>17</v>
      </c>
      <c r="V17" s="17">
        <v>8</v>
      </c>
      <c r="W17" s="16">
        <v>0</v>
      </c>
      <c r="X17" s="18">
        <v>4.25</v>
      </c>
      <c r="Y17" s="69" t="str">
        <v/>
      </c>
      <c r="Z17" s="165">
        <v>0</v>
      </c>
      <c r="AA17" s="277">
        <v>-11</v>
      </c>
      <c r="AC17" s="14" t="str">
        <f t="shared" si="10"/>
        <v>POVERELLO, Marc</v>
      </c>
      <c r="AD17" s="15" t="str">
        <f t="shared" si="11"/>
        <v xml:space="preserve"> (SA)</v>
      </c>
      <c r="AE17" s="21" cm="1">
        <f t="array" ref="AE17:AT17">_xlfn.XLOOKUP($AC17,Bowling!$B$4:$B$53,Bowling!$D$4:$S$53,"")</f>
        <v>5</v>
      </c>
      <c r="AF17" s="16">
        <v>5</v>
      </c>
      <c r="AG17" s="22">
        <v>37</v>
      </c>
      <c r="AH17" s="23">
        <v>3</v>
      </c>
      <c r="AI17" s="23">
        <v>184</v>
      </c>
      <c r="AJ17" s="23">
        <v>9</v>
      </c>
      <c r="AK17" s="22">
        <v>4.1111111111111107</v>
      </c>
      <c r="AL17" s="22">
        <v>4.9729729729729728</v>
      </c>
      <c r="AM17" s="22">
        <v>20.444444444444443</v>
      </c>
      <c r="AN17" s="169">
        <v>0</v>
      </c>
      <c r="AO17" s="21">
        <v>8</v>
      </c>
      <c r="AP17" s="21">
        <v>0</v>
      </c>
      <c r="AQ17" s="21">
        <v>34</v>
      </c>
      <c r="AR17" s="21">
        <v>3</v>
      </c>
      <c r="AS17" s="139">
        <v>0</v>
      </c>
      <c r="AT17" s="19">
        <v>143.19999999999999</v>
      </c>
      <c r="AV17" s="14" t="str">
        <f t="shared" si="12"/>
        <v>POVERELLO, Marc</v>
      </c>
      <c r="AW17" s="15" t="str">
        <f t="shared" si="13"/>
        <v xml:space="preserve"> (SA)</v>
      </c>
      <c r="AX17" s="21" t="str" cm="1">
        <f t="array" ref="AX17">_xlfn.XLOOKUP($AV17,Fielding!$B$4:$B$35,Fielding!$E$4:$I$35,"")</f>
        <v/>
      </c>
      <c r="AY17" s="21"/>
      <c r="AZ17" s="21"/>
      <c r="BB17" s="19"/>
    </row>
    <row r="18" spans="1:54" ht="13.65" customHeight="1" x14ac:dyDescent="0.3">
      <c r="A18" s="101"/>
      <c r="B18" s="66">
        <f t="shared" si="14"/>
        <v>15</v>
      </c>
      <c r="C18" s="14" t="s">
        <v>140</v>
      </c>
      <c r="D18" s="15" t="s">
        <v>148</v>
      </c>
      <c r="E18" s="67">
        <f t="shared" si="0"/>
        <v>4</v>
      </c>
      <c r="F18" s="68">
        <f t="shared" si="1"/>
        <v>0</v>
      </c>
      <c r="G18" s="273" t="str">
        <f t="shared" si="2"/>
        <v>-</v>
      </c>
      <c r="H18" s="68">
        <f t="shared" si="3"/>
        <v>108.6</v>
      </c>
      <c r="I18" s="273">
        <f t="shared" si="4"/>
        <v>6</v>
      </c>
      <c r="J18" s="68" t="str">
        <f t="shared" si="5"/>
        <v/>
      </c>
      <c r="K18" s="273" t="str">
        <f t="shared" si="6"/>
        <v/>
      </c>
      <c r="L18" s="139"/>
      <c r="M18" s="19">
        <f t="shared" si="7"/>
        <v>108.6</v>
      </c>
      <c r="O18" s="94"/>
      <c r="P18" s="14" t="str">
        <f t="shared" si="8"/>
        <v>DALE, Colin</v>
      </c>
      <c r="Q18" s="15" t="str">
        <f t="shared" si="9"/>
        <v xml:space="preserve"> (AUS)</v>
      </c>
      <c r="R18" s="21" cm="1">
        <f t="array" ref="R18:AA18">_xlfn.XLOOKUP($P18,Batting!$B$5:$B$65,Batting!$D$5:$M$65,"")</f>
        <v>4</v>
      </c>
      <c r="S18" s="16" t="str">
        <v>-</v>
      </c>
      <c r="T18" s="16" t="str">
        <v>-</v>
      </c>
      <c r="U18" s="16" t="str">
        <v>-</v>
      </c>
      <c r="V18" s="17" t="str">
        <v>-</v>
      </c>
      <c r="W18" s="16">
        <v>0</v>
      </c>
      <c r="X18" s="18" t="str">
        <v>-</v>
      </c>
      <c r="Y18" s="69" t="e">
        <v>#VALUE!</v>
      </c>
      <c r="Z18" s="165">
        <v>0</v>
      </c>
      <c r="AA18" s="277">
        <v>0</v>
      </c>
      <c r="AC18" s="14" t="str">
        <f t="shared" si="10"/>
        <v>DALE, Colin</v>
      </c>
      <c r="AD18" s="15" t="str">
        <f t="shared" si="11"/>
        <v xml:space="preserve"> (AUS)</v>
      </c>
      <c r="AE18" s="21" cm="1">
        <f t="array" ref="AE18:AT18">_xlfn.XLOOKUP($AC18,Bowling!$B$4:$B$53,Bowling!$D$4:$S$53,"")</f>
        <v>4</v>
      </c>
      <c r="AF18" s="16">
        <v>4</v>
      </c>
      <c r="AG18" s="22">
        <v>11.166666666666666</v>
      </c>
      <c r="AH18" s="23">
        <v>0</v>
      </c>
      <c r="AI18" s="23">
        <v>57</v>
      </c>
      <c r="AJ18" s="23">
        <v>6</v>
      </c>
      <c r="AK18" s="22">
        <v>1.8611111111111109</v>
      </c>
      <c r="AL18" s="22">
        <v>5.1044776119402986</v>
      </c>
      <c r="AM18" s="22">
        <v>9.5</v>
      </c>
      <c r="AN18" s="169">
        <v>0</v>
      </c>
      <c r="AO18" s="21">
        <v>2.1666666666666665</v>
      </c>
      <c r="AP18" s="21">
        <v>0</v>
      </c>
      <c r="AQ18" s="21">
        <v>7</v>
      </c>
      <c r="AR18" s="21">
        <v>3</v>
      </c>
      <c r="AS18" s="139">
        <v>0</v>
      </c>
      <c r="AT18" s="19">
        <v>108.6</v>
      </c>
      <c r="AV18" s="14" t="str">
        <f t="shared" si="12"/>
        <v>DALE, Colin</v>
      </c>
      <c r="AW18" s="15" t="str">
        <f t="shared" si="13"/>
        <v xml:space="preserve"> (AUS)</v>
      </c>
      <c r="AX18" s="21" t="str" cm="1">
        <f t="array" ref="AX18">_xlfn.XLOOKUP($AV18,Fielding!$B$4:$B$35,Fielding!$E$4:$I$35,"")</f>
        <v/>
      </c>
      <c r="AY18" s="21"/>
      <c r="AZ18" s="21"/>
      <c r="BB18" s="19"/>
    </row>
    <row r="19" spans="1:54" ht="13.65" customHeight="1" x14ac:dyDescent="0.3">
      <c r="A19" s="101"/>
      <c r="B19" s="66">
        <f t="shared" si="14"/>
        <v>16</v>
      </c>
      <c r="C19" s="14" t="s">
        <v>369</v>
      </c>
      <c r="D19" s="15" t="s">
        <v>148</v>
      </c>
      <c r="E19" s="67">
        <f t="shared" si="0"/>
        <v>1</v>
      </c>
      <c r="F19" s="68">
        <f t="shared" si="1"/>
        <v>-6</v>
      </c>
      <c r="G19" s="273">
        <f t="shared" si="2"/>
        <v>1</v>
      </c>
      <c r="H19" s="68">
        <f t="shared" si="3"/>
        <v>95</v>
      </c>
      <c r="I19" s="273">
        <f t="shared" si="4"/>
        <v>5</v>
      </c>
      <c r="J19" s="68">
        <f t="shared" si="5"/>
        <v>8</v>
      </c>
      <c r="K19" s="273">
        <f t="shared" si="6"/>
        <v>1</v>
      </c>
      <c r="L19" s="139"/>
      <c r="M19" s="19">
        <f t="shared" si="7"/>
        <v>97</v>
      </c>
      <c r="O19" s="94"/>
      <c r="P19" s="14" t="str">
        <f t="shared" si="8"/>
        <v>TRAN, Brian</v>
      </c>
      <c r="Q19" s="15" t="str">
        <f t="shared" si="9"/>
        <v xml:space="preserve"> (AUS)</v>
      </c>
      <c r="R19" s="21" cm="1">
        <f t="array" ref="R19:AA19">_xlfn.XLOOKUP($P19,Batting!$B$5:$B$65,Batting!$D$5:$M$65,"")</f>
        <v>1</v>
      </c>
      <c r="S19" s="16">
        <v>1</v>
      </c>
      <c r="T19" s="16">
        <v>0</v>
      </c>
      <c r="U19" s="16">
        <v>1</v>
      </c>
      <c r="V19" s="17">
        <v>1</v>
      </c>
      <c r="W19" s="16">
        <v>0</v>
      </c>
      <c r="X19" s="18">
        <v>1</v>
      </c>
      <c r="Y19" s="69" t="str">
        <v/>
      </c>
      <c r="Z19" s="165">
        <v>0</v>
      </c>
      <c r="AA19" s="277">
        <v>-6</v>
      </c>
      <c r="AC19" s="14" t="str">
        <f t="shared" si="10"/>
        <v>TRAN, Brian</v>
      </c>
      <c r="AD19" s="15" t="str">
        <f t="shared" si="11"/>
        <v xml:space="preserve"> (AUS)</v>
      </c>
      <c r="AE19" s="21" cm="1">
        <f t="array" ref="AE19:AT19">_xlfn.XLOOKUP($AC19,Bowling!$B$4:$B$53,Bowling!$D$4:$S$53,"")</f>
        <v>1</v>
      </c>
      <c r="AF19" s="16">
        <v>1</v>
      </c>
      <c r="AG19" s="22">
        <v>8</v>
      </c>
      <c r="AH19" s="23">
        <v>0</v>
      </c>
      <c r="AI19" s="23">
        <v>25</v>
      </c>
      <c r="AJ19" s="23">
        <v>5</v>
      </c>
      <c r="AK19" s="22">
        <v>1.6</v>
      </c>
      <c r="AL19" s="22">
        <v>3.125</v>
      </c>
      <c r="AM19" s="22">
        <v>5</v>
      </c>
      <c r="AN19" s="169">
        <v>0</v>
      </c>
      <c r="AO19" s="21">
        <v>8</v>
      </c>
      <c r="AP19" s="21">
        <v>0</v>
      </c>
      <c r="AQ19" s="21">
        <v>25</v>
      </c>
      <c r="AR19" s="21">
        <v>5</v>
      </c>
      <c r="AS19" s="139">
        <v>0</v>
      </c>
      <c r="AT19" s="19">
        <v>95</v>
      </c>
      <c r="AV19" s="14" t="str">
        <f t="shared" si="12"/>
        <v>TRAN, Brian</v>
      </c>
      <c r="AW19" s="15" t="str">
        <f t="shared" si="13"/>
        <v xml:space="preserve"> (AUS)</v>
      </c>
      <c r="AX19" s="21" cm="1">
        <f t="array" ref="AX19:BB19">_xlfn.XLOOKUP($AV19,Fielding!$B$4:$B$35,Fielding!$E$4:$I$35,"")</f>
        <v>1</v>
      </c>
      <c r="AY19" s="21" t="str">
        <v>0</v>
      </c>
      <c r="AZ19" s="21" t="str">
        <v>0</v>
      </c>
      <c r="BA19">
        <v>0</v>
      </c>
      <c r="BB19" s="19">
        <v>8</v>
      </c>
    </row>
    <row r="20" spans="1:54" ht="13.65" customHeight="1" x14ac:dyDescent="0.3">
      <c r="A20" s="101"/>
      <c r="B20" s="66">
        <f t="shared" si="14"/>
        <v>17</v>
      </c>
      <c r="C20" s="14" t="s">
        <v>121</v>
      </c>
      <c r="D20" s="15" t="s">
        <v>156</v>
      </c>
      <c r="E20" s="67">
        <f t="shared" si="0"/>
        <v>4</v>
      </c>
      <c r="F20" s="68">
        <f t="shared" si="1"/>
        <v>47</v>
      </c>
      <c r="G20" s="273">
        <f t="shared" si="2"/>
        <v>75</v>
      </c>
      <c r="H20" s="68">
        <f t="shared" si="3"/>
        <v>49.8</v>
      </c>
      <c r="I20" s="273">
        <f t="shared" si="4"/>
        <v>3</v>
      </c>
      <c r="J20" s="68" t="str">
        <f t="shared" si="5"/>
        <v/>
      </c>
      <c r="K20" s="273" t="str">
        <f t="shared" si="6"/>
        <v/>
      </c>
      <c r="L20" s="139"/>
      <c r="M20" s="19">
        <f t="shared" si="7"/>
        <v>96.8</v>
      </c>
      <c r="O20" s="94"/>
      <c r="P20" s="14" t="str">
        <f t="shared" si="8"/>
        <v>SHINGADIA, Sahil</v>
      </c>
      <c r="Q20" s="15" t="str">
        <f t="shared" si="9"/>
        <v xml:space="preserve"> (IND)</v>
      </c>
      <c r="R20" s="21" cm="1">
        <f t="array" ref="R20:AA20">_xlfn.XLOOKUP($P20,Batting!$B$5:$B$65,Batting!$D$5:$M$65,"")</f>
        <v>4</v>
      </c>
      <c r="S20" s="16">
        <v>4</v>
      </c>
      <c r="T20" s="16">
        <v>0</v>
      </c>
      <c r="U20" s="16">
        <v>75</v>
      </c>
      <c r="V20" s="17">
        <v>55</v>
      </c>
      <c r="W20" s="16">
        <v>0</v>
      </c>
      <c r="X20" s="18">
        <v>18.75</v>
      </c>
      <c r="Y20" s="69" t="str">
        <v/>
      </c>
      <c r="Z20" s="165">
        <v>0</v>
      </c>
      <c r="AA20" s="277">
        <v>47</v>
      </c>
      <c r="AC20" s="14" t="str">
        <f t="shared" si="10"/>
        <v>SHINGADIA, Sahil</v>
      </c>
      <c r="AD20" s="15" t="str">
        <f t="shared" si="11"/>
        <v xml:space="preserve"> (IND)</v>
      </c>
      <c r="AE20" s="21" cm="1">
        <f t="array" ref="AE20:AT20">_xlfn.XLOOKUP($AC20,Bowling!$B$4:$B$53,Bowling!$D$4:$S$53,"")</f>
        <v>4</v>
      </c>
      <c r="AF20" s="16">
        <v>4</v>
      </c>
      <c r="AG20" s="22">
        <v>14</v>
      </c>
      <c r="AH20" s="23">
        <v>3</v>
      </c>
      <c r="AI20" s="23">
        <v>51</v>
      </c>
      <c r="AJ20" s="23">
        <v>3</v>
      </c>
      <c r="AK20" s="22">
        <v>4.666666666666667</v>
      </c>
      <c r="AL20" s="22">
        <v>3.6428571428571428</v>
      </c>
      <c r="AM20" s="22">
        <v>17</v>
      </c>
      <c r="AN20" s="169">
        <v>0</v>
      </c>
      <c r="AO20" s="21">
        <v>2</v>
      </c>
      <c r="AP20" s="21">
        <v>1</v>
      </c>
      <c r="AQ20" s="21">
        <v>9</v>
      </c>
      <c r="AR20" s="21">
        <v>1</v>
      </c>
      <c r="AS20" s="139">
        <v>0</v>
      </c>
      <c r="AT20" s="19">
        <v>49.8</v>
      </c>
      <c r="AV20" s="14" t="str">
        <f t="shared" si="12"/>
        <v>SHINGADIA, Sahil</v>
      </c>
      <c r="AW20" s="15" t="str">
        <f t="shared" si="13"/>
        <v xml:space="preserve"> (IND)</v>
      </c>
      <c r="AX20" s="21" t="str" cm="1">
        <f t="array" ref="AX20">_xlfn.XLOOKUP($AV20,Fielding!$B$4:$B$35,Fielding!$E$4:$I$35,"")</f>
        <v/>
      </c>
      <c r="AY20" s="21"/>
      <c r="AZ20" s="21"/>
      <c r="BB20" s="19"/>
    </row>
    <row r="21" spans="1:54" ht="13.65" customHeight="1" x14ac:dyDescent="0.3">
      <c r="A21" s="101"/>
      <c r="B21" s="66">
        <f t="shared" si="14"/>
        <v>18</v>
      </c>
      <c r="C21" s="14" t="s">
        <v>139</v>
      </c>
      <c r="D21" s="15" t="s">
        <v>149</v>
      </c>
      <c r="E21" s="67">
        <f t="shared" si="0"/>
        <v>5</v>
      </c>
      <c r="F21" s="68">
        <f t="shared" si="1"/>
        <v>63</v>
      </c>
      <c r="G21" s="273">
        <f t="shared" si="2"/>
        <v>91</v>
      </c>
      <c r="H21" s="68" t="str">
        <f t="shared" si="3"/>
        <v/>
      </c>
      <c r="I21" s="273" t="str">
        <f t="shared" si="4"/>
        <v/>
      </c>
      <c r="J21" s="68">
        <f t="shared" si="5"/>
        <v>32</v>
      </c>
      <c r="K21" s="273">
        <f t="shared" si="6"/>
        <v>4</v>
      </c>
      <c r="L21" s="139"/>
      <c r="M21" s="19">
        <f t="shared" si="7"/>
        <v>95</v>
      </c>
      <c r="O21" s="94"/>
      <c r="P21" s="14" t="str">
        <f t="shared" si="8"/>
        <v>LOGAN, Mark</v>
      </c>
      <c r="Q21" s="15" t="str">
        <f t="shared" si="9"/>
        <v xml:space="preserve"> (NZ)</v>
      </c>
      <c r="R21" s="21" cm="1">
        <f t="array" ref="R21:AA21">_xlfn.XLOOKUP($P21,Batting!$B$5:$B$65,Batting!$D$5:$M$65,"")</f>
        <v>5</v>
      </c>
      <c r="S21" s="16">
        <v>5</v>
      </c>
      <c r="T21" s="16">
        <v>1</v>
      </c>
      <c r="U21" s="16">
        <v>91</v>
      </c>
      <c r="V21" s="17">
        <v>33</v>
      </c>
      <c r="W21" s="16">
        <v>0</v>
      </c>
      <c r="X21" s="18">
        <v>22.75</v>
      </c>
      <c r="Y21" s="69" t="str">
        <v/>
      </c>
      <c r="Z21" s="165">
        <v>0</v>
      </c>
      <c r="AA21" s="277">
        <v>63</v>
      </c>
      <c r="AC21" s="14" t="str">
        <f t="shared" si="10"/>
        <v>LOGAN, Mark</v>
      </c>
      <c r="AD21" s="15" t="str">
        <f t="shared" si="11"/>
        <v xml:space="preserve"> (NZ)</v>
      </c>
      <c r="AE21" s="21" t="str" cm="1">
        <f t="array" ref="AE21">_xlfn.XLOOKUP($AC21,Bowling!$B$4:$B$53,Bowling!$D$4:$S$53,"")</f>
        <v/>
      </c>
      <c r="AF21" s="16"/>
      <c r="AG21" s="22"/>
      <c r="AH21" s="23"/>
      <c r="AI21" s="23"/>
      <c r="AJ21" s="23"/>
      <c r="AK21" s="22"/>
      <c r="AL21" s="22"/>
      <c r="AM21" s="22"/>
      <c r="AN21" s="169"/>
      <c r="AO21" s="21"/>
      <c r="AP21" s="21"/>
      <c r="AQ21" s="21"/>
      <c r="AR21" s="21"/>
      <c r="AS21" s="139"/>
      <c r="AT21" s="19"/>
      <c r="AV21" s="14" t="str">
        <f t="shared" si="12"/>
        <v>LOGAN, Mark</v>
      </c>
      <c r="AW21" s="15" t="str">
        <f t="shared" si="13"/>
        <v xml:space="preserve"> (NZ)</v>
      </c>
      <c r="AX21" s="21" cm="1">
        <f t="array" ref="AX21:BB21">_xlfn.XLOOKUP($AV21,Fielding!$B$4:$B$35,Fielding!$E$4:$I$35,"")</f>
        <v>4</v>
      </c>
      <c r="AY21" s="21" t="str">
        <v>0</v>
      </c>
      <c r="AZ21" s="21" t="str">
        <v>0</v>
      </c>
      <c r="BA21">
        <v>0</v>
      </c>
      <c r="BB21" s="19">
        <v>32</v>
      </c>
    </row>
    <row r="22" spans="1:54" ht="13.65" customHeight="1" x14ac:dyDescent="0.3">
      <c r="A22" s="101"/>
      <c r="B22" s="66">
        <f t="shared" si="14"/>
        <v>19</v>
      </c>
      <c r="C22" s="14" t="s">
        <v>363</v>
      </c>
      <c r="D22" s="15" t="s">
        <v>148</v>
      </c>
      <c r="E22" s="67">
        <f t="shared" si="0"/>
        <v>4</v>
      </c>
      <c r="F22" s="68">
        <f t="shared" si="1"/>
        <v>42</v>
      </c>
      <c r="G22" s="273">
        <f t="shared" si="2"/>
        <v>63</v>
      </c>
      <c r="H22" s="68">
        <f t="shared" si="3"/>
        <v>39.4</v>
      </c>
      <c r="I22" s="273">
        <f t="shared" si="4"/>
        <v>2</v>
      </c>
      <c r="J22" s="68">
        <f t="shared" si="5"/>
        <v>8</v>
      </c>
      <c r="K22" s="273">
        <f t="shared" si="6"/>
        <v>1</v>
      </c>
      <c r="L22" s="139"/>
      <c r="M22" s="19">
        <f t="shared" si="7"/>
        <v>89.4</v>
      </c>
      <c r="O22" s="94"/>
      <c r="P22" s="14" t="str">
        <f t="shared" si="8"/>
        <v>CORRIS, Brett</v>
      </c>
      <c r="Q22" s="15" t="str">
        <f t="shared" si="9"/>
        <v xml:space="preserve"> (AUS)</v>
      </c>
      <c r="R22" s="21" cm="1">
        <f t="array" ref="R22:AA22">_xlfn.XLOOKUP($P22,Batting!$B$5:$B$65,Batting!$D$5:$M$65,"")</f>
        <v>4</v>
      </c>
      <c r="S22" s="16">
        <v>4</v>
      </c>
      <c r="T22" s="16">
        <v>1</v>
      </c>
      <c r="U22" s="16">
        <v>63</v>
      </c>
      <c r="V22" s="17">
        <v>48</v>
      </c>
      <c r="W22" s="16">
        <v>0</v>
      </c>
      <c r="X22" s="18">
        <v>21</v>
      </c>
      <c r="Y22" s="69" t="str">
        <v/>
      </c>
      <c r="Z22" s="165">
        <v>0</v>
      </c>
      <c r="AA22" s="277">
        <v>42</v>
      </c>
      <c r="AC22" s="14" t="str">
        <f t="shared" si="10"/>
        <v>CORRIS, Brett</v>
      </c>
      <c r="AD22" s="15" t="str">
        <f t="shared" si="11"/>
        <v xml:space="preserve"> (AUS)</v>
      </c>
      <c r="AE22" s="21" cm="1">
        <f t="array" ref="AE22:AT22">_xlfn.XLOOKUP($AC22,Bowling!$B$4:$B$53,Bowling!$D$4:$S$53,"")</f>
        <v>4</v>
      </c>
      <c r="AF22" s="16">
        <v>1</v>
      </c>
      <c r="AG22" s="22">
        <v>1.1666666666666667</v>
      </c>
      <c r="AH22" s="23">
        <v>0</v>
      </c>
      <c r="AI22" s="23">
        <v>3</v>
      </c>
      <c r="AJ22" s="23">
        <v>2</v>
      </c>
      <c r="AK22" s="22">
        <v>0.58333333333333337</v>
      </c>
      <c r="AL22" s="22">
        <v>2.5714285714285712</v>
      </c>
      <c r="AM22" s="22">
        <v>1.5</v>
      </c>
      <c r="AN22" s="169">
        <v>0</v>
      </c>
      <c r="AO22" s="21">
        <v>1.1666666666666667</v>
      </c>
      <c r="AP22" s="21">
        <v>0</v>
      </c>
      <c r="AQ22" s="21">
        <v>3</v>
      </c>
      <c r="AR22" s="21">
        <v>2</v>
      </c>
      <c r="AS22" s="139">
        <v>0</v>
      </c>
      <c r="AT22" s="19">
        <v>39.4</v>
      </c>
      <c r="AV22" s="14" t="str">
        <f t="shared" si="12"/>
        <v>CORRIS, Brett</v>
      </c>
      <c r="AW22" s="15" t="str">
        <f t="shared" si="13"/>
        <v xml:space="preserve"> (AUS)</v>
      </c>
      <c r="AX22" s="21" t="str" cm="1">
        <f t="array" ref="AX22:BB22">_xlfn.XLOOKUP($AV22,Fielding!$B$4:$B$35,Fielding!$E$4:$I$35,"")</f>
        <v>0</v>
      </c>
      <c r="AY22" s="21" t="str">
        <v>0</v>
      </c>
      <c r="AZ22" s="21">
        <v>1</v>
      </c>
      <c r="BA22">
        <v>0</v>
      </c>
      <c r="BB22" s="19">
        <v>8</v>
      </c>
    </row>
    <row r="23" spans="1:54" ht="13.65" customHeight="1" x14ac:dyDescent="0.3">
      <c r="A23" s="101"/>
      <c r="B23" s="66">
        <f t="shared" si="14"/>
        <v>20</v>
      </c>
      <c r="C23" s="14" t="s">
        <v>421</v>
      </c>
      <c r="D23" s="15" t="s">
        <v>151</v>
      </c>
      <c r="E23" s="67">
        <f t="shared" si="0"/>
        <v>1</v>
      </c>
      <c r="F23" s="68">
        <f t="shared" si="1"/>
        <v>28</v>
      </c>
      <c r="G23" s="273">
        <f t="shared" si="2"/>
        <v>28</v>
      </c>
      <c r="H23" s="68">
        <f t="shared" si="3"/>
        <v>39.4</v>
      </c>
      <c r="I23" s="273">
        <f t="shared" si="4"/>
        <v>2</v>
      </c>
      <c r="J23" s="68" t="str">
        <f t="shared" si="5"/>
        <v/>
      </c>
      <c r="K23" s="273" t="str">
        <f t="shared" si="6"/>
        <v/>
      </c>
      <c r="L23" s="139"/>
      <c r="M23" s="19">
        <f t="shared" si="7"/>
        <v>67.400000000000006</v>
      </c>
      <c r="O23" s="94"/>
      <c r="P23" s="14" t="str">
        <f t="shared" si="8"/>
        <v>EVANS, Dan</v>
      </c>
      <c r="Q23" s="15" t="str">
        <f t="shared" si="9"/>
        <v xml:space="preserve"> (ENG)</v>
      </c>
      <c r="R23" s="21" cm="1">
        <f t="array" ref="R23:AA23">_xlfn.XLOOKUP($P23,Batting!$B$5:$B$65,Batting!$D$5:$M$65,"")</f>
        <v>1</v>
      </c>
      <c r="S23" s="16">
        <v>1</v>
      </c>
      <c r="T23" s="16">
        <v>1</v>
      </c>
      <c r="U23" s="16">
        <v>28</v>
      </c>
      <c r="V23" s="17">
        <v>28</v>
      </c>
      <c r="W23" s="16">
        <v>0</v>
      </c>
      <c r="X23" s="18">
        <v>28</v>
      </c>
      <c r="Y23" s="69" t="str">
        <v>*</v>
      </c>
      <c r="Z23" s="165">
        <v>0</v>
      </c>
      <c r="AA23" s="277">
        <v>28</v>
      </c>
      <c r="AC23" s="14" t="str">
        <f t="shared" si="10"/>
        <v>EVANS, Dan</v>
      </c>
      <c r="AD23" s="15" t="str">
        <f t="shared" si="11"/>
        <v xml:space="preserve"> (ENG)</v>
      </c>
      <c r="AE23" s="21" cm="1">
        <f t="array" ref="AE23:AT23">_xlfn.XLOOKUP($AC23,Bowling!$B$4:$B$53,Bowling!$D$4:$S$53,"")</f>
        <v>1</v>
      </c>
      <c r="AF23" s="16">
        <v>1</v>
      </c>
      <c r="AG23" s="22">
        <v>1.6666666666666665</v>
      </c>
      <c r="AH23" s="23">
        <v>0</v>
      </c>
      <c r="AI23" s="23">
        <v>3</v>
      </c>
      <c r="AJ23" s="23">
        <v>2</v>
      </c>
      <c r="AK23" s="22">
        <v>0.83333333333333326</v>
      </c>
      <c r="AL23" s="22">
        <v>1.8000000000000003</v>
      </c>
      <c r="AM23" s="22">
        <v>1.5</v>
      </c>
      <c r="AN23" s="169">
        <v>0</v>
      </c>
      <c r="AO23" s="21">
        <v>5</v>
      </c>
      <c r="AP23" s="21">
        <v>0</v>
      </c>
      <c r="AQ23" s="21">
        <v>55</v>
      </c>
      <c r="AR23" s="21">
        <v>1</v>
      </c>
      <c r="AS23" s="139">
        <v>0</v>
      </c>
      <c r="AT23" s="19">
        <v>39.4</v>
      </c>
      <c r="AV23" s="14" t="str">
        <f t="shared" si="12"/>
        <v>EVANS, Dan</v>
      </c>
      <c r="AW23" s="15" t="str">
        <f t="shared" si="13"/>
        <v xml:space="preserve"> (ENG)</v>
      </c>
      <c r="AX23" s="21" t="str" cm="1">
        <f t="array" ref="AX23">_xlfn.XLOOKUP($AV23,Fielding!$B$4:$B$35,Fielding!$E$4:$I$35,"")</f>
        <v/>
      </c>
      <c r="AY23" s="21"/>
      <c r="AZ23" s="21"/>
      <c r="BB23" s="19"/>
    </row>
    <row r="24" spans="1:54" ht="13.65" customHeight="1" x14ac:dyDescent="0.3">
      <c r="A24" s="101"/>
      <c r="B24" s="66">
        <f t="shared" si="14"/>
        <v>21</v>
      </c>
      <c r="C24" s="14" t="s">
        <v>422</v>
      </c>
      <c r="D24" s="15" t="s">
        <v>152</v>
      </c>
      <c r="E24" s="67">
        <f t="shared" si="0"/>
        <v>1</v>
      </c>
      <c r="F24" s="68">
        <f t="shared" si="1"/>
        <v>64</v>
      </c>
      <c r="G24" s="273">
        <f t="shared" si="2"/>
        <v>64</v>
      </c>
      <c r="H24" s="68" t="str">
        <f t="shared" si="3"/>
        <v/>
      </c>
      <c r="I24" s="273" t="str">
        <f t="shared" si="4"/>
        <v/>
      </c>
      <c r="J24" s="68" t="str">
        <f t="shared" si="5"/>
        <v/>
      </c>
      <c r="K24" s="273" t="str">
        <f t="shared" si="6"/>
        <v/>
      </c>
      <c r="L24" s="139"/>
      <c r="M24" s="19">
        <f t="shared" si="7"/>
        <v>64</v>
      </c>
      <c r="O24" s="94"/>
      <c r="P24" s="14" t="str">
        <f t="shared" si="8"/>
        <v>HUSSAIN, Arshad</v>
      </c>
      <c r="Q24" s="15" t="str">
        <f t="shared" si="9"/>
        <v xml:space="preserve"> (PAK)</v>
      </c>
      <c r="R24" s="21" cm="1">
        <f t="array" ref="R24:AA24">_xlfn.XLOOKUP($P24,Batting!$B$5:$B$65,Batting!$D$5:$M$65,"")</f>
        <v>1</v>
      </c>
      <c r="S24" s="16">
        <v>1</v>
      </c>
      <c r="T24" s="16">
        <v>1</v>
      </c>
      <c r="U24" s="16">
        <v>64</v>
      </c>
      <c r="V24" s="17">
        <v>64</v>
      </c>
      <c r="W24" s="16" t="str">
        <v>*</v>
      </c>
      <c r="X24" s="18">
        <v>64</v>
      </c>
      <c r="Y24" s="69">
        <v>0</v>
      </c>
      <c r="Z24" s="165">
        <v>0</v>
      </c>
      <c r="AA24" s="277">
        <v>64</v>
      </c>
      <c r="AC24" s="14" t="str">
        <f t="shared" si="10"/>
        <v>HUSSAIN, Arshad</v>
      </c>
      <c r="AD24" s="15" t="str">
        <f t="shared" si="11"/>
        <v xml:space="preserve"> (PAK)</v>
      </c>
      <c r="AE24" s="21" t="str" cm="1">
        <f t="array" ref="AE24">_xlfn.XLOOKUP($AC24,Bowling!$B$4:$B$53,Bowling!$D$4:$S$53,"")</f>
        <v/>
      </c>
      <c r="AF24" s="16"/>
      <c r="AG24" s="22"/>
      <c r="AH24" s="23"/>
      <c r="AI24" s="23"/>
      <c r="AJ24" s="23"/>
      <c r="AK24" s="22"/>
      <c r="AL24" s="22"/>
      <c r="AM24" s="22"/>
      <c r="AN24" s="169"/>
      <c r="AO24" s="21"/>
      <c r="AP24" s="21"/>
      <c r="AQ24" s="21"/>
      <c r="AR24" s="21"/>
      <c r="AS24" s="139"/>
      <c r="AT24" s="19"/>
      <c r="AV24" s="14" t="str">
        <f t="shared" si="12"/>
        <v>HUSSAIN, Arshad</v>
      </c>
      <c r="AW24" s="15" t="str">
        <f t="shared" si="13"/>
        <v xml:space="preserve"> (PAK)</v>
      </c>
      <c r="AX24" s="21" t="str" cm="1">
        <f t="array" ref="AX24">_xlfn.XLOOKUP($AV24,Fielding!$B$4:$B$35,Fielding!$E$4:$I$35,"")</f>
        <v/>
      </c>
      <c r="AY24" s="21"/>
      <c r="AZ24" s="21"/>
      <c r="BB24" s="19"/>
    </row>
    <row r="25" spans="1:54" ht="13.65" customHeight="1" x14ac:dyDescent="0.3">
      <c r="A25" s="101"/>
      <c r="B25" s="66">
        <f t="shared" si="14"/>
        <v>22</v>
      </c>
      <c r="C25" s="14" t="s">
        <v>182</v>
      </c>
      <c r="D25" s="15" t="s">
        <v>148</v>
      </c>
      <c r="E25" s="67">
        <f t="shared" si="0"/>
        <v>1</v>
      </c>
      <c r="F25" s="68">
        <f t="shared" si="1"/>
        <v>19</v>
      </c>
      <c r="G25" s="273">
        <f t="shared" si="2"/>
        <v>26</v>
      </c>
      <c r="H25" s="68">
        <f t="shared" si="3"/>
        <v>37.200000000000003</v>
      </c>
      <c r="I25" s="273">
        <f t="shared" si="4"/>
        <v>2</v>
      </c>
      <c r="J25" s="68" t="str">
        <f t="shared" si="5"/>
        <v/>
      </c>
      <c r="K25" s="273" t="str">
        <f t="shared" si="6"/>
        <v/>
      </c>
      <c r="L25" s="139"/>
      <c r="M25" s="19">
        <f t="shared" si="7"/>
        <v>56.2</v>
      </c>
      <c r="O25" s="94"/>
      <c r="P25" s="14" t="str">
        <f t="shared" si="8"/>
        <v>DAWSON, Todd</v>
      </c>
      <c r="Q25" s="15" t="str">
        <f t="shared" si="9"/>
        <v xml:space="preserve"> (AUS)</v>
      </c>
      <c r="R25" s="21" cm="1">
        <f t="array" ref="R25:AA25">_xlfn.XLOOKUP($P25,Batting!$B$5:$B$65,Batting!$D$5:$M$65,"")</f>
        <v>1</v>
      </c>
      <c r="S25" s="16">
        <v>1</v>
      </c>
      <c r="T25" s="16">
        <v>0</v>
      </c>
      <c r="U25" s="16">
        <v>26</v>
      </c>
      <c r="V25" s="17">
        <v>26</v>
      </c>
      <c r="W25" s="16">
        <v>0</v>
      </c>
      <c r="X25" s="18">
        <v>26</v>
      </c>
      <c r="Y25" s="69" t="str">
        <v/>
      </c>
      <c r="Z25" s="165">
        <v>0</v>
      </c>
      <c r="AA25" s="277">
        <v>19</v>
      </c>
      <c r="AC25" s="14" t="str">
        <f t="shared" si="10"/>
        <v>DAWSON, Todd</v>
      </c>
      <c r="AD25" s="15" t="str">
        <f t="shared" si="11"/>
        <v xml:space="preserve"> (AUS)</v>
      </c>
      <c r="AE25" s="21" cm="1">
        <f t="array" ref="AE25:AT25">_xlfn.XLOOKUP($AC25,Bowling!$B$4:$B$53,Bowling!$D$4:$S$53,"")</f>
        <v>1</v>
      </c>
      <c r="AF25" s="16">
        <v>1</v>
      </c>
      <c r="AG25" s="22">
        <v>4</v>
      </c>
      <c r="AH25" s="23">
        <v>1</v>
      </c>
      <c r="AI25" s="23">
        <v>14</v>
      </c>
      <c r="AJ25" s="23">
        <v>2</v>
      </c>
      <c r="AK25" s="22">
        <v>2</v>
      </c>
      <c r="AL25" s="22">
        <v>3.5</v>
      </c>
      <c r="AM25" s="22">
        <v>7</v>
      </c>
      <c r="AN25" s="169">
        <v>0</v>
      </c>
      <c r="AO25" s="21">
        <v>4</v>
      </c>
      <c r="AP25" s="21">
        <v>1</v>
      </c>
      <c r="AQ25" s="21">
        <v>14</v>
      </c>
      <c r="AR25" s="21">
        <v>2</v>
      </c>
      <c r="AS25" s="139">
        <v>0</v>
      </c>
      <c r="AT25" s="19">
        <v>37.200000000000003</v>
      </c>
      <c r="AV25" s="14" t="str">
        <f t="shared" si="12"/>
        <v>DAWSON, Todd</v>
      </c>
      <c r="AW25" s="15" t="str">
        <f t="shared" si="13"/>
        <v xml:space="preserve"> (AUS)</v>
      </c>
      <c r="AX25" s="21" t="str" cm="1">
        <f t="array" ref="AX25">_xlfn.XLOOKUP($AV25,Fielding!$B$4:$B$35,Fielding!$E$4:$I$35,"")</f>
        <v/>
      </c>
      <c r="AY25" s="21"/>
      <c r="AZ25" s="21"/>
      <c r="BB25" s="19"/>
    </row>
    <row r="26" spans="1:54" ht="13.65" customHeight="1" x14ac:dyDescent="0.3">
      <c r="A26" s="101"/>
      <c r="B26" s="66">
        <f t="shared" si="14"/>
        <v>23</v>
      </c>
      <c r="C26" s="14" t="s">
        <v>375</v>
      </c>
      <c r="D26" s="15" t="s">
        <v>151</v>
      </c>
      <c r="E26" s="67">
        <f t="shared" si="0"/>
        <v>1</v>
      </c>
      <c r="F26" s="68">
        <f t="shared" si="1"/>
        <v>0</v>
      </c>
      <c r="G26" s="273" t="str">
        <f t="shared" si="2"/>
        <v>-</v>
      </c>
      <c r="H26" s="68">
        <f t="shared" si="3"/>
        <v>55.4</v>
      </c>
      <c r="I26" s="273">
        <f t="shared" si="4"/>
        <v>3</v>
      </c>
      <c r="J26" s="68" t="str">
        <f t="shared" si="5"/>
        <v/>
      </c>
      <c r="K26" s="273" t="str">
        <f t="shared" si="6"/>
        <v/>
      </c>
      <c r="L26" s="139"/>
      <c r="M26" s="19">
        <f t="shared" si="7"/>
        <v>55.4</v>
      </c>
      <c r="O26" s="94"/>
      <c r="P26" s="14" t="str">
        <f t="shared" si="8"/>
        <v>TATE, Patch</v>
      </c>
      <c r="Q26" s="15" t="str">
        <f t="shared" si="9"/>
        <v xml:space="preserve"> (ENG)</v>
      </c>
      <c r="R26" s="21" cm="1">
        <f t="array" ref="R26:AA26">_xlfn.XLOOKUP($P26,Batting!$B$5:$B$65,Batting!$D$5:$M$65,"")</f>
        <v>1</v>
      </c>
      <c r="S26" s="16" t="str">
        <v>-</v>
      </c>
      <c r="T26" s="16" t="str">
        <v>-</v>
      </c>
      <c r="U26" s="16" t="str">
        <v>-</v>
      </c>
      <c r="V26" s="17" t="str">
        <v>-</v>
      </c>
      <c r="W26" s="16">
        <v>0</v>
      </c>
      <c r="X26" s="18" t="str">
        <v>-</v>
      </c>
      <c r="Y26" s="69" t="e">
        <v>#VALUE!</v>
      </c>
      <c r="Z26" s="165">
        <v>0</v>
      </c>
      <c r="AA26" s="277">
        <v>0</v>
      </c>
      <c r="AC26" s="14" t="str">
        <f t="shared" si="10"/>
        <v>TATE, Patch</v>
      </c>
      <c r="AD26" s="15" t="str">
        <f t="shared" si="11"/>
        <v xml:space="preserve"> (ENG)</v>
      </c>
      <c r="AE26" s="21" cm="1">
        <f t="array" ref="AE26:AT26">_xlfn.XLOOKUP($AC26,Bowling!$B$4:$B$53,Bowling!$D$4:$S$53,"")</f>
        <v>1</v>
      </c>
      <c r="AF26" s="16">
        <v>1</v>
      </c>
      <c r="AG26" s="22">
        <v>8</v>
      </c>
      <c r="AH26" s="23">
        <v>0</v>
      </c>
      <c r="AI26" s="23">
        <v>23</v>
      </c>
      <c r="AJ26" s="23">
        <v>3</v>
      </c>
      <c r="AK26" s="22">
        <v>2.6666666666666665</v>
      </c>
      <c r="AL26" s="22">
        <v>2.875</v>
      </c>
      <c r="AM26" s="22">
        <v>7.666666666666667</v>
      </c>
      <c r="AN26" s="169">
        <v>0</v>
      </c>
      <c r="AO26" s="21">
        <v>8</v>
      </c>
      <c r="AP26" s="21">
        <v>0</v>
      </c>
      <c r="AQ26" s="21">
        <v>23</v>
      </c>
      <c r="AR26" s="21">
        <v>3</v>
      </c>
      <c r="AS26" s="139">
        <v>0</v>
      </c>
      <c r="AT26" s="19">
        <v>55.4</v>
      </c>
      <c r="AV26" s="14" t="str">
        <f t="shared" si="12"/>
        <v>TATE, Patch</v>
      </c>
      <c r="AW26" s="15" t="str">
        <f t="shared" si="13"/>
        <v xml:space="preserve"> (ENG)</v>
      </c>
      <c r="AX26" s="21" t="str" cm="1">
        <f t="array" ref="AX26">_xlfn.XLOOKUP($AV26,Fielding!$B$4:$B$35,Fielding!$E$4:$I$35,"")</f>
        <v/>
      </c>
      <c r="AY26" s="21"/>
      <c r="AZ26" s="21"/>
      <c r="BB26" s="19"/>
    </row>
    <row r="27" spans="1:54" ht="13.65" customHeight="1" x14ac:dyDescent="0.3">
      <c r="A27" s="101"/>
      <c r="B27" s="66">
        <f t="shared" si="14"/>
        <v>24</v>
      </c>
      <c r="C27" s="14" t="s">
        <v>397</v>
      </c>
      <c r="D27" s="15" t="s">
        <v>149</v>
      </c>
      <c r="E27" s="67">
        <f t="shared" si="0"/>
        <v>5</v>
      </c>
      <c r="F27" s="68">
        <f t="shared" si="1"/>
        <v>4</v>
      </c>
      <c r="G27" s="273">
        <f t="shared" si="2"/>
        <v>11</v>
      </c>
      <c r="H27" s="68">
        <f t="shared" si="3"/>
        <v>26.4</v>
      </c>
      <c r="I27" s="273">
        <f t="shared" si="4"/>
        <v>2</v>
      </c>
      <c r="J27" s="68">
        <f t="shared" si="5"/>
        <v>16</v>
      </c>
      <c r="K27" s="273">
        <f t="shared" si="6"/>
        <v>2</v>
      </c>
      <c r="L27" s="139"/>
      <c r="M27" s="19">
        <f t="shared" si="7"/>
        <v>46.4</v>
      </c>
      <c r="O27" s="94"/>
      <c r="P27" s="14" t="str">
        <f t="shared" si="8"/>
        <v>WILSON, Connor</v>
      </c>
      <c r="Q27" s="15" t="str">
        <f t="shared" si="9"/>
        <v xml:space="preserve"> (NZ)</v>
      </c>
      <c r="R27" s="21" cm="1">
        <f t="array" ref="R27:AA27">_xlfn.XLOOKUP($P27,Batting!$B$5:$B$65,Batting!$D$5:$M$65,"")</f>
        <v>5</v>
      </c>
      <c r="S27" s="16">
        <v>1</v>
      </c>
      <c r="T27" s="16">
        <v>0</v>
      </c>
      <c r="U27" s="16">
        <v>11</v>
      </c>
      <c r="V27" s="17">
        <v>11</v>
      </c>
      <c r="W27" s="16">
        <v>0</v>
      </c>
      <c r="X27" s="18">
        <v>11</v>
      </c>
      <c r="Y27" s="69" t="str">
        <v/>
      </c>
      <c r="Z27" s="165">
        <v>0</v>
      </c>
      <c r="AA27" s="277">
        <v>4</v>
      </c>
      <c r="AC27" s="14" t="str">
        <f t="shared" si="10"/>
        <v>WILSON, Connor</v>
      </c>
      <c r="AD27" s="15" t="str">
        <f t="shared" si="11"/>
        <v xml:space="preserve"> (NZ)</v>
      </c>
      <c r="AE27" s="21" cm="1">
        <f t="array" ref="AE27:AT27">_xlfn.XLOOKUP($AC27,Bowling!$B$4:$B$53,Bowling!$D$4:$S$53,"")</f>
        <v>5</v>
      </c>
      <c r="AF27" s="16">
        <v>4</v>
      </c>
      <c r="AG27" s="22">
        <v>14</v>
      </c>
      <c r="AH27" s="23">
        <v>0</v>
      </c>
      <c r="AI27" s="23">
        <v>68</v>
      </c>
      <c r="AJ27" s="23">
        <v>2</v>
      </c>
      <c r="AK27" s="22">
        <v>7</v>
      </c>
      <c r="AL27" s="22">
        <v>4.8571428571428568</v>
      </c>
      <c r="AM27" s="22">
        <v>34</v>
      </c>
      <c r="AN27" s="169">
        <v>0</v>
      </c>
      <c r="AO27" s="21">
        <v>4</v>
      </c>
      <c r="AP27" s="21">
        <v>0</v>
      </c>
      <c r="AQ27" s="21">
        <v>16</v>
      </c>
      <c r="AR27" s="21">
        <v>1</v>
      </c>
      <c r="AS27" s="139">
        <v>0</v>
      </c>
      <c r="AT27" s="19">
        <v>26.4</v>
      </c>
      <c r="AV27" s="14" t="str">
        <f t="shared" si="12"/>
        <v>WILSON, Connor</v>
      </c>
      <c r="AW27" s="15" t="str">
        <f t="shared" si="13"/>
        <v xml:space="preserve"> (NZ)</v>
      </c>
      <c r="AX27" s="21" cm="1">
        <f t="array" ref="AX27:BB27">_xlfn.XLOOKUP($AV27,Fielding!$B$4:$B$35,Fielding!$E$4:$I$35,"")</f>
        <v>2</v>
      </c>
      <c r="AY27" s="21" t="str">
        <v>0</v>
      </c>
      <c r="AZ27" s="21" t="str">
        <v>0</v>
      </c>
      <c r="BA27">
        <v>0</v>
      </c>
      <c r="BB27" s="19">
        <v>16</v>
      </c>
    </row>
    <row r="28" spans="1:54" ht="13.65" customHeight="1" x14ac:dyDescent="0.3">
      <c r="A28" s="101"/>
      <c r="B28" s="66">
        <f t="shared" si="14"/>
        <v>25</v>
      </c>
      <c r="C28" s="14" t="s">
        <v>360</v>
      </c>
      <c r="D28" s="15" t="s">
        <v>148</v>
      </c>
      <c r="E28" s="67">
        <f t="shared" si="0"/>
        <v>2</v>
      </c>
      <c r="F28" s="68">
        <f t="shared" si="1"/>
        <v>-9</v>
      </c>
      <c r="G28" s="273">
        <f t="shared" si="2"/>
        <v>5</v>
      </c>
      <c r="H28" s="68">
        <f t="shared" si="3"/>
        <v>49.2</v>
      </c>
      <c r="I28" s="273">
        <f t="shared" si="4"/>
        <v>3</v>
      </c>
      <c r="J28" s="68" t="str">
        <f t="shared" si="5"/>
        <v/>
      </c>
      <c r="K28" s="273" t="str">
        <f t="shared" si="6"/>
        <v/>
      </c>
      <c r="L28" s="139"/>
      <c r="M28" s="19">
        <f t="shared" si="7"/>
        <v>40.200000000000003</v>
      </c>
      <c r="O28" s="94"/>
      <c r="P28" s="14" t="str">
        <f t="shared" si="8"/>
        <v>CHRISTIANOPOLOUS, Jeremy</v>
      </c>
      <c r="Q28" s="15" t="str">
        <f t="shared" si="9"/>
        <v xml:space="preserve"> (AUS)</v>
      </c>
      <c r="R28" s="21" cm="1">
        <f t="array" ref="R28:AA28">_xlfn.XLOOKUP($P28,Batting!$B$5:$B$65,Batting!$D$5:$M$65,"")</f>
        <v>2</v>
      </c>
      <c r="S28" s="16">
        <v>2</v>
      </c>
      <c r="T28" s="16">
        <v>0</v>
      </c>
      <c r="U28" s="16">
        <v>5</v>
      </c>
      <c r="V28" s="17">
        <v>5</v>
      </c>
      <c r="W28" s="16">
        <v>0</v>
      </c>
      <c r="X28" s="18">
        <v>2.5</v>
      </c>
      <c r="Y28" s="69" t="str">
        <v/>
      </c>
      <c r="Z28" s="165">
        <v>0</v>
      </c>
      <c r="AA28" s="277">
        <v>-9</v>
      </c>
      <c r="AC28" s="14" t="str">
        <f t="shared" si="10"/>
        <v>CHRISTIANOPOLOUS, Jeremy</v>
      </c>
      <c r="AD28" s="15" t="str">
        <f t="shared" si="11"/>
        <v xml:space="preserve"> (AUS)</v>
      </c>
      <c r="AE28" s="21" cm="1">
        <f t="array" ref="AE28:AT28">_xlfn.XLOOKUP($AC28,Bowling!$B$4:$B$53,Bowling!$D$4:$S$53,"")</f>
        <v>2</v>
      </c>
      <c r="AF28" s="16">
        <v>1</v>
      </c>
      <c r="AG28" s="22">
        <v>7</v>
      </c>
      <c r="AH28" s="23">
        <v>0</v>
      </c>
      <c r="AI28" s="23">
        <v>54</v>
      </c>
      <c r="AJ28" s="23">
        <v>3</v>
      </c>
      <c r="AK28" s="22">
        <v>2.3333333333333335</v>
      </c>
      <c r="AL28" s="22">
        <v>7.7142857142857144</v>
      </c>
      <c r="AM28" s="22">
        <v>18</v>
      </c>
      <c r="AN28" s="169">
        <v>0</v>
      </c>
      <c r="AO28" s="21">
        <v>7</v>
      </c>
      <c r="AP28" s="21">
        <v>0</v>
      </c>
      <c r="AQ28" s="21">
        <v>54</v>
      </c>
      <c r="AR28" s="21">
        <v>3</v>
      </c>
      <c r="AS28" s="139">
        <v>0</v>
      </c>
      <c r="AT28" s="19">
        <v>49.2</v>
      </c>
      <c r="AV28" s="14" t="str">
        <f t="shared" si="12"/>
        <v>CHRISTIANOPOLOUS, Jeremy</v>
      </c>
      <c r="AW28" s="15" t="str">
        <f t="shared" si="13"/>
        <v xml:space="preserve"> (AUS)</v>
      </c>
      <c r="AX28" s="21" t="str" cm="1">
        <f t="array" ref="AX28">_xlfn.XLOOKUP($AV28,Fielding!$B$4:$B$35,Fielding!$E$4:$I$35,"")</f>
        <v/>
      </c>
      <c r="AY28" s="21"/>
      <c r="AZ28" s="21"/>
      <c r="BB28" s="19"/>
    </row>
    <row r="29" spans="1:54" ht="13.65" customHeight="1" x14ac:dyDescent="0.3">
      <c r="A29" s="101"/>
      <c r="B29" s="66">
        <f t="shared" si="14"/>
        <v>26</v>
      </c>
      <c r="C29" s="14" t="s">
        <v>415</v>
      </c>
      <c r="D29" s="15" t="s">
        <v>148</v>
      </c>
      <c r="E29" s="67">
        <f t="shared" si="0"/>
        <v>1</v>
      </c>
      <c r="F29" s="68">
        <f t="shared" si="1"/>
        <v>24</v>
      </c>
      <c r="G29" s="273">
        <f t="shared" si="2"/>
        <v>31</v>
      </c>
      <c r="H29" s="68">
        <f t="shared" si="3"/>
        <v>15.2</v>
      </c>
      <c r="I29" s="273">
        <f t="shared" si="4"/>
        <v>1</v>
      </c>
      <c r="J29" s="68" t="str">
        <f t="shared" si="5"/>
        <v/>
      </c>
      <c r="K29" s="273" t="str">
        <f t="shared" si="6"/>
        <v/>
      </c>
      <c r="L29" s="139"/>
      <c r="M29" s="19">
        <f t="shared" si="7"/>
        <v>39.200000000000003</v>
      </c>
      <c r="O29" s="94"/>
      <c r="P29" s="14" t="str">
        <f t="shared" si="8"/>
        <v>FORRESTER, Ryan</v>
      </c>
      <c r="Q29" s="15" t="str">
        <f t="shared" si="9"/>
        <v xml:space="preserve"> (AUS)</v>
      </c>
      <c r="R29" s="21" cm="1">
        <f t="array" ref="R29:AA29">_xlfn.XLOOKUP($P29,Batting!$B$5:$B$65,Batting!$D$5:$M$65,"")</f>
        <v>1</v>
      </c>
      <c r="S29" s="16">
        <v>1</v>
      </c>
      <c r="T29" s="16">
        <v>0</v>
      </c>
      <c r="U29" s="16">
        <v>31</v>
      </c>
      <c r="V29" s="17">
        <v>31</v>
      </c>
      <c r="W29" s="16">
        <v>0</v>
      </c>
      <c r="X29" s="18">
        <v>31</v>
      </c>
      <c r="Y29" s="69" t="str">
        <v/>
      </c>
      <c r="Z29" s="165">
        <v>0</v>
      </c>
      <c r="AA29" s="277">
        <v>24</v>
      </c>
      <c r="AC29" s="14" t="str">
        <f t="shared" si="10"/>
        <v>FORRESTER, Ryan</v>
      </c>
      <c r="AD29" s="15" t="str">
        <f t="shared" si="11"/>
        <v xml:space="preserve"> (AUS)</v>
      </c>
      <c r="AE29" s="21" cm="1">
        <f t="array" ref="AE29:AT29">_xlfn.XLOOKUP($AC29,Bowling!$B$4:$B$53,Bowling!$D$4:$S$53,"")</f>
        <v>1</v>
      </c>
      <c r="AF29" s="16">
        <v>1</v>
      </c>
      <c r="AG29" s="22">
        <v>7</v>
      </c>
      <c r="AH29" s="23">
        <v>0</v>
      </c>
      <c r="AI29" s="23">
        <v>24</v>
      </c>
      <c r="AJ29" s="23">
        <v>1</v>
      </c>
      <c r="AK29" s="22">
        <v>7</v>
      </c>
      <c r="AL29" s="22">
        <v>3.4285714285714284</v>
      </c>
      <c r="AM29" s="22">
        <v>24</v>
      </c>
      <c r="AN29" s="169">
        <v>0</v>
      </c>
      <c r="AO29" s="21">
        <v>7</v>
      </c>
      <c r="AP29" s="21">
        <v>0</v>
      </c>
      <c r="AQ29" s="21">
        <v>24</v>
      </c>
      <c r="AR29" s="21">
        <v>1</v>
      </c>
      <c r="AS29" s="139">
        <v>0</v>
      </c>
      <c r="AT29" s="19">
        <v>15.2</v>
      </c>
      <c r="AV29" s="14" t="str">
        <f t="shared" si="12"/>
        <v>FORRESTER, Ryan</v>
      </c>
      <c r="AW29" s="15" t="str">
        <f t="shared" si="13"/>
        <v xml:space="preserve"> (AUS)</v>
      </c>
      <c r="AX29" s="21" t="str" cm="1">
        <f t="array" ref="AX29">_xlfn.XLOOKUP($AV29,Fielding!$B$4:$B$35,Fielding!$E$4:$I$35,"")</f>
        <v/>
      </c>
      <c r="AY29" s="21"/>
      <c r="AZ29" s="21"/>
      <c r="BB29" s="19"/>
    </row>
    <row r="30" spans="1:54" ht="13.65" customHeight="1" x14ac:dyDescent="0.3">
      <c r="A30" s="101"/>
      <c r="B30" s="66">
        <f t="shared" si="14"/>
        <v>27</v>
      </c>
      <c r="C30" s="14" t="s">
        <v>304</v>
      </c>
      <c r="D30" s="15" t="s">
        <v>148</v>
      </c>
      <c r="E30" s="67">
        <f t="shared" si="0"/>
        <v>1</v>
      </c>
      <c r="F30" s="68">
        <f t="shared" si="1"/>
        <v>21</v>
      </c>
      <c r="G30" s="273">
        <f t="shared" si="2"/>
        <v>21</v>
      </c>
      <c r="H30" s="68">
        <f t="shared" si="3"/>
        <v>9</v>
      </c>
      <c r="I30" s="273">
        <f t="shared" si="4"/>
        <v>1</v>
      </c>
      <c r="J30" s="68">
        <f t="shared" si="5"/>
        <v>8</v>
      </c>
      <c r="K30" s="273">
        <f t="shared" si="6"/>
        <v>1</v>
      </c>
      <c r="L30" s="139"/>
      <c r="M30" s="19">
        <f t="shared" si="7"/>
        <v>38</v>
      </c>
      <c r="O30" s="94"/>
      <c r="P30" s="14" t="str">
        <f t="shared" si="8"/>
        <v>CARTER, Jon</v>
      </c>
      <c r="Q30" s="15" t="str">
        <f t="shared" si="9"/>
        <v xml:space="preserve"> (AUS)</v>
      </c>
      <c r="R30" s="21" cm="1">
        <f t="array" ref="R30:AA30">_xlfn.XLOOKUP($P30,Batting!$B$5:$B$65,Batting!$D$5:$M$65,"")</f>
        <v>1</v>
      </c>
      <c r="S30" s="16">
        <v>1</v>
      </c>
      <c r="T30" s="16">
        <v>1</v>
      </c>
      <c r="U30" s="16">
        <v>21</v>
      </c>
      <c r="V30" s="17">
        <v>21</v>
      </c>
      <c r="W30" s="16" t="str">
        <v>*</v>
      </c>
      <c r="X30" s="18">
        <v>21</v>
      </c>
      <c r="Y30" s="69" t="str">
        <v>*</v>
      </c>
      <c r="Z30" s="165">
        <v>0</v>
      </c>
      <c r="AA30" s="277">
        <v>21</v>
      </c>
      <c r="AC30" s="14" t="str">
        <f t="shared" si="10"/>
        <v>CARTER, Jon</v>
      </c>
      <c r="AD30" s="15" t="str">
        <f t="shared" si="11"/>
        <v xml:space="preserve"> (AUS)</v>
      </c>
      <c r="AE30" s="21" cm="1">
        <f t="array" ref="AE30:AT30">_xlfn.XLOOKUP($AC30,Bowling!$B$4:$B$53,Bowling!$D$4:$S$53,"")</f>
        <v>1</v>
      </c>
      <c r="AF30" s="16">
        <v>1</v>
      </c>
      <c r="AG30" s="22">
        <v>5</v>
      </c>
      <c r="AH30" s="23">
        <v>0</v>
      </c>
      <c r="AI30" s="23">
        <v>55</v>
      </c>
      <c r="AJ30" s="23">
        <v>1</v>
      </c>
      <c r="AK30" s="22">
        <v>5</v>
      </c>
      <c r="AL30" s="22">
        <v>11</v>
      </c>
      <c r="AM30" s="22">
        <v>55</v>
      </c>
      <c r="AN30" s="169">
        <v>0</v>
      </c>
      <c r="AO30" s="21">
        <v>5</v>
      </c>
      <c r="AP30" s="21">
        <v>0</v>
      </c>
      <c r="AQ30" s="21">
        <v>55</v>
      </c>
      <c r="AR30" s="21">
        <v>1</v>
      </c>
      <c r="AS30" s="139">
        <v>0</v>
      </c>
      <c r="AT30" s="19">
        <v>9</v>
      </c>
      <c r="AV30" s="14" t="str">
        <f t="shared" si="12"/>
        <v>CARTER, Jon</v>
      </c>
      <c r="AW30" s="15" t="str">
        <f t="shared" si="13"/>
        <v xml:space="preserve"> (AUS)</v>
      </c>
      <c r="AX30" s="21" cm="1">
        <f t="array" ref="AX30:BB30">_xlfn.XLOOKUP($AV30,Fielding!$B$4:$B$35,Fielding!$E$4:$I$35,"")</f>
        <v>1</v>
      </c>
      <c r="AY30" s="21" t="str">
        <v>0</v>
      </c>
      <c r="AZ30" s="21" t="str">
        <v>0</v>
      </c>
      <c r="BA30">
        <v>0</v>
      </c>
      <c r="BB30" s="19">
        <v>8</v>
      </c>
    </row>
    <row r="31" spans="1:54" ht="13.65" customHeight="1" x14ac:dyDescent="0.3">
      <c r="A31" s="101"/>
      <c r="B31" s="66">
        <f t="shared" si="14"/>
        <v>28</v>
      </c>
      <c r="C31" s="14" t="s">
        <v>365</v>
      </c>
      <c r="D31" s="15" t="s">
        <v>148</v>
      </c>
      <c r="E31" s="67">
        <f t="shared" si="0"/>
        <v>1</v>
      </c>
      <c r="F31" s="68">
        <f t="shared" si="1"/>
        <v>30</v>
      </c>
      <c r="G31" s="273">
        <f t="shared" si="2"/>
        <v>37</v>
      </c>
      <c r="H31" s="68" t="str">
        <f t="shared" si="3"/>
        <v/>
      </c>
      <c r="I31" s="273" t="str">
        <f t="shared" si="4"/>
        <v/>
      </c>
      <c r="J31" s="68">
        <f t="shared" si="5"/>
        <v>8</v>
      </c>
      <c r="K31" s="273">
        <f t="shared" si="6"/>
        <v>1</v>
      </c>
      <c r="L31" s="139"/>
      <c r="M31" s="19">
        <f t="shared" si="7"/>
        <v>38</v>
      </c>
      <c r="O31" s="94"/>
      <c r="P31" s="14" t="str">
        <f t="shared" si="8"/>
        <v>LILLEY, Brent</v>
      </c>
      <c r="Q31" s="15" t="str">
        <f t="shared" si="9"/>
        <v xml:space="preserve"> (AUS)</v>
      </c>
      <c r="R31" s="21" cm="1">
        <f t="array" ref="R31:AA31">_xlfn.XLOOKUP($P31,Batting!$B$5:$B$65,Batting!$D$5:$M$65,"")</f>
        <v>1</v>
      </c>
      <c r="S31" s="16">
        <v>1</v>
      </c>
      <c r="T31" s="16">
        <v>0</v>
      </c>
      <c r="U31" s="16">
        <v>37</v>
      </c>
      <c r="V31" s="17">
        <v>37</v>
      </c>
      <c r="W31" s="16">
        <v>0</v>
      </c>
      <c r="X31" s="18">
        <v>37</v>
      </c>
      <c r="Y31" s="69" t="str">
        <v/>
      </c>
      <c r="Z31" s="165">
        <v>0</v>
      </c>
      <c r="AA31" s="277">
        <v>30</v>
      </c>
      <c r="AC31" s="14" t="str">
        <f t="shared" si="10"/>
        <v>LILLEY, Brent</v>
      </c>
      <c r="AD31" s="15" t="str">
        <f t="shared" si="11"/>
        <v xml:space="preserve"> (AUS)</v>
      </c>
      <c r="AE31" s="21" t="str" cm="1">
        <f t="array" ref="AE31">_xlfn.XLOOKUP($AC31,Bowling!$B$4:$B$53,Bowling!$D$4:$S$53,"")</f>
        <v/>
      </c>
      <c r="AF31" s="16"/>
      <c r="AG31" s="22"/>
      <c r="AH31" s="23"/>
      <c r="AI31" s="23"/>
      <c r="AJ31" s="23"/>
      <c r="AK31" s="22"/>
      <c r="AL31" s="22"/>
      <c r="AM31" s="22"/>
      <c r="AN31" s="169"/>
      <c r="AO31" s="21"/>
      <c r="AP31" s="21"/>
      <c r="AQ31" s="21"/>
      <c r="AR31" s="21"/>
      <c r="AS31" s="139"/>
      <c r="AT31" s="19"/>
      <c r="AV31" s="14" t="str">
        <f t="shared" si="12"/>
        <v>LILLEY, Brent</v>
      </c>
      <c r="AW31" s="15" t="str">
        <f t="shared" si="13"/>
        <v xml:space="preserve"> (AUS)</v>
      </c>
      <c r="AX31" s="21" cm="1">
        <f t="array" ref="AX31:BB31">_xlfn.XLOOKUP($AV31,Fielding!$B$4:$B$35,Fielding!$E$4:$I$35,"")</f>
        <v>1</v>
      </c>
      <c r="AY31" s="21" t="str">
        <v>0</v>
      </c>
      <c r="AZ31" s="21" t="str">
        <v>0</v>
      </c>
      <c r="BA31">
        <v>0</v>
      </c>
      <c r="BB31" s="19">
        <v>8</v>
      </c>
    </row>
    <row r="32" spans="1:54" ht="13.65" customHeight="1" x14ac:dyDescent="0.3">
      <c r="A32" s="101"/>
      <c r="B32" s="66">
        <f t="shared" si="14"/>
        <v>29</v>
      </c>
      <c r="C32" s="14" t="s">
        <v>419</v>
      </c>
      <c r="D32" s="15" t="s">
        <v>148</v>
      </c>
      <c r="E32" s="67">
        <f t="shared" si="0"/>
        <v>1</v>
      </c>
      <c r="F32" s="68">
        <f t="shared" si="1"/>
        <v>-7</v>
      </c>
      <c r="G32" s="273" t="str">
        <f t="shared" si="2"/>
        <v/>
      </c>
      <c r="H32" s="68">
        <f t="shared" si="3"/>
        <v>38.4</v>
      </c>
      <c r="I32" s="273">
        <f t="shared" si="4"/>
        <v>2</v>
      </c>
      <c r="J32" s="68" t="str">
        <f t="shared" si="5"/>
        <v/>
      </c>
      <c r="K32" s="273" t="str">
        <f t="shared" si="6"/>
        <v/>
      </c>
      <c r="L32" s="139"/>
      <c r="M32" s="19">
        <f t="shared" si="7"/>
        <v>31.4</v>
      </c>
      <c r="O32" s="94"/>
      <c r="P32" s="14" t="str">
        <f t="shared" si="8"/>
        <v>DECORT, Keiren</v>
      </c>
      <c r="Q32" s="15" t="str">
        <f t="shared" si="9"/>
        <v xml:space="preserve"> (AUS)</v>
      </c>
      <c r="R32" s="21" cm="1">
        <f t="array" ref="R32:AA32">_xlfn.XLOOKUP($P32,Batting!$B$5:$B$65,Batting!$D$5:$M$65,"")</f>
        <v>1</v>
      </c>
      <c r="S32" s="16">
        <v>1</v>
      </c>
      <c r="T32" s="16">
        <v>0</v>
      </c>
      <c r="U32" s="16">
        <v>0</v>
      </c>
      <c r="V32" s="17">
        <v>0</v>
      </c>
      <c r="W32" s="16">
        <v>0</v>
      </c>
      <c r="X32" s="18">
        <v>0</v>
      </c>
      <c r="Y32" s="69">
        <v>0</v>
      </c>
      <c r="Z32" s="165">
        <v>0</v>
      </c>
      <c r="AA32" s="277">
        <v>-7</v>
      </c>
      <c r="AC32" s="14" t="str">
        <f t="shared" si="10"/>
        <v>DECORT, Keiren</v>
      </c>
      <c r="AD32" s="15" t="str">
        <f t="shared" si="11"/>
        <v xml:space="preserve"> (AUS)</v>
      </c>
      <c r="AE32" s="21" cm="1">
        <f t="array" ref="AE32:AT32">_xlfn.XLOOKUP($AC32,Bowling!$B$4:$B$53,Bowling!$D$4:$S$53,"")</f>
        <v>1</v>
      </c>
      <c r="AF32" s="16">
        <v>1</v>
      </c>
      <c r="AG32" s="22">
        <v>4</v>
      </c>
      <c r="AH32" s="23">
        <v>0</v>
      </c>
      <c r="AI32" s="23">
        <v>8</v>
      </c>
      <c r="AJ32" s="23">
        <v>2</v>
      </c>
      <c r="AK32" s="22">
        <v>2</v>
      </c>
      <c r="AL32" s="22">
        <v>2</v>
      </c>
      <c r="AM32" s="22">
        <v>4</v>
      </c>
      <c r="AN32" s="169">
        <v>0</v>
      </c>
      <c r="AO32" s="21">
        <v>4</v>
      </c>
      <c r="AP32" s="21">
        <v>0</v>
      </c>
      <c r="AQ32" s="21">
        <v>8</v>
      </c>
      <c r="AR32" s="21">
        <v>2</v>
      </c>
      <c r="AS32" s="139">
        <v>0</v>
      </c>
      <c r="AT32" s="19">
        <v>38.4</v>
      </c>
      <c r="AV32" s="14" t="str">
        <f t="shared" si="12"/>
        <v>DECORT, Keiren</v>
      </c>
      <c r="AW32" s="15" t="str">
        <f t="shared" si="13"/>
        <v xml:space="preserve"> (AUS)</v>
      </c>
      <c r="AX32" s="21" t="str" cm="1">
        <f t="array" ref="AX32">_xlfn.XLOOKUP($AV32,Fielding!$B$4:$B$35,Fielding!$E$4:$I$35,"")</f>
        <v/>
      </c>
      <c r="AY32" s="21"/>
      <c r="AZ32" s="21"/>
      <c r="BB32" s="19"/>
    </row>
    <row r="33" spans="1:54" ht="13.65" customHeight="1" x14ac:dyDescent="0.3">
      <c r="A33" s="101"/>
      <c r="B33" s="66">
        <f t="shared" si="14"/>
        <v>30</v>
      </c>
      <c r="C33" s="14" t="s">
        <v>267</v>
      </c>
      <c r="D33" s="15" t="s">
        <v>148</v>
      </c>
      <c r="E33" s="67">
        <f t="shared" si="0"/>
        <v>1</v>
      </c>
      <c r="F33" s="68">
        <f t="shared" si="1"/>
        <v>0</v>
      </c>
      <c r="G33" s="273" t="str">
        <f t="shared" si="2"/>
        <v>-</v>
      </c>
      <c r="H33" s="68">
        <f t="shared" si="3"/>
        <v>20</v>
      </c>
      <c r="I33" s="273">
        <f t="shared" si="4"/>
        <v>1</v>
      </c>
      <c r="J33" s="68">
        <f t="shared" si="5"/>
        <v>8</v>
      </c>
      <c r="K33" s="273">
        <f t="shared" si="6"/>
        <v>1</v>
      </c>
      <c r="L33" s="139"/>
      <c r="M33" s="19">
        <f t="shared" si="7"/>
        <v>28</v>
      </c>
      <c r="O33" s="94"/>
      <c r="P33" s="14" t="str">
        <f t="shared" si="8"/>
        <v>RAMJEE, Vivian</v>
      </c>
      <c r="Q33" s="15" t="str">
        <f t="shared" si="9"/>
        <v xml:space="preserve"> (AUS)</v>
      </c>
      <c r="R33" s="21" cm="1">
        <f t="array" ref="R33:AA33">_xlfn.XLOOKUP($P33,Batting!$B$5:$B$65,Batting!$D$5:$M$65,"")</f>
        <v>1</v>
      </c>
      <c r="S33" s="16" t="str">
        <v>-</v>
      </c>
      <c r="T33" s="16" t="str">
        <v>-</v>
      </c>
      <c r="U33" s="16" t="str">
        <v>-</v>
      </c>
      <c r="V33" s="17" t="str">
        <v>-</v>
      </c>
      <c r="W33" s="16">
        <v>0</v>
      </c>
      <c r="X33" s="18" t="str">
        <v>-</v>
      </c>
      <c r="Y33" s="69" t="e">
        <v>#VALUE!</v>
      </c>
      <c r="Z33" s="165">
        <v>0</v>
      </c>
      <c r="AA33" s="277">
        <v>0</v>
      </c>
      <c r="AC33" s="14" t="str">
        <f t="shared" si="10"/>
        <v>RAMJEE, Vivian</v>
      </c>
      <c r="AD33" s="15" t="str">
        <f t="shared" si="11"/>
        <v xml:space="preserve"> (AUS)</v>
      </c>
      <c r="AE33" s="21" cm="1">
        <f t="array" ref="AE33:AT33">_xlfn.XLOOKUP($AC33,Bowling!$B$4:$B$53,Bowling!$D$4:$S$53,"")</f>
        <v>1</v>
      </c>
      <c r="AF33" s="16">
        <v>1</v>
      </c>
      <c r="AG33" s="22">
        <v>2</v>
      </c>
      <c r="AH33" s="23">
        <v>0</v>
      </c>
      <c r="AI33" s="23">
        <v>0</v>
      </c>
      <c r="AJ33" s="23">
        <v>1</v>
      </c>
      <c r="AK33" s="22">
        <v>2</v>
      </c>
      <c r="AL33" s="22">
        <v>0</v>
      </c>
      <c r="AM33" s="22">
        <v>0</v>
      </c>
      <c r="AN33" s="169">
        <v>0</v>
      </c>
      <c r="AO33" s="21">
        <v>2</v>
      </c>
      <c r="AP33" s="21">
        <v>0</v>
      </c>
      <c r="AQ33" s="21">
        <v>0</v>
      </c>
      <c r="AR33" s="21">
        <v>1</v>
      </c>
      <c r="AS33" s="139">
        <v>0</v>
      </c>
      <c r="AT33" s="19">
        <v>20</v>
      </c>
      <c r="AV33" s="14" t="str">
        <f t="shared" si="12"/>
        <v>RAMJEE, Vivian</v>
      </c>
      <c r="AW33" s="15" t="str">
        <f t="shared" si="13"/>
        <v xml:space="preserve"> (AUS)</v>
      </c>
      <c r="AX33" s="21" cm="1">
        <f t="array" ref="AX33:BB33">_xlfn.XLOOKUP($AV33,Fielding!$B$4:$B$35,Fielding!$E$4:$I$35,"")</f>
        <v>1</v>
      </c>
      <c r="AY33" s="21" t="str">
        <v>0</v>
      </c>
      <c r="AZ33" s="21" t="str">
        <v>0</v>
      </c>
      <c r="BA33">
        <v>0</v>
      </c>
      <c r="BB33" s="19">
        <v>8</v>
      </c>
    </row>
    <row r="34" spans="1:54" ht="13.65" customHeight="1" x14ac:dyDescent="0.3">
      <c r="A34" s="101"/>
      <c r="B34" s="66">
        <f t="shared" si="14"/>
        <v>31</v>
      </c>
      <c r="C34" s="14" t="s">
        <v>70</v>
      </c>
      <c r="D34" s="15" t="s">
        <v>148</v>
      </c>
      <c r="E34" s="67">
        <f t="shared" si="0"/>
        <v>7</v>
      </c>
      <c r="F34" s="68">
        <f t="shared" si="1"/>
        <v>6</v>
      </c>
      <c r="G34" s="273">
        <f t="shared" si="2"/>
        <v>27</v>
      </c>
      <c r="H34" s="68">
        <f t="shared" si="3"/>
        <v>-2</v>
      </c>
      <c r="I34" s="273" t="str">
        <f t="shared" si="4"/>
        <v/>
      </c>
      <c r="J34" s="68">
        <f t="shared" si="5"/>
        <v>24</v>
      </c>
      <c r="K34" s="273">
        <f t="shared" si="6"/>
        <v>3</v>
      </c>
      <c r="L34" s="139"/>
      <c r="M34" s="19">
        <f t="shared" si="7"/>
        <v>28</v>
      </c>
      <c r="O34" s="94"/>
      <c r="P34" s="14" t="str">
        <f t="shared" si="8"/>
        <v>STYLES, Ryan</v>
      </c>
      <c r="Q34" s="15" t="str">
        <f t="shared" si="9"/>
        <v xml:space="preserve"> (AUS)</v>
      </c>
      <c r="R34" s="21" cm="1">
        <f t="array" ref="R34:AA34">_xlfn.XLOOKUP($P34,Batting!$B$5:$B$65,Batting!$D$5:$M$65,"")</f>
        <v>7</v>
      </c>
      <c r="S34" s="16">
        <v>4</v>
      </c>
      <c r="T34" s="16">
        <v>1</v>
      </c>
      <c r="U34" s="16">
        <v>27</v>
      </c>
      <c r="V34" s="17">
        <v>9</v>
      </c>
      <c r="W34" s="16" t="str">
        <v>*</v>
      </c>
      <c r="X34" s="18">
        <v>9</v>
      </c>
      <c r="Y34" s="69" t="str">
        <v/>
      </c>
      <c r="Z34" s="165">
        <v>0</v>
      </c>
      <c r="AA34" s="277">
        <v>6</v>
      </c>
      <c r="AC34" s="14" t="str">
        <f t="shared" si="10"/>
        <v>STYLES, Ryan</v>
      </c>
      <c r="AD34" s="15" t="str">
        <f t="shared" si="11"/>
        <v xml:space="preserve"> (AUS)</v>
      </c>
      <c r="AE34" s="21" cm="1">
        <f t="array" ref="AE34:AT34">_xlfn.XLOOKUP($AC34,Bowling!$B$4:$B$53,Bowling!$D$4:$S$53,"")</f>
        <v>7</v>
      </c>
      <c r="AF34" s="16">
        <v>1</v>
      </c>
      <c r="AG34" s="22">
        <v>1</v>
      </c>
      <c r="AH34" s="23">
        <v>0</v>
      </c>
      <c r="AI34" s="23">
        <v>10</v>
      </c>
      <c r="AJ34" s="23">
        <v>0</v>
      </c>
      <c r="AK34" s="22" t="str">
        <v>-</v>
      </c>
      <c r="AL34" s="22">
        <v>10</v>
      </c>
      <c r="AM34" s="22" t="str">
        <v>-</v>
      </c>
      <c r="AN34" s="169">
        <v>0</v>
      </c>
      <c r="AO34" s="21">
        <v>1</v>
      </c>
      <c r="AP34" s="21">
        <v>0</v>
      </c>
      <c r="AQ34" s="21">
        <v>10</v>
      </c>
      <c r="AR34" s="21">
        <v>0</v>
      </c>
      <c r="AS34" s="139">
        <v>0</v>
      </c>
      <c r="AT34" s="19">
        <v>-2</v>
      </c>
      <c r="AV34" s="14" t="str">
        <f t="shared" si="12"/>
        <v>STYLES, Ryan</v>
      </c>
      <c r="AW34" s="15" t="str">
        <f t="shared" si="13"/>
        <v xml:space="preserve"> (AUS)</v>
      </c>
      <c r="AX34" s="21" cm="1">
        <f t="array" ref="AX34:BB34">_xlfn.XLOOKUP($AV34,Fielding!$B$4:$B$35,Fielding!$E$4:$I$35,"")</f>
        <v>3</v>
      </c>
      <c r="AY34" s="21" t="str">
        <v>0</v>
      </c>
      <c r="AZ34" s="21" t="str">
        <v>0</v>
      </c>
      <c r="BA34">
        <v>0</v>
      </c>
      <c r="BB34" s="19">
        <v>24</v>
      </c>
    </row>
    <row r="35" spans="1:54" ht="13.65" customHeight="1" x14ac:dyDescent="0.3">
      <c r="A35" s="101"/>
      <c r="B35" s="66">
        <f t="shared" si="14"/>
        <v>32</v>
      </c>
      <c r="C35" s="14" t="s">
        <v>406</v>
      </c>
      <c r="D35" s="15" t="s">
        <v>150</v>
      </c>
      <c r="E35" s="67">
        <f t="shared" si="0"/>
        <v>1</v>
      </c>
      <c r="F35" s="68">
        <f t="shared" si="1"/>
        <v>-2</v>
      </c>
      <c r="G35" s="273">
        <f t="shared" si="2"/>
        <v>5</v>
      </c>
      <c r="H35" s="68">
        <f t="shared" si="3"/>
        <v>15</v>
      </c>
      <c r="I35" s="273">
        <f t="shared" si="4"/>
        <v>1</v>
      </c>
      <c r="J35" s="68">
        <f t="shared" si="5"/>
        <v>12</v>
      </c>
      <c r="K35" s="273">
        <f t="shared" si="6"/>
        <v>1.5</v>
      </c>
      <c r="L35" s="139"/>
      <c r="M35" s="19">
        <f t="shared" si="7"/>
        <v>25</v>
      </c>
      <c r="O35" s="94"/>
      <c r="P35" s="14" t="str">
        <f t="shared" si="8"/>
        <v>BRITZ, Matt</v>
      </c>
      <c r="Q35" s="15" t="str">
        <f t="shared" si="9"/>
        <v xml:space="preserve"> (SA)</v>
      </c>
      <c r="R35" s="21" cm="1">
        <f t="array" ref="R35:AA35">_xlfn.XLOOKUP($P35,Batting!$B$5:$B$65,Batting!$D$5:$M$65,"")</f>
        <v>1</v>
      </c>
      <c r="S35" s="16">
        <v>1</v>
      </c>
      <c r="T35" s="16">
        <v>0</v>
      </c>
      <c r="U35" s="16">
        <v>5</v>
      </c>
      <c r="V35" s="17">
        <v>5</v>
      </c>
      <c r="W35" s="16">
        <v>0</v>
      </c>
      <c r="X35" s="18">
        <v>5</v>
      </c>
      <c r="Y35" s="69" t="str">
        <v/>
      </c>
      <c r="Z35" s="165">
        <v>0</v>
      </c>
      <c r="AA35" s="277">
        <v>-2</v>
      </c>
      <c r="AC35" s="14" t="str">
        <f t="shared" si="10"/>
        <v>BRITZ, Matt</v>
      </c>
      <c r="AD35" s="15" t="str">
        <f t="shared" si="11"/>
        <v xml:space="preserve"> (SA)</v>
      </c>
      <c r="AE35" s="21" cm="1">
        <f t="array" ref="AE35:AT35">_xlfn.XLOOKUP($AC35,Bowling!$B$4:$B$53,Bowling!$D$4:$S$53,"")</f>
        <v>1</v>
      </c>
      <c r="AF35" s="16">
        <v>1</v>
      </c>
      <c r="AG35" s="22">
        <v>4</v>
      </c>
      <c r="AH35" s="23">
        <v>0</v>
      </c>
      <c r="AI35" s="23">
        <v>25</v>
      </c>
      <c r="AJ35" s="23">
        <v>1</v>
      </c>
      <c r="AK35" s="22">
        <v>4</v>
      </c>
      <c r="AL35" s="22">
        <v>6.25</v>
      </c>
      <c r="AM35" s="22">
        <v>25</v>
      </c>
      <c r="AN35" s="169">
        <v>0</v>
      </c>
      <c r="AO35" s="21">
        <v>4</v>
      </c>
      <c r="AP35" s="21">
        <v>0</v>
      </c>
      <c r="AQ35" s="21">
        <v>16</v>
      </c>
      <c r="AR35" s="21">
        <v>1</v>
      </c>
      <c r="AS35" s="139">
        <v>0</v>
      </c>
      <c r="AT35" s="19">
        <v>15</v>
      </c>
      <c r="AV35" s="14" t="str">
        <f t="shared" si="12"/>
        <v>BRITZ, Matt</v>
      </c>
      <c r="AW35" s="15" t="str">
        <f t="shared" si="13"/>
        <v xml:space="preserve"> (SA)</v>
      </c>
      <c r="AX35" s="21" cm="1">
        <f t="array" ref="AX35:BB35">_xlfn.XLOOKUP($AV35,Fielding!$B$4:$B$35,Fielding!$E$4:$I$35,"")</f>
        <v>1</v>
      </c>
      <c r="AY35" s="21" t="str">
        <v>0</v>
      </c>
      <c r="AZ35" s="21">
        <v>0.5</v>
      </c>
      <c r="BA35">
        <v>0</v>
      </c>
      <c r="BB35" s="19">
        <v>12</v>
      </c>
    </row>
    <row r="36" spans="1:54" ht="13.65" customHeight="1" x14ac:dyDescent="0.3">
      <c r="A36" s="101"/>
      <c r="B36" s="66">
        <f t="shared" si="14"/>
        <v>33</v>
      </c>
      <c r="C36" s="14" t="s">
        <v>431</v>
      </c>
      <c r="D36" s="15" t="s">
        <v>148</v>
      </c>
      <c r="E36" s="67">
        <f t="shared" ref="E36:E59" si="15">R36</f>
        <v>1</v>
      </c>
      <c r="F36" s="68">
        <f t="shared" ref="F36:F59" si="16">IF(AA36="","", AA36)</f>
        <v>14</v>
      </c>
      <c r="G36" s="273">
        <f t="shared" ref="G36:G59" si="17">IF(U36=0,"", U36)</f>
        <v>21</v>
      </c>
      <c r="H36" s="68" t="str">
        <f t="shared" ref="H36:H59" si="18">IF(AT36="","", AT36)</f>
        <v/>
      </c>
      <c r="I36" s="273" t="str">
        <f t="shared" ref="I36:I59" si="19">IF(AJ36=0,"",AJ36)</f>
        <v/>
      </c>
      <c r="J36" s="68">
        <f t="shared" ref="J36:J59" si="20">IF(BB36="","", BB36)</f>
        <v>8</v>
      </c>
      <c r="K36" s="273">
        <f t="shared" ref="K36:K59" si="21">IF(SUM(AX36:AZ36)=0,"", SUM(AX36:AZ36))</f>
        <v>1</v>
      </c>
      <c r="L36" s="139"/>
      <c r="M36" s="19">
        <f t="shared" ref="M36:M59" si="22">(IF(AND(F36="",H36="",J36=""),"n/a",SUM(F36:F36)+SUM(H36:H36)+SUM(J36:J36)))</f>
        <v>22</v>
      </c>
      <c r="O36" s="94"/>
      <c r="P36" s="14" t="str">
        <f t="shared" ref="P36:P59" si="23">+C36</f>
        <v>SNAITH, Lachie</v>
      </c>
      <c r="Q36" s="15" t="str">
        <f t="shared" ref="Q36:Q59" si="24">D36</f>
        <v xml:space="preserve"> (AUS)</v>
      </c>
      <c r="R36" s="21" cm="1">
        <f t="array" ref="R36:AA36">_xlfn.XLOOKUP($P36,Batting!$B$5:$B$65,Batting!$D$5:$M$65,"")</f>
        <v>1</v>
      </c>
      <c r="S36" s="16">
        <v>1</v>
      </c>
      <c r="T36" s="16">
        <v>0</v>
      </c>
      <c r="U36" s="16">
        <v>21</v>
      </c>
      <c r="V36" s="17">
        <v>21</v>
      </c>
      <c r="W36" s="16">
        <v>0</v>
      </c>
      <c r="X36" s="18">
        <v>21</v>
      </c>
      <c r="Y36" s="69" t="str">
        <v/>
      </c>
      <c r="Z36" s="165">
        <v>0</v>
      </c>
      <c r="AA36" s="277">
        <v>14</v>
      </c>
      <c r="AC36" s="14" t="str">
        <f t="shared" ref="AC36:AC59" si="25">+C36</f>
        <v>SNAITH, Lachie</v>
      </c>
      <c r="AD36" s="15" t="str">
        <f t="shared" ref="AD36:AD59" si="26">Q36</f>
        <v xml:space="preserve"> (AUS)</v>
      </c>
      <c r="AE36" s="21" t="str" cm="1">
        <f t="array" ref="AE36">_xlfn.XLOOKUP($AC36,Bowling!$B$4:$B$53,Bowling!$D$4:$S$53,"")</f>
        <v/>
      </c>
      <c r="AF36" s="16"/>
      <c r="AG36" s="22"/>
      <c r="AH36" s="23"/>
      <c r="AI36" s="23"/>
      <c r="AJ36" s="23"/>
      <c r="AK36" s="22"/>
      <c r="AL36" s="22"/>
      <c r="AM36" s="22"/>
      <c r="AN36" s="169"/>
      <c r="AO36" s="21"/>
      <c r="AP36" s="21"/>
      <c r="AQ36" s="21"/>
      <c r="AR36" s="21"/>
      <c r="AS36" s="139"/>
      <c r="AT36" s="19"/>
      <c r="AV36" s="14" t="str">
        <f t="shared" ref="AV36:AV59" si="27">+C36</f>
        <v>SNAITH, Lachie</v>
      </c>
      <c r="AW36" s="15" t="str">
        <f t="shared" ref="AW36:AW59" si="28">D36</f>
        <v xml:space="preserve"> (AUS)</v>
      </c>
      <c r="AX36" s="21" cm="1">
        <f t="array" ref="AX36:BB36">_xlfn.XLOOKUP($AV36,Fielding!$B$4:$B$35,Fielding!$E$4:$I$35,"")</f>
        <v>1</v>
      </c>
      <c r="AY36" s="21" t="str">
        <v>0</v>
      </c>
      <c r="AZ36" s="21" t="str">
        <v>0</v>
      </c>
      <c r="BA36">
        <v>0</v>
      </c>
      <c r="BB36" s="19">
        <v>8</v>
      </c>
    </row>
    <row r="37" spans="1:54" ht="13.65" customHeight="1" x14ac:dyDescent="0.3">
      <c r="A37" s="101"/>
      <c r="B37" s="66">
        <f t="shared" si="14"/>
        <v>34</v>
      </c>
      <c r="C37" s="14" t="s">
        <v>368</v>
      </c>
      <c r="D37" s="15" t="s">
        <v>148</v>
      </c>
      <c r="E37" s="67">
        <f t="shared" si="15"/>
        <v>1</v>
      </c>
      <c r="F37" s="68">
        <f t="shared" si="16"/>
        <v>4</v>
      </c>
      <c r="G37" s="273">
        <f t="shared" si="17"/>
        <v>11</v>
      </c>
      <c r="H37" s="68">
        <f t="shared" si="18"/>
        <v>16.8</v>
      </c>
      <c r="I37" s="273">
        <f t="shared" si="19"/>
        <v>1</v>
      </c>
      <c r="J37" s="68" t="str">
        <f t="shared" si="20"/>
        <v/>
      </c>
      <c r="K37" s="273" t="str">
        <f t="shared" si="21"/>
        <v/>
      </c>
      <c r="L37" s="139"/>
      <c r="M37" s="19">
        <f t="shared" si="22"/>
        <v>20.8</v>
      </c>
      <c r="O37" s="94"/>
      <c r="P37" s="14" t="str">
        <f t="shared" si="23"/>
        <v>WELLS, Corey</v>
      </c>
      <c r="Q37" s="15" t="str">
        <f t="shared" si="24"/>
        <v xml:space="preserve"> (AUS)</v>
      </c>
      <c r="R37" s="21" cm="1">
        <f t="array" ref="R37:AA37">_xlfn.XLOOKUP($P37,Batting!$B$5:$B$65,Batting!$D$5:$M$65,"")</f>
        <v>1</v>
      </c>
      <c r="S37" s="16">
        <v>1</v>
      </c>
      <c r="T37" s="16">
        <v>0</v>
      </c>
      <c r="U37" s="16">
        <v>11</v>
      </c>
      <c r="V37" s="17">
        <v>11</v>
      </c>
      <c r="W37" s="16">
        <v>0</v>
      </c>
      <c r="X37" s="18">
        <v>11</v>
      </c>
      <c r="Y37" s="69" t="str">
        <v/>
      </c>
      <c r="Z37" s="165">
        <v>0</v>
      </c>
      <c r="AA37" s="277">
        <v>4</v>
      </c>
      <c r="AC37" s="14" t="str">
        <f t="shared" si="25"/>
        <v>WELLS, Corey</v>
      </c>
      <c r="AD37" s="15" t="str">
        <f t="shared" si="26"/>
        <v xml:space="preserve"> (AUS)</v>
      </c>
      <c r="AE37" s="21" cm="1">
        <f t="array" ref="AE37:AT37">_xlfn.XLOOKUP($AC37,Bowling!$B$4:$B$53,Bowling!$D$4:$S$53,"")</f>
        <v>1</v>
      </c>
      <c r="AF37" s="16">
        <v>1</v>
      </c>
      <c r="AG37" s="22">
        <v>2</v>
      </c>
      <c r="AH37" s="23">
        <v>0</v>
      </c>
      <c r="AI37" s="23">
        <v>16</v>
      </c>
      <c r="AJ37" s="23">
        <v>1</v>
      </c>
      <c r="AK37" s="22">
        <v>2</v>
      </c>
      <c r="AL37" s="22">
        <v>8</v>
      </c>
      <c r="AM37" s="22">
        <v>16</v>
      </c>
      <c r="AN37" s="169">
        <v>0</v>
      </c>
      <c r="AO37" s="21">
        <v>2</v>
      </c>
      <c r="AP37" s="21">
        <v>0</v>
      </c>
      <c r="AQ37" s="21">
        <v>16</v>
      </c>
      <c r="AR37" s="21">
        <v>1</v>
      </c>
      <c r="AS37" s="139">
        <v>0</v>
      </c>
      <c r="AT37" s="19">
        <v>16.8</v>
      </c>
      <c r="AV37" s="14" t="str">
        <f t="shared" si="27"/>
        <v>WELLS, Corey</v>
      </c>
      <c r="AW37" s="15" t="str">
        <f t="shared" si="28"/>
        <v xml:space="preserve"> (AUS)</v>
      </c>
      <c r="AX37" s="21" t="str" cm="1">
        <f t="array" ref="AX37">_xlfn.XLOOKUP($AV37,Fielding!$B$4:$B$35,Fielding!$E$4:$I$35,"")</f>
        <v/>
      </c>
      <c r="AY37" s="21"/>
      <c r="AZ37" s="21"/>
      <c r="BB37" s="19"/>
    </row>
    <row r="38" spans="1:54" ht="13.65" customHeight="1" x14ac:dyDescent="0.3">
      <c r="A38" s="101"/>
      <c r="B38" s="66">
        <f t="shared" si="14"/>
        <v>35</v>
      </c>
      <c r="C38" s="14" t="s">
        <v>374</v>
      </c>
      <c r="D38" s="15" t="s">
        <v>156</v>
      </c>
      <c r="E38" s="67">
        <f t="shared" si="15"/>
        <v>1</v>
      </c>
      <c r="F38" s="68">
        <f t="shared" si="16"/>
        <v>32</v>
      </c>
      <c r="G38" s="273">
        <f t="shared" si="17"/>
        <v>39</v>
      </c>
      <c r="H38" s="68">
        <f t="shared" si="18"/>
        <v>-11.6</v>
      </c>
      <c r="I38" s="273" t="str">
        <f t="shared" si="19"/>
        <v/>
      </c>
      <c r="J38" s="68" t="str">
        <f t="shared" si="20"/>
        <v/>
      </c>
      <c r="K38" s="273" t="str">
        <f t="shared" si="21"/>
        <v/>
      </c>
      <c r="L38" s="139"/>
      <c r="M38" s="19">
        <f t="shared" si="22"/>
        <v>20.399999999999999</v>
      </c>
      <c r="O38" s="94"/>
      <c r="P38" s="14" t="str">
        <f t="shared" si="23"/>
        <v>PATEL, Dev</v>
      </c>
      <c r="Q38" s="15" t="str">
        <f t="shared" si="24"/>
        <v xml:space="preserve"> (IND)</v>
      </c>
      <c r="R38" s="21" cm="1">
        <f t="array" ref="R38:AA38">_xlfn.XLOOKUP($P38,Batting!$B$5:$B$65,Batting!$D$5:$M$65,"")</f>
        <v>1</v>
      </c>
      <c r="S38" s="16">
        <v>1</v>
      </c>
      <c r="T38" s="16">
        <v>0</v>
      </c>
      <c r="U38" s="16">
        <v>39</v>
      </c>
      <c r="V38" s="17">
        <v>39</v>
      </c>
      <c r="W38" s="16">
        <v>0</v>
      </c>
      <c r="X38" s="18">
        <v>39</v>
      </c>
      <c r="Y38" s="69" t="str">
        <v/>
      </c>
      <c r="Z38" s="165">
        <v>0</v>
      </c>
      <c r="AA38" s="277">
        <v>32</v>
      </c>
      <c r="AC38" s="14" t="str">
        <f t="shared" si="25"/>
        <v>PATEL, Dev</v>
      </c>
      <c r="AD38" s="15" t="str">
        <f t="shared" si="26"/>
        <v xml:space="preserve"> (IND)</v>
      </c>
      <c r="AE38" s="21" cm="1">
        <f t="array" ref="AE38:AT38">_xlfn.XLOOKUP($AC38,Bowling!$B$4:$B$53,Bowling!$D$4:$S$53,"")</f>
        <v>1</v>
      </c>
      <c r="AF38" s="16">
        <v>1</v>
      </c>
      <c r="AG38" s="22">
        <v>8</v>
      </c>
      <c r="AH38" s="23">
        <v>0</v>
      </c>
      <c r="AI38" s="23">
        <v>58</v>
      </c>
      <c r="AJ38" s="23">
        <v>0</v>
      </c>
      <c r="AK38" s="22" t="str">
        <v>-</v>
      </c>
      <c r="AL38" s="22">
        <v>7.25</v>
      </c>
      <c r="AM38" s="22" t="str">
        <v>-</v>
      </c>
      <c r="AN38" s="169">
        <v>0</v>
      </c>
      <c r="AO38" s="21">
        <v>8</v>
      </c>
      <c r="AP38" s="21">
        <v>0</v>
      </c>
      <c r="AQ38" s="21">
        <v>58</v>
      </c>
      <c r="AR38" s="21">
        <v>0</v>
      </c>
      <c r="AS38" s="139">
        <v>0</v>
      </c>
      <c r="AT38" s="19">
        <v>-11.6</v>
      </c>
      <c r="AV38" s="14" t="str">
        <f t="shared" si="27"/>
        <v>PATEL, Dev</v>
      </c>
      <c r="AW38" s="15" t="str">
        <f t="shared" si="28"/>
        <v xml:space="preserve"> (IND)</v>
      </c>
      <c r="AX38" s="21" t="str" cm="1">
        <f t="array" ref="AX38">_xlfn.XLOOKUP($AV38,Fielding!$B$4:$B$35,Fielding!$E$4:$I$35,"")</f>
        <v/>
      </c>
      <c r="AY38" s="21"/>
      <c r="AZ38" s="21"/>
      <c r="BB38" s="19"/>
    </row>
    <row r="39" spans="1:54" ht="13.65" customHeight="1" x14ac:dyDescent="0.3">
      <c r="A39" s="101"/>
      <c r="B39" s="66">
        <f t="shared" si="14"/>
        <v>36</v>
      </c>
      <c r="C39" s="14" t="s">
        <v>423</v>
      </c>
      <c r="D39" s="15" t="s">
        <v>156</v>
      </c>
      <c r="E39" s="67">
        <f t="shared" si="15"/>
        <v>1</v>
      </c>
      <c r="F39" s="68">
        <f t="shared" si="16"/>
        <v>0</v>
      </c>
      <c r="G39" s="273" t="str">
        <f t="shared" si="17"/>
        <v>-</v>
      </c>
      <c r="H39" s="68">
        <f t="shared" si="18"/>
        <v>16.600000000000001</v>
      </c>
      <c r="I39" s="273">
        <f t="shared" si="19"/>
        <v>1</v>
      </c>
      <c r="J39" s="68" t="str">
        <f t="shared" si="20"/>
        <v/>
      </c>
      <c r="K39" s="273" t="str">
        <f t="shared" si="21"/>
        <v/>
      </c>
      <c r="L39" s="139"/>
      <c r="M39" s="19">
        <f t="shared" si="22"/>
        <v>16.600000000000001</v>
      </c>
      <c r="O39" s="94"/>
      <c r="P39" s="14" t="str">
        <f t="shared" si="23"/>
        <v>SHARGIL, Harjit</v>
      </c>
      <c r="Q39" s="15" t="str">
        <f t="shared" si="24"/>
        <v xml:space="preserve"> (IND)</v>
      </c>
      <c r="R39" s="21" cm="1">
        <f t="array" ref="R39:AA39">_xlfn.XLOOKUP($P39,Batting!$B$5:$B$65,Batting!$D$5:$M$65,"")</f>
        <v>1</v>
      </c>
      <c r="S39" s="16" t="str">
        <v>-</v>
      </c>
      <c r="T39" s="16" t="str">
        <v>-</v>
      </c>
      <c r="U39" s="16" t="str">
        <v>-</v>
      </c>
      <c r="V39" s="17" t="str">
        <v>-</v>
      </c>
      <c r="W39" s="16">
        <v>0</v>
      </c>
      <c r="X39" s="18" t="str">
        <v>-</v>
      </c>
      <c r="Y39" s="69">
        <v>0</v>
      </c>
      <c r="Z39" s="165">
        <v>0</v>
      </c>
      <c r="AA39" s="277">
        <v>0</v>
      </c>
      <c r="AC39" s="14" t="str">
        <f t="shared" si="25"/>
        <v>SHARGIL, Harjit</v>
      </c>
      <c r="AD39" s="15" t="str">
        <f t="shared" si="26"/>
        <v xml:space="preserve"> (IND)</v>
      </c>
      <c r="AE39" s="21" cm="1">
        <f t="array" ref="AE39:AT39">_xlfn.XLOOKUP($AC39,Bowling!$B$4:$B$53,Bowling!$D$4:$S$53,"")</f>
        <v>1</v>
      </c>
      <c r="AF39" s="16">
        <v>1</v>
      </c>
      <c r="AG39" s="22">
        <v>2</v>
      </c>
      <c r="AH39" s="23">
        <v>0</v>
      </c>
      <c r="AI39" s="23">
        <v>17</v>
      </c>
      <c r="AJ39" s="23">
        <v>1</v>
      </c>
      <c r="AK39" s="22">
        <v>2</v>
      </c>
      <c r="AL39" s="22">
        <v>8.5</v>
      </c>
      <c r="AM39" s="22">
        <v>17</v>
      </c>
      <c r="AN39" s="169">
        <v>0</v>
      </c>
      <c r="AO39" s="21">
        <v>2</v>
      </c>
      <c r="AP39" s="21">
        <v>0</v>
      </c>
      <c r="AQ39" s="21">
        <v>17</v>
      </c>
      <c r="AR39" s="21">
        <v>1</v>
      </c>
      <c r="AS39" s="139">
        <v>0</v>
      </c>
      <c r="AT39" s="19">
        <v>16.600000000000001</v>
      </c>
      <c r="AV39" s="14" t="str">
        <f t="shared" si="27"/>
        <v>SHARGIL, Harjit</v>
      </c>
      <c r="AW39" s="15" t="str">
        <f t="shared" si="28"/>
        <v xml:space="preserve"> (IND)</v>
      </c>
      <c r="AX39" s="21" t="str" cm="1">
        <f t="array" ref="AX39">_xlfn.XLOOKUP($AV39,Fielding!$B$4:$B$35,Fielding!$E$4:$I$35,"")</f>
        <v/>
      </c>
      <c r="AY39" s="21"/>
      <c r="AZ39" s="21"/>
      <c r="BB39" s="19"/>
    </row>
    <row r="40" spans="1:54" ht="13.65" customHeight="1" x14ac:dyDescent="0.3">
      <c r="A40" s="101"/>
      <c r="B40" s="66">
        <f t="shared" si="14"/>
        <v>37</v>
      </c>
      <c r="C40" s="14" t="s">
        <v>396</v>
      </c>
      <c r="D40" s="15" t="s">
        <v>148</v>
      </c>
      <c r="E40" s="67">
        <f t="shared" si="15"/>
        <v>1</v>
      </c>
      <c r="F40" s="68">
        <f t="shared" si="16"/>
        <v>0</v>
      </c>
      <c r="G40" s="273" t="str">
        <f t="shared" si="17"/>
        <v>-</v>
      </c>
      <c r="H40" s="68">
        <f t="shared" si="18"/>
        <v>14.4</v>
      </c>
      <c r="I40" s="273">
        <f t="shared" si="19"/>
        <v>1</v>
      </c>
      <c r="J40" s="68" t="str">
        <f t="shared" si="20"/>
        <v/>
      </c>
      <c r="K40" s="273" t="str">
        <f t="shared" si="21"/>
        <v/>
      </c>
      <c r="L40" s="139"/>
      <c r="M40" s="19">
        <f t="shared" si="22"/>
        <v>14.4</v>
      </c>
      <c r="O40" s="94"/>
      <c r="P40" s="14" t="str">
        <f t="shared" si="23"/>
        <v>ALEXANDER, Hayden</v>
      </c>
      <c r="Q40" s="15" t="str">
        <f t="shared" si="24"/>
        <v xml:space="preserve"> (AUS)</v>
      </c>
      <c r="R40" s="21" cm="1">
        <f t="array" ref="R40:AA40">_xlfn.XLOOKUP($P40,Batting!$B$5:$B$65,Batting!$D$5:$M$65,"")</f>
        <v>1</v>
      </c>
      <c r="S40" s="16" t="str">
        <v>-</v>
      </c>
      <c r="T40" s="16" t="str">
        <v>-</v>
      </c>
      <c r="U40" s="16" t="str">
        <v>-</v>
      </c>
      <c r="V40" s="17" t="str">
        <v>-</v>
      </c>
      <c r="W40" s="16">
        <v>0</v>
      </c>
      <c r="X40" s="18" t="str">
        <v>-</v>
      </c>
      <c r="Y40" s="69" t="e">
        <v>#VALUE!</v>
      </c>
      <c r="Z40" s="165">
        <v>0</v>
      </c>
      <c r="AA40" s="277">
        <v>0</v>
      </c>
      <c r="AC40" s="14" t="str">
        <f t="shared" si="25"/>
        <v>ALEXANDER, Hayden</v>
      </c>
      <c r="AD40" s="15" t="str">
        <f t="shared" si="26"/>
        <v xml:space="preserve"> (AUS)</v>
      </c>
      <c r="AE40" s="21" cm="1">
        <f t="array" ref="AE40:AT40">_xlfn.XLOOKUP($AC40,Bowling!$B$4:$B$53,Bowling!$D$4:$S$53,"")</f>
        <v>1</v>
      </c>
      <c r="AF40" s="16">
        <v>1</v>
      </c>
      <c r="AG40" s="22">
        <v>3</v>
      </c>
      <c r="AH40" s="23">
        <v>0</v>
      </c>
      <c r="AI40" s="23">
        <v>28</v>
      </c>
      <c r="AJ40" s="23">
        <v>1</v>
      </c>
      <c r="AK40" s="22">
        <v>3</v>
      </c>
      <c r="AL40" s="22">
        <v>9.3333333333333339</v>
      </c>
      <c r="AM40" s="22">
        <v>28</v>
      </c>
      <c r="AN40" s="169">
        <v>0</v>
      </c>
      <c r="AO40" s="21">
        <v>3</v>
      </c>
      <c r="AP40" s="21">
        <v>0</v>
      </c>
      <c r="AQ40" s="21">
        <v>28</v>
      </c>
      <c r="AR40" s="21">
        <v>1</v>
      </c>
      <c r="AS40" s="139">
        <v>0</v>
      </c>
      <c r="AT40" s="19">
        <v>14.4</v>
      </c>
      <c r="AV40" s="14" t="str">
        <f t="shared" si="27"/>
        <v>ALEXANDER, Hayden</v>
      </c>
      <c r="AW40" s="15" t="str">
        <f t="shared" si="28"/>
        <v xml:space="preserve"> (AUS)</v>
      </c>
      <c r="AX40" s="21" t="str" cm="1">
        <f t="array" ref="AX40">_xlfn.XLOOKUP($AV40,Fielding!$B$4:$B$35,Fielding!$E$4:$I$35,"")</f>
        <v/>
      </c>
      <c r="AY40" s="21"/>
      <c r="AZ40" s="21"/>
      <c r="BB40" s="19"/>
    </row>
    <row r="41" spans="1:54" ht="13.65" customHeight="1" x14ac:dyDescent="0.3">
      <c r="A41" s="101"/>
      <c r="B41" s="66">
        <f t="shared" si="14"/>
        <v>38</v>
      </c>
      <c r="C41" s="14" t="s">
        <v>358</v>
      </c>
      <c r="D41" s="15" t="s">
        <v>148</v>
      </c>
      <c r="E41" s="67">
        <f t="shared" si="15"/>
        <v>1</v>
      </c>
      <c r="F41" s="68">
        <f t="shared" si="16"/>
        <v>-2</v>
      </c>
      <c r="G41" s="273">
        <f t="shared" si="17"/>
        <v>5</v>
      </c>
      <c r="H41" s="68" t="str">
        <f t="shared" si="18"/>
        <v/>
      </c>
      <c r="I41" s="273" t="str">
        <f t="shared" si="19"/>
        <v/>
      </c>
      <c r="J41" s="68">
        <f t="shared" si="20"/>
        <v>16</v>
      </c>
      <c r="K41" s="273">
        <f t="shared" si="21"/>
        <v>2</v>
      </c>
      <c r="L41" s="139"/>
      <c r="M41" s="19">
        <f t="shared" si="22"/>
        <v>14</v>
      </c>
      <c r="O41" s="94"/>
      <c r="P41" s="14" t="str">
        <f t="shared" si="23"/>
        <v>CHAMBERLAIN, Chris</v>
      </c>
      <c r="Q41" s="15" t="str">
        <f t="shared" si="24"/>
        <v xml:space="preserve"> (AUS)</v>
      </c>
      <c r="R41" s="21" cm="1">
        <f t="array" ref="R41:AA41">_xlfn.XLOOKUP($P41,Batting!$B$5:$B$65,Batting!$D$5:$M$65,"")</f>
        <v>1</v>
      </c>
      <c r="S41" s="16">
        <v>1</v>
      </c>
      <c r="T41" s="16">
        <v>0</v>
      </c>
      <c r="U41" s="16">
        <v>5</v>
      </c>
      <c r="V41" s="17">
        <v>5</v>
      </c>
      <c r="W41" s="16">
        <v>0</v>
      </c>
      <c r="X41" s="18">
        <v>5</v>
      </c>
      <c r="Y41" s="69" t="str">
        <v/>
      </c>
      <c r="Z41" s="165">
        <v>0</v>
      </c>
      <c r="AA41" s="277">
        <v>-2</v>
      </c>
      <c r="AC41" s="14" t="str">
        <f t="shared" si="25"/>
        <v>CHAMBERLAIN, Chris</v>
      </c>
      <c r="AD41" s="15" t="str">
        <f t="shared" si="26"/>
        <v xml:space="preserve"> (AUS)</v>
      </c>
      <c r="AE41" s="21" t="str" cm="1">
        <f t="array" ref="AE41">_xlfn.XLOOKUP($AC41,Bowling!$B$4:$B$53,Bowling!$D$4:$S$53,"")</f>
        <v/>
      </c>
      <c r="AF41" s="16"/>
      <c r="AG41" s="22"/>
      <c r="AH41" s="23"/>
      <c r="AI41" s="23"/>
      <c r="AJ41" s="23"/>
      <c r="AK41" s="22"/>
      <c r="AL41" s="22"/>
      <c r="AM41" s="22"/>
      <c r="AN41" s="169"/>
      <c r="AO41" s="21"/>
      <c r="AP41" s="21"/>
      <c r="AQ41" s="21"/>
      <c r="AR41" s="21"/>
      <c r="AS41" s="139"/>
      <c r="AT41" s="19"/>
      <c r="AV41" s="14" t="str">
        <f t="shared" si="27"/>
        <v>CHAMBERLAIN, Chris</v>
      </c>
      <c r="AW41" s="15" t="str">
        <f t="shared" si="28"/>
        <v xml:space="preserve"> (AUS)</v>
      </c>
      <c r="AX41" s="21" cm="1">
        <f t="array" ref="AX41:BB41">_xlfn.XLOOKUP($AV41,Fielding!$B$4:$B$35,Fielding!$E$4:$I$35,"")</f>
        <v>2</v>
      </c>
      <c r="AY41" s="21" t="str">
        <v>0</v>
      </c>
      <c r="AZ41" s="21" t="str">
        <v>0</v>
      </c>
      <c r="BA41">
        <v>0</v>
      </c>
      <c r="BB41" s="19">
        <v>16</v>
      </c>
    </row>
    <row r="42" spans="1:54" ht="13.65" customHeight="1" x14ac:dyDescent="0.3">
      <c r="A42" s="101"/>
      <c r="B42" s="66">
        <f t="shared" si="14"/>
        <v>39</v>
      </c>
      <c r="C42" s="14" t="s">
        <v>306</v>
      </c>
      <c r="D42" s="15" t="s">
        <v>148</v>
      </c>
      <c r="E42" s="67">
        <f t="shared" si="15"/>
        <v>1</v>
      </c>
      <c r="F42" s="68">
        <f t="shared" si="16"/>
        <v>2</v>
      </c>
      <c r="G42" s="273">
        <f t="shared" si="17"/>
        <v>9</v>
      </c>
      <c r="H42" s="68">
        <f t="shared" si="18"/>
        <v>11.6</v>
      </c>
      <c r="I42" s="273">
        <f t="shared" si="19"/>
        <v>1</v>
      </c>
      <c r="J42" s="68" t="str">
        <f t="shared" si="20"/>
        <v/>
      </c>
      <c r="K42" s="273" t="str">
        <f t="shared" si="21"/>
        <v/>
      </c>
      <c r="L42" s="139"/>
      <c r="M42" s="19">
        <f t="shared" si="22"/>
        <v>13.6</v>
      </c>
      <c r="O42" s="94"/>
      <c r="P42" s="14" t="str">
        <f t="shared" si="23"/>
        <v>THORLEY, Travis</v>
      </c>
      <c r="Q42" s="15" t="str">
        <f t="shared" si="24"/>
        <v xml:space="preserve"> (AUS)</v>
      </c>
      <c r="R42" s="21" cm="1">
        <f t="array" ref="R42:AA42">_xlfn.XLOOKUP($P42,Batting!$B$5:$B$65,Batting!$D$5:$M$65,"")</f>
        <v>1</v>
      </c>
      <c r="S42" s="16">
        <v>1</v>
      </c>
      <c r="T42" s="16">
        <v>0</v>
      </c>
      <c r="U42" s="16">
        <v>9</v>
      </c>
      <c r="V42" s="17">
        <v>9</v>
      </c>
      <c r="W42" s="16">
        <v>0</v>
      </c>
      <c r="X42" s="18">
        <v>9</v>
      </c>
      <c r="Y42" s="69" t="str">
        <v/>
      </c>
      <c r="Z42" s="165">
        <v>0</v>
      </c>
      <c r="AA42" s="277">
        <v>2</v>
      </c>
      <c r="AC42" s="14" t="str">
        <f t="shared" si="25"/>
        <v>THORLEY, Travis</v>
      </c>
      <c r="AD42" s="15" t="str">
        <f t="shared" si="26"/>
        <v xml:space="preserve"> (AUS)</v>
      </c>
      <c r="AE42" s="21" cm="1">
        <f t="array" ref="AE42:AT42">_xlfn.XLOOKUP($AC42,Bowling!$B$4:$B$53,Bowling!$D$4:$S$53,"")</f>
        <v>1</v>
      </c>
      <c r="AF42" s="16">
        <v>1</v>
      </c>
      <c r="AG42" s="22">
        <v>7</v>
      </c>
      <c r="AH42" s="23">
        <v>0</v>
      </c>
      <c r="AI42" s="23">
        <v>42</v>
      </c>
      <c r="AJ42" s="23">
        <v>1</v>
      </c>
      <c r="AK42" s="22">
        <v>7</v>
      </c>
      <c r="AL42" s="22">
        <v>6</v>
      </c>
      <c r="AM42" s="22">
        <v>42</v>
      </c>
      <c r="AN42" s="169">
        <v>0</v>
      </c>
      <c r="AO42" s="21">
        <v>7</v>
      </c>
      <c r="AP42" s="21">
        <v>0</v>
      </c>
      <c r="AQ42" s="21">
        <v>42</v>
      </c>
      <c r="AR42" s="21">
        <v>1</v>
      </c>
      <c r="AS42" s="139">
        <v>0</v>
      </c>
      <c r="AT42" s="19">
        <v>11.6</v>
      </c>
      <c r="AV42" s="14" t="str">
        <f t="shared" si="27"/>
        <v>THORLEY, Travis</v>
      </c>
      <c r="AW42" s="15" t="str">
        <f t="shared" si="28"/>
        <v xml:space="preserve"> (AUS)</v>
      </c>
      <c r="AX42" s="21" t="str" cm="1">
        <f t="array" ref="AX42">_xlfn.XLOOKUP($AV42,Fielding!$B$4:$B$35,Fielding!$E$4:$I$35,"")</f>
        <v/>
      </c>
      <c r="AY42" s="21"/>
      <c r="AZ42" s="21"/>
      <c r="BB42" s="19"/>
    </row>
    <row r="43" spans="1:54" ht="13.65" customHeight="1" x14ac:dyDescent="0.3">
      <c r="A43" s="101"/>
      <c r="B43" s="66">
        <f t="shared" si="14"/>
        <v>40</v>
      </c>
      <c r="C43" s="14" t="s">
        <v>367</v>
      </c>
      <c r="D43" s="15" t="s">
        <v>151</v>
      </c>
      <c r="E43" s="67">
        <f t="shared" si="15"/>
        <v>3</v>
      </c>
      <c r="F43" s="68">
        <f t="shared" si="16"/>
        <v>-3</v>
      </c>
      <c r="G43" s="273">
        <f t="shared" si="17"/>
        <v>4</v>
      </c>
      <c r="H43" s="68">
        <f t="shared" si="18"/>
        <v>16.399999999999999</v>
      </c>
      <c r="I43" s="273">
        <f t="shared" si="19"/>
        <v>1</v>
      </c>
      <c r="J43" s="68" t="str">
        <f t="shared" si="20"/>
        <v/>
      </c>
      <c r="K43" s="273" t="str">
        <f t="shared" si="21"/>
        <v/>
      </c>
      <c r="L43" s="139"/>
      <c r="M43" s="19">
        <f t="shared" si="22"/>
        <v>13.399999999999999</v>
      </c>
      <c r="O43" s="94"/>
      <c r="P43" s="14" t="str">
        <f t="shared" si="23"/>
        <v>BARKER, Michael</v>
      </c>
      <c r="Q43" s="15" t="str">
        <f t="shared" si="24"/>
        <v xml:space="preserve"> (ENG)</v>
      </c>
      <c r="R43" s="21" cm="1">
        <f t="array" ref="R43:AA43">_xlfn.XLOOKUP($P43,Batting!$B$5:$B$65,Batting!$D$5:$M$65,"")</f>
        <v>3</v>
      </c>
      <c r="S43" s="16">
        <v>1</v>
      </c>
      <c r="T43" s="16">
        <v>0</v>
      </c>
      <c r="U43" s="16">
        <v>4</v>
      </c>
      <c r="V43" s="17">
        <v>4</v>
      </c>
      <c r="W43" s="16">
        <v>0</v>
      </c>
      <c r="X43" s="18">
        <v>4</v>
      </c>
      <c r="Y43" s="69" t="str">
        <v/>
      </c>
      <c r="Z43" s="165">
        <v>0</v>
      </c>
      <c r="AA43" s="277">
        <v>-3</v>
      </c>
      <c r="AC43" s="14" t="str">
        <f t="shared" si="25"/>
        <v>BARKER, Michael</v>
      </c>
      <c r="AD43" s="15" t="str">
        <f t="shared" si="26"/>
        <v xml:space="preserve"> (ENG)</v>
      </c>
      <c r="AE43" s="21" cm="1">
        <f t="array" ref="AE43:AT43">_xlfn.XLOOKUP($AC43,Bowling!$B$4:$B$53,Bowling!$D$4:$S$53,"")</f>
        <v>3</v>
      </c>
      <c r="AF43" s="16">
        <v>2</v>
      </c>
      <c r="AG43" s="22">
        <v>5</v>
      </c>
      <c r="AH43" s="23">
        <v>0</v>
      </c>
      <c r="AI43" s="23">
        <v>18</v>
      </c>
      <c r="AJ43" s="23">
        <v>1</v>
      </c>
      <c r="AK43" s="22">
        <v>5</v>
      </c>
      <c r="AL43" s="22">
        <v>3.6</v>
      </c>
      <c r="AM43" s="22">
        <v>18</v>
      </c>
      <c r="AN43" s="169">
        <v>0</v>
      </c>
      <c r="AO43" s="21">
        <v>4</v>
      </c>
      <c r="AP43" s="21">
        <v>0</v>
      </c>
      <c r="AQ43" s="21">
        <v>16</v>
      </c>
      <c r="AR43" s="21">
        <v>1</v>
      </c>
      <c r="AS43" s="139">
        <v>0</v>
      </c>
      <c r="AT43" s="19">
        <v>16.399999999999999</v>
      </c>
      <c r="AV43" s="14" t="str">
        <f t="shared" si="27"/>
        <v>BARKER, Michael</v>
      </c>
      <c r="AW43" s="15" t="str">
        <f t="shared" si="28"/>
        <v xml:space="preserve"> (ENG)</v>
      </c>
      <c r="AX43" s="21" t="str" cm="1">
        <f t="array" ref="AX43">_xlfn.XLOOKUP($AV43,Fielding!$B$4:$B$35,Fielding!$E$4:$I$35,"")</f>
        <v/>
      </c>
      <c r="AY43" s="21"/>
      <c r="AZ43" s="21"/>
      <c r="BB43" s="19"/>
    </row>
    <row r="44" spans="1:54" ht="13.65" customHeight="1" x14ac:dyDescent="0.3">
      <c r="A44" s="101"/>
      <c r="B44" s="66">
        <f t="shared" si="14"/>
        <v>41</v>
      </c>
      <c r="C44" s="14" t="s">
        <v>373</v>
      </c>
      <c r="D44" s="15" t="s">
        <v>156</v>
      </c>
      <c r="E44" s="67">
        <f t="shared" si="15"/>
        <v>1</v>
      </c>
      <c r="F44" s="68">
        <f t="shared" si="16"/>
        <v>-1</v>
      </c>
      <c r="G44" s="273">
        <f t="shared" si="17"/>
        <v>6</v>
      </c>
      <c r="H44" s="68">
        <f t="shared" si="18"/>
        <v>13.8</v>
      </c>
      <c r="I44" s="273">
        <f t="shared" si="19"/>
        <v>1</v>
      </c>
      <c r="J44" s="68" t="str">
        <f t="shared" si="20"/>
        <v/>
      </c>
      <c r="K44" s="273" t="str">
        <f t="shared" si="21"/>
        <v/>
      </c>
      <c r="L44" s="139"/>
      <c r="M44" s="19">
        <f t="shared" si="22"/>
        <v>12.8</v>
      </c>
      <c r="O44" s="94"/>
      <c r="P44" s="14" t="str">
        <f t="shared" si="23"/>
        <v>RAMANI, Shaan</v>
      </c>
      <c r="Q44" s="15" t="str">
        <f t="shared" si="24"/>
        <v xml:space="preserve"> (IND)</v>
      </c>
      <c r="R44" s="21" cm="1">
        <f t="array" ref="R44:AA44">_xlfn.XLOOKUP($P44,Batting!$B$5:$B$65,Batting!$D$5:$M$65,"")</f>
        <v>1</v>
      </c>
      <c r="S44" s="16">
        <v>1</v>
      </c>
      <c r="T44" s="16">
        <v>0</v>
      </c>
      <c r="U44" s="16">
        <v>6</v>
      </c>
      <c r="V44" s="17">
        <v>6</v>
      </c>
      <c r="W44" s="16">
        <v>0</v>
      </c>
      <c r="X44" s="18">
        <v>6</v>
      </c>
      <c r="Y44" s="69" t="str">
        <v/>
      </c>
      <c r="Z44" s="165">
        <v>0</v>
      </c>
      <c r="AA44" s="277">
        <v>-1</v>
      </c>
      <c r="AC44" s="14" t="str">
        <f t="shared" si="25"/>
        <v>RAMANI, Shaan</v>
      </c>
      <c r="AD44" s="15" t="str">
        <f t="shared" si="26"/>
        <v xml:space="preserve"> (IND)</v>
      </c>
      <c r="AE44" s="21" cm="1">
        <f t="array" ref="AE44:AT44">_xlfn.XLOOKUP($AC44,Bowling!$B$4:$B$53,Bowling!$D$4:$S$53,"")</f>
        <v>1</v>
      </c>
      <c r="AF44" s="16">
        <v>1</v>
      </c>
      <c r="AG44" s="22">
        <v>8</v>
      </c>
      <c r="AH44" s="23">
        <v>2</v>
      </c>
      <c r="AI44" s="23">
        <v>31</v>
      </c>
      <c r="AJ44" s="23">
        <v>1</v>
      </c>
      <c r="AK44" s="22">
        <v>8</v>
      </c>
      <c r="AL44" s="22">
        <v>3.875</v>
      </c>
      <c r="AM44" s="22">
        <v>31</v>
      </c>
      <c r="AN44" s="169">
        <v>0</v>
      </c>
      <c r="AO44" s="21">
        <v>8</v>
      </c>
      <c r="AP44" s="21">
        <v>2</v>
      </c>
      <c r="AQ44" s="21">
        <v>31</v>
      </c>
      <c r="AR44" s="21">
        <v>1</v>
      </c>
      <c r="AS44" s="139">
        <v>0</v>
      </c>
      <c r="AT44" s="19">
        <v>13.8</v>
      </c>
      <c r="AV44" s="14" t="str">
        <f t="shared" si="27"/>
        <v>RAMANI, Shaan</v>
      </c>
      <c r="AW44" s="15" t="str">
        <f t="shared" si="28"/>
        <v xml:space="preserve"> (IND)</v>
      </c>
      <c r="AX44" s="21" t="str" cm="1">
        <f t="array" ref="AX44">_xlfn.XLOOKUP($AV44,Fielding!$B$4:$B$35,Fielding!$E$4:$I$35,"")</f>
        <v/>
      </c>
      <c r="AY44" s="21"/>
      <c r="AZ44" s="21"/>
      <c r="BB44" s="19"/>
    </row>
    <row r="45" spans="1:54" ht="13.65" customHeight="1" x14ac:dyDescent="0.3">
      <c r="A45" s="101"/>
      <c r="B45" s="66">
        <f t="shared" si="14"/>
        <v>42</v>
      </c>
      <c r="C45" s="14" t="s">
        <v>362</v>
      </c>
      <c r="D45" s="15" t="s">
        <v>148</v>
      </c>
      <c r="E45" s="67">
        <f t="shared" si="15"/>
        <v>1</v>
      </c>
      <c r="F45" s="68">
        <f t="shared" si="16"/>
        <v>5</v>
      </c>
      <c r="G45" s="273">
        <f t="shared" si="17"/>
        <v>12</v>
      </c>
      <c r="H45" s="68">
        <f t="shared" si="18"/>
        <v>-2.6</v>
      </c>
      <c r="I45" s="273" t="str">
        <f t="shared" si="19"/>
        <v/>
      </c>
      <c r="J45" s="68">
        <f t="shared" si="20"/>
        <v>8</v>
      </c>
      <c r="K45" s="273">
        <f t="shared" si="21"/>
        <v>1</v>
      </c>
      <c r="L45" s="139"/>
      <c r="M45" s="19">
        <f t="shared" si="22"/>
        <v>10.4</v>
      </c>
      <c r="O45" s="94"/>
      <c r="P45" s="14" t="str">
        <f t="shared" si="23"/>
        <v>McCOOMBE, David</v>
      </c>
      <c r="Q45" s="15" t="str">
        <f t="shared" si="24"/>
        <v xml:space="preserve"> (AUS)</v>
      </c>
      <c r="R45" s="21" cm="1">
        <f t="array" ref="R45:AA45">_xlfn.XLOOKUP($P45,Batting!$B$5:$B$65,Batting!$D$5:$M$65,"")</f>
        <v>1</v>
      </c>
      <c r="S45" s="16">
        <v>1</v>
      </c>
      <c r="T45" s="16">
        <v>0</v>
      </c>
      <c r="U45" s="16">
        <v>12</v>
      </c>
      <c r="V45" s="17">
        <v>12</v>
      </c>
      <c r="W45" s="16">
        <v>0</v>
      </c>
      <c r="X45" s="18">
        <v>12</v>
      </c>
      <c r="Y45" s="69" t="str">
        <v/>
      </c>
      <c r="Z45" s="165">
        <v>0</v>
      </c>
      <c r="AA45" s="277">
        <v>5</v>
      </c>
      <c r="AC45" s="14" t="str">
        <f t="shared" si="25"/>
        <v>McCOOMBE, David</v>
      </c>
      <c r="AD45" s="15" t="str">
        <f t="shared" si="26"/>
        <v xml:space="preserve"> (AUS)</v>
      </c>
      <c r="AE45" s="21" cm="1">
        <f t="array" ref="AE45:AT45">_xlfn.XLOOKUP($AC45,Bowling!$B$4:$B$53,Bowling!$D$4:$S$53,"")</f>
        <v>1</v>
      </c>
      <c r="AF45" s="16">
        <v>1</v>
      </c>
      <c r="AG45" s="22">
        <v>3</v>
      </c>
      <c r="AH45" s="23">
        <v>0</v>
      </c>
      <c r="AI45" s="23">
        <v>13</v>
      </c>
      <c r="AJ45" s="23">
        <v>0</v>
      </c>
      <c r="AK45" s="22" t="str">
        <v>-</v>
      </c>
      <c r="AL45" s="22">
        <v>4.333333333333333</v>
      </c>
      <c r="AM45" s="22" t="str">
        <v>-</v>
      </c>
      <c r="AN45" s="169">
        <v>0</v>
      </c>
      <c r="AO45" s="21">
        <v>3</v>
      </c>
      <c r="AP45" s="21">
        <v>0</v>
      </c>
      <c r="AQ45" s="21">
        <v>13</v>
      </c>
      <c r="AR45" s="21">
        <v>0</v>
      </c>
      <c r="AS45" s="139">
        <v>0</v>
      </c>
      <c r="AT45" s="19">
        <v>-2.6</v>
      </c>
      <c r="AV45" s="14" t="str">
        <f t="shared" si="27"/>
        <v>McCOOMBE, David</v>
      </c>
      <c r="AW45" s="15" t="str">
        <f t="shared" si="28"/>
        <v xml:space="preserve"> (AUS)</v>
      </c>
      <c r="AX45" s="21" cm="1">
        <f t="array" ref="AX45:BB45">_xlfn.XLOOKUP($AV45,Fielding!$B$4:$B$35,Fielding!$E$4:$I$35,"")</f>
        <v>1</v>
      </c>
      <c r="AY45" s="21" t="str">
        <v>0</v>
      </c>
      <c r="AZ45" s="21" t="str">
        <v>0</v>
      </c>
      <c r="BA45">
        <v>0</v>
      </c>
      <c r="BB45" s="19">
        <v>8</v>
      </c>
    </row>
    <row r="46" spans="1:54" ht="13.65" customHeight="1" x14ac:dyDescent="0.3">
      <c r="A46" s="101"/>
      <c r="B46" s="66">
        <f t="shared" si="14"/>
        <v>43</v>
      </c>
      <c r="C46" s="14" t="s">
        <v>159</v>
      </c>
      <c r="D46" s="15" t="s">
        <v>148</v>
      </c>
      <c r="E46" s="67">
        <f t="shared" si="15"/>
        <v>2</v>
      </c>
      <c r="F46" s="68">
        <f t="shared" si="16"/>
        <v>0</v>
      </c>
      <c r="G46" s="273">
        <f t="shared" si="17"/>
        <v>14</v>
      </c>
      <c r="H46" s="68" t="str">
        <f t="shared" si="18"/>
        <v/>
      </c>
      <c r="I46" s="273" t="str">
        <f t="shared" si="19"/>
        <v/>
      </c>
      <c r="J46" s="68">
        <f t="shared" si="20"/>
        <v>8</v>
      </c>
      <c r="K46" s="273">
        <f t="shared" si="21"/>
        <v>1</v>
      </c>
      <c r="L46" s="139"/>
      <c r="M46" s="19">
        <f t="shared" si="22"/>
        <v>8</v>
      </c>
      <c r="O46" s="94"/>
      <c r="P46" s="14" t="str">
        <f t="shared" si="23"/>
        <v>WEGENER, Scott</v>
      </c>
      <c r="Q46" s="15" t="str">
        <f t="shared" si="24"/>
        <v xml:space="preserve"> (AUS)</v>
      </c>
      <c r="R46" s="21" cm="1">
        <f t="array" ref="R46:AA46">_xlfn.XLOOKUP($P46,Batting!$B$5:$B$65,Batting!$D$5:$M$65,"")</f>
        <v>2</v>
      </c>
      <c r="S46" s="16">
        <v>2</v>
      </c>
      <c r="T46" s="16">
        <v>0</v>
      </c>
      <c r="U46" s="16">
        <v>14</v>
      </c>
      <c r="V46" s="17">
        <v>10</v>
      </c>
      <c r="W46" s="16">
        <v>0</v>
      </c>
      <c r="X46" s="18">
        <v>7</v>
      </c>
      <c r="Y46" s="69" t="str">
        <v/>
      </c>
      <c r="Z46" s="165">
        <v>0</v>
      </c>
      <c r="AA46" s="277">
        <v>0</v>
      </c>
      <c r="AC46" s="14" t="str">
        <f t="shared" si="25"/>
        <v>WEGENER, Scott</v>
      </c>
      <c r="AD46" s="15" t="str">
        <f t="shared" si="26"/>
        <v xml:space="preserve"> (AUS)</v>
      </c>
      <c r="AE46" s="21" t="str" cm="1">
        <f t="array" ref="AE46">_xlfn.XLOOKUP($AC46,Bowling!$B$4:$B$53,Bowling!$D$4:$S$53,"")</f>
        <v/>
      </c>
      <c r="AF46" s="16"/>
      <c r="AG46" s="22"/>
      <c r="AH46" s="23"/>
      <c r="AI46" s="23"/>
      <c r="AJ46" s="23"/>
      <c r="AK46" s="22"/>
      <c r="AL46" s="22"/>
      <c r="AM46" s="22"/>
      <c r="AN46" s="169"/>
      <c r="AO46" s="21"/>
      <c r="AP46" s="21"/>
      <c r="AQ46" s="21"/>
      <c r="AR46" s="21"/>
      <c r="AS46" s="139"/>
      <c r="AT46" s="19"/>
      <c r="AV46" s="14" t="str">
        <f t="shared" si="27"/>
        <v>WEGENER, Scott</v>
      </c>
      <c r="AW46" s="15" t="str">
        <f t="shared" si="28"/>
        <v xml:space="preserve"> (AUS)</v>
      </c>
      <c r="AX46" s="21" cm="1">
        <f t="array" ref="AX46:BB46">_xlfn.XLOOKUP($AV46,Fielding!$B$4:$B$35,Fielding!$E$4:$I$35,"")</f>
        <v>1</v>
      </c>
      <c r="AY46" s="21" t="str">
        <v>0</v>
      </c>
      <c r="AZ46" s="21" t="str">
        <v>0</v>
      </c>
      <c r="BA46">
        <v>0</v>
      </c>
      <c r="BB46" s="19">
        <v>8</v>
      </c>
    </row>
    <row r="47" spans="1:54" ht="13.65" customHeight="1" x14ac:dyDescent="0.3">
      <c r="A47" s="101"/>
      <c r="B47" s="66">
        <f t="shared" si="14"/>
        <v>44</v>
      </c>
      <c r="C47" s="14" t="s">
        <v>301</v>
      </c>
      <c r="D47" s="15" t="s">
        <v>149</v>
      </c>
      <c r="E47" s="67">
        <f t="shared" si="15"/>
        <v>2</v>
      </c>
      <c r="F47" s="68">
        <f t="shared" si="16"/>
        <v>-1</v>
      </c>
      <c r="G47" s="273">
        <f t="shared" si="17"/>
        <v>6</v>
      </c>
      <c r="H47" s="68">
        <f t="shared" si="18"/>
        <v>-3</v>
      </c>
      <c r="I47" s="273" t="str">
        <f t="shared" si="19"/>
        <v/>
      </c>
      <c r="J47" s="68">
        <f t="shared" si="20"/>
        <v>8</v>
      </c>
      <c r="K47" s="273">
        <f t="shared" si="21"/>
        <v>1</v>
      </c>
      <c r="L47" s="139"/>
      <c r="M47" s="19">
        <f t="shared" si="22"/>
        <v>4</v>
      </c>
      <c r="O47" s="94"/>
      <c r="P47" s="14" t="str">
        <f t="shared" si="23"/>
        <v>CHAFFEY, Karrick</v>
      </c>
      <c r="Q47" s="15" t="str">
        <f t="shared" si="24"/>
        <v xml:space="preserve"> (NZ)</v>
      </c>
      <c r="R47" s="21" cm="1">
        <f t="array" ref="R47:AA47">_xlfn.XLOOKUP($P47,Batting!$B$5:$B$65,Batting!$D$5:$M$65,"")</f>
        <v>2</v>
      </c>
      <c r="S47" s="16">
        <v>2</v>
      </c>
      <c r="T47" s="16">
        <v>1</v>
      </c>
      <c r="U47" s="16">
        <v>6</v>
      </c>
      <c r="V47" s="17">
        <v>6</v>
      </c>
      <c r="W47" s="16" t="str">
        <v>*</v>
      </c>
      <c r="X47" s="18">
        <v>6</v>
      </c>
      <c r="Y47" s="69" t="str">
        <v/>
      </c>
      <c r="Z47" s="165">
        <v>0</v>
      </c>
      <c r="AA47" s="277">
        <v>-1</v>
      </c>
      <c r="AC47" s="14" t="str">
        <f t="shared" si="25"/>
        <v>CHAFFEY, Karrick</v>
      </c>
      <c r="AD47" s="15" t="str">
        <f t="shared" si="26"/>
        <v xml:space="preserve"> (NZ)</v>
      </c>
      <c r="AE47" s="21" cm="1">
        <f t="array" ref="AE47:AT47">_xlfn.XLOOKUP($AC47,Bowling!$B$4:$B$53,Bowling!$D$4:$S$53,"")</f>
        <v>2</v>
      </c>
      <c r="AF47" s="16">
        <v>1</v>
      </c>
      <c r="AG47" s="22">
        <v>1</v>
      </c>
      <c r="AH47" s="23">
        <v>0</v>
      </c>
      <c r="AI47" s="23">
        <v>15</v>
      </c>
      <c r="AJ47" s="23">
        <v>0</v>
      </c>
      <c r="AK47" s="22" t="str">
        <v>-</v>
      </c>
      <c r="AL47" s="22">
        <v>15</v>
      </c>
      <c r="AM47" s="22" t="str">
        <v>-</v>
      </c>
      <c r="AN47" s="169">
        <v>0</v>
      </c>
      <c r="AO47" s="21">
        <v>1</v>
      </c>
      <c r="AP47" s="21">
        <v>0</v>
      </c>
      <c r="AQ47" s="21">
        <v>15</v>
      </c>
      <c r="AR47" s="21">
        <v>0</v>
      </c>
      <c r="AS47" s="139">
        <v>0</v>
      </c>
      <c r="AT47" s="19">
        <v>-3</v>
      </c>
      <c r="AV47" s="14" t="str">
        <f t="shared" si="27"/>
        <v>CHAFFEY, Karrick</v>
      </c>
      <c r="AW47" s="15" t="str">
        <f t="shared" si="28"/>
        <v xml:space="preserve"> (NZ)</v>
      </c>
      <c r="AX47" s="21" cm="1">
        <f t="array" ref="AX47:BB47">_xlfn.XLOOKUP($AV47,Fielding!$B$4:$B$35,Fielding!$E$4:$I$35,"")</f>
        <v>1</v>
      </c>
      <c r="AY47" s="21" t="str">
        <v>0</v>
      </c>
      <c r="AZ47" s="21" t="str">
        <v>0</v>
      </c>
      <c r="BA47">
        <v>0</v>
      </c>
      <c r="BB47" s="19">
        <v>8</v>
      </c>
    </row>
    <row r="48" spans="1:54" ht="13.65" customHeight="1" x14ac:dyDescent="0.3">
      <c r="A48" s="101"/>
      <c r="B48" s="66">
        <f t="shared" si="14"/>
        <v>45</v>
      </c>
      <c r="C48" s="14" t="s">
        <v>371</v>
      </c>
      <c r="D48" s="15" t="s">
        <v>156</v>
      </c>
      <c r="E48" s="67">
        <f t="shared" si="15"/>
        <v>2</v>
      </c>
      <c r="F48" s="68">
        <f t="shared" si="16"/>
        <v>-6</v>
      </c>
      <c r="G48" s="273">
        <f t="shared" si="17"/>
        <v>8</v>
      </c>
      <c r="H48" s="68">
        <f t="shared" si="18"/>
        <v>0</v>
      </c>
      <c r="I48" s="273">
        <f t="shared" si="19"/>
        <v>1</v>
      </c>
      <c r="J48" s="68">
        <f t="shared" si="20"/>
        <v>8</v>
      </c>
      <c r="K48" s="273">
        <f t="shared" si="21"/>
        <v>1</v>
      </c>
      <c r="L48" s="139"/>
      <c r="M48" s="19">
        <f t="shared" si="22"/>
        <v>2</v>
      </c>
      <c r="O48" s="94"/>
      <c r="P48" s="14" t="str">
        <f t="shared" si="23"/>
        <v>CHATTU, Hemanth</v>
      </c>
      <c r="Q48" s="15" t="str">
        <f t="shared" si="24"/>
        <v xml:space="preserve"> (IND)</v>
      </c>
      <c r="R48" s="21" cm="1">
        <f t="array" ref="R48:AA48">_xlfn.XLOOKUP($P48,Batting!$B$5:$B$65,Batting!$D$5:$M$65,"")</f>
        <v>2</v>
      </c>
      <c r="S48" s="16">
        <v>2</v>
      </c>
      <c r="T48" s="16">
        <v>0</v>
      </c>
      <c r="U48" s="16">
        <v>8</v>
      </c>
      <c r="V48" s="17">
        <v>6</v>
      </c>
      <c r="W48" s="16">
        <v>0</v>
      </c>
      <c r="X48" s="18">
        <v>4</v>
      </c>
      <c r="Y48" s="69" t="str">
        <v/>
      </c>
      <c r="Z48" s="165">
        <v>0</v>
      </c>
      <c r="AA48" s="277">
        <v>-6</v>
      </c>
      <c r="AC48" s="14" t="str">
        <f t="shared" si="25"/>
        <v>CHATTU, Hemanth</v>
      </c>
      <c r="AD48" s="15" t="str">
        <f t="shared" si="26"/>
        <v xml:space="preserve"> (IND)</v>
      </c>
      <c r="AE48" s="21" cm="1">
        <f t="array" ref="AE48:AT48">_xlfn.XLOOKUP($AC48,Bowling!$B$4:$B$53,Bowling!$D$4:$S$53,"")</f>
        <v>2</v>
      </c>
      <c r="AF48" s="16">
        <v>1</v>
      </c>
      <c r="AG48" s="22">
        <v>2</v>
      </c>
      <c r="AH48" s="23">
        <v>0</v>
      </c>
      <c r="AI48" s="23">
        <v>13</v>
      </c>
      <c r="AJ48" s="23">
        <v>1</v>
      </c>
      <c r="AK48" s="22">
        <v>2</v>
      </c>
      <c r="AL48" s="22">
        <v>6.5</v>
      </c>
      <c r="AM48" s="22">
        <v>13</v>
      </c>
      <c r="AN48" s="169">
        <v>0</v>
      </c>
      <c r="AO48" s="21">
        <v>2</v>
      </c>
      <c r="AP48" s="21">
        <v>0</v>
      </c>
      <c r="AQ48" s="21">
        <v>13</v>
      </c>
      <c r="AR48" s="21">
        <v>1</v>
      </c>
      <c r="AS48" s="139">
        <v>0</v>
      </c>
      <c r="AT48" s="19">
        <v>0</v>
      </c>
      <c r="AV48" s="14" t="str">
        <f t="shared" si="27"/>
        <v>CHATTU, Hemanth</v>
      </c>
      <c r="AW48" s="15" t="str">
        <f t="shared" si="28"/>
        <v xml:space="preserve"> (IND)</v>
      </c>
      <c r="AX48" s="21" cm="1">
        <f t="array" ref="AX48:BB48">_xlfn.XLOOKUP($AV48,Fielding!$B$4:$B$35,Fielding!$E$4:$I$35,"")</f>
        <v>1</v>
      </c>
      <c r="AY48" s="21" t="str">
        <v>0</v>
      </c>
      <c r="AZ48" s="21" t="str">
        <v>0</v>
      </c>
      <c r="BA48">
        <v>0</v>
      </c>
      <c r="BB48" s="19">
        <v>8</v>
      </c>
    </row>
    <row r="49" spans="1:61" ht="13.65" customHeight="1" x14ac:dyDescent="0.3">
      <c r="A49" s="101"/>
      <c r="B49" s="66">
        <f t="shared" si="14"/>
        <v>46</v>
      </c>
      <c r="C49" s="14" t="s">
        <v>417</v>
      </c>
      <c r="D49" s="15" t="s">
        <v>148</v>
      </c>
      <c r="E49" s="67">
        <f t="shared" si="15"/>
        <v>1</v>
      </c>
      <c r="F49" s="68">
        <f t="shared" si="16"/>
        <v>0</v>
      </c>
      <c r="G49" s="273" t="str">
        <f t="shared" si="17"/>
        <v>-</v>
      </c>
      <c r="H49" s="68" t="str">
        <f t="shared" si="18"/>
        <v/>
      </c>
      <c r="I49" s="273" t="str">
        <f t="shared" si="19"/>
        <v/>
      </c>
      <c r="J49" s="68" t="str">
        <f t="shared" si="20"/>
        <v/>
      </c>
      <c r="K49" s="273" t="str">
        <f t="shared" si="21"/>
        <v/>
      </c>
      <c r="L49" s="139"/>
      <c r="M49" s="19">
        <f t="shared" si="22"/>
        <v>0</v>
      </c>
      <c r="O49" s="94"/>
      <c r="P49" s="14" t="str">
        <f t="shared" si="23"/>
        <v>COLLINS, Ben</v>
      </c>
      <c r="Q49" s="15" t="str">
        <f t="shared" si="24"/>
        <v xml:space="preserve"> (AUS)</v>
      </c>
      <c r="R49" s="21" cm="1">
        <f t="array" ref="R49:AA49">_xlfn.XLOOKUP($P49,Batting!$B$5:$B$65,Batting!$D$5:$M$65,"")</f>
        <v>1</v>
      </c>
      <c r="S49" s="16" t="str">
        <v>-</v>
      </c>
      <c r="T49" s="16" t="str">
        <v>-</v>
      </c>
      <c r="U49" s="16" t="str">
        <v>-</v>
      </c>
      <c r="V49" s="17" t="str">
        <v>-</v>
      </c>
      <c r="W49" s="16">
        <v>0</v>
      </c>
      <c r="X49" s="18" t="str">
        <v>-</v>
      </c>
      <c r="Y49" s="69" t="e">
        <v>#VALUE!</v>
      </c>
      <c r="Z49" s="165">
        <v>0</v>
      </c>
      <c r="AA49" s="277">
        <v>0</v>
      </c>
      <c r="AC49" s="14" t="str">
        <f t="shared" si="25"/>
        <v>COLLINS, Ben</v>
      </c>
      <c r="AD49" s="15" t="str">
        <f t="shared" si="26"/>
        <v xml:space="preserve"> (AUS)</v>
      </c>
      <c r="AE49" s="21" t="str" cm="1">
        <f t="array" ref="AE49">_xlfn.XLOOKUP($AC49,Bowling!$B$4:$B$53,Bowling!$D$4:$S$53,"")</f>
        <v/>
      </c>
      <c r="AF49" s="16"/>
      <c r="AG49" s="22"/>
      <c r="AH49" s="23"/>
      <c r="AI49" s="23"/>
      <c r="AJ49" s="23"/>
      <c r="AK49" s="22"/>
      <c r="AL49" s="22"/>
      <c r="AM49" s="22"/>
      <c r="AN49" s="169"/>
      <c r="AO49" s="21"/>
      <c r="AP49" s="21"/>
      <c r="AQ49" s="21"/>
      <c r="AR49" s="21"/>
      <c r="AS49" s="139"/>
      <c r="AT49" s="19"/>
      <c r="AV49" s="14" t="str">
        <f t="shared" si="27"/>
        <v>COLLINS, Ben</v>
      </c>
      <c r="AW49" s="15" t="str">
        <f t="shared" si="28"/>
        <v xml:space="preserve"> (AUS)</v>
      </c>
      <c r="AX49" s="21" t="str" cm="1">
        <f t="array" ref="AX49">_xlfn.XLOOKUP($AV49,Fielding!$B$4:$B$35,Fielding!$E$4:$I$35,"")</f>
        <v/>
      </c>
      <c r="AY49" s="21"/>
      <c r="AZ49" s="21"/>
      <c r="BB49" s="19"/>
    </row>
    <row r="50" spans="1:61" ht="13.65" customHeight="1" x14ac:dyDescent="0.3">
      <c r="A50" s="101"/>
      <c r="B50" s="66">
        <f t="shared" si="14"/>
        <v>47</v>
      </c>
      <c r="C50" s="14" t="s">
        <v>416</v>
      </c>
      <c r="D50" s="15" t="s">
        <v>148</v>
      </c>
      <c r="E50" s="67">
        <f t="shared" si="15"/>
        <v>1</v>
      </c>
      <c r="F50" s="68">
        <f t="shared" si="16"/>
        <v>0</v>
      </c>
      <c r="G50" s="273" t="str">
        <f t="shared" si="17"/>
        <v>-</v>
      </c>
      <c r="H50" s="68" t="str">
        <f t="shared" si="18"/>
        <v/>
      </c>
      <c r="I50" s="273" t="str">
        <f t="shared" si="19"/>
        <v/>
      </c>
      <c r="J50" s="68" t="str">
        <f t="shared" si="20"/>
        <v/>
      </c>
      <c r="K50" s="273" t="str">
        <f t="shared" si="21"/>
        <v/>
      </c>
      <c r="L50" s="139"/>
      <c r="M50" s="19">
        <f t="shared" si="22"/>
        <v>0</v>
      </c>
      <c r="O50" s="94"/>
      <c r="P50" s="14" t="str">
        <f t="shared" si="23"/>
        <v>DAVIES, Matthew</v>
      </c>
      <c r="Q50" s="15" t="str">
        <f t="shared" si="24"/>
        <v xml:space="preserve"> (AUS)</v>
      </c>
      <c r="R50" s="21" cm="1">
        <f t="array" ref="R50:AA50">_xlfn.XLOOKUP($P50,Batting!$B$5:$B$65,Batting!$D$5:$M$65,"")</f>
        <v>1</v>
      </c>
      <c r="S50" s="16" t="str">
        <v>-</v>
      </c>
      <c r="T50" s="16" t="str">
        <v>-</v>
      </c>
      <c r="U50" s="16" t="str">
        <v>-</v>
      </c>
      <c r="V50" s="17" t="str">
        <v>-</v>
      </c>
      <c r="W50" s="16">
        <v>0</v>
      </c>
      <c r="X50" s="18" t="str">
        <v>-</v>
      </c>
      <c r="Y50" s="69" t="e">
        <v>#VALUE!</v>
      </c>
      <c r="Z50" s="165">
        <v>0</v>
      </c>
      <c r="AA50" s="277">
        <v>0</v>
      </c>
      <c r="AC50" s="14" t="str">
        <f t="shared" si="25"/>
        <v>DAVIES, Matthew</v>
      </c>
      <c r="AD50" s="15" t="str">
        <f t="shared" si="26"/>
        <v xml:space="preserve"> (AUS)</v>
      </c>
      <c r="AE50" s="21" t="str" cm="1">
        <f t="array" ref="AE50">_xlfn.XLOOKUP($AC50,Bowling!$B$4:$B$53,Bowling!$D$4:$S$53,"")</f>
        <v/>
      </c>
      <c r="AF50" s="16"/>
      <c r="AG50" s="22"/>
      <c r="AH50" s="23"/>
      <c r="AI50" s="23"/>
      <c r="AJ50" s="23"/>
      <c r="AK50" s="22"/>
      <c r="AL50" s="22"/>
      <c r="AM50" s="22"/>
      <c r="AN50" s="169"/>
      <c r="AO50" s="21"/>
      <c r="AP50" s="21"/>
      <c r="AQ50" s="21"/>
      <c r="AR50" s="21"/>
      <c r="AS50" s="139"/>
      <c r="AT50" s="19"/>
      <c r="AV50" s="14" t="str">
        <f t="shared" si="27"/>
        <v>DAVIES, Matthew</v>
      </c>
      <c r="AW50" s="15" t="str">
        <f t="shared" si="28"/>
        <v xml:space="preserve"> (AUS)</v>
      </c>
      <c r="AX50" s="21" t="str" cm="1">
        <f t="array" ref="AX50">_xlfn.XLOOKUP($AV50,Fielding!$B$4:$B$35,Fielding!$E$4:$I$35,"")</f>
        <v/>
      </c>
      <c r="AY50" s="21"/>
      <c r="AZ50" s="21"/>
      <c r="BB50" s="19"/>
    </row>
    <row r="51" spans="1:61" ht="13.65" customHeight="1" x14ac:dyDescent="0.3">
      <c r="A51" s="101"/>
      <c r="B51" s="66">
        <f t="shared" si="14"/>
        <v>48</v>
      </c>
      <c r="C51" s="14" t="s">
        <v>377</v>
      </c>
      <c r="D51" s="15" t="s">
        <v>148</v>
      </c>
      <c r="E51" s="67">
        <f t="shared" si="15"/>
        <v>1</v>
      </c>
      <c r="F51" s="68">
        <f t="shared" si="16"/>
        <v>0</v>
      </c>
      <c r="G51" s="273" t="str">
        <f t="shared" si="17"/>
        <v>-</v>
      </c>
      <c r="H51" s="68" t="str">
        <f t="shared" si="18"/>
        <v/>
      </c>
      <c r="I51" s="273" t="str">
        <f t="shared" si="19"/>
        <v/>
      </c>
      <c r="J51" s="68" t="str">
        <f t="shared" si="20"/>
        <v/>
      </c>
      <c r="K51" s="273" t="str">
        <f t="shared" si="21"/>
        <v/>
      </c>
      <c r="L51" s="139"/>
      <c r="M51" s="19">
        <f t="shared" si="22"/>
        <v>0</v>
      </c>
      <c r="O51" s="94"/>
      <c r="P51" s="14" t="str">
        <f t="shared" si="23"/>
        <v>HISLOP, Ben</v>
      </c>
      <c r="Q51" s="15" t="str">
        <f t="shared" si="24"/>
        <v xml:space="preserve"> (AUS)</v>
      </c>
      <c r="R51" s="21" cm="1">
        <f t="array" ref="R51:AA51">_xlfn.XLOOKUP($P51,Batting!$B$5:$B$65,Batting!$D$5:$M$65,"")</f>
        <v>1</v>
      </c>
      <c r="S51" s="16" t="str">
        <v>-</v>
      </c>
      <c r="T51" s="16" t="str">
        <v>-</v>
      </c>
      <c r="U51" s="16" t="str">
        <v>-</v>
      </c>
      <c r="V51" s="17" t="str">
        <v>-</v>
      </c>
      <c r="W51" s="16">
        <v>0</v>
      </c>
      <c r="X51" s="18" t="str">
        <v>-</v>
      </c>
      <c r="Y51" s="69" t="e">
        <v>#VALUE!</v>
      </c>
      <c r="Z51" s="165">
        <v>0</v>
      </c>
      <c r="AA51" s="277">
        <v>0</v>
      </c>
      <c r="AC51" s="14" t="str">
        <f t="shared" si="25"/>
        <v>HISLOP, Ben</v>
      </c>
      <c r="AD51" s="15" t="str">
        <f t="shared" si="26"/>
        <v xml:space="preserve"> (AUS)</v>
      </c>
      <c r="AE51" s="21" t="str" cm="1">
        <f t="array" ref="AE51">_xlfn.XLOOKUP($AC51,Bowling!$B$4:$B$53,Bowling!$D$4:$S$53,"")</f>
        <v/>
      </c>
      <c r="AF51" s="16"/>
      <c r="AG51" s="22"/>
      <c r="AH51" s="23"/>
      <c r="AI51" s="23"/>
      <c r="AJ51" s="23"/>
      <c r="AK51" s="22"/>
      <c r="AL51" s="22"/>
      <c r="AM51" s="22"/>
      <c r="AN51" s="169"/>
      <c r="AO51" s="21"/>
      <c r="AP51" s="21"/>
      <c r="AQ51" s="21"/>
      <c r="AR51" s="21"/>
      <c r="AS51" s="139"/>
      <c r="AT51" s="19"/>
      <c r="AV51" s="14" t="str">
        <f t="shared" si="27"/>
        <v>HISLOP, Ben</v>
      </c>
      <c r="AW51" s="15" t="str">
        <f t="shared" si="28"/>
        <v xml:space="preserve"> (AUS)</v>
      </c>
      <c r="AX51" s="21" t="str" cm="1">
        <f t="array" ref="AX51">_xlfn.XLOOKUP($AV51,Fielding!$B$4:$B$35,Fielding!$E$4:$I$35,"")</f>
        <v/>
      </c>
      <c r="AY51" s="21"/>
      <c r="AZ51" s="21"/>
      <c r="BB51" s="19"/>
    </row>
    <row r="52" spans="1:61" ht="13.65" customHeight="1" x14ac:dyDescent="0.3">
      <c r="A52" s="101"/>
      <c r="B52" s="66">
        <f t="shared" si="14"/>
        <v>49</v>
      </c>
      <c r="C52" s="14" t="s">
        <v>405</v>
      </c>
      <c r="D52" s="15" t="s">
        <v>151</v>
      </c>
      <c r="E52" s="67">
        <f t="shared" si="15"/>
        <v>1</v>
      </c>
      <c r="F52" s="68">
        <f t="shared" si="16"/>
        <v>0</v>
      </c>
      <c r="G52" s="273" t="str">
        <f t="shared" si="17"/>
        <v>-</v>
      </c>
      <c r="H52" s="68">
        <f t="shared" si="18"/>
        <v>-4</v>
      </c>
      <c r="I52" s="273" t="str">
        <f t="shared" si="19"/>
        <v/>
      </c>
      <c r="J52" s="68" t="str">
        <f t="shared" si="20"/>
        <v/>
      </c>
      <c r="K52" s="273" t="str">
        <f t="shared" si="21"/>
        <v/>
      </c>
      <c r="L52" s="139"/>
      <c r="M52" s="19">
        <f t="shared" si="22"/>
        <v>-4</v>
      </c>
      <c r="O52" s="94"/>
      <c r="P52" s="14" t="str">
        <f t="shared" si="23"/>
        <v>ROBINSON, Mark</v>
      </c>
      <c r="Q52" s="15" t="str">
        <f t="shared" si="24"/>
        <v xml:space="preserve"> (ENG)</v>
      </c>
      <c r="R52" s="21" cm="1">
        <f t="array" ref="R52:AA52">_xlfn.XLOOKUP($P52,Batting!$B$5:$B$65,Batting!$D$5:$M$65,"")</f>
        <v>1</v>
      </c>
      <c r="S52" s="16" t="str">
        <v>-</v>
      </c>
      <c r="T52" s="16" t="str">
        <v>-</v>
      </c>
      <c r="U52" s="16" t="str">
        <v>-</v>
      </c>
      <c r="V52" s="17" t="str">
        <v>-</v>
      </c>
      <c r="W52" s="16">
        <v>0</v>
      </c>
      <c r="X52" s="18" t="str">
        <v>-</v>
      </c>
      <c r="Y52" s="69" t="e">
        <v>#VALUE!</v>
      </c>
      <c r="Z52" s="165">
        <v>0</v>
      </c>
      <c r="AA52" s="277">
        <v>0</v>
      </c>
      <c r="AC52" s="14" t="str">
        <f t="shared" si="25"/>
        <v>ROBINSON, Mark</v>
      </c>
      <c r="AD52" s="15" t="str">
        <f t="shared" si="26"/>
        <v xml:space="preserve"> (ENG)</v>
      </c>
      <c r="AE52" s="21" cm="1">
        <f t="array" ref="AE52:AT52">_xlfn.XLOOKUP($AC52,Bowling!$B$4:$B$53,Bowling!$D$4:$S$53,"")</f>
        <v>1</v>
      </c>
      <c r="AF52" s="16">
        <v>1</v>
      </c>
      <c r="AG52" s="22">
        <v>2</v>
      </c>
      <c r="AH52" s="23">
        <v>0</v>
      </c>
      <c r="AI52" s="23">
        <v>20</v>
      </c>
      <c r="AJ52" s="23">
        <v>0</v>
      </c>
      <c r="AK52" s="22" t="str">
        <v>-</v>
      </c>
      <c r="AL52" s="22">
        <v>10</v>
      </c>
      <c r="AM52" s="22" t="str">
        <v>-</v>
      </c>
      <c r="AN52" s="169">
        <v>0</v>
      </c>
      <c r="AO52" s="21">
        <v>2</v>
      </c>
      <c r="AP52" s="21">
        <v>0</v>
      </c>
      <c r="AQ52" s="21">
        <v>20</v>
      </c>
      <c r="AR52" s="21">
        <v>0</v>
      </c>
      <c r="AS52" s="139">
        <v>0</v>
      </c>
      <c r="AT52" s="19">
        <v>-4</v>
      </c>
      <c r="AV52" s="14" t="str">
        <f t="shared" si="27"/>
        <v>ROBINSON, Mark</v>
      </c>
      <c r="AW52" s="15" t="str">
        <f t="shared" si="28"/>
        <v xml:space="preserve"> (ENG)</v>
      </c>
      <c r="AX52" s="21" t="str" cm="1">
        <f t="array" ref="AX52">_xlfn.XLOOKUP($AV52,Fielding!$B$4:$B$35,Fielding!$E$4:$I$35,"")</f>
        <v/>
      </c>
      <c r="AY52" s="21"/>
      <c r="AZ52" s="21"/>
      <c r="BB52" s="19"/>
    </row>
    <row r="53" spans="1:61" ht="13.65" customHeight="1" x14ac:dyDescent="0.3">
      <c r="A53" s="101"/>
      <c r="B53" s="66">
        <f t="shared" si="14"/>
        <v>50</v>
      </c>
      <c r="C53" s="14" t="s">
        <v>370</v>
      </c>
      <c r="D53" s="15" t="s">
        <v>149</v>
      </c>
      <c r="E53" s="67">
        <f t="shared" si="15"/>
        <v>4</v>
      </c>
      <c r="F53" s="68">
        <f t="shared" si="16"/>
        <v>-7</v>
      </c>
      <c r="G53" s="273" t="str">
        <f t="shared" si="17"/>
        <v/>
      </c>
      <c r="H53" s="68">
        <f t="shared" si="18"/>
        <v>-14</v>
      </c>
      <c r="I53" s="273" t="str">
        <f t="shared" si="19"/>
        <v/>
      </c>
      <c r="J53" s="68">
        <f t="shared" si="20"/>
        <v>16</v>
      </c>
      <c r="K53" s="273">
        <f t="shared" si="21"/>
        <v>2</v>
      </c>
      <c r="L53" s="139"/>
      <c r="M53" s="19">
        <f t="shared" si="22"/>
        <v>-5</v>
      </c>
      <c r="O53" s="94"/>
      <c r="P53" s="14" t="str">
        <f t="shared" si="23"/>
        <v>JENKINS, Jacob</v>
      </c>
      <c r="Q53" s="15" t="str">
        <f t="shared" si="24"/>
        <v xml:space="preserve"> (NZ)</v>
      </c>
      <c r="R53" s="21" cm="1">
        <f t="array" ref="R53:AA53">_xlfn.XLOOKUP($P53,Batting!$B$5:$B$65,Batting!$D$5:$M$65,"")</f>
        <v>4</v>
      </c>
      <c r="S53" s="16">
        <v>2</v>
      </c>
      <c r="T53" s="16">
        <v>1</v>
      </c>
      <c r="U53" s="16">
        <v>0</v>
      </c>
      <c r="V53" s="17">
        <v>0</v>
      </c>
      <c r="W53" s="16" t="str">
        <v>*</v>
      </c>
      <c r="X53" s="18">
        <v>0</v>
      </c>
      <c r="Y53" s="69">
        <v>0</v>
      </c>
      <c r="Z53" s="165">
        <v>0</v>
      </c>
      <c r="AA53" s="277">
        <v>-7</v>
      </c>
      <c r="AC53" s="14" t="str">
        <f t="shared" si="25"/>
        <v>JENKINS, Jacob</v>
      </c>
      <c r="AD53" s="15" t="str">
        <f t="shared" si="26"/>
        <v xml:space="preserve"> (NZ)</v>
      </c>
      <c r="AE53" s="21" cm="1">
        <f t="array" ref="AE53:AT53">_xlfn.XLOOKUP($AC53,Bowling!$B$4:$B$53,Bowling!$D$4:$S$53,"")</f>
        <v>4</v>
      </c>
      <c r="AF53" s="16">
        <v>4</v>
      </c>
      <c r="AG53" s="22">
        <v>6.3333333333333339</v>
      </c>
      <c r="AH53" s="23">
        <v>0</v>
      </c>
      <c r="AI53" s="23">
        <v>70</v>
      </c>
      <c r="AJ53" s="23">
        <v>0</v>
      </c>
      <c r="AK53" s="22" t="str">
        <v>-</v>
      </c>
      <c r="AL53" s="22">
        <v>11.052631578947368</v>
      </c>
      <c r="AM53" s="22" t="str">
        <v>-</v>
      </c>
      <c r="AN53" s="169">
        <v>0</v>
      </c>
      <c r="AO53" s="21">
        <v>1</v>
      </c>
      <c r="AP53" s="21">
        <v>0</v>
      </c>
      <c r="AQ53" s="21">
        <v>2</v>
      </c>
      <c r="AR53" s="21">
        <v>0</v>
      </c>
      <c r="AS53" s="139">
        <v>0</v>
      </c>
      <c r="AT53" s="19">
        <v>-14</v>
      </c>
      <c r="AV53" s="14" t="str">
        <f t="shared" si="27"/>
        <v>JENKINS, Jacob</v>
      </c>
      <c r="AW53" s="15" t="str">
        <f t="shared" si="28"/>
        <v xml:space="preserve"> (NZ)</v>
      </c>
      <c r="AX53" s="21" cm="1">
        <f t="array" ref="AX53:BB53">_xlfn.XLOOKUP($AV53,Fielding!$B$4:$B$35,Fielding!$E$4:$I$35,"")</f>
        <v>2</v>
      </c>
      <c r="AY53" s="21" t="str">
        <v>0</v>
      </c>
      <c r="AZ53" s="21" t="str">
        <v>0</v>
      </c>
      <c r="BA53">
        <v>0</v>
      </c>
      <c r="BB53" s="19">
        <v>16</v>
      </c>
    </row>
    <row r="54" spans="1:61" ht="13.65" customHeight="1" x14ac:dyDescent="0.3">
      <c r="A54" s="101"/>
      <c r="B54" s="66">
        <f t="shared" si="14"/>
        <v>51</v>
      </c>
      <c r="C54" s="14" t="s">
        <v>370</v>
      </c>
      <c r="D54" s="15" t="s">
        <v>149</v>
      </c>
      <c r="E54" s="67">
        <f t="shared" si="15"/>
        <v>4</v>
      </c>
      <c r="F54" s="68">
        <f t="shared" si="16"/>
        <v>-7</v>
      </c>
      <c r="G54" s="273" t="str">
        <f t="shared" si="17"/>
        <v/>
      </c>
      <c r="H54" s="68">
        <f t="shared" si="18"/>
        <v>-14</v>
      </c>
      <c r="I54" s="273" t="str">
        <f t="shared" si="19"/>
        <v/>
      </c>
      <c r="J54" s="68">
        <f t="shared" si="20"/>
        <v>16</v>
      </c>
      <c r="K54" s="273">
        <f t="shared" si="21"/>
        <v>2</v>
      </c>
      <c r="L54" s="139"/>
      <c r="M54" s="19">
        <f t="shared" si="22"/>
        <v>-5</v>
      </c>
      <c r="O54" s="94"/>
      <c r="P54" s="14" t="str">
        <f t="shared" si="23"/>
        <v>JENKINS, Jacob</v>
      </c>
      <c r="Q54" s="15" t="str">
        <f t="shared" si="24"/>
        <v xml:space="preserve"> (NZ)</v>
      </c>
      <c r="R54" s="21" cm="1">
        <f t="array" ref="R54:AA54">_xlfn.XLOOKUP($P54,Batting!$B$5:$B$65,Batting!$D$5:$M$65,"")</f>
        <v>4</v>
      </c>
      <c r="S54" s="16">
        <v>2</v>
      </c>
      <c r="T54" s="16">
        <v>1</v>
      </c>
      <c r="U54" s="16">
        <v>0</v>
      </c>
      <c r="V54" s="17">
        <v>0</v>
      </c>
      <c r="W54" s="16" t="str">
        <v>*</v>
      </c>
      <c r="X54" s="18">
        <v>0</v>
      </c>
      <c r="Y54" s="69">
        <v>0</v>
      </c>
      <c r="Z54" s="165">
        <v>0</v>
      </c>
      <c r="AA54" s="277">
        <v>-7</v>
      </c>
      <c r="AC54" s="14" t="str">
        <f t="shared" si="25"/>
        <v>JENKINS, Jacob</v>
      </c>
      <c r="AD54" s="15" t="str">
        <f t="shared" si="26"/>
        <v xml:space="preserve"> (NZ)</v>
      </c>
      <c r="AE54" s="21" cm="1">
        <f t="array" ref="AE54:AT54">_xlfn.XLOOKUP($AC54,Bowling!$B$4:$B$53,Bowling!$D$4:$S$53,"")</f>
        <v>4</v>
      </c>
      <c r="AF54" s="16">
        <v>4</v>
      </c>
      <c r="AG54" s="22">
        <v>6.3333333333333339</v>
      </c>
      <c r="AH54" s="23">
        <v>0</v>
      </c>
      <c r="AI54" s="23">
        <v>70</v>
      </c>
      <c r="AJ54" s="23">
        <v>0</v>
      </c>
      <c r="AK54" s="22" t="str">
        <v>-</v>
      </c>
      <c r="AL54" s="22">
        <v>11.052631578947368</v>
      </c>
      <c r="AM54" s="22" t="str">
        <v>-</v>
      </c>
      <c r="AN54" s="169">
        <v>0</v>
      </c>
      <c r="AO54" s="21">
        <v>1</v>
      </c>
      <c r="AP54" s="21">
        <v>0</v>
      </c>
      <c r="AQ54" s="21">
        <v>2</v>
      </c>
      <c r="AR54" s="21">
        <v>0</v>
      </c>
      <c r="AS54" s="139">
        <v>0</v>
      </c>
      <c r="AT54" s="19">
        <v>-14</v>
      </c>
      <c r="AV54" s="14" t="str">
        <f t="shared" si="27"/>
        <v>JENKINS, Jacob</v>
      </c>
      <c r="AW54" s="15" t="str">
        <f t="shared" si="28"/>
        <v xml:space="preserve"> (NZ)</v>
      </c>
      <c r="AX54" s="21" cm="1">
        <f t="array" ref="AX54:BB54">_xlfn.XLOOKUP($AV54,Fielding!$B$4:$B$35,Fielding!$E$4:$I$35,"")</f>
        <v>2</v>
      </c>
      <c r="AY54" s="21" t="str">
        <v>0</v>
      </c>
      <c r="AZ54" s="21" t="str">
        <v>0</v>
      </c>
      <c r="BA54">
        <v>0</v>
      </c>
      <c r="BB54" s="19">
        <v>16</v>
      </c>
    </row>
    <row r="55" spans="1:61" ht="13.65" customHeight="1" x14ac:dyDescent="0.3">
      <c r="A55" s="101"/>
      <c r="B55" s="66">
        <f t="shared" si="14"/>
        <v>52</v>
      </c>
      <c r="C55" s="14" t="s">
        <v>395</v>
      </c>
      <c r="D55" s="15" t="s">
        <v>151</v>
      </c>
      <c r="E55" s="67">
        <f t="shared" si="15"/>
        <v>1</v>
      </c>
      <c r="F55" s="68">
        <f t="shared" si="16"/>
        <v>0</v>
      </c>
      <c r="G55" s="273" t="str">
        <f t="shared" si="17"/>
        <v>-</v>
      </c>
      <c r="H55" s="68">
        <f t="shared" si="18"/>
        <v>-6.6</v>
      </c>
      <c r="I55" s="273" t="str">
        <f t="shared" si="19"/>
        <v/>
      </c>
      <c r="J55" s="68" t="str">
        <f t="shared" si="20"/>
        <v/>
      </c>
      <c r="K55" s="273" t="str">
        <f t="shared" si="21"/>
        <v/>
      </c>
      <c r="L55" s="139"/>
      <c r="M55" s="19">
        <f t="shared" si="22"/>
        <v>-6.6</v>
      </c>
      <c r="O55" s="94"/>
      <c r="P55" s="14" t="str">
        <f t="shared" si="23"/>
        <v>McCOY, John</v>
      </c>
      <c r="Q55" s="15" t="str">
        <f t="shared" si="24"/>
        <v xml:space="preserve"> (ENG)</v>
      </c>
      <c r="R55" s="21" cm="1">
        <f t="array" ref="R55:AA55">_xlfn.XLOOKUP($P55,Batting!$B$5:$B$65,Batting!$D$5:$M$65,"")</f>
        <v>1</v>
      </c>
      <c r="S55" s="16" t="str">
        <v>-</v>
      </c>
      <c r="T55" s="16" t="str">
        <v>-</v>
      </c>
      <c r="U55" s="16" t="str">
        <v>-</v>
      </c>
      <c r="V55" s="17" t="str">
        <v>-</v>
      </c>
      <c r="W55" s="16">
        <v>0</v>
      </c>
      <c r="X55" s="18" t="str">
        <v>-</v>
      </c>
      <c r="Y55" s="69" t="e">
        <v>#VALUE!</v>
      </c>
      <c r="Z55" s="165">
        <v>0</v>
      </c>
      <c r="AA55" s="277">
        <v>0</v>
      </c>
      <c r="AC55" s="14" t="str">
        <f t="shared" si="25"/>
        <v>McCOY, John</v>
      </c>
      <c r="AD55" s="15" t="str">
        <f t="shared" si="26"/>
        <v xml:space="preserve"> (ENG)</v>
      </c>
      <c r="AE55" s="21" cm="1">
        <f t="array" ref="AE55:AT55">_xlfn.XLOOKUP($AC55,Bowling!$B$4:$B$53,Bowling!$D$4:$S$53,"")</f>
        <v>1</v>
      </c>
      <c r="AF55" s="16">
        <v>1</v>
      </c>
      <c r="AG55" s="22">
        <v>5</v>
      </c>
      <c r="AH55" s="23">
        <v>0</v>
      </c>
      <c r="AI55" s="23">
        <v>33</v>
      </c>
      <c r="AJ55" s="23">
        <v>0</v>
      </c>
      <c r="AK55" s="22" t="str">
        <v>-</v>
      </c>
      <c r="AL55" s="22">
        <v>6.6</v>
      </c>
      <c r="AM55" s="22" t="str">
        <v>-</v>
      </c>
      <c r="AN55" s="169">
        <v>0</v>
      </c>
      <c r="AO55" s="21">
        <v>5</v>
      </c>
      <c r="AP55" s="21">
        <v>0</v>
      </c>
      <c r="AQ55" s="21">
        <v>33</v>
      </c>
      <c r="AR55" s="21">
        <v>0</v>
      </c>
      <c r="AS55" s="139">
        <v>0</v>
      </c>
      <c r="AT55" s="19">
        <v>-6.6</v>
      </c>
      <c r="AV55" s="14" t="str">
        <f t="shared" si="27"/>
        <v>McCOY, John</v>
      </c>
      <c r="AW55" s="15" t="str">
        <f t="shared" si="28"/>
        <v xml:space="preserve"> (ENG)</v>
      </c>
      <c r="AX55" s="21" t="str" cm="1">
        <f t="array" ref="AX55">_xlfn.XLOOKUP($AV55,Fielding!$B$4:$B$35,Fielding!$E$4:$I$35,"")</f>
        <v/>
      </c>
      <c r="AY55" s="21"/>
      <c r="AZ55" s="21"/>
      <c r="BB55" s="19"/>
    </row>
    <row r="56" spans="1:61" ht="13.65" customHeight="1" x14ac:dyDescent="0.3">
      <c r="A56" s="101"/>
      <c r="B56" s="66">
        <f t="shared" si="14"/>
        <v>53</v>
      </c>
      <c r="C56" s="14" t="s">
        <v>420</v>
      </c>
      <c r="D56" s="15" t="s">
        <v>151</v>
      </c>
      <c r="E56" s="67">
        <f t="shared" si="15"/>
        <v>1</v>
      </c>
      <c r="F56" s="68">
        <f t="shared" si="16"/>
        <v>-7</v>
      </c>
      <c r="G56" s="273" t="str">
        <f t="shared" si="17"/>
        <v/>
      </c>
      <c r="H56" s="68" t="str">
        <f t="shared" si="18"/>
        <v/>
      </c>
      <c r="I56" s="273" t="str">
        <f t="shared" si="19"/>
        <v/>
      </c>
      <c r="J56" s="68" t="str">
        <f t="shared" si="20"/>
        <v/>
      </c>
      <c r="K56" s="273" t="str">
        <f t="shared" si="21"/>
        <v/>
      </c>
      <c r="L56" s="139"/>
      <c r="M56" s="19">
        <f t="shared" si="22"/>
        <v>-7</v>
      </c>
      <c r="O56" s="94"/>
      <c r="P56" s="14" t="str">
        <f t="shared" si="23"/>
        <v>EVANS, Matt</v>
      </c>
      <c r="Q56" s="15" t="str">
        <f t="shared" si="24"/>
        <v xml:space="preserve"> (ENG)</v>
      </c>
      <c r="R56" s="21" cm="1">
        <f t="array" ref="R56:AA56">_xlfn.XLOOKUP($P56,Batting!$B$5:$B$65,Batting!$D$5:$M$65,"")</f>
        <v>1</v>
      </c>
      <c r="S56" s="16">
        <v>1</v>
      </c>
      <c r="T56" s="16">
        <v>0</v>
      </c>
      <c r="U56" s="16">
        <v>0</v>
      </c>
      <c r="V56" s="17">
        <v>0</v>
      </c>
      <c r="W56" s="16">
        <v>0</v>
      </c>
      <c r="X56" s="18">
        <v>0</v>
      </c>
      <c r="Y56" s="69" t="str">
        <v/>
      </c>
      <c r="Z56" s="165">
        <v>0</v>
      </c>
      <c r="AA56" s="277">
        <v>-7</v>
      </c>
      <c r="AC56" s="14" t="str">
        <f t="shared" si="25"/>
        <v>EVANS, Matt</v>
      </c>
      <c r="AD56" s="15" t="str">
        <f t="shared" si="26"/>
        <v xml:space="preserve"> (ENG)</v>
      </c>
      <c r="AE56" s="21" t="str" cm="1">
        <f t="array" ref="AE56">_xlfn.XLOOKUP($AC56,Bowling!$B$4:$B$53,Bowling!$D$4:$S$53,"")</f>
        <v/>
      </c>
      <c r="AF56" s="16"/>
      <c r="AG56" s="22"/>
      <c r="AH56" s="23"/>
      <c r="AI56" s="23"/>
      <c r="AJ56" s="23"/>
      <c r="AK56" s="22"/>
      <c r="AL56" s="22"/>
      <c r="AM56" s="22"/>
      <c r="AN56" s="169"/>
      <c r="AO56" s="21"/>
      <c r="AP56" s="21"/>
      <c r="AQ56" s="21"/>
      <c r="AR56" s="21"/>
      <c r="AS56" s="139"/>
      <c r="AT56" s="19"/>
      <c r="AV56" s="14" t="str">
        <f t="shared" si="27"/>
        <v>EVANS, Matt</v>
      </c>
      <c r="AW56" s="15" t="str">
        <f t="shared" si="28"/>
        <v xml:space="preserve"> (ENG)</v>
      </c>
      <c r="AX56" s="21" t="str" cm="1">
        <f t="array" ref="AX56">_xlfn.XLOOKUP($AV56,Fielding!$B$4:$B$35,Fielding!$E$4:$I$35,"")</f>
        <v/>
      </c>
      <c r="AY56" s="21"/>
      <c r="AZ56" s="21"/>
      <c r="BB56" s="19"/>
    </row>
    <row r="57" spans="1:61" ht="13.65" customHeight="1" x14ac:dyDescent="0.3">
      <c r="A57" s="101"/>
      <c r="B57" s="66">
        <f t="shared" si="14"/>
        <v>54</v>
      </c>
      <c r="C57" s="14" t="s">
        <v>372</v>
      </c>
      <c r="D57" s="15" t="s">
        <v>156</v>
      </c>
      <c r="E57" s="67">
        <f t="shared" si="15"/>
        <v>1</v>
      </c>
      <c r="F57" s="68">
        <f t="shared" si="16"/>
        <v>-7</v>
      </c>
      <c r="G57" s="273" t="str">
        <f t="shared" si="17"/>
        <v/>
      </c>
      <c r="H57" s="68" t="str">
        <f t="shared" si="18"/>
        <v/>
      </c>
      <c r="I57" s="273" t="str">
        <f t="shared" si="19"/>
        <v/>
      </c>
      <c r="J57" s="68" t="str">
        <f t="shared" si="20"/>
        <v/>
      </c>
      <c r="K57" s="273" t="str">
        <f t="shared" si="21"/>
        <v/>
      </c>
      <c r="L57" s="139"/>
      <c r="M57" s="19">
        <f t="shared" si="22"/>
        <v>-7</v>
      </c>
      <c r="O57" s="94"/>
      <c r="P57" s="14" t="str">
        <f t="shared" si="23"/>
        <v>SHINGADIA, Keval</v>
      </c>
      <c r="Q57" s="15" t="str">
        <f t="shared" si="24"/>
        <v xml:space="preserve"> (IND)</v>
      </c>
      <c r="R57" s="21" cm="1">
        <f t="array" ref="R57:AA57">_xlfn.XLOOKUP($P57,Batting!$B$5:$B$65,Batting!$D$5:$M$65,"")</f>
        <v>1</v>
      </c>
      <c r="S57" s="16">
        <v>1</v>
      </c>
      <c r="T57" s="16">
        <v>0</v>
      </c>
      <c r="U57" s="16">
        <v>0</v>
      </c>
      <c r="V57" s="17">
        <v>0</v>
      </c>
      <c r="W57" s="16">
        <v>0</v>
      </c>
      <c r="X57" s="18">
        <v>0</v>
      </c>
      <c r="Y57" s="69" t="str">
        <v/>
      </c>
      <c r="Z57" s="165">
        <v>0</v>
      </c>
      <c r="AA57" s="277">
        <v>-7</v>
      </c>
      <c r="AC57" s="14" t="str">
        <f t="shared" si="25"/>
        <v>SHINGADIA, Keval</v>
      </c>
      <c r="AD57" s="15" t="str">
        <f t="shared" si="26"/>
        <v xml:space="preserve"> (IND)</v>
      </c>
      <c r="AE57" s="21" t="str" cm="1">
        <f t="array" ref="AE57">_xlfn.XLOOKUP($AC57,Bowling!$B$4:$B$53,Bowling!$D$4:$S$53,"")</f>
        <v/>
      </c>
      <c r="AF57" s="16"/>
      <c r="AG57" s="22"/>
      <c r="AH57" s="23"/>
      <c r="AI57" s="23"/>
      <c r="AJ57" s="23"/>
      <c r="AK57" s="22"/>
      <c r="AL57" s="22"/>
      <c r="AM57" s="22"/>
      <c r="AN57" s="169"/>
      <c r="AO57" s="21"/>
      <c r="AP57" s="21"/>
      <c r="AQ57" s="21"/>
      <c r="AR57" s="21"/>
      <c r="AS57" s="139"/>
      <c r="AT57" s="19"/>
      <c r="AV57" s="14" t="str">
        <f t="shared" si="27"/>
        <v>SHINGADIA, Keval</v>
      </c>
      <c r="AW57" s="15" t="str">
        <f t="shared" si="28"/>
        <v xml:space="preserve"> (IND)</v>
      </c>
      <c r="AX57" s="21" t="str" cm="1">
        <f t="array" ref="AX57">_xlfn.XLOOKUP($AV57,Fielding!$B$4:$B$35,Fielding!$E$4:$I$35,"")</f>
        <v/>
      </c>
      <c r="AY57" s="21"/>
      <c r="AZ57" s="21"/>
      <c r="BB57" s="19"/>
    </row>
    <row r="58" spans="1:61" ht="13.65" customHeight="1" x14ac:dyDescent="0.3">
      <c r="A58" s="101"/>
      <c r="B58" s="66">
        <f t="shared" si="14"/>
        <v>55</v>
      </c>
      <c r="C58" s="14" t="s">
        <v>364</v>
      </c>
      <c r="D58" s="15" t="s">
        <v>148</v>
      </c>
      <c r="E58" s="67">
        <f t="shared" si="15"/>
        <v>2</v>
      </c>
      <c r="F58" s="68">
        <f t="shared" si="16"/>
        <v>-6</v>
      </c>
      <c r="G58" s="273">
        <f t="shared" si="17"/>
        <v>1</v>
      </c>
      <c r="H58" s="68">
        <f t="shared" si="18"/>
        <v>-3.6</v>
      </c>
      <c r="I58" s="273" t="str">
        <f t="shared" si="19"/>
        <v/>
      </c>
      <c r="J58" s="68" t="str">
        <f t="shared" si="20"/>
        <v/>
      </c>
      <c r="K58" s="273" t="str">
        <f t="shared" si="21"/>
        <v/>
      </c>
      <c r="L58" s="139"/>
      <c r="M58" s="19">
        <f t="shared" si="22"/>
        <v>-9.6</v>
      </c>
      <c r="O58" s="94"/>
      <c r="P58" s="14" t="str">
        <f t="shared" si="23"/>
        <v>HOSKINS, Oli</v>
      </c>
      <c r="Q58" s="15" t="str">
        <f t="shared" si="24"/>
        <v xml:space="preserve"> (AUS)</v>
      </c>
      <c r="R58" s="21" cm="1">
        <f t="array" ref="R58:AA58">_xlfn.XLOOKUP($P58,Batting!$B$5:$B$65,Batting!$D$5:$M$65,"")</f>
        <v>2</v>
      </c>
      <c r="S58" s="16">
        <v>2</v>
      </c>
      <c r="T58" s="16">
        <v>1</v>
      </c>
      <c r="U58" s="16">
        <v>1</v>
      </c>
      <c r="V58" s="17">
        <v>1</v>
      </c>
      <c r="W58" s="16" t="str">
        <v>*</v>
      </c>
      <c r="X58" s="18">
        <v>1</v>
      </c>
      <c r="Y58" s="69" t="str">
        <v/>
      </c>
      <c r="Z58" s="165">
        <v>0</v>
      </c>
      <c r="AA58" s="277">
        <v>-6</v>
      </c>
      <c r="AC58" s="14" t="str">
        <f t="shared" si="25"/>
        <v>HOSKINS, Oli</v>
      </c>
      <c r="AD58" s="15" t="str">
        <f t="shared" si="26"/>
        <v xml:space="preserve"> (AUS)</v>
      </c>
      <c r="AE58" s="21" cm="1">
        <f t="array" ref="AE58:AT58">_xlfn.XLOOKUP($AC58,Bowling!$B$4:$B$53,Bowling!$D$4:$S$53,"")</f>
        <v>2</v>
      </c>
      <c r="AF58" s="16">
        <v>1</v>
      </c>
      <c r="AG58" s="22">
        <v>1</v>
      </c>
      <c r="AH58" s="23">
        <v>0</v>
      </c>
      <c r="AI58" s="23">
        <v>18</v>
      </c>
      <c r="AJ58" s="23">
        <v>0</v>
      </c>
      <c r="AK58" s="22" t="str">
        <v>-</v>
      </c>
      <c r="AL58" s="22">
        <v>18</v>
      </c>
      <c r="AM58" s="22" t="str">
        <v>-</v>
      </c>
      <c r="AN58" s="169">
        <v>0</v>
      </c>
      <c r="AO58" s="21">
        <v>1</v>
      </c>
      <c r="AP58" s="21">
        <v>0</v>
      </c>
      <c r="AQ58" s="21">
        <v>18</v>
      </c>
      <c r="AR58" s="21">
        <v>0</v>
      </c>
      <c r="AS58" s="139">
        <v>0</v>
      </c>
      <c r="AT58" s="19">
        <v>-3.6</v>
      </c>
      <c r="AV58" s="14" t="str">
        <f t="shared" si="27"/>
        <v>HOSKINS, Oli</v>
      </c>
      <c r="AW58" s="15" t="str">
        <f t="shared" si="28"/>
        <v xml:space="preserve"> (AUS)</v>
      </c>
      <c r="AX58" s="21" t="str" cm="1">
        <f t="array" ref="AX58">_xlfn.XLOOKUP($AV58,Fielding!$B$4:$B$35,Fielding!$E$4:$I$35,"")</f>
        <v/>
      </c>
      <c r="AY58" s="21"/>
      <c r="AZ58" s="21"/>
      <c r="BB58" s="19"/>
    </row>
    <row r="59" spans="1:61" ht="13.65" customHeight="1" x14ac:dyDescent="0.3">
      <c r="A59" s="101"/>
      <c r="B59" s="66">
        <f t="shared" si="14"/>
        <v>56</v>
      </c>
      <c r="C59" s="14" t="s">
        <v>361</v>
      </c>
      <c r="D59" s="15" t="s">
        <v>148</v>
      </c>
      <c r="E59" s="67">
        <f t="shared" si="15"/>
        <v>1</v>
      </c>
      <c r="F59" s="68">
        <f t="shared" si="16"/>
        <v>-6</v>
      </c>
      <c r="G59" s="273">
        <f t="shared" si="17"/>
        <v>1</v>
      </c>
      <c r="H59" s="68">
        <f t="shared" si="18"/>
        <v>-6.2</v>
      </c>
      <c r="I59" s="273" t="str">
        <f t="shared" si="19"/>
        <v/>
      </c>
      <c r="J59" s="68" t="str">
        <f t="shared" si="20"/>
        <v/>
      </c>
      <c r="K59" s="273" t="str">
        <f t="shared" si="21"/>
        <v/>
      </c>
      <c r="L59" s="139"/>
      <c r="M59" s="19">
        <f t="shared" si="22"/>
        <v>-12.2</v>
      </c>
      <c r="O59" s="94"/>
      <c r="P59" s="14" t="str">
        <f t="shared" si="23"/>
        <v>LE SERVE, Jack</v>
      </c>
      <c r="Q59" s="15" t="str">
        <f t="shared" si="24"/>
        <v xml:space="preserve"> (AUS)</v>
      </c>
      <c r="R59" s="21" cm="1">
        <f t="array" ref="R59:AA59">_xlfn.XLOOKUP($P59,Batting!$B$5:$B$65,Batting!$D$5:$M$65,"")</f>
        <v>1</v>
      </c>
      <c r="S59" s="16">
        <v>1</v>
      </c>
      <c r="T59" s="16">
        <v>0</v>
      </c>
      <c r="U59" s="16">
        <v>1</v>
      </c>
      <c r="V59" s="17">
        <v>1</v>
      </c>
      <c r="W59" s="16">
        <v>0</v>
      </c>
      <c r="X59" s="18">
        <v>1</v>
      </c>
      <c r="Y59" s="69" t="str">
        <v/>
      </c>
      <c r="Z59" s="165">
        <v>0</v>
      </c>
      <c r="AA59" s="277">
        <v>-6</v>
      </c>
      <c r="AC59" s="14" t="str">
        <f t="shared" si="25"/>
        <v>LE SERVE, Jack</v>
      </c>
      <c r="AD59" s="15" t="str">
        <f t="shared" si="26"/>
        <v xml:space="preserve"> (AUS)</v>
      </c>
      <c r="AE59" s="21" cm="1">
        <f t="array" ref="AE59:AT59">_xlfn.XLOOKUP($AC59,Bowling!$B$4:$B$53,Bowling!$D$4:$S$53,"")</f>
        <v>1</v>
      </c>
      <c r="AF59" s="16">
        <v>1</v>
      </c>
      <c r="AG59" s="22">
        <v>4</v>
      </c>
      <c r="AH59" s="23">
        <v>0</v>
      </c>
      <c r="AI59" s="23">
        <v>31</v>
      </c>
      <c r="AJ59" s="23">
        <v>0</v>
      </c>
      <c r="AK59" s="22" t="str">
        <v>-</v>
      </c>
      <c r="AL59" s="22">
        <v>7.75</v>
      </c>
      <c r="AM59" s="22" t="str">
        <v>-</v>
      </c>
      <c r="AN59" s="169">
        <v>0</v>
      </c>
      <c r="AO59" s="21">
        <v>4</v>
      </c>
      <c r="AP59" s="21">
        <v>0</v>
      </c>
      <c r="AQ59" s="21">
        <v>31</v>
      </c>
      <c r="AR59" s="21">
        <v>0</v>
      </c>
      <c r="AS59" s="139">
        <v>0</v>
      </c>
      <c r="AT59" s="19">
        <v>-6.2</v>
      </c>
      <c r="AV59" s="14" t="str">
        <f t="shared" si="27"/>
        <v>LE SERVE, Jack</v>
      </c>
      <c r="AW59" s="15" t="str">
        <f t="shared" si="28"/>
        <v xml:space="preserve"> (AUS)</v>
      </c>
      <c r="AX59" s="21" t="str" cm="1">
        <f t="array" ref="AX59">_xlfn.XLOOKUP($AV59,Fielding!$B$4:$B$35,Fielding!$E$4:$I$35,"")</f>
        <v/>
      </c>
      <c r="AY59" s="21"/>
      <c r="AZ59" s="21"/>
      <c r="BB59" s="19"/>
    </row>
    <row r="60" spans="1:61" s="171" customFormat="1" ht="13.65" customHeight="1" x14ac:dyDescent="0.25">
      <c r="B60" s="172"/>
      <c r="C60" s="172"/>
      <c r="D60" s="172"/>
      <c r="E60" s="172"/>
      <c r="F60" s="172"/>
      <c r="G60" s="172"/>
      <c r="H60" s="172"/>
      <c r="I60" s="172"/>
      <c r="J60" s="172"/>
      <c r="K60" s="172"/>
      <c r="L60" s="173"/>
      <c r="M60" s="172"/>
      <c r="O60" s="174"/>
      <c r="P60" s="172"/>
      <c r="Q60" s="172"/>
      <c r="R60" s="172"/>
      <c r="S60" s="172"/>
      <c r="T60" s="172"/>
      <c r="U60" s="172"/>
      <c r="V60" s="172"/>
      <c r="W60" s="172"/>
      <c r="X60" s="172"/>
      <c r="Y60" s="172"/>
      <c r="AA60" s="175"/>
      <c r="AC60" s="172"/>
      <c r="AD60" s="172"/>
      <c r="AE60" s="172"/>
      <c r="AF60" s="172"/>
      <c r="AG60" s="172"/>
      <c r="AH60" s="172"/>
      <c r="AI60" s="172"/>
      <c r="AJ60" s="172"/>
      <c r="AK60" s="172"/>
      <c r="AL60" s="172"/>
      <c r="AM60" s="172"/>
      <c r="AN60" s="176"/>
      <c r="AO60" s="172"/>
      <c r="AP60" s="172"/>
      <c r="AQ60" s="172"/>
      <c r="AR60" s="172"/>
      <c r="AS60" s="177"/>
      <c r="AT60" s="175"/>
      <c r="AV60" s="172"/>
      <c r="AW60" s="172"/>
      <c r="AX60" s="175"/>
      <c r="AY60" s="175"/>
      <c r="AZ60" s="175"/>
      <c r="BB60" s="175"/>
      <c r="BF60"/>
      <c r="BG60"/>
      <c r="BH60"/>
      <c r="BI60"/>
    </row>
    <row r="61" spans="1:61" ht="13.65" customHeight="1" x14ac:dyDescent="0.25">
      <c r="B61" s="178" t="s">
        <v>120</v>
      </c>
      <c r="C61" s="179"/>
      <c r="D61" s="134"/>
      <c r="E61" s="139"/>
      <c r="F61" s="139"/>
      <c r="G61" s="139"/>
      <c r="H61" s="139"/>
      <c r="I61" s="139"/>
      <c r="J61" s="139"/>
      <c r="K61" s="139"/>
      <c r="L61" s="139"/>
      <c r="M61" s="177"/>
      <c r="AA61" s="180"/>
      <c r="AT61" s="180"/>
      <c r="BB61" s="180"/>
    </row>
    <row r="62" spans="1:61" ht="13.65" customHeight="1" x14ac:dyDescent="0.25">
      <c r="B62" s="179" t="s">
        <v>115</v>
      </c>
      <c r="C62" s="179"/>
      <c r="D62" s="134"/>
      <c r="E62" s="139"/>
      <c r="F62" s="139"/>
      <c r="G62" s="139"/>
      <c r="H62" s="139"/>
      <c r="I62" s="139"/>
      <c r="J62" s="139"/>
      <c r="K62" s="139"/>
      <c r="L62" s="139"/>
      <c r="M62" s="139"/>
    </row>
    <row r="63" spans="1:61" ht="13.65" customHeight="1" x14ac:dyDescent="0.25">
      <c r="B63" s="179" t="s">
        <v>116</v>
      </c>
    </row>
    <row r="64" spans="1:61" ht="13.65" customHeight="1" x14ac:dyDescent="0.25">
      <c r="B64" s="179" t="s">
        <v>117</v>
      </c>
      <c r="C64" s="179"/>
      <c r="D64" s="134"/>
      <c r="E64" s="139"/>
      <c r="F64" s="139"/>
      <c r="G64" s="139"/>
      <c r="H64" s="139"/>
      <c r="I64" s="139"/>
      <c r="J64" s="139"/>
      <c r="K64" s="139"/>
      <c r="L64" s="139"/>
      <c r="M64" s="139"/>
    </row>
    <row r="65" spans="2:13" ht="13.65" customHeight="1" x14ac:dyDescent="0.25">
      <c r="B65" s="139" t="s">
        <v>80</v>
      </c>
      <c r="C65" s="179"/>
      <c r="D65" s="134"/>
      <c r="E65" s="139"/>
      <c r="F65" s="139"/>
      <c r="G65" s="139"/>
      <c r="H65" s="139"/>
      <c r="I65" s="139"/>
      <c r="J65" s="139"/>
      <c r="K65" s="139"/>
      <c r="L65" s="139"/>
      <c r="M65" s="139"/>
    </row>
    <row r="66" spans="2:13" ht="13.65" customHeight="1" x14ac:dyDescent="0.25">
      <c r="B66" s="139" t="s">
        <v>81</v>
      </c>
      <c r="C66" s="179"/>
      <c r="D66" s="134"/>
      <c r="E66" s="139"/>
      <c r="F66" s="139"/>
      <c r="G66" s="139"/>
      <c r="H66" s="139"/>
      <c r="I66" s="139"/>
      <c r="J66" s="139"/>
      <c r="K66" s="139"/>
      <c r="L66" s="139"/>
      <c r="M66" s="139"/>
    </row>
    <row r="67" spans="2:13" ht="13.65" customHeight="1" x14ac:dyDescent="0.25">
      <c r="B67" s="139" t="s">
        <v>82</v>
      </c>
      <c r="C67" s="179"/>
      <c r="D67" s="134"/>
      <c r="E67" s="139"/>
      <c r="F67" s="139"/>
      <c r="G67" s="139"/>
      <c r="H67" s="139"/>
      <c r="I67" s="139"/>
      <c r="J67" s="139"/>
      <c r="K67" s="139"/>
      <c r="L67" s="139"/>
      <c r="M67" s="139"/>
    </row>
    <row r="68" spans="2:13" ht="13.65" customHeight="1" x14ac:dyDescent="0.25">
      <c r="B68" s="139"/>
      <c r="C68" s="179"/>
      <c r="D68" s="134"/>
      <c r="E68" s="139"/>
      <c r="F68" s="139"/>
      <c r="G68" s="139"/>
      <c r="H68" s="139"/>
      <c r="I68" s="139"/>
      <c r="J68" s="139"/>
      <c r="K68" s="139"/>
      <c r="L68" s="139"/>
      <c r="M68" s="139"/>
    </row>
    <row r="69" spans="2:13" ht="13.65" customHeight="1" x14ac:dyDescent="0.25">
      <c r="B69" s="179"/>
      <c r="C69" s="179"/>
      <c r="D69" s="139"/>
      <c r="E69" s="139"/>
      <c r="F69" s="139"/>
      <c r="G69" s="139"/>
      <c r="H69" s="139"/>
      <c r="I69" s="139"/>
      <c r="J69" s="139"/>
      <c r="K69" s="139"/>
      <c r="L69" s="139"/>
      <c r="M69" s="139"/>
    </row>
    <row r="70" spans="2:13" ht="13" x14ac:dyDescent="0.25">
      <c r="B70" s="163"/>
      <c r="C70" s="134"/>
      <c r="D70" s="134"/>
      <c r="E70" s="134"/>
      <c r="F70" s="134"/>
      <c r="G70" s="134"/>
      <c r="H70" s="134"/>
      <c r="I70" s="134"/>
      <c r="J70" s="134"/>
      <c r="K70" s="134"/>
      <c r="L70" s="134"/>
      <c r="M70" s="134"/>
    </row>
    <row r="71" spans="2:13" x14ac:dyDescent="0.25">
      <c r="B71" s="134"/>
      <c r="C71" s="134"/>
      <c r="D71" s="134"/>
      <c r="E71" s="134"/>
      <c r="F71" s="134"/>
      <c r="G71" s="134"/>
      <c r="H71" s="134"/>
      <c r="I71" s="134"/>
      <c r="J71" s="134"/>
      <c r="K71" s="134"/>
      <c r="L71" s="134"/>
      <c r="M71" s="134"/>
    </row>
    <row r="72" spans="2:13" x14ac:dyDescent="0.25">
      <c r="B72" s="134"/>
      <c r="E72" s="134"/>
      <c r="F72" s="134"/>
      <c r="G72" s="134"/>
      <c r="H72" s="134"/>
      <c r="I72" s="134"/>
      <c r="J72" s="134"/>
      <c r="K72" s="134"/>
      <c r="L72" s="134"/>
      <c r="M72" s="134"/>
    </row>
    <row r="73" spans="2:13" x14ac:dyDescent="0.25">
      <c r="B73" s="134"/>
      <c r="E73" s="134"/>
      <c r="F73" s="134"/>
      <c r="G73" s="134"/>
      <c r="H73" s="134"/>
      <c r="I73" s="134"/>
      <c r="J73" s="134"/>
      <c r="K73" s="134"/>
      <c r="L73" s="134"/>
      <c r="M73" s="134"/>
    </row>
    <row r="187" spans="1:1" x14ac:dyDescent="0.25">
      <c r="A187" s="101"/>
    </row>
    <row r="188" spans="1:1" x14ac:dyDescent="0.25">
      <c r="A188" s="101"/>
    </row>
    <row r="189" spans="1:1" x14ac:dyDescent="0.25">
      <c r="A189" s="101"/>
    </row>
    <row r="242" spans="1:1" x14ac:dyDescent="0.25">
      <c r="A242" s="101"/>
    </row>
    <row r="243" spans="1:1" x14ac:dyDescent="0.25">
      <c r="A243" s="101"/>
    </row>
    <row r="244" spans="1:1" x14ac:dyDescent="0.25">
      <c r="A244" s="101"/>
    </row>
    <row r="245" spans="1:1" x14ac:dyDescent="0.25">
      <c r="A245" s="101"/>
    </row>
    <row r="246" spans="1:1" x14ac:dyDescent="0.25">
      <c r="A246" s="101"/>
    </row>
    <row r="247" spans="1:1" x14ac:dyDescent="0.25">
      <c r="A247" s="101"/>
    </row>
    <row r="248" spans="1:1" x14ac:dyDescent="0.25">
      <c r="A248" s="101"/>
    </row>
    <row r="249" spans="1:1" x14ac:dyDescent="0.25">
      <c r="A249" s="101"/>
    </row>
  </sheetData>
  <sortState xmlns:xlrd2="http://schemas.microsoft.com/office/spreadsheetml/2017/richdata2" ref="C4:BI59">
    <sortCondition descending="1" ref="M4:M59"/>
    <sortCondition ref="C4:C59"/>
  </sortState>
  <mergeCells count="7">
    <mergeCell ref="B3:D3"/>
    <mergeCell ref="F2:G2"/>
    <mergeCell ref="H2:I2"/>
    <mergeCell ref="J2:K2"/>
    <mergeCell ref="F3:G3"/>
    <mergeCell ref="H3:I3"/>
    <mergeCell ref="J3:K3"/>
  </mergeCells>
  <phoneticPr fontId="8" type="noConversion"/>
  <pageMargins left="0.75" right="0.75" top="1" bottom="1" header="0.5" footer="0.5"/>
  <pageSetup paperSize="9" orientation="portrait" horizontalDpi="4294967293" r:id="rId1"/>
  <headerFooter alignWithMargins="0"/>
  <ignoredErrors>
    <ignoredError sqref="AU69 AT71 AG71:AR71 AV71:BB71 A69 O69:AB69 AC71:AE71 AA2:AA3 BC69:BR69 BS69:IW69 P3:Y3" formula="1"/>
    <ignoredError sqref="AV72:BB65556 D70:D71 AU2:AU3 AG61:AM62 AN60:AN62 AO61:AR62 AG72:AR65556 AV69:BB70 AG69:AR70 Z60:Z63 AU60:AU67 AA62:AA63 AB60:AB63 H69:H185 P61:P62 AT72:AT65556 O64:AB67 J69:J185 O60:O62 O2:O3 A70:A65556 AT69:AT70 AU70:AU65556 C71 L62:M62 B71:B185 C75:D185 A2:D2 L69:M185 A60:A67 BC2:IW3 E3 J61:J62 C64:F67 E70:F185 C61:F61 H61:H62 Q61:S63 U61:Y63 T61 AC72:AE65556 AC69:AE70 O70:AB65556 L61 AV61:AW61 D62:F62 H194:H249 J194:J249 L194:M249 B194:F249 H256:H65556 J256:J65556 L256:M65556 B256:F65556 BC70:BR65556 BC61:BR67 D69:F69 BS60:IW67 BS70:IW65556 AC61:AE67 L64:M67 AT62:AT67 J64:J67 H64:H67 AG63:AR67 AV62:BB67 BC60:BE60 BJ60:BR60" formula="1" formulaRange="1"/>
    <ignoredError sqref="Y18 Y26 Y33 Y40 Y49:Y52 Y55"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Fixtures</vt:lpstr>
      <vt:lpstr>Results</vt:lpstr>
      <vt:lpstr>Batting</vt:lpstr>
      <vt:lpstr>Bowling</vt:lpstr>
      <vt:lpstr>Fielding</vt:lpstr>
      <vt:lpstr>Partnerships</vt:lpstr>
      <vt:lpstr>NACA</vt:lpstr>
      <vt:lpstr>Schwim</vt:lpstr>
      <vt:lpstr>Club Champion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Werren</dc:creator>
  <cp:lastModifiedBy>Steve Werren</cp:lastModifiedBy>
  <cp:lastPrinted>2021-05-13T21:17:27Z</cp:lastPrinted>
  <dcterms:created xsi:type="dcterms:W3CDTF">2013-05-14T22:39:40Z</dcterms:created>
  <dcterms:modified xsi:type="dcterms:W3CDTF">2025-04-20T20:53:43Z</dcterms:modified>
</cp:coreProperties>
</file>