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eve\Documents\Cricket\Nepotists (Website)\"/>
    </mc:Choice>
  </mc:AlternateContent>
  <xr:revisionPtr revIDLastSave="0" documentId="13_ncr:1_{0A24728F-AD27-48DE-B19C-CC6E0CDE2907}" xr6:coauthVersionLast="47" xr6:coauthVersionMax="47" xr10:uidLastSave="{00000000-0000-0000-0000-000000000000}"/>
  <bookViews>
    <workbookView xWindow="-107" yWindow="-107" windowWidth="20847" windowHeight="11369" tabRatio="789" xr2:uid="{00000000-000D-0000-FFFF-FFFF00000000}"/>
  </bookViews>
  <sheets>
    <sheet name="Fixtures" sheetId="1" r:id="rId1"/>
    <sheet name="Results" sheetId="2" r:id="rId2"/>
    <sheet name="Batting" sheetId="3" r:id="rId3"/>
    <sheet name="Bowling" sheetId="9" r:id="rId4"/>
    <sheet name="Fielding" sheetId="8" r:id="rId5"/>
    <sheet name="Partnerships" sheetId="7" r:id="rId6"/>
    <sheet name="NACA" sheetId="6" r:id="rId7"/>
    <sheet name="Schwim" sheetId="11" r:id="rId8"/>
    <sheet name="Club Champion" sheetId="10" r:id="rId9"/>
    <sheet name="CC By Game" sheetId="12" state="hidden" r:id="rId10"/>
    <sheet name="Batting_data" sheetId="13" state="hidden" r:id="rId11"/>
    <sheet name="Bowling_data" sheetId="14" state="hidden" r:id="rId12"/>
    <sheet name="Fielding_data" sheetId="15"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G14" i="8"/>
  <c r="F14" i="8"/>
  <c r="E14" i="8"/>
  <c r="I14" i="8" s="1"/>
  <c r="N24" i="9"/>
  <c r="ET24" i="9"/>
  <c r="G33" i="8"/>
  <c r="F33" i="8"/>
  <c r="E33" i="8"/>
  <c r="I33" i="8" l="1"/>
  <c r="EO24" i="9" l="1"/>
  <c r="I35" i="9"/>
  <c r="H35" i="9"/>
  <c r="G35" i="9"/>
  <c r="F35" i="9"/>
  <c r="E35" i="9"/>
  <c r="D35" i="9"/>
  <c r="B26" i="10"/>
  <c r="B27" i="10" s="1"/>
  <c r="AW45" i="10"/>
  <c r="AV45" i="10"/>
  <c r="AX45" i="10" s="1" a="1"/>
  <c r="AX45" i="10" s="1"/>
  <c r="K45" i="10" s="1"/>
  <c r="AC45" i="10"/>
  <c r="Q45" i="10"/>
  <c r="AD45" i="10" s="1"/>
  <c r="P45" i="10"/>
  <c r="J45" i="10"/>
  <c r="E63" i="3"/>
  <c r="M63" i="3" s="1"/>
  <c r="D63" i="3"/>
  <c r="G11" i="8"/>
  <c r="F11" i="8"/>
  <c r="E11" i="8"/>
  <c r="EJ22" i="9"/>
  <c r="K35" i="9" l="1"/>
  <c r="S35" i="9"/>
  <c r="AE45" i="10" a="1"/>
  <c r="AE45" i="10" s="1"/>
  <c r="L35" i="9"/>
  <c r="J35" i="9"/>
  <c r="F63" i="3"/>
  <c r="G63" i="3"/>
  <c r="J63" i="3"/>
  <c r="H63" i="3"/>
  <c r="I11" i="8"/>
  <c r="E61" i="3"/>
  <c r="H61" i="3" s="1"/>
  <c r="P49" i="10"/>
  <c r="D15" i="3"/>
  <c r="E15" i="3"/>
  <c r="F15" i="3" s="1"/>
  <c r="D5" i="8" l="1"/>
  <c r="K63" i="3"/>
  <c r="R45" i="10" s="1" a="1"/>
  <c r="H45" i="10"/>
  <c r="I45" i="10"/>
  <c r="H15" i="3"/>
  <c r="K15" i="3"/>
  <c r="G15" i="3"/>
  <c r="M15" i="3" s="1"/>
  <c r="G45" i="10" l="1"/>
  <c r="R45" i="10"/>
  <c r="E45" i="10" s="1"/>
  <c r="F45" i="10"/>
  <c r="M45" i="10" s="1"/>
  <c r="J15" i="3"/>
  <c r="B5" i="10" l="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8" i="10" s="1"/>
  <c r="B29" i="10" s="1"/>
  <c r="B30" i="10" s="1"/>
  <c r="B31" i="10" s="1"/>
  <c r="B32" i="10" s="1"/>
  <c r="B33" i="10" s="1"/>
  <c r="B34" i="10" s="1"/>
  <c r="B35" i="10" s="1"/>
  <c r="B36" i="10" s="1"/>
  <c r="B37" i="10" s="1"/>
  <c r="B38" i="10" s="1"/>
  <c r="B39" i="10" s="1"/>
  <c r="B40" i="10" s="1"/>
  <c r="B41" i="10" s="1"/>
  <c r="B42" i="10" s="1"/>
  <c r="B43" i="10" s="1"/>
  <c r="B44" i="10" s="1"/>
  <c r="B45" i="10" s="1"/>
  <c r="G21" i="8"/>
  <c r="F21" i="8"/>
  <c r="E21" i="8"/>
  <c r="I21" i="8" l="1"/>
  <c r="B46" i="10"/>
  <c r="N15" i="9" l="1"/>
  <c r="I40" i="6"/>
  <c r="I37" i="6"/>
  <c r="I38" i="6"/>
  <c r="I40" i="11"/>
  <c r="I37" i="11"/>
  <c r="I41" i="11"/>
  <c r="I38" i="11"/>
  <c r="I41" i="6"/>
  <c r="G31" i="8"/>
  <c r="F31" i="8"/>
  <c r="E31" i="8"/>
  <c r="G19" i="8"/>
  <c r="F19" i="8"/>
  <c r="E19" i="8"/>
  <c r="EE15" i="9"/>
  <c r="F15" i="9" s="1"/>
  <c r="K15" i="9" s="1"/>
  <c r="I24" i="9"/>
  <c r="H24" i="9"/>
  <c r="G24" i="9"/>
  <c r="F24" i="9"/>
  <c r="E24" i="9"/>
  <c r="I51" i="9"/>
  <c r="H51" i="9"/>
  <c r="G51" i="9"/>
  <c r="F51" i="9"/>
  <c r="E51" i="9"/>
  <c r="I21" i="9"/>
  <c r="H21" i="9"/>
  <c r="G21" i="9"/>
  <c r="F21" i="9"/>
  <c r="E21" i="9"/>
  <c r="D21" i="9"/>
  <c r="I15" i="9"/>
  <c r="H15" i="9"/>
  <c r="G15" i="9"/>
  <c r="D15" i="9"/>
  <c r="I18" i="9"/>
  <c r="H18" i="9"/>
  <c r="G18" i="9"/>
  <c r="F18" i="9"/>
  <c r="K18" i="9" s="1"/>
  <c r="E18" i="9"/>
  <c r="AW39" i="10"/>
  <c r="AV39" i="10"/>
  <c r="AC39" i="10"/>
  <c r="Q39" i="10"/>
  <c r="AD39" i="10" s="1"/>
  <c r="P39" i="10"/>
  <c r="AW35" i="10"/>
  <c r="AV35" i="10"/>
  <c r="AX35" i="10" s="1" a="1"/>
  <c r="AX35" i="10" s="1"/>
  <c r="AC35" i="10"/>
  <c r="Q35" i="10"/>
  <c r="AD35" i="10" s="1"/>
  <c r="P35" i="10"/>
  <c r="AW41" i="10"/>
  <c r="AV41" i="10"/>
  <c r="AX41" i="10" s="1" a="1"/>
  <c r="AX41" i="10" s="1"/>
  <c r="AC41" i="10"/>
  <c r="Q41" i="10"/>
  <c r="AD41" i="10" s="1"/>
  <c r="P41" i="10"/>
  <c r="AW13" i="10"/>
  <c r="AV13" i="10"/>
  <c r="AC13" i="10"/>
  <c r="Q13" i="10"/>
  <c r="AD13" i="10" s="1"/>
  <c r="P13" i="10"/>
  <c r="E60" i="3"/>
  <c r="D60" i="3"/>
  <c r="D19" i="8" s="1"/>
  <c r="E52" i="3"/>
  <c r="D52" i="3"/>
  <c r="E22" i="3"/>
  <c r="H22" i="3" s="1"/>
  <c r="D22" i="3"/>
  <c r="E40" i="3"/>
  <c r="D40" i="3"/>
  <c r="D18" i="9" s="1"/>
  <c r="AW8" i="10"/>
  <c r="AV8" i="10"/>
  <c r="AC8" i="10"/>
  <c r="Q8" i="10"/>
  <c r="AD8" i="10" s="1"/>
  <c r="P8" i="10"/>
  <c r="AW54" i="10"/>
  <c r="AV54" i="10"/>
  <c r="AX54" i="10" s="1" a="1"/>
  <c r="AX54" i="10" s="1"/>
  <c r="AC54" i="10"/>
  <c r="AE54" i="10" s="1" a="1"/>
  <c r="AE54" i="10" s="1"/>
  <c r="Q54" i="10"/>
  <c r="AD54" i="10" s="1"/>
  <c r="P54" i="10"/>
  <c r="DU40" i="9"/>
  <c r="DU9" i="9"/>
  <c r="DU34" i="9"/>
  <c r="DU17" i="9"/>
  <c r="F17" i="9" s="1"/>
  <c r="DU25" i="9"/>
  <c r="DU5" i="9"/>
  <c r="N40" i="9"/>
  <c r="N36" i="9"/>
  <c r="N16" i="9"/>
  <c r="DP36" i="9"/>
  <c r="DP25" i="9"/>
  <c r="DP44" i="9"/>
  <c r="DP16" i="9"/>
  <c r="DP9" i="9"/>
  <c r="DP40" i="9"/>
  <c r="DP6" i="9"/>
  <c r="DP34" i="9"/>
  <c r="DK17" i="9"/>
  <c r="I17" i="9"/>
  <c r="H17" i="9"/>
  <c r="G17" i="9"/>
  <c r="E17" i="9"/>
  <c r="E53" i="3"/>
  <c r="D53" i="3"/>
  <c r="E24" i="3"/>
  <c r="D24" i="3"/>
  <c r="D23" i="8" s="1"/>
  <c r="G18" i="8"/>
  <c r="F18" i="8"/>
  <c r="E18" i="8"/>
  <c r="G16" i="8"/>
  <c r="F16" i="8"/>
  <c r="E16" i="8"/>
  <c r="G23" i="8"/>
  <c r="F23" i="8"/>
  <c r="E23" i="8"/>
  <c r="DG3" i="8"/>
  <c r="DC3" i="8"/>
  <c r="ET3" i="9"/>
  <c r="EO3" i="9"/>
  <c r="CO2" i="3"/>
  <c r="CL2" i="3"/>
  <c r="G28" i="8"/>
  <c r="F28" i="8"/>
  <c r="E28" i="8"/>
  <c r="EX14" i="9"/>
  <c r="ES14" i="9"/>
  <c r="EN14" i="9"/>
  <c r="EI14" i="9"/>
  <c r="ED14" i="9"/>
  <c r="DY14" i="9"/>
  <c r="DT14" i="9"/>
  <c r="DO14" i="9"/>
  <c r="DJ14" i="9"/>
  <c r="DE14" i="9"/>
  <c r="CZ14" i="9"/>
  <c r="CU14" i="9"/>
  <c r="CP14" i="9"/>
  <c r="CK14" i="9"/>
  <c r="CF14" i="9"/>
  <c r="CA14" i="9"/>
  <c r="BV14" i="9"/>
  <c r="BQ14" i="9"/>
  <c r="BL14" i="9"/>
  <c r="BG14" i="9"/>
  <c r="BB14" i="9"/>
  <c r="AW14" i="9"/>
  <c r="AR14" i="9"/>
  <c r="AM14" i="9"/>
  <c r="AH14" i="9"/>
  <c r="AC14" i="9"/>
  <c r="X14" i="9"/>
  <c r="EX13" i="9"/>
  <c r="ES13" i="9"/>
  <c r="EN13" i="9"/>
  <c r="EI13" i="9"/>
  <c r="ED13" i="9"/>
  <c r="DY13" i="9"/>
  <c r="DT13" i="9"/>
  <c r="DO13" i="9"/>
  <c r="DJ13" i="9"/>
  <c r="DE13" i="9"/>
  <c r="CZ13" i="9"/>
  <c r="CU13" i="9"/>
  <c r="CP13" i="9"/>
  <c r="CK13" i="9"/>
  <c r="CF13" i="9"/>
  <c r="CA13" i="9"/>
  <c r="BV13" i="9"/>
  <c r="BQ13" i="9"/>
  <c r="BL13" i="9"/>
  <c r="BG13" i="9"/>
  <c r="BB13" i="9"/>
  <c r="AW13" i="9"/>
  <c r="AR13" i="9"/>
  <c r="AM13" i="9"/>
  <c r="AH13" i="9"/>
  <c r="AC13" i="9"/>
  <c r="X13" i="9"/>
  <c r="EX12" i="9"/>
  <c r="ES12" i="9"/>
  <c r="EN12" i="9"/>
  <c r="EI12" i="9"/>
  <c r="ED12" i="9"/>
  <c r="DY12" i="9"/>
  <c r="DT12" i="9"/>
  <c r="DO12" i="9"/>
  <c r="DJ12" i="9"/>
  <c r="DE12" i="9"/>
  <c r="CZ12" i="9"/>
  <c r="CU12" i="9"/>
  <c r="CP12" i="9"/>
  <c r="CK12" i="9"/>
  <c r="CF12" i="9"/>
  <c r="CA12" i="9"/>
  <c r="BV12" i="9"/>
  <c r="BQ12" i="9"/>
  <c r="BL12" i="9"/>
  <c r="BG12" i="9"/>
  <c r="BB12" i="9"/>
  <c r="AW12" i="9"/>
  <c r="AR12" i="9"/>
  <c r="AM12" i="9"/>
  <c r="AH12" i="9"/>
  <c r="AC12" i="9"/>
  <c r="X12" i="9"/>
  <c r="EX11" i="9"/>
  <c r="ES11" i="9"/>
  <c r="EN11" i="9"/>
  <c r="EI11" i="9"/>
  <c r="ED11" i="9"/>
  <c r="DY11" i="9"/>
  <c r="DT11" i="9"/>
  <c r="DO11" i="9"/>
  <c r="DJ11" i="9"/>
  <c r="DE11" i="9"/>
  <c r="CZ11" i="9"/>
  <c r="CU11" i="9"/>
  <c r="CP11" i="9"/>
  <c r="CK11" i="9"/>
  <c r="CF11" i="9"/>
  <c r="CA11" i="9"/>
  <c r="BV11" i="9"/>
  <c r="BQ11" i="9"/>
  <c r="BL11" i="9"/>
  <c r="BG11" i="9"/>
  <c r="BB11" i="9"/>
  <c r="AW11" i="9"/>
  <c r="AR11" i="9"/>
  <c r="AM11" i="9"/>
  <c r="AH11" i="9"/>
  <c r="AC11" i="9"/>
  <c r="X11" i="9"/>
  <c r="G24" i="8"/>
  <c r="F24" i="8"/>
  <c r="E24" i="8"/>
  <c r="G15" i="8"/>
  <c r="F15" i="8"/>
  <c r="E15" i="8"/>
  <c r="D51" i="9" l="1"/>
  <c r="D33" i="8"/>
  <c r="AX13" i="10" a="1"/>
  <c r="AX13" i="10" s="1"/>
  <c r="I19" i="8"/>
  <c r="AX39" i="10" a="1"/>
  <c r="AX39" i="10" s="1"/>
  <c r="I31" i="8"/>
  <c r="E15" i="9"/>
  <c r="D17" i="9"/>
  <c r="I18" i="8"/>
  <c r="S15" i="9"/>
  <c r="J18" i="9"/>
  <c r="K51" i="9"/>
  <c r="J15" i="9"/>
  <c r="S51" i="9"/>
  <c r="S21" i="9"/>
  <c r="K21" i="9"/>
  <c r="L15" i="9"/>
  <c r="K24" i="9"/>
  <c r="S24" i="9"/>
  <c r="L18" i="9"/>
  <c r="S18" i="9"/>
  <c r="L21" i="9"/>
  <c r="J24" i="9"/>
  <c r="J51" i="9"/>
  <c r="L51" i="9"/>
  <c r="J21" i="9"/>
  <c r="L24" i="9"/>
  <c r="J41" i="10"/>
  <c r="J35" i="10"/>
  <c r="H54" i="10"/>
  <c r="G60" i="3"/>
  <c r="F60" i="3"/>
  <c r="H60" i="3"/>
  <c r="G22" i="3"/>
  <c r="F52" i="3"/>
  <c r="K52" i="3" s="1"/>
  <c r="G40" i="3"/>
  <c r="H40" i="3"/>
  <c r="F22" i="3"/>
  <c r="K22" i="3" s="1"/>
  <c r="F40" i="3"/>
  <c r="K40" i="3" s="1"/>
  <c r="G52" i="3"/>
  <c r="M52" i="3" s="1"/>
  <c r="H52" i="3"/>
  <c r="J54" i="10"/>
  <c r="I16" i="8"/>
  <c r="I23" i="8"/>
  <c r="AX8" i="10" s="1" a="1"/>
  <c r="AX8" i="10" s="1"/>
  <c r="I54" i="10"/>
  <c r="K17" i="9"/>
  <c r="S17" i="9"/>
  <c r="L17" i="9"/>
  <c r="J17" i="9"/>
  <c r="H53" i="3"/>
  <c r="G53" i="3"/>
  <c r="F53" i="3"/>
  <c r="K53" i="3" s="1"/>
  <c r="F24" i="3"/>
  <c r="K24" i="3" s="1"/>
  <c r="G24" i="3"/>
  <c r="H24" i="3"/>
  <c r="I28" i="8"/>
  <c r="I24" i="8"/>
  <c r="I15" i="8"/>
  <c r="AW56" i="10"/>
  <c r="AV56" i="10"/>
  <c r="AX56" i="10" s="1" a="1"/>
  <c r="AX56" i="10" s="1"/>
  <c r="AC56" i="10"/>
  <c r="AE56" i="10" s="1" a="1"/>
  <c r="AE56" i="10" s="1"/>
  <c r="Q56" i="10"/>
  <c r="AD56" i="10" s="1"/>
  <c r="P56" i="10"/>
  <c r="AW36" i="10"/>
  <c r="AV36" i="10"/>
  <c r="AX36" i="10" s="1" a="1"/>
  <c r="AX36" i="10" s="1"/>
  <c r="AC36" i="10"/>
  <c r="Q36" i="10"/>
  <c r="AD36" i="10" s="1"/>
  <c r="P36" i="10"/>
  <c r="N25" i="9"/>
  <c r="N28" i="9"/>
  <c r="DA28" i="9"/>
  <c r="E28" i="9" s="1"/>
  <c r="I27" i="9"/>
  <c r="H27" i="9"/>
  <c r="G27" i="9"/>
  <c r="F27" i="9"/>
  <c r="E27" i="9"/>
  <c r="E57" i="3"/>
  <c r="D57" i="3"/>
  <c r="E42" i="3"/>
  <c r="D42" i="3"/>
  <c r="G20" i="8"/>
  <c r="F20" i="8"/>
  <c r="E20" i="8"/>
  <c r="AW17" i="10"/>
  <c r="AV17" i="10"/>
  <c r="AX17" i="10" s="1" a="1"/>
  <c r="AX17" i="10" s="1"/>
  <c r="AC17" i="10"/>
  <c r="Q17" i="10"/>
  <c r="AD17" i="10" s="1"/>
  <c r="P17" i="10"/>
  <c r="I16" i="9"/>
  <c r="H16" i="9"/>
  <c r="G16" i="9"/>
  <c r="F16" i="9"/>
  <c r="E16" i="9"/>
  <c r="I46" i="9"/>
  <c r="H46" i="9"/>
  <c r="G46" i="9"/>
  <c r="F46" i="9"/>
  <c r="E46" i="9"/>
  <c r="I41" i="9"/>
  <c r="H41" i="9"/>
  <c r="G41" i="9"/>
  <c r="F41" i="9"/>
  <c r="E41" i="9"/>
  <c r="I28" i="9"/>
  <c r="H28" i="9"/>
  <c r="G28" i="9"/>
  <c r="E47" i="3"/>
  <c r="D47" i="3"/>
  <c r="D11" i="8" s="1"/>
  <c r="G34" i="8"/>
  <c r="F34" i="8"/>
  <c r="E34" i="8"/>
  <c r="G22" i="8"/>
  <c r="F22" i="8"/>
  <c r="E22" i="8"/>
  <c r="BW25" i="9"/>
  <c r="I33" i="9"/>
  <c r="H33" i="9"/>
  <c r="G33" i="9"/>
  <c r="F33" i="9"/>
  <c r="E33" i="9"/>
  <c r="I20" i="9"/>
  <c r="H20" i="9"/>
  <c r="G20" i="9"/>
  <c r="F20" i="9"/>
  <c r="E20" i="9"/>
  <c r="I49" i="9"/>
  <c r="H49" i="9"/>
  <c r="G49" i="9"/>
  <c r="F49" i="9"/>
  <c r="E49" i="9"/>
  <c r="I32" i="9"/>
  <c r="H32" i="9"/>
  <c r="G32" i="9"/>
  <c r="F32" i="9"/>
  <c r="E32" i="9"/>
  <c r="J13" i="10" l="1"/>
  <c r="J39" i="10"/>
  <c r="AE41" i="10" a="1"/>
  <c r="H41" i="10" s="1"/>
  <c r="AE13" i="10" a="1"/>
  <c r="H13" i="10" s="1"/>
  <c r="AE39" i="10" a="1"/>
  <c r="H39" i="10" s="1"/>
  <c r="AE35" i="10" a="1"/>
  <c r="AE35" i="10" s="1"/>
  <c r="AE8" i="10" a="1"/>
  <c r="H8" i="10" s="1"/>
  <c r="D27" i="9"/>
  <c r="J60" i="3"/>
  <c r="D28" i="9"/>
  <c r="K35" i="10"/>
  <c r="J8" i="10"/>
  <c r="K13" i="10"/>
  <c r="K41" i="10"/>
  <c r="K39" i="10"/>
  <c r="M40" i="3"/>
  <c r="M24" i="3"/>
  <c r="M60" i="3"/>
  <c r="M22" i="3"/>
  <c r="J22" i="3"/>
  <c r="R13" i="10" s="1" a="1"/>
  <c r="J52" i="3"/>
  <c r="R35" i="10" s="1" a="1"/>
  <c r="J40" i="3"/>
  <c r="J36" i="10"/>
  <c r="J56" i="10"/>
  <c r="J17" i="10"/>
  <c r="K54" i="10"/>
  <c r="K8" i="10"/>
  <c r="M53" i="3"/>
  <c r="J24" i="3"/>
  <c r="J53" i="3"/>
  <c r="R54" i="10" s="1" a="1"/>
  <c r="R54" i="10" s="1"/>
  <c r="E54" i="10" s="1"/>
  <c r="I20" i="8"/>
  <c r="F28" i="9"/>
  <c r="J28" i="9" s="1"/>
  <c r="I56" i="10"/>
  <c r="H56" i="10"/>
  <c r="K27" i="9"/>
  <c r="S27" i="9"/>
  <c r="J27" i="9"/>
  <c r="L27" i="9"/>
  <c r="F57" i="3"/>
  <c r="G57" i="3"/>
  <c r="H57" i="3"/>
  <c r="G42" i="3"/>
  <c r="F42" i="3"/>
  <c r="H42" i="3"/>
  <c r="I22" i="8"/>
  <c r="I34" i="8"/>
  <c r="K16" i="9"/>
  <c r="S16" i="9"/>
  <c r="L16" i="9"/>
  <c r="J16" i="9"/>
  <c r="K46" i="9"/>
  <c r="S46" i="9"/>
  <c r="J46" i="9"/>
  <c r="L46" i="9"/>
  <c r="S28" i="9"/>
  <c r="K41" i="9"/>
  <c r="S41" i="9"/>
  <c r="J41" i="9"/>
  <c r="L41" i="9"/>
  <c r="L28" i="9"/>
  <c r="F47" i="3"/>
  <c r="G47" i="3"/>
  <c r="H47" i="3"/>
  <c r="K33" i="9"/>
  <c r="S33" i="9"/>
  <c r="L33" i="9"/>
  <c r="J33" i="9"/>
  <c r="K20" i="9"/>
  <c r="S20" i="9"/>
  <c r="J20" i="9"/>
  <c r="L20" i="9"/>
  <c r="K49" i="9"/>
  <c r="S49" i="9"/>
  <c r="J49" i="9"/>
  <c r="L49" i="9"/>
  <c r="K32" i="9"/>
  <c r="S32" i="9"/>
  <c r="J32" i="9"/>
  <c r="L32" i="9"/>
  <c r="AW53" i="10"/>
  <c r="AV53" i="10"/>
  <c r="AX53" i="10" s="1" a="1"/>
  <c r="AX53" i="10" s="1"/>
  <c r="AC53" i="10"/>
  <c r="AE53" i="10" s="1" a="1"/>
  <c r="AE53" i="10" s="1"/>
  <c r="Q53" i="10"/>
  <c r="AD53" i="10" s="1"/>
  <c r="P53" i="10"/>
  <c r="AW46" i="10"/>
  <c r="AV46" i="10"/>
  <c r="AX46" i="10" s="1" a="1"/>
  <c r="AX46" i="10" s="1"/>
  <c r="AC46" i="10"/>
  <c r="Q46" i="10"/>
  <c r="AD46" i="10" s="1"/>
  <c r="P46" i="10"/>
  <c r="AW30" i="10"/>
  <c r="AV30" i="10"/>
  <c r="AX30" i="10" s="1" a="1"/>
  <c r="AX30" i="10" s="1"/>
  <c r="AC30" i="10"/>
  <c r="Q30" i="10"/>
  <c r="AD30" i="10" s="1"/>
  <c r="P30" i="10"/>
  <c r="AW55" i="10"/>
  <c r="AV55" i="10"/>
  <c r="AX55" i="10" s="1" a="1"/>
  <c r="AX55" i="10" s="1"/>
  <c r="AC55" i="10"/>
  <c r="Q55" i="10"/>
  <c r="AD55" i="10" s="1"/>
  <c r="P55" i="10"/>
  <c r="AW49" i="10"/>
  <c r="AV49" i="10"/>
  <c r="AX49" i="10" s="1" a="1"/>
  <c r="AX49" i="10" s="1"/>
  <c r="AC49" i="10"/>
  <c r="Q49" i="10"/>
  <c r="AD49" i="10" s="1"/>
  <c r="AW34" i="10"/>
  <c r="AV34" i="10"/>
  <c r="AX34" i="10" s="1" a="1"/>
  <c r="AX34" i="10" s="1"/>
  <c r="AC34" i="10"/>
  <c r="Q34" i="10"/>
  <c r="AD34" i="10" s="1"/>
  <c r="P34" i="10"/>
  <c r="AW48" i="10"/>
  <c r="AV48" i="10"/>
  <c r="AX48" i="10" s="1" a="1"/>
  <c r="AX48" i="10" s="1"/>
  <c r="AC48" i="10"/>
  <c r="AE48" i="10" s="1" a="1"/>
  <c r="AE48" i="10" s="1"/>
  <c r="Q48" i="10"/>
  <c r="AD48" i="10" s="1"/>
  <c r="P48" i="10"/>
  <c r="AW44" i="10"/>
  <c r="AV44" i="10"/>
  <c r="AX44" i="10" s="1" a="1"/>
  <c r="AX44" i="10" s="1"/>
  <c r="AC44" i="10"/>
  <c r="AE44" i="10" s="1" a="1"/>
  <c r="AE44" i="10" s="1"/>
  <c r="Q44" i="10"/>
  <c r="AD44" i="10" s="1"/>
  <c r="P44" i="10"/>
  <c r="AW15" i="10"/>
  <c r="AV15" i="10"/>
  <c r="AX15" i="10" s="1" a="1"/>
  <c r="AX15" i="10" s="1"/>
  <c r="AC15" i="10"/>
  <c r="Q15" i="10"/>
  <c r="AD15" i="10" s="1"/>
  <c r="P15" i="10"/>
  <c r="AW31" i="10"/>
  <c r="AV31" i="10"/>
  <c r="AX31" i="10" s="1" a="1"/>
  <c r="AX31" i="10" s="1"/>
  <c r="AC31" i="10"/>
  <c r="Q31" i="10"/>
  <c r="AD31" i="10" s="1"/>
  <c r="P31" i="10"/>
  <c r="AW37" i="10"/>
  <c r="AV37" i="10"/>
  <c r="AX37" i="10" s="1" a="1"/>
  <c r="AX37" i="10" s="1"/>
  <c r="AC37" i="10"/>
  <c r="Q37" i="10"/>
  <c r="AD37" i="10" s="1"/>
  <c r="P37" i="10"/>
  <c r="AW21" i="10"/>
  <c r="AV21" i="10"/>
  <c r="AX21" i="10" s="1" a="1"/>
  <c r="AX21" i="10" s="1"/>
  <c r="AC21" i="10"/>
  <c r="Q21" i="10"/>
  <c r="AD21" i="10" s="1"/>
  <c r="P21" i="10"/>
  <c r="AW25" i="10"/>
  <c r="AV25" i="10"/>
  <c r="AC25" i="10"/>
  <c r="Q25" i="10"/>
  <c r="AD25" i="10" s="1"/>
  <c r="P25" i="10"/>
  <c r="G9" i="8"/>
  <c r="F9" i="8"/>
  <c r="E9" i="8"/>
  <c r="I39" i="9"/>
  <c r="H39" i="9"/>
  <c r="G39" i="9"/>
  <c r="F39" i="9"/>
  <c r="E39" i="9"/>
  <c r="I41" i="10" l="1"/>
  <c r="R41" i="10" a="1"/>
  <c r="R41" i="10" s="1"/>
  <c r="E41" i="10" s="1"/>
  <c r="AE41" i="10"/>
  <c r="H35" i="10"/>
  <c r="I35" i="10"/>
  <c r="I39" i="10"/>
  <c r="AE39" i="10"/>
  <c r="AX25" i="10" a="1"/>
  <c r="AX25" i="10" s="1"/>
  <c r="I13" i="10"/>
  <c r="AE13" i="10"/>
  <c r="H37" i="10"/>
  <c r="AE37" i="10" a="1"/>
  <c r="AE37" i="10" s="1"/>
  <c r="AE36" i="10" a="1"/>
  <c r="AE36" i="10" s="1"/>
  <c r="AE8" i="10"/>
  <c r="I8" i="10"/>
  <c r="K28" i="9"/>
  <c r="AE17" i="10" s="1" a="1"/>
  <c r="AE17" i="10" s="1"/>
  <c r="R8" i="10" a="1"/>
  <c r="G8" i="10" s="1"/>
  <c r="R39" i="10" a="1"/>
  <c r="F39" i="10" s="1"/>
  <c r="M39" i="10" s="1"/>
  <c r="R35" i="10"/>
  <c r="E35" i="10" s="1"/>
  <c r="G35" i="10"/>
  <c r="F35" i="10"/>
  <c r="R13" i="10"/>
  <c r="E13" i="10" s="1"/>
  <c r="F13" i="10"/>
  <c r="M13" i="10" s="1"/>
  <c r="G13" i="10"/>
  <c r="F54" i="10"/>
  <c r="M54" i="10" s="1"/>
  <c r="G54" i="10"/>
  <c r="J30" i="10"/>
  <c r="J21" i="10"/>
  <c r="J53" i="10"/>
  <c r="J48" i="10"/>
  <c r="J31" i="10"/>
  <c r="J46" i="10"/>
  <c r="J15" i="10"/>
  <c r="J49" i="10"/>
  <c r="J34" i="10"/>
  <c r="J55" i="10"/>
  <c r="J37" i="10"/>
  <c r="K57" i="3"/>
  <c r="J57" i="3"/>
  <c r="K56" i="10"/>
  <c r="K42" i="3"/>
  <c r="M57" i="3"/>
  <c r="K36" i="10"/>
  <c r="M47" i="3"/>
  <c r="M42" i="3"/>
  <c r="J42" i="3"/>
  <c r="R36" i="10" s="1" a="1"/>
  <c r="R36" i="10" s="1"/>
  <c r="E36" i="10" s="1"/>
  <c r="J47" i="3"/>
  <c r="K47" i="3"/>
  <c r="K17" i="10"/>
  <c r="H48" i="10"/>
  <c r="H44" i="10"/>
  <c r="I44" i="10"/>
  <c r="L39" i="9"/>
  <c r="J44" i="10"/>
  <c r="K39" i="9"/>
  <c r="I9" i="8"/>
  <c r="S39" i="9"/>
  <c r="I53" i="10"/>
  <c r="H53" i="10"/>
  <c r="I48" i="10"/>
  <c r="I37" i="10"/>
  <c r="J39" i="9"/>
  <c r="T39" i="9" s="1"/>
  <c r="M35" i="10" l="1"/>
  <c r="F41" i="10"/>
  <c r="M41" i="10" s="1"/>
  <c r="G41" i="10"/>
  <c r="J25" i="10"/>
  <c r="R39" i="10"/>
  <c r="E39" i="10" s="1"/>
  <c r="R8" i="10"/>
  <c r="E8" i="10" s="1"/>
  <c r="G39" i="10"/>
  <c r="I36" i="10"/>
  <c r="H36" i="10"/>
  <c r="H17" i="10"/>
  <c r="I17" i="10"/>
  <c r="F8" i="10"/>
  <c r="M8" i="10" s="1"/>
  <c r="R17" i="10" a="1"/>
  <c r="G17" i="10" s="1"/>
  <c r="R56" i="10" a="1"/>
  <c r="F56" i="10" s="1"/>
  <c r="M56" i="10" s="1"/>
  <c r="G36" i="10"/>
  <c r="F36" i="10"/>
  <c r="K34" i="10"/>
  <c r="K46" i="10"/>
  <c r="K55" i="10"/>
  <c r="K21" i="10"/>
  <c r="K30" i="10"/>
  <c r="K44" i="10"/>
  <c r="K53" i="10"/>
  <c r="K49" i="10"/>
  <c r="K48" i="10"/>
  <c r="K31" i="10"/>
  <c r="K15" i="10"/>
  <c r="K37" i="10"/>
  <c r="K25" i="10"/>
  <c r="M36" i="10" l="1"/>
  <c r="F17" i="10"/>
  <c r="M17" i="10" s="1"/>
  <c r="R17" i="10"/>
  <c r="E17" i="10" s="1"/>
  <c r="R56" i="10"/>
  <c r="E56" i="10" s="1"/>
  <c r="G56" i="10"/>
  <c r="F318" i="2"/>
  <c r="E318" i="2"/>
  <c r="F305" i="2"/>
  <c r="E305" i="2"/>
  <c r="C318" i="2"/>
  <c r="C305" i="2"/>
  <c r="C329" i="2"/>
  <c r="C320" i="2"/>
  <c r="C316" i="2"/>
  <c r="C307" i="2"/>
  <c r="C7" i="2"/>
  <c r="C37" i="1"/>
  <c r="C36" i="1"/>
  <c r="C35" i="1"/>
  <c r="C34" i="1"/>
  <c r="C32" i="1"/>
  <c r="D61" i="3" l="1"/>
  <c r="E26" i="3"/>
  <c r="D26" i="3"/>
  <c r="E36" i="3"/>
  <c r="D36" i="3"/>
  <c r="E34" i="3"/>
  <c r="D34" i="3"/>
  <c r="D20" i="8" s="1"/>
  <c r="E64" i="3"/>
  <c r="D64" i="3"/>
  <c r="E45" i="3"/>
  <c r="D45" i="3"/>
  <c r="D21" i="8" s="1"/>
  <c r="E11" i="3"/>
  <c r="D11" i="3"/>
  <c r="D14" i="8" s="1"/>
  <c r="E27" i="3"/>
  <c r="D27" i="3"/>
  <c r="E58" i="3"/>
  <c r="D58" i="3"/>
  <c r="E28" i="3"/>
  <c r="D28" i="3"/>
  <c r="E54" i="3"/>
  <c r="D54" i="3"/>
  <c r="E23" i="3"/>
  <c r="D23" i="3"/>
  <c r="G13" i="8"/>
  <c r="G32" i="8"/>
  <c r="G7" i="8"/>
  <c r="G27" i="8"/>
  <c r="G29" i="8"/>
  <c r="G26" i="8"/>
  <c r="G17" i="8"/>
  <c r="G25" i="8"/>
  <c r="G30" i="8"/>
  <c r="G12" i="8"/>
  <c r="G6" i="8"/>
  <c r="G10" i="8"/>
  <c r="G5" i="8"/>
  <c r="F25" i="8"/>
  <c r="E25" i="8"/>
  <c r="F30" i="8"/>
  <c r="E30" i="8"/>
  <c r="N19" i="9"/>
  <c r="BM19" i="9"/>
  <c r="F29" i="8"/>
  <c r="E29" i="8"/>
  <c r="AW20" i="10"/>
  <c r="AV20" i="10"/>
  <c r="AX20" i="10" s="1" a="1"/>
  <c r="AX20" i="10" s="1"/>
  <c r="AC20" i="10"/>
  <c r="Q20" i="10"/>
  <c r="AD20" i="10" s="1"/>
  <c r="P20" i="10"/>
  <c r="AW27" i="10"/>
  <c r="AV27" i="10"/>
  <c r="AC27" i="10"/>
  <c r="Q27" i="10"/>
  <c r="AD27" i="10" s="1"/>
  <c r="P27" i="10"/>
  <c r="I9" i="9"/>
  <c r="H9" i="9"/>
  <c r="G9" i="9"/>
  <c r="F9" i="9"/>
  <c r="E9" i="9"/>
  <c r="I31" i="9"/>
  <c r="H31" i="9"/>
  <c r="G31" i="9"/>
  <c r="F31" i="9"/>
  <c r="E31" i="9"/>
  <c r="E51" i="3"/>
  <c r="D51" i="3"/>
  <c r="D18" i="8" s="1"/>
  <c r="E25" i="3"/>
  <c r="D25" i="3"/>
  <c r="D29" i="8" s="1"/>
  <c r="N44" i="9"/>
  <c r="N6" i="9"/>
  <c r="F27" i="8"/>
  <c r="E27" i="8"/>
  <c r="F17" i="8"/>
  <c r="E17" i="8"/>
  <c r="AW57" i="10"/>
  <c r="AV57" i="10"/>
  <c r="AX57" i="10" s="1" a="1"/>
  <c r="AX57" i="10" s="1"/>
  <c r="AC57" i="10"/>
  <c r="Q57" i="10"/>
  <c r="AD57" i="10" s="1"/>
  <c r="P57" i="10"/>
  <c r="I47" i="9"/>
  <c r="H47" i="9"/>
  <c r="G47" i="9"/>
  <c r="F47" i="9"/>
  <c r="E47" i="9"/>
  <c r="I26" i="9"/>
  <c r="H26" i="9"/>
  <c r="G26" i="9"/>
  <c r="F26" i="9"/>
  <c r="E26" i="9"/>
  <c r="I54" i="9"/>
  <c r="H54" i="9"/>
  <c r="G54" i="9"/>
  <c r="F54" i="9"/>
  <c r="E54" i="9"/>
  <c r="BH5" i="9"/>
  <c r="E59" i="3"/>
  <c r="D59" i="3"/>
  <c r="BC40" i="9"/>
  <c r="BC10" i="9"/>
  <c r="BC5" i="9"/>
  <c r="BC7" i="9"/>
  <c r="BC34" i="9"/>
  <c r="BC44" i="9"/>
  <c r="AX40" i="9"/>
  <c r="AX5" i="9"/>
  <c r="AX34" i="9"/>
  <c r="AX44" i="9"/>
  <c r="AX10" i="9"/>
  <c r="AX7" i="9"/>
  <c r="I44" i="9"/>
  <c r="H44" i="9"/>
  <c r="G44" i="9"/>
  <c r="E50" i="3"/>
  <c r="D50" i="3"/>
  <c r="D49" i="3"/>
  <c r="E49" i="3"/>
  <c r="H49" i="3" s="1"/>
  <c r="D12" i="8" l="1"/>
  <c r="D24" i="8"/>
  <c r="D26" i="9"/>
  <c r="D47" i="9"/>
  <c r="D9" i="9"/>
  <c r="D24" i="9"/>
  <c r="AE15" i="10" s="1" a="1"/>
  <c r="J20" i="10"/>
  <c r="J57" i="10"/>
  <c r="I25" i="8"/>
  <c r="D46" i="9"/>
  <c r="AE34" i="10" s="1" a="1"/>
  <c r="D41" i="9"/>
  <c r="AE49" i="10" s="1" a="1"/>
  <c r="D32" i="9"/>
  <c r="AE21" i="10" s="1" a="1"/>
  <c r="M64" i="3"/>
  <c r="D49" i="9"/>
  <c r="AE55" i="10" s="1" a="1"/>
  <c r="D33" i="9"/>
  <c r="AE31" i="10" s="1" a="1"/>
  <c r="D20" i="9"/>
  <c r="AE30" i="10" s="1" a="1"/>
  <c r="D39" i="9"/>
  <c r="AE25" i="10" s="1" a="1"/>
  <c r="H45" i="3"/>
  <c r="I27" i="8"/>
  <c r="I29" i="8"/>
  <c r="AX27" i="10" s="1" a="1"/>
  <c r="AX27" i="10" s="1"/>
  <c r="F26" i="3"/>
  <c r="G26" i="3"/>
  <c r="H26" i="3"/>
  <c r="F61" i="3"/>
  <c r="J61" i="3" s="1"/>
  <c r="G61" i="3"/>
  <c r="F36" i="3"/>
  <c r="G36" i="3"/>
  <c r="H36" i="3"/>
  <c r="F34" i="3"/>
  <c r="H34" i="3"/>
  <c r="G34" i="3"/>
  <c r="D44" i="9"/>
  <c r="H11" i="3"/>
  <c r="H64" i="3"/>
  <c r="J64" i="3"/>
  <c r="F45" i="3"/>
  <c r="F11" i="3"/>
  <c r="F64" i="3"/>
  <c r="G45" i="3"/>
  <c r="G11" i="3"/>
  <c r="G64" i="3"/>
  <c r="F27" i="3"/>
  <c r="G27" i="3"/>
  <c r="H27" i="3"/>
  <c r="F58" i="3"/>
  <c r="G58" i="3"/>
  <c r="H58" i="3"/>
  <c r="H28" i="3"/>
  <c r="F28" i="3"/>
  <c r="G28" i="3"/>
  <c r="F54" i="3"/>
  <c r="G54" i="3"/>
  <c r="H54" i="3"/>
  <c r="H23" i="3"/>
  <c r="F23" i="3"/>
  <c r="G23" i="3"/>
  <c r="I30" i="8"/>
  <c r="L31" i="9"/>
  <c r="K9" i="9"/>
  <c r="J31" i="9"/>
  <c r="S31" i="9"/>
  <c r="K31" i="9"/>
  <c r="S9" i="9"/>
  <c r="D31" i="9"/>
  <c r="AE27" i="10" s="1" a="1"/>
  <c r="AE27" i="10" s="1"/>
  <c r="L9" i="9"/>
  <c r="J9" i="9"/>
  <c r="F51" i="3"/>
  <c r="G51" i="3"/>
  <c r="H51" i="3"/>
  <c r="G25" i="3"/>
  <c r="H25" i="3"/>
  <c r="F25" i="3"/>
  <c r="S26" i="9"/>
  <c r="K26" i="9"/>
  <c r="I17" i="8"/>
  <c r="K47" i="9"/>
  <c r="S47" i="9"/>
  <c r="J47" i="9"/>
  <c r="L47" i="9"/>
  <c r="F44" i="9"/>
  <c r="J26" i="9"/>
  <c r="L26" i="9"/>
  <c r="E44" i="9"/>
  <c r="K54" i="9"/>
  <c r="S54" i="9"/>
  <c r="J54" i="9"/>
  <c r="L54" i="9"/>
  <c r="F59" i="3"/>
  <c r="K59" i="3" s="1"/>
  <c r="G59" i="3"/>
  <c r="H59" i="3"/>
  <c r="G49" i="3"/>
  <c r="F49" i="3"/>
  <c r="K49" i="3" s="1"/>
  <c r="L44" i="9"/>
  <c r="S44" i="9"/>
  <c r="F50" i="3"/>
  <c r="G50" i="3"/>
  <c r="H50" i="3"/>
  <c r="F26" i="8"/>
  <c r="E26" i="8"/>
  <c r="AS6" i="9"/>
  <c r="I23" i="9"/>
  <c r="H23" i="9"/>
  <c r="G23" i="9"/>
  <c r="F23" i="9"/>
  <c r="E23" i="9"/>
  <c r="I30" i="9"/>
  <c r="H30" i="9"/>
  <c r="G30" i="9"/>
  <c r="F30" i="9"/>
  <c r="E30" i="9"/>
  <c r="I48" i="9"/>
  <c r="H48" i="9"/>
  <c r="G48" i="9"/>
  <c r="F48" i="9"/>
  <c r="E48" i="9"/>
  <c r="E62" i="3"/>
  <c r="M62" i="3" s="1"/>
  <c r="D62" i="3"/>
  <c r="E41" i="3"/>
  <c r="D41" i="3"/>
  <c r="D26" i="8" s="1"/>
  <c r="E56" i="3"/>
  <c r="D56" i="3"/>
  <c r="AE57" i="10" l="1" a="1"/>
  <c r="AE57" i="10" s="1"/>
  <c r="AE20" i="10" a="1"/>
  <c r="AE20" i="10" s="1"/>
  <c r="D23" i="9"/>
  <c r="D48" i="9"/>
  <c r="D30" i="9"/>
  <c r="AE15" i="10"/>
  <c r="I15" i="10"/>
  <c r="H15" i="10"/>
  <c r="I27" i="10"/>
  <c r="AE55" i="10"/>
  <c r="I55" i="10"/>
  <c r="H55" i="10"/>
  <c r="AE30" i="10"/>
  <c r="I30" i="10"/>
  <c r="H30" i="10"/>
  <c r="AE34" i="10"/>
  <c r="H34" i="10"/>
  <c r="I34" i="10"/>
  <c r="AE31" i="10"/>
  <c r="H31" i="10"/>
  <c r="I31" i="10"/>
  <c r="AE49" i="10"/>
  <c r="I49" i="10"/>
  <c r="H49" i="10"/>
  <c r="H27" i="10"/>
  <c r="AE25" i="10"/>
  <c r="I25" i="10"/>
  <c r="H25" i="10"/>
  <c r="AE21" i="10"/>
  <c r="H21" i="10"/>
  <c r="I21" i="10"/>
  <c r="M61" i="3"/>
  <c r="J27" i="10"/>
  <c r="J25" i="3"/>
  <c r="J36" i="3"/>
  <c r="J26" i="3"/>
  <c r="K26" i="3"/>
  <c r="M36" i="3"/>
  <c r="M26" i="3"/>
  <c r="K54" i="3"/>
  <c r="K61" i="3"/>
  <c r="K64" i="3"/>
  <c r="R53" i="10" s="1" a="1"/>
  <c r="K28" i="3"/>
  <c r="K11" i="3"/>
  <c r="K27" i="3"/>
  <c r="K58" i="3"/>
  <c r="K34" i="3"/>
  <c r="K45" i="3"/>
  <c r="K50" i="3"/>
  <c r="K23" i="3"/>
  <c r="K44" i="9"/>
  <c r="I26" i="8"/>
  <c r="K36" i="3"/>
  <c r="M11" i="3"/>
  <c r="M45" i="3"/>
  <c r="M34" i="3"/>
  <c r="K25" i="3"/>
  <c r="J34" i="3"/>
  <c r="J27" i="3"/>
  <c r="J11" i="3"/>
  <c r="J45" i="3"/>
  <c r="M58" i="3"/>
  <c r="M54" i="3"/>
  <c r="M27" i="3"/>
  <c r="M23" i="3"/>
  <c r="J54" i="3"/>
  <c r="J28" i="3"/>
  <c r="M50" i="3"/>
  <c r="J58" i="3"/>
  <c r="M28" i="3"/>
  <c r="J23" i="3"/>
  <c r="J59" i="3"/>
  <c r="K20" i="10"/>
  <c r="J51" i="3"/>
  <c r="K51" i="3"/>
  <c r="M51" i="3"/>
  <c r="M25" i="3"/>
  <c r="K27" i="10"/>
  <c r="M59" i="3"/>
  <c r="J44" i="9"/>
  <c r="K57" i="10"/>
  <c r="S23" i="9"/>
  <c r="L48" i="9"/>
  <c r="S48" i="9"/>
  <c r="S30" i="9"/>
  <c r="J49" i="3"/>
  <c r="M49" i="3"/>
  <c r="L30" i="9"/>
  <c r="L23" i="9"/>
  <c r="J50" i="3"/>
  <c r="R46" i="10" s="1" a="1"/>
  <c r="R46" i="10" s="1"/>
  <c r="E46" i="10" s="1"/>
  <c r="K23" i="9"/>
  <c r="K48" i="9"/>
  <c r="K30" i="9"/>
  <c r="J30" i="9"/>
  <c r="J23" i="9"/>
  <c r="J48" i="9"/>
  <c r="F62" i="3"/>
  <c r="K62" i="3" s="1"/>
  <c r="J62" i="3"/>
  <c r="G62" i="3"/>
  <c r="H62" i="3"/>
  <c r="H41" i="3"/>
  <c r="G41" i="3"/>
  <c r="F56" i="3"/>
  <c r="K56" i="3" s="1"/>
  <c r="G56" i="3"/>
  <c r="H56" i="3"/>
  <c r="F41" i="3"/>
  <c r="K41" i="3" s="1"/>
  <c r="F32" i="8"/>
  <c r="E32" i="8"/>
  <c r="F12" i="8"/>
  <c r="E12" i="8"/>
  <c r="I29" i="9"/>
  <c r="H29" i="9"/>
  <c r="G29" i="9"/>
  <c r="F29" i="9"/>
  <c r="E29" i="9"/>
  <c r="I40" i="9"/>
  <c r="H40" i="9"/>
  <c r="G40" i="9"/>
  <c r="F40" i="9"/>
  <c r="E40" i="9"/>
  <c r="E48" i="3"/>
  <c r="D48" i="3"/>
  <c r="E33" i="3"/>
  <c r="D33" i="3"/>
  <c r="D32" i="8" s="1"/>
  <c r="AD5" i="9"/>
  <c r="F5" i="9" s="1"/>
  <c r="I5" i="9"/>
  <c r="H5" i="9"/>
  <c r="G5" i="9"/>
  <c r="I36" i="9"/>
  <c r="H36" i="9"/>
  <c r="G36" i="9"/>
  <c r="F36" i="9"/>
  <c r="E36" i="9"/>
  <c r="Y38" i="9"/>
  <c r="E38" i="9" s="1"/>
  <c r="E14" i="3"/>
  <c r="H14" i="3" s="1"/>
  <c r="D14" i="3"/>
  <c r="E46" i="3"/>
  <c r="D46" i="3"/>
  <c r="D27" i="8" s="1"/>
  <c r="E6" i="3"/>
  <c r="H6" i="3" s="1"/>
  <c r="D6" i="3"/>
  <c r="D9" i="8" s="1"/>
  <c r="I34" i="9"/>
  <c r="H34" i="9"/>
  <c r="G34" i="9"/>
  <c r="F34" i="9"/>
  <c r="E34" i="9"/>
  <c r="I45" i="9"/>
  <c r="H45" i="9"/>
  <c r="G45" i="9"/>
  <c r="F45" i="9"/>
  <c r="E45" i="9"/>
  <c r="I52" i="9"/>
  <c r="L52" i="9" s="1"/>
  <c r="H52" i="9"/>
  <c r="G52" i="9"/>
  <c r="F52" i="9"/>
  <c r="E52" i="9"/>
  <c r="I50" i="9"/>
  <c r="J50" i="9" s="1"/>
  <c r="H50" i="9"/>
  <c r="G50" i="9"/>
  <c r="F50" i="9"/>
  <c r="E50" i="9"/>
  <c r="I43" i="9"/>
  <c r="H43" i="9"/>
  <c r="G43" i="9"/>
  <c r="F43" i="9"/>
  <c r="E43" i="9"/>
  <c r="I53" i="9"/>
  <c r="J53" i="9" s="1"/>
  <c r="H53" i="9"/>
  <c r="G53" i="9"/>
  <c r="F53" i="9"/>
  <c r="E53" i="9"/>
  <c r="I38" i="9"/>
  <c r="H38" i="9"/>
  <c r="G38" i="9"/>
  <c r="I6" i="9"/>
  <c r="H6" i="9"/>
  <c r="G6" i="9"/>
  <c r="F6" i="9"/>
  <c r="E6" i="9"/>
  <c r="I42" i="9"/>
  <c r="H42" i="9"/>
  <c r="G42" i="9"/>
  <c r="F42" i="9"/>
  <c r="E42" i="9"/>
  <c r="I37" i="9"/>
  <c r="H37" i="9"/>
  <c r="G37" i="9"/>
  <c r="F37" i="9"/>
  <c r="E37" i="9"/>
  <c r="I22" i="9"/>
  <c r="H22" i="9"/>
  <c r="G22" i="9"/>
  <c r="F22" i="9"/>
  <c r="E22" i="9"/>
  <c r="I10" i="9"/>
  <c r="H10" i="9"/>
  <c r="G10" i="9"/>
  <c r="F10" i="9"/>
  <c r="E10" i="9"/>
  <c r="I25" i="9"/>
  <c r="H25" i="9"/>
  <c r="G25" i="9"/>
  <c r="F25" i="9"/>
  <c r="E25" i="9"/>
  <c r="E44" i="3"/>
  <c r="D44" i="3"/>
  <c r="D25" i="8" s="1"/>
  <c r="E55" i="3"/>
  <c r="D55" i="3"/>
  <c r="E18" i="3"/>
  <c r="D18" i="3"/>
  <c r="E13" i="3"/>
  <c r="D13" i="3"/>
  <c r="D16" i="8" s="1"/>
  <c r="R21" i="10" l="1" a="1"/>
  <c r="R21" i="10" s="1"/>
  <c r="E21" i="10" s="1"/>
  <c r="R57" i="10" a="1"/>
  <c r="R57" i="10" s="1"/>
  <c r="E57" i="10" s="1"/>
  <c r="R25" i="10" a="1"/>
  <c r="R25" i="10" s="1"/>
  <c r="E25" i="10" s="1"/>
  <c r="R49" i="10" a="1"/>
  <c r="R49" i="10" s="1"/>
  <c r="E49" i="10" s="1"/>
  <c r="H57" i="10"/>
  <c r="I57" i="10"/>
  <c r="AE46" i="10" a="1"/>
  <c r="AE46" i="10" s="1"/>
  <c r="I20" i="10"/>
  <c r="H20" i="10"/>
  <c r="R55" i="10" a="1"/>
  <c r="R55" i="10" s="1"/>
  <c r="E55" i="10" s="1"/>
  <c r="R37" i="10" a="1"/>
  <c r="R37" i="10" s="1"/>
  <c r="E37" i="10" s="1"/>
  <c r="R34" i="10" a="1"/>
  <c r="R34" i="10" s="1"/>
  <c r="E34" i="10" s="1"/>
  <c r="R44" i="10" a="1"/>
  <c r="F44" i="10" s="1"/>
  <c r="M44" i="10" s="1"/>
  <c r="R30" i="10" a="1"/>
  <c r="R30" i="10" s="1"/>
  <c r="E30" i="10" s="1"/>
  <c r="R48" i="10" a="1"/>
  <c r="R48" i="10" s="1"/>
  <c r="E48" i="10" s="1"/>
  <c r="R27" i="10" a="1"/>
  <c r="F27" i="10" s="1"/>
  <c r="M27" i="10" s="1"/>
  <c r="R53" i="10"/>
  <c r="E53" i="10" s="1"/>
  <c r="G53" i="10"/>
  <c r="F53" i="10"/>
  <c r="M53" i="10" s="1"/>
  <c r="D38" i="9"/>
  <c r="D53" i="9"/>
  <c r="D43" i="9"/>
  <c r="G46" i="10"/>
  <c r="D54" i="9"/>
  <c r="D40" i="9"/>
  <c r="R20" i="10" a="1"/>
  <c r="R20" i="10" s="1"/>
  <c r="E20" i="10" s="1"/>
  <c r="D29" i="9"/>
  <c r="D36" i="9"/>
  <c r="F46" i="10"/>
  <c r="R31" i="10" a="1"/>
  <c r="F31" i="10" s="1"/>
  <c r="M31" i="10" s="1"/>
  <c r="D16" i="9"/>
  <c r="R15" i="10" a="1"/>
  <c r="G15" i="10" s="1"/>
  <c r="D5" i="9"/>
  <c r="J43" i="9"/>
  <c r="J56" i="3"/>
  <c r="K29" i="9"/>
  <c r="I32" i="8"/>
  <c r="I12" i="8"/>
  <c r="J25" i="9"/>
  <c r="M56" i="3"/>
  <c r="K40" i="9"/>
  <c r="J10" i="9"/>
  <c r="K25" i="9"/>
  <c r="K43" i="9"/>
  <c r="K10" i="9"/>
  <c r="K6" i="9"/>
  <c r="M41" i="3"/>
  <c r="J41" i="3"/>
  <c r="S29" i="9"/>
  <c r="J29" i="9"/>
  <c r="L29" i="9"/>
  <c r="F38" i="9"/>
  <c r="J38" i="9" s="1"/>
  <c r="K52" i="9"/>
  <c r="E5" i="9"/>
  <c r="K5" i="9"/>
  <c r="S40" i="9"/>
  <c r="L40" i="9"/>
  <c r="J40" i="9"/>
  <c r="K36" i="9"/>
  <c r="K37" i="9"/>
  <c r="F48" i="3"/>
  <c r="K48" i="3" s="1"/>
  <c r="G48" i="3"/>
  <c r="H48" i="3"/>
  <c r="G33" i="3"/>
  <c r="H33" i="3"/>
  <c r="F33" i="3"/>
  <c r="S5" i="9"/>
  <c r="L5" i="9"/>
  <c r="J5" i="9"/>
  <c r="K53" i="9"/>
  <c r="L34" i="9"/>
  <c r="S52" i="9"/>
  <c r="L36" i="9"/>
  <c r="S36" i="9"/>
  <c r="J36" i="9"/>
  <c r="J45" i="9"/>
  <c r="K50" i="9"/>
  <c r="K45" i="9"/>
  <c r="K42" i="9"/>
  <c r="K22" i="9"/>
  <c r="K34" i="9"/>
  <c r="F14" i="3"/>
  <c r="K14" i="3" s="1"/>
  <c r="G14" i="3"/>
  <c r="H46" i="3"/>
  <c r="F46" i="3"/>
  <c r="G46" i="3"/>
  <c r="G6" i="3"/>
  <c r="F6" i="3"/>
  <c r="K6" i="3" s="1"/>
  <c r="S53" i="9"/>
  <c r="S43" i="9"/>
  <c r="S37" i="9"/>
  <c r="S42" i="9"/>
  <c r="S38" i="9"/>
  <c r="S6" i="9"/>
  <c r="L53" i="9"/>
  <c r="S22" i="9"/>
  <c r="S50" i="9"/>
  <c r="L6" i="9"/>
  <c r="L45" i="9"/>
  <c r="L22" i="9"/>
  <c r="L43" i="9"/>
  <c r="J52" i="9"/>
  <c r="L42" i="9"/>
  <c r="L37" i="9"/>
  <c r="J6" i="9"/>
  <c r="L25" i="9"/>
  <c r="L10" i="9"/>
  <c r="J22" i="9"/>
  <c r="J42" i="9"/>
  <c r="J34" i="9"/>
  <c r="S25" i="9"/>
  <c r="S45" i="9"/>
  <c r="L50" i="9"/>
  <c r="S10" i="9"/>
  <c r="L38" i="9"/>
  <c r="J37" i="9"/>
  <c r="F13" i="3"/>
  <c r="F55" i="3"/>
  <c r="K55" i="3" s="1"/>
  <c r="G13" i="3"/>
  <c r="H13" i="3"/>
  <c r="F18" i="3"/>
  <c r="K18" i="3" s="1"/>
  <c r="G18" i="3"/>
  <c r="H18" i="3"/>
  <c r="G55" i="3"/>
  <c r="H55" i="3"/>
  <c r="F44" i="3"/>
  <c r="G44" i="3"/>
  <c r="H44" i="3"/>
  <c r="G21" i="10" l="1"/>
  <c r="F21" i="10"/>
  <c r="M21" i="10" s="1"/>
  <c r="G57" i="10"/>
  <c r="F57" i="10"/>
  <c r="M57" i="10" s="1"/>
  <c r="G25" i="10"/>
  <c r="F49" i="10"/>
  <c r="M49" i="10" s="1"/>
  <c r="G49" i="10"/>
  <c r="F25" i="10"/>
  <c r="M25" i="10" s="1"/>
  <c r="G55" i="10"/>
  <c r="R44" i="10"/>
  <c r="E44" i="10" s="1"/>
  <c r="I46" i="10"/>
  <c r="F34" i="10"/>
  <c r="M34" i="10" s="1"/>
  <c r="G34" i="10"/>
  <c r="G44" i="10"/>
  <c r="H46" i="10"/>
  <c r="M46" i="10" s="1"/>
  <c r="F37" i="10"/>
  <c r="M37" i="10" s="1"/>
  <c r="G37" i="10"/>
  <c r="F30" i="10"/>
  <c r="M30" i="10" s="1"/>
  <c r="F55" i="10"/>
  <c r="M55" i="10" s="1"/>
  <c r="F48" i="10"/>
  <c r="M48" i="10" s="1"/>
  <c r="G30" i="10"/>
  <c r="G48" i="10"/>
  <c r="F20" i="10"/>
  <c r="M20" i="10" s="1"/>
  <c r="G27" i="10"/>
  <c r="G20" i="10"/>
  <c r="R27" i="10"/>
  <c r="E27" i="10" s="1"/>
  <c r="R31" i="10"/>
  <c r="E31" i="10" s="1"/>
  <c r="G31" i="10"/>
  <c r="F15" i="10"/>
  <c r="M15" i="10" s="1"/>
  <c r="R15" i="10"/>
  <c r="E15" i="10" s="1"/>
  <c r="M14" i="3"/>
  <c r="J33" i="3"/>
  <c r="K33" i="3"/>
  <c r="K38" i="9"/>
  <c r="J48" i="3"/>
  <c r="M48" i="3"/>
  <c r="M33" i="3"/>
  <c r="J13" i="3"/>
  <c r="J46" i="3"/>
  <c r="J14" i="3"/>
  <c r="M46" i="3"/>
  <c r="K46" i="3"/>
  <c r="K13" i="3"/>
  <c r="M6" i="3"/>
  <c r="J6" i="3"/>
  <c r="J44" i="3"/>
  <c r="M13" i="3"/>
  <c r="M55" i="3"/>
  <c r="J55" i="3"/>
  <c r="M18" i="3"/>
  <c r="M44" i="3"/>
  <c r="K44" i="3"/>
  <c r="J18" i="3"/>
  <c r="C303" i="2"/>
  <c r="C290" i="2"/>
  <c r="C270" i="2"/>
  <c r="C257" i="2"/>
  <c r="C244" i="2"/>
  <c r="C231" i="2"/>
  <c r="C218" i="2"/>
  <c r="C205" i="2"/>
  <c r="C192" i="2"/>
  <c r="C159" i="2"/>
  <c r="C120" i="2"/>
  <c r="C106" i="2"/>
  <c r="C93" i="2"/>
  <c r="C80" i="2"/>
  <c r="C67" i="2"/>
  <c r="J13" i="8" l="1"/>
  <c r="F13" i="8"/>
  <c r="E13" i="8"/>
  <c r="I13" i="8" l="1"/>
  <c r="AW33" i="10"/>
  <c r="AV33" i="10"/>
  <c r="AX33" i="10" s="1" a="1"/>
  <c r="AX33" i="10" s="1"/>
  <c r="AC33" i="10"/>
  <c r="Q33" i="10"/>
  <c r="AD33" i="10" s="1"/>
  <c r="P33" i="10"/>
  <c r="G8" i="8"/>
  <c r="F8" i="8"/>
  <c r="E8" i="8"/>
  <c r="I8" i="8" l="1"/>
  <c r="E8" i="9"/>
  <c r="AW29" i="10"/>
  <c r="AV29" i="10"/>
  <c r="AX29" i="10" s="1" a="1"/>
  <c r="AX29" i="10" s="1"/>
  <c r="AW58" i="10"/>
  <c r="AV58" i="10"/>
  <c r="AX58" i="10" s="1" a="1"/>
  <c r="AX58" i="10" s="1"/>
  <c r="AC11" i="10"/>
  <c r="AE11" i="10" s="1" a="1"/>
  <c r="AE11" i="10" s="1"/>
  <c r="AC26" i="10"/>
  <c r="AE26" i="10" s="1" a="1"/>
  <c r="AE26" i="10" s="1"/>
  <c r="AC7" i="10"/>
  <c r="AC16" i="10"/>
  <c r="AE16" i="10" s="1" a="1"/>
  <c r="AE16" i="10" s="1"/>
  <c r="AC50" i="10"/>
  <c r="AE50" i="10" s="1" a="1"/>
  <c r="AE50" i="10" s="1"/>
  <c r="AC43" i="10"/>
  <c r="AE43" i="10" s="1" a="1"/>
  <c r="AE43" i="10" s="1"/>
  <c r="AC32" i="10"/>
  <c r="AE32" i="10" s="1" a="1"/>
  <c r="AE32" i="10" s="1"/>
  <c r="AC40" i="10"/>
  <c r="AE40" i="10" s="1" a="1"/>
  <c r="AE40" i="10" s="1"/>
  <c r="AC59" i="10"/>
  <c r="AE59" i="10" s="1" a="1"/>
  <c r="AE59" i="10" s="1"/>
  <c r="AC18" i="10"/>
  <c r="AC52" i="10"/>
  <c r="AC42" i="10"/>
  <c r="AE42" i="10" s="1" a="1"/>
  <c r="AE42" i="10" s="1"/>
  <c r="AC28" i="10"/>
  <c r="AE28" i="10" s="1" a="1"/>
  <c r="AE28" i="10" s="1"/>
  <c r="AC22" i="10"/>
  <c r="AE22" i="10" s="1" a="1"/>
  <c r="AE22" i="10" s="1"/>
  <c r="AC58" i="10"/>
  <c r="AE58" i="10" s="1" a="1"/>
  <c r="AE58" i="10" s="1"/>
  <c r="AC14" i="10"/>
  <c r="AE14" i="10" s="1" a="1"/>
  <c r="AE14" i="10" s="1"/>
  <c r="AW22" i="10"/>
  <c r="AV22" i="10"/>
  <c r="AX22" i="10" s="1" a="1"/>
  <c r="AX22" i="10" s="1"/>
  <c r="Q22" i="10"/>
  <c r="AD22" i="10" s="1"/>
  <c r="P22" i="10"/>
  <c r="R22" i="10" s="1" a="1"/>
  <c r="R22" i="10" s="1"/>
  <c r="AW28" i="10"/>
  <c r="AV28" i="10"/>
  <c r="AX28" i="10" s="1" a="1"/>
  <c r="AX28" i="10" s="1"/>
  <c r="Q28" i="10"/>
  <c r="AD28" i="10" s="1"/>
  <c r="P28" i="10"/>
  <c r="R28" i="10" s="1" a="1"/>
  <c r="R28" i="10" s="1"/>
  <c r="AW42" i="10"/>
  <c r="AV42" i="10"/>
  <c r="AX42" i="10" s="1" a="1"/>
  <c r="AX42" i="10" s="1"/>
  <c r="Q42" i="10"/>
  <c r="AD42" i="10" s="1"/>
  <c r="P42" i="10"/>
  <c r="R42" i="10" s="1" a="1"/>
  <c r="R42" i="10" s="1"/>
  <c r="AW32" i="10"/>
  <c r="AV32" i="10"/>
  <c r="AX32" i="10" s="1" a="1"/>
  <c r="AX32" i="10" s="1"/>
  <c r="Q32" i="10"/>
  <c r="AD32" i="10" s="1"/>
  <c r="P32" i="10"/>
  <c r="R32" i="10" s="1" a="1"/>
  <c r="R32" i="10" s="1"/>
  <c r="AW14" i="10"/>
  <c r="AV14" i="10"/>
  <c r="Q14" i="10"/>
  <c r="AD14" i="10" s="1"/>
  <c r="P14" i="10"/>
  <c r="R14" i="10" s="1" a="1"/>
  <c r="R14" i="10" s="1"/>
  <c r="AW18" i="10"/>
  <c r="AV18" i="10"/>
  <c r="AX18" i="10" s="1" a="1"/>
  <c r="AX18" i="10" s="1"/>
  <c r="Q18" i="10"/>
  <c r="AD18" i="10" s="1"/>
  <c r="P18" i="10"/>
  <c r="AW59" i="10"/>
  <c r="AV59" i="10"/>
  <c r="AX59" i="10" s="1" a="1"/>
  <c r="AX59" i="10" s="1"/>
  <c r="Q59" i="10"/>
  <c r="AD59" i="10" s="1"/>
  <c r="P59" i="10"/>
  <c r="R59" i="10" s="1" a="1"/>
  <c r="R59" i="10" s="1"/>
  <c r="AW43" i="10"/>
  <c r="AV43" i="10"/>
  <c r="AX43" i="10" s="1" a="1"/>
  <c r="AX43" i="10" s="1"/>
  <c r="Q43" i="10"/>
  <c r="AD43" i="10" s="1"/>
  <c r="P43" i="10"/>
  <c r="R43" i="10" s="1" a="1"/>
  <c r="R43" i="10" s="1"/>
  <c r="AW50" i="10"/>
  <c r="AV50" i="10"/>
  <c r="AX50" i="10" s="1" a="1"/>
  <c r="AX50" i="10" s="1"/>
  <c r="Q50" i="10"/>
  <c r="AD50" i="10" s="1"/>
  <c r="P50" i="10"/>
  <c r="AW40" i="10"/>
  <c r="AV40" i="10"/>
  <c r="AX40" i="10" s="1" a="1"/>
  <c r="AX40" i="10" s="1"/>
  <c r="Q40" i="10"/>
  <c r="AD40" i="10" s="1"/>
  <c r="P40" i="10"/>
  <c r="R40" i="10" s="1" a="1"/>
  <c r="R40" i="10" s="1"/>
  <c r="AW16" i="10"/>
  <c r="AV16" i="10"/>
  <c r="AX16" i="10" s="1" a="1"/>
  <c r="AX16" i="10" s="1"/>
  <c r="Q16" i="10"/>
  <c r="AD16" i="10" s="1"/>
  <c r="P16" i="10"/>
  <c r="R16" i="10" s="1" a="1"/>
  <c r="R16" i="10" s="1"/>
  <c r="Q11" i="10"/>
  <c r="AD11" i="10" s="1"/>
  <c r="AW11" i="10"/>
  <c r="AC12" i="10"/>
  <c r="AC24" i="10"/>
  <c r="AE24" i="10" s="1" a="1"/>
  <c r="AE24" i="10" s="1"/>
  <c r="AC19" i="10"/>
  <c r="AC4" i="10"/>
  <c r="AE4" i="10" s="1" a="1"/>
  <c r="AE4" i="10" s="1"/>
  <c r="AC38" i="10"/>
  <c r="AC51" i="10"/>
  <c r="AE51" i="10" s="1" a="1"/>
  <c r="AE51" i="10" s="1"/>
  <c r="AC23" i="10"/>
  <c r="AC10" i="10"/>
  <c r="AC9" i="10"/>
  <c r="AC29" i="10"/>
  <c r="AE29" i="10" s="1" a="1"/>
  <c r="AE29" i="10" s="1"/>
  <c r="AC47" i="10"/>
  <c r="AC5" i="10"/>
  <c r="AC6" i="10"/>
  <c r="AV11" i="10"/>
  <c r="P11" i="10"/>
  <c r="P58" i="10"/>
  <c r="R58" i="10" s="1" a="1"/>
  <c r="R58" i="10" s="1"/>
  <c r="Q58" i="10"/>
  <c r="AD58" i="10" s="1"/>
  <c r="F7" i="8"/>
  <c r="E7" i="8"/>
  <c r="E43" i="3"/>
  <c r="D43" i="3"/>
  <c r="E16" i="3"/>
  <c r="D16" i="3"/>
  <c r="D28" i="8" s="1"/>
  <c r="D37" i="9" l="1"/>
  <c r="AE23" i="10" s="1" a="1"/>
  <c r="AE23" i="10" s="1"/>
  <c r="D50" i="9"/>
  <c r="AE52" i="10" s="1" a="1"/>
  <c r="AE52" i="10" s="1"/>
  <c r="J18" i="10"/>
  <c r="J32" i="10"/>
  <c r="J22" i="10"/>
  <c r="J28" i="10"/>
  <c r="I7" i="8"/>
  <c r="J43" i="10" s="1"/>
  <c r="E32" i="10"/>
  <c r="E28" i="10"/>
  <c r="E42" i="10"/>
  <c r="E40" i="10"/>
  <c r="I32" i="10"/>
  <c r="F42" i="10"/>
  <c r="I28" i="10"/>
  <c r="I14" i="10"/>
  <c r="E43" i="10"/>
  <c r="E16" i="10"/>
  <c r="I58" i="10"/>
  <c r="E58" i="10"/>
  <c r="H14" i="10"/>
  <c r="G40" i="10"/>
  <c r="G14" i="10"/>
  <c r="G42" i="10"/>
  <c r="G43" i="10"/>
  <c r="F43" i="3"/>
  <c r="K43" i="3" s="1"/>
  <c r="G43" i="3"/>
  <c r="H43" i="3"/>
  <c r="H32" i="10"/>
  <c r="G32" i="10"/>
  <c r="G28" i="10"/>
  <c r="G16" i="10"/>
  <c r="H58" i="10"/>
  <c r="F16" i="3"/>
  <c r="K16" i="3" s="1"/>
  <c r="H16" i="3"/>
  <c r="G16" i="3"/>
  <c r="G58" i="10" s="1"/>
  <c r="I59" i="10"/>
  <c r="E31" i="3"/>
  <c r="F31" i="3" s="1"/>
  <c r="K31" i="3" s="1"/>
  <c r="D31" i="3"/>
  <c r="E38" i="3"/>
  <c r="D38" i="3"/>
  <c r="F5" i="8"/>
  <c r="E5" i="8"/>
  <c r="F6" i="8"/>
  <c r="E6" i="8"/>
  <c r="F10" i="8"/>
  <c r="E10" i="8"/>
  <c r="E7" i="3"/>
  <c r="H7" i="3" s="1"/>
  <c r="E12" i="3"/>
  <c r="E35" i="3"/>
  <c r="E29" i="3"/>
  <c r="E32" i="3"/>
  <c r="E17" i="3"/>
  <c r="E9" i="3"/>
  <c r="E39" i="3"/>
  <c r="E30" i="3"/>
  <c r="E37" i="3"/>
  <c r="G37" i="3" s="1"/>
  <c r="E8" i="3"/>
  <c r="H8" i="3" s="1"/>
  <c r="D39" i="3"/>
  <c r="D13" i="8" s="1"/>
  <c r="E10" i="3"/>
  <c r="I11" i="10"/>
  <c r="D8" i="3"/>
  <c r="D6" i="8" s="1"/>
  <c r="AX11" i="10" l="1" a="1"/>
  <c r="AX11" i="10" s="1"/>
  <c r="K11" i="10" s="1"/>
  <c r="K33" i="10"/>
  <c r="D10" i="9"/>
  <c r="AE6" i="10" s="1" a="1"/>
  <c r="AE6" i="10" s="1"/>
  <c r="D42" i="9"/>
  <c r="AE38" i="10" s="1" a="1"/>
  <c r="AE38" i="10" s="1"/>
  <c r="D34" i="9"/>
  <c r="E7" i="9"/>
  <c r="E19" i="9"/>
  <c r="E22" i="10"/>
  <c r="E59" i="10"/>
  <c r="K18" i="10"/>
  <c r="K50" i="10"/>
  <c r="K32" i="10"/>
  <c r="H42" i="10"/>
  <c r="I42" i="10"/>
  <c r="H28" i="10"/>
  <c r="I40" i="10"/>
  <c r="H40" i="10"/>
  <c r="K22" i="10"/>
  <c r="I22" i="10"/>
  <c r="K28" i="10"/>
  <c r="K42" i="10"/>
  <c r="K59" i="10"/>
  <c r="K43" i="10"/>
  <c r="H43" i="10"/>
  <c r="I43" i="10"/>
  <c r="I50" i="10"/>
  <c r="K40" i="10"/>
  <c r="H16" i="10"/>
  <c r="I16" i="10"/>
  <c r="K16" i="10"/>
  <c r="F40" i="10"/>
  <c r="F43" i="10"/>
  <c r="M43" i="3"/>
  <c r="F32" i="10"/>
  <c r="M32" i="10" s="1"/>
  <c r="J43" i="3"/>
  <c r="F28" i="10"/>
  <c r="F16" i="10"/>
  <c r="M16" i="3"/>
  <c r="F58" i="10" s="1"/>
  <c r="J16" i="3"/>
  <c r="H59" i="10"/>
  <c r="H22" i="10"/>
  <c r="H50" i="10"/>
  <c r="G31" i="3"/>
  <c r="F38" i="3"/>
  <c r="G38" i="3"/>
  <c r="G59" i="10" s="1"/>
  <c r="H38" i="3"/>
  <c r="H31" i="3"/>
  <c r="G22" i="10"/>
  <c r="H11" i="10"/>
  <c r="G8" i="3"/>
  <c r="F8" i="3"/>
  <c r="M28" i="10" l="1"/>
  <c r="M43" i="10"/>
  <c r="B47" i="10"/>
  <c r="B48" i="10" s="1"/>
  <c r="B49" i="10" s="1"/>
  <c r="B50" i="10" s="1"/>
  <c r="B51" i="10" s="1"/>
  <c r="B52" i="10" s="1"/>
  <c r="B53" i="10" s="1"/>
  <c r="B54" i="10" s="1"/>
  <c r="B55" i="10" s="1"/>
  <c r="B56" i="10" s="1"/>
  <c r="B57" i="10" s="1"/>
  <c r="B58" i="10" s="1"/>
  <c r="B59" i="10" s="1"/>
  <c r="K58" i="10"/>
  <c r="C33" i="1"/>
  <c r="K38" i="3"/>
  <c r="J31" i="3"/>
  <c r="K8" i="3"/>
  <c r="M38" i="3"/>
  <c r="M31" i="3"/>
  <c r="J38" i="3"/>
  <c r="R50" i="10" s="1" a="1"/>
  <c r="M8" i="3"/>
  <c r="J8" i="3"/>
  <c r="C281" i="2"/>
  <c r="C247" i="2"/>
  <c r="C235" i="2"/>
  <c r="C8" i="2"/>
  <c r="C6" i="2"/>
  <c r="C5" i="2"/>
  <c r="C4" i="2"/>
  <c r="C3" i="2"/>
  <c r="R50" i="10" l="1"/>
  <c r="E50" i="10" s="1"/>
  <c r="G50" i="10"/>
  <c r="F50" i="10"/>
  <c r="F59" i="10"/>
  <c r="F22" i="10"/>
  <c r="M22" i="10" s="1"/>
  <c r="C133" i="2"/>
  <c r="AW9" i="10"/>
  <c r="AV9" i="10"/>
  <c r="AX9" i="10" s="1" a="1"/>
  <c r="AX9" i="10" s="1"/>
  <c r="Q9" i="10"/>
  <c r="AD9" i="10" s="1"/>
  <c r="P9" i="10"/>
  <c r="AW4" i="10"/>
  <c r="AV4" i="10"/>
  <c r="AX4" i="10" s="1" a="1"/>
  <c r="AX4" i="10" s="1"/>
  <c r="Q4" i="10"/>
  <c r="AD4" i="10" s="1"/>
  <c r="P4" i="10"/>
  <c r="R4" i="10" s="1" a="1"/>
  <c r="R4" i="10" s="1"/>
  <c r="J42" i="10"/>
  <c r="M42" i="10" s="1"/>
  <c r="J33" i="10"/>
  <c r="X19" i="9"/>
  <c r="I19" i="9"/>
  <c r="H19" i="9"/>
  <c r="G19" i="9"/>
  <c r="F19" i="9"/>
  <c r="D29" i="3"/>
  <c r="D22" i="8" s="1"/>
  <c r="D12" i="3"/>
  <c r="D31" i="8" s="1"/>
  <c r="D25" i="9" l="1"/>
  <c r="AE10" i="10" s="1" a="1"/>
  <c r="AE10" i="10" s="1"/>
  <c r="D6" i="9"/>
  <c r="AE9" i="10" s="1" a="1"/>
  <c r="AE9" i="10" s="1"/>
  <c r="L19" i="9"/>
  <c r="E4" i="10"/>
  <c r="U19" i="9"/>
  <c r="V19" i="9"/>
  <c r="J19" i="9"/>
  <c r="K19" i="9"/>
  <c r="S19" i="9"/>
  <c r="G39" i="3"/>
  <c r="H39" i="3"/>
  <c r="F39" i="3"/>
  <c r="F12" i="3"/>
  <c r="F29" i="3"/>
  <c r="G12" i="3"/>
  <c r="G29" i="3"/>
  <c r="H12" i="3"/>
  <c r="H29" i="3"/>
  <c r="DO3" i="8"/>
  <c r="DQ35" i="8"/>
  <c r="DP35" i="8"/>
  <c r="DO35" i="8"/>
  <c r="I7" i="9"/>
  <c r="H7" i="9"/>
  <c r="G7" i="9"/>
  <c r="F7" i="9"/>
  <c r="I8" i="9"/>
  <c r="H8" i="9"/>
  <c r="G8" i="9"/>
  <c r="F8" i="9"/>
  <c r="FQ3" i="9"/>
  <c r="D32" i="3"/>
  <c r="D30" i="3"/>
  <c r="D9" i="3"/>
  <c r="D7" i="8" s="1"/>
  <c r="D17" i="3"/>
  <c r="D15" i="8" s="1"/>
  <c r="E14" i="10"/>
  <c r="D35" i="3"/>
  <c r="D30" i="8" s="1"/>
  <c r="D7" i="3"/>
  <c r="D8" i="8" s="1"/>
  <c r="D10" i="3"/>
  <c r="D10" i="8" s="1"/>
  <c r="F37" i="3"/>
  <c r="D37" i="3"/>
  <c r="D17" i="8" s="1"/>
  <c r="DF2" i="3"/>
  <c r="C32" i="11"/>
  <c r="C31" i="11"/>
  <c r="C32" i="6"/>
  <c r="C31" i="6"/>
  <c r="I8" i="6"/>
  <c r="I7" i="6"/>
  <c r="AU3" i="8"/>
  <c r="AW35" i="8"/>
  <c r="AV35" i="8"/>
  <c r="AU35" i="8"/>
  <c r="BR3" i="9"/>
  <c r="AS2" i="3"/>
  <c r="F122" i="2"/>
  <c r="E122" i="2"/>
  <c r="C122" i="2"/>
  <c r="C123" i="2"/>
  <c r="F292" i="2"/>
  <c r="F279" i="2"/>
  <c r="F272" i="2"/>
  <c r="F259" i="2"/>
  <c r="E292" i="2"/>
  <c r="E279" i="2"/>
  <c r="E272" i="2"/>
  <c r="E259" i="2"/>
  <c r="C292" i="2"/>
  <c r="C279" i="2"/>
  <c r="C272" i="2"/>
  <c r="C259" i="2"/>
  <c r="C293" i="2"/>
  <c r="C274" i="2"/>
  <c r="C261" i="2"/>
  <c r="F246" i="2"/>
  <c r="E246" i="2"/>
  <c r="C246" i="2"/>
  <c r="E233" i="2"/>
  <c r="E220" i="2"/>
  <c r="E207" i="2"/>
  <c r="E194" i="2"/>
  <c r="E181" i="2"/>
  <c r="F174" i="2"/>
  <c r="E174" i="2"/>
  <c r="E161" i="2"/>
  <c r="E148" i="2"/>
  <c r="E135" i="2"/>
  <c r="E108" i="2"/>
  <c r="E95" i="2"/>
  <c r="C146" i="2"/>
  <c r="C172" i="2"/>
  <c r="I25" i="6"/>
  <c r="D3" i="2"/>
  <c r="D8" i="9" l="1"/>
  <c r="K39" i="3"/>
  <c r="D19" i="9"/>
  <c r="AE19" i="10" s="1" a="1"/>
  <c r="AE19" i="10" s="1"/>
  <c r="D22" i="9"/>
  <c r="AE12" i="10" s="1" a="1"/>
  <c r="AE12" i="10" s="1"/>
  <c r="D52" i="9"/>
  <c r="AE47" i="10" s="1" a="1"/>
  <c r="AE47" i="10" s="1"/>
  <c r="D7" i="9"/>
  <c r="D45" i="9"/>
  <c r="AE33" i="10" s="1" a="1"/>
  <c r="K9" i="10"/>
  <c r="W19" i="9"/>
  <c r="M29" i="3"/>
  <c r="J39" i="3"/>
  <c r="M39" i="3"/>
  <c r="M12" i="3"/>
  <c r="L7" i="9"/>
  <c r="J7" i="9"/>
  <c r="K8" i="9"/>
  <c r="H4" i="10"/>
  <c r="J12" i="3"/>
  <c r="J29" i="3"/>
  <c r="G4" i="10"/>
  <c r="I4" i="10"/>
  <c r="K4" i="10"/>
  <c r="I9" i="10"/>
  <c r="J8" i="9"/>
  <c r="L8" i="9"/>
  <c r="K7" i="9"/>
  <c r="K29" i="3"/>
  <c r="K12" i="3"/>
  <c r="F7" i="3"/>
  <c r="F35" i="3"/>
  <c r="K35" i="3" s="1"/>
  <c r="F17" i="3"/>
  <c r="F9" i="3"/>
  <c r="F30" i="3"/>
  <c r="F32" i="3"/>
  <c r="K32" i="3" s="1"/>
  <c r="G7" i="3"/>
  <c r="G35" i="3"/>
  <c r="G17" i="3"/>
  <c r="G9" i="3"/>
  <c r="G30" i="3"/>
  <c r="G32" i="3"/>
  <c r="H35" i="3"/>
  <c r="H17" i="3"/>
  <c r="H9" i="3"/>
  <c r="H30" i="3"/>
  <c r="H32" i="3"/>
  <c r="F10" i="3"/>
  <c r="G10" i="3"/>
  <c r="H10" i="3"/>
  <c r="H37" i="3"/>
  <c r="F82" i="2"/>
  <c r="E82" i="2"/>
  <c r="F69" i="2"/>
  <c r="E69" i="2"/>
  <c r="F56" i="2"/>
  <c r="E56" i="2"/>
  <c r="F49" i="2"/>
  <c r="E49" i="2"/>
  <c r="C47" i="2"/>
  <c r="E36" i="2"/>
  <c r="E23" i="2"/>
  <c r="F36" i="2"/>
  <c r="F23" i="2"/>
  <c r="C12" i="2"/>
  <c r="C34" i="2"/>
  <c r="C21" i="2"/>
  <c r="E10" i="2"/>
  <c r="EE2" i="12"/>
  <c r="ED2" i="12"/>
  <c r="EC2" i="12"/>
  <c r="EB2" i="12"/>
  <c r="EA2" i="12"/>
  <c r="DZ2" i="12"/>
  <c r="DY2" i="12"/>
  <c r="DX2" i="12"/>
  <c r="DW2" i="12"/>
  <c r="DV2" i="12"/>
  <c r="DU2" i="12"/>
  <c r="DT2" i="12"/>
  <c r="DS2" i="12"/>
  <c r="DR2" i="12"/>
  <c r="DQ2" i="12"/>
  <c r="DP2" i="12"/>
  <c r="DO2" i="12"/>
  <c r="DN2" i="12"/>
  <c r="DM2" i="12"/>
  <c r="DL2" i="12"/>
  <c r="DK2" i="12"/>
  <c r="DJ2" i="12"/>
  <c r="DI2" i="12"/>
  <c r="DH2" i="12"/>
  <c r="DG2" i="12"/>
  <c r="DF2" i="12"/>
  <c r="R18" i="10" l="1" a="1"/>
  <c r="R18" i="10" s="1"/>
  <c r="E18" i="10" s="1"/>
  <c r="R9" i="10" a="1"/>
  <c r="R9" i="10" s="1"/>
  <c r="E9" i="10" s="1"/>
  <c r="AE33" i="10"/>
  <c r="I33" i="10"/>
  <c r="H33" i="10"/>
  <c r="K30" i="3"/>
  <c r="K9" i="3"/>
  <c r="M32" i="3"/>
  <c r="J10" i="3"/>
  <c r="M30" i="3"/>
  <c r="M35" i="3"/>
  <c r="J17" i="3"/>
  <c r="K17" i="3"/>
  <c r="J32" i="3"/>
  <c r="M9" i="3"/>
  <c r="J35" i="3"/>
  <c r="J30" i="3"/>
  <c r="J9" i="3"/>
  <c r="M17" i="3"/>
  <c r="J7" i="3"/>
  <c r="F14" i="10"/>
  <c r="K7" i="3"/>
  <c r="M7" i="3"/>
  <c r="M10" i="3"/>
  <c r="K10" i="3"/>
  <c r="S34" i="9"/>
  <c r="AE18" i="10" s="1" a="1"/>
  <c r="S7" i="9"/>
  <c r="AE7" i="10" s="1" a="1"/>
  <c r="AE7" i="10" s="1"/>
  <c r="M37" i="3"/>
  <c r="K37" i="3"/>
  <c r="A25" i="15"/>
  <c r="A26" i="15"/>
  <c r="A27" i="15"/>
  <c r="A28" i="15"/>
  <c r="A29" i="15"/>
  <c r="A30"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AE18" i="10" l="1"/>
  <c r="I18" i="10"/>
  <c r="F18" i="10"/>
  <c r="G18" i="10"/>
  <c r="G9" i="10"/>
  <c r="R33" i="10" a="1"/>
  <c r="F33" i="10" s="1"/>
  <c r="M33" i="10" s="1"/>
  <c r="R11" i="10" a="1"/>
  <c r="H9" i="10"/>
  <c r="H18" i="10"/>
  <c r="F9" i="10"/>
  <c r="F4" i="10"/>
  <c r="J37" i="3"/>
  <c r="AB25" i="15"/>
  <c r="M18" i="10" l="1"/>
  <c r="R11" i="10"/>
  <c r="E11" i="10" s="1"/>
  <c r="G11" i="10"/>
  <c r="F11" i="10"/>
  <c r="R33" i="10"/>
  <c r="E33" i="10" s="1"/>
  <c r="G33" i="10"/>
  <c r="C4" i="12"/>
  <c r="D4" i="12"/>
  <c r="C5" i="12"/>
  <c r="D5" i="12"/>
  <c r="C6" i="12"/>
  <c r="D6" i="12"/>
  <c r="C7" i="12"/>
  <c r="D7" i="12"/>
  <c r="C8" i="12"/>
  <c r="D8" i="12"/>
  <c r="C9" i="12"/>
  <c r="D9" i="12"/>
  <c r="C10" i="12"/>
  <c r="D10" i="12"/>
  <c r="C11" i="12"/>
  <c r="D11" i="12"/>
  <c r="C12" i="12"/>
  <c r="D12" i="12"/>
  <c r="C13" i="12"/>
  <c r="D13" i="12"/>
  <c r="C14" i="12"/>
  <c r="D14" i="12"/>
  <c r="C15" i="12"/>
  <c r="D15" i="12"/>
  <c r="C16" i="12"/>
  <c r="D16" i="12"/>
  <c r="C17" i="12"/>
  <c r="D17" i="12"/>
  <c r="C18" i="12"/>
  <c r="D18" i="12"/>
  <c r="C19" i="12"/>
  <c r="D19" i="12"/>
  <c r="C20" i="12"/>
  <c r="D20" i="12"/>
  <c r="C21" i="12"/>
  <c r="D21" i="12"/>
  <c r="C22" i="12"/>
  <c r="D22" i="12"/>
  <c r="C23" i="12"/>
  <c r="D23" i="12"/>
  <c r="C24" i="12"/>
  <c r="D24" i="12"/>
  <c r="C25" i="12"/>
  <c r="D25" i="12"/>
  <c r="C26" i="12"/>
  <c r="D26" i="12"/>
  <c r="V18" i="15"/>
  <c r="V19" i="15"/>
  <c r="V21" i="15"/>
  <c r="V26" i="15"/>
  <c r="AA3" i="15"/>
  <c r="AA4" i="15"/>
  <c r="AA5" i="15"/>
  <c r="AA6" i="15"/>
  <c r="AA10" i="15"/>
  <c r="AA11" i="15"/>
  <c r="AA12" i="15"/>
  <c r="AA14" i="15"/>
  <c r="AA18" i="15"/>
  <c r="AA19" i="15"/>
  <c r="AA20" i="15"/>
  <c r="AA22" i="15"/>
  <c r="AA26" i="15"/>
  <c r="AA27" i="15"/>
  <c r="AA28" i="15"/>
  <c r="AA29" i="15"/>
  <c r="AA30" i="15"/>
  <c r="Z5" i="15"/>
  <c r="Z7" i="15"/>
  <c r="Z8" i="15"/>
  <c r="Z9" i="15"/>
  <c r="Z10" i="15"/>
  <c r="Z13" i="15"/>
  <c r="Z14" i="15"/>
  <c r="Z15" i="15"/>
  <c r="Z16" i="15"/>
  <c r="Z17" i="15"/>
  <c r="Z21" i="15"/>
  <c r="Z22" i="15"/>
  <c r="Z24" i="15"/>
  <c r="Z26" i="15"/>
  <c r="Z27" i="15"/>
  <c r="Z28" i="15"/>
  <c r="Z29" i="15"/>
  <c r="Z30" i="15"/>
  <c r="Y4" i="15"/>
  <c r="Y5" i="15"/>
  <c r="Y6" i="15"/>
  <c r="Y9" i="15"/>
  <c r="Y10" i="15"/>
  <c r="Y13" i="15"/>
  <c r="Y14" i="15"/>
  <c r="Y18" i="15"/>
  <c r="Y21" i="15"/>
  <c r="Y22" i="15"/>
  <c r="Y26" i="15"/>
  <c r="Y27" i="15"/>
  <c r="Y28" i="15"/>
  <c r="Y29" i="15"/>
  <c r="Y30" i="15"/>
  <c r="X3" i="15"/>
  <c r="X4" i="15"/>
  <c r="X7" i="15"/>
  <c r="X10" i="15"/>
  <c r="X11" i="15"/>
  <c r="X12" i="15"/>
  <c r="X13" i="15"/>
  <c r="X14" i="15"/>
  <c r="X17" i="15"/>
  <c r="X18" i="15"/>
  <c r="X26" i="15"/>
  <c r="X27" i="15"/>
  <c r="X28" i="15"/>
  <c r="X29" i="15"/>
  <c r="X30" i="15"/>
  <c r="W6" i="15"/>
  <c r="W7" i="15"/>
  <c r="W8" i="15"/>
  <c r="W10" i="15"/>
  <c r="W14" i="15"/>
  <c r="W15" i="15"/>
  <c r="W16" i="15"/>
  <c r="W18" i="15"/>
  <c r="W22" i="15"/>
  <c r="W23" i="15"/>
  <c r="W24" i="15"/>
  <c r="W26" i="15"/>
  <c r="W27" i="15"/>
  <c r="W28" i="15"/>
  <c r="W29" i="15"/>
  <c r="W30" i="15"/>
  <c r="A3" i="15"/>
  <c r="W3" i="15"/>
  <c r="Y3" i="15"/>
  <c r="Z3" i="15"/>
  <c r="A4" i="15"/>
  <c r="W4" i="15"/>
  <c r="Z4" i="15"/>
  <c r="A5" i="15"/>
  <c r="W5" i="15"/>
  <c r="X5" i="15"/>
  <c r="A6" i="15"/>
  <c r="X6" i="15"/>
  <c r="Z6" i="15"/>
  <c r="A7" i="15"/>
  <c r="Y7" i="15"/>
  <c r="AA7" i="15"/>
  <c r="A8" i="15"/>
  <c r="X8" i="15"/>
  <c r="Y8" i="15"/>
  <c r="AA8" i="15"/>
  <c r="A9" i="15"/>
  <c r="C9" i="15"/>
  <c r="D9" i="15"/>
  <c r="E9" i="15"/>
  <c r="F9" i="15"/>
  <c r="G9" i="15"/>
  <c r="H9" i="15"/>
  <c r="I9" i="15"/>
  <c r="J9" i="15"/>
  <c r="K9" i="15"/>
  <c r="L9" i="15"/>
  <c r="M9" i="15"/>
  <c r="N9" i="15"/>
  <c r="O9" i="15"/>
  <c r="P9" i="15"/>
  <c r="Q9" i="15"/>
  <c r="R9" i="15"/>
  <c r="S9" i="15"/>
  <c r="T9" i="15"/>
  <c r="U9" i="15"/>
  <c r="V9" i="15"/>
  <c r="W9" i="15"/>
  <c r="X9" i="15"/>
  <c r="AA9" i="15"/>
  <c r="A10" i="15"/>
  <c r="A11" i="15"/>
  <c r="W11" i="15"/>
  <c r="Y11" i="15"/>
  <c r="Z11" i="15"/>
  <c r="A12" i="15"/>
  <c r="W12" i="15"/>
  <c r="Y12" i="15"/>
  <c r="Z12" i="15"/>
  <c r="A13" i="15"/>
  <c r="W13" i="15"/>
  <c r="AA13" i="15"/>
  <c r="A14" i="15"/>
  <c r="A15" i="15"/>
  <c r="X15" i="15"/>
  <c r="Y15" i="15"/>
  <c r="AA15" i="15"/>
  <c r="A16" i="15"/>
  <c r="X16" i="15"/>
  <c r="Y16" i="15"/>
  <c r="AA16" i="15"/>
  <c r="A17" i="15"/>
  <c r="W17" i="15"/>
  <c r="Y17" i="15"/>
  <c r="AA17" i="15"/>
  <c r="A18" i="15"/>
  <c r="Z18" i="15"/>
  <c r="A19" i="15"/>
  <c r="C19" i="15"/>
  <c r="D19" i="15"/>
  <c r="E19" i="15"/>
  <c r="F19" i="15"/>
  <c r="G19" i="15"/>
  <c r="H19" i="15"/>
  <c r="I19" i="15"/>
  <c r="J19" i="15"/>
  <c r="K19" i="15"/>
  <c r="L19" i="15"/>
  <c r="M19" i="15"/>
  <c r="N19" i="15"/>
  <c r="O19" i="15"/>
  <c r="P19" i="15"/>
  <c r="Q19" i="15"/>
  <c r="R19" i="15"/>
  <c r="S19" i="15"/>
  <c r="T19" i="15"/>
  <c r="U19" i="15"/>
  <c r="W19" i="15"/>
  <c r="X19" i="15"/>
  <c r="Y19" i="15"/>
  <c r="Z19" i="15"/>
  <c r="A20" i="15"/>
  <c r="V20" i="15"/>
  <c r="W20" i="15"/>
  <c r="X20" i="15"/>
  <c r="Y20" i="15"/>
  <c r="Z20" i="15"/>
  <c r="A21" i="15"/>
  <c r="C21" i="15"/>
  <c r="D21" i="15"/>
  <c r="E21" i="15"/>
  <c r="F21" i="15"/>
  <c r="G21" i="15"/>
  <c r="H21" i="15"/>
  <c r="I21" i="15"/>
  <c r="J21" i="15"/>
  <c r="K21" i="15"/>
  <c r="L21" i="15"/>
  <c r="M21" i="15"/>
  <c r="N21" i="15"/>
  <c r="O21" i="15"/>
  <c r="P21" i="15"/>
  <c r="Q21" i="15"/>
  <c r="R21" i="15"/>
  <c r="S21" i="15"/>
  <c r="T21" i="15"/>
  <c r="U21" i="15"/>
  <c r="W21" i="15"/>
  <c r="X21" i="15"/>
  <c r="AA21" i="15"/>
  <c r="A22" i="15"/>
  <c r="V22" i="15"/>
  <c r="X22" i="15"/>
  <c r="A23" i="15"/>
  <c r="V23" i="15"/>
  <c r="X23" i="15"/>
  <c r="Y23" i="15"/>
  <c r="Z23" i="15"/>
  <c r="AA23" i="15"/>
  <c r="A24" i="15"/>
  <c r="V24" i="15"/>
  <c r="X24" i="15"/>
  <c r="Y24" i="15"/>
  <c r="AA24" i="15"/>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53" i="13"/>
  <c r="B53" i="13"/>
  <c r="C53" i="13"/>
  <c r="D53" i="13"/>
  <c r="E53" i="13"/>
  <c r="F53" i="13"/>
  <c r="G53" i="13"/>
  <c r="H53" i="13"/>
  <c r="I53" i="13"/>
  <c r="J53" i="13"/>
  <c r="K53" i="13"/>
  <c r="L53" i="13"/>
  <c r="M53" i="13"/>
  <c r="N53" i="13"/>
  <c r="O53" i="13"/>
  <c r="P53" i="13"/>
  <c r="Q53" i="13"/>
  <c r="R53" i="13"/>
  <c r="S53" i="13"/>
  <c r="T53" i="13"/>
  <c r="U53" i="13"/>
  <c r="V53" i="13"/>
  <c r="W53" i="13"/>
  <c r="X53" i="13"/>
  <c r="Y53" i="13"/>
  <c r="Z53" i="13"/>
  <c r="AA53" i="13"/>
  <c r="A49" i="13"/>
  <c r="B49" i="13"/>
  <c r="C49" i="13"/>
  <c r="D49" i="13"/>
  <c r="E49" i="13"/>
  <c r="F49" i="13"/>
  <c r="G49" i="13"/>
  <c r="H49" i="13"/>
  <c r="I49" i="13"/>
  <c r="J49" i="13"/>
  <c r="K49" i="13"/>
  <c r="L49" i="13"/>
  <c r="M49" i="13"/>
  <c r="N49" i="13"/>
  <c r="O49" i="13"/>
  <c r="P49" i="13"/>
  <c r="Q49" i="13"/>
  <c r="R49" i="13"/>
  <c r="S49" i="13"/>
  <c r="T49" i="13"/>
  <c r="U49" i="13"/>
  <c r="V49" i="13"/>
  <c r="W49" i="13"/>
  <c r="X49" i="13"/>
  <c r="Y49" i="13"/>
  <c r="Z49" i="13"/>
  <c r="AA49" i="13"/>
  <c r="A50" i="13"/>
  <c r="B50" i="13"/>
  <c r="C50" i="13"/>
  <c r="D50" i="13"/>
  <c r="E50" i="13"/>
  <c r="F50" i="13"/>
  <c r="G50" i="13"/>
  <c r="H50" i="13"/>
  <c r="I50" i="13"/>
  <c r="J50" i="13"/>
  <c r="K50" i="13"/>
  <c r="L50" i="13"/>
  <c r="M50" i="13"/>
  <c r="N50" i="13"/>
  <c r="O50" i="13"/>
  <c r="P50" i="13"/>
  <c r="Q50" i="13"/>
  <c r="R50" i="13"/>
  <c r="S50" i="13"/>
  <c r="T50" i="13"/>
  <c r="U50" i="13"/>
  <c r="V50" i="13"/>
  <c r="W50" i="13"/>
  <c r="X50" i="13"/>
  <c r="Y50" i="13"/>
  <c r="Z50" i="13"/>
  <c r="AA50" i="13"/>
  <c r="A51" i="13"/>
  <c r="B51" i="13"/>
  <c r="C51" i="13"/>
  <c r="D51" i="13"/>
  <c r="E51" i="13"/>
  <c r="F51" i="13"/>
  <c r="G51" i="13"/>
  <c r="H51" i="13"/>
  <c r="I51" i="13"/>
  <c r="J51" i="13"/>
  <c r="K51" i="13"/>
  <c r="L51" i="13"/>
  <c r="M51" i="13"/>
  <c r="N51" i="13"/>
  <c r="O51" i="13"/>
  <c r="P51" i="13"/>
  <c r="Q51" i="13"/>
  <c r="R51" i="13"/>
  <c r="S51" i="13"/>
  <c r="T51" i="13"/>
  <c r="U51" i="13"/>
  <c r="V51" i="13"/>
  <c r="W51" i="13"/>
  <c r="X51" i="13"/>
  <c r="Y51" i="13"/>
  <c r="Z51" i="13"/>
  <c r="AA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3" i="13"/>
  <c r="B3" i="13"/>
  <c r="C3" i="13"/>
  <c r="D3" i="13"/>
  <c r="E3" i="13"/>
  <c r="F3" i="13"/>
  <c r="G3" i="13"/>
  <c r="H3" i="13"/>
  <c r="I3" i="13"/>
  <c r="J3" i="13"/>
  <c r="K3" i="13"/>
  <c r="L3" i="13"/>
  <c r="M3" i="13"/>
  <c r="N3" i="13"/>
  <c r="O3" i="13"/>
  <c r="P3" i="13"/>
  <c r="Q3" i="13"/>
  <c r="R3" i="13"/>
  <c r="S3" i="13"/>
  <c r="T3" i="13"/>
  <c r="U3" i="13"/>
  <c r="V3" i="13"/>
  <c r="W3" i="13"/>
  <c r="X3" i="13"/>
  <c r="Y3" i="13"/>
  <c r="Z3" i="13"/>
  <c r="AA3" i="13"/>
  <c r="A4" i="13"/>
  <c r="B4" i="13"/>
  <c r="C4" i="13"/>
  <c r="D4" i="13"/>
  <c r="E4" i="13"/>
  <c r="F4" i="13"/>
  <c r="G4" i="13"/>
  <c r="H4" i="13"/>
  <c r="I4" i="13"/>
  <c r="J4" i="13"/>
  <c r="K4" i="13"/>
  <c r="L4" i="13"/>
  <c r="M4" i="13"/>
  <c r="N4" i="13"/>
  <c r="O4" i="13"/>
  <c r="P4" i="13"/>
  <c r="Q4" i="13"/>
  <c r="R4" i="13"/>
  <c r="S4" i="13"/>
  <c r="T4" i="13"/>
  <c r="U4" i="13"/>
  <c r="V4" i="13"/>
  <c r="W4" i="13"/>
  <c r="X4" i="13"/>
  <c r="Y4" i="13"/>
  <c r="Z4" i="13"/>
  <c r="AA4" i="13"/>
  <c r="A5" i="13"/>
  <c r="B5" i="13"/>
  <c r="C5" i="13"/>
  <c r="D5" i="13"/>
  <c r="E5" i="13"/>
  <c r="F5" i="13"/>
  <c r="G5" i="13"/>
  <c r="H5" i="13"/>
  <c r="I5" i="13"/>
  <c r="J5" i="13"/>
  <c r="K5" i="13"/>
  <c r="L5" i="13"/>
  <c r="M5" i="13"/>
  <c r="N5" i="13"/>
  <c r="O5" i="13"/>
  <c r="P5" i="13"/>
  <c r="Q5" i="13"/>
  <c r="R5" i="13"/>
  <c r="S5" i="13"/>
  <c r="T5" i="13"/>
  <c r="U5" i="13"/>
  <c r="V5" i="13"/>
  <c r="W5" i="13"/>
  <c r="X5" i="13"/>
  <c r="Y5" i="13"/>
  <c r="Z5" i="13"/>
  <c r="AA5" i="13"/>
  <c r="A6" i="13"/>
  <c r="B6" i="13"/>
  <c r="C6" i="13"/>
  <c r="D6" i="13"/>
  <c r="E6" i="13"/>
  <c r="F6" i="13"/>
  <c r="G6" i="13"/>
  <c r="H6" i="13"/>
  <c r="I6" i="13"/>
  <c r="J6" i="13"/>
  <c r="K6" i="13"/>
  <c r="L6" i="13"/>
  <c r="M6" i="13"/>
  <c r="N6" i="13"/>
  <c r="O6" i="13"/>
  <c r="P6" i="13"/>
  <c r="Q6" i="13"/>
  <c r="R6" i="13"/>
  <c r="S6" i="13"/>
  <c r="T6" i="13"/>
  <c r="U6" i="13"/>
  <c r="V6" i="13"/>
  <c r="W6" i="13"/>
  <c r="X6" i="13"/>
  <c r="Y6" i="13"/>
  <c r="Z6" i="13"/>
  <c r="AA6" i="13"/>
  <c r="A7" i="13"/>
  <c r="B7" i="13"/>
  <c r="C7" i="13"/>
  <c r="D7" i="13"/>
  <c r="E7" i="13"/>
  <c r="F7" i="13"/>
  <c r="G7" i="13"/>
  <c r="H7" i="13"/>
  <c r="I7" i="13"/>
  <c r="J7" i="13"/>
  <c r="K7" i="13"/>
  <c r="L7" i="13"/>
  <c r="M7" i="13"/>
  <c r="N7" i="13"/>
  <c r="O7" i="13"/>
  <c r="P7" i="13"/>
  <c r="Q7" i="13"/>
  <c r="R7" i="13"/>
  <c r="S7" i="13"/>
  <c r="T7" i="13"/>
  <c r="U7" i="13"/>
  <c r="V7" i="13"/>
  <c r="W7" i="13"/>
  <c r="X7" i="13"/>
  <c r="Y7" i="13"/>
  <c r="Z7" i="13"/>
  <c r="AA7" i="13"/>
  <c r="A8" i="13"/>
  <c r="B8" i="13"/>
  <c r="C8" i="13"/>
  <c r="D8" i="13"/>
  <c r="E8" i="13"/>
  <c r="F8" i="13"/>
  <c r="G8" i="13"/>
  <c r="H8" i="13"/>
  <c r="I8" i="13"/>
  <c r="J8" i="13"/>
  <c r="K8" i="13"/>
  <c r="L8" i="13"/>
  <c r="M8" i="13"/>
  <c r="N8" i="13"/>
  <c r="O8" i="13"/>
  <c r="P8" i="13"/>
  <c r="Q8" i="13"/>
  <c r="R8" i="13"/>
  <c r="S8" i="13"/>
  <c r="T8" i="13"/>
  <c r="U8" i="13"/>
  <c r="V8" i="13"/>
  <c r="W8" i="13"/>
  <c r="X8" i="13"/>
  <c r="Y8" i="13"/>
  <c r="Z8" i="13"/>
  <c r="AA8" i="13"/>
  <c r="A9" i="13"/>
  <c r="B9" i="13"/>
  <c r="C9" i="13"/>
  <c r="D9" i="13"/>
  <c r="E9" i="13"/>
  <c r="F9" i="13"/>
  <c r="G9" i="13"/>
  <c r="H9" i="13"/>
  <c r="I9" i="13"/>
  <c r="J9" i="13"/>
  <c r="K9" i="13"/>
  <c r="L9" i="13"/>
  <c r="M9" i="13"/>
  <c r="N9" i="13"/>
  <c r="O9" i="13"/>
  <c r="P9" i="13"/>
  <c r="Q9" i="13"/>
  <c r="R9" i="13"/>
  <c r="S9" i="13"/>
  <c r="T9" i="13"/>
  <c r="U9" i="13"/>
  <c r="V9" i="13"/>
  <c r="W9" i="13"/>
  <c r="X9" i="13"/>
  <c r="Y9" i="13"/>
  <c r="Z9" i="13"/>
  <c r="AA9" i="13"/>
  <c r="A10" i="13"/>
  <c r="B10" i="13"/>
  <c r="C10" i="13"/>
  <c r="D10" i="13"/>
  <c r="E10" i="13"/>
  <c r="F10" i="13"/>
  <c r="G10" i="13"/>
  <c r="H10" i="13"/>
  <c r="I10" i="13"/>
  <c r="J10" i="13"/>
  <c r="K10" i="13"/>
  <c r="L10" i="13"/>
  <c r="M10" i="13"/>
  <c r="N10" i="13"/>
  <c r="O10" i="13"/>
  <c r="P10" i="13"/>
  <c r="Q10" i="13"/>
  <c r="R10" i="13"/>
  <c r="S10" i="13"/>
  <c r="T10" i="13"/>
  <c r="U10" i="13"/>
  <c r="V10" i="13"/>
  <c r="W10" i="13"/>
  <c r="X10" i="13"/>
  <c r="Y10" i="13"/>
  <c r="Z10" i="13"/>
  <c r="AA10" i="13"/>
  <c r="A11" i="13"/>
  <c r="B11" i="13"/>
  <c r="C11" i="13"/>
  <c r="D11" i="13"/>
  <c r="E11" i="13"/>
  <c r="F11" i="13"/>
  <c r="G11" i="13"/>
  <c r="H11" i="13"/>
  <c r="I11" i="13"/>
  <c r="J11" i="13"/>
  <c r="K11" i="13"/>
  <c r="L11" i="13"/>
  <c r="M11" i="13"/>
  <c r="N11" i="13"/>
  <c r="O11" i="13"/>
  <c r="P11" i="13"/>
  <c r="Q11" i="13"/>
  <c r="R11" i="13"/>
  <c r="S11" i="13"/>
  <c r="T11" i="13"/>
  <c r="U11" i="13"/>
  <c r="V11" i="13"/>
  <c r="W11" i="13"/>
  <c r="X11" i="13"/>
  <c r="Y11" i="13"/>
  <c r="Z11" i="13"/>
  <c r="AA11" i="13"/>
  <c r="A12" i="13"/>
  <c r="B12" i="13"/>
  <c r="C12" i="13"/>
  <c r="D12" i="13"/>
  <c r="E12" i="13"/>
  <c r="F12" i="13"/>
  <c r="G12" i="13"/>
  <c r="H12" i="13"/>
  <c r="I12" i="13"/>
  <c r="J12" i="13"/>
  <c r="K12" i="13"/>
  <c r="L12" i="13"/>
  <c r="M12" i="13"/>
  <c r="N12" i="13"/>
  <c r="O12" i="13"/>
  <c r="P12" i="13"/>
  <c r="Q12" i="13"/>
  <c r="R12" i="13"/>
  <c r="S12" i="13"/>
  <c r="T12" i="13"/>
  <c r="U12" i="13"/>
  <c r="V12" i="13"/>
  <c r="W12" i="13"/>
  <c r="X12" i="13"/>
  <c r="Y12" i="13"/>
  <c r="Z12" i="13"/>
  <c r="AA12" i="13"/>
  <c r="A13" i="13"/>
  <c r="B13" i="13"/>
  <c r="C13" i="13"/>
  <c r="D13" i="13"/>
  <c r="E13" i="13"/>
  <c r="F13" i="13"/>
  <c r="G13" i="13"/>
  <c r="H13" i="13"/>
  <c r="I13" i="13"/>
  <c r="J13" i="13"/>
  <c r="K13" i="13"/>
  <c r="L13" i="13"/>
  <c r="M13" i="13"/>
  <c r="N13" i="13"/>
  <c r="O13" i="13"/>
  <c r="P13" i="13"/>
  <c r="Q13" i="13"/>
  <c r="R13" i="13"/>
  <c r="S13" i="13"/>
  <c r="T13" i="13"/>
  <c r="U13" i="13"/>
  <c r="V13" i="13"/>
  <c r="W13" i="13"/>
  <c r="X13" i="13"/>
  <c r="Y13" i="13"/>
  <c r="Z13" i="13"/>
  <c r="AA13" i="13"/>
  <c r="A14" i="13"/>
  <c r="B14" i="13"/>
  <c r="C14" i="13"/>
  <c r="D14" i="13"/>
  <c r="E14" i="13"/>
  <c r="F14" i="13"/>
  <c r="G14" i="13"/>
  <c r="H14" i="13"/>
  <c r="I14" i="13"/>
  <c r="J14" i="13"/>
  <c r="K14" i="13"/>
  <c r="L14" i="13"/>
  <c r="M14" i="13"/>
  <c r="N14" i="13"/>
  <c r="O14" i="13"/>
  <c r="P14" i="13"/>
  <c r="Q14" i="13"/>
  <c r="R14" i="13"/>
  <c r="S14" i="13"/>
  <c r="T14" i="13"/>
  <c r="U14" i="13"/>
  <c r="V14" i="13"/>
  <c r="W14" i="13"/>
  <c r="X14" i="13"/>
  <c r="Y14" i="13"/>
  <c r="Z14" i="13"/>
  <c r="AA14" i="13"/>
  <c r="A15" i="13"/>
  <c r="B15" i="13"/>
  <c r="C15" i="13"/>
  <c r="D15" i="13"/>
  <c r="E15" i="13"/>
  <c r="F15" i="13"/>
  <c r="G15" i="13"/>
  <c r="H15" i="13"/>
  <c r="I15" i="13"/>
  <c r="J15" i="13"/>
  <c r="K15" i="13"/>
  <c r="L15" i="13"/>
  <c r="M15" i="13"/>
  <c r="N15" i="13"/>
  <c r="O15" i="13"/>
  <c r="P15" i="13"/>
  <c r="Q15" i="13"/>
  <c r="R15" i="13"/>
  <c r="S15" i="13"/>
  <c r="T15" i="13"/>
  <c r="U15" i="13"/>
  <c r="V15" i="13"/>
  <c r="W15" i="13"/>
  <c r="X15" i="13"/>
  <c r="Y15" i="13"/>
  <c r="Z15" i="13"/>
  <c r="AA15" i="13"/>
  <c r="A16" i="13"/>
  <c r="B16" i="13"/>
  <c r="C16" i="13"/>
  <c r="D16" i="13"/>
  <c r="E16" i="13"/>
  <c r="F16" i="13"/>
  <c r="G16" i="13"/>
  <c r="H16" i="13"/>
  <c r="I16" i="13"/>
  <c r="J16" i="13"/>
  <c r="K16" i="13"/>
  <c r="L16" i="13"/>
  <c r="M16" i="13"/>
  <c r="N16" i="13"/>
  <c r="O16" i="13"/>
  <c r="P16" i="13"/>
  <c r="Q16" i="13"/>
  <c r="R16" i="13"/>
  <c r="S16" i="13"/>
  <c r="T16" i="13"/>
  <c r="U16" i="13"/>
  <c r="V16" i="13"/>
  <c r="W16" i="13"/>
  <c r="X16" i="13"/>
  <c r="Y16" i="13"/>
  <c r="Z16" i="13"/>
  <c r="AA16" i="13"/>
  <c r="A17" i="13"/>
  <c r="B17" i="13"/>
  <c r="C17" i="13"/>
  <c r="D17" i="13"/>
  <c r="E17" i="13"/>
  <c r="F17" i="13"/>
  <c r="G17" i="13"/>
  <c r="H17" i="13"/>
  <c r="I17" i="13"/>
  <c r="J17" i="13"/>
  <c r="K17" i="13"/>
  <c r="L17" i="13"/>
  <c r="M17" i="13"/>
  <c r="N17" i="13"/>
  <c r="O17" i="13"/>
  <c r="P17" i="13"/>
  <c r="Q17" i="13"/>
  <c r="R17" i="13"/>
  <c r="S17" i="13"/>
  <c r="T17" i="13"/>
  <c r="U17" i="13"/>
  <c r="V17" i="13"/>
  <c r="W17" i="13"/>
  <c r="X17" i="13"/>
  <c r="Y17" i="13"/>
  <c r="Z17" i="13"/>
  <c r="AA17" i="13"/>
  <c r="A18" i="13"/>
  <c r="B18" i="13"/>
  <c r="C18" i="13"/>
  <c r="D18" i="13"/>
  <c r="E18" i="13"/>
  <c r="F18" i="13"/>
  <c r="G18" i="13"/>
  <c r="H18" i="13"/>
  <c r="I18" i="13"/>
  <c r="J18" i="13"/>
  <c r="K18" i="13"/>
  <c r="L18" i="13"/>
  <c r="M18" i="13"/>
  <c r="N18" i="13"/>
  <c r="O18" i="13"/>
  <c r="P18" i="13"/>
  <c r="Q18" i="13"/>
  <c r="R18" i="13"/>
  <c r="S18" i="13"/>
  <c r="T18" i="13"/>
  <c r="U18" i="13"/>
  <c r="V18" i="13"/>
  <c r="W18" i="13"/>
  <c r="X18" i="13"/>
  <c r="Y18" i="13"/>
  <c r="Z18" i="13"/>
  <c r="AA18" i="13"/>
  <c r="A19" i="13"/>
  <c r="B19" i="13"/>
  <c r="C19" i="13"/>
  <c r="D19" i="13"/>
  <c r="E19" i="13"/>
  <c r="F19" i="13"/>
  <c r="G19" i="13"/>
  <c r="H19" i="13"/>
  <c r="I19" i="13"/>
  <c r="J19" i="13"/>
  <c r="K19" i="13"/>
  <c r="L19" i="13"/>
  <c r="M19" i="13"/>
  <c r="N19" i="13"/>
  <c r="O19" i="13"/>
  <c r="P19" i="13"/>
  <c r="Q19" i="13"/>
  <c r="R19" i="13"/>
  <c r="S19" i="13"/>
  <c r="T19" i="13"/>
  <c r="U19" i="13"/>
  <c r="V19" i="13"/>
  <c r="W19" i="13"/>
  <c r="X19" i="13"/>
  <c r="Y19" i="13"/>
  <c r="Z19" i="13"/>
  <c r="AA19" i="13"/>
  <c r="A20" i="13"/>
  <c r="B20" i="13"/>
  <c r="C20" i="13"/>
  <c r="D20" i="13"/>
  <c r="E20" i="13"/>
  <c r="F20" i="13"/>
  <c r="G20" i="13"/>
  <c r="H20" i="13"/>
  <c r="I20" i="13"/>
  <c r="J20" i="13"/>
  <c r="K20" i="13"/>
  <c r="L20" i="13"/>
  <c r="M20" i="13"/>
  <c r="N20" i="13"/>
  <c r="O20" i="13"/>
  <c r="P20" i="13"/>
  <c r="Q20" i="13"/>
  <c r="R20" i="13"/>
  <c r="S20" i="13"/>
  <c r="T20" i="13"/>
  <c r="U20" i="13"/>
  <c r="V20" i="13"/>
  <c r="W20" i="13"/>
  <c r="X20" i="13"/>
  <c r="Y20" i="13"/>
  <c r="Z20" i="13"/>
  <c r="AA20" i="13"/>
  <c r="A21" i="13"/>
  <c r="B21" i="13"/>
  <c r="C21" i="13"/>
  <c r="D21" i="13"/>
  <c r="E21" i="13"/>
  <c r="F21" i="13"/>
  <c r="G21" i="13"/>
  <c r="H21" i="13"/>
  <c r="I21" i="13"/>
  <c r="J21" i="13"/>
  <c r="K21" i="13"/>
  <c r="L21" i="13"/>
  <c r="M21" i="13"/>
  <c r="N21" i="13"/>
  <c r="O21" i="13"/>
  <c r="P21" i="13"/>
  <c r="Q21" i="13"/>
  <c r="R21" i="13"/>
  <c r="S21" i="13"/>
  <c r="T21" i="13"/>
  <c r="U21" i="13"/>
  <c r="V21" i="13"/>
  <c r="W21" i="13"/>
  <c r="X21" i="13"/>
  <c r="Y21" i="13"/>
  <c r="Z21" i="13"/>
  <c r="AA21" i="13"/>
  <c r="A22" i="13"/>
  <c r="B22" i="13"/>
  <c r="C22" i="13"/>
  <c r="D22" i="13"/>
  <c r="E22" i="13"/>
  <c r="F22" i="13"/>
  <c r="G22" i="13"/>
  <c r="H22" i="13"/>
  <c r="I22" i="13"/>
  <c r="J22" i="13"/>
  <c r="K22" i="13"/>
  <c r="L22" i="13"/>
  <c r="M22" i="13"/>
  <c r="N22" i="13"/>
  <c r="O22" i="13"/>
  <c r="P22" i="13"/>
  <c r="Q22" i="13"/>
  <c r="R22" i="13"/>
  <c r="S22" i="13"/>
  <c r="T22" i="13"/>
  <c r="U22" i="13"/>
  <c r="V22" i="13"/>
  <c r="W22" i="13"/>
  <c r="X22" i="13"/>
  <c r="Y22" i="13"/>
  <c r="Z22" i="13"/>
  <c r="AA22" i="13"/>
  <c r="A23" i="13"/>
  <c r="B23" i="13"/>
  <c r="C23" i="13"/>
  <c r="D23" i="13"/>
  <c r="E23" i="13"/>
  <c r="F23" i="13"/>
  <c r="G23" i="13"/>
  <c r="H23" i="13"/>
  <c r="I23" i="13"/>
  <c r="J23" i="13"/>
  <c r="K23" i="13"/>
  <c r="L23" i="13"/>
  <c r="M23" i="13"/>
  <c r="N23" i="13"/>
  <c r="O23" i="13"/>
  <c r="P23" i="13"/>
  <c r="Q23" i="13"/>
  <c r="R23" i="13"/>
  <c r="S23" i="13"/>
  <c r="T23" i="13"/>
  <c r="U23" i="13"/>
  <c r="V23" i="13"/>
  <c r="W23" i="13"/>
  <c r="X23" i="13"/>
  <c r="Y23" i="13"/>
  <c r="Z23" i="13"/>
  <c r="AA23" i="13"/>
  <c r="A24" i="13"/>
  <c r="B24" i="13"/>
  <c r="C24" i="13"/>
  <c r="D24" i="13"/>
  <c r="E24" i="13"/>
  <c r="F24" i="13"/>
  <c r="G24" i="13"/>
  <c r="H24" i="13"/>
  <c r="I24" i="13"/>
  <c r="J24" i="13"/>
  <c r="K24" i="13"/>
  <c r="L24" i="13"/>
  <c r="M24" i="13"/>
  <c r="N24" i="13"/>
  <c r="O24" i="13"/>
  <c r="P24" i="13"/>
  <c r="Q24" i="13"/>
  <c r="R24" i="13"/>
  <c r="S24" i="13"/>
  <c r="T24" i="13"/>
  <c r="U24" i="13"/>
  <c r="V24" i="13"/>
  <c r="W24" i="13"/>
  <c r="X24" i="13"/>
  <c r="Y24" i="13"/>
  <c r="Z24" i="13"/>
  <c r="AA24" i="13"/>
  <c r="A25" i="13"/>
  <c r="B25" i="13"/>
  <c r="C25" i="13"/>
  <c r="D25" i="13"/>
  <c r="E25" i="13"/>
  <c r="F25" i="13"/>
  <c r="G25" i="13"/>
  <c r="H25" i="13"/>
  <c r="I25" i="13"/>
  <c r="J25" i="13"/>
  <c r="K25" i="13"/>
  <c r="L25" i="13"/>
  <c r="M25" i="13"/>
  <c r="N25" i="13"/>
  <c r="O25" i="13"/>
  <c r="P25" i="13"/>
  <c r="Q25" i="13"/>
  <c r="R25" i="13"/>
  <c r="S25" i="13"/>
  <c r="T25" i="13"/>
  <c r="U25" i="13"/>
  <c r="V25" i="13"/>
  <c r="W25" i="13"/>
  <c r="X25" i="13"/>
  <c r="Y25" i="13"/>
  <c r="Z25" i="13"/>
  <c r="AA25" i="13"/>
  <c r="A26" i="13"/>
  <c r="B26" i="13"/>
  <c r="C26" i="13"/>
  <c r="D26" i="13"/>
  <c r="E26" i="13"/>
  <c r="F26" i="13"/>
  <c r="G26" i="13"/>
  <c r="H26" i="13"/>
  <c r="I26" i="13"/>
  <c r="J26" i="13"/>
  <c r="K26" i="13"/>
  <c r="L26" i="13"/>
  <c r="M26" i="13"/>
  <c r="N26" i="13"/>
  <c r="O26" i="13"/>
  <c r="P26" i="13"/>
  <c r="Q26" i="13"/>
  <c r="R26" i="13"/>
  <c r="S26" i="13"/>
  <c r="T26" i="13"/>
  <c r="U26" i="13"/>
  <c r="V26" i="13"/>
  <c r="W26" i="13"/>
  <c r="X26" i="13"/>
  <c r="Y26" i="13"/>
  <c r="Z26" i="13"/>
  <c r="AA2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28" i="13"/>
  <c r="B28" i="13"/>
  <c r="C28" i="13"/>
  <c r="D28" i="13"/>
  <c r="E28" i="13"/>
  <c r="F28" i="13"/>
  <c r="G28" i="13"/>
  <c r="H28" i="13"/>
  <c r="I28" i="13"/>
  <c r="J28" i="13"/>
  <c r="K28" i="13"/>
  <c r="L28" i="13"/>
  <c r="M28" i="13"/>
  <c r="N28" i="13"/>
  <c r="O28" i="13"/>
  <c r="P28" i="13"/>
  <c r="Q28" i="13"/>
  <c r="R28" i="13"/>
  <c r="S28" i="13"/>
  <c r="T28" i="13"/>
  <c r="U28" i="13"/>
  <c r="V28" i="13"/>
  <c r="W28" i="13"/>
  <c r="X28" i="13"/>
  <c r="Y28" i="13"/>
  <c r="Z28" i="13"/>
  <c r="AA28" i="13"/>
  <c r="A29" i="13"/>
  <c r="B29" i="13"/>
  <c r="C29" i="13"/>
  <c r="D29" i="13"/>
  <c r="E29" i="13"/>
  <c r="F29" i="13"/>
  <c r="G29" i="13"/>
  <c r="H29" i="13"/>
  <c r="I29" i="13"/>
  <c r="J29" i="13"/>
  <c r="K29" i="13"/>
  <c r="L29" i="13"/>
  <c r="M29" i="13"/>
  <c r="N29" i="13"/>
  <c r="O29" i="13"/>
  <c r="P29" i="13"/>
  <c r="Q29" i="13"/>
  <c r="R29" i="13"/>
  <c r="S29" i="13"/>
  <c r="T29" i="13"/>
  <c r="U29" i="13"/>
  <c r="V29" i="13"/>
  <c r="W29" i="13"/>
  <c r="X29" i="13"/>
  <c r="Y29" i="13"/>
  <c r="Z29" i="13"/>
  <c r="AA29" i="13"/>
  <c r="A30" i="13"/>
  <c r="B30" i="13"/>
  <c r="C30" i="13"/>
  <c r="D30" i="13"/>
  <c r="E30" i="13"/>
  <c r="F30" i="13"/>
  <c r="G30" i="13"/>
  <c r="H30" i="13"/>
  <c r="I30" i="13"/>
  <c r="J30" i="13"/>
  <c r="K30" i="13"/>
  <c r="L30" i="13"/>
  <c r="M30" i="13"/>
  <c r="N30" i="13"/>
  <c r="O30" i="13"/>
  <c r="P30" i="13"/>
  <c r="Q30" i="13"/>
  <c r="R30" i="13"/>
  <c r="S30" i="13"/>
  <c r="T30" i="13"/>
  <c r="U30" i="13"/>
  <c r="V30" i="13"/>
  <c r="W30" i="13"/>
  <c r="X30" i="13"/>
  <c r="Y30" i="13"/>
  <c r="Z30" i="13"/>
  <c r="AA30" i="13"/>
  <c r="A31" i="13"/>
  <c r="B31" i="13"/>
  <c r="C31" i="13"/>
  <c r="D31" i="13"/>
  <c r="E31" i="13"/>
  <c r="F31" i="13"/>
  <c r="G31" i="13"/>
  <c r="H31" i="13"/>
  <c r="I31" i="13"/>
  <c r="J31" i="13"/>
  <c r="K31" i="13"/>
  <c r="L31" i="13"/>
  <c r="M31" i="13"/>
  <c r="N31" i="13"/>
  <c r="O31" i="13"/>
  <c r="P31" i="13"/>
  <c r="Q31" i="13"/>
  <c r="R31" i="13"/>
  <c r="S31" i="13"/>
  <c r="T31" i="13"/>
  <c r="U31" i="13"/>
  <c r="V31" i="13"/>
  <c r="W31" i="13"/>
  <c r="X31" i="13"/>
  <c r="Y31" i="13"/>
  <c r="Z31" i="13"/>
  <c r="AA31" i="13"/>
  <c r="A32" i="13"/>
  <c r="B32" i="13"/>
  <c r="C32" i="13"/>
  <c r="D32" i="13"/>
  <c r="E32" i="13"/>
  <c r="F32" i="13"/>
  <c r="G32" i="13"/>
  <c r="H32" i="13"/>
  <c r="I32" i="13"/>
  <c r="J32" i="13"/>
  <c r="K32" i="13"/>
  <c r="L32" i="13"/>
  <c r="M32" i="13"/>
  <c r="N32" i="13"/>
  <c r="O32" i="13"/>
  <c r="P32" i="13"/>
  <c r="Q32" i="13"/>
  <c r="R32" i="13"/>
  <c r="S32" i="13"/>
  <c r="T32" i="13"/>
  <c r="U32" i="13"/>
  <c r="V32" i="13"/>
  <c r="W32" i="13"/>
  <c r="X32" i="13"/>
  <c r="Y32" i="13"/>
  <c r="Z32" i="13"/>
  <c r="AA32" i="13"/>
  <c r="A33" i="13"/>
  <c r="B33" i="13"/>
  <c r="C33" i="13"/>
  <c r="D33" i="13"/>
  <c r="E33" i="13"/>
  <c r="F33" i="13"/>
  <c r="G33" i="13"/>
  <c r="H33" i="13"/>
  <c r="I33" i="13"/>
  <c r="J33" i="13"/>
  <c r="K33" i="13"/>
  <c r="L33" i="13"/>
  <c r="M33" i="13"/>
  <c r="N33" i="13"/>
  <c r="O33" i="13"/>
  <c r="P33" i="13"/>
  <c r="Q33" i="13"/>
  <c r="R33" i="13"/>
  <c r="S33" i="13"/>
  <c r="T33" i="13"/>
  <c r="U33" i="13"/>
  <c r="V33" i="13"/>
  <c r="W33" i="13"/>
  <c r="X33" i="13"/>
  <c r="Y33" i="13"/>
  <c r="Z33" i="13"/>
  <c r="AA33" i="13"/>
  <c r="A34" i="13"/>
  <c r="B34" i="13"/>
  <c r="C34" i="13"/>
  <c r="D34" i="13"/>
  <c r="E34" i="13"/>
  <c r="F34" i="13"/>
  <c r="G34" i="13"/>
  <c r="H34" i="13"/>
  <c r="I34" i="13"/>
  <c r="J34" i="13"/>
  <c r="K34" i="13"/>
  <c r="L34" i="13"/>
  <c r="M34" i="13"/>
  <c r="N34" i="13"/>
  <c r="O34" i="13"/>
  <c r="P34" i="13"/>
  <c r="Q34" i="13"/>
  <c r="R34" i="13"/>
  <c r="S34" i="13"/>
  <c r="T34" i="13"/>
  <c r="U34" i="13"/>
  <c r="V34" i="13"/>
  <c r="W34" i="13"/>
  <c r="X34" i="13"/>
  <c r="Y34" i="13"/>
  <c r="Z34" i="13"/>
  <c r="AA34" i="13"/>
  <c r="A35" i="13"/>
  <c r="B35" i="13"/>
  <c r="C35" i="13"/>
  <c r="D35" i="13"/>
  <c r="E35" i="13"/>
  <c r="F35" i="13"/>
  <c r="G35" i="13"/>
  <c r="H35" i="13"/>
  <c r="I35" i="13"/>
  <c r="J35" i="13"/>
  <c r="K35" i="13"/>
  <c r="L35" i="13"/>
  <c r="M35" i="13"/>
  <c r="N35" i="13"/>
  <c r="O35" i="13"/>
  <c r="P35" i="13"/>
  <c r="Q35" i="13"/>
  <c r="R35" i="13"/>
  <c r="S35" i="13"/>
  <c r="T35" i="13"/>
  <c r="U35" i="13"/>
  <c r="V35" i="13"/>
  <c r="W35" i="13"/>
  <c r="X35" i="13"/>
  <c r="Y35" i="13"/>
  <c r="Z35" i="13"/>
  <c r="AA35" i="13"/>
  <c r="A36" i="13"/>
  <c r="B36" i="13"/>
  <c r="C36" i="13"/>
  <c r="D36" i="13"/>
  <c r="E36" i="13"/>
  <c r="F36" i="13"/>
  <c r="G36" i="13"/>
  <c r="H36" i="13"/>
  <c r="I36" i="13"/>
  <c r="J36" i="13"/>
  <c r="K36" i="13"/>
  <c r="L36" i="13"/>
  <c r="M36" i="13"/>
  <c r="N36" i="13"/>
  <c r="O36" i="13"/>
  <c r="P36" i="13"/>
  <c r="Q36" i="13"/>
  <c r="R36" i="13"/>
  <c r="S36" i="13"/>
  <c r="T36" i="13"/>
  <c r="U36" i="13"/>
  <c r="V36" i="13"/>
  <c r="W36" i="13"/>
  <c r="X36" i="13"/>
  <c r="Y36" i="13"/>
  <c r="Z36" i="13"/>
  <c r="AA36" i="13"/>
  <c r="A37" i="13"/>
  <c r="B37" i="13"/>
  <c r="C37" i="13"/>
  <c r="D37" i="13"/>
  <c r="E37" i="13"/>
  <c r="F37" i="13"/>
  <c r="G37" i="13"/>
  <c r="H37" i="13"/>
  <c r="I37" i="13"/>
  <c r="J37" i="13"/>
  <c r="K37" i="13"/>
  <c r="L37" i="13"/>
  <c r="M37" i="13"/>
  <c r="N37" i="13"/>
  <c r="O37" i="13"/>
  <c r="P37" i="13"/>
  <c r="Q37" i="13"/>
  <c r="R37" i="13"/>
  <c r="S37" i="13"/>
  <c r="T37" i="13"/>
  <c r="U37" i="13"/>
  <c r="V37" i="13"/>
  <c r="W37" i="13"/>
  <c r="X37" i="13"/>
  <c r="Y37" i="13"/>
  <c r="Z37" i="13"/>
  <c r="AA37" i="13"/>
  <c r="A38" i="13"/>
  <c r="B38"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39" i="13"/>
  <c r="B39" i="13"/>
  <c r="C39" i="13"/>
  <c r="D39" i="13"/>
  <c r="E39" i="13"/>
  <c r="F39" i="13"/>
  <c r="G39" i="13"/>
  <c r="H39" i="13"/>
  <c r="I39" i="13"/>
  <c r="J39" i="13"/>
  <c r="K39" i="13"/>
  <c r="L39" i="13"/>
  <c r="M39" i="13"/>
  <c r="N39" i="13"/>
  <c r="O39" i="13"/>
  <c r="P39" i="13"/>
  <c r="Q39" i="13"/>
  <c r="R39" i="13"/>
  <c r="S39" i="13"/>
  <c r="T39" i="13"/>
  <c r="U39" i="13"/>
  <c r="V39" i="13"/>
  <c r="W39" i="13"/>
  <c r="X39" i="13"/>
  <c r="Y39" i="13"/>
  <c r="Z39" i="13"/>
  <c r="AA39" i="13"/>
  <c r="A40" i="13"/>
  <c r="B40" i="13"/>
  <c r="C40" i="13"/>
  <c r="D40" i="13"/>
  <c r="E40" i="13"/>
  <c r="F40" i="13"/>
  <c r="G40" i="13"/>
  <c r="H40" i="13"/>
  <c r="I40" i="13"/>
  <c r="J40" i="13"/>
  <c r="K40" i="13"/>
  <c r="L40" i="13"/>
  <c r="M40" i="13"/>
  <c r="N40" i="13"/>
  <c r="O40" i="13"/>
  <c r="P40" i="13"/>
  <c r="Q40" i="13"/>
  <c r="R40" i="13"/>
  <c r="S40" i="13"/>
  <c r="T40" i="13"/>
  <c r="U40" i="13"/>
  <c r="V40" i="13"/>
  <c r="W40" i="13"/>
  <c r="X40" i="13"/>
  <c r="Y40" i="13"/>
  <c r="Z40" i="13"/>
  <c r="AA40" i="13"/>
  <c r="A41" i="13"/>
  <c r="B41" i="13"/>
  <c r="C41" i="13"/>
  <c r="D41" i="13"/>
  <c r="E41" i="13"/>
  <c r="F41" i="13"/>
  <c r="G41" i="13"/>
  <c r="H41" i="13"/>
  <c r="I41" i="13"/>
  <c r="J41" i="13"/>
  <c r="K41" i="13"/>
  <c r="L41" i="13"/>
  <c r="M41" i="13"/>
  <c r="N41" i="13"/>
  <c r="O41" i="13"/>
  <c r="P41" i="13"/>
  <c r="Q41" i="13"/>
  <c r="R41" i="13"/>
  <c r="S41" i="13"/>
  <c r="T41" i="13"/>
  <c r="U41" i="13"/>
  <c r="V41" i="13"/>
  <c r="W41" i="13"/>
  <c r="X41" i="13"/>
  <c r="Y41" i="13"/>
  <c r="Z41" i="13"/>
  <c r="AA41" i="13"/>
  <c r="A42" i="13"/>
  <c r="B42" i="13"/>
  <c r="C42" i="13"/>
  <c r="D42" i="13"/>
  <c r="E42" i="13"/>
  <c r="F42" i="13"/>
  <c r="G42" i="13"/>
  <c r="H42" i="13"/>
  <c r="I42" i="13"/>
  <c r="J42" i="13"/>
  <c r="K42" i="13"/>
  <c r="L42" i="13"/>
  <c r="M42" i="13"/>
  <c r="N42" i="13"/>
  <c r="O42" i="13"/>
  <c r="P42" i="13"/>
  <c r="Q42" i="13"/>
  <c r="R42" i="13"/>
  <c r="S42" i="13"/>
  <c r="T42" i="13"/>
  <c r="U42" i="13"/>
  <c r="V42" i="13"/>
  <c r="W42" i="13"/>
  <c r="X42" i="13"/>
  <c r="Y42" i="13"/>
  <c r="Z42" i="13"/>
  <c r="AA42" i="13"/>
  <c r="A43" i="13"/>
  <c r="B43" i="13"/>
  <c r="C43" i="13"/>
  <c r="D43" i="13"/>
  <c r="E43" i="13"/>
  <c r="F43" i="13"/>
  <c r="G43" i="13"/>
  <c r="H43" i="13"/>
  <c r="I43" i="13"/>
  <c r="J43" i="13"/>
  <c r="K43" i="13"/>
  <c r="L43" i="13"/>
  <c r="M43" i="13"/>
  <c r="N43" i="13"/>
  <c r="O43" i="13"/>
  <c r="P43" i="13"/>
  <c r="Q43" i="13"/>
  <c r="R43" i="13"/>
  <c r="S43" i="13"/>
  <c r="T43" i="13"/>
  <c r="U43" i="13"/>
  <c r="V43" i="13"/>
  <c r="W43" i="13"/>
  <c r="X43" i="13"/>
  <c r="Y43" i="13"/>
  <c r="Z43" i="13"/>
  <c r="AA43" i="13"/>
  <c r="A44" i="13"/>
  <c r="B44" i="13"/>
  <c r="C44" i="13"/>
  <c r="D44" i="13"/>
  <c r="E44" i="13"/>
  <c r="F44" i="13"/>
  <c r="G44" i="13"/>
  <c r="H44" i="13"/>
  <c r="I44" i="13"/>
  <c r="J44" i="13"/>
  <c r="K44" i="13"/>
  <c r="L44" i="13"/>
  <c r="M44" i="13"/>
  <c r="N44" i="13"/>
  <c r="O44" i="13"/>
  <c r="P44" i="13"/>
  <c r="Q44" i="13"/>
  <c r="R44" i="13"/>
  <c r="S44" i="13"/>
  <c r="T44" i="13"/>
  <c r="U44" i="13"/>
  <c r="V44" i="13"/>
  <c r="W44" i="13"/>
  <c r="X44" i="13"/>
  <c r="Y44" i="13"/>
  <c r="Z44" i="13"/>
  <c r="AA44" i="13"/>
  <c r="A45" i="13"/>
  <c r="B45" i="13"/>
  <c r="C45" i="13"/>
  <c r="D45" i="13"/>
  <c r="E45" i="13"/>
  <c r="F45" i="13"/>
  <c r="G45" i="13"/>
  <c r="H45" i="13"/>
  <c r="I45" i="13"/>
  <c r="J45" i="13"/>
  <c r="K45" i="13"/>
  <c r="L45" i="13"/>
  <c r="M45" i="13"/>
  <c r="N45" i="13"/>
  <c r="O45" i="13"/>
  <c r="P45" i="13"/>
  <c r="Q45" i="13"/>
  <c r="R45" i="13"/>
  <c r="S45" i="13"/>
  <c r="T45" i="13"/>
  <c r="U45" i="13"/>
  <c r="V45" i="13"/>
  <c r="W45" i="13"/>
  <c r="X45" i="13"/>
  <c r="Y45" i="13"/>
  <c r="Z45" i="13"/>
  <c r="AA45" i="13"/>
  <c r="A46" i="13"/>
  <c r="B46" i="13"/>
  <c r="C46" i="13"/>
  <c r="D46" i="13"/>
  <c r="E46" i="13"/>
  <c r="F46" i="13"/>
  <c r="G46" i="13"/>
  <c r="H46" i="13"/>
  <c r="I46" i="13"/>
  <c r="J46" i="13"/>
  <c r="K46" i="13"/>
  <c r="L46" i="13"/>
  <c r="M46" i="13"/>
  <c r="N46" i="13"/>
  <c r="O46" i="13"/>
  <c r="P46" i="13"/>
  <c r="Q46" i="13"/>
  <c r="R46" i="13"/>
  <c r="S46" i="13"/>
  <c r="T46" i="13"/>
  <c r="U46" i="13"/>
  <c r="V46" i="13"/>
  <c r="W46" i="13"/>
  <c r="X46" i="13"/>
  <c r="Y46" i="13"/>
  <c r="Z46" i="13"/>
  <c r="AA46" i="13"/>
  <c r="A47" i="13"/>
  <c r="B47" i="13"/>
  <c r="C47" i="13"/>
  <c r="D47" i="13"/>
  <c r="E47" i="13"/>
  <c r="F47" i="13"/>
  <c r="G47" i="13"/>
  <c r="H47" i="13"/>
  <c r="I47" i="13"/>
  <c r="J47" i="13"/>
  <c r="K47" i="13"/>
  <c r="L47" i="13"/>
  <c r="M47" i="13"/>
  <c r="N47" i="13"/>
  <c r="O47" i="13"/>
  <c r="P47" i="13"/>
  <c r="Q47" i="13"/>
  <c r="R47" i="13"/>
  <c r="S47" i="13"/>
  <c r="T47" i="13"/>
  <c r="U47" i="13"/>
  <c r="V47" i="13"/>
  <c r="W47" i="13"/>
  <c r="X47" i="13"/>
  <c r="Y47" i="13"/>
  <c r="Z47" i="13"/>
  <c r="AA47" i="13"/>
  <c r="A48" i="13"/>
  <c r="B48" i="13"/>
  <c r="C48" i="13"/>
  <c r="D48" i="13"/>
  <c r="E48" i="13"/>
  <c r="F48" i="13"/>
  <c r="G48" i="13"/>
  <c r="H48" i="13"/>
  <c r="I48" i="13"/>
  <c r="J48" i="13"/>
  <c r="K48" i="13"/>
  <c r="L48" i="13"/>
  <c r="M48" i="13"/>
  <c r="N48" i="13"/>
  <c r="O48" i="13"/>
  <c r="P48" i="13"/>
  <c r="Q48" i="13"/>
  <c r="R48" i="13"/>
  <c r="S48" i="13"/>
  <c r="T48" i="13"/>
  <c r="U48" i="13"/>
  <c r="V48" i="13"/>
  <c r="W48" i="13"/>
  <c r="X48" i="13"/>
  <c r="Y48" i="13"/>
  <c r="Z48" i="13"/>
  <c r="AA48" i="13"/>
  <c r="AA2" i="13"/>
  <c r="AB13" i="13" l="1"/>
  <c r="AB3" i="13"/>
  <c r="AB8" i="13"/>
  <c r="AB6" i="13"/>
  <c r="AB10" i="13"/>
  <c r="AB11" i="13"/>
  <c r="AB49" i="13"/>
  <c r="AB36" i="13"/>
  <c r="AB22" i="13"/>
  <c r="AB23" i="13"/>
  <c r="AB31" i="13"/>
  <c r="AB27" i="13"/>
  <c r="AB53" i="13"/>
  <c r="AB34" i="13"/>
  <c r="AB24" i="13"/>
  <c r="AB52" i="13"/>
  <c r="AB46" i="13"/>
  <c r="AB40" i="13"/>
  <c r="AB48" i="13"/>
  <c r="AB35" i="13"/>
  <c r="E23" i="12"/>
  <c r="AB25" i="13"/>
  <c r="AB15" i="13"/>
  <c r="AB7" i="13"/>
  <c r="AB50" i="13"/>
  <c r="AB42" i="13"/>
  <c r="AB32" i="13"/>
  <c r="AB16" i="13"/>
  <c r="AB39" i="13"/>
  <c r="AB17" i="13"/>
  <c r="AB12" i="13"/>
  <c r="E11" i="12"/>
  <c r="AB44" i="13"/>
  <c r="AB29" i="13"/>
  <c r="AB18" i="13"/>
  <c r="AB14" i="13"/>
  <c r="AB45" i="13"/>
  <c r="AB41" i="13"/>
  <c r="AB37" i="13"/>
  <c r="AB30" i="13"/>
  <c r="AB19" i="13"/>
  <c r="E18" i="12"/>
  <c r="AB47" i="13"/>
  <c r="AB38" i="13"/>
  <c r="AB26" i="13"/>
  <c r="AB20" i="13"/>
  <c r="AB9" i="13"/>
  <c r="AB4" i="13"/>
  <c r="AB51" i="13"/>
  <c r="AB43" i="13"/>
  <c r="AB33" i="13"/>
  <c r="AB28" i="13"/>
  <c r="AB21" i="13"/>
  <c r="AB5" i="13"/>
  <c r="E26" i="12"/>
  <c r="E10" i="12"/>
  <c r="E15" i="12"/>
  <c r="E19" i="12"/>
  <c r="E14" i="12"/>
  <c r="E12" i="12"/>
  <c r="E9" i="12"/>
  <c r="E22" i="12"/>
  <c r="E20" i="12"/>
  <c r="E17" i="12"/>
  <c r="E25" i="12"/>
  <c r="E7" i="12"/>
  <c r="E6" i="12"/>
  <c r="E4" i="12"/>
  <c r="E24" i="12"/>
  <c r="E21" i="12"/>
  <c r="E16" i="12"/>
  <c r="E13" i="12"/>
  <c r="E8" i="12"/>
  <c r="E5" i="12"/>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B29"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B41"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B34" i="14"/>
  <c r="AB34" i="14" l="1"/>
  <c r="AB43" i="14"/>
  <c r="AB41" i="14"/>
  <c r="AB29" i="14"/>
  <c r="AC43" i="14" l="1"/>
  <c r="AC29" i="14"/>
  <c r="AC34" i="14"/>
  <c r="AC41" i="14"/>
  <c r="V11" i="15"/>
  <c r="U11" i="15"/>
  <c r="T11" i="15"/>
  <c r="S11" i="15"/>
  <c r="R11" i="15"/>
  <c r="Q11" i="15"/>
  <c r="P11" i="15"/>
  <c r="O11" i="15"/>
  <c r="N11" i="15"/>
  <c r="M11" i="15"/>
  <c r="L11" i="15"/>
  <c r="K11" i="15"/>
  <c r="J11" i="15"/>
  <c r="I11" i="15"/>
  <c r="H11" i="15"/>
  <c r="G11" i="15"/>
  <c r="F11" i="15"/>
  <c r="E11" i="15"/>
  <c r="D11" i="15"/>
  <c r="C11" i="15"/>
  <c r="V27" i="15"/>
  <c r="U27" i="15"/>
  <c r="T27" i="15"/>
  <c r="S27" i="15"/>
  <c r="R27" i="15"/>
  <c r="Q27" i="15"/>
  <c r="P27" i="15"/>
  <c r="O27" i="15"/>
  <c r="N27" i="15"/>
  <c r="M27" i="15"/>
  <c r="L27" i="15"/>
  <c r="K27" i="15"/>
  <c r="J27" i="15"/>
  <c r="I27" i="15"/>
  <c r="H27" i="15"/>
  <c r="G27" i="15"/>
  <c r="F27" i="15"/>
  <c r="E27" i="15"/>
  <c r="D27" i="15"/>
  <c r="C27" i="15"/>
  <c r="B27" i="15"/>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I10" i="8"/>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B44" i="14"/>
  <c r="I35" i="6"/>
  <c r="I34" i="6"/>
  <c r="I32" i="6"/>
  <c r="I31" i="6"/>
  <c r="I29" i="6"/>
  <c r="I28" i="6"/>
  <c r="I26" i="6"/>
  <c r="I23" i="6"/>
  <c r="I22" i="6"/>
  <c r="I20" i="6"/>
  <c r="I19" i="6"/>
  <c r="I17" i="6"/>
  <c r="I16" i="6"/>
  <c r="I14" i="6"/>
  <c r="I13" i="6"/>
  <c r="I11" i="6"/>
  <c r="I10" i="6"/>
  <c r="I5" i="6"/>
  <c r="I4" i="6"/>
  <c r="C41" i="6"/>
  <c r="C40" i="6"/>
  <c r="C38" i="6"/>
  <c r="C37" i="6"/>
  <c r="I35" i="11"/>
  <c r="I34" i="11"/>
  <c r="I32" i="11"/>
  <c r="I31" i="11"/>
  <c r="I29" i="11"/>
  <c r="I28" i="11"/>
  <c r="I26" i="11"/>
  <c r="I25" i="11"/>
  <c r="I23" i="11"/>
  <c r="I22" i="11"/>
  <c r="I20" i="11"/>
  <c r="I19" i="11"/>
  <c r="I17" i="11"/>
  <c r="I16" i="11"/>
  <c r="I14" i="11"/>
  <c r="I13" i="11"/>
  <c r="I11" i="11"/>
  <c r="I10" i="11"/>
  <c r="I8" i="11"/>
  <c r="I7" i="11"/>
  <c r="I5" i="11"/>
  <c r="I4" i="11"/>
  <c r="C41" i="11"/>
  <c r="C40" i="11"/>
  <c r="C38" i="11"/>
  <c r="C37" i="11"/>
  <c r="AB44" i="14" l="1"/>
  <c r="AB42" i="14"/>
  <c r="AB27" i="15"/>
  <c r="AB27" i="14"/>
  <c r="AC14" i="13"/>
  <c r="AC13" i="13"/>
  <c r="V7" i="14"/>
  <c r="AC27" i="14" l="1"/>
  <c r="AA2" i="15"/>
  <c r="Z2" i="15"/>
  <c r="Y2" i="15"/>
  <c r="X2" i="15"/>
  <c r="W2" i="15"/>
  <c r="V30" i="15"/>
  <c r="V13" i="15"/>
  <c r="V16" i="15"/>
  <c r="V29" i="15"/>
  <c r="V28" i="15"/>
  <c r="V10" i="15"/>
  <c r="V17" i="15"/>
  <c r="V14" i="15"/>
  <c r="V6" i="15"/>
  <c r="V12" i="15"/>
  <c r="V5" i="15"/>
  <c r="V15" i="15"/>
  <c r="V8" i="15"/>
  <c r="V4" i="15"/>
  <c r="V7" i="15"/>
  <c r="V3" i="15"/>
  <c r="V2" i="15"/>
  <c r="U18" i="15"/>
  <c r="U30" i="15"/>
  <c r="U13" i="15"/>
  <c r="U16" i="15"/>
  <c r="U29" i="15"/>
  <c r="U28" i="15"/>
  <c r="U10" i="15"/>
  <c r="U24" i="15"/>
  <c r="U26" i="15"/>
  <c r="U17" i="15"/>
  <c r="U14" i="15"/>
  <c r="U6" i="15"/>
  <c r="U23" i="15"/>
  <c r="U22" i="15"/>
  <c r="U12" i="15"/>
  <c r="U20" i="15"/>
  <c r="U5" i="15"/>
  <c r="U15" i="15"/>
  <c r="U8" i="15"/>
  <c r="U4" i="15"/>
  <c r="U7" i="15"/>
  <c r="U3" i="15"/>
  <c r="U2" i="15"/>
  <c r="T18" i="15"/>
  <c r="T30" i="15"/>
  <c r="T13" i="15"/>
  <c r="T16" i="15"/>
  <c r="T29" i="15"/>
  <c r="T28" i="15"/>
  <c r="T10" i="15"/>
  <c r="T24" i="15"/>
  <c r="T26" i="15"/>
  <c r="T17" i="15"/>
  <c r="T14" i="15"/>
  <c r="T6" i="15"/>
  <c r="T23" i="15"/>
  <c r="T22" i="15"/>
  <c r="T12" i="15"/>
  <c r="T20" i="15"/>
  <c r="T5" i="15"/>
  <c r="T15" i="15"/>
  <c r="T8" i="15"/>
  <c r="T4" i="15"/>
  <c r="T7" i="15"/>
  <c r="T3" i="15"/>
  <c r="T2" i="15"/>
  <c r="S18" i="15"/>
  <c r="S30" i="15"/>
  <c r="S13" i="15"/>
  <c r="S16" i="15"/>
  <c r="S29" i="15"/>
  <c r="S28" i="15"/>
  <c r="S10" i="15"/>
  <c r="S24" i="15"/>
  <c r="S26" i="15"/>
  <c r="S17" i="15"/>
  <c r="S14" i="15"/>
  <c r="S6" i="15"/>
  <c r="S23" i="15"/>
  <c r="S22" i="15"/>
  <c r="S12" i="15"/>
  <c r="S20" i="15"/>
  <c r="S5" i="15"/>
  <c r="S15" i="15"/>
  <c r="S8" i="15"/>
  <c r="S4" i="15"/>
  <c r="S7" i="15"/>
  <c r="S3" i="15"/>
  <c r="S2" i="15"/>
  <c r="R18" i="15"/>
  <c r="R30" i="15"/>
  <c r="R13" i="15"/>
  <c r="R16" i="15"/>
  <c r="R29" i="15"/>
  <c r="R28" i="15"/>
  <c r="R10" i="15"/>
  <c r="R24" i="15"/>
  <c r="R26" i="15"/>
  <c r="R17" i="15"/>
  <c r="R14" i="15"/>
  <c r="R6" i="15"/>
  <c r="R23" i="15"/>
  <c r="R22" i="15"/>
  <c r="R12" i="15"/>
  <c r="R20" i="15"/>
  <c r="R5" i="15"/>
  <c r="R15" i="15"/>
  <c r="R8" i="15"/>
  <c r="R4" i="15"/>
  <c r="R7" i="15"/>
  <c r="R3" i="15"/>
  <c r="R2" i="15"/>
  <c r="Q18" i="15"/>
  <c r="Q30" i="15"/>
  <c r="Q13" i="15"/>
  <c r="Q16" i="15"/>
  <c r="Q29" i="15"/>
  <c r="Q28" i="15"/>
  <c r="Q10" i="15"/>
  <c r="Q24" i="15"/>
  <c r="Q26" i="15"/>
  <c r="Q17" i="15"/>
  <c r="Q14" i="15"/>
  <c r="Q6" i="15"/>
  <c r="Q23" i="15"/>
  <c r="Q22" i="15"/>
  <c r="Q12" i="15"/>
  <c r="Q20" i="15"/>
  <c r="Q5" i="15"/>
  <c r="Q15" i="15"/>
  <c r="Q8" i="15"/>
  <c r="Q4" i="15"/>
  <c r="Q7" i="15"/>
  <c r="Q3" i="15"/>
  <c r="Q2" i="15"/>
  <c r="P18" i="15"/>
  <c r="P30" i="15"/>
  <c r="P13" i="15"/>
  <c r="P16" i="15"/>
  <c r="P29" i="15"/>
  <c r="P28" i="15"/>
  <c r="P10" i="15"/>
  <c r="P24" i="15"/>
  <c r="P26" i="15"/>
  <c r="P17" i="15"/>
  <c r="P14" i="15"/>
  <c r="P6" i="15"/>
  <c r="P23" i="15"/>
  <c r="P22" i="15"/>
  <c r="P12" i="15"/>
  <c r="P20" i="15"/>
  <c r="P5" i="15"/>
  <c r="P15" i="15"/>
  <c r="P8" i="15"/>
  <c r="P4" i="15"/>
  <c r="P7" i="15"/>
  <c r="P3" i="15"/>
  <c r="P2" i="15"/>
  <c r="O18" i="15"/>
  <c r="O30" i="15"/>
  <c r="O13" i="15"/>
  <c r="O16" i="15"/>
  <c r="O29" i="15"/>
  <c r="O28" i="15"/>
  <c r="O10" i="15"/>
  <c r="O24" i="15"/>
  <c r="O26" i="15"/>
  <c r="O17" i="15"/>
  <c r="O14" i="15"/>
  <c r="O6" i="15"/>
  <c r="O23" i="15"/>
  <c r="O22" i="15"/>
  <c r="O12" i="15"/>
  <c r="O20" i="15"/>
  <c r="O5" i="15"/>
  <c r="O15" i="15"/>
  <c r="O8" i="15"/>
  <c r="O4" i="15"/>
  <c r="O7" i="15"/>
  <c r="O3" i="15"/>
  <c r="O2" i="15"/>
  <c r="N18" i="15"/>
  <c r="N30" i="15"/>
  <c r="N13" i="15"/>
  <c r="N16" i="15"/>
  <c r="N29" i="15"/>
  <c r="N28" i="15"/>
  <c r="N10" i="15"/>
  <c r="N24" i="15"/>
  <c r="N26" i="15"/>
  <c r="N17" i="15"/>
  <c r="N14" i="15"/>
  <c r="N6" i="15"/>
  <c r="N23" i="15"/>
  <c r="N22" i="15"/>
  <c r="N12" i="15"/>
  <c r="N20" i="15"/>
  <c r="N5" i="15"/>
  <c r="N15" i="15"/>
  <c r="N8" i="15"/>
  <c r="N4" i="15"/>
  <c r="N7" i="15"/>
  <c r="N3" i="15"/>
  <c r="N2" i="15"/>
  <c r="M18" i="15"/>
  <c r="M30" i="15"/>
  <c r="M13" i="15"/>
  <c r="M16" i="15"/>
  <c r="M29" i="15"/>
  <c r="M28" i="15"/>
  <c r="M10" i="15"/>
  <c r="M24" i="15"/>
  <c r="M26" i="15"/>
  <c r="M17" i="15"/>
  <c r="M14" i="15"/>
  <c r="M6" i="15"/>
  <c r="M23" i="15"/>
  <c r="M22" i="15"/>
  <c r="M12" i="15"/>
  <c r="M20" i="15"/>
  <c r="M5" i="15"/>
  <c r="M15" i="15"/>
  <c r="M8" i="15"/>
  <c r="M4" i="15"/>
  <c r="M7" i="15"/>
  <c r="M3" i="15"/>
  <c r="M2" i="15"/>
  <c r="L18" i="15"/>
  <c r="L30" i="15"/>
  <c r="L13" i="15"/>
  <c r="L16" i="15"/>
  <c r="L29" i="15"/>
  <c r="L28" i="15"/>
  <c r="L10" i="15"/>
  <c r="L24" i="15"/>
  <c r="L26" i="15"/>
  <c r="L17" i="15"/>
  <c r="L14" i="15"/>
  <c r="L6" i="15"/>
  <c r="L23" i="15"/>
  <c r="L22" i="15"/>
  <c r="L12" i="15"/>
  <c r="L20" i="15"/>
  <c r="L5" i="15"/>
  <c r="L15" i="15"/>
  <c r="L8" i="15"/>
  <c r="L4" i="15"/>
  <c r="L7" i="15"/>
  <c r="L3" i="15"/>
  <c r="L2" i="15"/>
  <c r="K18" i="15"/>
  <c r="K30" i="15"/>
  <c r="K13" i="15"/>
  <c r="K16" i="15"/>
  <c r="K29" i="15"/>
  <c r="K28" i="15"/>
  <c r="K10" i="15"/>
  <c r="K24" i="15"/>
  <c r="K26" i="15"/>
  <c r="K17" i="15"/>
  <c r="K14" i="15"/>
  <c r="K6" i="15"/>
  <c r="K23" i="15"/>
  <c r="K22" i="15"/>
  <c r="K12" i="15"/>
  <c r="K20" i="15"/>
  <c r="K5" i="15"/>
  <c r="K15" i="15"/>
  <c r="K8" i="15"/>
  <c r="K4" i="15"/>
  <c r="K7" i="15"/>
  <c r="K3" i="15"/>
  <c r="K2" i="15"/>
  <c r="J18" i="15"/>
  <c r="J30" i="15"/>
  <c r="J13" i="15"/>
  <c r="J16" i="15"/>
  <c r="J29" i="15"/>
  <c r="J28" i="15"/>
  <c r="J10" i="15"/>
  <c r="J24" i="15"/>
  <c r="J26" i="15"/>
  <c r="J17" i="15"/>
  <c r="J14" i="15"/>
  <c r="J6" i="15"/>
  <c r="J23" i="15"/>
  <c r="J22" i="15"/>
  <c r="J12" i="15"/>
  <c r="J20" i="15"/>
  <c r="J5" i="15"/>
  <c r="J15" i="15"/>
  <c r="J8" i="15"/>
  <c r="J4" i="15"/>
  <c r="J7" i="15"/>
  <c r="J3" i="15"/>
  <c r="J2" i="15"/>
  <c r="I18" i="15"/>
  <c r="I30" i="15"/>
  <c r="I13" i="15"/>
  <c r="I16" i="15"/>
  <c r="I29" i="15"/>
  <c r="I28" i="15"/>
  <c r="I10" i="15"/>
  <c r="I24" i="15"/>
  <c r="I26" i="15"/>
  <c r="I17" i="15"/>
  <c r="I14" i="15"/>
  <c r="I6" i="15"/>
  <c r="I23" i="15"/>
  <c r="I22" i="15"/>
  <c r="I12" i="15"/>
  <c r="I20" i="15"/>
  <c r="I5" i="15"/>
  <c r="I15" i="15"/>
  <c r="I8" i="15"/>
  <c r="I4" i="15"/>
  <c r="I7" i="15"/>
  <c r="I3" i="15"/>
  <c r="I2" i="15"/>
  <c r="H18" i="15"/>
  <c r="H30" i="15"/>
  <c r="H13" i="15"/>
  <c r="H16" i="15"/>
  <c r="H29" i="15"/>
  <c r="H28" i="15"/>
  <c r="H10" i="15"/>
  <c r="H24" i="15"/>
  <c r="H26" i="15"/>
  <c r="H17" i="15"/>
  <c r="H14" i="15"/>
  <c r="H6" i="15"/>
  <c r="H23" i="15"/>
  <c r="H22" i="15"/>
  <c r="H12" i="15"/>
  <c r="H20" i="15"/>
  <c r="H5" i="15"/>
  <c r="H15" i="15"/>
  <c r="H8" i="15"/>
  <c r="H4" i="15"/>
  <c r="H7" i="15"/>
  <c r="H3" i="15"/>
  <c r="H2" i="15"/>
  <c r="G18" i="15"/>
  <c r="G30" i="15"/>
  <c r="G13" i="15"/>
  <c r="G16" i="15"/>
  <c r="G29" i="15"/>
  <c r="G28" i="15"/>
  <c r="G10" i="15"/>
  <c r="G24" i="15"/>
  <c r="G26" i="15"/>
  <c r="G17" i="15"/>
  <c r="G14" i="15"/>
  <c r="G6" i="15"/>
  <c r="G23" i="15"/>
  <c r="G22" i="15"/>
  <c r="G12" i="15"/>
  <c r="G20" i="15"/>
  <c r="G5" i="15"/>
  <c r="G15" i="15"/>
  <c r="G8" i="15"/>
  <c r="G4" i="15"/>
  <c r="G7" i="15"/>
  <c r="G3" i="15"/>
  <c r="G2" i="15"/>
  <c r="F18" i="15"/>
  <c r="F30" i="15"/>
  <c r="F13" i="15"/>
  <c r="F16" i="15"/>
  <c r="F29" i="15"/>
  <c r="F28" i="15"/>
  <c r="F10" i="15"/>
  <c r="F24" i="15"/>
  <c r="F26" i="15"/>
  <c r="F17" i="15"/>
  <c r="F14" i="15"/>
  <c r="F6" i="15"/>
  <c r="F23" i="15"/>
  <c r="F22" i="15"/>
  <c r="F12" i="15"/>
  <c r="F20" i="15"/>
  <c r="F5" i="15"/>
  <c r="F15" i="15"/>
  <c r="F8" i="15"/>
  <c r="F4" i="15"/>
  <c r="F7" i="15"/>
  <c r="F3" i="15"/>
  <c r="F2" i="15"/>
  <c r="E18" i="15"/>
  <c r="E30" i="15"/>
  <c r="E13" i="15"/>
  <c r="E16" i="15"/>
  <c r="E29" i="15"/>
  <c r="E28" i="15"/>
  <c r="E10" i="15"/>
  <c r="E24" i="15"/>
  <c r="E26" i="15"/>
  <c r="E17" i="15"/>
  <c r="E14" i="15"/>
  <c r="E6" i="15"/>
  <c r="E23" i="15"/>
  <c r="E22" i="15"/>
  <c r="E12" i="15"/>
  <c r="E20" i="15"/>
  <c r="E5" i="15"/>
  <c r="E15" i="15"/>
  <c r="E8" i="15"/>
  <c r="E4" i="15"/>
  <c r="E7" i="15"/>
  <c r="E3" i="15"/>
  <c r="E2" i="15"/>
  <c r="D18" i="15"/>
  <c r="D30" i="15"/>
  <c r="D13" i="15"/>
  <c r="D16" i="15"/>
  <c r="D29" i="15"/>
  <c r="D28" i="15"/>
  <c r="D10" i="15"/>
  <c r="D24" i="15"/>
  <c r="D26" i="15"/>
  <c r="D17" i="15"/>
  <c r="D14" i="15"/>
  <c r="D6" i="15"/>
  <c r="D23" i="15"/>
  <c r="D22" i="15"/>
  <c r="D12" i="15"/>
  <c r="D20" i="15"/>
  <c r="D5" i="15"/>
  <c r="D15" i="15"/>
  <c r="D8" i="15"/>
  <c r="D4" i="15"/>
  <c r="D7" i="15"/>
  <c r="D3" i="15"/>
  <c r="D2" i="15"/>
  <c r="C18" i="15"/>
  <c r="C30" i="15"/>
  <c r="C13" i="15"/>
  <c r="C16" i="15"/>
  <c r="C29" i="15"/>
  <c r="C28" i="15"/>
  <c r="C10" i="15"/>
  <c r="C24" i="15"/>
  <c r="C26" i="15"/>
  <c r="C17" i="15"/>
  <c r="C14" i="15"/>
  <c r="C6" i="15"/>
  <c r="C23" i="15"/>
  <c r="C22" i="15"/>
  <c r="C12" i="15"/>
  <c r="C20" i="15"/>
  <c r="C5" i="15"/>
  <c r="C15" i="15"/>
  <c r="C8" i="15"/>
  <c r="C4" i="15"/>
  <c r="C7" i="15"/>
  <c r="C3" i="15"/>
  <c r="C2" i="15"/>
  <c r="J5" i="8"/>
  <c r="B29" i="15"/>
  <c r="B28" i="15"/>
  <c r="AB28" i="15" s="1"/>
  <c r="J6" i="8"/>
  <c r="B26" i="15"/>
  <c r="B4" i="15"/>
  <c r="B3" i="15"/>
  <c r="B2" i="15"/>
  <c r="A2" i="15"/>
  <c r="AA38" i="14"/>
  <c r="AA23" i="14"/>
  <c r="AA31" i="14"/>
  <c r="AA33" i="14"/>
  <c r="AA35" i="14"/>
  <c r="AA40" i="14"/>
  <c r="AA39" i="14"/>
  <c r="AA36" i="14"/>
  <c r="AA37" i="14"/>
  <c r="AA30" i="14"/>
  <c r="AA45" i="14"/>
  <c r="AA46" i="14"/>
  <c r="AA28" i="14"/>
  <c r="AA32" i="14"/>
  <c r="AA18" i="14"/>
  <c r="AA24" i="14"/>
  <c r="AA21" i="14"/>
  <c r="AA26" i="14"/>
  <c r="AA25" i="14"/>
  <c r="AA17" i="14"/>
  <c r="AA16" i="14"/>
  <c r="AA19" i="14"/>
  <c r="AA6" i="14"/>
  <c r="AA20" i="14"/>
  <c r="AA22" i="14"/>
  <c r="AA7" i="14"/>
  <c r="AA4" i="14"/>
  <c r="AA15" i="14"/>
  <c r="AA14" i="14"/>
  <c r="AA13" i="14"/>
  <c r="AA12" i="14"/>
  <c r="AA11" i="14"/>
  <c r="AA10" i="14"/>
  <c r="AA9" i="14"/>
  <c r="AA8" i="14"/>
  <c r="AA5" i="14"/>
  <c r="AA3" i="14"/>
  <c r="AA2" i="14"/>
  <c r="Z38" i="14"/>
  <c r="Z23" i="14"/>
  <c r="Z31" i="14"/>
  <c r="Z33" i="14"/>
  <c r="Z35" i="14"/>
  <c r="Z40" i="14"/>
  <c r="Z39" i="14"/>
  <c r="Z36" i="14"/>
  <c r="Z37" i="14"/>
  <c r="Z30" i="14"/>
  <c r="Z45" i="14"/>
  <c r="Z46" i="14"/>
  <c r="Z28" i="14"/>
  <c r="Z32" i="14"/>
  <c r="Z18" i="14"/>
  <c r="Z24" i="14"/>
  <c r="Z21" i="14"/>
  <c r="Z26" i="14"/>
  <c r="Z25" i="14"/>
  <c r="Z17" i="14"/>
  <c r="Z16" i="14"/>
  <c r="Z19" i="14"/>
  <c r="Z6" i="14"/>
  <c r="Z20" i="14"/>
  <c r="Z22" i="14"/>
  <c r="Z7" i="14"/>
  <c r="Z4" i="14"/>
  <c r="Z15" i="14"/>
  <c r="Z14" i="14"/>
  <c r="Z13" i="14"/>
  <c r="Z12" i="14"/>
  <c r="Z11" i="14"/>
  <c r="Z10" i="14"/>
  <c r="Z9" i="14"/>
  <c r="Z8" i="14"/>
  <c r="Z5" i="14"/>
  <c r="Z3" i="14"/>
  <c r="Z2" i="14"/>
  <c r="Y38" i="14"/>
  <c r="Y23" i="14"/>
  <c r="Y31" i="14"/>
  <c r="Y33" i="14"/>
  <c r="Y35" i="14"/>
  <c r="Y40" i="14"/>
  <c r="Y39" i="14"/>
  <c r="Y36" i="14"/>
  <c r="Y37" i="14"/>
  <c r="Y30" i="14"/>
  <c r="Y45" i="14"/>
  <c r="Y46" i="14"/>
  <c r="Y28" i="14"/>
  <c r="Y32" i="14"/>
  <c r="Y18" i="14"/>
  <c r="Y24" i="14"/>
  <c r="Y21" i="14"/>
  <c r="Y26" i="14"/>
  <c r="Y25" i="14"/>
  <c r="Y17" i="14"/>
  <c r="Y16" i="14"/>
  <c r="Y19" i="14"/>
  <c r="Y6" i="14"/>
  <c r="Y20" i="14"/>
  <c r="Y22" i="14"/>
  <c r="Y7" i="14"/>
  <c r="Y4" i="14"/>
  <c r="Y15" i="14"/>
  <c r="Y14" i="14"/>
  <c r="Y13" i="14"/>
  <c r="Y12" i="14"/>
  <c r="Y11" i="14"/>
  <c r="Y10" i="14"/>
  <c r="Y9" i="14"/>
  <c r="Y8" i="14"/>
  <c r="Y5" i="14"/>
  <c r="Y3" i="14"/>
  <c r="Y2" i="14"/>
  <c r="X38" i="14"/>
  <c r="X23" i="14"/>
  <c r="X31" i="14"/>
  <c r="X33" i="14"/>
  <c r="X35" i="14"/>
  <c r="X40" i="14"/>
  <c r="X39" i="14"/>
  <c r="X36" i="14"/>
  <c r="X37" i="14"/>
  <c r="X30" i="14"/>
  <c r="X45" i="14"/>
  <c r="X46" i="14"/>
  <c r="X28" i="14"/>
  <c r="X32" i="14"/>
  <c r="X18" i="14"/>
  <c r="X24" i="14"/>
  <c r="X21" i="14"/>
  <c r="X26" i="14"/>
  <c r="X25" i="14"/>
  <c r="X17" i="14"/>
  <c r="X16" i="14"/>
  <c r="X19" i="14"/>
  <c r="X6" i="14"/>
  <c r="X20" i="14"/>
  <c r="X22" i="14"/>
  <c r="X7" i="14"/>
  <c r="X4" i="14"/>
  <c r="X15" i="14"/>
  <c r="X14" i="14"/>
  <c r="X13" i="14"/>
  <c r="X12" i="14"/>
  <c r="X11" i="14"/>
  <c r="X10" i="14"/>
  <c r="X9" i="14"/>
  <c r="X8" i="14"/>
  <c r="X5" i="14"/>
  <c r="X3" i="14"/>
  <c r="X2" i="14"/>
  <c r="W38" i="14"/>
  <c r="W23" i="14"/>
  <c r="W31" i="14"/>
  <c r="W33" i="14"/>
  <c r="W35" i="14"/>
  <c r="W40" i="14"/>
  <c r="W39" i="14"/>
  <c r="W36" i="14"/>
  <c r="W37" i="14"/>
  <c r="W30" i="14"/>
  <c r="W45" i="14"/>
  <c r="W46" i="14"/>
  <c r="W28" i="14"/>
  <c r="W32" i="14"/>
  <c r="W18" i="14"/>
  <c r="W24" i="14"/>
  <c r="W21" i="14"/>
  <c r="W26" i="14"/>
  <c r="W25" i="14"/>
  <c r="W17" i="14"/>
  <c r="W16" i="14"/>
  <c r="W19" i="14"/>
  <c r="W6" i="14"/>
  <c r="W20" i="14"/>
  <c r="W22" i="14"/>
  <c r="W7" i="14"/>
  <c r="W4" i="14"/>
  <c r="W15" i="14"/>
  <c r="W14" i="14"/>
  <c r="W13" i="14"/>
  <c r="W12" i="14"/>
  <c r="W11" i="14"/>
  <c r="W10" i="14"/>
  <c r="W9" i="14"/>
  <c r="W8" i="14"/>
  <c r="W5" i="14"/>
  <c r="W3" i="14"/>
  <c r="W2" i="14"/>
  <c r="V38" i="14"/>
  <c r="V23" i="14"/>
  <c r="V31" i="14"/>
  <c r="V33" i="14"/>
  <c r="V35" i="14"/>
  <c r="V40" i="14"/>
  <c r="V39" i="14"/>
  <c r="V36" i="14"/>
  <c r="V37" i="14"/>
  <c r="V30" i="14"/>
  <c r="V45" i="14"/>
  <c r="V46" i="14"/>
  <c r="V28" i="14"/>
  <c r="V32" i="14"/>
  <c r="V18" i="14"/>
  <c r="V24" i="14"/>
  <c r="V21" i="14"/>
  <c r="V26" i="14"/>
  <c r="V25" i="14"/>
  <c r="V17" i="14"/>
  <c r="V16" i="14"/>
  <c r="V19" i="14"/>
  <c r="V6" i="14"/>
  <c r="V20" i="14"/>
  <c r="V22" i="14"/>
  <c r="V4" i="14"/>
  <c r="V15" i="14"/>
  <c r="V14" i="14"/>
  <c r="V13" i="14"/>
  <c r="V12" i="14"/>
  <c r="V11" i="14"/>
  <c r="V10" i="14"/>
  <c r="V9" i="14"/>
  <c r="V8" i="14"/>
  <c r="V5" i="14"/>
  <c r="V3" i="14"/>
  <c r="U38" i="14"/>
  <c r="U23" i="14"/>
  <c r="U31" i="14"/>
  <c r="U33" i="14"/>
  <c r="U35" i="14"/>
  <c r="U40" i="14"/>
  <c r="U39" i="14"/>
  <c r="U36" i="14"/>
  <c r="U37" i="14"/>
  <c r="U30" i="14"/>
  <c r="U45" i="14"/>
  <c r="U46" i="14"/>
  <c r="U28" i="14"/>
  <c r="U32" i="14"/>
  <c r="U18" i="14"/>
  <c r="U24" i="14"/>
  <c r="U21" i="14"/>
  <c r="U26" i="14"/>
  <c r="U25" i="14"/>
  <c r="U17" i="14"/>
  <c r="U16" i="14"/>
  <c r="U19" i="14"/>
  <c r="U6" i="14"/>
  <c r="U20" i="14"/>
  <c r="U22" i="14"/>
  <c r="U7" i="14"/>
  <c r="U4" i="14"/>
  <c r="U15" i="14"/>
  <c r="U14" i="14"/>
  <c r="U13" i="14"/>
  <c r="U12" i="14"/>
  <c r="U11" i="14"/>
  <c r="U10" i="14"/>
  <c r="U9" i="14"/>
  <c r="U8" i="14"/>
  <c r="U5" i="14"/>
  <c r="U3" i="14"/>
  <c r="U2" i="14"/>
  <c r="T38" i="14"/>
  <c r="T23" i="14"/>
  <c r="T31" i="14"/>
  <c r="T33" i="14"/>
  <c r="T35" i="14"/>
  <c r="T40" i="14"/>
  <c r="T39" i="14"/>
  <c r="T36" i="14"/>
  <c r="T37" i="14"/>
  <c r="T30" i="14"/>
  <c r="T45" i="14"/>
  <c r="T46" i="14"/>
  <c r="T28" i="14"/>
  <c r="T32" i="14"/>
  <c r="T18" i="14"/>
  <c r="T24" i="14"/>
  <c r="T21" i="14"/>
  <c r="T26" i="14"/>
  <c r="T25" i="14"/>
  <c r="T17" i="14"/>
  <c r="T16" i="14"/>
  <c r="T19" i="14"/>
  <c r="T6" i="14"/>
  <c r="T20" i="14"/>
  <c r="T22" i="14"/>
  <c r="T7" i="14"/>
  <c r="T4" i="14"/>
  <c r="T15" i="14"/>
  <c r="T14" i="14"/>
  <c r="T13" i="14"/>
  <c r="T12" i="14"/>
  <c r="T11" i="14"/>
  <c r="T10" i="14"/>
  <c r="T9" i="14"/>
  <c r="T8" i="14"/>
  <c r="T5" i="14"/>
  <c r="T3" i="14"/>
  <c r="T2" i="14"/>
  <c r="S38" i="14"/>
  <c r="S23" i="14"/>
  <c r="S31" i="14"/>
  <c r="S33" i="14"/>
  <c r="S35" i="14"/>
  <c r="S40" i="14"/>
  <c r="S39" i="14"/>
  <c r="S36" i="14"/>
  <c r="S37" i="14"/>
  <c r="S30" i="14"/>
  <c r="S45" i="14"/>
  <c r="S46" i="14"/>
  <c r="S28" i="14"/>
  <c r="S32" i="14"/>
  <c r="S18" i="14"/>
  <c r="S24" i="14"/>
  <c r="S21" i="14"/>
  <c r="S26" i="14"/>
  <c r="S25" i="14"/>
  <c r="S17" i="14"/>
  <c r="S16" i="14"/>
  <c r="S19" i="14"/>
  <c r="S6" i="14"/>
  <c r="S20" i="14"/>
  <c r="S22" i="14"/>
  <c r="S7" i="14"/>
  <c r="S4" i="14"/>
  <c r="S15" i="14"/>
  <c r="S14" i="14"/>
  <c r="S13" i="14"/>
  <c r="S12" i="14"/>
  <c r="S11" i="14"/>
  <c r="S10" i="14"/>
  <c r="S9" i="14"/>
  <c r="S8" i="14"/>
  <c r="S5" i="14"/>
  <c r="S3" i="14"/>
  <c r="S2" i="14"/>
  <c r="R38" i="14"/>
  <c r="R23" i="14"/>
  <c r="R31" i="14"/>
  <c r="R33" i="14"/>
  <c r="R35" i="14"/>
  <c r="R40" i="14"/>
  <c r="R39" i="14"/>
  <c r="R36" i="14"/>
  <c r="R37" i="14"/>
  <c r="R30" i="14"/>
  <c r="R45" i="14"/>
  <c r="R46" i="14"/>
  <c r="R28" i="14"/>
  <c r="R32" i="14"/>
  <c r="R18" i="14"/>
  <c r="R24" i="14"/>
  <c r="R21" i="14"/>
  <c r="R26" i="14"/>
  <c r="R25" i="14"/>
  <c r="R17" i="14"/>
  <c r="R16" i="14"/>
  <c r="R19" i="14"/>
  <c r="R6" i="14"/>
  <c r="R20" i="14"/>
  <c r="R22" i="14"/>
  <c r="R7" i="14"/>
  <c r="R4" i="14"/>
  <c r="R15" i="14"/>
  <c r="R14" i="14"/>
  <c r="R13" i="14"/>
  <c r="R12" i="14"/>
  <c r="R11" i="14"/>
  <c r="R10" i="14"/>
  <c r="R9" i="14"/>
  <c r="R8" i="14"/>
  <c r="R5" i="14"/>
  <c r="R3" i="14"/>
  <c r="R2" i="14"/>
  <c r="Q38" i="14"/>
  <c r="Q23" i="14"/>
  <c r="Q31" i="14"/>
  <c r="Q33" i="14"/>
  <c r="Q35" i="14"/>
  <c r="Q40" i="14"/>
  <c r="Q39" i="14"/>
  <c r="Q36" i="14"/>
  <c r="Q37" i="14"/>
  <c r="Q30" i="14"/>
  <c r="Q45" i="14"/>
  <c r="Q46" i="14"/>
  <c r="Q28" i="14"/>
  <c r="Q32" i="14"/>
  <c r="Q18" i="14"/>
  <c r="Q24" i="14"/>
  <c r="Q21" i="14"/>
  <c r="Q26" i="14"/>
  <c r="Q25" i="14"/>
  <c r="Q17" i="14"/>
  <c r="Q16" i="14"/>
  <c r="Q19" i="14"/>
  <c r="Q6" i="14"/>
  <c r="Q20" i="14"/>
  <c r="Q22" i="14"/>
  <c r="Q7" i="14"/>
  <c r="Q4" i="14"/>
  <c r="Q15" i="14"/>
  <c r="Q14" i="14"/>
  <c r="Q13" i="14"/>
  <c r="Q12" i="14"/>
  <c r="Q11" i="14"/>
  <c r="Q10" i="14"/>
  <c r="Q9" i="14"/>
  <c r="Q8" i="14"/>
  <c r="Q5" i="14"/>
  <c r="Q3" i="14"/>
  <c r="Q2" i="14"/>
  <c r="P38" i="14"/>
  <c r="P23" i="14"/>
  <c r="P31" i="14"/>
  <c r="P33" i="14"/>
  <c r="P35" i="14"/>
  <c r="P40" i="14"/>
  <c r="P39" i="14"/>
  <c r="P36" i="14"/>
  <c r="P37" i="14"/>
  <c r="P30" i="14"/>
  <c r="P45" i="14"/>
  <c r="P46" i="14"/>
  <c r="P28" i="14"/>
  <c r="P32" i="14"/>
  <c r="P18" i="14"/>
  <c r="P24" i="14"/>
  <c r="P21" i="14"/>
  <c r="P26" i="14"/>
  <c r="P25" i="14"/>
  <c r="P17" i="14"/>
  <c r="P16" i="14"/>
  <c r="P19" i="14"/>
  <c r="P6" i="14"/>
  <c r="P20" i="14"/>
  <c r="P22" i="14"/>
  <c r="P7" i="14"/>
  <c r="P4" i="14"/>
  <c r="P15" i="14"/>
  <c r="P14" i="14"/>
  <c r="P13" i="14"/>
  <c r="P12" i="14"/>
  <c r="P11" i="14"/>
  <c r="P10" i="14"/>
  <c r="P9" i="14"/>
  <c r="P8" i="14"/>
  <c r="P5" i="14"/>
  <c r="P3" i="14"/>
  <c r="P2" i="14"/>
  <c r="O38" i="14"/>
  <c r="O23" i="14"/>
  <c r="O31" i="14"/>
  <c r="O33" i="14"/>
  <c r="O35" i="14"/>
  <c r="O40" i="14"/>
  <c r="O39" i="14"/>
  <c r="O36" i="14"/>
  <c r="O37" i="14"/>
  <c r="O30" i="14"/>
  <c r="O45" i="14"/>
  <c r="O46" i="14"/>
  <c r="O28" i="14"/>
  <c r="O32" i="14"/>
  <c r="O18" i="14"/>
  <c r="O24" i="14"/>
  <c r="O21" i="14"/>
  <c r="O26" i="14"/>
  <c r="O25" i="14"/>
  <c r="O17" i="14"/>
  <c r="O16" i="14"/>
  <c r="O19" i="14"/>
  <c r="O6" i="14"/>
  <c r="O20" i="14"/>
  <c r="O22" i="14"/>
  <c r="O7" i="14"/>
  <c r="O4" i="14"/>
  <c r="O15" i="14"/>
  <c r="O14" i="14"/>
  <c r="O13" i="14"/>
  <c r="O12" i="14"/>
  <c r="O11" i="14"/>
  <c r="O10" i="14"/>
  <c r="O9" i="14"/>
  <c r="O8" i="14"/>
  <c r="O5" i="14"/>
  <c r="O3" i="14"/>
  <c r="O2" i="14"/>
  <c r="N38" i="14"/>
  <c r="N23" i="14"/>
  <c r="N31" i="14"/>
  <c r="N33" i="14"/>
  <c r="N35" i="14"/>
  <c r="N40" i="14"/>
  <c r="N39" i="14"/>
  <c r="N36" i="14"/>
  <c r="N37" i="14"/>
  <c r="N30" i="14"/>
  <c r="N45" i="14"/>
  <c r="N46" i="14"/>
  <c r="N28" i="14"/>
  <c r="N32" i="14"/>
  <c r="N18" i="14"/>
  <c r="N24" i="14"/>
  <c r="N21" i="14"/>
  <c r="N26" i="14"/>
  <c r="N25" i="14"/>
  <c r="N17" i="14"/>
  <c r="N16" i="14"/>
  <c r="N19" i="14"/>
  <c r="N6" i="14"/>
  <c r="N20" i="14"/>
  <c r="N22" i="14"/>
  <c r="N7" i="14"/>
  <c r="N4" i="14"/>
  <c r="N15" i="14"/>
  <c r="N14" i="14"/>
  <c r="N13" i="14"/>
  <c r="N12" i="14"/>
  <c r="N11" i="14"/>
  <c r="N10" i="14"/>
  <c r="N9" i="14"/>
  <c r="N8" i="14"/>
  <c r="N5" i="14"/>
  <c r="N3" i="14"/>
  <c r="M38" i="14"/>
  <c r="M23" i="14"/>
  <c r="M31" i="14"/>
  <c r="M33" i="14"/>
  <c r="M35" i="14"/>
  <c r="M40" i="14"/>
  <c r="M39" i="14"/>
  <c r="M36" i="14"/>
  <c r="M37" i="14"/>
  <c r="M30" i="14"/>
  <c r="M45" i="14"/>
  <c r="M46" i="14"/>
  <c r="M28" i="14"/>
  <c r="M32" i="14"/>
  <c r="M18" i="14"/>
  <c r="M24" i="14"/>
  <c r="M21" i="14"/>
  <c r="M26" i="14"/>
  <c r="M25" i="14"/>
  <c r="M17" i="14"/>
  <c r="M16" i="14"/>
  <c r="M19" i="14"/>
  <c r="M6" i="14"/>
  <c r="M20" i="14"/>
  <c r="M22" i="14"/>
  <c r="M7" i="14"/>
  <c r="M4" i="14"/>
  <c r="M15" i="14"/>
  <c r="M14" i="14"/>
  <c r="M13" i="14"/>
  <c r="M12" i="14"/>
  <c r="M11" i="14"/>
  <c r="M10" i="14"/>
  <c r="M9" i="14"/>
  <c r="M8" i="14"/>
  <c r="M5" i="14"/>
  <c r="M3" i="14"/>
  <c r="M2" i="14"/>
  <c r="L38" i="14"/>
  <c r="L23" i="14"/>
  <c r="L31" i="14"/>
  <c r="L33" i="14"/>
  <c r="L35" i="14"/>
  <c r="L40" i="14"/>
  <c r="L39" i="14"/>
  <c r="L36" i="14"/>
  <c r="L37" i="14"/>
  <c r="L30" i="14"/>
  <c r="L45" i="14"/>
  <c r="L46" i="14"/>
  <c r="L28" i="14"/>
  <c r="L32" i="14"/>
  <c r="L18" i="14"/>
  <c r="L24" i="14"/>
  <c r="L21" i="14"/>
  <c r="L26" i="14"/>
  <c r="L25" i="14"/>
  <c r="L17" i="14"/>
  <c r="L16" i="14"/>
  <c r="L19" i="14"/>
  <c r="L6" i="14"/>
  <c r="L20" i="14"/>
  <c r="L22" i="14"/>
  <c r="L7" i="14"/>
  <c r="L4" i="14"/>
  <c r="L15" i="14"/>
  <c r="L14" i="14"/>
  <c r="L13" i="14"/>
  <c r="L12" i="14"/>
  <c r="L11" i="14"/>
  <c r="L10" i="14"/>
  <c r="L9" i="14"/>
  <c r="L8" i="14"/>
  <c r="L5" i="14"/>
  <c r="L3" i="14"/>
  <c r="L2" i="14"/>
  <c r="K38" i="14"/>
  <c r="K23" i="14"/>
  <c r="K31" i="14"/>
  <c r="K33" i="14"/>
  <c r="K35" i="14"/>
  <c r="K40" i="14"/>
  <c r="K39" i="14"/>
  <c r="K36" i="14"/>
  <c r="K37" i="14"/>
  <c r="K30" i="14"/>
  <c r="K45" i="14"/>
  <c r="K46" i="14"/>
  <c r="K28" i="14"/>
  <c r="K32" i="14"/>
  <c r="K18" i="14"/>
  <c r="K24" i="14"/>
  <c r="K21" i="14"/>
  <c r="K26" i="14"/>
  <c r="K25" i="14"/>
  <c r="K17" i="14"/>
  <c r="K16" i="14"/>
  <c r="K19" i="14"/>
  <c r="K6" i="14"/>
  <c r="K20" i="14"/>
  <c r="K22" i="14"/>
  <c r="K7" i="14"/>
  <c r="K4" i="14"/>
  <c r="K15" i="14"/>
  <c r="K14" i="14"/>
  <c r="K13" i="14"/>
  <c r="K12" i="14"/>
  <c r="K11" i="14"/>
  <c r="K10" i="14"/>
  <c r="K9" i="14"/>
  <c r="K8" i="14"/>
  <c r="K5" i="14"/>
  <c r="K3" i="14"/>
  <c r="K2" i="14"/>
  <c r="J38" i="14"/>
  <c r="J23" i="14"/>
  <c r="J31" i="14"/>
  <c r="J33" i="14"/>
  <c r="J35" i="14"/>
  <c r="J40" i="14"/>
  <c r="J39" i="14"/>
  <c r="J36" i="14"/>
  <c r="J37" i="14"/>
  <c r="J30" i="14"/>
  <c r="J45" i="14"/>
  <c r="J46" i="14"/>
  <c r="J28" i="14"/>
  <c r="J32" i="14"/>
  <c r="J18" i="14"/>
  <c r="J24" i="14"/>
  <c r="J21" i="14"/>
  <c r="J26" i="14"/>
  <c r="J25" i="14"/>
  <c r="J17" i="14"/>
  <c r="J16" i="14"/>
  <c r="J19" i="14"/>
  <c r="J6" i="14"/>
  <c r="J20" i="14"/>
  <c r="J22" i="14"/>
  <c r="J7" i="14"/>
  <c r="J4" i="14"/>
  <c r="J15" i="14"/>
  <c r="J14" i="14"/>
  <c r="J13" i="14"/>
  <c r="J12" i="14"/>
  <c r="J11" i="14"/>
  <c r="J10" i="14"/>
  <c r="J9" i="14"/>
  <c r="J8" i="14"/>
  <c r="J5" i="14"/>
  <c r="J3" i="14"/>
  <c r="I38" i="14"/>
  <c r="I23" i="14"/>
  <c r="I31" i="14"/>
  <c r="I33" i="14"/>
  <c r="I35" i="14"/>
  <c r="I40" i="14"/>
  <c r="I39" i="14"/>
  <c r="I36" i="14"/>
  <c r="I37" i="14"/>
  <c r="I30" i="14"/>
  <c r="I45" i="14"/>
  <c r="I46" i="14"/>
  <c r="I28" i="14"/>
  <c r="I32" i="14"/>
  <c r="I18" i="14"/>
  <c r="I24" i="14"/>
  <c r="I21" i="14"/>
  <c r="I26" i="14"/>
  <c r="I25" i="14"/>
  <c r="I17" i="14"/>
  <c r="I16" i="14"/>
  <c r="I19" i="14"/>
  <c r="I6" i="14"/>
  <c r="I20" i="14"/>
  <c r="I22" i="14"/>
  <c r="I7" i="14"/>
  <c r="I4" i="14"/>
  <c r="I15" i="14"/>
  <c r="I14" i="14"/>
  <c r="I13" i="14"/>
  <c r="I12" i="14"/>
  <c r="I11" i="14"/>
  <c r="I10" i="14"/>
  <c r="I9" i="14"/>
  <c r="I8" i="14"/>
  <c r="I5" i="14"/>
  <c r="I3" i="14"/>
  <c r="I2" i="14"/>
  <c r="H38" i="14"/>
  <c r="H23" i="14"/>
  <c r="H31" i="14"/>
  <c r="H33" i="14"/>
  <c r="H35" i="14"/>
  <c r="H40" i="14"/>
  <c r="H39" i="14"/>
  <c r="H36" i="14"/>
  <c r="H37" i="14"/>
  <c r="H30" i="14"/>
  <c r="H45" i="14"/>
  <c r="H46" i="14"/>
  <c r="H28" i="14"/>
  <c r="H32" i="14"/>
  <c r="H18" i="14"/>
  <c r="H24" i="14"/>
  <c r="H21" i="14"/>
  <c r="H26" i="14"/>
  <c r="H25" i="14"/>
  <c r="H17" i="14"/>
  <c r="H16" i="14"/>
  <c r="H19" i="14"/>
  <c r="H6" i="14"/>
  <c r="H20" i="14"/>
  <c r="H22" i="14"/>
  <c r="H7" i="14"/>
  <c r="H4" i="14"/>
  <c r="H15" i="14"/>
  <c r="H14" i="14"/>
  <c r="H13" i="14"/>
  <c r="H12" i="14"/>
  <c r="H11" i="14"/>
  <c r="H10" i="14"/>
  <c r="H9" i="14"/>
  <c r="H8" i="14"/>
  <c r="H5" i="14"/>
  <c r="H3" i="14"/>
  <c r="H2" i="14"/>
  <c r="G38" i="14"/>
  <c r="G23" i="14"/>
  <c r="G31" i="14"/>
  <c r="G33" i="14"/>
  <c r="G35" i="14"/>
  <c r="G40" i="14"/>
  <c r="G39" i="14"/>
  <c r="G36" i="14"/>
  <c r="G37" i="14"/>
  <c r="G30" i="14"/>
  <c r="G45" i="14"/>
  <c r="G46" i="14"/>
  <c r="G28" i="14"/>
  <c r="G32" i="14"/>
  <c r="G18" i="14"/>
  <c r="G24" i="14"/>
  <c r="G21" i="14"/>
  <c r="G26" i="14"/>
  <c r="G25" i="14"/>
  <c r="G17" i="14"/>
  <c r="G16" i="14"/>
  <c r="G19" i="14"/>
  <c r="G6" i="14"/>
  <c r="G20" i="14"/>
  <c r="G22" i="14"/>
  <c r="G7" i="14"/>
  <c r="G4" i="14"/>
  <c r="G15" i="14"/>
  <c r="G14" i="14"/>
  <c r="G13" i="14"/>
  <c r="G12" i="14"/>
  <c r="G11" i="14"/>
  <c r="G10" i="14"/>
  <c r="G9" i="14"/>
  <c r="G8" i="14"/>
  <c r="G5" i="14"/>
  <c r="G3" i="14"/>
  <c r="G2" i="14"/>
  <c r="F38" i="14"/>
  <c r="F23" i="14"/>
  <c r="F31" i="14"/>
  <c r="F33" i="14"/>
  <c r="F35" i="14"/>
  <c r="F40" i="14"/>
  <c r="F39" i="14"/>
  <c r="F36" i="14"/>
  <c r="F37" i="14"/>
  <c r="F30" i="14"/>
  <c r="F45" i="14"/>
  <c r="F46" i="14"/>
  <c r="F28" i="14"/>
  <c r="F32" i="14"/>
  <c r="F18" i="14"/>
  <c r="F24" i="14"/>
  <c r="F21" i="14"/>
  <c r="F26" i="14"/>
  <c r="F25" i="14"/>
  <c r="F17" i="14"/>
  <c r="F16" i="14"/>
  <c r="F19" i="14"/>
  <c r="F6" i="14"/>
  <c r="F20" i="14"/>
  <c r="F22" i="14"/>
  <c r="F7" i="14"/>
  <c r="F4" i="14"/>
  <c r="F15" i="14"/>
  <c r="F14" i="14"/>
  <c r="F13" i="14"/>
  <c r="F12" i="14"/>
  <c r="F11" i="14"/>
  <c r="F10" i="14"/>
  <c r="F9" i="14"/>
  <c r="F8" i="14"/>
  <c r="F5" i="14"/>
  <c r="F3" i="14"/>
  <c r="F2" i="14"/>
  <c r="E38" i="14"/>
  <c r="E23" i="14"/>
  <c r="E31" i="14"/>
  <c r="E33" i="14"/>
  <c r="E35" i="14"/>
  <c r="E40" i="14"/>
  <c r="E39" i="14"/>
  <c r="E36" i="14"/>
  <c r="E37" i="14"/>
  <c r="E30" i="14"/>
  <c r="E45" i="14"/>
  <c r="E46" i="14"/>
  <c r="E28" i="14"/>
  <c r="E32" i="14"/>
  <c r="E18" i="14"/>
  <c r="E24" i="14"/>
  <c r="E21" i="14"/>
  <c r="E26" i="14"/>
  <c r="E25" i="14"/>
  <c r="E17" i="14"/>
  <c r="E16" i="14"/>
  <c r="E19" i="14"/>
  <c r="E6" i="14"/>
  <c r="E20" i="14"/>
  <c r="E22" i="14"/>
  <c r="E7" i="14"/>
  <c r="E4" i="14"/>
  <c r="E15" i="14"/>
  <c r="E14" i="14"/>
  <c r="E13" i="14"/>
  <c r="E12" i="14"/>
  <c r="E11" i="14"/>
  <c r="E10" i="14"/>
  <c r="E9" i="14"/>
  <c r="E8" i="14"/>
  <c r="E5" i="14"/>
  <c r="E3" i="14"/>
  <c r="E2" i="14"/>
  <c r="D38" i="14"/>
  <c r="D23" i="14"/>
  <c r="D31" i="14"/>
  <c r="D33" i="14"/>
  <c r="D35" i="14"/>
  <c r="D40" i="14"/>
  <c r="D39" i="14"/>
  <c r="D36" i="14"/>
  <c r="D37" i="14"/>
  <c r="D30" i="14"/>
  <c r="D45" i="14"/>
  <c r="D46" i="14"/>
  <c r="D28" i="14"/>
  <c r="D32" i="14"/>
  <c r="D18" i="14"/>
  <c r="D24" i="14"/>
  <c r="D21" i="14"/>
  <c r="D26" i="14"/>
  <c r="D25" i="14"/>
  <c r="D17" i="14"/>
  <c r="D16" i="14"/>
  <c r="D19" i="14"/>
  <c r="D6" i="14"/>
  <c r="D20" i="14"/>
  <c r="D22" i="14"/>
  <c r="D7" i="14"/>
  <c r="D4" i="14"/>
  <c r="D15" i="14"/>
  <c r="D14" i="14"/>
  <c r="D13" i="14"/>
  <c r="D12" i="14"/>
  <c r="D11" i="14"/>
  <c r="D10" i="14"/>
  <c r="D9" i="14"/>
  <c r="D8" i="14"/>
  <c r="D5" i="14"/>
  <c r="D3" i="14"/>
  <c r="D2" i="14"/>
  <c r="C38" i="14"/>
  <c r="C23" i="14"/>
  <c r="C31" i="14"/>
  <c r="C33" i="14"/>
  <c r="C35" i="14"/>
  <c r="C40" i="14"/>
  <c r="C39" i="14"/>
  <c r="C36" i="14"/>
  <c r="C37" i="14"/>
  <c r="C30" i="14"/>
  <c r="C45" i="14"/>
  <c r="C46" i="14"/>
  <c r="C28" i="14"/>
  <c r="C32" i="14"/>
  <c r="C18" i="14"/>
  <c r="C24" i="14"/>
  <c r="C21" i="14"/>
  <c r="C26" i="14"/>
  <c r="C25" i="14"/>
  <c r="C17" i="14"/>
  <c r="C16" i="14"/>
  <c r="C19" i="14"/>
  <c r="C6" i="14"/>
  <c r="C20" i="14"/>
  <c r="C22" i="14"/>
  <c r="C7" i="14"/>
  <c r="C4" i="14"/>
  <c r="C15" i="14"/>
  <c r="C14" i="14"/>
  <c r="C13" i="14"/>
  <c r="C12" i="14"/>
  <c r="C11" i="14"/>
  <c r="C10" i="14"/>
  <c r="C9" i="14"/>
  <c r="C8" i="14"/>
  <c r="C5" i="14"/>
  <c r="C3" i="14"/>
  <c r="C2" i="14"/>
  <c r="B9" i="14"/>
  <c r="B11" i="14"/>
  <c r="B12" i="14"/>
  <c r="B13" i="14"/>
  <c r="B14" i="14"/>
  <c r="B15" i="14"/>
  <c r="AB15" i="14" s="1"/>
  <c r="AC15" i="14" s="1"/>
  <c r="B4" i="14"/>
  <c r="B7" i="14"/>
  <c r="B22" i="14"/>
  <c r="B20" i="14"/>
  <c r="X8" i="9"/>
  <c r="B6" i="14" s="1"/>
  <c r="B19" i="14"/>
  <c r="B16" i="14"/>
  <c r="B17" i="14"/>
  <c r="B25" i="14"/>
  <c r="B26" i="14"/>
  <c r="B21" i="14"/>
  <c r="B24" i="14"/>
  <c r="B18" i="14"/>
  <c r="B32" i="14"/>
  <c r="B28" i="14"/>
  <c r="B46" i="14"/>
  <c r="B45" i="14"/>
  <c r="B30" i="14"/>
  <c r="B37" i="14"/>
  <c r="B36" i="14"/>
  <c r="B39" i="14"/>
  <c r="B40" i="14"/>
  <c r="B35" i="14"/>
  <c r="B33" i="14"/>
  <c r="B31" i="14"/>
  <c r="B23" i="14"/>
  <c r="B38" i="14"/>
  <c r="V2" i="14"/>
  <c r="N2" i="14"/>
  <c r="J2" i="14"/>
  <c r="A2" i="14"/>
  <c r="F2" i="13"/>
  <c r="E2" i="13"/>
  <c r="Z2" i="13"/>
  <c r="Y2" i="13"/>
  <c r="X2" i="13"/>
  <c r="W2" i="13"/>
  <c r="V2" i="13"/>
  <c r="U2" i="13"/>
  <c r="T2" i="13"/>
  <c r="S2" i="13"/>
  <c r="R2" i="13"/>
  <c r="Q2" i="13"/>
  <c r="P2" i="13"/>
  <c r="O2" i="13"/>
  <c r="N2" i="13"/>
  <c r="M2" i="13"/>
  <c r="L2" i="13"/>
  <c r="K2" i="13"/>
  <c r="J2" i="13"/>
  <c r="I2" i="13"/>
  <c r="H2" i="13"/>
  <c r="G2" i="13"/>
  <c r="D2" i="13"/>
  <c r="C2" i="13"/>
  <c r="B2" i="13"/>
  <c r="A2" i="13"/>
  <c r="B3" i="14" l="1"/>
  <c r="B10" i="14"/>
  <c r="B24" i="15"/>
  <c r="B5" i="14"/>
  <c r="AB5" i="14" s="1"/>
  <c r="B16" i="15"/>
  <c r="AB16" i="15" s="1"/>
  <c r="B2" i="14"/>
  <c r="AB2" i="14" s="1"/>
  <c r="B6" i="15"/>
  <c r="AB6" i="15" s="1"/>
  <c r="B12" i="15"/>
  <c r="AB12" i="15" s="1"/>
  <c r="B15" i="15"/>
  <c r="AB15" i="15" s="1"/>
  <c r="B20" i="15"/>
  <c r="AB20" i="15" s="1"/>
  <c r="B10" i="15"/>
  <c r="AB10" i="15" s="1"/>
  <c r="B8" i="15"/>
  <c r="AB8" i="15" s="1"/>
  <c r="B14" i="15"/>
  <c r="BF11" i="12" s="1"/>
  <c r="B13" i="15"/>
  <c r="AB13" i="15" s="1"/>
  <c r="B11" i="15"/>
  <c r="AB11" i="15" s="1"/>
  <c r="B17" i="15"/>
  <c r="AB17" i="15" s="1"/>
  <c r="B30" i="15"/>
  <c r="AB30" i="15" s="1"/>
  <c r="B5" i="15"/>
  <c r="AB5" i="15" s="1"/>
  <c r="B19" i="15"/>
  <c r="AB19" i="15" s="1"/>
  <c r="B18" i="15"/>
  <c r="AB18" i="15" s="1"/>
  <c r="AB3" i="15"/>
  <c r="B22" i="15"/>
  <c r="AB22" i="15" s="1"/>
  <c r="B7" i="15"/>
  <c r="AB7" i="15" s="1"/>
  <c r="B21" i="15"/>
  <c r="AB21" i="15" s="1"/>
  <c r="B23" i="15"/>
  <c r="AB23" i="15" s="1"/>
  <c r="B9" i="15"/>
  <c r="AB9" i="15" s="1"/>
  <c r="B8" i="14"/>
  <c r="AB8" i="14" s="1"/>
  <c r="AB12" i="14"/>
  <c r="AC12" i="14" s="1"/>
  <c r="AB35" i="14"/>
  <c r="AB19" i="14"/>
  <c r="AB13" i="14"/>
  <c r="AC13" i="14" s="1"/>
  <c r="AB32" i="14"/>
  <c r="AB40" i="14"/>
  <c r="AB26" i="14"/>
  <c r="AB30" i="14"/>
  <c r="AB29" i="15"/>
  <c r="AB22" i="14"/>
  <c r="AB38" i="14"/>
  <c r="AB4" i="15"/>
  <c r="AB16" i="14"/>
  <c r="AB11" i="14"/>
  <c r="N5" i="12"/>
  <c r="V21" i="12"/>
  <c r="AB6" i="12"/>
  <c r="M24" i="12"/>
  <c r="Y8" i="12"/>
  <c r="AD25" i="12"/>
  <c r="Y10" i="12"/>
  <c r="O13" i="12"/>
  <c r="H16" i="12"/>
  <c r="AC16" i="12"/>
  <c r="AB18" i="12"/>
  <c r="I26" i="12"/>
  <c r="U26" i="12"/>
  <c r="N25" i="12"/>
  <c r="X4" i="12"/>
  <c r="U10" i="12"/>
  <c r="U8" i="12"/>
  <c r="G13" i="12"/>
  <c r="AA13" i="12"/>
  <c r="M18" i="12"/>
  <c r="V13" i="12"/>
  <c r="W21" i="12"/>
  <c r="O5" i="12"/>
  <c r="T19" i="12"/>
  <c r="Y19" i="12"/>
  <c r="G19" i="12"/>
  <c r="AA19" i="12"/>
  <c r="N14" i="12"/>
  <c r="O14" i="12"/>
  <c r="L14" i="12"/>
  <c r="AD12" i="12"/>
  <c r="AE12" i="12"/>
  <c r="AC12" i="12"/>
  <c r="P16" i="12"/>
  <c r="AC26" i="12"/>
  <c r="O21" i="12"/>
  <c r="X8" i="12"/>
  <c r="AC24" i="12"/>
  <c r="AD5" i="12"/>
  <c r="Q10" i="12"/>
  <c r="P8" i="12"/>
  <c r="L6" i="12"/>
  <c r="W13" i="12"/>
  <c r="AC10" i="12"/>
  <c r="AC18" i="12"/>
  <c r="X19" i="12"/>
  <c r="AC19" i="12"/>
  <c r="O19" i="12"/>
  <c r="Z19" i="12"/>
  <c r="Y26" i="12"/>
  <c r="M10" i="12"/>
  <c r="AE5" i="12"/>
  <c r="H24" i="12"/>
  <c r="G5" i="12"/>
  <c r="Q8" i="12"/>
  <c r="W5" i="12"/>
  <c r="Z11" i="12"/>
  <c r="I10" i="12"/>
  <c r="I18" i="12"/>
  <c r="AB19" i="12"/>
  <c r="W19" i="12"/>
  <c r="R23" i="12"/>
  <c r="L26" i="12"/>
  <c r="F13" i="12"/>
  <c r="I24" i="12"/>
  <c r="K5" i="12"/>
  <c r="U18" i="12"/>
  <c r="Y24" i="12"/>
  <c r="AA5" i="12"/>
  <c r="X24" i="12"/>
  <c r="H4" i="12"/>
  <c r="L10" i="12"/>
  <c r="Q24" i="12"/>
  <c r="I8" i="12"/>
  <c r="I16" i="12"/>
  <c r="F19" i="12"/>
  <c r="AE19" i="12"/>
  <c r="J19" i="12"/>
  <c r="Y18" i="12"/>
  <c r="S21" i="12"/>
  <c r="F25" i="12"/>
  <c r="X16" i="12"/>
  <c r="N21" i="12"/>
  <c r="F5" i="12"/>
  <c r="AE21" i="12"/>
  <c r="M8" i="12"/>
  <c r="AA21" i="12"/>
  <c r="S13" i="12"/>
  <c r="I19" i="12"/>
  <c r="N19" i="12"/>
  <c r="R19" i="12"/>
  <c r="AD14" i="12"/>
  <c r="AE14" i="12"/>
  <c r="M14" i="12"/>
  <c r="N12" i="12"/>
  <c r="O12" i="12"/>
  <c r="AB12" i="12"/>
  <c r="H12" i="12"/>
  <c r="M26" i="12"/>
  <c r="AB26" i="12"/>
  <c r="L22" i="12"/>
  <c r="Y16" i="12"/>
  <c r="AE13" i="12"/>
  <c r="T18" i="12"/>
  <c r="K21" i="12"/>
  <c r="U24" i="12"/>
  <c r="V5" i="12"/>
  <c r="F21" i="12"/>
  <c r="AB10" i="12"/>
  <c r="H19" i="12"/>
  <c r="M19" i="12"/>
  <c r="V19" i="12"/>
  <c r="H14" i="12"/>
  <c r="U14" i="12"/>
  <c r="Z15" i="12"/>
  <c r="Q16" i="12"/>
  <c r="AD19" i="12"/>
  <c r="S14" i="12"/>
  <c r="Y14" i="12"/>
  <c r="V12" i="12"/>
  <c r="Y12" i="12"/>
  <c r="P9" i="12"/>
  <c r="U9" i="12"/>
  <c r="AA9" i="12"/>
  <c r="N22" i="12"/>
  <c r="O22" i="12"/>
  <c r="X22" i="12"/>
  <c r="U22" i="12"/>
  <c r="AE20" i="12"/>
  <c r="J17" i="12"/>
  <c r="X7" i="12"/>
  <c r="AC7" i="12"/>
  <c r="O7" i="12"/>
  <c r="R11" i="12"/>
  <c r="S5" i="12"/>
  <c r="N13" i="12"/>
  <c r="AD21" i="12"/>
  <c r="F14" i="12"/>
  <c r="W14" i="12"/>
  <c r="AC14" i="12"/>
  <c r="Z12" i="12"/>
  <c r="L12" i="12"/>
  <c r="P12" i="12"/>
  <c r="T9" i="12"/>
  <c r="Y9" i="12"/>
  <c r="R22" i="12"/>
  <c r="S22" i="12"/>
  <c r="AC22" i="12"/>
  <c r="F20" i="12"/>
  <c r="L20" i="12"/>
  <c r="I20" i="12"/>
  <c r="H17" i="12"/>
  <c r="I17" i="12"/>
  <c r="R17" i="12"/>
  <c r="G17" i="12"/>
  <c r="AB7" i="12"/>
  <c r="W7" i="12"/>
  <c r="V9" i="12"/>
  <c r="R15" i="12"/>
  <c r="K13" i="12"/>
  <c r="V17" i="12"/>
  <c r="G21" i="12"/>
  <c r="K19" i="12"/>
  <c r="J14" i="12"/>
  <c r="AA14" i="12"/>
  <c r="AB14" i="12"/>
  <c r="T12" i="12"/>
  <c r="X12" i="12"/>
  <c r="X9" i="12"/>
  <c r="AC9" i="12"/>
  <c r="G9" i="12"/>
  <c r="AD9" i="12"/>
  <c r="V22" i="12"/>
  <c r="W22" i="12"/>
  <c r="J20" i="12"/>
  <c r="G20" i="12"/>
  <c r="T20" i="12"/>
  <c r="Q20" i="12"/>
  <c r="L17" i="12"/>
  <c r="M17" i="12"/>
  <c r="Z17" i="12"/>
  <c r="O17" i="12"/>
  <c r="F7" i="12"/>
  <c r="AE7" i="12"/>
  <c r="Z7" i="12"/>
  <c r="T10" i="12"/>
  <c r="X20" i="12"/>
  <c r="L18" i="12"/>
  <c r="S19" i="12"/>
  <c r="R14" i="12"/>
  <c r="P14" i="12"/>
  <c r="T14" i="12"/>
  <c r="G12" i="12"/>
  <c r="AB9" i="12"/>
  <c r="J9" i="12"/>
  <c r="O9" i="12"/>
  <c r="Z22" i="12"/>
  <c r="AA22" i="12"/>
  <c r="I22" i="12"/>
  <c r="N20" i="12"/>
  <c r="K20" i="12"/>
  <c r="AB20" i="12"/>
  <c r="Y20" i="12"/>
  <c r="P17" i="12"/>
  <c r="Q17" i="12"/>
  <c r="W17" i="12"/>
  <c r="I7" i="12"/>
  <c r="N7" i="12"/>
  <c r="K7" i="12"/>
  <c r="T6" i="12"/>
  <c r="Q26" i="12"/>
  <c r="J11" i="12"/>
  <c r="M16" i="12"/>
  <c r="P24" i="12"/>
  <c r="L19" i="12"/>
  <c r="V14" i="12"/>
  <c r="X14" i="12"/>
  <c r="K12" i="12"/>
  <c r="M12" i="12"/>
  <c r="R9" i="12"/>
  <c r="W9" i="12"/>
  <c r="AD22" i="12"/>
  <c r="AE22" i="12"/>
  <c r="Q22" i="12"/>
  <c r="R20" i="12"/>
  <c r="O20" i="12"/>
  <c r="M20" i="12"/>
  <c r="T17" i="12"/>
  <c r="U17" i="12"/>
  <c r="K17" i="12"/>
  <c r="AE17" i="12"/>
  <c r="H7" i="12"/>
  <c r="M7" i="12"/>
  <c r="V7" i="12"/>
  <c r="S7" i="12"/>
  <c r="W25" i="12"/>
  <c r="T26" i="12"/>
  <c r="U16" i="12"/>
  <c r="AC8" i="12"/>
  <c r="P19" i="12"/>
  <c r="Z14" i="12"/>
  <c r="F12" i="12"/>
  <c r="S12" i="12"/>
  <c r="U12" i="12"/>
  <c r="I9" i="12"/>
  <c r="Z9" i="12"/>
  <c r="AE9" i="12"/>
  <c r="Y22" i="12"/>
  <c r="V20" i="12"/>
  <c r="S20" i="12"/>
  <c r="U20" i="12"/>
  <c r="X17" i="12"/>
  <c r="Y17" i="12"/>
  <c r="S17" i="12"/>
  <c r="L7" i="12"/>
  <c r="Q7" i="12"/>
  <c r="AD7" i="12"/>
  <c r="AA7" i="12"/>
  <c r="J23" i="12"/>
  <c r="G14" i="12"/>
  <c r="Q9" i="12"/>
  <c r="G22" i="12"/>
  <c r="W20" i="12"/>
  <c r="T7" i="12"/>
  <c r="N17" i="12"/>
  <c r="X25" i="12"/>
  <c r="U25" i="12"/>
  <c r="K25" i="12"/>
  <c r="T15" i="12"/>
  <c r="Y15" i="12"/>
  <c r="G15" i="12"/>
  <c r="H20" i="12"/>
  <c r="X23" i="12"/>
  <c r="Y23" i="12"/>
  <c r="G23" i="12"/>
  <c r="H11" i="12"/>
  <c r="Q11" i="12"/>
  <c r="G11" i="12"/>
  <c r="AA11" i="12"/>
  <c r="AD6" i="12"/>
  <c r="H6" i="12"/>
  <c r="N4" i="12"/>
  <c r="O4" i="12"/>
  <c r="M4" i="12"/>
  <c r="Z23" i="12"/>
  <c r="Q19" i="12"/>
  <c r="K14" i="12"/>
  <c r="K9" i="12"/>
  <c r="K22" i="12"/>
  <c r="AA20" i="12"/>
  <c r="U7" i="12"/>
  <c r="AB25" i="12"/>
  <c r="Y25" i="12"/>
  <c r="S25" i="12"/>
  <c r="X15" i="12"/>
  <c r="AC15" i="12"/>
  <c r="O15" i="12"/>
  <c r="F17" i="12"/>
  <c r="AB23" i="12"/>
  <c r="AC23" i="12"/>
  <c r="O23" i="12"/>
  <c r="L11" i="12"/>
  <c r="U11" i="12"/>
  <c r="O11" i="12"/>
  <c r="G6" i="12"/>
  <c r="P6" i="12"/>
  <c r="U19" i="12"/>
  <c r="J12" i="12"/>
  <c r="S9" i="12"/>
  <c r="H22" i="12"/>
  <c r="AC20" i="12"/>
  <c r="Y7" i="12"/>
  <c r="AC25" i="12"/>
  <c r="AA25" i="12"/>
  <c r="AB15" i="12"/>
  <c r="W15" i="12"/>
  <c r="J15" i="12"/>
  <c r="W23" i="12"/>
  <c r="AD13" i="12"/>
  <c r="I14" i="12"/>
  <c r="R12" i="12"/>
  <c r="P22" i="12"/>
  <c r="AB17" i="12"/>
  <c r="F15" i="12"/>
  <c r="AE15" i="12"/>
  <c r="N9" i="12"/>
  <c r="F23" i="12"/>
  <c r="AE23" i="12"/>
  <c r="T11" i="12"/>
  <c r="AC11" i="12"/>
  <c r="AE11" i="12"/>
  <c r="J6" i="12"/>
  <c r="O6" i="12"/>
  <c r="Q14" i="12"/>
  <c r="W12" i="12"/>
  <c r="G7" i="12"/>
  <c r="H25" i="12"/>
  <c r="J25" i="12"/>
  <c r="I15" i="12"/>
  <c r="N15" i="12"/>
  <c r="K15" i="12"/>
  <c r="R7" i="12"/>
  <c r="H23" i="12"/>
  <c r="I23" i="12"/>
  <c r="N23" i="12"/>
  <c r="X11" i="12"/>
  <c r="F11" i="12"/>
  <c r="N6" i="12"/>
  <c r="S6" i="12"/>
  <c r="I6" i="12"/>
  <c r="AD4" i="12"/>
  <c r="AE4" i="12"/>
  <c r="Q4" i="12"/>
  <c r="J7" i="12"/>
  <c r="H8" i="12"/>
  <c r="AA12" i="12"/>
  <c r="H9" i="12"/>
  <c r="AC17" i="12"/>
  <c r="L25" i="12"/>
  <c r="I25" i="12"/>
  <c r="R25" i="12"/>
  <c r="G25" i="12"/>
  <c r="H15" i="12"/>
  <c r="M15" i="12"/>
  <c r="V15" i="12"/>
  <c r="S15" i="12"/>
  <c r="L23" i="12"/>
  <c r="M23" i="12"/>
  <c r="V23" i="12"/>
  <c r="K23" i="12"/>
  <c r="AB11" i="12"/>
  <c r="N11" i="12"/>
  <c r="R6" i="12"/>
  <c r="W6" i="12"/>
  <c r="Q6" i="12"/>
  <c r="F22" i="12"/>
  <c r="Q15" i="12"/>
  <c r="AA23" i="12"/>
  <c r="W11" i="12"/>
  <c r="K6" i="12"/>
  <c r="U6" i="12"/>
  <c r="AB4" i="12"/>
  <c r="P4" i="12"/>
  <c r="Z26" i="12"/>
  <c r="S26" i="12"/>
  <c r="R24" i="12"/>
  <c r="G24" i="12"/>
  <c r="X21" i="12"/>
  <c r="Y21" i="12"/>
  <c r="F18" i="12"/>
  <c r="G16" i="12"/>
  <c r="L13" i="12"/>
  <c r="Q13" i="12"/>
  <c r="Z10" i="12"/>
  <c r="I12" i="12"/>
  <c r="J22" i="12"/>
  <c r="P20" i="12"/>
  <c r="U15" i="12"/>
  <c r="P23" i="12"/>
  <c r="K11" i="12"/>
  <c r="AA6" i="12"/>
  <c r="AC6" i="12"/>
  <c r="G4" i="12"/>
  <c r="U4" i="12"/>
  <c r="AD26" i="12"/>
  <c r="W26" i="12"/>
  <c r="V24" i="12"/>
  <c r="K24" i="12"/>
  <c r="AB21" i="12"/>
  <c r="AC21" i="12"/>
  <c r="J18" i="12"/>
  <c r="G18" i="12"/>
  <c r="F16" i="12"/>
  <c r="K16" i="12"/>
  <c r="P13" i="12"/>
  <c r="U13" i="12"/>
  <c r="AD10" i="12"/>
  <c r="AE10" i="12"/>
  <c r="Q12" i="12"/>
  <c r="P25" i="12"/>
  <c r="AD15" i="12"/>
  <c r="T23" i="12"/>
  <c r="P11" i="12"/>
  <c r="S11" i="12"/>
  <c r="AE6" i="12"/>
  <c r="K4" i="12"/>
  <c r="AC4" i="12"/>
  <c r="AA26" i="12"/>
  <c r="Z24" i="12"/>
  <c r="O24" i="12"/>
  <c r="N18" i="12"/>
  <c r="K18" i="12"/>
  <c r="J16" i="12"/>
  <c r="O16" i="12"/>
  <c r="T13" i="12"/>
  <c r="Y13" i="12"/>
  <c r="M22" i="12"/>
  <c r="AA17" i="12"/>
  <c r="T25" i="12"/>
  <c r="Q23" i="12"/>
  <c r="I11" i="12"/>
  <c r="X6" i="12"/>
  <c r="F4" i="12"/>
  <c r="S4" i="12"/>
  <c r="I4" i="12"/>
  <c r="AE25" i="12"/>
  <c r="F26" i="12"/>
  <c r="AE26" i="12"/>
  <c r="AD24" i="12"/>
  <c r="S24" i="12"/>
  <c r="R18" i="12"/>
  <c r="O18" i="12"/>
  <c r="N16" i="12"/>
  <c r="S16" i="12"/>
  <c r="X13" i="12"/>
  <c r="AC13" i="12"/>
  <c r="L9" i="12"/>
  <c r="M25" i="12"/>
  <c r="AA15" i="12"/>
  <c r="U23" i="12"/>
  <c r="M11" i="12"/>
  <c r="J4" i="12"/>
  <c r="W4" i="12"/>
  <c r="Y4" i="12"/>
  <c r="O25" i="12"/>
  <c r="J26" i="12"/>
  <c r="W24" i="12"/>
  <c r="H21" i="12"/>
  <c r="I21" i="12"/>
  <c r="V18" i="12"/>
  <c r="S18" i="12"/>
  <c r="R16" i="12"/>
  <c r="W16" i="12"/>
  <c r="AB13" i="12"/>
  <c r="J10" i="12"/>
  <c r="K10" i="12"/>
  <c r="J8" i="12"/>
  <c r="K8" i="12"/>
  <c r="M9" i="12"/>
  <c r="Z20" i="12"/>
  <c r="P7" i="12"/>
  <c r="Q25" i="12"/>
  <c r="AD23" i="12"/>
  <c r="Y11" i="12"/>
  <c r="F6" i="12"/>
  <c r="Y6" i="12"/>
  <c r="R4" i="12"/>
  <c r="AA4" i="12"/>
  <c r="T22" i="12"/>
  <c r="N26" i="12"/>
  <c r="G26" i="12"/>
  <c r="F24" i="12"/>
  <c r="AA24" i="12"/>
  <c r="L21" i="12"/>
  <c r="M21" i="12"/>
  <c r="Z18" i="12"/>
  <c r="W18" i="12"/>
  <c r="V16" i="12"/>
  <c r="AA16" i="12"/>
  <c r="L15" i="12"/>
  <c r="V4" i="12"/>
  <c r="AE24" i="12"/>
  <c r="Q21" i="12"/>
  <c r="AD18" i="12"/>
  <c r="V10" i="12"/>
  <c r="Z8" i="12"/>
  <c r="AE8" i="12"/>
  <c r="L5" i="12"/>
  <c r="Q5" i="12"/>
  <c r="AB24" i="12"/>
  <c r="H18" i="12"/>
  <c r="P10" i="12"/>
  <c r="N10" i="12"/>
  <c r="I5" i="12"/>
  <c r="J13" i="12"/>
  <c r="T21" i="12"/>
  <c r="H5" i="12"/>
  <c r="X10" i="12"/>
  <c r="P15" i="12"/>
  <c r="V11" i="12"/>
  <c r="Z4" i="12"/>
  <c r="U21" i="12"/>
  <c r="AD8" i="12"/>
  <c r="P5" i="12"/>
  <c r="U5" i="12"/>
  <c r="T24" i="12"/>
  <c r="AB16" i="12"/>
  <c r="H10" i="12"/>
  <c r="P21" i="12"/>
  <c r="M13" i="12"/>
  <c r="V8" i="12"/>
  <c r="M5" i="12"/>
  <c r="AD11" i="12"/>
  <c r="M6" i="12"/>
  <c r="L4" i="12"/>
  <c r="AA18" i="12"/>
  <c r="G10" i="12"/>
  <c r="T5" i="12"/>
  <c r="Y5" i="12"/>
  <c r="L24" i="12"/>
  <c r="T16" i="12"/>
  <c r="AB8" i="12"/>
  <c r="I13" i="12"/>
  <c r="Z6" i="12"/>
  <c r="T4" i="12"/>
  <c r="R26" i="12"/>
  <c r="AE18" i="12"/>
  <c r="Z16" i="12"/>
  <c r="O10" i="12"/>
  <c r="G8" i="12"/>
  <c r="X5" i="12"/>
  <c r="AC5" i="12"/>
  <c r="Z21" i="12"/>
  <c r="L16" i="12"/>
  <c r="T8" i="12"/>
  <c r="Z25" i="12"/>
  <c r="S23" i="12"/>
  <c r="X18" i="12"/>
  <c r="R10" i="12"/>
  <c r="AA8" i="12"/>
  <c r="H26" i="12"/>
  <c r="Q18" i="12"/>
  <c r="V25" i="12"/>
  <c r="AD17" i="12"/>
  <c r="V26" i="12"/>
  <c r="J24" i="12"/>
  <c r="AD16" i="12"/>
  <c r="H13" i="12"/>
  <c r="S10" i="12"/>
  <c r="F8" i="12"/>
  <c r="O8" i="12"/>
  <c r="AB5" i="12"/>
  <c r="R21" i="12"/>
  <c r="Z13" i="12"/>
  <c r="L8" i="12"/>
  <c r="V6" i="12"/>
  <c r="O26" i="12"/>
  <c r="AA10" i="12"/>
  <c r="R8" i="12"/>
  <c r="R5" i="12"/>
  <c r="AD20" i="12"/>
  <c r="J5" i="12"/>
  <c r="AB22" i="12"/>
  <c r="F9" i="12"/>
  <c r="K26" i="12"/>
  <c r="N24" i="12"/>
  <c r="AE16" i="12"/>
  <c r="F10" i="12"/>
  <c r="W10" i="12"/>
  <c r="N8" i="12"/>
  <c r="S8" i="12"/>
  <c r="X26" i="12"/>
  <c r="J21" i="12"/>
  <c r="R13" i="12"/>
  <c r="Z5" i="12"/>
  <c r="W8" i="12"/>
  <c r="P26" i="12"/>
  <c r="P18" i="12"/>
  <c r="AB37" i="14"/>
  <c r="AB21" i="14"/>
  <c r="AB4" i="14"/>
  <c r="AB6" i="14"/>
  <c r="AB18" i="14"/>
  <c r="AB26" i="15"/>
  <c r="AB7" i="14"/>
  <c r="AB3" i="14"/>
  <c r="AB39" i="14"/>
  <c r="AB28" i="14"/>
  <c r="AB2" i="13"/>
  <c r="AO26" i="12"/>
  <c r="AL10" i="12"/>
  <c r="AH19" i="12"/>
  <c r="AQ19" i="12"/>
  <c r="AG19" i="12"/>
  <c r="AS14" i="12"/>
  <c r="AY14" i="12"/>
  <c r="AX14" i="12"/>
  <c r="BA12" i="12"/>
  <c r="AJ12" i="12"/>
  <c r="AP12" i="12"/>
  <c r="AI9" i="12"/>
  <c r="AO9" i="12"/>
  <c r="AJ9" i="12"/>
  <c r="AN26" i="12"/>
  <c r="AL19" i="12"/>
  <c r="AU19" i="12"/>
  <c r="AO19" i="12"/>
  <c r="BE26" i="12"/>
  <c r="AS24" i="12"/>
  <c r="AP19" i="12"/>
  <c r="AY19" i="12"/>
  <c r="AW19" i="12"/>
  <c r="AZ19" i="12"/>
  <c r="AW21" i="12"/>
  <c r="AP16" i="12"/>
  <c r="BD13" i="12"/>
  <c r="AT19" i="12"/>
  <c r="BC19" i="12"/>
  <c r="BE19" i="12"/>
  <c r="AS19" i="12"/>
  <c r="BE14" i="12"/>
  <c r="AN14" i="12"/>
  <c r="AL14" i="12"/>
  <c r="AX19" i="12"/>
  <c r="AF19" i="12"/>
  <c r="AR19" i="12"/>
  <c r="AJ19" i="12"/>
  <c r="AI14" i="12"/>
  <c r="AV14" i="12"/>
  <c r="BB14" i="12"/>
  <c r="AK12" i="12"/>
  <c r="AQ12" i="12"/>
  <c r="AT12" i="12"/>
  <c r="AY9" i="12"/>
  <c r="BE9" i="12"/>
  <c r="BB9" i="12"/>
  <c r="AU18" i="12"/>
  <c r="BB23" i="12"/>
  <c r="BB19" i="12"/>
  <c r="AN19" i="12"/>
  <c r="AK19" i="12"/>
  <c r="AG14" i="12"/>
  <c r="AM14" i="12"/>
  <c r="BD14" i="12"/>
  <c r="AR14" i="12"/>
  <c r="AT14" i="12"/>
  <c r="AO12" i="12"/>
  <c r="AR24" i="12"/>
  <c r="AN5" i="12"/>
  <c r="AI19" i="12"/>
  <c r="BA14" i="12"/>
  <c r="AZ14" i="12"/>
  <c r="BE12" i="12"/>
  <c r="AL12" i="12"/>
  <c r="AV12" i="12"/>
  <c r="AG9" i="12"/>
  <c r="AR9" i="12"/>
  <c r="AG22" i="12"/>
  <c r="AP22" i="12"/>
  <c r="AZ20" i="12"/>
  <c r="BE20" i="12"/>
  <c r="AX20" i="12"/>
  <c r="AI20" i="12"/>
  <c r="AQ20" i="12"/>
  <c r="AP17" i="12"/>
  <c r="AY17" i="12"/>
  <c r="AV17" i="12"/>
  <c r="AW17" i="12"/>
  <c r="BE17" i="12"/>
  <c r="AU7" i="12"/>
  <c r="BA7" i="12"/>
  <c r="BD7" i="12"/>
  <c r="AG26" i="12"/>
  <c r="AK24" i="12"/>
  <c r="AM19" i="12"/>
  <c r="BA19" i="12"/>
  <c r="AQ14" i="12"/>
  <c r="AI12" i="12"/>
  <c r="BB12" i="12"/>
  <c r="AK9" i="12"/>
  <c r="AZ9" i="12"/>
  <c r="AF9" i="12"/>
  <c r="AF22" i="12"/>
  <c r="AK22" i="12"/>
  <c r="AX22" i="12"/>
  <c r="BD20" i="12"/>
  <c r="AL20" i="12"/>
  <c r="AY20" i="12"/>
  <c r="AT17" i="12"/>
  <c r="BC17" i="12"/>
  <c r="AY7" i="12"/>
  <c r="BE7" i="12"/>
  <c r="AP7" i="12"/>
  <c r="AX7" i="12"/>
  <c r="BD26" i="12"/>
  <c r="AV19" i="12"/>
  <c r="AU14" i="12"/>
  <c r="AM12" i="12"/>
  <c r="AN12" i="12"/>
  <c r="AH12" i="12"/>
  <c r="AS9" i="12"/>
  <c r="AL9" i="12"/>
  <c r="AJ22" i="12"/>
  <c r="AO22" i="12"/>
  <c r="AI22" i="12"/>
  <c r="AM22" i="12"/>
  <c r="AG20" i="12"/>
  <c r="AT20" i="12"/>
  <c r="AX17" i="12"/>
  <c r="AJ17" i="12"/>
  <c r="BC7" i="12"/>
  <c r="AL7" i="12"/>
  <c r="AR7" i="12"/>
  <c r="AJ7" i="12"/>
  <c r="BD8" i="12"/>
  <c r="BD19" i="12"/>
  <c r="BC14" i="12"/>
  <c r="AU12" i="12"/>
  <c r="BD12" i="12"/>
  <c r="AX12" i="12"/>
  <c r="AW9" i="12"/>
  <c r="AN9" i="12"/>
  <c r="AN22" i="12"/>
  <c r="AS22" i="12"/>
  <c r="AQ22" i="12"/>
  <c r="AF20" i="12"/>
  <c r="AK20" i="12"/>
  <c r="BB20" i="12"/>
  <c r="BB17" i="12"/>
  <c r="AR17" i="12"/>
  <c r="AO17" i="12"/>
  <c r="AG7" i="12"/>
  <c r="AT7" i="12"/>
  <c r="AH7" i="12"/>
  <c r="BB13" i="12"/>
  <c r="AF14" i="12"/>
  <c r="AY12" i="12"/>
  <c r="AF12" i="12"/>
  <c r="AM9" i="12"/>
  <c r="BA9" i="12"/>
  <c r="BD9" i="12"/>
  <c r="AV9" i="12"/>
  <c r="AR22" i="12"/>
  <c r="AW22" i="12"/>
  <c r="AY22" i="12"/>
  <c r="AJ20" i="12"/>
  <c r="AO20" i="12"/>
  <c r="AM20" i="12"/>
  <c r="AI17" i="12"/>
  <c r="AZ17" i="12"/>
  <c r="AK7" i="12"/>
  <c r="BB7" i="12"/>
  <c r="AV21" i="12"/>
  <c r="AK14" i="12"/>
  <c r="AH14" i="12"/>
  <c r="AG12" i="12"/>
  <c r="BC12" i="12"/>
  <c r="AQ9" i="12"/>
  <c r="AH9" i="12"/>
  <c r="AT9" i="12"/>
  <c r="AV22" i="12"/>
  <c r="BA22" i="12"/>
  <c r="AT22" i="12"/>
  <c r="AU22" i="12"/>
  <c r="AL22" i="12"/>
  <c r="AN20" i="12"/>
  <c r="AS20" i="12"/>
  <c r="AU20" i="12"/>
  <c r="AG17" i="12"/>
  <c r="AM17" i="12"/>
  <c r="AK17" i="12"/>
  <c r="AI7" i="12"/>
  <c r="AO7" i="12"/>
  <c r="AF7" i="12"/>
  <c r="AR12" i="12"/>
  <c r="AR20" i="12"/>
  <c r="AU17" i="12"/>
  <c r="BD17" i="12"/>
  <c r="AZ25" i="12"/>
  <c r="BE25" i="12"/>
  <c r="AQ15" i="12"/>
  <c r="AW15" i="12"/>
  <c r="AV15" i="12"/>
  <c r="AH23" i="12"/>
  <c r="AF23" i="12"/>
  <c r="BA23" i="12"/>
  <c r="AI11" i="12"/>
  <c r="AO11" i="12"/>
  <c r="AF11" i="12"/>
  <c r="BE6" i="12"/>
  <c r="AN6" i="12"/>
  <c r="AL6" i="12"/>
  <c r="AT6" i="12"/>
  <c r="AO4" i="12"/>
  <c r="AQ4" i="12"/>
  <c r="AT4" i="12"/>
  <c r="AG21" i="12"/>
  <c r="AN16" i="12"/>
  <c r="AZ12" i="12"/>
  <c r="AU9" i="12"/>
  <c r="AV20" i="12"/>
  <c r="AS17" i="12"/>
  <c r="AM7" i="12"/>
  <c r="BD25" i="12"/>
  <c r="AL25" i="12"/>
  <c r="AU15" i="12"/>
  <c r="BA15" i="12"/>
  <c r="BD15" i="12"/>
  <c r="AL23" i="12"/>
  <c r="AN23" i="12"/>
  <c r="BE23" i="12"/>
  <c r="AM11" i="12"/>
  <c r="AS11" i="12"/>
  <c r="AN11" i="12"/>
  <c r="AI6" i="12"/>
  <c r="AV6" i="12"/>
  <c r="BB6" i="12"/>
  <c r="BC9" i="12"/>
  <c r="AZ22" i="12"/>
  <c r="AW20" i="12"/>
  <c r="BA17" i="12"/>
  <c r="AQ7" i="12"/>
  <c r="AG25" i="12"/>
  <c r="AT25" i="12"/>
  <c r="AM25" i="12"/>
  <c r="AY15" i="12"/>
  <c r="BE15" i="12"/>
  <c r="AP15" i="12"/>
  <c r="AH15" i="12"/>
  <c r="AP23" i="12"/>
  <c r="AV23" i="12"/>
  <c r="AJ23" i="12"/>
  <c r="AK23" i="12"/>
  <c r="AR23" i="12"/>
  <c r="AP9" i="12"/>
  <c r="BD22" i="12"/>
  <c r="BA20" i="12"/>
  <c r="AP20" i="12"/>
  <c r="AS7" i="12"/>
  <c r="AZ7" i="12"/>
  <c r="AF25" i="12"/>
  <c r="AK25" i="12"/>
  <c r="BB25" i="12"/>
  <c r="AU25" i="12"/>
  <c r="AP25" i="12"/>
  <c r="AI25" i="12"/>
  <c r="BC15" i="12"/>
  <c r="AL15" i="12"/>
  <c r="AR15" i="12"/>
  <c r="AZ15" i="12"/>
  <c r="AT23" i="12"/>
  <c r="AZ23" i="12"/>
  <c r="AX23" i="12"/>
  <c r="AY23" i="12"/>
  <c r="AU11" i="12"/>
  <c r="BA11" i="12"/>
  <c r="BD11" i="12"/>
  <c r="AK6" i="12"/>
  <c r="AQ6" i="12"/>
  <c r="AH6" i="12"/>
  <c r="AO14" i="12"/>
  <c r="AX9" i="12"/>
  <c r="BE22" i="12"/>
  <c r="BC20" i="12"/>
  <c r="AF17" i="12"/>
  <c r="AW7" i="12"/>
  <c r="AJ25" i="12"/>
  <c r="AO25" i="12"/>
  <c r="BC25" i="12"/>
  <c r="AY25" i="12"/>
  <c r="AG15" i="12"/>
  <c r="AT15" i="12"/>
  <c r="AX15" i="12"/>
  <c r="AI23" i="12"/>
  <c r="BD23" i="12"/>
  <c r="BC23" i="12"/>
  <c r="AY11" i="12"/>
  <c r="BE11" i="12"/>
  <c r="AH11" i="12"/>
  <c r="AP11" i="12"/>
  <c r="AO6" i="12"/>
  <c r="AU6" i="12"/>
  <c r="AP6" i="12"/>
  <c r="BE4" i="12"/>
  <c r="AJ4" i="12"/>
  <c r="AP4" i="12"/>
  <c r="AW14" i="12"/>
  <c r="AH22" i="12"/>
  <c r="BC22" i="12"/>
  <c r="AH20" i="12"/>
  <c r="AH17" i="12"/>
  <c r="AN7" i="12"/>
  <c r="AN25" i="12"/>
  <c r="AS25" i="12"/>
  <c r="AK15" i="12"/>
  <c r="BB15" i="12"/>
  <c r="AM23" i="12"/>
  <c r="AG23" i="12"/>
  <c r="BC11" i="12"/>
  <c r="AL11" i="12"/>
  <c r="AX11" i="12"/>
  <c r="AR11" i="12"/>
  <c r="AS6" i="12"/>
  <c r="AY6" i="12"/>
  <c r="AX6" i="12"/>
  <c r="AF4" i="12"/>
  <c r="AH4" i="12"/>
  <c r="AR4" i="12"/>
  <c r="AW12" i="12"/>
  <c r="AL17" i="12"/>
  <c r="AW25" i="12"/>
  <c r="AI15" i="12"/>
  <c r="AW23" i="12"/>
  <c r="AJ11" i="12"/>
  <c r="BC6" i="12"/>
  <c r="AI4" i="12"/>
  <c r="AN4" i="12"/>
  <c r="AX4" i="12"/>
  <c r="BB22" i="12"/>
  <c r="AX26" i="12"/>
  <c r="AJ26" i="12"/>
  <c r="AT24" i="12"/>
  <c r="BC24" i="12"/>
  <c r="AH21" i="12"/>
  <c r="AQ21" i="12"/>
  <c r="AS21" i="12"/>
  <c r="BD18" i="12"/>
  <c r="AH18" i="12"/>
  <c r="BC18" i="12"/>
  <c r="AI16" i="12"/>
  <c r="AZ16" i="12"/>
  <c r="BD16" i="12"/>
  <c r="AI13" i="12"/>
  <c r="AO13" i="12"/>
  <c r="AJ13" i="12"/>
  <c r="AW10" i="12"/>
  <c r="BC10" i="12"/>
  <c r="AR10" i="12"/>
  <c r="AQ17" i="12"/>
  <c r="BA25" i="12"/>
  <c r="AM15" i="12"/>
  <c r="AX25" i="12"/>
  <c r="AQ11" i="12"/>
  <c r="AZ11" i="12"/>
  <c r="AF6" i="12"/>
  <c r="AM4" i="12"/>
  <c r="BD4" i="12"/>
  <c r="BB26" i="12"/>
  <c r="AR26" i="12"/>
  <c r="AX24" i="12"/>
  <c r="AF24" i="12"/>
  <c r="AL21" i="12"/>
  <c r="AU21" i="12"/>
  <c r="BA21" i="12"/>
  <c r="AG18" i="12"/>
  <c r="AP18" i="12"/>
  <c r="AG16" i="12"/>
  <c r="AM16" i="12"/>
  <c r="AL16" i="12"/>
  <c r="AM13" i="12"/>
  <c r="AS13" i="12"/>
  <c r="AR13" i="12"/>
  <c r="BA10" i="12"/>
  <c r="AF10" i="12"/>
  <c r="AT10" i="12"/>
  <c r="BE8" i="12"/>
  <c r="AN17" i="12"/>
  <c r="AO15" i="12"/>
  <c r="AG11" i="12"/>
  <c r="BD6" i="12"/>
  <c r="AU4" i="12"/>
  <c r="AV4" i="12"/>
  <c r="AW26" i="12"/>
  <c r="AI26" i="12"/>
  <c r="AZ26" i="12"/>
  <c r="AK26" i="12"/>
  <c r="BB24" i="12"/>
  <c r="AN24" i="12"/>
  <c r="AP21" i="12"/>
  <c r="AY21" i="12"/>
  <c r="AN21" i="12"/>
  <c r="AO21" i="12"/>
  <c r="AF18" i="12"/>
  <c r="AK18" i="12"/>
  <c r="AX18" i="12"/>
  <c r="AK16" i="12"/>
  <c r="AQ16" i="12"/>
  <c r="AT16" i="12"/>
  <c r="AQ13" i="12"/>
  <c r="AW13" i="12"/>
  <c r="AZ13" i="12"/>
  <c r="BE10" i="12"/>
  <c r="AP14" i="12"/>
  <c r="AS15" i="12"/>
  <c r="AJ15" i="12"/>
  <c r="AK11" i="12"/>
  <c r="AJ6" i="12"/>
  <c r="AG4" i="12"/>
  <c r="AY4" i="12"/>
  <c r="BA24" i="12"/>
  <c r="AM26" i="12"/>
  <c r="AS26" i="12"/>
  <c r="AI24" i="12"/>
  <c r="AV24" i="12"/>
  <c r="AT21" i="12"/>
  <c r="BC21" i="12"/>
  <c r="BD21" i="12"/>
  <c r="BE21" i="12"/>
  <c r="AJ18" i="12"/>
  <c r="AO18" i="12"/>
  <c r="AI18" i="12"/>
  <c r="AO16" i="12"/>
  <c r="AU16" i="12"/>
  <c r="BB16" i="12"/>
  <c r="AU13" i="12"/>
  <c r="BA13" i="12"/>
  <c r="AT13" i="12"/>
  <c r="AJ14" i="12"/>
  <c r="AV7" i="12"/>
  <c r="AF15" i="12"/>
  <c r="AW11" i="12"/>
  <c r="AG6" i="12"/>
  <c r="AZ6" i="12"/>
  <c r="AK4" i="12"/>
  <c r="BC4" i="12"/>
  <c r="AH26" i="12"/>
  <c r="AQ26" i="12"/>
  <c r="BA26" i="12"/>
  <c r="AM24" i="12"/>
  <c r="BD24" i="12"/>
  <c r="AG24" i="12"/>
  <c r="AX21" i="12"/>
  <c r="AJ21" i="12"/>
  <c r="AN18" i="12"/>
  <c r="AS18" i="12"/>
  <c r="AQ18" i="12"/>
  <c r="AS16" i="12"/>
  <c r="AY16" i="12"/>
  <c r="AF16" i="12"/>
  <c r="AY13" i="12"/>
  <c r="BE13" i="12"/>
  <c r="AF13" i="12"/>
  <c r="AG10" i="12"/>
  <c r="AM10" i="12"/>
  <c r="BD10" i="12"/>
  <c r="AK8" i="12"/>
  <c r="AQ8" i="12"/>
  <c r="AT8" i="12"/>
  <c r="AM5" i="12"/>
  <c r="AS5" i="12"/>
  <c r="AN15" i="12"/>
  <c r="AQ23" i="12"/>
  <c r="AT11" i="12"/>
  <c r="AW6" i="12"/>
  <c r="AS4" i="12"/>
  <c r="AZ4" i="12"/>
  <c r="AL26" i="12"/>
  <c r="AU26" i="12"/>
  <c r="AH24" i="12"/>
  <c r="AQ24" i="12"/>
  <c r="AO24" i="12"/>
  <c r="BB21" i="12"/>
  <c r="AR21" i="12"/>
  <c r="AR18" i="12"/>
  <c r="AW18" i="12"/>
  <c r="AY18" i="12"/>
  <c r="AW16" i="12"/>
  <c r="BC16" i="12"/>
  <c r="AV16" i="12"/>
  <c r="BC13" i="12"/>
  <c r="AH13" i="12"/>
  <c r="AV13" i="12"/>
  <c r="AV11" i="12"/>
  <c r="AT26" i="12"/>
  <c r="AL24" i="12"/>
  <c r="AR16" i="12"/>
  <c r="AK13" i="12"/>
  <c r="AK10" i="12"/>
  <c r="AV10" i="12"/>
  <c r="AG8" i="12"/>
  <c r="AY8" i="12"/>
  <c r="AV8" i="12"/>
  <c r="AK5" i="12"/>
  <c r="AJ5" i="12"/>
  <c r="AZ24" i="12"/>
  <c r="AL4" i="12"/>
  <c r="AL18" i="12"/>
  <c r="BB8" i="12"/>
  <c r="AF8" i="12"/>
  <c r="AR6" i="12"/>
  <c r="AY26" i="12"/>
  <c r="AP24" i="12"/>
  <c r="AM18" i="12"/>
  <c r="AH16" i="12"/>
  <c r="AP13" i="12"/>
  <c r="AO10" i="12"/>
  <c r="AH10" i="12"/>
  <c r="BB10" i="12"/>
  <c r="AO8" i="12"/>
  <c r="BC8" i="12"/>
  <c r="AH8" i="12"/>
  <c r="AO5" i="12"/>
  <c r="AR5" i="12"/>
  <c r="AJ24" i="12"/>
  <c r="AM8" i="12"/>
  <c r="AP5" i="12"/>
  <c r="BB4" i="12"/>
  <c r="BC26" i="12"/>
  <c r="AU24" i="12"/>
  <c r="AI21" i="12"/>
  <c r="AV18" i="12"/>
  <c r="AX16" i="12"/>
  <c r="AX13" i="12"/>
  <c r="AS10" i="12"/>
  <c r="AP10" i="12"/>
  <c r="AS8" i="12"/>
  <c r="AJ8" i="12"/>
  <c r="AX8" i="12"/>
  <c r="AP8" i="12"/>
  <c r="AI5" i="12"/>
  <c r="AW5" i="12"/>
  <c r="AZ5" i="12"/>
  <c r="AF21" i="12"/>
  <c r="BC5" i="12"/>
  <c r="AJ16" i="12"/>
  <c r="AU8" i="12"/>
  <c r="AX5" i="12"/>
  <c r="AU23" i="12"/>
  <c r="AY24" i="12"/>
  <c r="AM21" i="12"/>
  <c r="AZ18" i="12"/>
  <c r="AL13" i="12"/>
  <c r="AI10" i="12"/>
  <c r="AX10" i="12"/>
  <c r="AW8" i="12"/>
  <c r="AR8" i="12"/>
  <c r="AN8" i="12"/>
  <c r="AQ5" i="12"/>
  <c r="BA5" i="12"/>
  <c r="AT5" i="12"/>
  <c r="AT18" i="12"/>
  <c r="AH25" i="12"/>
  <c r="BB18" i="12"/>
  <c r="AF26" i="12"/>
  <c r="AR25" i="12"/>
  <c r="AO23" i="12"/>
  <c r="BA6" i="12"/>
  <c r="AW4" i="12"/>
  <c r="AZ21" i="12"/>
  <c r="BA18" i="12"/>
  <c r="AQ10" i="12"/>
  <c r="AZ10" i="12"/>
  <c r="BA8" i="12"/>
  <c r="AZ8" i="12"/>
  <c r="AU5" i="12"/>
  <c r="BE5" i="12"/>
  <c r="AF5" i="12"/>
  <c r="AJ10" i="12"/>
  <c r="AS12" i="12"/>
  <c r="BE16" i="12"/>
  <c r="BB5" i="12"/>
  <c r="BB11" i="12"/>
  <c r="AP26" i="12"/>
  <c r="AG13" i="12"/>
  <c r="AV25" i="12"/>
  <c r="AS23" i="12"/>
  <c r="AM6" i="12"/>
  <c r="BA4" i="12"/>
  <c r="AK21" i="12"/>
  <c r="BE18" i="12"/>
  <c r="BA16" i="12"/>
  <c r="AN13" i="12"/>
  <c r="AU10" i="12"/>
  <c r="AI8" i="12"/>
  <c r="AL8" i="12"/>
  <c r="AY5" i="12"/>
  <c r="AH5" i="12"/>
  <c r="AV5" i="12"/>
  <c r="BD5" i="12"/>
  <c r="AL5" i="12"/>
  <c r="AW24" i="12"/>
  <c r="AY10" i="12"/>
  <c r="AV26" i="12"/>
  <c r="AQ25" i="12"/>
  <c r="BE24" i="12"/>
  <c r="AN10" i="12"/>
  <c r="AG5" i="12"/>
  <c r="AB31" i="14"/>
  <c r="AB45" i="14"/>
  <c r="AB25" i="14"/>
  <c r="AB14" i="14"/>
  <c r="AC14" i="14" s="1"/>
  <c r="AB24" i="15"/>
  <c r="AB10" i="14"/>
  <c r="AB23" i="14"/>
  <c r="AB9" i="14"/>
  <c r="AB33" i="14"/>
  <c r="AB17" i="14"/>
  <c r="AB20" i="14"/>
  <c r="AB24" i="14"/>
  <c r="AB36" i="14"/>
  <c r="AB46" i="14"/>
  <c r="BH4" i="12"/>
  <c r="BI4" i="12"/>
  <c r="BJ4" i="12"/>
  <c r="BN4" i="12"/>
  <c r="BR4" i="12"/>
  <c r="BV4" i="12"/>
  <c r="BZ4" i="12"/>
  <c r="CD4" i="12"/>
  <c r="BF5" i="12"/>
  <c r="BJ5" i="12"/>
  <c r="BN5" i="12"/>
  <c r="BR5" i="12"/>
  <c r="BV5" i="12"/>
  <c r="BZ5" i="12"/>
  <c r="CD5" i="12"/>
  <c r="BI6" i="12"/>
  <c r="BM6" i="12"/>
  <c r="BQ6" i="12"/>
  <c r="BU6" i="12"/>
  <c r="BY6" i="12"/>
  <c r="CC6" i="12"/>
  <c r="BH7" i="12"/>
  <c r="BL7" i="12"/>
  <c r="BP7" i="12"/>
  <c r="BT7" i="12"/>
  <c r="BX7" i="12"/>
  <c r="CB7" i="12"/>
  <c r="BH8" i="12"/>
  <c r="BL8" i="12"/>
  <c r="BP8" i="12"/>
  <c r="BT8" i="12"/>
  <c r="BG4" i="12"/>
  <c r="BK4" i="12"/>
  <c r="BO4" i="12"/>
  <c r="BS4" i="12"/>
  <c r="BW4" i="12"/>
  <c r="CA4" i="12"/>
  <c r="CE4" i="12"/>
  <c r="BG5" i="12"/>
  <c r="BK5" i="12"/>
  <c r="BO5" i="12"/>
  <c r="BS5" i="12"/>
  <c r="BW5" i="12"/>
  <c r="CA5" i="12"/>
  <c r="CE5" i="12"/>
  <c r="BJ6" i="12"/>
  <c r="BN6" i="12"/>
  <c r="BR6" i="12"/>
  <c r="BV6" i="12"/>
  <c r="BZ6" i="12"/>
  <c r="CD6" i="12"/>
  <c r="BI7" i="12"/>
  <c r="BM7" i="12"/>
  <c r="BQ7" i="12"/>
  <c r="BU7" i="12"/>
  <c r="BY7" i="12"/>
  <c r="CD7" i="12"/>
  <c r="BI8" i="12"/>
  <c r="BM8" i="12"/>
  <c r="BQ8" i="12"/>
  <c r="BU8" i="12"/>
  <c r="BY8" i="12"/>
  <c r="CC8" i="12"/>
  <c r="BH9" i="12"/>
  <c r="BL9" i="12"/>
  <c r="BP9" i="12"/>
  <c r="BT9" i="12"/>
  <c r="BX9" i="12"/>
  <c r="CB9" i="12"/>
  <c r="BH10" i="12"/>
  <c r="BL10" i="12"/>
  <c r="BP10" i="12"/>
  <c r="BT10" i="12"/>
  <c r="BX10" i="12"/>
  <c r="CB10" i="12"/>
  <c r="BH11" i="12"/>
  <c r="BL11" i="12"/>
  <c r="BP11" i="12"/>
  <c r="BT11" i="12"/>
  <c r="BX11" i="12"/>
  <c r="CB11" i="12"/>
  <c r="BP4" i="12"/>
  <c r="BX4" i="12"/>
  <c r="BL5" i="12"/>
  <c r="BT5" i="12"/>
  <c r="CB5" i="12"/>
  <c r="BL6" i="12"/>
  <c r="BT6" i="12"/>
  <c r="CB6" i="12"/>
  <c r="BK7" i="12"/>
  <c r="BS7" i="12"/>
  <c r="CA7" i="12"/>
  <c r="BK8" i="12"/>
  <c r="BS8" i="12"/>
  <c r="BZ8" i="12"/>
  <c r="CE8" i="12"/>
  <c r="BJ9" i="12"/>
  <c r="BO9" i="12"/>
  <c r="BU9" i="12"/>
  <c r="BZ9" i="12"/>
  <c r="CE9" i="12"/>
  <c r="BI10" i="12"/>
  <c r="BN10" i="12"/>
  <c r="BS10" i="12"/>
  <c r="BY10" i="12"/>
  <c r="CD10" i="12"/>
  <c r="BG11" i="12"/>
  <c r="BM11" i="12"/>
  <c r="BR11" i="12"/>
  <c r="BW11" i="12"/>
  <c r="CC11" i="12"/>
  <c r="BI12" i="12"/>
  <c r="BM12" i="12"/>
  <c r="BQ12" i="12"/>
  <c r="BU12" i="12"/>
  <c r="BY12" i="12"/>
  <c r="CC12" i="12"/>
  <c r="BG13" i="12"/>
  <c r="BK13" i="12"/>
  <c r="BO13" i="12"/>
  <c r="BS13" i="12"/>
  <c r="BW13" i="12"/>
  <c r="CA13" i="12"/>
  <c r="CE13" i="12"/>
  <c r="BF14" i="12"/>
  <c r="BJ14" i="12"/>
  <c r="BN14" i="12"/>
  <c r="BR14" i="12"/>
  <c r="BQ4" i="12"/>
  <c r="BY4" i="12"/>
  <c r="BM5" i="12"/>
  <c r="BU5" i="12"/>
  <c r="CC5" i="12"/>
  <c r="BG6" i="12"/>
  <c r="BO6" i="12"/>
  <c r="BW6" i="12"/>
  <c r="CE6" i="12"/>
  <c r="BN7" i="12"/>
  <c r="BV7" i="12"/>
  <c r="CE7" i="12"/>
  <c r="BF8" i="12"/>
  <c r="BN8" i="12"/>
  <c r="BV8" i="12"/>
  <c r="CA8" i="12"/>
  <c r="BK9" i="12"/>
  <c r="BQ9" i="12"/>
  <c r="BV9" i="12"/>
  <c r="CA9" i="12"/>
  <c r="BJ10" i="12"/>
  <c r="BO10" i="12"/>
  <c r="BU10" i="12"/>
  <c r="BZ10" i="12"/>
  <c r="CE10" i="12"/>
  <c r="BI11" i="12"/>
  <c r="BN11" i="12"/>
  <c r="BS11" i="12"/>
  <c r="BY11" i="12"/>
  <c r="CD11" i="12"/>
  <c r="BJ12" i="12"/>
  <c r="BN12" i="12"/>
  <c r="BR12" i="12"/>
  <c r="BV12" i="12"/>
  <c r="BT4" i="12"/>
  <c r="BP5" i="12"/>
  <c r="BK6" i="12"/>
  <c r="CA6" i="12"/>
  <c r="BG7" i="12"/>
  <c r="BW7" i="12"/>
  <c r="BR8" i="12"/>
  <c r="CD8" i="12"/>
  <c r="BG9" i="12"/>
  <c r="BR9" i="12"/>
  <c r="CC9" i="12"/>
  <c r="BF10" i="12"/>
  <c r="BQ10" i="12"/>
  <c r="CA10" i="12"/>
  <c r="BQ11" i="12"/>
  <c r="CA11" i="12"/>
  <c r="BK12" i="12"/>
  <c r="BS12" i="12"/>
  <c r="BZ12" i="12"/>
  <c r="CE12" i="12"/>
  <c r="BF13" i="12"/>
  <c r="BL13" i="12"/>
  <c r="BQ13" i="12"/>
  <c r="BV13" i="12"/>
  <c r="CB13" i="12"/>
  <c r="BI14" i="12"/>
  <c r="BO14" i="12"/>
  <c r="BT14" i="12"/>
  <c r="BX14" i="12"/>
  <c r="CB14" i="12"/>
  <c r="BG15" i="12"/>
  <c r="BK15" i="12"/>
  <c r="BO15" i="12"/>
  <c r="BS15" i="12"/>
  <c r="BU4" i="12"/>
  <c r="BQ5" i="12"/>
  <c r="BP6" i="12"/>
  <c r="BJ7" i="12"/>
  <c r="BZ7" i="12"/>
  <c r="BG8" i="12"/>
  <c r="BW8" i="12"/>
  <c r="BI9" i="12"/>
  <c r="BS9" i="12"/>
  <c r="CD9" i="12"/>
  <c r="BG10" i="12"/>
  <c r="BR10" i="12"/>
  <c r="CC10" i="12"/>
  <c r="BJ11" i="12"/>
  <c r="BU11" i="12"/>
  <c r="CE11" i="12"/>
  <c r="BL12" i="12"/>
  <c r="BT12" i="12"/>
  <c r="CA12" i="12"/>
  <c r="BH13" i="12"/>
  <c r="BM13" i="12"/>
  <c r="BR13" i="12"/>
  <c r="BX13" i="12"/>
  <c r="CC13" i="12"/>
  <c r="BK14" i="12"/>
  <c r="BP14" i="12"/>
  <c r="BU14" i="12"/>
  <c r="BY14" i="12"/>
  <c r="CC14" i="12"/>
  <c r="BH15" i="12"/>
  <c r="BL15" i="12"/>
  <c r="BP15" i="12"/>
  <c r="BT15" i="12"/>
  <c r="BX15" i="12"/>
  <c r="CB15" i="12"/>
  <c r="BI16" i="12"/>
  <c r="BM16" i="12"/>
  <c r="BQ16" i="12"/>
  <c r="BU16" i="12"/>
  <c r="BY16" i="12"/>
  <c r="CC16" i="12"/>
  <c r="BG17" i="12"/>
  <c r="BK17" i="12"/>
  <c r="BO17" i="12"/>
  <c r="BS17" i="12"/>
  <c r="BW17" i="12"/>
  <c r="CA17" i="12"/>
  <c r="CE17" i="12"/>
  <c r="BG18" i="12"/>
  <c r="CB4" i="12"/>
  <c r="BX5" i="12"/>
  <c r="BX6" i="12"/>
  <c r="BJ8" i="12"/>
  <c r="BM9" i="12"/>
  <c r="BV10" i="12"/>
  <c r="BK11" i="12"/>
  <c r="BG12" i="12"/>
  <c r="BW12" i="12"/>
  <c r="BI13" i="12"/>
  <c r="BT13" i="12"/>
  <c r="CD13" i="12"/>
  <c r="BL14" i="12"/>
  <c r="BV14" i="12"/>
  <c r="CD14" i="12"/>
  <c r="BN15" i="12"/>
  <c r="BV15" i="12"/>
  <c r="CA15" i="12"/>
  <c r="BH16" i="12"/>
  <c r="BN16" i="12"/>
  <c r="BS16" i="12"/>
  <c r="BX16" i="12"/>
  <c r="CD16" i="12"/>
  <c r="BI17" i="12"/>
  <c r="BN17" i="12"/>
  <c r="BT17" i="12"/>
  <c r="BY17" i="12"/>
  <c r="CD17" i="12"/>
  <c r="BJ18" i="12"/>
  <c r="BN18" i="12"/>
  <c r="BR18" i="12"/>
  <c r="BV18" i="12"/>
  <c r="BZ18" i="12"/>
  <c r="CD18" i="12"/>
  <c r="BI19" i="12"/>
  <c r="BM19" i="12"/>
  <c r="BQ19" i="12"/>
  <c r="BU19" i="12"/>
  <c r="BY19" i="12"/>
  <c r="CC19" i="12"/>
  <c r="BG20" i="12"/>
  <c r="CC4" i="12"/>
  <c r="BY5" i="12"/>
  <c r="BO7" i="12"/>
  <c r="BO8" i="12"/>
  <c r="BN9" i="12"/>
  <c r="BW10" i="12"/>
  <c r="BO11" i="12"/>
  <c r="BH12" i="12"/>
  <c r="BX12" i="12"/>
  <c r="BJ13" i="12"/>
  <c r="BU13" i="12"/>
  <c r="BM14" i="12"/>
  <c r="BW14" i="12"/>
  <c r="CE14" i="12"/>
  <c r="BI15" i="12"/>
  <c r="BQ15" i="12"/>
  <c r="BW15" i="12"/>
  <c r="CC15" i="12"/>
  <c r="BJ16" i="12"/>
  <c r="BO16" i="12"/>
  <c r="BT16" i="12"/>
  <c r="BZ16" i="12"/>
  <c r="CE16" i="12"/>
  <c r="BJ17" i="12"/>
  <c r="BP17" i="12"/>
  <c r="BU17" i="12"/>
  <c r="BZ17" i="12"/>
  <c r="BF18" i="12"/>
  <c r="BK18" i="12"/>
  <c r="BO18" i="12"/>
  <c r="BS18" i="12"/>
  <c r="BW18" i="12"/>
  <c r="CA18" i="12"/>
  <c r="CE18" i="12"/>
  <c r="BJ19" i="12"/>
  <c r="BN19" i="12"/>
  <c r="BR19" i="12"/>
  <c r="BV19" i="12"/>
  <c r="BZ19" i="12"/>
  <c r="CD19" i="12"/>
  <c r="BH20" i="12"/>
  <c r="BL20" i="12"/>
  <c r="BP20" i="12"/>
  <c r="BT20" i="12"/>
  <c r="BX20" i="12"/>
  <c r="CB20" i="12"/>
  <c r="BH21" i="12"/>
  <c r="BL21" i="12"/>
  <c r="BP21" i="12"/>
  <c r="BT21" i="12"/>
  <c r="BX21" i="12"/>
  <c r="CB21" i="12"/>
  <c r="BI22" i="12"/>
  <c r="BM22" i="12"/>
  <c r="BQ22" i="12"/>
  <c r="BU22" i="12"/>
  <c r="BY22" i="12"/>
  <c r="CC22" i="12"/>
  <c r="BJ23" i="12"/>
  <c r="BN23" i="12"/>
  <c r="BR23" i="12"/>
  <c r="BV23" i="12"/>
  <c r="BZ23" i="12"/>
  <c r="CD23" i="12"/>
  <c r="BH24" i="12"/>
  <c r="BL24" i="12"/>
  <c r="BP24" i="12"/>
  <c r="BT24" i="12"/>
  <c r="BX24" i="12"/>
  <c r="CB24" i="12"/>
  <c r="BF25" i="12"/>
  <c r="BJ25" i="12"/>
  <c r="BN25" i="12"/>
  <c r="BR25" i="12"/>
  <c r="BV25" i="12"/>
  <c r="BZ25" i="12"/>
  <c r="CD25" i="12"/>
  <c r="BI26" i="12"/>
  <c r="BM26" i="12"/>
  <c r="BQ26" i="12"/>
  <c r="BU26" i="12"/>
  <c r="BY26" i="12"/>
  <c r="CC26" i="12"/>
  <c r="BH5" i="12"/>
  <c r="CB8" i="12"/>
  <c r="BY9" i="12"/>
  <c r="BZ11" i="12"/>
  <c r="CD12" i="12"/>
  <c r="BZ13" i="12"/>
  <c r="BH14" i="12"/>
  <c r="CA14" i="12"/>
  <c r="BU15" i="12"/>
  <c r="CE15" i="12"/>
  <c r="BG16" i="12"/>
  <c r="BR16" i="12"/>
  <c r="CB16" i="12"/>
  <c r="BM17" i="12"/>
  <c r="BX17" i="12"/>
  <c r="BH18" i="12"/>
  <c r="BP18" i="12"/>
  <c r="BX18" i="12"/>
  <c r="BH19" i="12"/>
  <c r="BP19" i="12"/>
  <c r="BX19" i="12"/>
  <c r="BK20" i="12"/>
  <c r="BQ20" i="12"/>
  <c r="BV20" i="12"/>
  <c r="CA20" i="12"/>
  <c r="BJ21" i="12"/>
  <c r="BO21" i="12"/>
  <c r="BU21" i="12"/>
  <c r="BZ21" i="12"/>
  <c r="CE21" i="12"/>
  <c r="BJ22" i="12"/>
  <c r="BO22" i="12"/>
  <c r="BT22" i="12"/>
  <c r="BZ22" i="12"/>
  <c r="CE22" i="12"/>
  <c r="BK23" i="12"/>
  <c r="BP23" i="12"/>
  <c r="BU23" i="12"/>
  <c r="CA23" i="12"/>
  <c r="BK24" i="12"/>
  <c r="BQ24" i="12"/>
  <c r="BV24" i="12"/>
  <c r="CA24" i="12"/>
  <c r="BH25" i="12"/>
  <c r="BM25" i="12"/>
  <c r="BS25" i="12"/>
  <c r="BX25" i="12"/>
  <c r="CC25" i="12"/>
  <c r="BG26" i="12"/>
  <c r="BL26" i="12"/>
  <c r="BR26" i="12"/>
  <c r="BW26" i="12"/>
  <c r="CB26" i="12"/>
  <c r="BI5" i="12"/>
  <c r="BK10" i="12"/>
  <c r="BO12" i="12"/>
  <c r="BN13" i="12"/>
  <c r="BQ14" i="12"/>
  <c r="BJ15" i="12"/>
  <c r="BY15" i="12"/>
  <c r="BK16" i="12"/>
  <c r="BV16" i="12"/>
  <c r="BQ17" i="12"/>
  <c r="CB17" i="12"/>
  <c r="BI18" i="12"/>
  <c r="BQ18" i="12"/>
  <c r="BY18" i="12"/>
  <c r="BK19" i="12"/>
  <c r="BS19" i="12"/>
  <c r="CA19" i="12"/>
  <c r="BM20" i="12"/>
  <c r="BR20" i="12"/>
  <c r="BW20" i="12"/>
  <c r="CC20" i="12"/>
  <c r="BF21" i="12"/>
  <c r="BK21" i="12"/>
  <c r="BQ21" i="12"/>
  <c r="BV21" i="12"/>
  <c r="CA21" i="12"/>
  <c r="BF22" i="12"/>
  <c r="BK22" i="12"/>
  <c r="BP22" i="12"/>
  <c r="BV22" i="12"/>
  <c r="CA22" i="12"/>
  <c r="BG23" i="12"/>
  <c r="BL23" i="12"/>
  <c r="BQ23" i="12"/>
  <c r="BW23" i="12"/>
  <c r="CB23" i="12"/>
  <c r="BG24" i="12"/>
  <c r="BM24" i="12"/>
  <c r="BR24" i="12"/>
  <c r="BW24" i="12"/>
  <c r="CD24" i="12"/>
  <c r="BI25" i="12"/>
  <c r="BO25" i="12"/>
  <c r="BT25" i="12"/>
  <c r="BY25" i="12"/>
  <c r="CE25" i="12"/>
  <c r="BH26" i="12"/>
  <c r="BN26" i="12"/>
  <c r="BS26" i="12"/>
  <c r="BX26" i="12"/>
  <c r="CD26" i="12"/>
  <c r="BW9" i="12"/>
  <c r="BM10" i="12"/>
  <c r="BV11" i="12"/>
  <c r="BP12" i="12"/>
  <c r="BS14" i="12"/>
  <c r="CD15" i="12"/>
  <c r="BW16" i="12"/>
  <c r="BL17" i="12"/>
  <c r="BM18" i="12"/>
  <c r="CC18" i="12"/>
  <c r="BL19" i="12"/>
  <c r="CB19" i="12"/>
  <c r="BJ20" i="12"/>
  <c r="BU20" i="12"/>
  <c r="CE20" i="12"/>
  <c r="BM21" i="12"/>
  <c r="BW21" i="12"/>
  <c r="BN22" i="12"/>
  <c r="BX22" i="12"/>
  <c r="BH23" i="12"/>
  <c r="BS23" i="12"/>
  <c r="CC23" i="12"/>
  <c r="BN24" i="12"/>
  <c r="BY24" i="12"/>
  <c r="BG25" i="12"/>
  <c r="BQ25" i="12"/>
  <c r="CB25" i="12"/>
  <c r="BJ26" i="12"/>
  <c r="BT26" i="12"/>
  <c r="CE26" i="12"/>
  <c r="BX8" i="12"/>
  <c r="CB12" i="12"/>
  <c r="BP13" i="12"/>
  <c r="BZ14" i="12"/>
  <c r="BM15" i="12"/>
  <c r="BF16" i="12"/>
  <c r="CA16" i="12"/>
  <c r="BR17" i="12"/>
  <c r="BT18" i="12"/>
  <c r="BO19" i="12"/>
  <c r="CE19" i="12"/>
  <c r="BN20" i="12"/>
  <c r="BY20" i="12"/>
  <c r="BN21" i="12"/>
  <c r="BY21" i="12"/>
  <c r="BG22" i="12"/>
  <c r="BR22" i="12"/>
  <c r="CB22" i="12"/>
  <c r="BI23" i="12"/>
  <c r="BT23" i="12"/>
  <c r="CE23" i="12"/>
  <c r="BO24" i="12"/>
  <c r="BZ24" i="12"/>
  <c r="BK25" i="12"/>
  <c r="BU25" i="12"/>
  <c r="BK26" i="12"/>
  <c r="BV26" i="12"/>
  <c r="BL4" i="12"/>
  <c r="BH6" i="12"/>
  <c r="BR7" i="12"/>
  <c r="BY13" i="12"/>
  <c r="BR15" i="12"/>
  <c r="BL16" i="12"/>
  <c r="BV17" i="12"/>
  <c r="BU18" i="12"/>
  <c r="BT19" i="12"/>
  <c r="BO20" i="12"/>
  <c r="BZ20" i="12"/>
  <c r="BG21" i="12"/>
  <c r="BR21" i="12"/>
  <c r="CC21" i="12"/>
  <c r="BH22" i="12"/>
  <c r="BS22" i="12"/>
  <c r="CD22" i="12"/>
  <c r="BM23" i="12"/>
  <c r="BX23" i="12"/>
  <c r="BI24" i="12"/>
  <c r="BS24" i="12"/>
  <c r="CE24" i="12"/>
  <c r="BL25" i="12"/>
  <c r="BW25" i="12"/>
  <c r="BO26" i="12"/>
  <c r="BZ26" i="12"/>
  <c r="BM4" i="12"/>
  <c r="BS6" i="12"/>
  <c r="BG14" i="12"/>
  <c r="BZ15" i="12"/>
  <c r="BP16" i="12"/>
  <c r="BH17" i="12"/>
  <c r="CC17" i="12"/>
  <c r="BL18" i="12"/>
  <c r="CB18" i="12"/>
  <c r="CD20" i="12"/>
  <c r="BW22" i="12"/>
  <c r="BU24" i="12"/>
  <c r="CA26" i="12"/>
  <c r="BW19" i="12"/>
  <c r="BS21" i="12"/>
  <c r="BY23" i="12"/>
  <c r="CA25" i="12"/>
  <c r="CD21" i="12"/>
  <c r="BJ24" i="12"/>
  <c r="BG19" i="12"/>
  <c r="BI21" i="12"/>
  <c r="BO23" i="12"/>
  <c r="BP25" i="12"/>
  <c r="BI20" i="12"/>
  <c r="BS20" i="12"/>
  <c r="BL22" i="12"/>
  <c r="BP26" i="12"/>
  <c r="CC24" i="12"/>
  <c r="CC7" i="12"/>
  <c r="AB2" i="15"/>
  <c r="BF12" i="12" l="1"/>
  <c r="BF19" i="12"/>
  <c r="CF19" i="12" s="1"/>
  <c r="DF19" i="12" s="1"/>
  <c r="BF4" i="12"/>
  <c r="CF4" i="12" s="1"/>
  <c r="DF4" i="12" s="1"/>
  <c r="BF23" i="12"/>
  <c r="BF20" i="12"/>
  <c r="CF20" i="12" s="1"/>
  <c r="DF20" i="12" s="1"/>
  <c r="EF20" i="12" s="1"/>
  <c r="BF26" i="12"/>
  <c r="CF26" i="12" s="1"/>
  <c r="DF26" i="12" s="1"/>
  <c r="BF24" i="12"/>
  <c r="CF24" i="12" s="1"/>
  <c r="DF24" i="12" s="1"/>
  <c r="BF15" i="12"/>
  <c r="CF15" i="12" s="1"/>
  <c r="DF15" i="12" s="1"/>
  <c r="EF15" i="12" s="1"/>
  <c r="CG20" i="12"/>
  <c r="AB14" i="15"/>
  <c r="CM24" i="12"/>
  <c r="CR14" i="12"/>
  <c r="CY21" i="12"/>
  <c r="BF17" i="12"/>
  <c r="CF17" i="12" s="1"/>
  <c r="DF17" i="12" s="1"/>
  <c r="BF9" i="12"/>
  <c r="CF9" i="12" s="1"/>
  <c r="DF9" i="12" s="1"/>
  <c r="BF7" i="12"/>
  <c r="CF7" i="12" s="1"/>
  <c r="DF7" i="12" s="1"/>
  <c r="CM22" i="12"/>
  <c r="CS7" i="12"/>
  <c r="DC19" i="12"/>
  <c r="CW12" i="12"/>
  <c r="CI20" i="12"/>
  <c r="CW21" i="12"/>
  <c r="DD18" i="12"/>
  <c r="BF6" i="12"/>
  <c r="CF6" i="12" s="1"/>
  <c r="DF6" i="12" s="1"/>
  <c r="DC9" i="12"/>
  <c r="DA23" i="12"/>
  <c r="CR24" i="12"/>
  <c r="CR17" i="12"/>
  <c r="CG25" i="12"/>
  <c r="CJ7" i="12"/>
  <c r="CM20" i="12"/>
  <c r="CU18" i="12"/>
  <c r="CI26" i="12"/>
  <c r="CM16" i="12"/>
  <c r="CH4" i="12"/>
  <c r="CG17" i="12"/>
  <c r="CN5" i="12"/>
  <c r="CO6" i="12"/>
  <c r="CW9" i="12"/>
  <c r="CU21" i="12"/>
  <c r="CP23" i="12"/>
  <c r="CV17" i="12"/>
  <c r="CN20" i="12"/>
  <c r="DD23" i="12"/>
  <c r="CO19" i="12"/>
  <c r="CU22" i="12"/>
  <c r="DD19" i="12"/>
  <c r="CP17" i="12"/>
  <c r="DD25" i="12"/>
  <c r="CV19" i="12"/>
  <c r="CS22" i="12"/>
  <c r="CI17" i="12"/>
  <c r="DC24" i="12"/>
  <c r="CY19" i="12"/>
  <c r="CP22" i="12"/>
  <c r="DC20" i="12"/>
  <c r="CZ17" i="12"/>
  <c r="CZ20" i="12"/>
  <c r="DE19" i="12"/>
  <c r="DB23" i="12"/>
  <c r="CQ26" i="12"/>
  <c r="DB25" i="12"/>
  <c r="CS20" i="12"/>
  <c r="CT19" i="12"/>
  <c r="CN22" i="12"/>
  <c r="CI25" i="12"/>
  <c r="CX17" i="12"/>
  <c r="CP14" i="12"/>
  <c r="CH22" i="12"/>
  <c r="DD16" i="12"/>
  <c r="CO4" i="12"/>
  <c r="CW16" i="12"/>
  <c r="CK11" i="12"/>
  <c r="CI12" i="12"/>
  <c r="CV13" i="12"/>
  <c r="CM4" i="12"/>
  <c r="CX6" i="12"/>
  <c r="CR12" i="12"/>
  <c r="CI7" i="12"/>
  <c r="CP6" i="12"/>
  <c r="CN7" i="12"/>
  <c r="CT9" i="12"/>
  <c r="DD6" i="12"/>
  <c r="CH8" i="12"/>
  <c r="CO12" i="12"/>
  <c r="CP4" i="12"/>
  <c r="CX7" i="12"/>
  <c r="CP15" i="12"/>
  <c r="CV8" i="12"/>
  <c r="CT4" i="12"/>
  <c r="CS11" i="12"/>
  <c r="CU6" i="12"/>
  <c r="DB12" i="12"/>
  <c r="CY12" i="12"/>
  <c r="CT14" i="12"/>
  <c r="DE12" i="12"/>
  <c r="CG7" i="12"/>
  <c r="CW13" i="12"/>
  <c r="CK7" i="12"/>
  <c r="CS4" i="12"/>
  <c r="CI15" i="12"/>
  <c r="CN15" i="12"/>
  <c r="DD12" i="12"/>
  <c r="DC16" i="12"/>
  <c r="CT15" i="12"/>
  <c r="CK14" i="12"/>
  <c r="CF12" i="12"/>
  <c r="DF12" i="12" s="1"/>
  <c r="CY9" i="12"/>
  <c r="CS14" i="12"/>
  <c r="CO7" i="12"/>
  <c r="CN11" i="12"/>
  <c r="DE4" i="12"/>
  <c r="CQ14" i="12"/>
  <c r="CH13" i="12"/>
  <c r="DA12" i="12"/>
  <c r="CM5" i="12"/>
  <c r="CU12" i="12"/>
  <c r="CK6" i="12"/>
  <c r="CW6" i="12"/>
  <c r="CJ14" i="12"/>
  <c r="CV11" i="12"/>
  <c r="CH9" i="12"/>
  <c r="CP25" i="12"/>
  <c r="DE23" i="12"/>
  <c r="CJ19" i="12"/>
  <c r="CI24" i="12"/>
  <c r="CT26" i="12"/>
  <c r="CY25" i="12"/>
  <c r="CY15" i="12"/>
  <c r="CH24" i="12"/>
  <c r="CK15" i="12"/>
  <c r="CP13" i="12"/>
  <c r="DB19" i="12"/>
  <c r="CY17" i="12"/>
  <c r="CF14" i="12"/>
  <c r="DF14" i="12" s="1"/>
  <c r="CM23" i="12"/>
  <c r="CF22" i="12"/>
  <c r="DF22" i="12" s="1"/>
  <c r="EF22" i="12" s="1"/>
  <c r="DA14" i="12"/>
  <c r="CL21" i="12"/>
  <c r="DA15" i="12"/>
  <c r="CO17" i="12"/>
  <c r="CI16" i="12"/>
  <c r="CY14" i="12"/>
  <c r="CL22" i="12"/>
  <c r="DD22" i="12"/>
  <c r="CR22" i="12"/>
  <c r="DB17" i="12"/>
  <c r="CN17" i="12"/>
  <c r="CK9" i="12"/>
  <c r="CT7" i="12"/>
  <c r="CU20" i="12"/>
  <c r="DE25" i="12"/>
  <c r="CK19" i="12"/>
  <c r="CW22" i="12"/>
  <c r="CG21" i="12"/>
  <c r="CM9" i="12"/>
  <c r="DA20" i="12"/>
  <c r="CH20" i="12"/>
  <c r="DD13" i="12"/>
  <c r="DD8" i="12"/>
  <c r="CH6" i="12"/>
  <c r="CX12" i="12"/>
  <c r="CQ22" i="12"/>
  <c r="CR18" i="12"/>
  <c r="CQ4" i="12"/>
  <c r="CS13" i="12"/>
  <c r="CG23" i="12"/>
  <c r="CN21" i="12"/>
  <c r="DC23" i="12"/>
  <c r="CI23" i="12"/>
  <c r="CQ18" i="12"/>
  <c r="CQ13" i="12"/>
  <c r="CZ26" i="12"/>
  <c r="CH18" i="12"/>
  <c r="CM26" i="12"/>
  <c r="CT13" i="12"/>
  <c r="CF11" i="12"/>
  <c r="DF11" i="12" s="1"/>
  <c r="CI11" i="12"/>
  <c r="CM11" i="12"/>
  <c r="CR4" i="12"/>
  <c r="CL18" i="12"/>
  <c r="CU25" i="12"/>
  <c r="CT18" i="12"/>
  <c r="DC18" i="12"/>
  <c r="CG10" i="12"/>
  <c r="CG11" i="12"/>
  <c r="CY24" i="12"/>
  <c r="DA6" i="12"/>
  <c r="CR16" i="12"/>
  <c r="DB8" i="12"/>
  <c r="CU26" i="12"/>
  <c r="CU8" i="12"/>
  <c r="CF16" i="12"/>
  <c r="DF16" i="12" s="1"/>
  <c r="EF16" i="12" s="1"/>
  <c r="CS12" i="12"/>
  <c r="CX11" i="12"/>
  <c r="CR6" i="12"/>
  <c r="CF21" i="12"/>
  <c r="DF21" i="12" s="1"/>
  <c r="EF21" i="12" s="1"/>
  <c r="CV24" i="12"/>
  <c r="CY26" i="12"/>
  <c r="CY11" i="12"/>
  <c r="CJ24" i="12"/>
  <c r="CG24" i="12"/>
  <c r="CR13" i="12"/>
  <c r="CW11" i="12"/>
  <c r="CQ11" i="12"/>
  <c r="CK26" i="12"/>
  <c r="CQ8" i="12"/>
  <c r="CX8" i="12"/>
  <c r="CJ22" i="12"/>
  <c r="CZ19" i="12"/>
  <c r="CZ18" i="12"/>
  <c r="CH17" i="12"/>
  <c r="CL25" i="12"/>
  <c r="CX20" i="12"/>
  <c r="CG18" i="12"/>
  <c r="CO24" i="12"/>
  <c r="DA24" i="12"/>
  <c r="CP24" i="12"/>
  <c r="CS24" i="12"/>
  <c r="CV22" i="12"/>
  <c r="CH19" i="12"/>
  <c r="CR25" i="12"/>
  <c r="CG26" i="12"/>
  <c r="CX18" i="12"/>
  <c r="CM19" i="12"/>
  <c r="CW20" i="12"/>
  <c r="CJ25" i="12"/>
  <c r="CS21" i="12"/>
  <c r="DB18" i="12"/>
  <c r="CL19" i="12"/>
  <c r="DD26" i="12"/>
  <c r="CO25" i="12"/>
  <c r="CW23" i="12"/>
  <c r="CR20" i="12"/>
  <c r="CO22" i="12"/>
  <c r="CF25" i="12"/>
  <c r="DF25" i="12" s="1"/>
  <c r="CT17" i="12"/>
  <c r="DE13" i="12"/>
  <c r="DA7" i="12"/>
  <c r="CH11" i="12"/>
  <c r="DE5" i="12"/>
  <c r="CX5" i="12"/>
  <c r="DA13" i="12"/>
  <c r="CX4" i="12"/>
  <c r="CW4" i="12"/>
  <c r="DE21" i="12"/>
  <c r="DB4" i="12"/>
  <c r="CZ10" i="12"/>
  <c r="CY4" i="12"/>
  <c r="CY10" i="12"/>
  <c r="CT24" i="12"/>
  <c r="CO18" i="12"/>
  <c r="DE6" i="12"/>
  <c r="CQ6" i="12"/>
  <c r="CX21" i="12"/>
  <c r="CZ8" i="12"/>
  <c r="CP7" i="12"/>
  <c r="CJ26" i="12"/>
  <c r="CZ5" i="12"/>
  <c r="CR8" i="12"/>
  <c r="CX25" i="12"/>
  <c r="CI18" i="12"/>
  <c r="CZ23" i="12"/>
  <c r="CQ23" i="12"/>
  <c r="CJ17" i="12"/>
  <c r="CX14" i="12"/>
  <c r="CN4" i="12"/>
  <c r="CG22" i="12"/>
  <c r="CS26" i="12"/>
  <c r="DD24" i="12"/>
  <c r="CX24" i="12"/>
  <c r="CS18" i="12"/>
  <c r="CO11" i="12"/>
  <c r="CJ4" i="12"/>
  <c r="CW15" i="12"/>
  <c r="CN26" i="12"/>
  <c r="CQ21" i="12"/>
  <c r="CH25" i="12"/>
  <c r="CR19" i="12"/>
  <c r="CZ16" i="12"/>
  <c r="CL12" i="12"/>
  <c r="CL9" i="12"/>
  <c r="CX9" i="12"/>
  <c r="CS19" i="12"/>
  <c r="CS15" i="12"/>
  <c r="CO20" i="12"/>
  <c r="CV20" i="12"/>
  <c r="CV7" i="12"/>
  <c r="DA26" i="12"/>
  <c r="CJ18" i="12"/>
  <c r="CK13" i="12"/>
  <c r="CT23" i="12"/>
  <c r="CZ14" i="12"/>
  <c r="CQ24" i="12"/>
  <c r="CL20" i="12"/>
  <c r="CW17" i="12"/>
  <c r="CJ6" i="12"/>
  <c r="CJ5" i="12"/>
  <c r="CR10" i="12"/>
  <c r="CZ13" i="12"/>
  <c r="CT16" i="12"/>
  <c r="DD11" i="12"/>
  <c r="CS8" i="12"/>
  <c r="CO26" i="12"/>
  <c r="CR5" i="12"/>
  <c r="CF18" i="12"/>
  <c r="DF18" i="12" s="1"/>
  <c r="DD20" i="12"/>
  <c r="CM13" i="12"/>
  <c r="DC17" i="12"/>
  <c r="CL23" i="12"/>
  <c r="DB26" i="12"/>
  <c r="CK20" i="12"/>
  <c r="CM17" i="12"/>
  <c r="CQ10" i="12"/>
  <c r="CZ24" i="12"/>
  <c r="DA16" i="12"/>
  <c r="CW26" i="12"/>
  <c r="DB16" i="12"/>
  <c r="CG12" i="12"/>
  <c r="CO14" i="12"/>
  <c r="CM12" i="12"/>
  <c r="DB6" i="12"/>
  <c r="CN24" i="12"/>
  <c r="DA22" i="12"/>
  <c r="CI5" i="12"/>
  <c r="CV25" i="12"/>
  <c r="CN9" i="12"/>
  <c r="CI9" i="12"/>
  <c r="CO10" i="12"/>
  <c r="CO13" i="12"/>
  <c r="CM6" i="12"/>
  <c r="CK16" i="12"/>
  <c r="CM14" i="12"/>
  <c r="CQ19" i="12"/>
  <c r="DA17" i="12"/>
  <c r="CO15" i="12"/>
  <c r="CK12" i="12"/>
  <c r="CP5" i="12"/>
  <c r="CL6" i="12"/>
  <c r="CG8" i="12"/>
  <c r="CJ21" i="12"/>
  <c r="CG9" i="12"/>
  <c r="CY23" i="12"/>
  <c r="CV26" i="12"/>
  <c r="CP18" i="12"/>
  <c r="CY5" i="12"/>
  <c r="CG19" i="12"/>
  <c r="DB22" i="12"/>
  <c r="CX22" i="12"/>
  <c r="DA18" i="12"/>
  <c r="DC4" i="12"/>
  <c r="DB14" i="12"/>
  <c r="CL13" i="12"/>
  <c r="CQ9" i="12"/>
  <c r="CU5" i="12"/>
  <c r="CZ9" i="12"/>
  <c r="CL5" i="12"/>
  <c r="DA4" i="12"/>
  <c r="CL8" i="12"/>
  <c r="DC6" i="12"/>
  <c r="CV5" i="12"/>
  <c r="DC7" i="12"/>
  <c r="CW19" i="12"/>
  <c r="CQ25" i="12"/>
  <c r="CM10" i="12"/>
  <c r="DA21" i="12"/>
  <c r="CN13" i="12"/>
  <c r="CS25" i="12"/>
  <c r="CH14" i="12"/>
  <c r="DB24" i="12"/>
  <c r="CV23" i="12"/>
  <c r="CH21" i="12"/>
  <c r="CQ15" i="12"/>
  <c r="CI13" i="12"/>
  <c r="DB10" i="12"/>
  <c r="CM21" i="12"/>
  <c r="CK10" i="12"/>
  <c r="DE14" i="12"/>
  <c r="CF10" i="12"/>
  <c r="DF10" i="12" s="1"/>
  <c r="DA8" i="12"/>
  <c r="CV6" i="12"/>
  <c r="CP16" i="12"/>
  <c r="CV16" i="12"/>
  <c r="CZ11" i="12"/>
  <c r="CW14" i="12"/>
  <c r="CX16" i="12"/>
  <c r="DE17" i="12"/>
  <c r="CI4" i="12"/>
  <c r="CY20" i="12"/>
  <c r="DD15" i="12"/>
  <c r="DE22" i="12"/>
  <c r="CP20" i="12"/>
  <c r="CS16" i="12"/>
  <c r="CV10" i="12"/>
  <c r="CL15" i="12"/>
  <c r="DB13" i="12"/>
  <c r="CT11" i="12"/>
  <c r="CL10" i="12"/>
  <c r="CU7" i="12"/>
  <c r="CN6" i="12"/>
  <c r="CK5" i="12"/>
  <c r="CO23" i="12"/>
  <c r="CG14" i="12"/>
  <c r="CY13" i="12"/>
  <c r="CJ20" i="12"/>
  <c r="CY18" i="12"/>
  <c r="CJ16" i="12"/>
  <c r="CH15" i="12"/>
  <c r="DA11" i="12"/>
  <c r="DA9" i="12"/>
  <c r="CG6" i="12"/>
  <c r="CS6" i="12"/>
  <c r="CP12" i="12"/>
  <c r="CK24" i="12"/>
  <c r="CS17" i="12"/>
  <c r="CG15" i="12"/>
  <c r="CV12" i="12"/>
  <c r="CR11" i="12"/>
  <c r="DB9" i="12"/>
  <c r="DA10" i="12"/>
  <c r="DA5" i="12"/>
  <c r="CI8" i="12"/>
  <c r="CZ6" i="12"/>
  <c r="CI10" i="12"/>
  <c r="CG5" i="12"/>
  <c r="CM18" i="12"/>
  <c r="CU23" i="12"/>
  <c r="CR23" i="12"/>
  <c r="CX15" i="12"/>
  <c r="CT12" i="12"/>
  <c r="CQ5" i="12"/>
  <c r="CJ12" i="12"/>
  <c r="DD10" i="12"/>
  <c r="DB7" i="12"/>
  <c r="DA19" i="12"/>
  <c r="CW10" i="12"/>
  <c r="CL16" i="12"/>
  <c r="CK23" i="12"/>
  <c r="DC26" i="12"/>
  <c r="CJ23" i="12"/>
  <c r="DB21" i="12"/>
  <c r="CK18" i="12"/>
  <c r="CI14" i="12"/>
  <c r="CS10" i="12"/>
  <c r="DE8" i="12"/>
  <c r="CZ25" i="12"/>
  <c r="CU24" i="12"/>
  <c r="CO16" i="12"/>
  <c r="CO8" i="12"/>
  <c r="CW8" i="12"/>
  <c r="CJ10" i="12"/>
  <c r="DC11" i="12"/>
  <c r="CG4" i="12"/>
  <c r="CI6" i="12"/>
  <c r="CJ9" i="12"/>
  <c r="DA25" i="12"/>
  <c r="DE15" i="12"/>
  <c r="DC22" i="12"/>
  <c r="CT21" i="12"/>
  <c r="DD17" i="12"/>
  <c r="CN16" i="12"/>
  <c r="CF8" i="12"/>
  <c r="DF8" i="12" s="1"/>
  <c r="CH10" i="12"/>
  <c r="CT8" i="12"/>
  <c r="CL7" i="12"/>
  <c r="CW25" i="12"/>
  <c r="CP26" i="12"/>
  <c r="CI21" i="12"/>
  <c r="CT25" i="12"/>
  <c r="CJ15" i="12"/>
  <c r="CI19" i="12"/>
  <c r="CJ8" i="12"/>
  <c r="DC14" i="12"/>
  <c r="DE7" i="12"/>
  <c r="DC5" i="12"/>
  <c r="DE9" i="12"/>
  <c r="CL11" i="12"/>
  <c r="CH7" i="12"/>
  <c r="CV4" i="12"/>
  <c r="CL4" i="12"/>
  <c r="CX26" i="12"/>
  <c r="CQ20" i="12"/>
  <c r="CW18" i="12"/>
  <c r="CH12" i="12"/>
  <c r="CV15" i="12"/>
  <c r="CK17" i="12"/>
  <c r="DB15" i="12"/>
  <c r="CU14" i="12"/>
  <c r="CF13" i="12"/>
  <c r="DF13" i="12" s="1"/>
  <c r="EF13" i="12" s="1"/>
  <c r="CW7" i="12"/>
  <c r="CN12" i="12"/>
  <c r="DE10" i="12"/>
  <c r="CU9" i="12"/>
  <c r="CM8" i="12"/>
  <c r="CY6" i="12"/>
  <c r="CK25" i="12"/>
  <c r="CV21" i="12"/>
  <c r="CQ17" i="12"/>
  <c r="CM25" i="12"/>
  <c r="DB20" i="12"/>
  <c r="DE16" i="12"/>
  <c r="CV18" i="12"/>
  <c r="DD9" i="12"/>
  <c r="CQ12" i="12"/>
  <c r="CO9" i="12"/>
  <c r="CX10" i="12"/>
  <c r="CP9" i="12"/>
  <c r="CW5" i="12"/>
  <c r="CL17" i="12"/>
  <c r="CW24" i="12"/>
  <c r="CZ21" i="12"/>
  <c r="CX19" i="12"/>
  <c r="CN23" i="12"/>
  <c r="CI22" i="12"/>
  <c r="CS9" i="12"/>
  <c r="CU4" i="12"/>
  <c r="CZ12" i="12"/>
  <c r="CU10" i="12"/>
  <c r="DB11" i="12"/>
  <c r="CT10" i="12"/>
  <c r="DD7" i="12"/>
  <c r="CS5" i="12"/>
  <c r="DE24" i="12"/>
  <c r="DC21" i="12"/>
  <c r="DE20" i="12"/>
  <c r="CH26" i="12"/>
  <c r="CK21" i="12"/>
  <c r="CR26" i="12"/>
  <c r="CP19" i="12"/>
  <c r="CT20" i="12"/>
  <c r="CN19" i="12"/>
  <c r="CU19" i="12"/>
  <c r="CN18" i="12"/>
  <c r="DD14" i="12"/>
  <c r="CY16" i="12"/>
  <c r="DC13" i="12"/>
  <c r="DE11" i="12"/>
  <c r="CT6" i="12"/>
  <c r="CP10" i="12"/>
  <c r="CY7" i="12"/>
  <c r="CO5" i="12"/>
  <c r="CK4" i="12"/>
  <c r="CF5" i="12"/>
  <c r="DF5" i="12" s="1"/>
  <c r="CZ15" i="12"/>
  <c r="CR21" i="12"/>
  <c r="CR15" i="12"/>
  <c r="CM15" i="12"/>
  <c r="DE26" i="12"/>
  <c r="CL26" i="12"/>
  <c r="CO21" i="12"/>
  <c r="CG16" i="12"/>
  <c r="CL24" i="12"/>
  <c r="CF23" i="12"/>
  <c r="DF23" i="12" s="1"/>
  <c r="EF23" i="12" s="1"/>
  <c r="CV14" i="12"/>
  <c r="CU16" i="12"/>
  <c r="CX13" i="12"/>
  <c r="CU11" i="12"/>
  <c r="CR9" i="12"/>
  <c r="CN8" i="12"/>
  <c r="CN14" i="12"/>
  <c r="CN10" i="12"/>
  <c r="DC8" i="12"/>
  <c r="DD4" i="12"/>
  <c r="CS23" i="12"/>
  <c r="CZ22" i="12"/>
  <c r="CN25" i="12"/>
  <c r="CU13" i="12"/>
  <c r="CL14" i="12"/>
  <c r="CQ16" i="12"/>
  <c r="CJ11" i="12"/>
  <c r="CG13" i="12"/>
  <c r="DB5" i="12"/>
  <c r="CP11" i="12"/>
  <c r="CY8" i="12"/>
  <c r="CQ7" i="12"/>
  <c r="DD5" i="12"/>
  <c r="CZ4" i="12"/>
  <c r="DD21" i="12"/>
  <c r="CX23" i="12"/>
  <c r="CR7" i="12"/>
  <c r="CH23" i="12"/>
  <c r="CK22" i="12"/>
  <c r="DC25" i="12"/>
  <c r="CT22" i="12"/>
  <c r="CU15" i="12"/>
  <c r="CH5" i="12"/>
  <c r="CY22" i="12"/>
  <c r="CP21" i="12"/>
  <c r="DE18" i="12"/>
  <c r="CU17" i="12"/>
  <c r="DC15" i="12"/>
  <c r="CJ13" i="12"/>
  <c r="CH16" i="12"/>
  <c r="DC10" i="12"/>
  <c r="CZ7" i="12"/>
  <c r="CV9" i="12"/>
  <c r="DC12" i="12"/>
  <c r="CK8" i="12"/>
  <c r="CT5" i="12"/>
  <c r="CM7" i="12"/>
  <c r="CP8" i="12"/>
  <c r="AC37" i="14"/>
  <c r="DG19" i="12" l="1"/>
  <c r="DH19" i="12" s="1"/>
  <c r="DG17" i="12"/>
  <c r="DH17" i="12" s="1"/>
  <c r="DI17" i="12" s="1"/>
  <c r="DG5" i="12"/>
  <c r="DH5" i="12" s="1"/>
  <c r="DG4" i="12"/>
  <c r="DH4" i="12" s="1"/>
  <c r="DI4" i="12" s="1"/>
  <c r="DG22" i="12"/>
  <c r="DH22" i="12" s="1"/>
  <c r="DG7" i="12"/>
  <c r="DH7" i="12" s="1"/>
  <c r="DG10" i="12"/>
  <c r="DH10" i="12" s="1"/>
  <c r="DI10" i="12" s="1"/>
  <c r="DG12" i="12"/>
  <c r="DG11" i="12"/>
  <c r="DH11" i="12" s="1"/>
  <c r="DG14" i="12"/>
  <c r="DH14" i="12" s="1"/>
  <c r="DG21" i="12"/>
  <c r="DH21" i="12" s="1"/>
  <c r="DG24" i="12"/>
  <c r="DH24" i="12" s="1"/>
  <c r="EF24" i="12"/>
  <c r="DG16" i="12"/>
  <c r="DH16" i="12" s="1"/>
  <c r="DG25" i="12"/>
  <c r="DG20" i="12"/>
  <c r="EG20" i="12" s="1"/>
  <c r="DG6" i="12"/>
  <c r="DH6" i="12" s="1"/>
  <c r="DG26" i="12"/>
  <c r="DG18" i="12"/>
  <c r="DH18" i="12" s="1"/>
  <c r="DG23" i="12"/>
  <c r="DH23" i="12" s="1"/>
  <c r="DG8" i="12"/>
  <c r="DH8" i="12" s="1"/>
  <c r="DI8" i="12" s="1"/>
  <c r="DJ8" i="12" s="1"/>
  <c r="DG15" i="12"/>
  <c r="DH15" i="12" s="1"/>
  <c r="DG13" i="12"/>
  <c r="EG13" i="12" s="1"/>
  <c r="DG9" i="12"/>
  <c r="AC52" i="13"/>
  <c r="AC30" i="14"/>
  <c r="AC36" i="14"/>
  <c r="C3" i="12"/>
  <c r="D3" i="12"/>
  <c r="EG22" i="12" l="1"/>
  <c r="DH12" i="12"/>
  <c r="DI12" i="12" s="1"/>
  <c r="EG21" i="12"/>
  <c r="DH25" i="12"/>
  <c r="DI25" i="12" s="1"/>
  <c r="DH20" i="12"/>
  <c r="DI20" i="12" s="1"/>
  <c r="DH13" i="12"/>
  <c r="DI13" i="12" s="1"/>
  <c r="DJ13" i="12" s="1"/>
  <c r="DK13" i="12" s="1"/>
  <c r="DH26" i="12"/>
  <c r="DH9" i="12"/>
  <c r="DK8" i="12"/>
  <c r="DI7" i="12"/>
  <c r="DJ17" i="12"/>
  <c r="DI15" i="12"/>
  <c r="DI5" i="12"/>
  <c r="DI19" i="12"/>
  <c r="DI21" i="12"/>
  <c r="EH21" i="12"/>
  <c r="DI14" i="12"/>
  <c r="DI22" i="12"/>
  <c r="EH22" i="12"/>
  <c r="DI6" i="12"/>
  <c r="DI18" i="12"/>
  <c r="DI11" i="12"/>
  <c r="DJ10" i="12"/>
  <c r="DJ4" i="12"/>
  <c r="DI23" i="12"/>
  <c r="DI24" i="12"/>
  <c r="DI16" i="12"/>
  <c r="BI3" i="12"/>
  <c r="BM3" i="12"/>
  <c r="BQ3" i="12"/>
  <c r="BU3" i="12"/>
  <c r="BY3" i="12"/>
  <c r="CC3" i="12"/>
  <c r="BJ3" i="12"/>
  <c r="BO3" i="12"/>
  <c r="BT3" i="12"/>
  <c r="BZ3" i="12"/>
  <c r="CE3" i="12"/>
  <c r="BG3" i="12"/>
  <c r="BN3" i="12"/>
  <c r="BV3" i="12"/>
  <c r="CB3" i="12"/>
  <c r="BH3" i="12"/>
  <c r="BP3" i="12"/>
  <c r="BW3" i="12"/>
  <c r="CD3" i="12"/>
  <c r="BK3" i="12"/>
  <c r="BR3" i="12"/>
  <c r="BX3" i="12"/>
  <c r="AF3" i="12"/>
  <c r="AJ3" i="12"/>
  <c r="AN3" i="12"/>
  <c r="AR3" i="12"/>
  <c r="AV3" i="12"/>
  <c r="AZ3" i="12"/>
  <c r="BD3" i="12"/>
  <c r="BL3" i="12"/>
  <c r="BS3" i="12"/>
  <c r="CA3" i="12"/>
  <c r="AG3" i="12"/>
  <c r="AL3" i="12"/>
  <c r="AQ3" i="12"/>
  <c r="AW3" i="12"/>
  <c r="BB3" i="12"/>
  <c r="AH3" i="12"/>
  <c r="AM3" i="12"/>
  <c r="AS3" i="12"/>
  <c r="AX3" i="12"/>
  <c r="BC3" i="12"/>
  <c r="AI3" i="12"/>
  <c r="AO3" i="12"/>
  <c r="AT3" i="12"/>
  <c r="AY3" i="12"/>
  <c r="BE3" i="12"/>
  <c r="AK3" i="12"/>
  <c r="AP3" i="12"/>
  <c r="AU3" i="12"/>
  <c r="BA3" i="12"/>
  <c r="BF3" i="12"/>
  <c r="G3" i="12"/>
  <c r="K3" i="12"/>
  <c r="O3" i="12"/>
  <c r="S3" i="12"/>
  <c r="W3" i="12"/>
  <c r="AA3" i="12"/>
  <c r="AE3" i="12"/>
  <c r="F3" i="12"/>
  <c r="R3" i="12"/>
  <c r="H3" i="12"/>
  <c r="L3" i="12"/>
  <c r="P3" i="12"/>
  <c r="T3" i="12"/>
  <c r="X3" i="12"/>
  <c r="AB3" i="12"/>
  <c r="E3" i="12"/>
  <c r="N3" i="12"/>
  <c r="Z3" i="12"/>
  <c r="I3" i="12"/>
  <c r="M3" i="12"/>
  <c r="Q3" i="12"/>
  <c r="U3" i="12"/>
  <c r="Y3" i="12"/>
  <c r="AC3" i="12"/>
  <c r="J3" i="12"/>
  <c r="V3" i="12"/>
  <c r="AD3" i="12"/>
  <c r="I5" i="8"/>
  <c r="AX14" i="10" s="1" a="1"/>
  <c r="AX14" i="10" s="1"/>
  <c r="K14" i="10" s="1"/>
  <c r="AV23" i="10"/>
  <c r="AX23" i="10" s="1" a="1"/>
  <c r="AX23" i="10" s="1"/>
  <c r="Q29" i="10"/>
  <c r="AD29" i="10" s="1"/>
  <c r="P29" i="10"/>
  <c r="R29" i="10" s="1" a="1"/>
  <c r="R29" i="10" s="1"/>
  <c r="AW7" i="10"/>
  <c r="AV7" i="10"/>
  <c r="AX7" i="10" s="1" a="1"/>
  <c r="AX7" i="10" s="1"/>
  <c r="Q7" i="10"/>
  <c r="AD7" i="10" s="1"/>
  <c r="P7" i="10"/>
  <c r="R7" i="10" s="1" a="1"/>
  <c r="R7" i="10" s="1"/>
  <c r="AW10" i="10"/>
  <c r="AV10" i="10"/>
  <c r="AX10" i="10" s="1" a="1"/>
  <c r="AX10" i="10" s="1"/>
  <c r="Q10" i="10"/>
  <c r="AD10" i="10" s="1"/>
  <c r="P10" i="10"/>
  <c r="R10" i="10" s="1" a="1"/>
  <c r="R10" i="10" s="1"/>
  <c r="AW51" i="10"/>
  <c r="AV51" i="10"/>
  <c r="AX51" i="10" s="1" a="1"/>
  <c r="AX51" i="10" s="1"/>
  <c r="Q51" i="10"/>
  <c r="AD51" i="10" s="1"/>
  <c r="P51" i="10"/>
  <c r="R51" i="10" s="1" a="1"/>
  <c r="R51" i="10" s="1"/>
  <c r="CR2" i="3"/>
  <c r="CI2" i="3"/>
  <c r="CF2" i="3"/>
  <c r="CC2" i="3"/>
  <c r="BZ2" i="3"/>
  <c r="BW2" i="3"/>
  <c r="AW26" i="10"/>
  <c r="AV26" i="10"/>
  <c r="AX26" i="10" s="1" a="1"/>
  <c r="AX26" i="10" s="1"/>
  <c r="Q26" i="10"/>
  <c r="AD26" i="10" s="1"/>
  <c r="P26" i="10"/>
  <c r="R26" i="10" s="1" a="1"/>
  <c r="R26" i="10" s="1"/>
  <c r="DK3" i="8"/>
  <c r="CY3" i="8"/>
  <c r="CU3" i="8"/>
  <c r="CQ3" i="8"/>
  <c r="DM35" i="8"/>
  <c r="DL35" i="8"/>
  <c r="DK35" i="8"/>
  <c r="DI35" i="8"/>
  <c r="DH35" i="8"/>
  <c r="DG35" i="8"/>
  <c r="DE35" i="8"/>
  <c r="DD35" i="8"/>
  <c r="DC35" i="8"/>
  <c r="DA35" i="8"/>
  <c r="CZ35" i="8"/>
  <c r="CY35" i="8"/>
  <c r="CW35" i="8"/>
  <c r="CV35" i="8"/>
  <c r="CU35" i="8"/>
  <c r="CS35" i="8"/>
  <c r="CR35" i="8"/>
  <c r="CQ35" i="8"/>
  <c r="CM3" i="8"/>
  <c r="CI3" i="8"/>
  <c r="EY3" i="9"/>
  <c r="EJ3" i="9"/>
  <c r="EE3" i="9"/>
  <c r="DZ3" i="9"/>
  <c r="DU3" i="9"/>
  <c r="DP3" i="9"/>
  <c r="J14" i="10" l="1"/>
  <c r="M14" i="10" s="1"/>
  <c r="E26" i="10"/>
  <c r="E10" i="10"/>
  <c r="E51" i="10"/>
  <c r="DI26" i="12"/>
  <c r="DJ26" i="12" s="1"/>
  <c r="DI9" i="12"/>
  <c r="DJ9" i="12" s="1"/>
  <c r="DK9" i="12" s="1"/>
  <c r="CS3" i="12"/>
  <c r="DJ16" i="12"/>
  <c r="DJ25" i="12"/>
  <c r="DJ21" i="12"/>
  <c r="EI21" i="12"/>
  <c r="DJ19" i="12"/>
  <c r="DJ15" i="12"/>
  <c r="DJ24" i="12"/>
  <c r="DK4" i="12"/>
  <c r="DJ18" i="12"/>
  <c r="DJ6" i="12"/>
  <c r="DJ12" i="12"/>
  <c r="DJ5" i="12"/>
  <c r="DK17" i="12"/>
  <c r="DL8" i="12"/>
  <c r="DJ23" i="12"/>
  <c r="DL13" i="12"/>
  <c r="DJ7" i="12"/>
  <c r="DK10" i="12"/>
  <c r="DJ11" i="12"/>
  <c r="DJ22" i="12"/>
  <c r="EI22" i="12"/>
  <c r="DJ14" i="12"/>
  <c r="DJ20" i="12"/>
  <c r="CI3" i="12"/>
  <c r="CM3" i="12"/>
  <c r="CP3" i="12"/>
  <c r="CF3" i="12"/>
  <c r="DF3" i="12" s="1"/>
  <c r="CN3" i="12"/>
  <c r="CT3" i="12"/>
  <c r="DE3" i="12"/>
  <c r="DB3" i="12"/>
  <c r="DD3" i="12"/>
  <c r="CG3" i="12"/>
  <c r="DC3" i="12"/>
  <c r="CK3" i="12"/>
  <c r="CO3" i="12"/>
  <c r="CJ3" i="12"/>
  <c r="CQ3" i="12"/>
  <c r="DA3" i="12"/>
  <c r="CV3" i="12"/>
  <c r="CU3" i="12"/>
  <c r="CZ3" i="12"/>
  <c r="CX3" i="12"/>
  <c r="CH3" i="12"/>
  <c r="CR3" i="12"/>
  <c r="CW3" i="12"/>
  <c r="CY3" i="12"/>
  <c r="CL3" i="12"/>
  <c r="AC25" i="15"/>
  <c r="AC29" i="15"/>
  <c r="I6" i="8"/>
  <c r="J59" i="10"/>
  <c r="M59" i="10" s="1"/>
  <c r="U8" i="9"/>
  <c r="S8" i="9"/>
  <c r="AE5" i="10" s="1" a="1"/>
  <c r="AE5" i="10" s="1"/>
  <c r="V8" i="9"/>
  <c r="J11" i="10" l="1"/>
  <c r="M11" i="10" s="1"/>
  <c r="J4" i="10"/>
  <c r="M4" i="10" s="1"/>
  <c r="EF25" i="12"/>
  <c r="EF18" i="12"/>
  <c r="EF14" i="12"/>
  <c r="AC37" i="13"/>
  <c r="DG3" i="12"/>
  <c r="EG15" i="12" s="1"/>
  <c r="EF12" i="12"/>
  <c r="EF6" i="12"/>
  <c r="EF9" i="12"/>
  <c r="EF5" i="12"/>
  <c r="EF26" i="12"/>
  <c r="EF4" i="12"/>
  <c r="DK26" i="12"/>
  <c r="EF19" i="12"/>
  <c r="DK22" i="12"/>
  <c r="DM8" i="12"/>
  <c r="DN8" i="12" s="1"/>
  <c r="DK5" i="12"/>
  <c r="DK14" i="12"/>
  <c r="DK12" i="12"/>
  <c r="DK18" i="12"/>
  <c r="DK24" i="12"/>
  <c r="DK21" i="12"/>
  <c r="EF8" i="12"/>
  <c r="EF11" i="12"/>
  <c r="EF7" i="12"/>
  <c r="EF17" i="12"/>
  <c r="EF10" i="12"/>
  <c r="DL10" i="12"/>
  <c r="DK7" i="12"/>
  <c r="DL9" i="12"/>
  <c r="DK23" i="12"/>
  <c r="DL17" i="12"/>
  <c r="DK15" i="12"/>
  <c r="DK16" i="12"/>
  <c r="DK20" i="12"/>
  <c r="DK11" i="12"/>
  <c r="DM13" i="12"/>
  <c r="DK25" i="12"/>
  <c r="DK6" i="12"/>
  <c r="DL6" i="12" s="1"/>
  <c r="DL4" i="12"/>
  <c r="DK19" i="12"/>
  <c r="W8" i="9"/>
  <c r="AC44" i="14"/>
  <c r="G51" i="10"/>
  <c r="G10" i="10"/>
  <c r="AC43" i="13"/>
  <c r="G26" i="10"/>
  <c r="AC39" i="14"/>
  <c r="AC16" i="14"/>
  <c r="I10" i="10"/>
  <c r="I51" i="10"/>
  <c r="K7" i="10"/>
  <c r="K29" i="10"/>
  <c r="AC45" i="14"/>
  <c r="AC46" i="14"/>
  <c r="AC32" i="14"/>
  <c r="AC26" i="14"/>
  <c r="EG25" i="12" l="1"/>
  <c r="EG23" i="12"/>
  <c r="EG24" i="12"/>
  <c r="DL26" i="12"/>
  <c r="DM4" i="12"/>
  <c r="DN13" i="12"/>
  <c r="DM10" i="12"/>
  <c r="DM6" i="12"/>
  <c r="DL11" i="12"/>
  <c r="DL16" i="12"/>
  <c r="DL15" i="12"/>
  <c r="DM17" i="12"/>
  <c r="DL23" i="12"/>
  <c r="DM9" i="12"/>
  <c r="DL19" i="12"/>
  <c r="DL25" i="12"/>
  <c r="DL20" i="12"/>
  <c r="DL7" i="12"/>
  <c r="DL14" i="12"/>
  <c r="DL5" i="12"/>
  <c r="DL18" i="12"/>
  <c r="DL21" i="12"/>
  <c r="DL24" i="12"/>
  <c r="DL12" i="12"/>
  <c r="DO8" i="12"/>
  <c r="DP8" i="12" s="1"/>
  <c r="DL22" i="12"/>
  <c r="AC15" i="13"/>
  <c r="AC39" i="13"/>
  <c r="H10" i="10"/>
  <c r="F10" i="10"/>
  <c r="AC38" i="13"/>
  <c r="AC36" i="13"/>
  <c r="AC47" i="13"/>
  <c r="AC49" i="13"/>
  <c r="AC40" i="13"/>
  <c r="DM26" i="12" l="1"/>
  <c r="DN26" i="12" s="1"/>
  <c r="AC34" i="13"/>
  <c r="DM18" i="12"/>
  <c r="DM7" i="12"/>
  <c r="DM25" i="12"/>
  <c r="DM23" i="12"/>
  <c r="DM16" i="12"/>
  <c r="DN6" i="12"/>
  <c r="DN10" i="12"/>
  <c r="DM12" i="12"/>
  <c r="DM22" i="12"/>
  <c r="DQ8" i="12"/>
  <c r="DM24" i="12"/>
  <c r="DM14" i="12"/>
  <c r="DM20" i="12"/>
  <c r="DM15" i="12"/>
  <c r="DM21" i="12"/>
  <c r="DM5" i="12"/>
  <c r="DM19" i="12"/>
  <c r="DN9" i="12"/>
  <c r="DN17" i="12"/>
  <c r="DM11" i="12"/>
  <c r="DN11" i="12" s="1"/>
  <c r="DO13" i="12"/>
  <c r="DN4" i="12"/>
  <c r="F26" i="10"/>
  <c r="F51" i="10"/>
  <c r="AC23" i="15" l="1"/>
  <c r="DN21" i="12"/>
  <c r="DN15" i="12"/>
  <c r="DN12" i="12"/>
  <c r="DO11" i="12"/>
  <c r="DP11" i="12" s="1"/>
  <c r="DO9" i="12"/>
  <c r="DO26" i="12"/>
  <c r="DN24" i="12"/>
  <c r="DR8" i="12"/>
  <c r="DO10" i="12"/>
  <c r="DN23" i="12"/>
  <c r="DN25" i="12"/>
  <c r="DN18" i="12"/>
  <c r="DN5" i="12"/>
  <c r="DN20" i="12"/>
  <c r="DN22" i="12"/>
  <c r="DN16" i="12"/>
  <c r="DN7" i="12"/>
  <c r="DO4" i="12"/>
  <c r="DP13" i="12"/>
  <c r="DO17" i="12"/>
  <c r="DN19" i="12"/>
  <c r="DN14" i="12"/>
  <c r="DO6" i="12"/>
  <c r="J26" i="10"/>
  <c r="K26" i="10"/>
  <c r="B4" i="12"/>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DP4" i="12" l="1"/>
  <c r="DO7" i="12"/>
  <c r="DO16" i="12"/>
  <c r="DO18" i="12"/>
  <c r="DO25" i="12"/>
  <c r="DP10" i="12"/>
  <c r="DO24" i="12"/>
  <c r="DP26" i="12"/>
  <c r="DQ11" i="12"/>
  <c r="DO12" i="12"/>
  <c r="DO21" i="12"/>
  <c r="DP17" i="12"/>
  <c r="DO19" i="12"/>
  <c r="DO5" i="12"/>
  <c r="DO23" i="12"/>
  <c r="DO15" i="12"/>
  <c r="DP6" i="12"/>
  <c r="DO14" i="12"/>
  <c r="DQ13" i="12"/>
  <c r="DO22" i="12"/>
  <c r="DO20" i="12"/>
  <c r="DS8" i="12"/>
  <c r="DT8" i="12" s="1"/>
  <c r="DP9" i="12"/>
  <c r="EG6" i="12"/>
  <c r="EF3" i="12"/>
  <c r="EG12" i="12" l="1"/>
  <c r="EG14" i="12"/>
  <c r="EG26" i="12"/>
  <c r="EG9" i="12"/>
  <c r="DQ9" i="12"/>
  <c r="DP22" i="12"/>
  <c r="DP15" i="12"/>
  <c r="DR11" i="12"/>
  <c r="EG8" i="12"/>
  <c r="EG4" i="12"/>
  <c r="EG5" i="12"/>
  <c r="EG7" i="12"/>
  <c r="EG16" i="12"/>
  <c r="EG19" i="12"/>
  <c r="EG17" i="12"/>
  <c r="EG10" i="12"/>
  <c r="EG11" i="12"/>
  <c r="EG18" i="12"/>
  <c r="DP20" i="12"/>
  <c r="DP14" i="12"/>
  <c r="DP23" i="12"/>
  <c r="DP5" i="12"/>
  <c r="DP24" i="12"/>
  <c r="DP16" i="12"/>
  <c r="DP19" i="12"/>
  <c r="DP25" i="12"/>
  <c r="DR13" i="12"/>
  <c r="DP21" i="12"/>
  <c r="DQ26" i="12"/>
  <c r="DP7" i="12"/>
  <c r="DU8" i="12"/>
  <c r="DQ6" i="12"/>
  <c r="DQ17" i="12"/>
  <c r="DR17" i="12" s="1"/>
  <c r="DP12" i="12"/>
  <c r="DQ10" i="12"/>
  <c r="DP18" i="12"/>
  <c r="DQ4" i="12"/>
  <c r="DR4" i="12" s="1"/>
  <c r="DH3" i="12"/>
  <c r="EH15" i="12" s="1"/>
  <c r="EG3" i="12"/>
  <c r="EH24" i="12" l="1"/>
  <c r="EH23" i="12"/>
  <c r="EH25" i="12"/>
  <c r="EH14" i="12"/>
  <c r="EH12" i="12"/>
  <c r="EH20" i="12"/>
  <c r="EH26" i="12"/>
  <c r="EH9" i="12"/>
  <c r="DS4" i="12"/>
  <c r="DT4" i="12" s="1"/>
  <c r="DQ12" i="12"/>
  <c r="DQ23" i="12"/>
  <c r="DQ20" i="12"/>
  <c r="DQ15" i="12"/>
  <c r="DS17" i="12"/>
  <c r="DT17" i="12" s="1"/>
  <c r="DU17" i="12" s="1"/>
  <c r="DR6" i="12"/>
  <c r="DV8" i="12"/>
  <c r="DQ7" i="12"/>
  <c r="DQ21" i="12"/>
  <c r="DS13" i="12"/>
  <c r="DQ25" i="12"/>
  <c r="DQ19" i="12"/>
  <c r="DQ24" i="12"/>
  <c r="DS11" i="12"/>
  <c r="DR10" i="12"/>
  <c r="EH17" i="12"/>
  <c r="EH8" i="12"/>
  <c r="EH4" i="12"/>
  <c r="EH7" i="12"/>
  <c r="EH13" i="12"/>
  <c r="EH19" i="12"/>
  <c r="EH5" i="12"/>
  <c r="EH11" i="12"/>
  <c r="EH18" i="12"/>
  <c r="EH16" i="12"/>
  <c r="EH10" i="12"/>
  <c r="EH6" i="12"/>
  <c r="DQ18" i="12"/>
  <c r="DQ22" i="12"/>
  <c r="DR26" i="12"/>
  <c r="DQ16" i="12"/>
  <c r="DQ5" i="12"/>
  <c r="DQ14" i="12"/>
  <c r="DR9" i="12"/>
  <c r="DI3" i="12"/>
  <c r="EI15" i="12" s="1"/>
  <c r="EH3" i="12"/>
  <c r="EI25" i="12" l="1"/>
  <c r="EI24" i="12"/>
  <c r="EI23" i="12"/>
  <c r="EI26" i="12"/>
  <c r="EI12" i="12"/>
  <c r="EI14" i="12"/>
  <c r="DS9" i="12"/>
  <c r="DT11" i="12"/>
  <c r="DR25" i="12"/>
  <c r="DW8" i="12"/>
  <c r="DR20" i="12"/>
  <c r="DR12" i="12"/>
  <c r="EI13" i="12"/>
  <c r="EI4" i="12"/>
  <c r="EI10" i="12"/>
  <c r="EI9" i="12"/>
  <c r="EI17" i="12"/>
  <c r="EI16" i="12"/>
  <c r="EI5" i="12"/>
  <c r="EI11" i="12"/>
  <c r="EI20" i="12"/>
  <c r="EI18" i="12"/>
  <c r="EI19" i="12"/>
  <c r="EI6" i="12"/>
  <c r="EI7" i="12"/>
  <c r="EI8" i="12"/>
  <c r="DS26" i="12"/>
  <c r="DR22" i="12"/>
  <c r="DR18" i="12"/>
  <c r="DS18" i="12" s="1"/>
  <c r="DR21" i="12"/>
  <c r="DR14" i="12"/>
  <c r="DR7" i="12"/>
  <c r="DR5" i="12"/>
  <c r="DR16" i="12"/>
  <c r="DS10" i="12"/>
  <c r="DR24" i="12"/>
  <c r="DR19" i="12"/>
  <c r="DT13" i="12"/>
  <c r="DS6" i="12"/>
  <c r="DV17" i="12"/>
  <c r="DR15" i="12"/>
  <c r="DR23" i="12"/>
  <c r="DU4" i="12"/>
  <c r="DJ3" i="12"/>
  <c r="EI3" i="12"/>
  <c r="I7" i="10"/>
  <c r="AW47" i="10"/>
  <c r="AV47" i="10"/>
  <c r="AX47" i="10" s="1" a="1"/>
  <c r="AX47" i="10" s="1"/>
  <c r="Q47" i="10"/>
  <c r="AD47" i="10" s="1"/>
  <c r="P47" i="10"/>
  <c r="R47" i="10" s="1" a="1"/>
  <c r="R47" i="10" s="1"/>
  <c r="AW24" i="10"/>
  <c r="AV24" i="10"/>
  <c r="AX24" i="10" s="1" a="1"/>
  <c r="AX24" i="10" s="1"/>
  <c r="Q24" i="10"/>
  <c r="AD24" i="10" s="1"/>
  <c r="P24" i="10"/>
  <c r="R24" i="10" s="1" a="1"/>
  <c r="R24" i="10" s="1"/>
  <c r="I26" i="10"/>
  <c r="A5" i="1"/>
  <c r="A6" i="1" s="1"/>
  <c r="A7" i="1" s="1"/>
  <c r="A8" i="1" s="1"/>
  <c r="A9" i="1" s="1"/>
  <c r="A10" i="1" s="1"/>
  <c r="A11" i="1" s="1"/>
  <c r="A12" i="1" s="1"/>
  <c r="A14" i="1" s="1"/>
  <c r="A15" i="1" s="1"/>
  <c r="A16" i="1" s="1"/>
  <c r="A17" i="1" s="1"/>
  <c r="A18" i="1" s="1"/>
  <c r="A19" i="1" s="1"/>
  <c r="A20" i="1" s="1"/>
  <c r="A21" i="1" s="1"/>
  <c r="A22" i="1" s="1"/>
  <c r="EJ24" i="12" l="1"/>
  <c r="EJ15" i="12"/>
  <c r="E24" i="10"/>
  <c r="EJ26" i="12"/>
  <c r="EJ12" i="12"/>
  <c r="EJ22" i="12"/>
  <c r="EJ14" i="12"/>
  <c r="EJ23" i="12"/>
  <c r="DS15" i="12"/>
  <c r="DS7" i="12"/>
  <c r="DS12" i="12"/>
  <c r="DV4" i="12"/>
  <c r="DT6" i="12"/>
  <c r="DS19" i="12"/>
  <c r="DT10" i="12"/>
  <c r="DT26" i="12"/>
  <c r="DU26" i="12" s="1"/>
  <c r="DS25" i="12"/>
  <c r="DS14" i="12"/>
  <c r="DS21" i="12"/>
  <c r="DS5" i="12"/>
  <c r="DS22" i="12"/>
  <c r="EJ13" i="12"/>
  <c r="EJ8" i="12"/>
  <c r="EJ9" i="12"/>
  <c r="EJ4" i="12"/>
  <c r="EJ17" i="12"/>
  <c r="EJ10" i="12"/>
  <c r="EJ21" i="12"/>
  <c r="EJ16" i="12"/>
  <c r="EJ11" i="12"/>
  <c r="EJ6" i="12"/>
  <c r="EJ5" i="12"/>
  <c r="EJ18" i="12"/>
  <c r="EJ7" i="12"/>
  <c r="EJ20" i="12"/>
  <c r="EJ25" i="12"/>
  <c r="EJ19" i="12"/>
  <c r="DS23" i="12"/>
  <c r="DW17" i="12"/>
  <c r="DU13" i="12"/>
  <c r="DS24" i="12"/>
  <c r="DS16" i="12"/>
  <c r="DT18" i="12"/>
  <c r="DS20" i="12"/>
  <c r="DX8" i="12"/>
  <c r="DU11" i="12"/>
  <c r="DV11" i="12" s="1"/>
  <c r="DT9" i="12"/>
  <c r="DK3" i="12"/>
  <c r="K51" i="10"/>
  <c r="E7" i="10"/>
  <c r="E29" i="10"/>
  <c r="K10" i="10"/>
  <c r="EJ3" i="12"/>
  <c r="J58" i="10"/>
  <c r="M58" i="10" s="1"/>
  <c r="J50" i="10"/>
  <c r="M50" i="10" s="1"/>
  <c r="G7" i="10"/>
  <c r="AC28" i="15"/>
  <c r="AV38" i="10"/>
  <c r="AX38" i="10" s="1" a="1"/>
  <c r="AX38" i="10" s="1"/>
  <c r="AV52" i="10"/>
  <c r="AX52" i="10" s="1" a="1"/>
  <c r="AX52" i="10" s="1"/>
  <c r="AV12" i="10"/>
  <c r="AX12" i="10" s="1" a="1"/>
  <c r="AX12" i="10" s="1"/>
  <c r="J16" i="10" l="1"/>
  <c r="M16" i="10" s="1"/>
  <c r="J7" i="10"/>
  <c r="EK24" i="12"/>
  <c r="EK15" i="12"/>
  <c r="J9" i="10"/>
  <c r="M9" i="10" s="1"/>
  <c r="AC27" i="15"/>
  <c r="AC23" i="14"/>
  <c r="EK26" i="12"/>
  <c r="EK22" i="12"/>
  <c r="EK23" i="12"/>
  <c r="EK12" i="12"/>
  <c r="EK14" i="12"/>
  <c r="DT14" i="12"/>
  <c r="DU10" i="12"/>
  <c r="DT20" i="12"/>
  <c r="DT16" i="12"/>
  <c r="DV13" i="12"/>
  <c r="DT23" i="12"/>
  <c r="DT5" i="12"/>
  <c r="DT25" i="12"/>
  <c r="DT12" i="12"/>
  <c r="DT15" i="12"/>
  <c r="EK8" i="12"/>
  <c r="EK13" i="12"/>
  <c r="EK9" i="12"/>
  <c r="EK17" i="12"/>
  <c r="EK10" i="12"/>
  <c r="EK4" i="12"/>
  <c r="EK20" i="12"/>
  <c r="EK6" i="12"/>
  <c r="EK18" i="12"/>
  <c r="EK11" i="12"/>
  <c r="EK19" i="12"/>
  <c r="EK7" i="12"/>
  <c r="EK16" i="12"/>
  <c r="EK5" i="12"/>
  <c r="EK25" i="12"/>
  <c r="EK21" i="12"/>
  <c r="DU9" i="12"/>
  <c r="DW11" i="12"/>
  <c r="DY8" i="12"/>
  <c r="DU18" i="12"/>
  <c r="DX17" i="12"/>
  <c r="DT22" i="12"/>
  <c r="DU6" i="12"/>
  <c r="DT24" i="12"/>
  <c r="DT21" i="12"/>
  <c r="DV26" i="12"/>
  <c r="DT19" i="12"/>
  <c r="DW4" i="12"/>
  <c r="DT7" i="12"/>
  <c r="DL3" i="12"/>
  <c r="G29" i="10"/>
  <c r="EK3" i="12"/>
  <c r="AC25" i="14"/>
  <c r="G24" i="10"/>
  <c r="K47" i="10"/>
  <c r="AC22" i="14"/>
  <c r="AC21" i="14"/>
  <c r="I47" i="10"/>
  <c r="K24" i="10"/>
  <c r="AC19" i="14"/>
  <c r="I24" i="10"/>
  <c r="C35" i="11"/>
  <c r="C34" i="11"/>
  <c r="C29" i="11"/>
  <c r="C28" i="11"/>
  <c r="C26" i="11"/>
  <c r="C25" i="11"/>
  <c r="C23" i="11"/>
  <c r="C22" i="11"/>
  <c r="C20" i="11"/>
  <c r="C19" i="11"/>
  <c r="C17" i="11"/>
  <c r="C16" i="11"/>
  <c r="C14" i="11"/>
  <c r="C13" i="11"/>
  <c r="C11" i="11"/>
  <c r="C10" i="11"/>
  <c r="C8" i="11"/>
  <c r="C7" i="11"/>
  <c r="C5" i="11"/>
  <c r="C4" i="11"/>
  <c r="EL24" i="12" l="1"/>
  <c r="EL15" i="12"/>
  <c r="AC24" i="14"/>
  <c r="EL26" i="12"/>
  <c r="EL22" i="12"/>
  <c r="EL12" i="12"/>
  <c r="EL23" i="12"/>
  <c r="AC12" i="15"/>
  <c r="AC15" i="15"/>
  <c r="AC9" i="14"/>
  <c r="DU14" i="12"/>
  <c r="DU24" i="12"/>
  <c r="DV6" i="12"/>
  <c r="DW6" i="12" s="1"/>
  <c r="DV18" i="12"/>
  <c r="DX11" i="12"/>
  <c r="DU20" i="12"/>
  <c r="DY17" i="12"/>
  <c r="DU12" i="12"/>
  <c r="DU23" i="12"/>
  <c r="DV10" i="12"/>
  <c r="DU7" i="12"/>
  <c r="DU21" i="12"/>
  <c r="DU22" i="12"/>
  <c r="DZ8" i="12"/>
  <c r="DU25" i="12"/>
  <c r="DU5" i="12"/>
  <c r="DW13" i="12"/>
  <c r="DU19" i="12"/>
  <c r="EL8" i="12"/>
  <c r="EL13" i="12"/>
  <c r="EL4" i="12"/>
  <c r="EL17" i="12"/>
  <c r="EL9" i="12"/>
  <c r="EL6" i="12"/>
  <c r="EL10" i="12"/>
  <c r="EL7" i="12"/>
  <c r="EL16" i="12"/>
  <c r="EL20" i="12"/>
  <c r="EL5" i="12"/>
  <c r="EL14" i="12"/>
  <c r="EL19" i="12"/>
  <c r="EL25" i="12"/>
  <c r="EL21" i="12"/>
  <c r="EL18" i="12"/>
  <c r="EL11" i="12"/>
  <c r="DX4" i="12"/>
  <c r="DW26" i="12"/>
  <c r="DX26" i="12" s="1"/>
  <c r="DV9" i="12"/>
  <c r="DU15" i="12"/>
  <c r="DU16" i="12"/>
  <c r="AC42" i="13"/>
  <c r="AC50" i="13"/>
  <c r="AC44" i="13"/>
  <c r="AC45" i="13"/>
  <c r="DM3" i="12"/>
  <c r="J47" i="10"/>
  <c r="J24" i="10"/>
  <c r="H24" i="10"/>
  <c r="H26" i="10"/>
  <c r="M26" i="10" s="1"/>
  <c r="H7" i="10"/>
  <c r="H47" i="10"/>
  <c r="EL3" i="12"/>
  <c r="P5" i="10"/>
  <c r="R5" i="10" s="1" a="1"/>
  <c r="R5" i="10" s="1"/>
  <c r="P12" i="10"/>
  <c r="R12" i="10" s="1" a="1"/>
  <c r="R12" i="10" s="1"/>
  <c r="I29" i="10"/>
  <c r="P6" i="10"/>
  <c r="R6" i="10" s="1" a="1"/>
  <c r="R6" i="10" s="1"/>
  <c r="P23" i="10"/>
  <c r="R23" i="10" s="1" a="1"/>
  <c r="R23" i="10" s="1"/>
  <c r="P19" i="10"/>
  <c r="R19" i="10" s="1" a="1"/>
  <c r="R19" i="10" s="1"/>
  <c r="P38" i="10"/>
  <c r="R38" i="10" s="1" a="1"/>
  <c r="R38" i="10" s="1"/>
  <c r="P52" i="10"/>
  <c r="R52" i="10" s="1" a="1"/>
  <c r="R52" i="10" s="1"/>
  <c r="Q12" i="10"/>
  <c r="AD12" i="10" s="1"/>
  <c r="AW12" i="10"/>
  <c r="C97" i="2"/>
  <c r="D6" i="2"/>
  <c r="D5" i="2"/>
  <c r="C209" i="2"/>
  <c r="C195" i="2"/>
  <c r="C176" i="2"/>
  <c r="C150" i="2"/>
  <c r="C109" i="2"/>
  <c r="C71" i="2"/>
  <c r="C58" i="2"/>
  <c r="C84" i="2"/>
  <c r="C37" i="2"/>
  <c r="C36" i="2"/>
  <c r="C49" i="2"/>
  <c r="C25" i="2"/>
  <c r="Q52" i="10"/>
  <c r="AD52" i="10" s="1"/>
  <c r="Q38" i="10"/>
  <c r="AD38" i="10" s="1"/>
  <c r="Q23" i="10"/>
  <c r="AD23" i="10" s="1"/>
  <c r="Q5" i="10"/>
  <c r="AD5" i="10" s="1"/>
  <c r="Q6" i="10"/>
  <c r="AD6" i="10" s="1"/>
  <c r="Q19" i="10"/>
  <c r="AD19" i="10" s="1"/>
  <c r="AV19" i="10"/>
  <c r="AX19" i="10" s="1" a="1"/>
  <c r="AX19" i="10" s="1"/>
  <c r="AV6" i="10"/>
  <c r="AX6" i="10" s="1" a="1"/>
  <c r="AX6" i="10" s="1"/>
  <c r="AV5" i="10"/>
  <c r="AX5" i="10" s="1" a="1"/>
  <c r="AX5" i="10" s="1"/>
  <c r="AW19" i="10"/>
  <c r="AW6" i="10"/>
  <c r="AW5" i="10"/>
  <c r="AW23" i="10"/>
  <c r="AW38" i="10"/>
  <c r="AW52" i="10"/>
  <c r="DK3" i="9"/>
  <c r="DF3" i="9"/>
  <c r="DA3" i="9"/>
  <c r="CV3" i="9"/>
  <c r="CQ3" i="9"/>
  <c r="CL3" i="9"/>
  <c r="CG3" i="9"/>
  <c r="CB3" i="9"/>
  <c r="BW3" i="9"/>
  <c r="BM3" i="9"/>
  <c r="BH3" i="9"/>
  <c r="BC3" i="9"/>
  <c r="AX3" i="9"/>
  <c r="AS3" i="9"/>
  <c r="AN3" i="9"/>
  <c r="AI3" i="9"/>
  <c r="CE3" i="8"/>
  <c r="CA3" i="8"/>
  <c r="BW3" i="8"/>
  <c r="BS3" i="8"/>
  <c r="BO3" i="8"/>
  <c r="BK3" i="8"/>
  <c r="BG3" i="8"/>
  <c r="BC3" i="8"/>
  <c r="AY3" i="8"/>
  <c r="AQ3" i="8"/>
  <c r="AM3" i="8"/>
  <c r="AI3" i="8"/>
  <c r="AE3" i="8"/>
  <c r="AA3" i="8"/>
  <c r="W3" i="8"/>
  <c r="S3" i="8"/>
  <c r="C35" i="6"/>
  <c r="C29" i="6"/>
  <c r="C26" i="6"/>
  <c r="C23" i="6"/>
  <c r="C20" i="6"/>
  <c r="C17" i="6"/>
  <c r="C14" i="6"/>
  <c r="C11" i="6"/>
  <c r="C34" i="6"/>
  <c r="C28" i="6"/>
  <c r="C25" i="6"/>
  <c r="C22" i="6"/>
  <c r="C19" i="6"/>
  <c r="C16" i="6"/>
  <c r="C13" i="6"/>
  <c r="C10" i="6"/>
  <c r="BT2" i="3"/>
  <c r="BQ2" i="3"/>
  <c r="BN2" i="3"/>
  <c r="BK2" i="3"/>
  <c r="BH2" i="3"/>
  <c r="BE2" i="3"/>
  <c r="BB2" i="3"/>
  <c r="AY2" i="3"/>
  <c r="AV2" i="3"/>
  <c r="AP2" i="3"/>
  <c r="AM2" i="3"/>
  <c r="AJ2" i="3"/>
  <c r="AG2" i="3"/>
  <c r="AD2" i="3"/>
  <c r="AA2" i="3"/>
  <c r="X2" i="3"/>
  <c r="CO35" i="8"/>
  <c r="CN35" i="8"/>
  <c r="CM35" i="8"/>
  <c r="F220" i="2"/>
  <c r="C220" i="2"/>
  <c r="C221" i="2"/>
  <c r="F233" i="2"/>
  <c r="C233" i="2"/>
  <c r="C207" i="2"/>
  <c r="F207" i="2"/>
  <c r="C183" i="2"/>
  <c r="C162" i="2"/>
  <c r="C136" i="2"/>
  <c r="C51" i="2"/>
  <c r="C56" i="2"/>
  <c r="C174" i="2"/>
  <c r="C181" i="2"/>
  <c r="F181" i="2"/>
  <c r="C194" i="2"/>
  <c r="F194" i="2"/>
  <c r="F161" i="2"/>
  <c r="C161" i="2"/>
  <c r="F148" i="2"/>
  <c r="C148" i="2"/>
  <c r="F135" i="2"/>
  <c r="C135" i="2"/>
  <c r="F108" i="2"/>
  <c r="C108" i="2"/>
  <c r="F95" i="2"/>
  <c r="C95" i="2"/>
  <c r="C82" i="2"/>
  <c r="C23" i="2"/>
  <c r="F10" i="2"/>
  <c r="C10" i="2"/>
  <c r="AD3" i="9"/>
  <c r="Y3" i="9"/>
  <c r="C69" i="2"/>
  <c r="U2" i="3"/>
  <c r="R2" i="3"/>
  <c r="C8" i="6"/>
  <c r="C7" i="6"/>
  <c r="C5" i="6"/>
  <c r="C4" i="6"/>
  <c r="CK35" i="8"/>
  <c r="CJ35" i="8"/>
  <c r="CI35" i="8"/>
  <c r="CG35" i="8"/>
  <c r="CF35" i="8"/>
  <c r="CE35" i="8"/>
  <c r="CC35" i="8"/>
  <c r="CB35" i="8"/>
  <c r="CA35" i="8"/>
  <c r="BY35" i="8"/>
  <c r="BX35" i="8"/>
  <c r="BW35" i="8"/>
  <c r="O3" i="8"/>
  <c r="K3" i="8"/>
  <c r="BU35" i="8"/>
  <c r="BT35" i="8"/>
  <c r="BS35" i="8"/>
  <c r="BQ35" i="8"/>
  <c r="BP35" i="8"/>
  <c r="BO35" i="8"/>
  <c r="BM35" i="8"/>
  <c r="BL35" i="8"/>
  <c r="BK35" i="8"/>
  <c r="BI35" i="8"/>
  <c r="BH35" i="8"/>
  <c r="BG35" i="8"/>
  <c r="BE35" i="8"/>
  <c r="BD35" i="8"/>
  <c r="BC35" i="8"/>
  <c r="BA35" i="8"/>
  <c r="AZ35" i="8"/>
  <c r="AY35" i="8"/>
  <c r="AS35" i="8"/>
  <c r="AR35" i="8"/>
  <c r="AQ35" i="8"/>
  <c r="AO35" i="8"/>
  <c r="AN35" i="8"/>
  <c r="AM35" i="8"/>
  <c r="AK35" i="8"/>
  <c r="AJ35" i="8"/>
  <c r="AI35" i="8"/>
  <c r="AG35" i="8"/>
  <c r="AF35" i="8"/>
  <c r="AE35" i="8"/>
  <c r="AC35" i="8"/>
  <c r="AB35" i="8"/>
  <c r="AA35" i="8"/>
  <c r="Y35" i="8"/>
  <c r="X35" i="8"/>
  <c r="W35" i="8"/>
  <c r="U35" i="8"/>
  <c r="T35" i="8"/>
  <c r="S35" i="8"/>
  <c r="Q35" i="8"/>
  <c r="P35" i="8"/>
  <c r="O35" i="8"/>
  <c r="M35" i="8"/>
  <c r="L35" i="8"/>
  <c r="K35" i="8"/>
  <c r="E35" i="8"/>
  <c r="F35" i="8"/>
  <c r="G35" i="8"/>
  <c r="J29" i="10" l="1"/>
  <c r="J40" i="10"/>
  <c r="M40" i="10" s="1"/>
  <c r="J10" i="10"/>
  <c r="M10" i="10" s="1"/>
  <c r="EM24" i="12"/>
  <c r="EM15" i="12"/>
  <c r="E19" i="10"/>
  <c r="G19" i="10"/>
  <c r="E38" i="10"/>
  <c r="E5" i="10"/>
  <c r="E52" i="10"/>
  <c r="E23" i="10"/>
  <c r="E12" i="10"/>
  <c r="E6" i="10"/>
  <c r="AC26" i="15"/>
  <c r="AC16" i="15"/>
  <c r="EM26" i="12"/>
  <c r="EM23" i="12"/>
  <c r="EM22" i="12"/>
  <c r="EM12" i="12"/>
  <c r="K23" i="10"/>
  <c r="DY4" i="12"/>
  <c r="EA8" i="12"/>
  <c r="DV15" i="12"/>
  <c r="DY26" i="12"/>
  <c r="DX13" i="12"/>
  <c r="DZ17" i="12"/>
  <c r="DY11" i="12"/>
  <c r="DX6" i="12"/>
  <c r="EM13" i="12"/>
  <c r="EM6" i="12"/>
  <c r="EM17" i="12"/>
  <c r="EM4" i="12"/>
  <c r="EM9" i="12"/>
  <c r="EM10" i="12"/>
  <c r="EM5" i="12"/>
  <c r="EM8" i="12"/>
  <c r="EM19" i="12"/>
  <c r="EM21" i="12"/>
  <c r="EM25" i="12"/>
  <c r="EM18" i="12"/>
  <c r="EM20" i="12"/>
  <c r="EM7" i="12"/>
  <c r="EM11" i="12"/>
  <c r="EM14" i="12"/>
  <c r="EM16" i="12"/>
  <c r="DV22" i="12"/>
  <c r="DW10" i="12"/>
  <c r="DV19" i="12"/>
  <c r="DV25" i="12"/>
  <c r="DV7" i="12"/>
  <c r="DV12" i="12"/>
  <c r="DV24" i="12"/>
  <c r="DW9" i="12"/>
  <c r="DV5" i="12"/>
  <c r="DV23" i="12"/>
  <c r="DV16" i="12"/>
  <c r="DV21" i="12"/>
  <c r="DV20" i="12"/>
  <c r="DW18" i="12"/>
  <c r="DV14" i="12"/>
  <c r="AC20" i="13"/>
  <c r="AC31" i="13"/>
  <c r="DN3" i="12"/>
  <c r="I35" i="8"/>
  <c r="F24" i="10"/>
  <c r="M24" i="10" s="1"/>
  <c r="F29" i="10"/>
  <c r="F7" i="10"/>
  <c r="M7" i="10" s="1"/>
  <c r="E47" i="10"/>
  <c r="AC18" i="15"/>
  <c r="G47" i="10"/>
  <c r="EM3" i="12"/>
  <c r="AC20" i="15"/>
  <c r="AC21" i="15"/>
  <c r="AC5" i="15"/>
  <c r="D4" i="2"/>
  <c r="D8" i="2"/>
  <c r="AC13" i="15"/>
  <c r="K52" i="10"/>
  <c r="K38" i="10"/>
  <c r="I19" i="10"/>
  <c r="J12" i="10"/>
  <c r="I6" i="10"/>
  <c r="I52" i="10"/>
  <c r="I23" i="10"/>
  <c r="I38" i="10"/>
  <c r="EN24" i="12" l="1"/>
  <c r="EN15" i="12"/>
  <c r="I12" i="10"/>
  <c r="H5" i="10"/>
  <c r="H51" i="10"/>
  <c r="AC19" i="15"/>
  <c r="J51" i="10"/>
  <c r="AC18" i="14"/>
  <c r="AC20" i="14"/>
  <c r="EN26" i="12"/>
  <c r="EN12" i="12"/>
  <c r="EN22" i="12"/>
  <c r="EN23" i="12"/>
  <c r="AC22" i="15"/>
  <c r="AC24" i="15"/>
  <c r="AC30" i="15"/>
  <c r="AC8" i="15"/>
  <c r="AC9" i="15"/>
  <c r="AC17" i="15"/>
  <c r="J23" i="10"/>
  <c r="AC14" i="15"/>
  <c r="AC3" i="15"/>
  <c r="AC7" i="15"/>
  <c r="AC4" i="15"/>
  <c r="AC11" i="15"/>
  <c r="AC6" i="15"/>
  <c r="AC10" i="15"/>
  <c r="DW20" i="12"/>
  <c r="DX18" i="12"/>
  <c r="DW5" i="12"/>
  <c r="DW12" i="12"/>
  <c r="DX10" i="12"/>
  <c r="DY13" i="12"/>
  <c r="DZ13" i="12" s="1"/>
  <c r="DZ26" i="12"/>
  <c r="DZ4" i="12"/>
  <c r="EN8" i="12"/>
  <c r="EN13" i="12"/>
  <c r="EN11" i="12"/>
  <c r="EN4" i="12"/>
  <c r="EN6" i="12"/>
  <c r="EN9" i="12"/>
  <c r="EN10" i="12"/>
  <c r="EN17" i="12"/>
  <c r="EN16" i="12"/>
  <c r="EN5" i="12"/>
  <c r="EN14" i="12"/>
  <c r="EN20" i="12"/>
  <c r="EN25" i="12"/>
  <c r="EN19" i="12"/>
  <c r="EN7" i="12"/>
  <c r="EN21" i="12"/>
  <c r="EN18" i="12"/>
  <c r="DW16" i="12"/>
  <c r="DW23" i="12"/>
  <c r="DW22" i="12"/>
  <c r="DY6" i="12"/>
  <c r="DW25" i="12"/>
  <c r="DW19" i="12"/>
  <c r="DW24" i="12"/>
  <c r="EB8" i="12"/>
  <c r="DW14" i="12"/>
  <c r="DW21" i="12"/>
  <c r="DX9" i="12"/>
  <c r="DW7" i="12"/>
  <c r="DZ11" i="12"/>
  <c r="EA17" i="12"/>
  <c r="DW15" i="12"/>
  <c r="DO3" i="12"/>
  <c r="EO24" i="12" s="1"/>
  <c r="J6" i="10"/>
  <c r="AC2" i="15"/>
  <c r="J38" i="10"/>
  <c r="J52" i="10"/>
  <c r="J19" i="10"/>
  <c r="J5" i="10"/>
  <c r="H52" i="10"/>
  <c r="EN3" i="12"/>
  <c r="G23" i="10"/>
  <c r="AC38" i="14"/>
  <c r="AC28" i="14"/>
  <c r="AC35" i="14"/>
  <c r="AC11" i="14"/>
  <c r="I5" i="10"/>
  <c r="K19" i="10"/>
  <c r="AC31" i="14"/>
  <c r="K6" i="10"/>
  <c r="AC42" i="14"/>
  <c r="AC4" i="14"/>
  <c r="AC6" i="14"/>
  <c r="G12" i="10"/>
  <c r="K5" i="10"/>
  <c r="K12" i="10"/>
  <c r="AC33" i="14"/>
  <c r="G38" i="10"/>
  <c r="G6" i="10"/>
  <c r="G5" i="10"/>
  <c r="G52" i="10"/>
  <c r="M51" i="10" l="1"/>
  <c r="AC17" i="14"/>
  <c r="AC40" i="14"/>
  <c r="AC5" i="14"/>
  <c r="AC7" i="14"/>
  <c r="EO23" i="12"/>
  <c r="EO12" i="12"/>
  <c r="AC8" i="13"/>
  <c r="AC10" i="14"/>
  <c r="AC8" i="14"/>
  <c r="AC2" i="14"/>
  <c r="AC3" i="14"/>
  <c r="EA13" i="12"/>
  <c r="EB17" i="12"/>
  <c r="DX14" i="12"/>
  <c r="DX16" i="12"/>
  <c r="DX15" i="12"/>
  <c r="DX22" i="12"/>
  <c r="DX23" i="12"/>
  <c r="EA4" i="12"/>
  <c r="EB4" i="12" s="1"/>
  <c r="EA26" i="12"/>
  <c r="EB26" i="12" s="1"/>
  <c r="DX12" i="12"/>
  <c r="EO13" i="12"/>
  <c r="EO26" i="12"/>
  <c r="EO4" i="12"/>
  <c r="EO10" i="12"/>
  <c r="EO17" i="12"/>
  <c r="EO6" i="12"/>
  <c r="EO9" i="12"/>
  <c r="EO22" i="12"/>
  <c r="EO20" i="12"/>
  <c r="EO14" i="12"/>
  <c r="EO5" i="12"/>
  <c r="EO16" i="12"/>
  <c r="EO8" i="12"/>
  <c r="EO19" i="12"/>
  <c r="EO7" i="12"/>
  <c r="EO15" i="12"/>
  <c r="EO11" i="12"/>
  <c r="EO18" i="12"/>
  <c r="EO25" i="12"/>
  <c r="EO21" i="12"/>
  <c r="DX7" i="12"/>
  <c r="DY9" i="12"/>
  <c r="DX25" i="12"/>
  <c r="EA11" i="12"/>
  <c r="DX21" i="12"/>
  <c r="EC8" i="12"/>
  <c r="ED8" i="12" s="1"/>
  <c r="EE8" i="12" s="1"/>
  <c r="DX24" i="12"/>
  <c r="DX19" i="12"/>
  <c r="DZ6" i="12"/>
  <c r="DY10" i="12"/>
  <c r="DX5" i="12"/>
  <c r="DY18" i="12"/>
  <c r="DZ18" i="12" s="1"/>
  <c r="DX20" i="12"/>
  <c r="AC27" i="13"/>
  <c r="DP3" i="12"/>
  <c r="EP24" i="12" s="1"/>
  <c r="H6" i="10"/>
  <c r="H29" i="10"/>
  <c r="M29" i="10" s="1"/>
  <c r="H23" i="10"/>
  <c r="H12" i="10"/>
  <c r="H19" i="10"/>
  <c r="H38" i="10"/>
  <c r="F12" i="10"/>
  <c r="AC53" i="13"/>
  <c r="EO3" i="12"/>
  <c r="AC28" i="13"/>
  <c r="M12" i="10" l="1"/>
  <c r="AC2" i="13"/>
  <c r="AC18" i="13"/>
  <c r="AC19" i="13"/>
  <c r="AC3" i="13"/>
  <c r="AC33" i="13"/>
  <c r="EP23" i="12"/>
  <c r="EP12" i="12"/>
  <c r="AC25" i="13"/>
  <c r="AC11" i="13"/>
  <c r="AC7" i="13"/>
  <c r="AC9" i="13"/>
  <c r="AC4" i="13"/>
  <c r="DY20" i="12"/>
  <c r="DZ10" i="12"/>
  <c r="EC26" i="12"/>
  <c r="ED26" i="12" s="1"/>
  <c r="EE26" i="12" s="1"/>
  <c r="EC17" i="12"/>
  <c r="ED17" i="12" s="1"/>
  <c r="EE17" i="12" s="1"/>
  <c r="DY5" i="12"/>
  <c r="DY19" i="12"/>
  <c r="EB11" i="12"/>
  <c r="DZ9" i="12"/>
  <c r="EA9" i="12" s="1"/>
  <c r="DY7" i="12"/>
  <c r="DY23" i="12"/>
  <c r="DY16" i="12"/>
  <c r="EB13" i="12"/>
  <c r="EA18" i="12"/>
  <c r="EA6" i="12"/>
  <c r="EB6" i="12" s="1"/>
  <c r="DY24" i="12"/>
  <c r="DY25" i="12"/>
  <c r="DY22" i="12"/>
  <c r="EP8" i="12"/>
  <c r="EP13" i="12"/>
  <c r="EP11" i="12"/>
  <c r="EP10" i="12"/>
  <c r="EP4" i="12"/>
  <c r="EP9" i="12"/>
  <c r="EP26" i="12"/>
  <c r="EP6" i="12"/>
  <c r="EP17" i="12"/>
  <c r="EP7" i="12"/>
  <c r="EP18" i="12"/>
  <c r="EP22" i="12"/>
  <c r="EP15" i="12"/>
  <c r="EP19" i="12"/>
  <c r="EP16" i="12"/>
  <c r="EP21" i="12"/>
  <c r="EP14" i="12"/>
  <c r="EP20" i="12"/>
  <c r="EP25" i="12"/>
  <c r="EP5" i="12"/>
  <c r="DY21" i="12"/>
  <c r="DY12" i="12"/>
  <c r="EC4" i="12"/>
  <c r="ED4" i="12" s="1"/>
  <c r="EE4" i="12" s="1"/>
  <c r="DY15" i="12"/>
  <c r="DY14" i="12"/>
  <c r="AC10" i="13"/>
  <c r="AC12" i="13"/>
  <c r="AC5" i="13"/>
  <c r="AC6" i="13"/>
  <c r="AC41" i="13"/>
  <c r="AC51" i="13"/>
  <c r="AC22" i="13"/>
  <c r="AC29" i="13"/>
  <c r="AC32" i="13"/>
  <c r="AC24" i="13"/>
  <c r="AC17" i="13"/>
  <c r="AC26" i="13"/>
  <c r="AC23" i="13"/>
  <c r="AC21" i="13"/>
  <c r="AC16" i="13"/>
  <c r="AC30" i="13"/>
  <c r="AC46" i="13"/>
  <c r="AC48" i="13"/>
  <c r="AC35" i="13"/>
  <c r="DQ3" i="12"/>
  <c r="F23" i="10"/>
  <c r="M23" i="10" s="1"/>
  <c r="F47" i="10"/>
  <c r="M47" i="10" s="1"/>
  <c r="F38" i="10"/>
  <c r="M38" i="10" s="1"/>
  <c r="F6" i="10"/>
  <c r="M6" i="10" s="1"/>
  <c r="F52" i="10"/>
  <c r="M52" i="10" s="1"/>
  <c r="F5" i="10"/>
  <c r="M5" i="10" s="1"/>
  <c r="EP3" i="12"/>
  <c r="F19" i="10"/>
  <c r="M19" i="10" s="1"/>
  <c r="EQ23" i="12" l="1"/>
  <c r="EQ24" i="12"/>
  <c r="DZ25" i="12"/>
  <c r="DZ24" i="12"/>
  <c r="DZ12" i="12"/>
  <c r="DZ21" i="12"/>
  <c r="DZ16" i="12"/>
  <c r="DZ23" i="12"/>
  <c r="EA10" i="12"/>
  <c r="EQ8" i="12"/>
  <c r="EQ11" i="12"/>
  <c r="EQ13" i="12"/>
  <c r="EQ26" i="12"/>
  <c r="EQ9" i="12"/>
  <c r="EQ6" i="12"/>
  <c r="EQ10" i="12"/>
  <c r="EQ22" i="12"/>
  <c r="EQ14" i="12"/>
  <c r="EQ7" i="12"/>
  <c r="EQ20" i="12"/>
  <c r="EQ18" i="12"/>
  <c r="EQ16" i="12"/>
  <c r="EQ4" i="12"/>
  <c r="EQ12" i="12"/>
  <c r="EQ21" i="12"/>
  <c r="EQ17" i="12"/>
  <c r="EQ5" i="12"/>
  <c r="EQ15" i="12"/>
  <c r="EQ25" i="12"/>
  <c r="EQ19" i="12"/>
  <c r="DZ14" i="12"/>
  <c r="DZ22" i="12"/>
  <c r="DZ7" i="12"/>
  <c r="DZ15" i="12"/>
  <c r="EB18" i="12"/>
  <c r="EC6" i="12"/>
  <c r="ED6" i="12" s="1"/>
  <c r="EE6" i="12" s="1"/>
  <c r="EC13" i="12"/>
  <c r="ED13" i="12" s="1"/>
  <c r="EE13" i="12" s="1"/>
  <c r="EB9" i="12"/>
  <c r="EC9" i="12" s="1"/>
  <c r="ED9" i="12" s="1"/>
  <c r="EE9" i="12" s="1"/>
  <c r="EC11" i="12"/>
  <c r="ED11" i="12" s="1"/>
  <c r="EE11" i="12" s="1"/>
  <c r="DZ19" i="12"/>
  <c r="DZ5" i="12"/>
  <c r="DZ20" i="12"/>
  <c r="DR3" i="12"/>
  <c r="ER24" i="12" s="1"/>
  <c r="EQ3" i="12"/>
  <c r="EB10" i="12" l="1"/>
  <c r="EA16" i="12"/>
  <c r="EA24" i="12"/>
  <c r="EA25" i="12"/>
  <c r="EA12" i="12"/>
  <c r="EA20" i="12"/>
  <c r="EA15" i="12"/>
  <c r="EA22" i="12"/>
  <c r="EA5" i="12"/>
  <c r="EA7" i="12"/>
  <c r="EA14" i="12"/>
  <c r="EA21" i="12"/>
  <c r="ER8" i="12"/>
  <c r="ER4" i="12"/>
  <c r="ER17" i="12"/>
  <c r="ER13" i="12"/>
  <c r="ER11" i="12"/>
  <c r="ER9" i="12"/>
  <c r="ER26" i="12"/>
  <c r="ER10" i="12"/>
  <c r="ER6" i="12"/>
  <c r="ER15" i="12"/>
  <c r="ER12" i="12"/>
  <c r="ER25" i="12"/>
  <c r="ER18" i="12"/>
  <c r="ER14" i="12"/>
  <c r="ER7" i="12"/>
  <c r="ER19" i="12"/>
  <c r="ER21" i="12"/>
  <c r="ER22" i="12"/>
  <c r="ER5" i="12"/>
  <c r="ER23" i="12"/>
  <c r="ER16" i="12"/>
  <c r="ER20" i="12"/>
  <c r="EA19" i="12"/>
  <c r="EC18" i="12"/>
  <c r="ED18" i="12" s="1"/>
  <c r="EE18" i="12" s="1"/>
  <c r="EA23" i="12"/>
  <c r="DS3" i="12"/>
  <c r="ES24" i="12" s="1"/>
  <c r="ER3" i="12"/>
  <c r="ES11" i="12" l="1"/>
  <c r="ES13" i="12"/>
  <c r="ES18" i="12"/>
  <c r="ES9" i="12"/>
  <c r="ES6" i="12"/>
  <c r="ES26" i="12"/>
  <c r="ES10" i="12"/>
  <c r="ES14" i="12"/>
  <c r="ES23" i="12"/>
  <c r="ES5" i="12"/>
  <c r="ES25" i="12"/>
  <c r="ES22" i="12"/>
  <c r="ES21" i="12"/>
  <c r="ES4" i="12"/>
  <c r="ES16" i="12"/>
  <c r="ES20" i="12"/>
  <c r="ES15" i="12"/>
  <c r="ES17" i="12"/>
  <c r="ES8" i="12"/>
  <c r="ES12" i="12"/>
  <c r="ES19" i="12"/>
  <c r="ES7" i="12"/>
  <c r="EB12" i="12"/>
  <c r="EB7" i="12"/>
  <c r="EB24" i="12"/>
  <c r="EB23" i="12"/>
  <c r="EB19" i="12"/>
  <c r="EB21" i="12"/>
  <c r="EB5" i="12"/>
  <c r="EB22" i="12"/>
  <c r="EB25" i="12"/>
  <c r="EB14" i="12"/>
  <c r="EB15" i="12"/>
  <c r="EB20" i="12"/>
  <c r="EB16" i="12"/>
  <c r="EC10" i="12"/>
  <c r="ED10" i="12" s="1"/>
  <c r="EE10" i="12" s="1"/>
  <c r="DT3" i="12"/>
  <c r="ET24" i="12" s="1"/>
  <c r="ES3" i="12"/>
  <c r="ET8" i="12" l="1"/>
  <c r="ET4" i="12"/>
  <c r="ET11" i="12"/>
  <c r="ET13" i="12"/>
  <c r="ET10" i="12"/>
  <c r="ET18" i="12"/>
  <c r="ET6" i="12"/>
  <c r="ET9" i="12"/>
  <c r="ET17" i="12"/>
  <c r="ET23" i="12"/>
  <c r="ET22" i="12"/>
  <c r="ET25" i="12"/>
  <c r="ET19" i="12"/>
  <c r="ET21" i="12"/>
  <c r="ET14" i="12"/>
  <c r="ET20" i="12"/>
  <c r="ET26" i="12"/>
  <c r="ET15" i="12"/>
  <c r="ET12" i="12"/>
  <c r="ET7" i="12"/>
  <c r="ET5" i="12"/>
  <c r="ET16" i="12"/>
  <c r="EC14" i="12"/>
  <c r="ED14" i="12" s="1"/>
  <c r="EE14" i="12" s="1"/>
  <c r="EC12" i="12"/>
  <c r="ED12" i="12" s="1"/>
  <c r="EE12" i="12" s="1"/>
  <c r="EC15" i="12"/>
  <c r="ED15" i="12" s="1"/>
  <c r="EE15" i="12" s="1"/>
  <c r="EC22" i="12"/>
  <c r="ED22" i="12" s="1"/>
  <c r="EE22" i="12" s="1"/>
  <c r="EC21" i="12"/>
  <c r="ED21" i="12" s="1"/>
  <c r="EE21" i="12" s="1"/>
  <c r="EC19" i="12"/>
  <c r="ED19" i="12" s="1"/>
  <c r="EE19" i="12" s="1"/>
  <c r="EC5" i="12"/>
  <c r="ED5" i="12" s="1"/>
  <c r="EE5" i="12" s="1"/>
  <c r="EC23" i="12"/>
  <c r="ED23" i="12" s="1"/>
  <c r="EE23" i="12" s="1"/>
  <c r="EC24" i="12"/>
  <c r="ED24" i="12" s="1"/>
  <c r="EE24" i="12" s="1"/>
  <c r="EC7" i="12"/>
  <c r="ED7" i="12" s="1"/>
  <c r="EE7" i="12" s="1"/>
  <c r="EC16" i="12"/>
  <c r="ED16" i="12" s="1"/>
  <c r="EE16" i="12" s="1"/>
  <c r="EC25" i="12"/>
  <c r="ED25" i="12" s="1"/>
  <c r="EE25" i="12" s="1"/>
  <c r="EC20" i="12"/>
  <c r="ED20" i="12" s="1"/>
  <c r="EE20" i="12" s="1"/>
  <c r="DU3" i="12"/>
  <c r="EU24" i="12" s="1"/>
  <c r="ET3" i="12"/>
  <c r="EU8" i="12" l="1"/>
  <c r="EU17" i="12"/>
  <c r="EU4" i="12"/>
  <c r="EU26" i="12"/>
  <c r="EU13" i="12"/>
  <c r="EU10" i="12"/>
  <c r="EU9" i="12"/>
  <c r="EU6" i="12"/>
  <c r="EU18" i="12"/>
  <c r="EU22" i="12"/>
  <c r="EU23" i="12"/>
  <c r="EU16" i="12"/>
  <c r="EU25" i="12"/>
  <c r="EU20" i="12"/>
  <c r="EU11" i="12"/>
  <c r="EU15" i="12"/>
  <c r="EU7" i="12"/>
  <c r="EU21" i="12"/>
  <c r="EU14" i="12"/>
  <c r="EU19" i="12"/>
  <c r="EU12" i="12"/>
  <c r="EU5" i="12"/>
  <c r="DV3" i="12"/>
  <c r="EV24" i="12" s="1"/>
  <c r="EU3" i="12"/>
  <c r="EV8" i="12" l="1"/>
  <c r="EV17" i="12"/>
  <c r="EV4" i="12"/>
  <c r="EV11" i="12"/>
  <c r="EV26" i="12"/>
  <c r="EV13" i="12"/>
  <c r="EV10" i="12"/>
  <c r="EV9" i="12"/>
  <c r="EV18" i="12"/>
  <c r="EV23" i="12"/>
  <c r="EV22" i="12"/>
  <c r="EV15" i="12"/>
  <c r="EV6" i="12"/>
  <c r="EV5" i="12"/>
  <c r="EV25" i="12"/>
  <c r="EV14" i="12"/>
  <c r="EV20" i="12"/>
  <c r="EV19" i="12"/>
  <c r="EV21" i="12"/>
  <c r="EV12" i="12"/>
  <c r="EV7" i="12"/>
  <c r="EV16" i="12"/>
  <c r="DW3" i="12"/>
  <c r="EW24" i="12" s="1"/>
  <c r="EV3" i="12"/>
  <c r="EW8" i="12" l="1"/>
  <c r="EW17" i="12"/>
  <c r="EW4" i="12"/>
  <c r="EW11" i="12"/>
  <c r="EW6" i="12"/>
  <c r="EW13" i="12"/>
  <c r="EW18" i="12"/>
  <c r="EW10" i="12"/>
  <c r="EW9" i="12"/>
  <c r="EW16" i="12"/>
  <c r="EW23" i="12"/>
  <c r="EW7" i="12"/>
  <c r="EW26" i="12"/>
  <c r="EW25" i="12"/>
  <c r="EW20" i="12"/>
  <c r="EW22" i="12"/>
  <c r="EW19" i="12"/>
  <c r="EW21" i="12"/>
  <c r="EW14" i="12"/>
  <c r="EW15" i="12"/>
  <c r="EW12" i="12"/>
  <c r="EW5" i="12"/>
  <c r="DX3" i="12"/>
  <c r="EX24" i="12" s="1"/>
  <c r="EW3" i="12"/>
  <c r="EX8" i="12" l="1"/>
  <c r="EX17" i="12"/>
  <c r="EX4" i="12"/>
  <c r="EX11" i="12"/>
  <c r="EX26" i="12"/>
  <c r="EX13" i="12"/>
  <c r="EX6" i="12"/>
  <c r="EX10" i="12"/>
  <c r="EX18" i="12"/>
  <c r="EX9" i="12"/>
  <c r="EX7" i="12"/>
  <c r="EX22" i="12"/>
  <c r="EX14" i="12"/>
  <c r="EX25" i="12"/>
  <c r="EX15" i="12"/>
  <c r="EX23" i="12"/>
  <c r="EX20" i="12"/>
  <c r="EX5" i="12"/>
  <c r="EX19" i="12"/>
  <c r="EX16" i="12"/>
  <c r="EX21" i="12"/>
  <c r="EX12" i="12"/>
  <c r="DY3" i="12"/>
  <c r="EY24" i="12" s="1"/>
  <c r="EX3" i="12"/>
  <c r="EY8" i="12" l="1"/>
  <c r="EY17" i="12"/>
  <c r="EY4" i="12"/>
  <c r="EY11" i="12"/>
  <c r="EY26" i="12"/>
  <c r="EY6" i="12"/>
  <c r="EY9" i="12"/>
  <c r="EY10" i="12"/>
  <c r="EY18" i="12"/>
  <c r="EY12" i="12"/>
  <c r="EY21" i="12"/>
  <c r="EY22" i="12"/>
  <c r="EY15" i="12"/>
  <c r="EY5" i="12"/>
  <c r="EY20" i="12"/>
  <c r="EY16" i="12"/>
  <c r="EY19" i="12"/>
  <c r="EY7" i="12"/>
  <c r="EY13" i="12"/>
  <c r="EY25" i="12"/>
  <c r="EY23" i="12"/>
  <c r="EY14" i="12"/>
  <c r="DZ3" i="12"/>
  <c r="EZ24" i="12" s="1"/>
  <c r="EY3" i="12"/>
  <c r="EZ8" i="12" l="1"/>
  <c r="EZ17" i="12"/>
  <c r="EZ13" i="12"/>
  <c r="EZ11" i="12"/>
  <c r="EZ26" i="12"/>
  <c r="EZ4" i="12"/>
  <c r="EZ18" i="12"/>
  <c r="EZ6" i="12"/>
  <c r="EZ10" i="12"/>
  <c r="EZ25" i="12"/>
  <c r="EZ22" i="12"/>
  <c r="EZ9" i="12"/>
  <c r="EZ16" i="12"/>
  <c r="EZ20" i="12"/>
  <c r="EZ15" i="12"/>
  <c r="EZ7" i="12"/>
  <c r="EZ23" i="12"/>
  <c r="EZ12" i="12"/>
  <c r="EZ5" i="12"/>
  <c r="EZ21" i="12"/>
  <c r="EZ19" i="12"/>
  <c r="EZ14" i="12"/>
  <c r="EA3" i="12"/>
  <c r="FA24" i="12" s="1"/>
  <c r="EZ3" i="12"/>
  <c r="FA8" i="12" l="1"/>
  <c r="FA17" i="12"/>
  <c r="FA11" i="12"/>
  <c r="FA13" i="12"/>
  <c r="FA9" i="12"/>
  <c r="FA18" i="12"/>
  <c r="FA10" i="12"/>
  <c r="FA12" i="12"/>
  <c r="FA7" i="12"/>
  <c r="FA23" i="12"/>
  <c r="FA26" i="12"/>
  <c r="FA25" i="12"/>
  <c r="FA14" i="12"/>
  <c r="FA16" i="12"/>
  <c r="FA19" i="12"/>
  <c r="FA22" i="12"/>
  <c r="FA15" i="12"/>
  <c r="FA4" i="12"/>
  <c r="FA21" i="12"/>
  <c r="FA6" i="12"/>
  <c r="FA5" i="12"/>
  <c r="FA20" i="12"/>
  <c r="EB3" i="12"/>
  <c r="FB24" i="12" s="1"/>
  <c r="FA3" i="12"/>
  <c r="FB8" i="12" l="1"/>
  <c r="FB17" i="12"/>
  <c r="FB4" i="12"/>
  <c r="FB26" i="12"/>
  <c r="FB6" i="12"/>
  <c r="FB13" i="12"/>
  <c r="FB11" i="12"/>
  <c r="FB18" i="12"/>
  <c r="FB10" i="12"/>
  <c r="FB7" i="12"/>
  <c r="FB14" i="12"/>
  <c r="FB22" i="12"/>
  <c r="FB19" i="12"/>
  <c r="FB23" i="12"/>
  <c r="FB12" i="12"/>
  <c r="FB15" i="12"/>
  <c r="FB21" i="12"/>
  <c r="FB9" i="12"/>
  <c r="FB16" i="12"/>
  <c r="FB25" i="12"/>
  <c r="FB20" i="12"/>
  <c r="FB5" i="12"/>
  <c r="EC3" i="12"/>
  <c r="FB3" i="12"/>
  <c r="FC19" i="12" l="1"/>
  <c r="FC15" i="12"/>
  <c r="FC25" i="12"/>
  <c r="FC24" i="12"/>
  <c r="FC16" i="12"/>
  <c r="FC5" i="12"/>
  <c r="FC9" i="12"/>
  <c r="FC18" i="12"/>
  <c r="FC17" i="12"/>
  <c r="FC7" i="12"/>
  <c r="FC26" i="12"/>
  <c r="FC10" i="12"/>
  <c r="FC13" i="12"/>
  <c r="FC14" i="12"/>
  <c r="FC21" i="12"/>
  <c r="FC4" i="12"/>
  <c r="FC12" i="12"/>
  <c r="FC20" i="12"/>
  <c r="FC23" i="12"/>
  <c r="FC8" i="12"/>
  <c r="FC6" i="12"/>
  <c r="FC22" i="12"/>
  <c r="FC11" i="12"/>
  <c r="ED3" i="12"/>
  <c r="FC3" i="12"/>
  <c r="FD10" i="12" l="1"/>
  <c r="FD9" i="12"/>
  <c r="FD17" i="12"/>
  <c r="FD21" i="12"/>
  <c r="FD26" i="12"/>
  <c r="FD24" i="12"/>
  <c r="FD19" i="12"/>
  <c r="FD25" i="12"/>
  <c r="FD18" i="12"/>
  <c r="FD6" i="12"/>
  <c r="FD13" i="12"/>
  <c r="FD23" i="12"/>
  <c r="FD11" i="12"/>
  <c r="FD12" i="12"/>
  <c r="FD8" i="12"/>
  <c r="FD5" i="12"/>
  <c r="FD7" i="12"/>
  <c r="FD16" i="12"/>
  <c r="FD15" i="12"/>
  <c r="FD20" i="12"/>
  <c r="FD14" i="12"/>
  <c r="FD4" i="12"/>
  <c r="FD22" i="12"/>
  <c r="EE3" i="12"/>
  <c r="FD3" i="12"/>
  <c r="FE16" i="12" l="1"/>
  <c r="FE4" i="12"/>
  <c r="FE17" i="12"/>
  <c r="FE13" i="12"/>
  <c r="FE22" i="12"/>
  <c r="FE11" i="12"/>
  <c r="FE18" i="12"/>
  <c r="FE20" i="12"/>
  <c r="FE19" i="12"/>
  <c r="FE15" i="12"/>
  <c r="FE10" i="12"/>
  <c r="FE24" i="12"/>
  <c r="FE7" i="12"/>
  <c r="FE5" i="12"/>
  <c r="FE25" i="12"/>
  <c r="FE8" i="12"/>
  <c r="FE9" i="12"/>
  <c r="FE26" i="12"/>
  <c r="FE23" i="12"/>
  <c r="FE21" i="12"/>
  <c r="FE6" i="12"/>
  <c r="FE12" i="12"/>
  <c r="FE14" i="12"/>
  <c r="FE3"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<sst xmlns="http://schemas.openxmlformats.org/spreadsheetml/2006/main" count="2358" uniqueCount="532">
  <si>
    <t>Date</t>
  </si>
  <si>
    <t>Opponent</t>
  </si>
  <si>
    <t>Time</t>
  </si>
  <si>
    <t>Result</t>
  </si>
  <si>
    <t>Highgate</t>
  </si>
  <si>
    <t>Kew</t>
  </si>
  <si>
    <t>Wembley</t>
  </si>
  <si>
    <t>Shepperton</t>
  </si>
  <si>
    <t>Batting</t>
  </si>
  <si>
    <t>Bowling</t>
  </si>
  <si>
    <t>NACA</t>
  </si>
  <si>
    <t>Club</t>
  </si>
  <si>
    <t>Career Batting</t>
  </si>
  <si>
    <t xml:space="preserve"> </t>
  </si>
  <si>
    <t>Skipper</t>
  </si>
  <si>
    <t>BATTING</t>
  </si>
  <si>
    <t>Pl</t>
  </si>
  <si>
    <t>Inn</t>
  </si>
  <si>
    <t xml:space="preserve">N.O. </t>
  </si>
  <si>
    <t>Run</t>
  </si>
  <si>
    <t>HS</t>
  </si>
  <si>
    <t>Ave</t>
  </si>
  <si>
    <t>Champ</t>
  </si>
  <si>
    <t>Evaluate</t>
  </si>
  <si>
    <t>HOAR, Carl</t>
  </si>
  <si>
    <t>WERREN, Steve</t>
  </si>
  <si>
    <t>Batting Averages Qualification</t>
  </si>
  <si>
    <t>1) Dismissed 5 times</t>
  </si>
  <si>
    <t>Club Champion - Batting</t>
  </si>
  <si>
    <t>ALSO BATTED</t>
  </si>
  <si>
    <t>Performance Pts</t>
  </si>
  <si>
    <t>O/W</t>
  </si>
  <si>
    <t>R/O</t>
  </si>
  <si>
    <t>R/W</t>
  </si>
  <si>
    <t xml:space="preserve">    Best figures</t>
  </si>
  <si>
    <t>BOWLING</t>
  </si>
  <si>
    <t>Ov</t>
  </si>
  <si>
    <t>M</t>
  </si>
  <si>
    <t>Wk</t>
  </si>
  <si>
    <t>S.R.</t>
  </si>
  <si>
    <t>Econ</t>
  </si>
  <si>
    <t>R</t>
  </si>
  <si>
    <t>Bowling Averages Qualification</t>
  </si>
  <si>
    <t>1) Bowled 30 overs</t>
  </si>
  <si>
    <r>
      <t xml:space="preserve">           </t>
    </r>
    <r>
      <rPr>
        <u/>
        <sz val="10"/>
        <rFont val="Times New Roman"/>
        <family val="1"/>
      </rPr>
      <t>and</t>
    </r>
  </si>
  <si>
    <t>2) Bowled in at least 5 matches</t>
  </si>
  <si>
    <t>Club Champion - Bowling</t>
  </si>
  <si>
    <t>ALSO BOWLED</t>
  </si>
  <si>
    <t>FIELDING</t>
  </si>
  <si>
    <t>Ct</t>
  </si>
  <si>
    <t>St</t>
  </si>
  <si>
    <t>RO</t>
  </si>
  <si>
    <t xml:space="preserve">TOTAL </t>
  </si>
  <si>
    <t>Club Champion - Fielding</t>
  </si>
  <si>
    <t>12 pts: Stumping</t>
  </si>
  <si>
    <t xml:space="preserve">  8 pts: Catch</t>
  </si>
  <si>
    <t>PARTNERSHIPS - SEASON BEST</t>
  </si>
  <si>
    <t>Wkt</t>
  </si>
  <si>
    <t>Runs</t>
  </si>
  <si>
    <t>Batsmen</t>
  </si>
  <si>
    <t>Opposition</t>
  </si>
  <si>
    <t>Total</t>
  </si>
  <si>
    <t>Points</t>
  </si>
  <si>
    <t xml:space="preserve">                    or</t>
  </si>
  <si>
    <t>*</t>
  </si>
  <si>
    <t>Note: Batting Averages highlighted in red are those players who haven't yet qualified</t>
  </si>
  <si>
    <t>Note: Bowling Averages highlighted in red are those players who haven't yet qualified</t>
  </si>
  <si>
    <t>20 pts: Per Wicket, minus 1 point for every 5 runs conceded</t>
  </si>
  <si>
    <t xml:space="preserve"> CLUB CHAMPION</t>
  </si>
  <si>
    <t>Nepotists</t>
  </si>
  <si>
    <t>Total since (and including 2010)</t>
  </si>
  <si>
    <t xml:space="preserve">FIXTURES   </t>
  </si>
  <si>
    <t>STYLES, Ryan</t>
  </si>
  <si>
    <t>Career</t>
  </si>
  <si>
    <t>Performance</t>
  </si>
  <si>
    <t>Bowling Ave</t>
  </si>
  <si>
    <t>Fielding</t>
  </si>
  <si>
    <r>
      <t>Pts</t>
    </r>
    <r>
      <rPr>
        <sz val="9"/>
        <rFont val="Times New Roman"/>
        <family val="1"/>
      </rPr>
      <t xml:space="preserve"> (Runs)</t>
    </r>
  </si>
  <si>
    <r>
      <t>Pts</t>
    </r>
    <r>
      <rPr>
        <sz val="9"/>
        <rFont val="Times New Roman"/>
        <family val="1"/>
      </rPr>
      <t xml:space="preserve"> (Wkts)</t>
    </r>
  </si>
  <si>
    <r>
      <t>Pts</t>
    </r>
    <r>
      <rPr>
        <sz val="9"/>
        <rFont val="Times New Roman"/>
        <family val="1"/>
      </rPr>
      <t xml:space="preserve"> (Dism)</t>
    </r>
  </si>
  <si>
    <t>Royal Household</t>
  </si>
  <si>
    <t>(NZ)</t>
  </si>
  <si>
    <t>(AUS)</t>
  </si>
  <si>
    <t>(ENG)</t>
  </si>
  <si>
    <t>                    8 pts: catch</t>
  </si>
  <si>
    <t>                    8 pts: run out (thrower)</t>
  </si>
  <si>
    <t>                    4 pts: run out (shared)</t>
  </si>
  <si>
    <t> </t>
  </si>
  <si>
    <t>Holtwhites Trinibis</t>
  </si>
  <si>
    <t>Chingford</t>
  </si>
  <si>
    <t>PHELAN, Jack</t>
  </si>
  <si>
    <t>Cancelled</t>
  </si>
  <si>
    <t>Ickenham</t>
  </si>
  <si>
    <t>Barnes</t>
  </si>
  <si>
    <t>Putney</t>
  </si>
  <si>
    <t>Cumulative Total</t>
  </si>
  <si>
    <t>Rank by Week</t>
  </si>
  <si>
    <t>Wk1</t>
  </si>
  <si>
    <t>Wk2</t>
  </si>
  <si>
    <t>Wk3</t>
  </si>
  <si>
    <t>Wk4</t>
  </si>
  <si>
    <t>Wk5</t>
  </si>
  <si>
    <t>Wk6</t>
  </si>
  <si>
    <t>Wk7</t>
  </si>
  <si>
    <t>Wk8</t>
  </si>
  <si>
    <t>Wk9</t>
  </si>
  <si>
    <t>Wk10</t>
  </si>
  <si>
    <t>Wk11</t>
  </si>
  <si>
    <t>Wk12</t>
  </si>
  <si>
    <t>Wk13</t>
  </si>
  <si>
    <t>Wk14</t>
  </si>
  <si>
    <t>Wk15</t>
  </si>
  <si>
    <t>Wk16</t>
  </si>
  <si>
    <t>Wk17</t>
  </si>
  <si>
    <t>Wk18</t>
  </si>
  <si>
    <t>Wk19</t>
  </si>
  <si>
    <t>Wk20</t>
  </si>
  <si>
    <t>Wk21</t>
  </si>
  <si>
    <t>Team</t>
  </si>
  <si>
    <t>Format</t>
  </si>
  <si>
    <t>Great Missenden</t>
  </si>
  <si>
    <t>1:00pm</t>
  </si>
  <si>
    <t>Ham And Petersham</t>
  </si>
  <si>
    <t>Alexandra Park</t>
  </si>
  <si>
    <t>Valley End</t>
  </si>
  <si>
    <t>Cricketers (Richmond)</t>
  </si>
  <si>
    <t>12:30pm</t>
  </si>
  <si>
    <t>Cowdrey</t>
  </si>
  <si>
    <t>Kempton</t>
  </si>
  <si>
    <t>1:30pm</t>
  </si>
  <si>
    <t>Oxford Downs</t>
  </si>
  <si>
    <t>Little Missenden</t>
  </si>
  <si>
    <t>Oxford Tour</t>
  </si>
  <si>
    <t>12:00pm</t>
  </si>
  <si>
    <t>Binfield</t>
  </si>
  <si>
    <t>Brentham</t>
  </si>
  <si>
    <t>Southgate Adelaide</t>
  </si>
  <si>
    <t>Egham</t>
  </si>
  <si>
    <t>McQUIN, James</t>
  </si>
  <si>
    <t>Agricola</t>
  </si>
  <si>
    <t>Wk22</t>
  </si>
  <si>
    <t>Wk23</t>
  </si>
  <si>
    <t>Wk24</t>
  </si>
  <si>
    <t>Wk25</t>
  </si>
  <si>
    <t>Wk26</t>
  </si>
  <si>
    <t>Harrow St. Mary's</t>
  </si>
  <si>
    <t>Northwood</t>
  </si>
  <si>
    <t>Teddington</t>
  </si>
  <si>
    <t>Pinner</t>
  </si>
  <si>
    <t>Crouch End</t>
  </si>
  <si>
    <t>Win</t>
  </si>
  <si>
    <t>Loss</t>
  </si>
  <si>
    <t>40 overs</t>
  </si>
  <si>
    <t>ROSOMACKI, Jesse</t>
  </si>
  <si>
    <t>BLIGHT, Paul</t>
  </si>
  <si>
    <t>GRAY, Tyson</t>
  </si>
  <si>
    <t>PINDER, Jesse</t>
  </si>
  <si>
    <t>SCHWIM  MOMENT</t>
  </si>
  <si>
    <t>(Cancelled)</t>
  </si>
  <si>
    <t>dnb</t>
  </si>
  <si>
    <t>Scorecard</t>
  </si>
  <si>
    <t>Blight</t>
  </si>
  <si>
    <t>Hoar</t>
  </si>
  <si>
    <t>Werren</t>
  </si>
  <si>
    <t xml:space="preserve">Run Outs: </t>
  </si>
  <si>
    <t>Styles</t>
  </si>
  <si>
    <t>0-9   (2 ov)</t>
  </si>
  <si>
    <r>
      <t>Catches:</t>
    </r>
    <r>
      <rPr>
        <sz val="10"/>
        <rFont val="Times New Roman"/>
        <family val="1"/>
      </rPr>
      <t xml:space="preserve"> 1</t>
    </r>
  </si>
  <si>
    <r>
      <t>Catches:</t>
    </r>
    <r>
      <rPr>
        <sz val="10"/>
        <rFont val="Times New Roman"/>
        <family val="1"/>
      </rPr>
      <t xml:space="preserve"> 3</t>
    </r>
  </si>
  <si>
    <t>EVENTS</t>
  </si>
  <si>
    <t>1 pt per run, minus 7 pts for every time dismissed</t>
  </si>
  <si>
    <r>
      <t>Batting:</t>
    </r>
    <r>
      <rPr>
        <sz val="10"/>
        <rFont val="Times New Roman"/>
        <family val="1"/>
      </rPr>
      <t>     1 pt per run, minus 7 pts for every time dismissed</t>
    </r>
  </si>
  <si>
    <r>
      <t>Bowling:</t>
    </r>
    <r>
      <rPr>
        <sz val="10"/>
        <rFont val="Times New Roman"/>
        <family val="1"/>
      </rPr>
      <t xml:space="preserve">   20 pts per wicket, minus 1 pt for every 5 runs conceded</t>
    </r>
  </si>
  <si>
    <r>
      <t>Fielding:</t>
    </r>
    <r>
      <rPr>
        <sz val="10"/>
        <rFont val="Times New Roman"/>
        <family val="1"/>
      </rPr>
      <t xml:space="preserve">   12 pts: stumping</t>
    </r>
  </si>
  <si>
    <t xml:space="preserve"> Legends Golf Tour, Devon</t>
  </si>
  <si>
    <t xml:space="preserve"> Oxford Tour (ISIS Trophy)</t>
  </si>
  <si>
    <t>Club Champion Points</t>
  </si>
  <si>
    <t>(CANCELLED)</t>
  </si>
  <si>
    <t>4:00pm</t>
  </si>
  <si>
    <t>SHINGADIA, Sahil</t>
  </si>
  <si>
    <t>McLAUGHLIN, Cory</t>
  </si>
  <si>
    <t>The Hundred</t>
  </si>
  <si>
    <t>Exeats</t>
  </si>
  <si>
    <t>Old Actonians</t>
  </si>
  <si>
    <t>100 balls</t>
  </si>
  <si>
    <t>Shingadia</t>
  </si>
  <si>
    <t>Rosomackie</t>
  </si>
  <si>
    <t>Baloch</t>
  </si>
  <si>
    <t>McLaughlin</t>
  </si>
  <si>
    <t>Poverello</t>
  </si>
  <si>
    <t xml:space="preserve">         -</t>
  </si>
  <si>
    <t>Gray</t>
  </si>
  <si>
    <r>
      <t>Catches:</t>
    </r>
    <r>
      <rPr>
        <sz val="10"/>
        <rFont val="Times New Roman"/>
        <family val="1"/>
      </rPr>
      <t xml:space="preserve"> 7</t>
    </r>
  </si>
  <si>
    <r>
      <t>Catches:</t>
    </r>
    <r>
      <rPr>
        <sz val="10"/>
        <rFont val="Times New Roman"/>
        <family val="1"/>
      </rPr>
      <t xml:space="preserve"> 2</t>
    </r>
  </si>
  <si>
    <t>-</t>
  </si>
  <si>
    <t>Phelan</t>
  </si>
  <si>
    <t>Ryan Styles</t>
  </si>
  <si>
    <t>Paul Blight</t>
  </si>
  <si>
    <t xml:space="preserve"> Annual AGM &amp; Awards Dinner</t>
  </si>
  <si>
    <t>Scheduled</t>
  </si>
  <si>
    <t>Played</t>
  </si>
  <si>
    <t>BALOCH, Ali</t>
  </si>
  <si>
    <t>(PAK)</t>
  </si>
  <si>
    <t>(SA)</t>
  </si>
  <si>
    <t>CARTER, Jon</t>
  </si>
  <si>
    <t>PILLAY, Viv</t>
  </si>
  <si>
    <t>POVERELLO, Marc</t>
  </si>
  <si>
    <t>RAMJEE, Vivek</t>
  </si>
  <si>
    <t>MEMAPOURI, Ali</t>
  </si>
  <si>
    <r>
      <t>Catches:</t>
    </r>
    <r>
      <rPr>
        <sz val="10"/>
        <rFont val="Times New Roman"/>
        <family val="1"/>
      </rPr>
      <t xml:space="preserve"> 4</t>
    </r>
  </si>
  <si>
    <t xml:space="preserve">Stumped: </t>
  </si>
  <si>
    <r>
      <t>Stumped:</t>
    </r>
    <r>
      <rPr>
        <sz val="10"/>
        <rFont val="Times New Roman"/>
        <family val="1"/>
      </rPr>
      <t xml:space="preserve"> 1</t>
    </r>
  </si>
  <si>
    <t>Black Rose of Highgate</t>
  </si>
  <si>
    <t>Gubbays</t>
  </si>
  <si>
    <t>Magdalan</t>
  </si>
  <si>
    <t>Shepherd's Bush</t>
  </si>
  <si>
    <t>Ealing Three Bridges</t>
  </si>
  <si>
    <t>Carl Hoar</t>
  </si>
  <si>
    <t>09 - 12 May</t>
  </si>
  <si>
    <t>01 May</t>
  </si>
  <si>
    <t xml:space="preserve"> 'The Hundred' Tournament, Valley End</t>
  </si>
  <si>
    <t>29  May</t>
  </si>
  <si>
    <t>30 Jun - 03 Jul</t>
  </si>
  <si>
    <t>12 Aug</t>
  </si>
  <si>
    <t xml:space="preserve"> Steve Werren Invitational Golf Tournament, Oxford</t>
  </si>
  <si>
    <t>13 - 14 Aug</t>
  </si>
  <si>
    <t>29 Aug</t>
  </si>
  <si>
    <t>03 Dec</t>
  </si>
  <si>
    <t>19.1 overs</t>
  </si>
  <si>
    <t>Pinder</t>
  </si>
  <si>
    <t>1-39 (5 ov)</t>
  </si>
  <si>
    <t>1-9   (2 ov)</t>
  </si>
  <si>
    <t>Chaffey</t>
  </si>
  <si>
    <r>
      <t>Run Outs:</t>
    </r>
    <r>
      <rPr>
        <sz val="10"/>
        <color rgb="FF000000"/>
        <rFont val="Times New Roman"/>
        <family val="1"/>
      </rPr>
      <t xml:space="preserve"> </t>
    </r>
  </si>
  <si>
    <t>Biscoe</t>
  </si>
  <si>
    <t>9-185</t>
  </si>
  <si>
    <t>2-186</t>
  </si>
  <si>
    <t>6-241</t>
  </si>
  <si>
    <t>37.3 overs</t>
  </si>
  <si>
    <t>A. Little</t>
  </si>
  <si>
    <t>Logan</t>
  </si>
  <si>
    <t>Gipson</t>
  </si>
  <si>
    <t>3-21 (8 ov)</t>
  </si>
  <si>
    <t>2-17 (5.3 ov)</t>
  </si>
  <si>
    <t>2-27 (8 ov)</t>
  </si>
  <si>
    <t>Hoar (2), McLaughlin, Logan</t>
  </si>
  <si>
    <t>Schwim</t>
  </si>
  <si>
    <r>
      <t>Catches:</t>
    </r>
    <r>
      <rPr>
        <sz val="10"/>
        <rFont val="Times New Roman"/>
        <family val="1"/>
      </rPr>
      <t xml:space="preserve"> </t>
    </r>
  </si>
  <si>
    <r>
      <t>Stumped:</t>
    </r>
    <r>
      <rPr>
        <sz val="10"/>
        <rFont val="Times New Roman"/>
        <family val="1"/>
      </rPr>
      <t xml:space="preserve"> </t>
    </r>
  </si>
  <si>
    <t>7-258</t>
  </si>
  <si>
    <t>31.1 overs</t>
  </si>
  <si>
    <t>Bailey</t>
  </si>
  <si>
    <t>Ward</t>
  </si>
  <si>
    <t>2-37 (7 ov)</t>
  </si>
  <si>
    <t>1-24 (4 ov)</t>
  </si>
  <si>
    <t>O'Brien</t>
  </si>
  <si>
    <t>1-42 (7 ov)</t>
  </si>
  <si>
    <t>Werren, Barker, Ward, Hoar</t>
  </si>
  <si>
    <t>9-264</t>
  </si>
  <si>
    <t>37.1 overs</t>
  </si>
  <si>
    <t>Ramjee</t>
  </si>
  <si>
    <t>3-26 (7.1 ov)</t>
  </si>
  <si>
    <t>Draper</t>
  </si>
  <si>
    <t>2-38 (8 ov)</t>
  </si>
  <si>
    <t>1-7   (3 ov)</t>
  </si>
  <si>
    <t>Styles, Baloch</t>
  </si>
  <si>
    <t>Pillay</t>
  </si>
  <si>
    <t>RESULTS 2022</t>
  </si>
  <si>
    <t>FIXTURES 2022</t>
  </si>
  <si>
    <t>(See below)</t>
  </si>
  <si>
    <t>Dale</t>
  </si>
  <si>
    <t>9-113</t>
  </si>
  <si>
    <t>2-114</t>
  </si>
  <si>
    <t>67 balls</t>
  </si>
  <si>
    <t>1-15 (10 balls)</t>
  </si>
  <si>
    <t>0-17 (15 balls)</t>
  </si>
  <si>
    <t>0-20 (15 balls)</t>
  </si>
  <si>
    <t>6-132</t>
  </si>
  <si>
    <t>2-137</t>
  </si>
  <si>
    <t>99 balls</t>
  </si>
  <si>
    <t>1-19 (20 balls)</t>
  </si>
  <si>
    <t>Jarvis</t>
  </si>
  <si>
    <t>1-30 (20 balls)</t>
  </si>
  <si>
    <t>0-20 (20 balls)</t>
  </si>
  <si>
    <t>LOGAN, Mark</t>
  </si>
  <si>
    <t>ARANHA, Gavin</t>
  </si>
  <si>
    <t>O'BRIEN, Zach</t>
  </si>
  <si>
    <t>BISCOE, Louis</t>
  </si>
  <si>
    <t>CHAFFEY, Karrick</t>
  </si>
  <si>
    <t>GIPSON, Bradley</t>
  </si>
  <si>
    <t>LITTLE, Andrew</t>
  </si>
  <si>
    <t>BAILEY, Elliot</t>
  </si>
  <si>
    <t>BARKER, Michael</t>
  </si>
  <si>
    <t>WARD, Robert</t>
  </si>
  <si>
    <t>JARVIS, James</t>
  </si>
  <si>
    <t>GUPTA, Shushant</t>
  </si>
  <si>
    <t>HANAFIN, Richard</t>
  </si>
  <si>
    <t>DALE, Colin</t>
  </si>
  <si>
    <t>Ryan Styles (100)</t>
  </si>
  <si>
    <t>Ali Baloch (42)</t>
  </si>
  <si>
    <t>Bradley Gipson (68)</t>
  </si>
  <si>
    <t>Mark Logan (52)</t>
  </si>
  <si>
    <t>Jesse Rosomacki (18*)</t>
  </si>
  <si>
    <t>Tyson Gray (24)</t>
  </si>
  <si>
    <t>2) Have scored at least 250 runs and been to the crease 5 times (Includes 'not outs')</t>
  </si>
  <si>
    <t>35 overs</t>
  </si>
  <si>
    <t>7-184</t>
  </si>
  <si>
    <t>33.4 overs</t>
  </si>
  <si>
    <t>Carter</t>
  </si>
  <si>
    <t>18*</t>
  </si>
  <si>
    <t>4-29 (5.4 ov)</t>
  </si>
  <si>
    <t>1-11 (6 ov)</t>
  </si>
  <si>
    <t>1-15 (5 ov)</t>
  </si>
  <si>
    <t>Werren, Blight, Little A</t>
  </si>
  <si>
    <t>Oppo player</t>
  </si>
  <si>
    <t>LITTLE, David</t>
  </si>
  <si>
    <t>39.3 overs</t>
  </si>
  <si>
    <t>9-193</t>
  </si>
  <si>
    <t>34 overs</t>
  </si>
  <si>
    <t>Rhodes</t>
  </si>
  <si>
    <t>2-33 (6 ov)</t>
  </si>
  <si>
    <t>3-19 (5.3 ov)</t>
  </si>
  <si>
    <t>1-12 (5 ov)</t>
  </si>
  <si>
    <r>
      <t>Run Outs:</t>
    </r>
    <r>
      <rPr>
        <sz val="10"/>
        <color rgb="FF000000"/>
        <rFont val="Times New Roman"/>
        <family val="1"/>
      </rPr>
      <t xml:space="preserve"> 1</t>
    </r>
  </si>
  <si>
    <t>Rhodes, Blight, Rosomackie, Werren,</t>
  </si>
  <si>
    <r>
      <t>Catches:</t>
    </r>
    <r>
      <rPr>
        <sz val="10"/>
        <rFont val="Times New Roman"/>
        <family val="1"/>
      </rPr>
      <t xml:space="preserve"> 6</t>
    </r>
  </si>
  <si>
    <r>
      <t>Stumped:</t>
    </r>
    <r>
      <rPr>
        <sz val="10"/>
        <rFont val="Times New Roman"/>
        <family val="1"/>
      </rPr>
      <t xml:space="preserve"> 2</t>
    </r>
  </si>
  <si>
    <t>Tyson Gray (22*)</t>
  </si>
  <si>
    <t>Steve Werren (8*)</t>
  </si>
  <si>
    <t>RHODES, Jonathan</t>
  </si>
  <si>
    <t>GOLDSPRING, Ryan</t>
  </si>
  <si>
    <t>BROWN, Tom</t>
  </si>
  <si>
    <t>WALSH, Luke</t>
  </si>
  <si>
    <t>PARKER, Drew</t>
  </si>
  <si>
    <t>PARKER, Steven</t>
  </si>
  <si>
    <t>HESTER, Andrew</t>
  </si>
  <si>
    <t>BARROW, Levi</t>
  </si>
  <si>
    <t>PATEL, Vansh</t>
  </si>
  <si>
    <t>Chiswick</t>
  </si>
  <si>
    <t>Time Game</t>
  </si>
  <si>
    <t>Tie</t>
  </si>
  <si>
    <t>VELT, Arthur</t>
  </si>
  <si>
    <t>Mark Logan (58)</t>
  </si>
  <si>
    <t>James McQuin (69)</t>
  </si>
  <si>
    <t>Cory McLaughlin</t>
  </si>
  <si>
    <t>11:30pm</t>
  </si>
  <si>
    <t>3:15pm</t>
  </si>
  <si>
    <t>3:00pm</t>
  </si>
  <si>
    <t>5:15pm</t>
  </si>
  <si>
    <t>KHAWAJA, Adam</t>
  </si>
  <si>
    <t>Unknown</t>
  </si>
  <si>
    <t>Bradley Gipson (71)</t>
  </si>
  <si>
    <t>Gavin Aranha (21)</t>
  </si>
  <si>
    <t>WARNER, Harry</t>
  </si>
  <si>
    <t>LLOYD, Mike</t>
  </si>
  <si>
    <t>LOVE, Connor</t>
  </si>
  <si>
    <t>Ryan Styles (9)</t>
  </si>
  <si>
    <t>BASHIR, Amaan</t>
  </si>
  <si>
    <t>COLQUHOUN, Harry</t>
  </si>
  <si>
    <t>7-207</t>
  </si>
  <si>
    <t>9-209</t>
  </si>
  <si>
    <t>McQuin</t>
  </si>
  <si>
    <t>2-20 (8 ov)</t>
  </si>
  <si>
    <t>2-28 (6 ov)</t>
  </si>
  <si>
    <t>2-45 (8 ov)</t>
  </si>
  <si>
    <t>Logan (2), Werren</t>
  </si>
  <si>
    <t>37.4 overs</t>
  </si>
  <si>
    <t>8-189</t>
  </si>
  <si>
    <t>Brown</t>
  </si>
  <si>
    <t>Aranha</t>
  </si>
  <si>
    <t>Khawaja</t>
  </si>
  <si>
    <t>3-30 (7 ov)</t>
  </si>
  <si>
    <t>2-4 (0.4 ov)</t>
  </si>
  <si>
    <t>1-23 (6 ov)</t>
  </si>
  <si>
    <r>
      <t xml:space="preserve">Werren (3), Ramjee, Gipson, </t>
    </r>
    <r>
      <rPr>
        <sz val="10"/>
        <color rgb="FFFF0000"/>
        <rFont val="Times New Roman"/>
        <family val="1"/>
      </rPr>
      <t>Unknown</t>
    </r>
  </si>
  <si>
    <t>7-223</t>
  </si>
  <si>
    <t>8-193</t>
  </si>
  <si>
    <t>Walsh</t>
  </si>
  <si>
    <t>Parker</t>
  </si>
  <si>
    <t>2-18 (5 ov)</t>
  </si>
  <si>
    <t>2-26 (6 ov)</t>
  </si>
  <si>
    <t>1-13 (6 ov)</t>
  </si>
  <si>
    <t>Parker, S (2), McLaughlin, Ramjee</t>
  </si>
  <si>
    <t>Parker, D</t>
  </si>
  <si>
    <t>7-264</t>
  </si>
  <si>
    <t>8-259</t>
  </si>
  <si>
    <t>39.4 overs</t>
  </si>
  <si>
    <t>90*</t>
  </si>
  <si>
    <t>3-43 (8 ov)</t>
  </si>
  <si>
    <t>2-47 (8 ov)</t>
  </si>
  <si>
    <t>1-17 (5 ov)</t>
  </si>
  <si>
    <t>Gipson, Styles, Logan</t>
  </si>
  <si>
    <r>
      <t xml:space="preserve">Run Outs: </t>
    </r>
    <r>
      <rPr>
        <sz val="10"/>
        <color rgb="FF000000"/>
        <rFont val="Times New Roman"/>
        <family val="1"/>
      </rPr>
      <t>1</t>
    </r>
  </si>
  <si>
    <t>6-235</t>
  </si>
  <si>
    <t>8-235</t>
  </si>
  <si>
    <t>Barrow</t>
  </si>
  <si>
    <t>43*</t>
  </si>
  <si>
    <t>Warner</t>
  </si>
  <si>
    <t>Love</t>
  </si>
  <si>
    <t>2-39 (7 ov)</t>
  </si>
  <si>
    <t>1-11 (1 ov)</t>
  </si>
  <si>
    <t>37 overs</t>
  </si>
  <si>
    <t>8-206</t>
  </si>
  <si>
    <t>39 overs</t>
  </si>
  <si>
    <t>5-30 (8 ov)</t>
  </si>
  <si>
    <t>2-20 (6 ov)</t>
  </si>
  <si>
    <t>Barker</t>
  </si>
  <si>
    <t>2-30 (8 ov)</t>
  </si>
  <si>
    <t>Little, A</t>
  </si>
  <si>
    <t>8-240</t>
  </si>
  <si>
    <t>33.1 overs</t>
  </si>
  <si>
    <t>3-46 (10.1)</t>
  </si>
  <si>
    <t>Bashir</t>
  </si>
  <si>
    <t>2-34 (5 ov)</t>
  </si>
  <si>
    <t>2-39 (8 ov)</t>
  </si>
  <si>
    <r>
      <t xml:space="preserve">Chaffey, </t>
    </r>
    <r>
      <rPr>
        <sz val="10"/>
        <color rgb="FFFF0000"/>
        <rFont val="Times New Roman"/>
        <family val="1"/>
      </rPr>
      <t>Unknown</t>
    </r>
  </si>
  <si>
    <t>Logan (2), Styles, Hoar, Barker, Warner, Phelan</t>
  </si>
  <si>
    <t xml:space="preserve">  8 pts: Run Out</t>
  </si>
  <si>
    <t xml:space="preserve">  4 pts: Shared Run Out</t>
  </si>
  <si>
    <t xml:space="preserve"> (AUS)</t>
  </si>
  <si>
    <t xml:space="preserve"> (NZ)</t>
  </si>
  <si>
    <t xml:space="preserve"> (SA)</t>
  </si>
  <si>
    <t>GIPSON, Brad</t>
  </si>
  <si>
    <t xml:space="preserve"> (ENG)</t>
  </si>
  <si>
    <t xml:space="preserve"> (PAK)</t>
  </si>
  <si>
    <t>SCHWIM MOMENT</t>
  </si>
  <si>
    <t xml:space="preserve">            (Thrower only, if return is within 2 strides of the stumps)</t>
  </si>
  <si>
    <t xml:space="preserve">             (Thrower &amp; Receiver, if return is more than 2 strides of the stumps)</t>
  </si>
  <si>
    <t>TEDDINGTON PLAYER</t>
  </si>
  <si>
    <t xml:space="preserve"> (IRN)</t>
  </si>
  <si>
    <t xml:space="preserve"> (IND)</t>
  </si>
  <si>
    <t xml:space="preserve"> (SCO)</t>
  </si>
  <si>
    <t xml:space="preserve"> (AFG)</t>
  </si>
  <si>
    <t xml:space="preserve"> Legends Golf Tour, Wales</t>
  </si>
  <si>
    <t xml:space="preserve"> Nepotists Early Season Dinner</t>
  </si>
  <si>
    <t xml:space="preserve"> Nepotists Late of Season Dinner</t>
  </si>
  <si>
    <t>6-119</t>
  </si>
  <si>
    <t>20 overs</t>
  </si>
  <si>
    <t>4-122</t>
  </si>
  <si>
    <t>Thacker</t>
  </si>
  <si>
    <t>19*</t>
  </si>
  <si>
    <t>3-19 (4 ov)</t>
  </si>
  <si>
    <t>2-14 (3 ov)</t>
  </si>
  <si>
    <t>1-28 (4 ov)</t>
  </si>
  <si>
    <t>5-149</t>
  </si>
  <si>
    <t>9-155</t>
  </si>
  <si>
    <t>19.3 overs</t>
  </si>
  <si>
    <t>Ballach</t>
  </si>
  <si>
    <t>28*</t>
  </si>
  <si>
    <t>3-23 (3.3 ov)</t>
  </si>
  <si>
    <t>2-25 (2 ov)</t>
  </si>
  <si>
    <t>1-19 (2 ov)</t>
  </si>
  <si>
    <t>Love, Gipson, Thacker</t>
  </si>
  <si>
    <t>McLauglin</t>
  </si>
  <si>
    <t>5-95</t>
  </si>
  <si>
    <t>49*</t>
  </si>
  <si>
    <t>1*</t>
  </si>
  <si>
    <t>2-6 (15 balls)</t>
  </si>
  <si>
    <t>58 balls</t>
  </si>
  <si>
    <t>1-7 (10 balls)</t>
  </si>
  <si>
    <t>Goldspring</t>
  </si>
  <si>
    <t>1-13 (10 balls)</t>
  </si>
  <si>
    <t>Werren, Aranha</t>
  </si>
  <si>
    <t>4-129</t>
  </si>
  <si>
    <t>6-128</t>
  </si>
  <si>
    <t>3*</t>
  </si>
  <si>
    <t>2-18 (10 balls)</t>
  </si>
  <si>
    <t>2-29 (20 balls)</t>
  </si>
  <si>
    <t>1-20 (20 balls)</t>
  </si>
  <si>
    <t>Goldspring, Werren</t>
  </si>
  <si>
    <t>McLAUGHLIN, Corry</t>
  </si>
  <si>
    <t>THACKER, Nilesh</t>
  </si>
  <si>
    <t>HARDY, Tim</t>
  </si>
  <si>
    <t>1-101</t>
  </si>
  <si>
    <t>Twenty20</t>
  </si>
  <si>
    <t>6-196</t>
  </si>
  <si>
    <t>39.5 overs</t>
  </si>
  <si>
    <t>38.1 overs</t>
  </si>
  <si>
    <t>Wegener</t>
  </si>
  <si>
    <t>109*</t>
  </si>
  <si>
    <t>Scott Wegener (109*)</t>
  </si>
  <si>
    <t>Steve Werren (31)</t>
  </si>
  <si>
    <t>4-7 (8 ov)</t>
  </si>
  <si>
    <t>2-11 (3.1 ov)</t>
  </si>
  <si>
    <t>Driessen</t>
  </si>
  <si>
    <t>1-9 (5 ov)</t>
  </si>
  <si>
    <t>Patel</t>
  </si>
  <si>
    <t>Little, J</t>
  </si>
  <si>
    <t>Little, J (2), Thacker, Werren, Styles, Shingadia</t>
  </si>
  <si>
    <t>DRIESEN, Chris</t>
  </si>
  <si>
    <t>WEGENER, Scott</t>
  </si>
  <si>
    <t>LITTLE, James</t>
  </si>
  <si>
    <t>Wembley (2nd game)</t>
  </si>
  <si>
    <t>Wembley (1st game)</t>
  </si>
  <si>
    <t>Drew Parker (6)</t>
  </si>
  <si>
    <t>PATEL, Kinal</t>
  </si>
  <si>
    <t>8-126</t>
  </si>
  <si>
    <t>3-30 (6 ov)</t>
  </si>
  <si>
    <t>2-9 (6 ov)</t>
  </si>
  <si>
    <t>2-17 (5 ov)</t>
  </si>
  <si>
    <t>Post Modernists</t>
  </si>
  <si>
    <t xml:space="preserve"> (ISIS Trophy)</t>
  </si>
  <si>
    <t xml:space="preserve"> (ISIS Trophy) Final</t>
  </si>
  <si>
    <t>Princes Head</t>
  </si>
  <si>
    <t>Drew Parker</t>
  </si>
  <si>
    <t>5-200</t>
  </si>
  <si>
    <t>2-201</t>
  </si>
  <si>
    <t>32.3 overs</t>
  </si>
  <si>
    <t>82*</t>
  </si>
  <si>
    <t>Thornley</t>
  </si>
  <si>
    <t>1-27 (3 ov)</t>
  </si>
  <si>
    <t>1-36 (8 ov)</t>
  </si>
  <si>
    <t>0-16 (4 ov)</t>
  </si>
  <si>
    <t>THORNLEY, Travis</t>
  </si>
  <si>
    <t>PHELAN, JACK</t>
  </si>
  <si>
    <t>Carl Hoar (86)</t>
  </si>
  <si>
    <t>Scott Wegener (82*)</t>
  </si>
  <si>
    <t>5-246</t>
  </si>
  <si>
    <t>34.2 overs</t>
  </si>
  <si>
    <t>33*</t>
  </si>
  <si>
    <t>Rosomacki</t>
  </si>
  <si>
    <t>3-5 (1.3 ov)</t>
  </si>
  <si>
    <t>1-14 (8 ov)</t>
  </si>
  <si>
    <t>Parker (3), Goldspring</t>
  </si>
  <si>
    <r>
      <t>Run Outs:</t>
    </r>
    <r>
      <rPr>
        <sz val="10"/>
        <color rgb="FF000000"/>
        <rFont val="Times New Roman"/>
        <family val="1"/>
      </rPr>
      <t xml:space="preserve"> 2</t>
    </r>
  </si>
  <si>
    <t>Warner (2)</t>
  </si>
  <si>
    <t>Wegener, Baloch</t>
  </si>
  <si>
    <t>4-42 (8 ov)</t>
  </si>
  <si>
    <t>Love &amp; Baloch</t>
  </si>
  <si>
    <t>Baloch, Styles, Werren</t>
  </si>
  <si>
    <t>Phelan (2), Warner (2), Baloch, Aranha</t>
  </si>
  <si>
    <t>HAMZA (Harrow SM 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</si>
</sst>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d\ dd\ mmm"/>
    <numFmt numFmtId="165" formatCode="0.0"/>
    <numFmt numFmtId="166" formatCode="&quot;(&quot;#&quot;) &quot;"/>
    <numFmt numFmtId="167" formatCode="_-* #,##0_-;\-* #,##0_-;_-* &quot;-&quot;??_-;_-@_-"/>
  </numFmts>
  <fonts count="51" x14ac:knownFonts="1">
    <font>
      <sz val="10"/>
      <name val="Arial"/>
    </font>
    <font>
      <sz val="10"/>
      <name val="Arial"/>
      <family val="2"/>
    </font>
    <font>
      <sz val="8"/>
      <name val="Arial"/>
      <family val="2"/>
    </font>
    <font>
      <sz val="10"/>
      <name val="Times New Roman"/>
      <family val="1"/>
    </font>
    <font>
      <b/>
      <sz val="10"/>
      <name val="Times New Roman"/>
      <family val="1"/>
    </font>
    <font>
      <u/>
      <sz val="10"/>
      <color indexed="12"/>
      <name val="Times New Roman"/>
      <family val="1"/>
    </font>
    <font>
      <u/>
      <sz val="10"/>
      <color indexed="12"/>
      <name val="Courier New"/>
      <family val="3"/>
    </font>
    <font>
      <b/>
      <u/>
      <sz val="10"/>
      <name val="Times New Roman"/>
      <family val="1"/>
    </font>
    <font>
      <sz val="8"/>
      <name val="Arial"/>
      <family val="2"/>
    </font>
    <font>
      <sz val="8"/>
      <name val="Courier New"/>
      <family val="3"/>
    </font>
    <font>
      <b/>
      <sz val="8"/>
      <name val="Arial"/>
      <family val="2"/>
    </font>
    <font>
      <sz val="8"/>
      <color indexed="11"/>
      <name val="Arial"/>
      <family val="2"/>
    </font>
    <font>
      <b/>
      <sz val="8"/>
      <color indexed="11"/>
      <name val="Arial"/>
      <family val="2"/>
    </font>
    <font>
      <sz val="8"/>
      <color indexed="11"/>
      <name val="Courier New"/>
      <family val="3"/>
    </font>
    <font>
      <b/>
      <u/>
      <sz val="8"/>
      <color indexed="11"/>
      <name val="Arial"/>
      <family val="2"/>
    </font>
    <font>
      <b/>
      <sz val="10"/>
      <color indexed="8"/>
      <name val="Times New Roman"/>
      <family val="1"/>
    </font>
    <font>
      <sz val="10"/>
      <color indexed="8"/>
      <name val="Times New Roman"/>
      <family val="1"/>
    </font>
    <font>
      <sz val="10"/>
      <color indexed="11"/>
      <name val="Times New Roman"/>
      <family val="1"/>
    </font>
    <font>
      <b/>
      <sz val="9"/>
      <name val="Times New Roman"/>
      <family val="1"/>
    </font>
    <font>
      <sz val="8"/>
      <name val="Times New Roman"/>
      <family val="1"/>
    </font>
    <font>
      <u/>
      <sz val="10"/>
      <name val="Times New Roman"/>
      <family val="1"/>
    </font>
    <font>
      <sz val="10"/>
      <color indexed="10"/>
      <name val="Times New Roman"/>
      <family val="1"/>
    </font>
    <font>
      <sz val="10"/>
      <name val="Courier New"/>
      <family val="3"/>
    </font>
    <font>
      <sz val="7.5"/>
      <name val="Courier New"/>
      <family val="3"/>
    </font>
    <font>
      <b/>
      <sz val="8"/>
      <name val="Times New Roman"/>
      <family val="1"/>
    </font>
    <font>
      <b/>
      <i/>
      <sz val="10"/>
      <name val="Arial"/>
      <family val="2"/>
    </font>
    <font>
      <b/>
      <sz val="10"/>
      <name val="Courier New"/>
      <family val="3"/>
    </font>
    <font>
      <sz val="10"/>
      <color indexed="13"/>
      <name val="Times New Roman"/>
      <family val="1"/>
    </font>
    <font>
      <b/>
      <u/>
      <sz val="10"/>
      <color indexed="8"/>
      <name val="Times New Roman"/>
      <family val="1"/>
    </font>
    <font>
      <sz val="9"/>
      <name val="Times New Roman"/>
      <family val="1"/>
    </font>
    <font>
      <u/>
      <sz val="10"/>
      <color indexed="12"/>
      <name val="Courier New"/>
      <family val="3"/>
    </font>
    <font>
      <sz val="10"/>
      <name val="Arial"/>
      <family val="2"/>
    </font>
    <font>
      <sz val="8"/>
      <color theme="9" tint="0.59999389629810485"/>
      <name val="Arial"/>
      <family val="2"/>
    </font>
    <font>
      <b/>
      <sz val="10"/>
      <name val="Arial"/>
      <family val="2"/>
    </font>
    <font>
      <sz val="10"/>
      <color rgb="FF000000"/>
      <name val="Times New Roman"/>
      <family val="1"/>
    </font>
    <font>
      <b/>
      <sz val="12"/>
      <name val="Times New Roman"/>
      <family val="1"/>
    </font>
    <font>
      <sz val="10"/>
      <color rgb="FF0070C0"/>
      <name val="Times New Roman"/>
      <family val="1"/>
    </font>
    <font>
      <sz val="10"/>
      <color indexed="12"/>
      <name val="Times New Roman"/>
      <family val="1"/>
    </font>
    <font>
      <sz val="9"/>
      <color indexed="8"/>
      <name val="Times New Roman"/>
      <family val="1"/>
    </font>
    <font>
      <u/>
      <sz val="9.5"/>
      <color indexed="12"/>
      <name val="Times New Roman"/>
      <family val="1"/>
    </font>
    <font>
      <sz val="10"/>
      <color rgb="FFFF0000"/>
      <name val="Times New Roman"/>
      <family val="1"/>
    </font>
    <font>
      <b/>
      <sz val="10"/>
      <color theme="0"/>
      <name val="Times New Roman"/>
      <family val="1"/>
    </font>
    <font>
      <sz val="10"/>
      <color theme="0"/>
      <name val="Times New Roman"/>
      <family val="1"/>
    </font>
    <font>
      <b/>
      <sz val="10"/>
      <color theme="0"/>
      <name val="Courier New"/>
      <family val="3"/>
    </font>
    <font>
      <sz val="10"/>
      <color theme="0"/>
      <name val="Arial"/>
      <family val="2"/>
    </font>
    <font>
      <sz val="8"/>
      <color theme="0"/>
      <name val="Arial"/>
      <family val="2"/>
    </font>
    <font>
      <sz val="12"/>
      <color theme="0"/>
      <name val="Times New Roman"/>
      <family val="1"/>
    </font>
    <font>
      <b/>
      <sz val="10"/>
      <color rgb="FFFF0000"/>
      <name val="Times New Roman"/>
      <family val="1"/>
    </font>
    <font>
      <sz val="8"/>
      <color rgb="FFFF0000"/>
      <name val="Times New Roman"/>
      <family val="1"/>
    </font>
    <font>
      <b/>
      <u/>
      <sz val="10"/>
      <name val="Arial"/>
      <family val="2"/>
    </font>
    <font>
      <sz val="8.5"/>
      <name val="Times New Roman"/>
      <family val="1"/>
    </font>
  </fonts>
  <fills count="7">
    <fill>
      <patternFill patternType="none"/>
    </fill>
    <fill>
      <patternFill patternType="gray125"/>
    </fill>
    <fill>
      <patternFill patternType="solid">
        <fgColor rgb="FF00FF00"/>
        <bgColor indexed="64"/>
      </patternFill>
    </fill>
    <fill>
      <patternFill patternType="solid">
        <fgColor rgb="FF00FFFF"/>
        <bgColor indexed="64"/>
      </patternFill>
    </fill>
    <fill>
      <patternFill patternType="solid">
        <fgColor rgb="FFFFFF00"/>
        <bgColor indexed="64"/>
      </patternFill>
    </fill>
    <fill>
      <patternFill patternType="solid">
        <fgColor indexed="15"/>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3" fontId="31" fillId="0" borderId="0" applyFont="0" applyFill="0" applyBorder="0" applyAlignment="0" applyProtection="0"/>
    <xf numFmtId="0" fontId="1" fillId="0" borderId="0"/>
  </cellStyleXfs>
  <cellXfs count="385">
    <xf numFmtId="0" fontId="0" fillId="0" borderId="0" xfId="0"/>
    <xf numFmtId="0" fontId="0" fillId="0" borderId="0" xfId="0" applyAlignment="1">
      <alignment textRotation="90" wrapText="1"/>
    </xf>
    <xf numFmtId="0" fontId="0" fillId="2" borderId="0" xfId="0" applyFill="1"/>
    <xf numFmtId="0" fontId="4" fillId="3" borderId="9" xfId="0" applyFont="1" applyFill="1" applyBorder="1" applyAlignment="1">
      <alignment horizontal="left" vertical="center" indent="1"/>
    </xf>
    <xf numFmtId="0" fontId="5" fillId="4" borderId="2" xfId="1" applyFont="1" applyFill="1" applyBorder="1" applyAlignment="1" applyProtection="1">
      <alignment horizontal="center" vertical="center"/>
    </xf>
    <xf numFmtId="1" fontId="3" fillId="4" borderId="8" xfId="0" applyNumberFormat="1" applyFont="1" applyFill="1" applyBorder="1" applyAlignment="1">
      <alignment horizontal="center" vertical="center"/>
    </xf>
    <xf numFmtId="1" fontId="3" fillId="4" borderId="11"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0" fontId="2" fillId="2" borderId="0" xfId="0" applyFont="1" applyFill="1" applyAlignment="1">
      <alignmen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right" vertical="center"/>
    </xf>
    <xf numFmtId="0" fontId="4" fillId="3" borderId="4" xfId="0" applyFont="1" applyFill="1" applyBorder="1" applyAlignment="1">
      <alignment horizontal="right" vertical="center"/>
    </xf>
    <xf numFmtId="0" fontId="18" fillId="3" borderId="10"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1" xfId="0" applyFont="1" applyFill="1" applyBorder="1" applyAlignment="1">
      <alignment horizontal="center" vertical="center"/>
    </xf>
    <xf numFmtId="0" fontId="4" fillId="3" borderId="4" xfId="0" applyFont="1" applyFill="1" applyBorder="1" applyAlignment="1">
      <alignment horizontal="left" vertical="center"/>
    </xf>
    <xf numFmtId="0" fontId="3" fillId="4" borderId="5" xfId="0" applyFont="1" applyFill="1" applyBorder="1" applyAlignment="1">
      <alignment horizontal="left" vertical="center" indent="1"/>
    </xf>
    <xf numFmtId="49" fontId="19" fillId="4" borderId="11" xfId="0" applyNumberFormat="1" applyFont="1" applyFill="1" applyBorder="1" applyAlignment="1">
      <alignment horizontal="left" vertical="center"/>
    </xf>
    <xf numFmtId="0" fontId="3" fillId="4" borderId="2" xfId="0" applyFont="1" applyFill="1" applyBorder="1" applyAlignment="1">
      <alignment horizontal="center" vertical="center"/>
    </xf>
    <xf numFmtId="0" fontId="3" fillId="4" borderId="0" xfId="0" applyFont="1" applyFill="1" applyAlignment="1">
      <alignment horizontal="right" vertical="center"/>
    </xf>
    <xf numFmtId="165" fontId="4" fillId="4" borderId="0" xfId="0" applyNumberFormat="1" applyFont="1" applyFill="1" applyAlignment="1">
      <alignment horizontal="right" vertical="center"/>
    </xf>
    <xf numFmtId="1" fontId="4" fillId="4" borderId="11" xfId="0" applyNumberFormat="1" applyFont="1" applyFill="1" applyBorder="1" applyAlignment="1">
      <alignment horizontal="right" vertical="center" indent="1"/>
    </xf>
    <xf numFmtId="0" fontId="3" fillId="4" borderId="5" xfId="0" applyFont="1" applyFill="1" applyBorder="1" applyAlignment="1">
      <alignment vertical="center"/>
    </xf>
    <xf numFmtId="0" fontId="3" fillId="4" borderId="11" xfId="0" applyFont="1" applyFill="1" applyBorder="1" applyAlignment="1">
      <alignment horizontal="center" vertical="center"/>
    </xf>
    <xf numFmtId="165" fontId="3" fillId="4"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165" fontId="4" fillId="4" borderId="2" xfId="0" applyNumberFormat="1" applyFont="1" applyFill="1" applyBorder="1" applyAlignment="1">
      <alignment horizontal="center" vertical="center"/>
    </xf>
    <xf numFmtId="165" fontId="3" fillId="4" borderId="11" xfId="0" applyNumberFormat="1" applyFont="1" applyFill="1" applyBorder="1" applyAlignment="1">
      <alignment horizontal="center"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4" fillId="3" borderId="9"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4" fillId="4" borderId="11" xfId="0" applyFont="1" applyFill="1" applyBorder="1" applyAlignment="1">
      <alignment horizontal="center" vertical="center"/>
    </xf>
    <xf numFmtId="0" fontId="4" fillId="3" borderId="3" xfId="0" applyFont="1" applyFill="1" applyBorder="1" applyAlignment="1">
      <alignment horizontal="right" vertical="center"/>
    </xf>
    <xf numFmtId="0" fontId="3" fillId="3" borderId="1" xfId="0" applyFont="1" applyFill="1" applyBorder="1" applyAlignment="1">
      <alignment horizontal="center" vertical="center"/>
    </xf>
    <xf numFmtId="0" fontId="3" fillId="4" borderId="14" xfId="0" applyFont="1" applyFill="1" applyBorder="1" applyAlignment="1">
      <alignment vertical="center"/>
    </xf>
    <xf numFmtId="0" fontId="3" fillId="4" borderId="12" xfId="0"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164" fontId="7" fillId="4" borderId="0" xfId="0" applyNumberFormat="1" applyFont="1" applyFill="1" applyAlignment="1">
      <alignment horizontal="left" vertical="center"/>
    </xf>
    <xf numFmtId="0" fontId="7" fillId="4" borderId="0" xfId="0" applyFont="1" applyFill="1" applyAlignment="1">
      <alignment vertical="center"/>
    </xf>
    <xf numFmtId="0" fontId="7" fillId="4" borderId="2" xfId="0" applyFont="1" applyFill="1" applyBorder="1" applyAlignment="1">
      <alignment vertical="center"/>
    </xf>
    <xf numFmtId="0" fontId="3" fillId="4" borderId="5" xfId="0" applyFont="1" applyFill="1" applyBorder="1" applyAlignment="1">
      <alignment horizontal="left" vertical="center"/>
    </xf>
    <xf numFmtId="0" fontId="3" fillId="4" borderId="0" xfId="0" applyFont="1" applyFill="1" applyAlignment="1">
      <alignment horizontal="left" vertical="center"/>
    </xf>
    <xf numFmtId="49" fontId="19" fillId="4" borderId="0" xfId="0" applyNumberFormat="1" applyFont="1" applyFill="1" applyAlignment="1">
      <alignment horizontal="left" vertical="center"/>
    </xf>
    <xf numFmtId="49" fontId="3" fillId="4" borderId="2" xfId="0" applyNumberFormat="1" applyFont="1" applyFill="1" applyBorder="1" applyAlignment="1">
      <alignment horizontal="left" vertical="center"/>
    </xf>
    <xf numFmtId="0" fontId="16" fillId="4" borderId="0" xfId="0" applyFont="1" applyFill="1" applyAlignment="1">
      <alignment horizontal="left" vertical="center"/>
    </xf>
    <xf numFmtId="0" fontId="27" fillId="4" borderId="0" xfId="0" applyFont="1" applyFill="1" applyAlignment="1">
      <alignment horizontal="left" vertical="center"/>
    </xf>
    <xf numFmtId="164" fontId="28" fillId="4" borderId="0" xfId="0" applyNumberFormat="1" applyFont="1" applyFill="1" applyAlignment="1">
      <alignment horizontal="left" vertical="center"/>
    </xf>
    <xf numFmtId="49" fontId="3" fillId="4" borderId="0" xfId="0" applyNumberFormat="1" applyFont="1" applyFill="1" applyAlignment="1">
      <alignment horizontal="left" vertical="center"/>
    </xf>
    <xf numFmtId="0" fontId="0" fillId="4" borderId="0" xfId="0" applyFill="1" applyAlignment="1">
      <alignment vertical="center"/>
    </xf>
    <xf numFmtId="0" fontId="3" fillId="4" borderId="2" xfId="0" applyFont="1" applyFill="1" applyBorder="1" applyAlignment="1">
      <alignment vertical="center"/>
    </xf>
    <xf numFmtId="0" fontId="7" fillId="4" borderId="0" xfId="0" applyFont="1" applyFill="1" applyAlignment="1">
      <alignment horizontal="left" vertical="center"/>
    </xf>
    <xf numFmtId="0" fontId="3" fillId="4" borderId="2" xfId="0" applyFont="1" applyFill="1" applyBorder="1" applyAlignment="1">
      <alignment horizontal="left" vertical="center"/>
    </xf>
    <xf numFmtId="0" fontId="3" fillId="4" borderId="13" xfId="0" applyFont="1" applyFill="1" applyBorder="1" applyAlignment="1">
      <alignment horizontal="left" vertical="center"/>
    </xf>
    <xf numFmtId="0" fontId="3" fillId="4" borderId="6" xfId="0" applyFont="1" applyFill="1" applyBorder="1" applyAlignment="1">
      <alignment horizontal="left" vertical="center"/>
    </xf>
    <xf numFmtId="49" fontId="19" fillId="4" borderId="6" xfId="0" applyNumberFormat="1" applyFont="1" applyFill="1" applyBorder="1" applyAlignment="1">
      <alignment horizontal="left" vertical="center"/>
    </xf>
    <xf numFmtId="0" fontId="3" fillId="4" borderId="7" xfId="0" applyFont="1" applyFill="1" applyBorder="1" applyAlignment="1">
      <alignment horizontal="left" vertical="center"/>
    </xf>
    <xf numFmtId="0" fontId="3" fillId="4" borderId="14" xfId="0" applyFont="1" applyFill="1" applyBorder="1" applyAlignment="1">
      <alignment horizontal="left" vertical="center"/>
    </xf>
    <xf numFmtId="0" fontId="3" fillId="4" borderId="12" xfId="0" applyFont="1" applyFill="1" applyBorder="1" applyAlignment="1">
      <alignment horizontal="left" vertical="center"/>
    </xf>
    <xf numFmtId="49" fontId="19" fillId="4" borderId="12" xfId="0" applyNumberFormat="1" applyFont="1" applyFill="1" applyBorder="1" applyAlignment="1">
      <alignment horizontal="left" vertical="center"/>
    </xf>
    <xf numFmtId="0" fontId="3" fillId="4" borderId="0" xfId="0" applyFont="1" applyFill="1" applyAlignment="1">
      <alignment vertical="center"/>
    </xf>
    <xf numFmtId="0" fontId="4" fillId="3" borderId="14" xfId="0" applyFont="1" applyFill="1" applyBorder="1" applyAlignment="1">
      <alignment horizontal="left" vertical="center" indent="1"/>
    </xf>
    <xf numFmtId="0" fontId="4" fillId="3" borderId="15" xfId="0" applyFont="1" applyFill="1" applyBorder="1" applyAlignment="1">
      <alignment horizontal="left" vertical="center"/>
    </xf>
    <xf numFmtId="0" fontId="0" fillId="2" borderId="12" xfId="0" applyFill="1" applyBorder="1"/>
    <xf numFmtId="0" fontId="18"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5" xfId="0" applyFont="1" applyFill="1" applyBorder="1" applyAlignment="1">
      <alignment horizontal="center" vertical="center"/>
    </xf>
    <xf numFmtId="1" fontId="4" fillId="4" borderId="5" xfId="0" applyNumberFormat="1" applyFont="1" applyFill="1" applyBorder="1" applyAlignment="1">
      <alignment horizontal="right" vertical="center"/>
    </xf>
    <xf numFmtId="165" fontId="4" fillId="4" borderId="2" xfId="0" applyNumberFormat="1" applyFont="1" applyFill="1" applyBorder="1" applyAlignment="1">
      <alignment horizontal="right" vertical="center"/>
    </xf>
    <xf numFmtId="1" fontId="4" fillId="4" borderId="11" xfId="0" applyNumberFormat="1" applyFont="1" applyFill="1" applyBorder="1" applyAlignment="1">
      <alignment horizontal="center" vertical="center"/>
    </xf>
    <xf numFmtId="0" fontId="33" fillId="2" borderId="0" xfId="0" applyFont="1" applyFill="1"/>
    <xf numFmtId="0" fontId="18" fillId="3" borderId="9" xfId="0" applyFont="1" applyFill="1" applyBorder="1" applyAlignment="1">
      <alignment horizontal="center" vertical="center" textRotation="90"/>
    </xf>
    <xf numFmtId="0" fontId="18" fillId="3" borderId="3" xfId="0" applyFont="1" applyFill="1" applyBorder="1" applyAlignment="1">
      <alignment horizontal="center" vertical="center" textRotation="90"/>
    </xf>
    <xf numFmtId="0" fontId="18" fillId="3" borderId="4" xfId="0" applyFont="1" applyFill="1" applyBorder="1" applyAlignment="1">
      <alignment horizontal="center" vertical="center" textRotation="90"/>
    </xf>
    <xf numFmtId="167" fontId="3" fillId="4" borderId="11" xfId="3" applyNumberFormat="1" applyFont="1" applyFill="1" applyBorder="1" applyAlignment="1" applyProtection="1">
      <alignment horizontal="center" vertical="center"/>
    </xf>
    <xf numFmtId="167" fontId="0" fillId="4" borderId="14" xfId="3" applyNumberFormat="1" applyFont="1" applyFill="1" applyBorder="1" applyAlignment="1">
      <alignment horizontal="right"/>
    </xf>
    <xf numFmtId="167" fontId="0" fillId="4" borderId="12" xfId="3" applyNumberFormat="1" applyFont="1" applyFill="1" applyBorder="1" applyAlignment="1">
      <alignment horizontal="right"/>
    </xf>
    <xf numFmtId="167" fontId="0" fillId="4" borderId="15" xfId="3" applyNumberFormat="1" applyFont="1" applyFill="1" applyBorder="1" applyAlignment="1">
      <alignment horizontal="right"/>
    </xf>
    <xf numFmtId="167" fontId="0" fillId="4" borderId="14" xfId="3" applyNumberFormat="1" applyFont="1" applyFill="1" applyBorder="1"/>
    <xf numFmtId="167" fontId="0" fillId="4" borderId="12" xfId="3" applyNumberFormat="1" applyFont="1" applyFill="1" applyBorder="1"/>
    <xf numFmtId="167" fontId="0" fillId="4" borderId="15" xfId="3" applyNumberFormat="1" applyFont="1" applyFill="1" applyBorder="1"/>
    <xf numFmtId="167" fontId="0" fillId="4" borderId="5" xfId="3" applyNumberFormat="1" applyFont="1" applyFill="1" applyBorder="1" applyAlignment="1">
      <alignment horizontal="right"/>
    </xf>
    <xf numFmtId="167" fontId="0" fillId="4" borderId="0" xfId="3" applyNumberFormat="1" applyFont="1" applyFill="1" applyBorder="1" applyAlignment="1">
      <alignment horizontal="right"/>
    </xf>
    <xf numFmtId="167" fontId="0" fillId="4" borderId="2" xfId="3" applyNumberFormat="1" applyFont="1" applyFill="1" applyBorder="1" applyAlignment="1">
      <alignment horizontal="right"/>
    </xf>
    <xf numFmtId="167" fontId="0" fillId="4" borderId="5" xfId="3" applyNumberFormat="1" applyFont="1" applyFill="1" applyBorder="1"/>
    <xf numFmtId="167" fontId="0" fillId="4" borderId="0" xfId="3" applyNumberFormat="1" applyFont="1" applyFill="1" applyBorder="1"/>
    <xf numFmtId="167" fontId="0" fillId="4" borderId="2" xfId="3" applyNumberFormat="1" applyFont="1" applyFill="1" applyBorder="1"/>
    <xf numFmtId="167" fontId="3" fillId="4" borderId="5" xfId="3" applyNumberFormat="1" applyFont="1" applyFill="1" applyBorder="1"/>
    <xf numFmtId="167" fontId="3" fillId="4" borderId="0" xfId="3" applyNumberFormat="1" applyFont="1" applyFill="1" applyBorder="1"/>
    <xf numFmtId="167" fontId="3" fillId="4" borderId="2" xfId="3" applyNumberFormat="1" applyFont="1" applyFill="1" applyBorder="1"/>
    <xf numFmtId="167" fontId="3" fillId="4" borderId="5" xfId="3" applyNumberFormat="1" applyFont="1" applyFill="1" applyBorder="1" applyAlignment="1">
      <alignment horizontal="right"/>
    </xf>
    <xf numFmtId="167" fontId="3" fillId="4" borderId="0" xfId="3" applyNumberFormat="1" applyFont="1" applyFill="1" applyBorder="1" applyAlignment="1">
      <alignment horizontal="right"/>
    </xf>
    <xf numFmtId="167" fontId="3" fillId="4" borderId="2" xfId="3" applyNumberFormat="1" applyFont="1" applyFill="1" applyBorder="1" applyAlignment="1">
      <alignment horizontal="right"/>
    </xf>
    <xf numFmtId="0" fontId="4" fillId="3" borderId="9" xfId="0" applyFont="1" applyFill="1" applyBorder="1" applyAlignment="1">
      <alignment horizontal="center" textRotation="90"/>
    </xf>
    <xf numFmtId="0" fontId="4" fillId="3" borderId="3" xfId="0" applyFont="1" applyFill="1" applyBorder="1" applyAlignment="1">
      <alignment horizontal="center" textRotation="90"/>
    </xf>
    <xf numFmtId="0" fontId="4" fillId="3" borderId="4" xfId="0" applyFont="1" applyFill="1" applyBorder="1" applyAlignment="1">
      <alignment horizontal="center" textRotation="90"/>
    </xf>
    <xf numFmtId="0" fontId="4" fillId="4" borderId="0" xfId="0" applyFont="1" applyFill="1" applyAlignment="1">
      <alignment horizontal="left" vertical="center"/>
    </xf>
    <xf numFmtId="0" fontId="4" fillId="3" borderId="13" xfId="0" applyFont="1" applyFill="1" applyBorder="1" applyAlignment="1">
      <alignment horizontal="left" vertical="center" indent="1"/>
    </xf>
    <xf numFmtId="0" fontId="4" fillId="3" borderId="7" xfId="0" applyFont="1" applyFill="1" applyBorder="1" applyAlignment="1">
      <alignment horizontal="center" vertical="center"/>
    </xf>
    <xf numFmtId="164" fontId="3" fillId="4" borderId="5" xfId="0" applyNumberFormat="1" applyFont="1" applyFill="1" applyBorder="1" applyAlignment="1">
      <alignment horizontal="left" vertical="center" indent="1"/>
    </xf>
    <xf numFmtId="49" fontId="3" fillId="4" borderId="11"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0" fontId="3" fillId="4" borderId="8" xfId="0" applyFont="1" applyFill="1" applyBorder="1" applyAlignment="1">
      <alignment horizontal="left" vertical="center" indent="1"/>
    </xf>
    <xf numFmtId="0" fontId="3" fillId="4" borderId="11" xfId="0" applyFont="1" applyFill="1" applyBorder="1" applyAlignment="1">
      <alignment horizontal="left" vertical="center" indent="1"/>
    </xf>
    <xf numFmtId="0" fontId="3" fillId="4" borderId="2" xfId="0" applyFont="1" applyFill="1" applyBorder="1" applyAlignment="1">
      <alignment horizontal="left" vertical="center" indent="1"/>
    </xf>
    <xf numFmtId="0" fontId="4" fillId="3" borderId="1" xfId="0" applyFont="1" applyFill="1" applyBorder="1" applyAlignment="1">
      <alignment horizontal="left" vertical="center" indent="1"/>
    </xf>
    <xf numFmtId="0" fontId="3" fillId="4" borderId="14" xfId="0" applyFont="1" applyFill="1" applyBorder="1" applyAlignment="1">
      <alignment horizontal="right" vertical="center" indent="1"/>
    </xf>
    <xf numFmtId="0" fontId="3" fillId="4" borderId="5" xfId="0" applyFont="1" applyFill="1" applyBorder="1" applyAlignment="1">
      <alignment horizontal="right" vertical="center" indent="1"/>
    </xf>
    <xf numFmtId="0" fontId="3" fillId="4" borderId="13" xfId="0" applyFont="1" applyFill="1" applyBorder="1" applyAlignment="1">
      <alignment horizontal="right" vertical="center" indent="1"/>
    </xf>
    <xf numFmtId="0" fontId="36" fillId="4" borderId="2" xfId="0" quotePrefix="1" applyFont="1" applyFill="1" applyBorder="1" applyAlignment="1">
      <alignment horizontal="center" vertical="center"/>
    </xf>
    <xf numFmtId="0" fontId="37" fillId="4" borderId="11" xfId="1" applyFont="1" applyFill="1" applyBorder="1" applyAlignment="1" applyProtection="1">
      <alignment horizontal="center" vertical="center"/>
    </xf>
    <xf numFmtId="0" fontId="3" fillId="4" borderId="15" xfId="0" applyFont="1" applyFill="1" applyBorder="1" applyAlignment="1">
      <alignment horizontal="right" vertical="center" indent="1"/>
    </xf>
    <xf numFmtId="0" fontId="3" fillId="4" borderId="2" xfId="0" applyFont="1" applyFill="1" applyBorder="1" applyAlignment="1">
      <alignment horizontal="right" vertical="center" indent="1"/>
    </xf>
    <xf numFmtId="0" fontId="3" fillId="4" borderId="7" xfId="0" applyFont="1" applyFill="1" applyBorder="1" applyAlignment="1">
      <alignment horizontal="right" vertical="center" indent="1"/>
    </xf>
    <xf numFmtId="0" fontId="16" fillId="4" borderId="6" xfId="0" applyFont="1" applyFill="1" applyBorder="1" applyAlignment="1">
      <alignment vertical="center" wrapText="1"/>
    </xf>
    <xf numFmtId="0" fontId="38" fillId="4" borderId="6" xfId="0" applyFont="1" applyFill="1" applyBorder="1" applyAlignment="1">
      <alignment vertical="center"/>
    </xf>
    <xf numFmtId="0" fontId="4" fillId="3" borderId="9"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16" fillId="4" borderId="13" xfId="0" applyFont="1" applyFill="1" applyBorder="1" applyAlignment="1">
      <alignment vertical="center" wrapText="1"/>
    </xf>
    <xf numFmtId="0" fontId="16" fillId="4" borderId="6" xfId="0" applyFont="1" applyFill="1" applyBorder="1" applyAlignment="1">
      <alignment horizontal="left" vertical="center"/>
    </xf>
    <xf numFmtId="0" fontId="16" fillId="4" borderId="6" xfId="0" applyFont="1" applyFill="1" applyBorder="1" applyAlignment="1">
      <alignment vertical="center"/>
    </xf>
    <xf numFmtId="0" fontId="9" fillId="0" borderId="0" xfId="0" applyFont="1"/>
    <xf numFmtId="0" fontId="9" fillId="0" borderId="0" xfId="0" applyFont="1" applyAlignment="1">
      <alignment horizontal="left" indent="1"/>
    </xf>
    <xf numFmtId="0" fontId="3" fillId="0" borderId="0" xfId="0" applyFont="1"/>
    <xf numFmtId="0" fontId="13" fillId="0" borderId="0" xfId="0" applyFont="1"/>
    <xf numFmtId="0" fontId="11" fillId="0" borderId="0" xfId="0" applyFont="1" applyAlignment="1">
      <alignment horizontal="left" vertical="center" indent="1"/>
    </xf>
    <xf numFmtId="164" fontId="12"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 fontId="10" fillId="0" borderId="0" xfId="0" applyNumberFormat="1" applyFont="1" applyAlignment="1">
      <alignment horizontal="left"/>
    </xf>
    <xf numFmtId="0" fontId="4" fillId="0" borderId="12" xfId="0" applyFont="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1" fontId="10"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indent="1"/>
    </xf>
    <xf numFmtId="0" fontId="3" fillId="0" borderId="0" xfId="0" applyFont="1" applyAlignment="1">
      <alignment horizontal="left" indent="1"/>
    </xf>
    <xf numFmtId="0" fontId="17" fillId="0" borderId="0" xfId="0" applyFont="1" applyAlignment="1">
      <alignment horizontal="left" indent="1"/>
    </xf>
    <xf numFmtId="0" fontId="13" fillId="0" borderId="0" xfId="0" applyFont="1" applyAlignment="1">
      <alignment horizontal="left" indent="1"/>
    </xf>
    <xf numFmtId="0" fontId="17" fillId="0" borderId="0" xfId="0" applyFont="1"/>
    <xf numFmtId="1" fontId="3" fillId="4" borderId="15" xfId="0" applyNumberFormat="1" applyFont="1" applyFill="1" applyBorder="1" applyAlignment="1">
      <alignment horizontal="center" vertical="center"/>
    </xf>
    <xf numFmtId="0" fontId="3" fillId="4" borderId="13" xfId="0" applyFont="1" applyFill="1" applyBorder="1" applyAlignment="1">
      <alignment vertical="center"/>
    </xf>
    <xf numFmtId="1" fontId="3" fillId="4" borderId="7" xfId="0" applyNumberFormat="1" applyFont="1" applyFill="1" applyBorder="1" applyAlignment="1">
      <alignment horizontal="center" vertical="center"/>
    </xf>
    <xf numFmtId="0" fontId="16" fillId="4" borderId="14" xfId="0" applyFont="1" applyFill="1" applyBorder="1" applyAlignment="1">
      <alignment vertical="center" wrapText="1"/>
    </xf>
    <xf numFmtId="0" fontId="16" fillId="4" borderId="12" xfId="0" applyFont="1" applyFill="1" applyBorder="1" applyAlignment="1">
      <alignment vertical="center"/>
    </xf>
    <xf numFmtId="0" fontId="16" fillId="4" borderId="12" xfId="0" applyFont="1" applyFill="1" applyBorder="1" applyAlignment="1">
      <alignment horizontal="left" vertical="center" wrapText="1"/>
    </xf>
    <xf numFmtId="0" fontId="16" fillId="4" borderId="12" xfId="0" applyFont="1" applyFill="1" applyBorder="1" applyAlignment="1">
      <alignment horizontal="left" vertical="center"/>
    </xf>
    <xf numFmtId="0" fontId="16" fillId="4" borderId="1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2" xfId="0" applyFont="1" applyFill="1" applyBorder="1" applyAlignment="1">
      <alignment horizontal="left" vertical="center"/>
    </xf>
    <xf numFmtId="0" fontId="28" fillId="4" borderId="0" xfId="0" applyFont="1" applyFill="1" applyAlignment="1">
      <alignment vertical="center" wrapText="1"/>
    </xf>
    <xf numFmtId="0" fontId="28" fillId="4" borderId="0" xfId="0" applyFont="1" applyFill="1" applyAlignment="1">
      <alignment horizontal="left" vertical="center" wrapText="1"/>
    </xf>
    <xf numFmtId="0" fontId="16" fillId="4" borderId="15" xfId="0" applyFont="1" applyFill="1" applyBorder="1" applyAlignment="1">
      <alignment vertical="center" wrapText="1"/>
    </xf>
    <xf numFmtId="0" fontId="16" fillId="4" borderId="5" xfId="0" applyFont="1" applyFill="1" applyBorder="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left" vertical="center" wrapText="1"/>
    </xf>
    <xf numFmtId="0" fontId="16" fillId="4" borderId="2" xfId="0" applyFont="1" applyFill="1" applyBorder="1" applyAlignment="1">
      <alignment vertical="center"/>
    </xf>
    <xf numFmtId="0" fontId="16" fillId="4" borderId="2" xfId="0" applyFont="1" applyFill="1" applyBorder="1" applyAlignment="1">
      <alignment vertical="center" wrapText="1"/>
    </xf>
    <xf numFmtId="0" fontId="4" fillId="4" borderId="12" xfId="0" applyFont="1" applyFill="1" applyBorder="1" applyAlignment="1">
      <alignment horizontal="left" vertical="center"/>
    </xf>
    <xf numFmtId="0" fontId="15" fillId="4" borderId="0" xfId="0" applyFont="1" applyFill="1" applyAlignment="1">
      <alignment vertical="center"/>
    </xf>
    <xf numFmtId="0" fontId="28" fillId="4" borderId="12" xfId="0" applyFont="1" applyFill="1" applyBorder="1" applyAlignment="1">
      <alignment vertical="center" wrapText="1"/>
    </xf>
    <xf numFmtId="0" fontId="16" fillId="4" borderId="12" xfId="0" applyFont="1" applyFill="1" applyBorder="1" applyAlignment="1">
      <alignment vertical="center" wrapText="1"/>
    </xf>
    <xf numFmtId="0" fontId="16" fillId="4" borderId="2"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16" fillId="4" borderId="7" xfId="0" applyFont="1" applyFill="1" applyBorder="1" applyAlignment="1">
      <alignment vertical="center" wrapText="1"/>
    </xf>
    <xf numFmtId="0" fontId="16" fillId="4" borderId="6" xfId="0" quotePrefix="1" applyFont="1" applyFill="1" applyBorder="1" applyAlignment="1">
      <alignment horizontal="left" vertical="center" wrapText="1"/>
    </xf>
    <xf numFmtId="0" fontId="16" fillId="4" borderId="0" xfId="0" applyFont="1" applyFill="1" applyAlignment="1">
      <alignment vertical="center"/>
    </xf>
    <xf numFmtId="0" fontId="16" fillId="4" borderId="0" xfId="0" quotePrefix="1" applyFont="1" applyFill="1" applyAlignment="1">
      <alignment horizontal="left" vertical="center"/>
    </xf>
    <xf numFmtId="164" fontId="4" fillId="3" borderId="3" xfId="0" applyNumberFormat="1" applyFont="1" applyFill="1" applyBorder="1" applyAlignment="1">
      <alignment horizontal="left" vertical="center"/>
    </xf>
    <xf numFmtId="0" fontId="3" fillId="3" borderId="9" xfId="0" applyFont="1" applyFill="1" applyBorder="1" applyAlignment="1">
      <alignment horizontal="left" vertical="center"/>
    </xf>
    <xf numFmtId="0" fontId="4" fillId="3" borderId="3"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0" xfId="0" applyFont="1" applyAlignment="1">
      <alignment horizontal="center" vertical="center"/>
    </xf>
    <xf numFmtId="16" fontId="0" fillId="0" borderId="0" xfId="0" applyNumberFormat="1"/>
    <xf numFmtId="0" fontId="2" fillId="0" borderId="0" xfId="0" applyFont="1"/>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2" fillId="0" borderId="0" xfId="0" applyFont="1"/>
    <xf numFmtId="0" fontId="3" fillId="0" borderId="0" xfId="0" applyFont="1" applyAlignment="1">
      <alignment horizontal="center"/>
    </xf>
    <xf numFmtId="0" fontId="39" fillId="4" borderId="15" xfId="1" applyNumberFormat="1" applyFont="1" applyFill="1" applyBorder="1" applyAlignment="1" applyProtection="1">
      <alignment horizontal="left" vertical="center"/>
    </xf>
    <xf numFmtId="0" fontId="39" fillId="4" borderId="7" xfId="1" applyFont="1" applyFill="1" applyBorder="1" applyAlignment="1" applyProtection="1">
      <alignment horizontal="left" vertical="center"/>
    </xf>
    <xf numFmtId="0" fontId="10" fillId="0" borderId="0" xfId="0" applyFont="1"/>
    <xf numFmtId="0" fontId="0" fillId="0" borderId="0" xfId="0" applyAlignment="1">
      <alignment horizontal="left" indent="1"/>
    </xf>
    <xf numFmtId="0" fontId="3" fillId="0" borderId="6" xfId="0" applyFont="1" applyBorder="1" applyAlignment="1">
      <alignment vertical="center"/>
    </xf>
    <xf numFmtId="0" fontId="1" fillId="0" borderId="0" xfId="0" applyFont="1"/>
    <xf numFmtId="0" fontId="4" fillId="0" borderId="6" xfId="0" applyFont="1" applyBorder="1" applyAlignment="1">
      <alignment horizontal="left" vertical="center"/>
    </xf>
    <xf numFmtId="0" fontId="3" fillId="0" borderId="6" xfId="0" applyFont="1" applyBorder="1" applyAlignment="1">
      <alignment horizontal="left"/>
    </xf>
    <xf numFmtId="0" fontId="24" fillId="0" borderId="0" xfId="0" applyFont="1" applyAlignment="1">
      <alignment vertical="center"/>
    </xf>
    <xf numFmtId="0" fontId="25" fillId="0" borderId="0" xfId="0" applyFont="1"/>
    <xf numFmtId="0" fontId="26" fillId="0" borderId="0" xfId="0" applyFont="1" applyAlignment="1">
      <alignment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7" xfId="0" applyFont="1" applyFill="1" applyBorder="1" applyAlignment="1">
      <alignment horizontal="left" vertical="center" indent="1"/>
    </xf>
    <xf numFmtId="0" fontId="18" fillId="0" borderId="10" xfId="0" applyFont="1" applyBorder="1" applyAlignment="1">
      <alignment horizontal="center" vertical="center"/>
    </xf>
    <xf numFmtId="165" fontId="3" fillId="0" borderId="11" xfId="0" applyNumberFormat="1" applyFont="1" applyBorder="1" applyAlignment="1">
      <alignment horizontal="center" vertical="center"/>
    </xf>
    <xf numFmtId="0" fontId="7"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right" vertical="center"/>
    </xf>
    <xf numFmtId="165" fontId="3" fillId="0" borderId="11" xfId="0" applyNumberFormat="1" applyFont="1" applyBorder="1" applyAlignment="1">
      <alignment horizontal="right" vertical="center"/>
    </xf>
    <xf numFmtId="1" fontId="4" fillId="0" borderId="11" xfId="0" applyNumberFormat="1" applyFont="1" applyBorder="1" applyAlignment="1">
      <alignment horizontal="center" vertical="center"/>
    </xf>
    <xf numFmtId="167" fontId="0" fillId="0" borderId="0" xfId="3" applyNumberFormat="1" applyFont="1" applyFill="1"/>
    <xf numFmtId="167" fontId="0" fillId="0" borderId="12" xfId="3" applyNumberFormat="1" applyFont="1" applyFill="1" applyBorder="1" applyAlignment="1">
      <alignment vertical="center"/>
    </xf>
    <xf numFmtId="167" fontId="3" fillId="0" borderId="0" xfId="3" applyNumberFormat="1" applyFont="1" applyFill="1" applyAlignment="1">
      <alignment vertical="center"/>
    </xf>
    <xf numFmtId="167" fontId="0" fillId="0" borderId="0" xfId="3" applyNumberFormat="1" applyFont="1" applyFill="1" applyBorder="1" applyProtection="1"/>
    <xf numFmtId="167" fontId="1" fillId="0" borderId="12" xfId="3" applyNumberFormat="1" applyFont="1" applyFill="1" applyBorder="1" applyAlignment="1">
      <alignment vertical="center"/>
    </xf>
    <xf numFmtId="167" fontId="0" fillId="0" borderId="0" xfId="3" applyNumberFormat="1" applyFont="1" applyFill="1" applyBorder="1"/>
    <xf numFmtId="167" fontId="0" fillId="0" borderId="0" xfId="3"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167" fontId="0" fillId="0" borderId="0" xfId="0" applyNumberFormat="1"/>
    <xf numFmtId="0" fontId="3" fillId="0" borderId="0" xfId="0" applyFont="1" applyAlignment="1">
      <alignment horizontal="center" textRotation="90"/>
    </xf>
    <xf numFmtId="0" fontId="3" fillId="0" borderId="5" xfId="0" applyFont="1" applyBorder="1" applyAlignment="1">
      <alignment horizontal="right" textRotation="90"/>
    </xf>
    <xf numFmtId="0" fontId="18" fillId="0" borderId="14" xfId="0" applyFont="1" applyBorder="1" applyAlignment="1">
      <alignment horizontal="center" vertical="center"/>
    </xf>
    <xf numFmtId="0" fontId="3" fillId="0" borderId="0" xfId="0" applyFont="1" applyAlignment="1">
      <alignment horizontal="right" textRotation="90"/>
    </xf>
    <xf numFmtId="0" fontId="18" fillId="0" borderId="5"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textRotation="90"/>
    </xf>
    <xf numFmtId="0" fontId="16" fillId="0" borderId="0" xfId="0" applyFont="1" applyAlignment="1">
      <alignment vertical="center"/>
    </xf>
    <xf numFmtId="0" fontId="17" fillId="0" borderId="0" xfId="0" applyFont="1" applyAlignment="1">
      <alignment horizontal="left" vertical="center"/>
    </xf>
    <xf numFmtId="1" fontId="3" fillId="0" borderId="12" xfId="0" applyNumberFormat="1"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3" fillId="0" borderId="0" xfId="0" applyFont="1" applyAlignment="1">
      <alignment horizontal="left" vertical="center"/>
    </xf>
    <xf numFmtId="0" fontId="22" fillId="0" borderId="0" xfId="0" applyFont="1"/>
    <xf numFmtId="0" fontId="23" fillId="0" borderId="0" xfId="0" applyFont="1"/>
    <xf numFmtId="0" fontId="23" fillId="0" borderId="0" xfId="0" applyFont="1" applyAlignment="1">
      <alignment vertical="center"/>
    </xf>
    <xf numFmtId="0" fontId="18" fillId="0" borderId="14" xfId="0" applyFont="1" applyBorder="1" applyAlignment="1">
      <alignment vertical="center"/>
    </xf>
    <xf numFmtId="0" fontId="0" fillId="0" borderId="15" xfId="0" applyBorder="1" applyAlignment="1">
      <alignment vertical="center"/>
    </xf>
    <xf numFmtId="0" fontId="18" fillId="0" borderId="13" xfId="0" applyFont="1" applyBorder="1" applyAlignment="1">
      <alignment vertical="center"/>
    </xf>
    <xf numFmtId="0" fontId="0" fillId="0" borderId="7" xfId="0" applyBorder="1" applyAlignment="1">
      <alignment vertical="center"/>
    </xf>
    <xf numFmtId="0" fontId="4" fillId="0" borderId="2" xfId="0" applyFont="1" applyBorder="1" applyAlignment="1">
      <alignment horizontal="right" vertical="center"/>
    </xf>
    <xf numFmtId="0" fontId="3" fillId="0" borderId="12" xfId="0" applyFont="1" applyBorder="1" applyAlignment="1">
      <alignment horizontal="right" vertical="center"/>
    </xf>
    <xf numFmtId="165" fontId="3" fillId="0" borderId="12" xfId="0" applyNumberFormat="1" applyFont="1" applyBorder="1" applyAlignment="1">
      <alignment horizontal="right" vertical="center"/>
    </xf>
    <xf numFmtId="165" fontId="0" fillId="0" borderId="0" xfId="0" applyNumberFormat="1" applyAlignment="1">
      <alignment vertical="center"/>
    </xf>
    <xf numFmtId="0" fontId="4" fillId="0" borderId="6" xfId="0" applyFont="1" applyBorder="1" applyAlignment="1">
      <alignment vertical="center"/>
    </xf>
    <xf numFmtId="0" fontId="4" fillId="0" borderId="12" xfId="0" applyFont="1" applyBorder="1" applyAlignment="1">
      <alignment horizontal="center" vertical="center"/>
    </xf>
    <xf numFmtId="1" fontId="3" fillId="0" borderId="12" xfId="0" applyNumberFormat="1" applyFont="1" applyBorder="1" applyAlignment="1">
      <alignment horizontal="center" vertical="center"/>
    </xf>
    <xf numFmtId="165" fontId="3" fillId="0" borderId="12" xfId="0" applyNumberFormat="1" applyFont="1" applyBorder="1" applyAlignment="1">
      <alignment horizontal="center" vertical="center"/>
    </xf>
    <xf numFmtId="1" fontId="3" fillId="0" borderId="0" xfId="0" applyNumberFormat="1" applyFont="1" applyAlignment="1">
      <alignment horizontal="right" vertical="center"/>
    </xf>
    <xf numFmtId="0" fontId="15" fillId="4" borderId="0" xfId="0" applyFont="1" applyFill="1" applyAlignment="1">
      <alignment horizontal="left" vertical="center"/>
    </xf>
    <xf numFmtId="0" fontId="42" fillId="0" borderId="0" xfId="0" applyFont="1" applyAlignment="1">
      <alignment horizontal="right" textRotation="90"/>
    </xf>
    <xf numFmtId="0" fontId="41" fillId="0" borderId="0" xfId="0" applyFont="1"/>
    <xf numFmtId="0" fontId="43" fillId="0" borderId="0" xfId="0" applyFont="1"/>
    <xf numFmtId="0" fontId="44" fillId="0" borderId="0" xfId="0" applyFont="1"/>
    <xf numFmtId="0" fontId="45"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horizontal="right" vertical="center" textRotation="90"/>
    </xf>
    <xf numFmtId="0" fontId="41" fillId="0" borderId="0" xfId="0" applyFont="1" applyAlignment="1">
      <alignment horizontal="right" vertical="center"/>
    </xf>
    <xf numFmtId="0" fontId="42" fillId="0" borderId="0" xfId="0" applyFont="1" applyAlignment="1">
      <alignment vertical="center"/>
    </xf>
    <xf numFmtId="0" fontId="42" fillId="0" borderId="0" xfId="0" applyFont="1" applyAlignment="1">
      <alignment horizontal="center" vertical="center"/>
    </xf>
    <xf numFmtId="1" fontId="42" fillId="0" borderId="0" xfId="0" applyNumberFormat="1" applyFont="1" applyAlignment="1">
      <alignment horizontal="center" vertical="center"/>
    </xf>
    <xf numFmtId="0" fontId="42" fillId="0" borderId="0" xfId="0" applyFont="1" applyAlignment="1">
      <alignment horizontal="right" vertical="center"/>
    </xf>
    <xf numFmtId="165" fontId="42" fillId="0" borderId="0" xfId="0" applyNumberFormat="1" applyFont="1" applyAlignment="1">
      <alignment vertical="center"/>
    </xf>
    <xf numFmtId="1" fontId="41" fillId="0" borderId="0" xfId="0" applyNumberFormat="1" applyFont="1" applyAlignment="1">
      <alignment horizontal="center" vertical="center"/>
    </xf>
    <xf numFmtId="0" fontId="45" fillId="0" borderId="0" xfId="0" applyFont="1" applyAlignment="1">
      <alignment horizontal="right" vertical="center"/>
    </xf>
    <xf numFmtId="0" fontId="44" fillId="0" borderId="0" xfId="0" applyFont="1" applyAlignment="1">
      <alignment vertical="center"/>
    </xf>
    <xf numFmtId="0" fontId="41" fillId="0" borderId="0" xfId="0" applyFont="1" applyAlignment="1">
      <alignment vertical="center"/>
    </xf>
    <xf numFmtId="165" fontId="42" fillId="0" borderId="0" xfId="0" applyNumberFormat="1" applyFont="1" applyAlignment="1">
      <alignment horizontal="center" vertical="center"/>
    </xf>
    <xf numFmtId="165" fontId="41" fillId="0" borderId="0" xfId="0" applyNumberFormat="1" applyFont="1" applyAlignment="1">
      <alignment horizontal="center" vertical="center"/>
    </xf>
    <xf numFmtId="0" fontId="46" fillId="0" borderId="0" xfId="0" applyFont="1" applyAlignment="1">
      <alignment vertical="center"/>
    </xf>
    <xf numFmtId="0" fontId="44" fillId="0" borderId="0" xfId="0" applyFont="1" applyAlignment="1">
      <alignment horizontal="center" vertical="center"/>
    </xf>
    <xf numFmtId="0" fontId="41" fillId="0" borderId="0" xfId="0" applyFont="1" applyAlignment="1">
      <alignment horizontal="left" vertical="center"/>
    </xf>
    <xf numFmtId="0" fontId="44" fillId="0" borderId="0" xfId="0" applyFont="1" applyAlignment="1">
      <alignment horizontal="left" vertical="center"/>
    </xf>
    <xf numFmtId="0" fontId="40" fillId="4" borderId="5" xfId="0" applyFont="1" applyFill="1" applyBorder="1" applyAlignment="1">
      <alignment horizontal="left" vertical="center" indent="1"/>
    </xf>
    <xf numFmtId="49" fontId="48" fillId="4" borderId="11" xfId="0" applyNumberFormat="1" applyFont="1" applyFill="1" applyBorder="1" applyAlignment="1">
      <alignment horizontal="left" vertical="center"/>
    </xf>
    <xf numFmtId="0" fontId="40" fillId="4" borderId="11" xfId="0" applyFont="1" applyFill="1" applyBorder="1" applyAlignment="1">
      <alignment horizontal="center" vertical="center"/>
    </xf>
    <xf numFmtId="1" fontId="40" fillId="4" borderId="11" xfId="0" applyNumberFormat="1" applyFont="1" applyFill="1" applyBorder="1" applyAlignment="1">
      <alignment horizontal="center" vertical="center"/>
    </xf>
    <xf numFmtId="0" fontId="47" fillId="4" borderId="11" xfId="0" applyFont="1" applyFill="1" applyBorder="1" applyAlignment="1">
      <alignment horizontal="center" vertical="center"/>
    </xf>
    <xf numFmtId="17" fontId="16" fillId="4" borderId="2" xfId="0" applyNumberFormat="1" applyFont="1" applyFill="1" applyBorder="1" applyAlignment="1">
      <alignment vertical="center"/>
    </xf>
    <xf numFmtId="0" fontId="50" fillId="0" borderId="0" xfId="0" applyFont="1" applyAlignment="1">
      <alignment horizontal="left" vertical="center"/>
    </xf>
    <xf numFmtId="0" fontId="19" fillId="6" borderId="5" xfId="4" applyFont="1" applyFill="1" applyBorder="1" applyAlignment="1">
      <alignment horizontal="left" vertical="center"/>
    </xf>
    <xf numFmtId="0" fontId="0" fillId="0" borderId="12" xfId="0" applyBorder="1"/>
    <xf numFmtId="0" fontId="3" fillId="6" borderId="5" xfId="4" applyFont="1" applyFill="1" applyBorder="1" applyAlignment="1">
      <alignment horizontal="left" vertical="center" indent="1"/>
    </xf>
    <xf numFmtId="0" fontId="4" fillId="5" borderId="9" xfId="4" applyFont="1" applyFill="1" applyBorder="1" applyAlignment="1">
      <alignment horizontal="left" vertical="center" indent="1"/>
    </xf>
    <xf numFmtId="0" fontId="4" fillId="5" borderId="3" xfId="4" applyFont="1" applyFill="1" applyBorder="1" applyAlignment="1">
      <alignment horizontal="left" vertical="center" indent="1"/>
    </xf>
    <xf numFmtId="0" fontId="7" fillId="5" borderId="4" xfId="4" applyFont="1" applyFill="1" applyBorder="1" applyAlignment="1">
      <alignment vertical="center"/>
    </xf>
    <xf numFmtId="0" fontId="3" fillId="6" borderId="11" xfId="4" applyFont="1" applyFill="1" applyBorder="1" applyAlignment="1">
      <alignment horizontal="left" vertical="center" indent="1"/>
    </xf>
    <xf numFmtId="0" fontId="19" fillId="6" borderId="5" xfId="4" applyFont="1" applyFill="1" applyBorder="1" applyAlignment="1">
      <alignment horizontal="center" vertical="center"/>
    </xf>
    <xf numFmtId="17" fontId="16" fillId="4" borderId="12" xfId="0" quotePrefix="1" applyNumberFormat="1" applyFont="1" applyFill="1" applyBorder="1" applyAlignment="1">
      <alignment horizontal="left" vertical="center"/>
    </xf>
    <xf numFmtId="1" fontId="3" fillId="0" borderId="5" xfId="0" applyNumberFormat="1" applyFont="1" applyBorder="1" applyAlignment="1">
      <alignment horizontal="left" vertical="center"/>
    </xf>
    <xf numFmtId="0" fontId="1" fillId="0" borderId="12" xfId="0" applyFont="1" applyBorder="1"/>
    <xf numFmtId="0" fontId="7" fillId="4" borderId="6" xfId="0" applyFont="1" applyFill="1" applyBorder="1" applyAlignment="1">
      <alignment horizontal="left" vertical="center"/>
    </xf>
    <xf numFmtId="0" fontId="4" fillId="4" borderId="0" xfId="0" applyFont="1" applyFill="1" applyAlignment="1">
      <alignment horizontal="right" vertical="center"/>
    </xf>
    <xf numFmtId="0" fontId="4" fillId="4" borderId="2" xfId="0" applyFont="1" applyFill="1" applyBorder="1" applyAlignment="1">
      <alignment horizontal="center" vertical="center"/>
    </xf>
    <xf numFmtId="0" fontId="1" fillId="0" borderId="0" xfId="0" applyFont="1" applyAlignment="1">
      <alignment vertical="center"/>
    </xf>
    <xf numFmtId="0" fontId="0" fillId="0" borderId="0" xfId="0" applyAlignment="1">
      <alignment horizontal="left" vertical="center"/>
    </xf>
    <xf numFmtId="0" fontId="49" fillId="0" borderId="0" xfId="0" applyFont="1" applyAlignment="1">
      <alignment vertical="center"/>
    </xf>
    <xf numFmtId="1" fontId="3" fillId="4" borderId="5" xfId="0" applyNumberFormat="1" applyFont="1" applyFill="1" applyBorder="1" applyAlignment="1">
      <alignment horizontal="left" vertical="center"/>
    </xf>
    <xf numFmtId="1" fontId="3" fillId="4" borderId="0" xfId="0" applyNumberFormat="1" applyFont="1" applyFill="1" applyAlignment="1">
      <alignment horizontal="left" vertical="center"/>
    </xf>
    <xf numFmtId="1" fontId="3" fillId="4" borderId="2" xfId="0" applyNumberFormat="1" applyFont="1" applyFill="1" applyBorder="1" applyAlignment="1">
      <alignment horizontal="left" vertical="center"/>
    </xf>
    <xf numFmtId="1" fontId="3" fillId="4" borderId="13" xfId="0" applyNumberFormat="1" applyFont="1" applyFill="1" applyBorder="1" applyAlignment="1">
      <alignment horizontal="left" vertical="center"/>
    </xf>
    <xf numFmtId="1" fontId="3" fillId="4" borderId="6" xfId="0" applyNumberFormat="1" applyFont="1" applyFill="1" applyBorder="1" applyAlignment="1">
      <alignment horizontal="left" vertical="center"/>
    </xf>
    <xf numFmtId="1" fontId="3" fillId="4" borderId="7" xfId="0" applyNumberFormat="1" applyFont="1" applyFill="1" applyBorder="1" applyAlignment="1">
      <alignment horizontal="left" vertical="center"/>
    </xf>
    <xf numFmtId="49" fontId="4" fillId="3" borderId="9"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 fontId="3" fillId="4" borderId="14" xfId="0" applyNumberFormat="1" applyFont="1" applyFill="1" applyBorder="1" applyAlignment="1">
      <alignment horizontal="left" vertical="center"/>
    </xf>
    <xf numFmtId="1" fontId="3" fillId="4" borderId="12" xfId="0" applyNumberFormat="1" applyFont="1" applyFill="1" applyBorder="1" applyAlignment="1">
      <alignment horizontal="left" vertical="center"/>
    </xf>
    <xf numFmtId="1" fontId="3" fillId="4" borderId="15" xfId="0" applyNumberFormat="1" applyFont="1" applyFill="1" applyBorder="1" applyAlignment="1">
      <alignment horizontal="left" vertical="center"/>
    </xf>
    <xf numFmtId="0" fontId="16" fillId="4" borderId="12" xfId="0" applyFont="1" applyFill="1" applyBorder="1" applyAlignment="1">
      <alignment vertical="center"/>
    </xf>
    <xf numFmtId="0" fontId="3" fillId="4" borderId="12" xfId="0" applyFont="1" applyFill="1" applyBorder="1" applyAlignment="1">
      <alignment vertical="center"/>
    </xf>
    <xf numFmtId="0" fontId="3" fillId="4" borderId="15" xfId="0" applyFont="1" applyFill="1" applyBorder="1" applyAlignment="1">
      <alignment vertical="center"/>
    </xf>
    <xf numFmtId="0" fontId="16" fillId="4" borderId="0" xfId="0" applyFont="1" applyFill="1" applyAlignment="1">
      <alignment vertical="center"/>
    </xf>
    <xf numFmtId="0" fontId="3" fillId="4" borderId="0" xfId="0" applyFont="1" applyFill="1" applyAlignment="1">
      <alignment vertical="center"/>
    </xf>
    <xf numFmtId="0" fontId="3" fillId="4" borderId="2" xfId="0" applyFont="1" applyFill="1" applyBorder="1" applyAlignment="1">
      <alignment vertical="center"/>
    </xf>
    <xf numFmtId="0" fontId="0" fillId="4" borderId="0" xfId="0" applyFill="1" applyAlignment="1">
      <alignment vertical="center"/>
    </xf>
    <xf numFmtId="0" fontId="0" fillId="4" borderId="2" xfId="0" applyFill="1" applyBorder="1" applyAlignment="1">
      <alignment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16" fillId="4" borderId="15" xfId="0" applyFont="1" applyFill="1" applyBorder="1" applyAlignment="1">
      <alignment vertical="center"/>
    </xf>
    <xf numFmtId="0" fontId="16" fillId="4" borderId="2" xfId="0" applyFont="1" applyFill="1" applyBorder="1" applyAlignment="1">
      <alignment vertical="center"/>
    </xf>
    <xf numFmtId="0" fontId="35" fillId="4" borderId="1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0" xfId="0" applyFont="1" applyFill="1" applyAlignment="1">
      <alignment horizontal="center" vertical="center"/>
    </xf>
    <xf numFmtId="0" fontId="35" fillId="4" borderId="2"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0" fillId="4" borderId="12" xfId="0" applyFill="1" applyBorder="1" applyAlignment="1">
      <alignment vertical="center"/>
    </xf>
    <xf numFmtId="0" fontId="0" fillId="4" borderId="15" xfId="0" applyFill="1" applyBorder="1" applyAlignment="1">
      <alignment vertical="center"/>
    </xf>
    <xf numFmtId="0" fontId="41" fillId="0" borderId="0" xfId="0" applyFont="1" applyAlignment="1">
      <alignment horizontal="center" textRotation="90"/>
    </xf>
    <xf numFmtId="0" fontId="4" fillId="3" borderId="14" xfId="0" applyFont="1" applyFill="1" applyBorder="1" applyAlignment="1">
      <alignment horizontal="center" textRotation="90"/>
    </xf>
    <xf numFmtId="0" fontId="4" fillId="3" borderId="15" xfId="0" applyFont="1" applyFill="1" applyBorder="1" applyAlignment="1">
      <alignment horizontal="center" textRotation="90"/>
    </xf>
    <xf numFmtId="0" fontId="4" fillId="3" borderId="5" xfId="0" applyFont="1" applyFill="1" applyBorder="1" applyAlignment="1">
      <alignment horizontal="center" textRotation="90"/>
    </xf>
    <xf numFmtId="0" fontId="4" fillId="3" borderId="2" xfId="0" applyFont="1" applyFill="1" applyBorder="1" applyAlignment="1">
      <alignment horizontal="center" textRotation="90"/>
    </xf>
    <xf numFmtId="0" fontId="4" fillId="3" borderId="13" xfId="0" applyFont="1" applyFill="1" applyBorder="1" applyAlignment="1">
      <alignment horizontal="center" textRotation="90"/>
    </xf>
    <xf numFmtId="0" fontId="4" fillId="3" borderId="7" xfId="0" applyFont="1" applyFill="1" applyBorder="1" applyAlignment="1">
      <alignment horizontal="center" textRotation="90"/>
    </xf>
    <xf numFmtId="0" fontId="41" fillId="0" borderId="0" xfId="0" applyFont="1" applyAlignment="1">
      <alignment horizontal="center"/>
    </xf>
    <xf numFmtId="0" fontId="44" fillId="0" borderId="0" xfId="0" applyFont="1"/>
    <xf numFmtId="0" fontId="3" fillId="0" borderId="0" xfId="0" applyFont="1" applyAlignment="1">
      <alignment vertical="center"/>
    </xf>
    <xf numFmtId="0" fontId="18" fillId="0" borderId="8" xfId="0" applyFont="1" applyBorder="1" applyAlignment="1">
      <alignment horizontal="center" vertical="center" wrapText="1"/>
    </xf>
    <xf numFmtId="0" fontId="0" fillId="0" borderId="11" xfId="0" applyBorder="1" applyAlignment="1">
      <alignment horizontal="center" vertical="center" wrapText="1"/>
    </xf>
    <xf numFmtId="0" fontId="18" fillId="0" borderId="14" xfId="0" applyFont="1"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xf>
    <xf numFmtId="0" fontId="41" fillId="0" borderId="0" xfId="0" applyFont="1" applyAlignment="1">
      <alignment horizontal="center" vertical="center"/>
    </xf>
    <xf numFmtId="0" fontId="44" fillId="0" borderId="0" xfId="0" applyFont="1" applyAlignme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9"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18" fillId="3" borderId="14" xfId="0" applyFont="1" applyFill="1" applyBorder="1" applyAlignment="1">
      <alignment horizontal="center" vertical="center"/>
    </xf>
    <xf numFmtId="0" fontId="0" fillId="3" borderId="15" xfId="0" applyFill="1" applyBorder="1" applyAlignment="1">
      <alignment horizontal="center" vertical="center"/>
    </xf>
    <xf numFmtId="0" fontId="18" fillId="3" borderId="9" xfId="0" applyFont="1" applyFill="1" applyBorder="1" applyAlignment="1">
      <alignment horizontal="center" vertical="center"/>
    </xf>
    <xf numFmtId="0" fontId="0" fillId="3" borderId="4" xfId="0" applyFill="1" applyBorder="1" applyAlignment="1">
      <alignment horizontal="center" vertical="center"/>
    </xf>
    <xf numFmtId="0" fontId="33" fillId="2" borderId="9"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0" fontId="33" fillId="2" borderId="13" xfId="0" applyFont="1" applyFill="1" applyBorder="1" applyAlignment="1">
      <alignment horizontal="center"/>
    </xf>
    <xf numFmtId="0" fontId="33" fillId="2" borderId="6" xfId="0" applyFont="1" applyFill="1" applyBorder="1" applyAlignment="1">
      <alignment horizontal="center"/>
    </xf>
    <xf numFmtId="0" fontId="33" fillId="2" borderId="9" xfId="0" applyFont="1" applyFill="1" applyBorder="1" applyAlignment="1">
      <alignment horizontal="center"/>
    </xf>
    <xf numFmtId="0" fontId="33" fillId="2" borderId="3" xfId="0" applyFont="1" applyFill="1" applyBorder="1" applyAlignment="1">
      <alignment horizontal="center"/>
    </xf>
    <xf numFmtId="0" fontId="33" fillId="2" borderId="4" xfId="0" applyFont="1" applyFill="1" applyBorder="1" applyAlignment="1">
      <alignment horizontal="center"/>
    </xf>
    <xf numFmtId="166" fontId="3" fillId="4" borderId="2" xfId="0" applyNumberFormat="1" applyFont="1" applyFill="1" applyBorder="1" applyAlignment="1">
      <alignment horizontal="center" vertical="center"/>
    </xf>
  </cellXfs>
  <cellStyles count="5">
    <cellStyle name="Comma" xfId="3" builtinId="3"/>
    <cellStyle name="Hyperlink" xfId="1" builtinId="8"/>
    <cellStyle name="Hyperlink 2" xfId="2" xr:uid="{00000000-0005-0000-0000-000002000000}"/>
    <cellStyle name="Normal" xfId="0" builtinId="0"/>
    <cellStyle name="Normal 2" xfId="4" xr:uid="{F71A220E-022E-4DE8-B2F7-44374AFAD3D2}"/>
  </cellStyles>
  <dxfs count="1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s>
  <tableStyles count="0" defaultTableStyle="TableStyleMedium2" defaultPivotStyle="PivotStyleLight16"/>
  <colors>
    <mruColors>
      <color rgb="FF00FFFF"/>
      <color rgb="FF00FF00"/>
      <color rgb="FFF5B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epotists.co.uk/scorecards/2022/2022-06-05_teddington.pdf" TargetMode="External"/><Relationship Id="rId18" Type="http://schemas.openxmlformats.org/officeDocument/2006/relationships/hyperlink" Target="https://www.nepotists.co.uk/scorecards/2022/2022-06-26_magdalan.pdf" TargetMode="External"/><Relationship Id="rId26" Type="http://schemas.openxmlformats.org/officeDocument/2006/relationships/hyperlink" Target="https://www.nepotists.co.uk/2022_team.asp" TargetMode="External"/><Relationship Id="rId39" Type="http://schemas.openxmlformats.org/officeDocument/2006/relationships/hyperlink" Target="https://www.nepotists.co.uk/2022_team.asp" TargetMode="External"/><Relationship Id="rId21" Type="http://schemas.openxmlformats.org/officeDocument/2006/relationships/hyperlink" Target="https://www.nepotists.co.uk/scorecards/2022/2022-07-10_shepherds_bush.pdf" TargetMode="External"/><Relationship Id="rId34" Type="http://schemas.openxmlformats.org/officeDocument/2006/relationships/hyperlink" Target="https://www.nepotists.co.uk/scorecards/2022/2022-08-13_1-princes_head.pdf" TargetMode="External"/><Relationship Id="rId42" Type="http://schemas.openxmlformats.org/officeDocument/2006/relationships/hyperlink" Target="https://www.nepotists.co.uk/2022_team.asp" TargetMode="External"/><Relationship Id="rId7" Type="http://schemas.openxmlformats.org/officeDocument/2006/relationships/hyperlink" Target="https://www.nepotists.co.uk/2022_team.asp" TargetMode="External"/><Relationship Id="rId2" Type="http://schemas.openxmlformats.org/officeDocument/2006/relationships/hyperlink" Target="https://www.nepotists.co.uk/scorecards/2022/2022-05-08_brentham.pdf" TargetMode="External"/><Relationship Id="rId16" Type="http://schemas.openxmlformats.org/officeDocument/2006/relationships/hyperlink" Target="https://www.nepotists.co.uk/2022_team.asp" TargetMode="External"/><Relationship Id="rId20" Type="http://schemas.openxmlformats.org/officeDocument/2006/relationships/hyperlink" Target="https://www.nepotists.co.uk/scorecards/2022/2022-07-10_shepherds_bush.pdf" TargetMode="External"/><Relationship Id="rId29" Type="http://schemas.openxmlformats.org/officeDocument/2006/relationships/hyperlink" Target="https://www.nepotists.co.uk/2022_team.asp" TargetMode="External"/><Relationship Id="rId41" Type="http://schemas.openxmlformats.org/officeDocument/2006/relationships/hyperlink" Target="https://www.nepotists.co.uk/2022_team.asp" TargetMode="External"/><Relationship Id="rId1" Type="http://schemas.openxmlformats.org/officeDocument/2006/relationships/hyperlink" Target="https://www.nepotists.co.uk/scorecards/2022/2022-05-22_harrow_st_marys.pdf" TargetMode="External"/><Relationship Id="rId6" Type="http://schemas.openxmlformats.org/officeDocument/2006/relationships/hyperlink" Target="https://www.nepotists.co.uk/scorecards/2022/2022-05-29_exeats.pdf" TargetMode="External"/><Relationship Id="rId11" Type="http://schemas.openxmlformats.org/officeDocument/2006/relationships/hyperlink" Target="https://www.nepotists.co.uk/2022_team.asp" TargetMode="External"/><Relationship Id="rId24" Type="http://schemas.openxmlformats.org/officeDocument/2006/relationships/hyperlink" Target="https://www.nepotists.co.uk/scorecards/2022/2022-08-07_chiswick.pdf" TargetMode="External"/><Relationship Id="rId32" Type="http://schemas.openxmlformats.org/officeDocument/2006/relationships/hyperlink" Target="https://www.nepotists.co.uk/2022_team.asp" TargetMode="External"/><Relationship Id="rId37" Type="http://schemas.openxmlformats.org/officeDocument/2006/relationships/hyperlink" Target="https://www.nepotists.co.uk/scorecards/2022/2022-08-14_4-post_modernists.pdf" TargetMode="External"/><Relationship Id="rId40" Type="http://schemas.openxmlformats.org/officeDocument/2006/relationships/hyperlink" Target="https://www.nepotists.co.uk/2022_team.asp" TargetMode="External"/><Relationship Id="rId5" Type="http://schemas.openxmlformats.org/officeDocument/2006/relationships/hyperlink" Target="https://www.nepotists.co.uk/scorecards/2022/2022-05-29_valley_end.pdf" TargetMode="External"/><Relationship Id="rId15" Type="http://schemas.openxmlformats.org/officeDocument/2006/relationships/hyperlink" Target="https://www.nepotists.co.uk/scorecards/2022/2022-06-12_gubbays.pdf" TargetMode="External"/><Relationship Id="rId23" Type="http://schemas.openxmlformats.org/officeDocument/2006/relationships/hyperlink" Target="https://www.nepotists.co.uk/scorecards/2022/2022-07-31_ealing_three_bridges.pdf" TargetMode="External"/><Relationship Id="rId28" Type="http://schemas.openxmlformats.org/officeDocument/2006/relationships/hyperlink" Target="https://www.nepotists.co.uk/2022_team.asp" TargetMode="External"/><Relationship Id="rId36" Type="http://schemas.openxmlformats.org/officeDocument/2006/relationships/hyperlink" Target="https://www.nepotists.co.uk/scorecards/2022/2022-08-14_3-princes_head.pdf" TargetMode="External"/><Relationship Id="rId10" Type="http://schemas.openxmlformats.org/officeDocument/2006/relationships/hyperlink" Target="https://www.nepotists.co.uk/2022_team.asp" TargetMode="External"/><Relationship Id="rId19" Type="http://schemas.openxmlformats.org/officeDocument/2006/relationships/hyperlink" Target="https://www.nepotists.co.uk/scorecards/2022/2022-07-03_black_rose.pdf" TargetMode="External"/><Relationship Id="rId31" Type="http://schemas.openxmlformats.org/officeDocument/2006/relationships/hyperlink" Target="https://www.nepotists.co.uk/2022_team.asp" TargetMode="External"/><Relationship Id="rId44" Type="http://schemas.openxmlformats.org/officeDocument/2006/relationships/printerSettings" Target="../printerSettings/printerSettings1.bin"/><Relationship Id="rId4" Type="http://schemas.openxmlformats.org/officeDocument/2006/relationships/hyperlink" Target="https://www.nepotists.co.uk/scorecards/2022/2022-04-24_black_rose.pdf" TargetMode="External"/><Relationship Id="rId9" Type="http://schemas.openxmlformats.org/officeDocument/2006/relationships/hyperlink" Target="https://www.nepotists.co.uk/2022_team.asp" TargetMode="External"/><Relationship Id="rId14" Type="http://schemas.openxmlformats.org/officeDocument/2006/relationships/hyperlink" Target="https://www.nepotists.co.uk/2022_team.asp" TargetMode="External"/><Relationship Id="rId22" Type="http://schemas.openxmlformats.org/officeDocument/2006/relationships/hyperlink" Target="https://www.nepotists.co.uk/scorecards/2022/2022-07-24_pinner.pdf" TargetMode="External"/><Relationship Id="rId27" Type="http://schemas.openxmlformats.org/officeDocument/2006/relationships/hyperlink" Target="https://www.nepotists.co.uk/2022_team.asp" TargetMode="External"/><Relationship Id="rId30" Type="http://schemas.openxmlformats.org/officeDocument/2006/relationships/hyperlink" Target="https://www.nepotists.co.uk/2022_team.asp" TargetMode="External"/><Relationship Id="rId35" Type="http://schemas.openxmlformats.org/officeDocument/2006/relationships/hyperlink" Target="https://www.nepotists.co.uk/scorecards/2022/2022-08-13_2-post_modernists.pdf" TargetMode="External"/><Relationship Id="rId43" Type="http://schemas.openxmlformats.org/officeDocument/2006/relationships/hyperlink" Target="https://www.nepotists.co.uk/2022_team.asp" TargetMode="External"/><Relationship Id="rId8" Type="http://schemas.openxmlformats.org/officeDocument/2006/relationships/hyperlink" Target="https://www.nepotists.co.uk/2022_team.asp" TargetMode="External"/><Relationship Id="rId3" Type="http://schemas.openxmlformats.org/officeDocument/2006/relationships/hyperlink" Target="https://www.nepotists.co.uk/scorecards/2022/2022-05-01_wembley.pdf" TargetMode="External"/><Relationship Id="rId12" Type="http://schemas.openxmlformats.org/officeDocument/2006/relationships/hyperlink" Target="https://www.nepotists.co.uk/2022_team.asp" TargetMode="External"/><Relationship Id="rId17" Type="http://schemas.openxmlformats.org/officeDocument/2006/relationships/hyperlink" Target="https://www.nepotists.co.uk/scorecards/2022/2022-06-19_putney.pdf" TargetMode="External"/><Relationship Id="rId25" Type="http://schemas.openxmlformats.org/officeDocument/2006/relationships/hyperlink" Target="https://www.nepotists.co.uk/2022_team.asp" TargetMode="External"/><Relationship Id="rId33" Type="http://schemas.openxmlformats.org/officeDocument/2006/relationships/hyperlink" Target="https://www.nepotists.co.uk/2022_team.asp" TargetMode="External"/><Relationship Id="rId38" Type="http://schemas.openxmlformats.org/officeDocument/2006/relationships/hyperlink" Target="https://www.nepotists.co.uk/2022_team.as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epotists.co.uk/scorecards/2022/2022-07-31_ealing_three_bridges.pdf" TargetMode="External"/><Relationship Id="rId18" Type="http://schemas.openxmlformats.org/officeDocument/2006/relationships/hyperlink" Target="https://www.nepotists.co.uk/2022_team.asp" TargetMode="External"/><Relationship Id="rId26" Type="http://schemas.openxmlformats.org/officeDocument/2006/relationships/hyperlink" Target="https://www.nepotists.co.uk/scorecards/2022/2022-07-24_pinner.pdf" TargetMode="External"/><Relationship Id="rId39" Type="http://schemas.openxmlformats.org/officeDocument/2006/relationships/hyperlink" Target="https://www.nepotists.co.uk/2022_team.asp" TargetMode="External"/><Relationship Id="rId21" Type="http://schemas.openxmlformats.org/officeDocument/2006/relationships/hyperlink" Target="https://www.nepotists.co.uk/scorecards/2022/2022-06-05_teddington.pdf" TargetMode="External"/><Relationship Id="rId34" Type="http://schemas.openxmlformats.org/officeDocument/2006/relationships/hyperlink" Target="https://www.nepotists.co.uk/2022_team.asp" TargetMode="External"/><Relationship Id="rId42" Type="http://schemas.openxmlformats.org/officeDocument/2006/relationships/hyperlink" Target="https://www.nepotists.co.uk/2022_team.asp" TargetMode="External"/><Relationship Id="rId7" Type="http://schemas.openxmlformats.org/officeDocument/2006/relationships/hyperlink" Target="https://www.nepotists.co.uk/2022_team.asp" TargetMode="External"/><Relationship Id="rId2" Type="http://schemas.openxmlformats.org/officeDocument/2006/relationships/hyperlink" Target="https://www.nepotists.co.uk/scorecards/2022/2022-05-01_wembley.pdf" TargetMode="External"/><Relationship Id="rId16" Type="http://schemas.openxmlformats.org/officeDocument/2006/relationships/hyperlink" Target="https://www.nepotists.co.uk/scorecards/2022/2022-08-14_4-post_modernists.pdf" TargetMode="External"/><Relationship Id="rId20" Type="http://schemas.openxmlformats.org/officeDocument/2006/relationships/hyperlink" Target="https://www.nepotists.co.uk/2022_team.asp" TargetMode="External"/><Relationship Id="rId29" Type="http://schemas.openxmlformats.org/officeDocument/2006/relationships/hyperlink" Target="https://www.nepotists.co.uk/2022_team.asp" TargetMode="External"/><Relationship Id="rId41" Type="http://schemas.openxmlformats.org/officeDocument/2006/relationships/hyperlink" Target="https://www.nepotists.co.uk/2022_team.asp" TargetMode="External"/><Relationship Id="rId1" Type="http://schemas.openxmlformats.org/officeDocument/2006/relationships/hyperlink" Target="https://www.nepotists.co.uk/scorecards/2022/2022-04-24_black_rose.pdf" TargetMode="External"/><Relationship Id="rId6" Type="http://schemas.openxmlformats.org/officeDocument/2006/relationships/hyperlink" Target="https://www.nepotists.co.uk/2022_team.asp" TargetMode="External"/><Relationship Id="rId11" Type="http://schemas.openxmlformats.org/officeDocument/2006/relationships/hyperlink" Target="https://www.nepotists.co.uk/scorecards/2022/2022-06-26_magdalan.pdf" TargetMode="External"/><Relationship Id="rId24" Type="http://schemas.openxmlformats.org/officeDocument/2006/relationships/hyperlink" Target="https://www.nepotists.co.uk/scorecards/2022/2022-08-13_2-post_modernists.pdf" TargetMode="External"/><Relationship Id="rId32" Type="http://schemas.openxmlformats.org/officeDocument/2006/relationships/hyperlink" Target="https://www.nepotists.co.uk/2022_team.asp" TargetMode="External"/><Relationship Id="rId37" Type="http://schemas.openxmlformats.org/officeDocument/2006/relationships/hyperlink" Target="https://www.nepotists.co.uk/2022_team.asp" TargetMode="External"/><Relationship Id="rId40" Type="http://schemas.openxmlformats.org/officeDocument/2006/relationships/hyperlink" Target="https://www.nepotists.co.uk/2022_team.asp" TargetMode="External"/><Relationship Id="rId5" Type="http://schemas.openxmlformats.org/officeDocument/2006/relationships/hyperlink" Target="https://www.nepotists.co.uk/2022_team.asp" TargetMode="External"/><Relationship Id="rId15" Type="http://schemas.openxmlformats.org/officeDocument/2006/relationships/hyperlink" Target="https://www.nepotists.co.uk/scorecards/2022/2022-08-13_1-princes_head.pdf" TargetMode="External"/><Relationship Id="rId23" Type="http://schemas.openxmlformats.org/officeDocument/2006/relationships/hyperlink" Target="https://www.nepotists.co.uk/scorecards/2022/2022-07-03_black_rose.pdf" TargetMode="External"/><Relationship Id="rId28" Type="http://schemas.openxmlformats.org/officeDocument/2006/relationships/hyperlink" Target="https://www.nepotists.co.uk/2022_team.asp" TargetMode="External"/><Relationship Id="rId36" Type="http://schemas.openxmlformats.org/officeDocument/2006/relationships/hyperlink" Target="https://www.nepotists.co.uk/2022_team.asp" TargetMode="External"/><Relationship Id="rId10" Type="http://schemas.openxmlformats.org/officeDocument/2006/relationships/hyperlink" Target="https://www.nepotists.co.uk/scorecards/2022/2022-06-19_putney.pdf" TargetMode="External"/><Relationship Id="rId19" Type="http://schemas.openxmlformats.org/officeDocument/2006/relationships/hyperlink" Target="https://www.nepotists.co.uk/scorecards/2022/2022-05-29_exeats.pdf" TargetMode="External"/><Relationship Id="rId31" Type="http://schemas.openxmlformats.org/officeDocument/2006/relationships/hyperlink" Target="https://www.nepotists.co.uk/2022_team.asp" TargetMode="External"/><Relationship Id="rId4" Type="http://schemas.openxmlformats.org/officeDocument/2006/relationships/hyperlink" Target="https://www.nepotists.co.uk/scorecards/2022/2022-05-22_harrow_st_marys.pdf" TargetMode="External"/><Relationship Id="rId9" Type="http://schemas.openxmlformats.org/officeDocument/2006/relationships/hyperlink" Target="https://www.nepotists.co.uk/scorecards/2022/2022-06-12_gubbays.pdf" TargetMode="External"/><Relationship Id="rId14" Type="http://schemas.openxmlformats.org/officeDocument/2006/relationships/hyperlink" Target="https://www.nepotists.co.uk/scorecards/2022/2022-08-07_chiswick.pdf" TargetMode="External"/><Relationship Id="rId22" Type="http://schemas.openxmlformats.org/officeDocument/2006/relationships/hyperlink" Target="https://www.nepotists.co.uk/2022_team.asp" TargetMode="External"/><Relationship Id="rId27" Type="http://schemas.openxmlformats.org/officeDocument/2006/relationships/hyperlink" Target="https://www.nepotists.co.uk/2022_team.asp" TargetMode="External"/><Relationship Id="rId30" Type="http://schemas.openxmlformats.org/officeDocument/2006/relationships/hyperlink" Target="https://www.nepotists.co.uk/2022_team.asp" TargetMode="External"/><Relationship Id="rId35" Type="http://schemas.openxmlformats.org/officeDocument/2006/relationships/hyperlink" Target="https://www.nepotists.co.uk/2022_team.asp" TargetMode="External"/><Relationship Id="rId43" Type="http://schemas.openxmlformats.org/officeDocument/2006/relationships/printerSettings" Target="../printerSettings/printerSettings2.bin"/><Relationship Id="rId8" Type="http://schemas.openxmlformats.org/officeDocument/2006/relationships/hyperlink" Target="https://www.nepotists.co.uk/2022_team.asp" TargetMode="External"/><Relationship Id="rId3" Type="http://schemas.openxmlformats.org/officeDocument/2006/relationships/hyperlink" Target="https://www.nepotists.co.uk/scorecards/2022/2022-05-08_brentham.pdf" TargetMode="External"/><Relationship Id="rId12" Type="http://schemas.openxmlformats.org/officeDocument/2006/relationships/hyperlink" Target="https://www.nepotists.co.uk/scorecards/2022/2022-07-10_shepherds_bush.pdf" TargetMode="External"/><Relationship Id="rId17" Type="http://schemas.openxmlformats.org/officeDocument/2006/relationships/hyperlink" Target="https://www.nepotists.co.uk/scorecards/2022/2022-05-29_valley_end.pdf" TargetMode="External"/><Relationship Id="rId25" Type="http://schemas.openxmlformats.org/officeDocument/2006/relationships/hyperlink" Target="https://www.nepotists.co.uk/scorecards/2022/2022-08-14_3-princes_head.pdf" TargetMode="External"/><Relationship Id="rId33" Type="http://schemas.openxmlformats.org/officeDocument/2006/relationships/hyperlink" Target="https://www.nepotists.co.uk/2022_team.asp" TargetMode="External"/><Relationship Id="rId38" Type="http://schemas.openxmlformats.org/officeDocument/2006/relationships/hyperlink" Target="https://www.nepotists.co.uk/2022_team.a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50"/>
  <sheetViews>
    <sheetView showGridLines="0" showRowColHeaders="0" tabSelected="1" zoomScaleNormal="100" workbookViewId="0">
      <selection activeCell="A127" sqref="A127"/>
    </sheetView>
  </sheetViews>
  <sheetFormatPr defaultColWidth="9.1796875" defaultRowHeight="12.9" x14ac:dyDescent="0.25"/>
  <cols>
    <col min="1" max="1" width="1.81640625" customWidth="1"/>
    <col min="2" max="2" width="12.7265625" customWidth="1"/>
    <col min="3" max="3" width="22.7265625" customWidth="1"/>
    <col min="4" max="4" width="9.7265625" style="182" customWidth="1"/>
    <col min="5" max="5" width="12.7265625" style="182" customWidth="1"/>
    <col min="6" max="6" width="11.7265625" style="182" customWidth="1"/>
    <col min="7" max="7" width="10.7265625" style="182" customWidth="1"/>
    <col min="8" max="8" width="7.7265625" style="182" customWidth="1"/>
    <col min="9" max="9" width="15.7265625" style="182" customWidth="1"/>
    <col min="10" max="10" width="2.7265625" customWidth="1"/>
  </cols>
  <sheetData>
    <row r="1" spans="1:19" ht="13.6" customHeight="1" x14ac:dyDescent="0.3">
      <c r="A1" s="185"/>
      <c r="B1" s="129"/>
      <c r="C1" s="129"/>
      <c r="D1" s="190"/>
      <c r="E1" s="190"/>
      <c r="F1" s="190"/>
      <c r="G1" s="190"/>
      <c r="H1" s="190"/>
      <c r="I1" s="179"/>
    </row>
    <row r="2" spans="1:19" ht="13.6" customHeight="1" x14ac:dyDescent="0.25">
      <c r="A2" s="185"/>
      <c r="B2" s="320" t="s">
        <v>268</v>
      </c>
      <c r="C2" s="321"/>
      <c r="D2" s="321"/>
      <c r="E2" s="321"/>
      <c r="F2" s="321"/>
      <c r="G2" s="321"/>
      <c r="H2" s="321"/>
      <c r="I2" s="322"/>
    </row>
    <row r="3" spans="1:19" ht="13.45" x14ac:dyDescent="0.25">
      <c r="A3" s="185"/>
      <c r="B3" s="102" t="s">
        <v>0</v>
      </c>
      <c r="C3" s="102" t="s">
        <v>1</v>
      </c>
      <c r="D3" s="103" t="s">
        <v>2</v>
      </c>
      <c r="E3" s="208" t="s">
        <v>119</v>
      </c>
      <c r="F3" s="207" t="s">
        <v>3</v>
      </c>
      <c r="G3" s="69" t="s">
        <v>160</v>
      </c>
      <c r="H3" s="69" t="s">
        <v>118</v>
      </c>
      <c r="I3" s="110" t="s">
        <v>14</v>
      </c>
    </row>
    <row r="4" spans="1:19" ht="13.6" customHeight="1" x14ac:dyDescent="0.25">
      <c r="A4" s="189">
        <v>1</v>
      </c>
      <c r="B4" s="104">
        <v>44675</v>
      </c>
      <c r="C4" s="107" t="s">
        <v>212</v>
      </c>
      <c r="D4" s="109" t="s">
        <v>129</v>
      </c>
      <c r="E4" s="109" t="s">
        <v>152</v>
      </c>
      <c r="F4" s="109" t="s">
        <v>151</v>
      </c>
      <c r="G4" s="4" t="s">
        <v>160</v>
      </c>
      <c r="H4" s="4" t="s">
        <v>118</v>
      </c>
      <c r="I4" s="109" t="s">
        <v>196</v>
      </c>
      <c r="R4" t="s">
        <v>87</v>
      </c>
      <c r="S4" t="s">
        <v>87</v>
      </c>
    </row>
    <row r="5" spans="1:19" ht="13.6" customHeight="1" x14ac:dyDescent="0.25">
      <c r="A5" s="189">
        <f>+A4+1</f>
        <v>2</v>
      </c>
      <c r="B5" s="104">
        <v>44682</v>
      </c>
      <c r="C5" s="108" t="s">
        <v>6</v>
      </c>
      <c r="D5" s="109" t="s">
        <v>121</v>
      </c>
      <c r="E5" s="109" t="s">
        <v>152</v>
      </c>
      <c r="F5" s="109" t="s">
        <v>150</v>
      </c>
      <c r="G5" s="4" t="s">
        <v>160</v>
      </c>
      <c r="H5" s="4" t="s">
        <v>118</v>
      </c>
      <c r="I5" s="109" t="s">
        <v>197</v>
      </c>
      <c r="R5" t="s">
        <v>87</v>
      </c>
      <c r="S5" t="s">
        <v>87</v>
      </c>
    </row>
    <row r="6" spans="1:19" ht="13.6" customHeight="1" x14ac:dyDescent="0.25">
      <c r="A6" s="189">
        <f t="shared" ref="A6:A22" si="0">+A5+1</f>
        <v>3</v>
      </c>
      <c r="B6" s="104">
        <v>44689</v>
      </c>
      <c r="C6" s="108" t="s">
        <v>135</v>
      </c>
      <c r="D6" s="109" t="s">
        <v>121</v>
      </c>
      <c r="E6" s="109" t="s">
        <v>152</v>
      </c>
      <c r="F6" s="109" t="s">
        <v>151</v>
      </c>
      <c r="G6" s="4" t="s">
        <v>160</v>
      </c>
      <c r="H6" s="4" t="s">
        <v>118</v>
      </c>
      <c r="I6" s="109" t="s">
        <v>217</v>
      </c>
      <c r="R6" t="s">
        <v>87</v>
      </c>
      <c r="S6" t="s">
        <v>87</v>
      </c>
    </row>
    <row r="7" spans="1:19" ht="13.6" customHeight="1" x14ac:dyDescent="0.25">
      <c r="A7" s="189">
        <f t="shared" si="0"/>
        <v>4</v>
      </c>
      <c r="B7" s="104">
        <v>44696</v>
      </c>
      <c r="C7" s="108" t="s">
        <v>146</v>
      </c>
      <c r="D7" s="109" t="s">
        <v>129</v>
      </c>
      <c r="E7" s="109" t="s">
        <v>152</v>
      </c>
      <c r="F7" s="109" t="s">
        <v>91</v>
      </c>
      <c r="G7" s="114" t="s">
        <v>194</v>
      </c>
      <c r="H7" s="114" t="s">
        <v>194</v>
      </c>
      <c r="I7" s="109" t="s">
        <v>190</v>
      </c>
      <c r="R7" t="s">
        <v>87</v>
      </c>
      <c r="S7" t="s">
        <v>87</v>
      </c>
    </row>
    <row r="8" spans="1:19" ht="13.6" customHeight="1" x14ac:dyDescent="0.25">
      <c r="A8" s="189">
        <f t="shared" si="0"/>
        <v>5</v>
      </c>
      <c r="B8" s="104">
        <v>44703</v>
      </c>
      <c r="C8" s="108" t="s">
        <v>145</v>
      </c>
      <c r="D8" s="109" t="s">
        <v>121</v>
      </c>
      <c r="E8" s="109" t="s">
        <v>152</v>
      </c>
      <c r="F8" s="109" t="s">
        <v>150</v>
      </c>
      <c r="G8" s="4" t="s">
        <v>160</v>
      </c>
      <c r="H8" s="4" t="s">
        <v>118</v>
      </c>
      <c r="I8" s="109" t="s">
        <v>196</v>
      </c>
      <c r="R8" t="s">
        <v>87</v>
      </c>
      <c r="S8" t="s">
        <v>87</v>
      </c>
    </row>
    <row r="9" spans="1:19" ht="13.6" customHeight="1" x14ac:dyDescent="0.25">
      <c r="A9" s="189">
        <f t="shared" si="0"/>
        <v>6</v>
      </c>
      <c r="B9" s="104">
        <v>44710</v>
      </c>
      <c r="C9" s="108" t="s">
        <v>124</v>
      </c>
      <c r="D9" s="109" t="s">
        <v>126</v>
      </c>
      <c r="E9" s="109" t="s">
        <v>181</v>
      </c>
      <c r="F9" s="109" t="s">
        <v>151</v>
      </c>
      <c r="G9" s="4" t="s">
        <v>160</v>
      </c>
      <c r="H9" s="4" t="s">
        <v>118</v>
      </c>
      <c r="I9" s="109" t="s">
        <v>196</v>
      </c>
      <c r="R9" t="s">
        <v>87</v>
      </c>
      <c r="S9" t="s">
        <v>87</v>
      </c>
    </row>
    <row r="10" spans="1:19" ht="13.6" customHeight="1" x14ac:dyDescent="0.25">
      <c r="A10" s="189">
        <f t="shared" si="0"/>
        <v>7</v>
      </c>
      <c r="B10" s="104">
        <v>44710</v>
      </c>
      <c r="C10" s="108" t="s">
        <v>182</v>
      </c>
      <c r="D10" s="109" t="s">
        <v>178</v>
      </c>
      <c r="E10" s="109" t="s">
        <v>181</v>
      </c>
      <c r="F10" s="109" t="s">
        <v>151</v>
      </c>
      <c r="G10" s="4" t="s">
        <v>160</v>
      </c>
      <c r="H10" s="4" t="s">
        <v>118</v>
      </c>
      <c r="I10" s="109" t="s">
        <v>196</v>
      </c>
      <c r="R10" t="s">
        <v>87</v>
      </c>
      <c r="S10" t="s">
        <v>87</v>
      </c>
    </row>
    <row r="11" spans="1:19" ht="13.6" customHeight="1" x14ac:dyDescent="0.25">
      <c r="A11" s="189">
        <f t="shared" si="0"/>
        <v>8</v>
      </c>
      <c r="B11" s="104">
        <v>44717</v>
      </c>
      <c r="C11" s="108" t="s">
        <v>147</v>
      </c>
      <c r="D11" s="109" t="s">
        <v>129</v>
      </c>
      <c r="E11" s="109" t="s">
        <v>305</v>
      </c>
      <c r="F11" s="109" t="s">
        <v>150</v>
      </c>
      <c r="G11" s="4" t="s">
        <v>160</v>
      </c>
      <c r="H11" s="4" t="s">
        <v>118</v>
      </c>
      <c r="I11" s="109" t="s">
        <v>197</v>
      </c>
      <c r="R11" t="s">
        <v>87</v>
      </c>
      <c r="S11" t="s">
        <v>87</v>
      </c>
    </row>
    <row r="12" spans="1:19" ht="13.6" customHeight="1" x14ac:dyDescent="0.25">
      <c r="A12" s="189">
        <f t="shared" si="0"/>
        <v>9</v>
      </c>
      <c r="B12" s="104">
        <v>44724</v>
      </c>
      <c r="C12" s="108" t="s">
        <v>213</v>
      </c>
      <c r="D12" s="109" t="s">
        <v>126</v>
      </c>
      <c r="E12" s="109" t="s">
        <v>152</v>
      </c>
      <c r="F12" s="109" t="s">
        <v>150</v>
      </c>
      <c r="G12" s="4" t="s">
        <v>160</v>
      </c>
      <c r="H12" s="4" t="s">
        <v>118</v>
      </c>
      <c r="I12" s="109" t="s">
        <v>196</v>
      </c>
      <c r="R12" t="s">
        <v>87</v>
      </c>
      <c r="S12" t="s">
        <v>87</v>
      </c>
    </row>
    <row r="13" spans="1:19" ht="13.6" customHeight="1" x14ac:dyDescent="0.25">
      <c r="A13" s="189"/>
      <c r="B13" s="104">
        <v>44731</v>
      </c>
      <c r="C13" s="108" t="s">
        <v>94</v>
      </c>
      <c r="D13" s="109" t="s">
        <v>121</v>
      </c>
      <c r="E13" s="109" t="s">
        <v>152</v>
      </c>
      <c r="F13" s="109" t="s">
        <v>150</v>
      </c>
      <c r="G13" s="4" t="s">
        <v>160</v>
      </c>
      <c r="H13" s="4" t="s">
        <v>118</v>
      </c>
      <c r="I13" s="109" t="s">
        <v>196</v>
      </c>
    </row>
    <row r="14" spans="1:19" ht="13.6" customHeight="1" x14ac:dyDescent="0.25">
      <c r="A14" s="189">
        <f>+A12+1</f>
        <v>10</v>
      </c>
      <c r="B14" s="104">
        <v>44738</v>
      </c>
      <c r="C14" s="108" t="s">
        <v>214</v>
      </c>
      <c r="D14" s="109" t="s">
        <v>129</v>
      </c>
      <c r="E14" s="109" t="s">
        <v>152</v>
      </c>
      <c r="F14" s="109" t="s">
        <v>340</v>
      </c>
      <c r="G14" s="4" t="s">
        <v>160</v>
      </c>
      <c r="H14" s="4" t="s">
        <v>118</v>
      </c>
      <c r="I14" s="109" t="s">
        <v>217</v>
      </c>
      <c r="R14" t="s">
        <v>87</v>
      </c>
      <c r="S14" t="s">
        <v>87</v>
      </c>
    </row>
    <row r="15" spans="1:19" ht="13.6" customHeight="1" x14ac:dyDescent="0.25">
      <c r="A15" s="189">
        <f t="shared" si="0"/>
        <v>11</v>
      </c>
      <c r="B15" s="104">
        <v>44745</v>
      </c>
      <c r="C15" s="108" t="s">
        <v>212</v>
      </c>
      <c r="D15" s="109" t="s">
        <v>129</v>
      </c>
      <c r="E15" s="109" t="s">
        <v>152</v>
      </c>
      <c r="F15" s="109" t="s">
        <v>150</v>
      </c>
      <c r="G15" s="4" t="s">
        <v>160</v>
      </c>
      <c r="H15" s="4" t="s">
        <v>118</v>
      </c>
      <c r="I15" s="109" t="s">
        <v>217</v>
      </c>
      <c r="R15" t="s">
        <v>87</v>
      </c>
      <c r="S15" t="s">
        <v>87</v>
      </c>
    </row>
    <row r="16" spans="1:19" ht="13.6" customHeight="1" x14ac:dyDescent="0.25">
      <c r="A16" s="189">
        <f t="shared" si="0"/>
        <v>12</v>
      </c>
      <c r="B16" s="104">
        <v>44752</v>
      </c>
      <c r="C16" s="108" t="s">
        <v>215</v>
      </c>
      <c r="D16" s="109" t="s">
        <v>121</v>
      </c>
      <c r="E16" s="109" t="s">
        <v>152</v>
      </c>
      <c r="F16" s="109" t="s">
        <v>151</v>
      </c>
      <c r="G16" s="4" t="s">
        <v>160</v>
      </c>
      <c r="H16" s="4" t="s">
        <v>118</v>
      </c>
      <c r="I16" s="109" t="s">
        <v>196</v>
      </c>
      <c r="R16" t="s">
        <v>87</v>
      </c>
      <c r="S16" t="s">
        <v>87</v>
      </c>
    </row>
    <row r="17" spans="1:19" ht="13.6" customHeight="1" x14ac:dyDescent="0.25">
      <c r="A17" s="189">
        <f t="shared" si="0"/>
        <v>13</v>
      </c>
      <c r="B17" s="104">
        <v>44759</v>
      </c>
      <c r="C17" s="108" t="s">
        <v>183</v>
      </c>
      <c r="D17" s="109" t="s">
        <v>129</v>
      </c>
      <c r="E17" s="109" t="s">
        <v>152</v>
      </c>
      <c r="F17" s="109" t="s">
        <v>91</v>
      </c>
      <c r="G17" s="114" t="s">
        <v>194</v>
      </c>
      <c r="H17" s="114" t="s">
        <v>194</v>
      </c>
      <c r="I17" s="109" t="s">
        <v>190</v>
      </c>
      <c r="R17" t="s">
        <v>87</v>
      </c>
      <c r="S17" t="s">
        <v>87</v>
      </c>
    </row>
    <row r="18" spans="1:19" ht="13.6" customHeight="1" x14ac:dyDescent="0.25">
      <c r="A18" s="189">
        <f t="shared" si="0"/>
        <v>14</v>
      </c>
      <c r="B18" s="104">
        <v>44766</v>
      </c>
      <c r="C18" s="108" t="s">
        <v>148</v>
      </c>
      <c r="D18" s="109" t="s">
        <v>121</v>
      </c>
      <c r="E18" s="109" t="s">
        <v>152</v>
      </c>
      <c r="F18" s="109" t="s">
        <v>340</v>
      </c>
      <c r="G18" s="4" t="s">
        <v>160</v>
      </c>
      <c r="H18" s="4" t="s">
        <v>118</v>
      </c>
      <c r="I18" s="109" t="s">
        <v>196</v>
      </c>
      <c r="R18" t="s">
        <v>87</v>
      </c>
      <c r="S18" t="s">
        <v>87</v>
      </c>
    </row>
    <row r="19" spans="1:19" ht="13.6" customHeight="1" x14ac:dyDescent="0.25">
      <c r="A19" s="189">
        <f t="shared" si="0"/>
        <v>15</v>
      </c>
      <c r="B19" s="104">
        <v>44773</v>
      </c>
      <c r="C19" s="108" t="s">
        <v>216</v>
      </c>
      <c r="D19" s="109" t="s">
        <v>121</v>
      </c>
      <c r="E19" s="109" t="s">
        <v>152</v>
      </c>
      <c r="F19" s="109" t="s">
        <v>151</v>
      </c>
      <c r="G19" s="4" t="s">
        <v>160</v>
      </c>
      <c r="H19" s="4" t="s">
        <v>118</v>
      </c>
      <c r="I19" s="109" t="s">
        <v>196</v>
      </c>
      <c r="R19" t="s">
        <v>87</v>
      </c>
      <c r="S19" t="s">
        <v>87</v>
      </c>
    </row>
    <row r="20" spans="1:19" ht="13.6" customHeight="1" x14ac:dyDescent="0.25">
      <c r="A20" s="189">
        <f t="shared" si="0"/>
        <v>16</v>
      </c>
      <c r="B20" s="104">
        <v>44780</v>
      </c>
      <c r="C20" s="108" t="s">
        <v>338</v>
      </c>
      <c r="D20" s="109" t="s">
        <v>129</v>
      </c>
      <c r="E20" s="109" t="s">
        <v>339</v>
      </c>
      <c r="F20" s="109" t="s">
        <v>150</v>
      </c>
      <c r="G20" s="4" t="s">
        <v>160</v>
      </c>
      <c r="H20" s="4" t="s">
        <v>118</v>
      </c>
      <c r="I20" s="109" t="s">
        <v>196</v>
      </c>
      <c r="R20" t="s">
        <v>87</v>
      </c>
      <c r="S20" t="s">
        <v>87</v>
      </c>
    </row>
    <row r="21" spans="1:19" ht="13.6" customHeight="1" x14ac:dyDescent="0.3">
      <c r="A21" s="189">
        <f t="shared" si="0"/>
        <v>17</v>
      </c>
      <c r="B21" s="104">
        <v>44786</v>
      </c>
      <c r="C21" s="108" t="s">
        <v>503</v>
      </c>
      <c r="D21" s="109" t="s">
        <v>345</v>
      </c>
      <c r="E21" s="109" t="s">
        <v>474</v>
      </c>
      <c r="F21" s="109" t="s">
        <v>150</v>
      </c>
      <c r="G21" s="4" t="s">
        <v>160</v>
      </c>
      <c r="H21" s="4" t="s">
        <v>118</v>
      </c>
      <c r="I21" s="109" t="s">
        <v>196</v>
      </c>
      <c r="J21" s="129" t="s">
        <v>501</v>
      </c>
      <c r="R21" t="s">
        <v>87</v>
      </c>
      <c r="S21" t="s">
        <v>87</v>
      </c>
    </row>
    <row r="22" spans="1:19" ht="13.6" customHeight="1" x14ac:dyDescent="0.3">
      <c r="A22" s="189">
        <f t="shared" si="0"/>
        <v>18</v>
      </c>
      <c r="B22" s="104">
        <v>44786</v>
      </c>
      <c r="C22" s="108" t="s">
        <v>500</v>
      </c>
      <c r="D22" s="109" t="s">
        <v>346</v>
      </c>
      <c r="E22" s="109" t="s">
        <v>474</v>
      </c>
      <c r="F22" s="109" t="s">
        <v>151</v>
      </c>
      <c r="G22" s="4" t="s">
        <v>160</v>
      </c>
      <c r="H22" s="4" t="s">
        <v>118</v>
      </c>
      <c r="I22" s="109" t="s">
        <v>196</v>
      </c>
      <c r="J22" s="129" t="s">
        <v>501</v>
      </c>
      <c r="R22" t="s">
        <v>87</v>
      </c>
      <c r="S22" t="s">
        <v>87</v>
      </c>
    </row>
    <row r="23" spans="1:19" ht="13.6" customHeight="1" x14ac:dyDescent="0.3">
      <c r="A23" s="189"/>
      <c r="B23" s="104">
        <v>44787</v>
      </c>
      <c r="C23" s="108" t="s">
        <v>503</v>
      </c>
      <c r="D23" s="109" t="s">
        <v>347</v>
      </c>
      <c r="E23" s="109" t="s">
        <v>181</v>
      </c>
      <c r="F23" s="109" t="s">
        <v>150</v>
      </c>
      <c r="G23" s="4" t="s">
        <v>160</v>
      </c>
      <c r="H23" s="4" t="s">
        <v>118</v>
      </c>
      <c r="I23" s="109" t="s">
        <v>344</v>
      </c>
      <c r="J23" s="129" t="s">
        <v>501</v>
      </c>
    </row>
    <row r="24" spans="1:19" ht="13.6" customHeight="1" x14ac:dyDescent="0.3">
      <c r="A24" s="189"/>
      <c r="B24" s="104">
        <v>44787</v>
      </c>
      <c r="C24" s="108" t="s">
        <v>500</v>
      </c>
      <c r="D24" s="109" t="s">
        <v>348</v>
      </c>
      <c r="E24" s="109" t="s">
        <v>181</v>
      </c>
      <c r="F24" s="109" t="s">
        <v>150</v>
      </c>
      <c r="G24" s="4" t="s">
        <v>160</v>
      </c>
      <c r="H24" s="4" t="s">
        <v>118</v>
      </c>
      <c r="I24" s="109" t="s">
        <v>344</v>
      </c>
      <c r="J24" s="129" t="s">
        <v>502</v>
      </c>
      <c r="K24" s="129"/>
    </row>
    <row r="25" spans="1:19" ht="13.6" customHeight="1" x14ac:dyDescent="0.25">
      <c r="A25" s="189"/>
      <c r="B25" s="104">
        <v>44794</v>
      </c>
      <c r="C25" s="108" t="s">
        <v>136</v>
      </c>
      <c r="D25" s="109" t="s">
        <v>121</v>
      </c>
      <c r="E25" s="109" t="s">
        <v>152</v>
      </c>
      <c r="F25" s="109" t="s">
        <v>91</v>
      </c>
      <c r="G25" s="114" t="s">
        <v>194</v>
      </c>
      <c r="H25" s="114" t="s">
        <v>194</v>
      </c>
      <c r="I25" s="109" t="s">
        <v>190</v>
      </c>
    </row>
    <row r="26" spans="1:19" ht="13.6" customHeight="1" x14ac:dyDescent="0.25">
      <c r="A26" s="189"/>
      <c r="B26" s="104">
        <v>44801</v>
      </c>
      <c r="C26" s="108" t="s">
        <v>6</v>
      </c>
      <c r="D26" s="109" t="s">
        <v>121</v>
      </c>
      <c r="E26" s="109" t="s">
        <v>152</v>
      </c>
      <c r="F26" s="109" t="s">
        <v>150</v>
      </c>
      <c r="G26" s="115"/>
      <c r="H26" s="4" t="s">
        <v>118</v>
      </c>
      <c r="I26" s="109" t="s">
        <v>196</v>
      </c>
    </row>
    <row r="27" spans="1:19" ht="13.6" customHeight="1" x14ac:dyDescent="0.25">
      <c r="A27" s="189"/>
      <c r="B27" s="104">
        <v>44808</v>
      </c>
      <c r="C27" s="108" t="s">
        <v>6</v>
      </c>
      <c r="D27" s="109" t="s">
        <v>121</v>
      </c>
      <c r="E27" s="109" t="s">
        <v>152</v>
      </c>
      <c r="F27" s="109" t="s">
        <v>150</v>
      </c>
      <c r="G27" s="4"/>
      <c r="H27" s="4" t="s">
        <v>118</v>
      </c>
      <c r="I27" s="109" t="s">
        <v>196</v>
      </c>
    </row>
    <row r="28" spans="1:19" ht="13.6" customHeight="1" x14ac:dyDescent="0.25">
      <c r="A28" s="189"/>
      <c r="B28" s="104">
        <v>44815</v>
      </c>
      <c r="C28" s="108" t="s">
        <v>4</v>
      </c>
      <c r="D28" s="109" t="s">
        <v>121</v>
      </c>
      <c r="E28" s="109" t="s">
        <v>152</v>
      </c>
      <c r="F28" s="109" t="s">
        <v>151</v>
      </c>
      <c r="G28" s="4"/>
      <c r="H28" s="4" t="s">
        <v>118</v>
      </c>
      <c r="I28" s="109" t="s">
        <v>504</v>
      </c>
    </row>
    <row r="29" spans="1:19" ht="13.6" customHeight="1" x14ac:dyDescent="0.25">
      <c r="A29" s="189"/>
      <c r="B29" s="104">
        <v>44822</v>
      </c>
      <c r="C29" s="108" t="s">
        <v>149</v>
      </c>
      <c r="D29" s="109" t="s">
        <v>133</v>
      </c>
      <c r="E29" s="109" t="s">
        <v>152</v>
      </c>
      <c r="F29" s="109" t="s">
        <v>150</v>
      </c>
      <c r="G29" s="4"/>
      <c r="H29" s="4" t="s">
        <v>118</v>
      </c>
      <c r="I29" s="109" t="s">
        <v>504</v>
      </c>
    </row>
    <row r="30" spans="1:19" ht="13.6" customHeight="1" x14ac:dyDescent="0.25">
      <c r="A30" s="185"/>
      <c r="B30" s="187"/>
      <c r="C30" s="187"/>
      <c r="D30" s="188"/>
      <c r="E30" s="188"/>
      <c r="F30" s="188"/>
      <c r="G30" s="188"/>
      <c r="H30" s="188"/>
      <c r="I30" s="188"/>
    </row>
    <row r="31" spans="1:19" ht="13.6" customHeight="1" x14ac:dyDescent="0.25">
      <c r="A31" s="185"/>
      <c r="B31" s="317" t="s">
        <v>71</v>
      </c>
      <c r="C31" s="319"/>
      <c r="D31" s="183"/>
      <c r="E31" s="183"/>
      <c r="F31" s="183"/>
      <c r="G31" s="183"/>
      <c r="H31" s="183"/>
      <c r="I31" s="180"/>
    </row>
    <row r="32" spans="1:19" ht="13.6" customHeight="1" x14ac:dyDescent="0.25">
      <c r="A32" s="185"/>
      <c r="B32" s="111" t="s">
        <v>199</v>
      </c>
      <c r="C32" s="5">
        <f>COUNTA(B4:B29)</f>
        <v>26</v>
      </c>
      <c r="D32" s="183"/>
      <c r="E32" s="183"/>
      <c r="F32" s="183"/>
      <c r="G32" s="183"/>
      <c r="H32" s="183"/>
      <c r="I32" s="180"/>
    </row>
    <row r="33" spans="1:19" ht="13.6" customHeight="1" x14ac:dyDescent="0.25">
      <c r="A33" s="185"/>
      <c r="B33" s="112" t="s">
        <v>200</v>
      </c>
      <c r="C33" s="6">
        <f>C34+C35+C36</f>
        <v>23</v>
      </c>
      <c r="D33" s="183"/>
      <c r="E33" s="183"/>
      <c r="F33" s="183"/>
      <c r="G33" s="183"/>
      <c r="H33" s="183"/>
      <c r="I33" s="180"/>
    </row>
    <row r="34" spans="1:19" ht="13.6" customHeight="1" x14ac:dyDescent="0.25">
      <c r="A34" s="185"/>
      <c r="B34" s="112" t="s">
        <v>150</v>
      </c>
      <c r="C34" s="6">
        <f>COUNTIF(F4:F29,B34)</f>
        <v>13</v>
      </c>
      <c r="D34" s="183"/>
      <c r="E34" s="183"/>
      <c r="F34" s="183"/>
      <c r="G34" s="183"/>
      <c r="H34" s="183"/>
      <c r="I34" s="180"/>
    </row>
    <row r="35" spans="1:19" ht="13.6" customHeight="1" x14ac:dyDescent="0.25">
      <c r="A35" s="185"/>
      <c r="B35" s="112" t="s">
        <v>151</v>
      </c>
      <c r="C35" s="6">
        <f>COUNTIF(F4:F29,B35)</f>
        <v>8</v>
      </c>
      <c r="D35" s="183"/>
      <c r="E35" s="183"/>
      <c r="F35" s="183"/>
      <c r="G35" s="183"/>
      <c r="H35" s="183"/>
      <c r="I35" s="180"/>
    </row>
    <row r="36" spans="1:19" ht="13.6" customHeight="1" x14ac:dyDescent="0.25">
      <c r="A36" s="185"/>
      <c r="B36" s="112" t="s">
        <v>340</v>
      </c>
      <c r="C36" s="6">
        <f>COUNTIF(F4:F29,B36)</f>
        <v>2</v>
      </c>
      <c r="D36" s="183"/>
      <c r="E36" s="183"/>
      <c r="F36" s="183"/>
      <c r="G36" s="183"/>
      <c r="H36" s="183"/>
      <c r="I36" s="180"/>
    </row>
    <row r="37" spans="1:19" ht="13.6" customHeight="1" x14ac:dyDescent="0.25">
      <c r="A37" s="185"/>
      <c r="B37" s="113" t="s">
        <v>91</v>
      </c>
      <c r="C37" s="7">
        <f>COUNTIF(F4:F29,B37)</f>
        <v>3</v>
      </c>
      <c r="D37" s="186"/>
      <c r="E37" s="186"/>
      <c r="F37"/>
      <c r="G37"/>
      <c r="H37"/>
      <c r="I37"/>
    </row>
    <row r="38" spans="1:19" ht="13.6" customHeight="1" x14ac:dyDescent="0.25">
      <c r="A38" s="185"/>
      <c r="B38" s="186"/>
      <c r="C38" s="186"/>
      <c r="D38" s="183"/>
      <c r="E38" s="183"/>
      <c r="F38" s="183"/>
      <c r="G38" s="183"/>
      <c r="H38" s="183"/>
      <c r="I38" s="180"/>
    </row>
    <row r="39" spans="1:19" ht="13.6" customHeight="1" x14ac:dyDescent="0.25">
      <c r="A39" s="185"/>
      <c r="B39" s="317" t="s">
        <v>169</v>
      </c>
      <c r="C39" s="318"/>
      <c r="D39" s="318"/>
      <c r="E39" s="319"/>
      <c r="F39" s="183"/>
      <c r="G39" s="183"/>
      <c r="H39" s="183"/>
      <c r="I39" s="180"/>
      <c r="O39" t="s">
        <v>87</v>
      </c>
      <c r="P39" t="s">
        <v>87</v>
      </c>
      <c r="Q39" t="s">
        <v>87</v>
      </c>
      <c r="R39" t="s">
        <v>87</v>
      </c>
    </row>
    <row r="40" spans="1:19" ht="13.6" customHeight="1" x14ac:dyDescent="0.25">
      <c r="A40" s="185"/>
      <c r="B40" s="105" t="s">
        <v>219</v>
      </c>
      <c r="C40" s="323" t="s">
        <v>434</v>
      </c>
      <c r="D40" s="324"/>
      <c r="E40" s="325"/>
      <c r="F40" s="183"/>
      <c r="G40" s="183"/>
      <c r="H40" s="183"/>
      <c r="I40" s="179"/>
      <c r="P40" t="s">
        <v>87</v>
      </c>
      <c r="Q40" t="s">
        <v>87</v>
      </c>
      <c r="R40" t="s">
        <v>87</v>
      </c>
      <c r="S40" t="s">
        <v>87</v>
      </c>
    </row>
    <row r="41" spans="1:19" ht="13.6" customHeight="1" x14ac:dyDescent="0.25">
      <c r="A41" s="185" t="s">
        <v>13</v>
      </c>
      <c r="B41" s="105" t="s">
        <v>218</v>
      </c>
      <c r="C41" s="311" t="s">
        <v>433</v>
      </c>
      <c r="D41" s="312"/>
      <c r="E41" s="313"/>
      <c r="F41" s="183"/>
      <c r="G41" s="183"/>
      <c r="H41" s="183"/>
      <c r="I41" s="179"/>
    </row>
    <row r="42" spans="1:19" ht="13.6" customHeight="1" x14ac:dyDescent="0.25">
      <c r="A42" s="185"/>
      <c r="B42" s="105" t="s">
        <v>221</v>
      </c>
      <c r="C42" s="311" t="s">
        <v>220</v>
      </c>
      <c r="D42" s="312"/>
      <c r="E42" s="313"/>
      <c r="F42" s="183"/>
      <c r="G42" s="183"/>
      <c r="H42" s="183"/>
      <c r="I42" s="179"/>
    </row>
    <row r="43" spans="1:19" ht="13.45" x14ac:dyDescent="0.25">
      <c r="B43" s="105" t="s">
        <v>222</v>
      </c>
      <c r="C43" s="311" t="s">
        <v>174</v>
      </c>
      <c r="D43" s="312"/>
      <c r="E43" s="313"/>
      <c r="F43" s="183"/>
      <c r="G43" s="183"/>
      <c r="H43" s="183"/>
      <c r="I43" s="180"/>
      <c r="L43" s="184"/>
      <c r="Q43" t="s">
        <v>87</v>
      </c>
      <c r="R43" t="s">
        <v>87</v>
      </c>
      <c r="S43" t="s">
        <v>87</v>
      </c>
    </row>
    <row r="44" spans="1:19" ht="13.45" x14ac:dyDescent="0.25">
      <c r="B44" s="105" t="s">
        <v>223</v>
      </c>
      <c r="C44" s="311" t="s">
        <v>224</v>
      </c>
      <c r="D44" s="312" t="s">
        <v>13</v>
      </c>
      <c r="E44" s="313"/>
      <c r="F44" s="183"/>
      <c r="G44" s="183"/>
      <c r="H44" s="183"/>
      <c r="I44" s="180"/>
      <c r="P44" t="s">
        <v>87</v>
      </c>
      <c r="Q44" t="s">
        <v>87</v>
      </c>
      <c r="R44" t="s">
        <v>87</v>
      </c>
      <c r="S44" t="s">
        <v>87</v>
      </c>
    </row>
    <row r="45" spans="1:19" ht="13.45" x14ac:dyDescent="0.25">
      <c r="B45" s="105" t="s">
        <v>225</v>
      </c>
      <c r="C45" s="311" t="s">
        <v>175</v>
      </c>
      <c r="D45" s="312"/>
      <c r="E45" s="313"/>
      <c r="F45" s="183"/>
      <c r="G45" s="183"/>
      <c r="H45" s="183"/>
      <c r="I45" s="180"/>
      <c r="L45" s="184"/>
    </row>
    <row r="46" spans="1:19" ht="13.45" x14ac:dyDescent="0.25">
      <c r="B46" s="105" t="s">
        <v>226</v>
      </c>
      <c r="C46" s="311" t="s">
        <v>435</v>
      </c>
      <c r="D46" s="312"/>
      <c r="E46" s="313"/>
      <c r="F46" s="183"/>
      <c r="G46" s="183"/>
      <c r="H46" s="183"/>
      <c r="I46" s="180"/>
      <c r="L46" s="184"/>
    </row>
    <row r="47" spans="1:19" ht="13.45" x14ac:dyDescent="0.25">
      <c r="B47" s="106" t="s">
        <v>227</v>
      </c>
      <c r="C47" s="314" t="s">
        <v>198</v>
      </c>
      <c r="D47" s="315"/>
      <c r="E47" s="316"/>
      <c r="F47" s="180"/>
      <c r="G47" s="180"/>
      <c r="H47" s="180"/>
      <c r="I47" s="180"/>
    </row>
    <row r="48" spans="1:19" x14ac:dyDescent="0.25">
      <c r="B48" s="136"/>
      <c r="C48" s="135"/>
      <c r="D48" s="179"/>
      <c r="E48" s="179"/>
      <c r="F48" s="180"/>
      <c r="G48" s="180"/>
      <c r="H48" s="180"/>
      <c r="I48" s="180"/>
    </row>
    <row r="49" spans="2:9" x14ac:dyDescent="0.25">
      <c r="B49" s="136"/>
      <c r="C49" s="135"/>
      <c r="D49" s="179"/>
      <c r="E49" s="179"/>
      <c r="F49" s="180"/>
      <c r="G49" s="180"/>
      <c r="H49" s="180"/>
      <c r="I49" s="180"/>
    </row>
    <row r="50" spans="2:9" x14ac:dyDescent="0.25">
      <c r="B50" s="181"/>
      <c r="C50" s="181"/>
      <c r="D50" s="180"/>
      <c r="E50" s="180"/>
      <c r="F50" s="180"/>
      <c r="G50" s="180"/>
      <c r="H50" s="180"/>
      <c r="I50" s="180"/>
    </row>
  </sheetData>
  <mergeCells count="11">
    <mergeCell ref="B31:C31"/>
    <mergeCell ref="B2:I2"/>
    <mergeCell ref="C40:E40"/>
    <mergeCell ref="C44:E44"/>
    <mergeCell ref="C45:E45"/>
    <mergeCell ref="C46:E46"/>
    <mergeCell ref="C47:E47"/>
    <mergeCell ref="B39:E39"/>
    <mergeCell ref="C41:E41"/>
    <mergeCell ref="C42:E42"/>
    <mergeCell ref="C43:E43"/>
  </mergeCells>
  <phoneticPr fontId="8" type="noConversion"/>
  <hyperlinks>
    <hyperlink ref="G8" r:id="rId1" xr:uid="{D1F85C89-D681-4F6D-ACDE-EA03BB3BA456}"/>
    <hyperlink ref="G6" r:id="rId2" xr:uid="{8B3FE52D-3AFD-48AA-AB17-0EF94A0008D3}"/>
    <hyperlink ref="G5" r:id="rId3" xr:uid="{1A8ADA37-7E04-47CE-AB8F-102A1F68E92B}"/>
    <hyperlink ref="G4" r:id="rId4" xr:uid="{FD317F2B-D507-4061-BDD4-5863ED2CE0EC}"/>
    <hyperlink ref="G9" r:id="rId5" xr:uid="{043F8F95-9286-431F-B922-CDF7550AF608}"/>
    <hyperlink ref="G10" r:id="rId6" xr:uid="{F3CD6B82-29BE-4914-B5A6-09A39F9CCAE1}"/>
    <hyperlink ref="H4" r:id="rId7" location="black_rose" xr:uid="{2FB65708-D880-4EFE-B849-873D2DE48B8E}"/>
    <hyperlink ref="H5" r:id="rId8" location="wembley" xr:uid="{0249C5DC-4F7D-4075-A37A-EF96D693DC7D}"/>
    <hyperlink ref="H6" r:id="rId9" location="brentham" xr:uid="{C6CFBED0-B860-4FD8-9F65-B979293C5880}"/>
    <hyperlink ref="H8" r:id="rId10" location="harrow_st_marys" xr:uid="{772FFC07-C562-466F-B303-CE54CDB254C1}"/>
    <hyperlink ref="H9" r:id="rId11" location="valley_end" xr:uid="{2019EE1C-3A30-45F3-9B93-52D5A782B400}"/>
    <hyperlink ref="H10" r:id="rId12" location="exeats" xr:uid="{34CA1F01-7E23-4923-9F66-6B79337DBAE5}"/>
    <hyperlink ref="G11" r:id="rId13" xr:uid="{5A60774E-A75F-483D-A133-BBC84B741503}"/>
    <hyperlink ref="H11" r:id="rId14" location="teddington" xr:uid="{A62E9CB1-6A01-4822-87F3-21B439B570BA}"/>
    <hyperlink ref="G12" r:id="rId15" xr:uid="{F89EF53B-86CC-492F-BDF1-E464835CF55D}"/>
    <hyperlink ref="H12" r:id="rId16" location="gubbays" xr:uid="{76FD3C54-E864-4B3F-9FAD-2E8D59548624}"/>
    <hyperlink ref="G13" r:id="rId17" xr:uid="{910E20D4-7E13-42EA-A8C5-8718A88332BD}"/>
    <hyperlink ref="G14" r:id="rId18" xr:uid="{17B4712B-C449-4E85-8FCC-501D69F1DF06}"/>
    <hyperlink ref="G15" r:id="rId19" xr:uid="{DDCCD310-B88B-4E54-8C64-FCADD325F20C}"/>
    <hyperlink ref="G16" r:id="rId20" xr:uid="{D613C197-C35C-44F3-AE3B-3D7FC0951036}"/>
    <hyperlink ref="G18:G20" r:id="rId21" display="Scorecard" xr:uid="{641E421B-9AA0-4E4B-8672-B07A0C5F517E}"/>
    <hyperlink ref="G18" r:id="rId22" xr:uid="{5D7E4F51-7F59-4EC3-B8C3-7252E17A31F8}"/>
    <hyperlink ref="G19" r:id="rId23" xr:uid="{319DDEB0-E921-40AD-A360-91D6AB0B3258}"/>
    <hyperlink ref="G20" r:id="rId24" xr:uid="{E1D70B1A-489E-4E84-A0FE-48A654BD3F5E}"/>
    <hyperlink ref="H13:H16" r:id="rId25" location="gubbays" display="Team" xr:uid="{B25DE32A-A223-4164-84A2-02F512962671}"/>
    <hyperlink ref="H18:H20" r:id="rId26" location="gubbays" display="Team" xr:uid="{0C0B7909-F3F7-4318-A9AF-3BBDF82786D2}"/>
    <hyperlink ref="H13" r:id="rId27" location="putney" xr:uid="{BB20D7EC-C41B-4156-976A-B66E20211BD5}"/>
    <hyperlink ref="H14" r:id="rId28" location="magdalan" xr:uid="{DD859F27-D83B-4291-A3EA-74D42B5E51FE}"/>
    <hyperlink ref="H15" r:id="rId29" location="black_rose-2" xr:uid="{AD18F504-6139-4917-8A17-C43C47C7B826}"/>
    <hyperlink ref="H16" r:id="rId30" location="shepherds_bush" xr:uid="{C96D8B46-C29D-429F-BCD5-735F0B8634D2}"/>
    <hyperlink ref="H18" r:id="rId31" location="pinner" xr:uid="{9C672D09-FBAC-4F85-8883-9E978331501E}"/>
    <hyperlink ref="H19" r:id="rId32" location="ealing_three_bridges" xr:uid="{F210BD0F-BCFB-412F-9525-539FEC18412D}"/>
    <hyperlink ref="H20" r:id="rId33" location="chiswick" xr:uid="{4A781DA3-5AF6-4223-956B-DB30FE6170A7}"/>
    <hyperlink ref="G21" r:id="rId34" xr:uid="{B8B95A2A-1839-4559-B535-55F930773D8B}"/>
    <hyperlink ref="G22" r:id="rId35" xr:uid="{E9AABBA6-8004-466F-B9BA-6C84B09DB29E}"/>
    <hyperlink ref="G23" r:id="rId36" xr:uid="{96D938E8-7ED2-40A2-A59A-FD294B2616D1}"/>
    <hyperlink ref="G24" r:id="rId37" xr:uid="{DB045388-203F-4A54-97B3-C198069E209A}"/>
    <hyperlink ref="H21" r:id="rId38" location="oxford" xr:uid="{D4BCCCB4-CF00-441F-9F6B-4E1A8D2CFC05}"/>
    <hyperlink ref="H22:H24" r:id="rId39" location="oxford" display="Team" xr:uid="{39124FC0-B485-463C-BABA-A4E3609B8BB8}"/>
    <hyperlink ref="H26" r:id="rId40" location="wembley-2" xr:uid="{B211DF60-B379-4129-8F86-C3D82B642401}"/>
    <hyperlink ref="H27" r:id="rId41" location="wembley-3" xr:uid="{DCBC9C92-AB30-4A20-9769-D4C645579432}"/>
    <hyperlink ref="H28" r:id="rId42" location="highgate" xr:uid="{50A81A45-1661-40DF-9F18-2ABAE3A8FA80}"/>
    <hyperlink ref="H29" r:id="rId43" location="crouch_end" xr:uid="{4EF5AA60-2C55-4FA0-B3DB-3D6C47FFBFDA}"/>
  </hyperlinks>
  <pageMargins left="0" right="0" top="0.39370078740157483" bottom="0" header="0" footer="0"/>
  <pageSetup paperSize="9" orientation="portrait" horizontalDpi="4294967293" r:id="rId4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46"/>
  <sheetViews>
    <sheetView showGridLines="0" showRowColHeaders="0" zoomScaleNormal="100" workbookViewId="0">
      <selection activeCell="A376" sqref="A376"/>
    </sheetView>
  </sheetViews>
  <sheetFormatPr defaultColWidth="9.1796875" defaultRowHeight="12.65" customHeight="1" x14ac:dyDescent="0.25"/>
  <cols>
    <col min="1" max="1" width="2.7265625" style="127" customWidth="1"/>
    <col min="2" max="2" width="1.81640625" style="127" customWidth="1"/>
    <col min="3" max="4" width="10.7265625" style="127" customWidth="1"/>
    <col min="5" max="6" width="12.7265625" style="127" customWidth="1"/>
    <col min="7" max="7" width="2.7265625" style="128" customWidth="1"/>
    <col min="8" max="8" width="1.81640625" style="127" customWidth="1"/>
    <col min="9" max="9" width="9.81640625" style="127" customWidth="1"/>
    <col min="10" max="10" width="8.7265625" style="127" customWidth="1"/>
    <col min="11" max="11" width="9.81640625" style="127" customWidth="1"/>
    <col min="12" max="12" width="16.7265625" style="127" customWidth="1"/>
    <col min="13" max="13" width="1.81640625" style="127" customWidth="1"/>
    <col min="14" max="16" width="7" style="127" customWidth="1"/>
    <col min="17" max="17" width="12.1796875" style="127" customWidth="1"/>
    <col min="18" max="16384" width="9.1796875" style="127"/>
  </cols>
  <sheetData>
    <row r="2" spans="1:27" ht="13.6" customHeight="1" x14ac:dyDescent="0.25">
      <c r="B2" s="334" t="s">
        <v>267</v>
      </c>
      <c r="C2" s="335"/>
      <c r="D2" s="336"/>
    </row>
    <row r="3" spans="1:27" ht="13.6" customHeight="1" x14ac:dyDescent="0.25">
      <c r="B3" s="37"/>
      <c r="C3" s="116" t="str">
        <f>Fixtures!B32</f>
        <v>Scheduled</v>
      </c>
      <c r="D3" s="148">
        <f>Fixtures!C32</f>
        <v>26</v>
      </c>
    </row>
    <row r="4" spans="1:27" ht="13.6" customHeight="1" x14ac:dyDescent="0.25">
      <c r="B4" s="23"/>
      <c r="C4" s="117" t="str">
        <f>Fixtures!B33</f>
        <v>Played</v>
      </c>
      <c r="D4" s="26">
        <f>Fixtures!C33</f>
        <v>23</v>
      </c>
    </row>
    <row r="5" spans="1:27" ht="13.6" customHeight="1" x14ac:dyDescent="0.25">
      <c r="B5" s="23"/>
      <c r="C5" s="117" t="str">
        <f>Fixtures!B34</f>
        <v>Win</v>
      </c>
      <c r="D5" s="26">
        <f>Fixtures!C34</f>
        <v>13</v>
      </c>
    </row>
    <row r="6" spans="1:27" ht="13.6" customHeight="1" x14ac:dyDescent="0.25">
      <c r="B6" s="23"/>
      <c r="C6" s="117" t="str">
        <f>Fixtures!B35</f>
        <v>Loss</v>
      </c>
      <c r="D6" s="26">
        <f>Fixtures!C35</f>
        <v>8</v>
      </c>
    </row>
    <row r="7" spans="1:27" ht="13.6" customHeight="1" x14ac:dyDescent="0.25">
      <c r="B7" s="23"/>
      <c r="C7" s="117" t="str">
        <f>Fixtures!B36</f>
        <v>Tie</v>
      </c>
      <c r="D7" s="26">
        <f>Fixtures!C36</f>
        <v>2</v>
      </c>
    </row>
    <row r="8" spans="1:27" ht="13.6" customHeight="1" x14ac:dyDescent="0.25">
      <c r="B8" s="149"/>
      <c r="C8" s="118" t="str">
        <f>Fixtures!B37</f>
        <v>Cancelled</v>
      </c>
      <c r="D8" s="150">
        <f>Fixtures!C37</f>
        <v>3</v>
      </c>
    </row>
    <row r="9" spans="1:27" ht="13.6" customHeight="1" x14ac:dyDescent="0.25"/>
    <row r="10" spans="1:27" ht="13.6" customHeight="1" x14ac:dyDescent="0.3">
      <c r="A10" s="129"/>
      <c r="B10" s="177"/>
      <c r="C10" s="176">
        <f>Fixtures!B4</f>
        <v>44675</v>
      </c>
      <c r="D10" s="176"/>
      <c r="E10" s="178" t="str">
        <f>Fixtures!D4</f>
        <v>1:30pm</v>
      </c>
      <c r="F10" s="16" t="str">
        <f>Fixtures!E4</f>
        <v>40 overs</v>
      </c>
      <c r="G10" s="130"/>
      <c r="M10" s="131"/>
      <c r="N10" s="132"/>
      <c r="O10" s="132"/>
      <c r="P10" s="133"/>
      <c r="Q10" s="134"/>
      <c r="U10" s="135"/>
      <c r="Z10" s="136"/>
      <c r="AA10" s="136"/>
    </row>
    <row r="11" spans="1:27" ht="13.6" customHeight="1" x14ac:dyDescent="0.3">
      <c r="A11" s="129"/>
      <c r="B11" s="151"/>
      <c r="C11" s="152" t="s">
        <v>69</v>
      </c>
      <c r="D11" s="153"/>
      <c r="E11" s="154" t="s">
        <v>235</v>
      </c>
      <c r="F11" s="155" t="s">
        <v>152</v>
      </c>
      <c r="G11" s="129"/>
      <c r="M11" s="131"/>
      <c r="N11" s="137"/>
      <c r="O11" s="137"/>
      <c r="P11" s="137"/>
      <c r="Q11" s="137"/>
    </row>
    <row r="12" spans="1:27" ht="13.6" customHeight="1" x14ac:dyDescent="0.3">
      <c r="A12" s="129"/>
      <c r="B12" s="44"/>
      <c r="C12" s="126" t="str">
        <f>Fixtures!C4</f>
        <v>Black Rose of Highgate</v>
      </c>
      <c r="D12" s="156"/>
      <c r="E12" s="125" t="s">
        <v>236</v>
      </c>
      <c r="F12" s="157" t="s">
        <v>228</v>
      </c>
      <c r="G12" s="129"/>
      <c r="M12" s="131"/>
      <c r="N12" s="137"/>
      <c r="O12" s="137"/>
      <c r="P12" s="137"/>
      <c r="Q12" s="137"/>
    </row>
    <row r="13" spans="1:27" ht="13.6" customHeight="1" x14ac:dyDescent="0.3">
      <c r="A13" s="129"/>
      <c r="B13" s="151"/>
      <c r="C13" s="158" t="s">
        <v>8</v>
      </c>
      <c r="D13" s="159"/>
      <c r="E13" s="158" t="s">
        <v>9</v>
      </c>
      <c r="F13" s="160"/>
      <c r="G13" s="129"/>
      <c r="M13" s="131"/>
      <c r="N13" s="137"/>
      <c r="O13" s="137"/>
      <c r="P13" s="137"/>
      <c r="Q13" s="137"/>
    </row>
    <row r="14" spans="1:27" ht="13.6" customHeight="1" x14ac:dyDescent="0.3">
      <c r="A14" s="129"/>
      <c r="B14" s="161"/>
      <c r="C14" s="162" t="s">
        <v>165</v>
      </c>
      <c r="D14" s="163">
        <v>55</v>
      </c>
      <c r="E14" s="162" t="s">
        <v>165</v>
      </c>
      <c r="F14" s="164" t="s">
        <v>231</v>
      </c>
      <c r="G14" s="129"/>
      <c r="M14" s="131"/>
      <c r="N14" s="137"/>
      <c r="O14" s="137"/>
      <c r="P14" s="137"/>
      <c r="Q14" s="137"/>
    </row>
    <row r="15" spans="1:27" ht="13.6" customHeight="1" x14ac:dyDescent="0.3">
      <c r="A15" s="129"/>
      <c r="B15" s="161"/>
      <c r="C15" s="162" t="s">
        <v>229</v>
      </c>
      <c r="D15" s="163">
        <v>24</v>
      </c>
      <c r="E15" s="162" t="s">
        <v>189</v>
      </c>
      <c r="F15" s="165" t="s">
        <v>230</v>
      </c>
      <c r="G15" s="129"/>
      <c r="M15" s="131"/>
      <c r="N15" s="137"/>
      <c r="O15" s="137"/>
      <c r="P15" s="137"/>
      <c r="Q15" s="137"/>
    </row>
    <row r="16" spans="1:27" ht="13.6" customHeight="1" x14ac:dyDescent="0.3">
      <c r="A16" s="129"/>
      <c r="B16" s="161"/>
      <c r="C16" s="162" t="s">
        <v>189</v>
      </c>
      <c r="D16" s="163">
        <v>16</v>
      </c>
      <c r="E16" s="162" t="s">
        <v>232</v>
      </c>
      <c r="F16" s="165" t="s">
        <v>166</v>
      </c>
      <c r="G16" s="129"/>
      <c r="M16" s="131"/>
      <c r="N16" s="137"/>
      <c r="O16" s="137"/>
      <c r="P16" s="137"/>
      <c r="Q16" s="137"/>
    </row>
    <row r="17" spans="1:17" ht="13.6" customHeight="1" x14ac:dyDescent="0.3">
      <c r="A17" s="129"/>
      <c r="B17" s="151"/>
      <c r="C17" s="166" t="s">
        <v>247</v>
      </c>
      <c r="D17" s="326"/>
      <c r="E17" s="326"/>
      <c r="F17" s="337"/>
      <c r="G17" s="129"/>
      <c r="M17" s="131"/>
      <c r="N17" s="137"/>
      <c r="O17" s="137"/>
      <c r="P17" s="137"/>
      <c r="Q17" s="137"/>
    </row>
    <row r="18" spans="1:17" ht="13.6" customHeight="1" x14ac:dyDescent="0.3">
      <c r="A18" s="129"/>
      <c r="B18" s="161"/>
      <c r="C18" s="101" t="s">
        <v>248</v>
      </c>
      <c r="D18" s="329"/>
      <c r="E18" s="329"/>
      <c r="F18" s="338"/>
      <c r="G18" s="129"/>
      <c r="M18" s="131"/>
      <c r="N18" s="137"/>
      <c r="O18" s="137"/>
      <c r="P18" s="137"/>
      <c r="Q18" s="137"/>
    </row>
    <row r="19" spans="1:17" ht="13.6" customHeight="1" x14ac:dyDescent="0.3">
      <c r="A19" s="129"/>
      <c r="B19" s="161"/>
      <c r="C19" s="167" t="s">
        <v>233</v>
      </c>
      <c r="D19" s="329"/>
      <c r="E19" s="329"/>
      <c r="F19" s="338"/>
      <c r="G19" s="129"/>
      <c r="M19" s="131"/>
      <c r="N19" s="137"/>
      <c r="O19" s="137"/>
      <c r="P19" s="137"/>
      <c r="Q19" s="137"/>
    </row>
    <row r="20" spans="1:17" ht="13.6" customHeight="1" x14ac:dyDescent="0.3">
      <c r="A20" s="129"/>
      <c r="B20" s="151"/>
      <c r="C20" s="168" t="s">
        <v>3</v>
      </c>
      <c r="D20" s="168" t="s">
        <v>10</v>
      </c>
      <c r="E20" s="168" t="s">
        <v>246</v>
      </c>
      <c r="F20" s="191" t="s">
        <v>160</v>
      </c>
      <c r="G20" s="129"/>
      <c r="M20" s="131"/>
      <c r="N20" s="137"/>
      <c r="O20" s="137"/>
      <c r="P20" s="137"/>
      <c r="Q20" s="137"/>
    </row>
    <row r="21" spans="1:17" ht="13.6" customHeight="1" x14ac:dyDescent="0.3">
      <c r="A21" s="129"/>
      <c r="B21" s="124"/>
      <c r="C21" s="125" t="str">
        <f>Fixtures!F4</f>
        <v>Loss</v>
      </c>
      <c r="D21" s="119" t="s">
        <v>234</v>
      </c>
      <c r="E21" s="126" t="s">
        <v>232</v>
      </c>
      <c r="F21" s="192" t="s">
        <v>118</v>
      </c>
      <c r="G21" s="129"/>
      <c r="M21" s="131"/>
      <c r="N21" s="137"/>
      <c r="O21" s="137"/>
      <c r="P21" s="137"/>
      <c r="Q21" s="137"/>
    </row>
    <row r="22" spans="1:17" ht="13.6" customHeight="1" x14ac:dyDescent="0.3">
      <c r="A22" s="129"/>
      <c r="G22" s="129"/>
      <c r="M22" s="131"/>
      <c r="N22" s="137"/>
      <c r="O22" s="137"/>
      <c r="P22" s="137"/>
      <c r="Q22" s="137"/>
    </row>
    <row r="23" spans="1:17" ht="13.6" customHeight="1" x14ac:dyDescent="0.3">
      <c r="A23" s="129"/>
      <c r="B23" s="177"/>
      <c r="C23" s="176">
        <f>Fixtures!B5</f>
        <v>44682</v>
      </c>
      <c r="D23" s="176"/>
      <c r="E23" s="178" t="str">
        <f>Fixtures!D5</f>
        <v>1:00pm</v>
      </c>
      <c r="F23" s="16" t="str">
        <f>Fixtures!E5</f>
        <v>40 overs</v>
      </c>
      <c r="M23" s="131"/>
      <c r="N23" s="137"/>
      <c r="O23" s="137"/>
      <c r="P23" s="137"/>
      <c r="Q23" s="137"/>
    </row>
    <row r="24" spans="1:17" ht="13.6" customHeight="1" x14ac:dyDescent="0.3">
      <c r="A24" s="129"/>
      <c r="B24" s="151"/>
      <c r="C24" s="169" t="s">
        <v>69</v>
      </c>
      <c r="D24" s="153"/>
      <c r="E24" s="153" t="s">
        <v>237</v>
      </c>
      <c r="F24" s="155" t="s">
        <v>152</v>
      </c>
      <c r="M24" s="131"/>
      <c r="N24" s="137"/>
      <c r="O24" s="137"/>
      <c r="P24" s="137"/>
      <c r="Q24" s="137"/>
    </row>
    <row r="25" spans="1:17" ht="13.6" customHeight="1" x14ac:dyDescent="0.3">
      <c r="A25" s="129"/>
      <c r="B25" s="44"/>
      <c r="C25" s="162" t="str">
        <f>Fixtures!C5</f>
        <v>Wembley</v>
      </c>
      <c r="D25" s="163"/>
      <c r="E25" s="163">
        <v>201</v>
      </c>
      <c r="F25" s="170" t="s">
        <v>238</v>
      </c>
      <c r="M25" s="131"/>
      <c r="N25" s="137"/>
      <c r="O25" s="137"/>
      <c r="P25" s="137"/>
      <c r="Q25" s="137"/>
    </row>
    <row r="26" spans="1:17" ht="13.6" customHeight="1" x14ac:dyDescent="0.3">
      <c r="A26" s="129"/>
      <c r="B26" s="151"/>
      <c r="C26" s="168" t="s">
        <v>8</v>
      </c>
      <c r="D26" s="171"/>
      <c r="E26" s="168" t="s">
        <v>9</v>
      </c>
      <c r="F26" s="160"/>
      <c r="M26" s="131"/>
      <c r="N26" s="137"/>
      <c r="O26" s="137"/>
      <c r="P26" s="137"/>
      <c r="Q26" s="137"/>
    </row>
    <row r="27" spans="1:17" ht="13.6" customHeight="1" x14ac:dyDescent="0.3">
      <c r="A27" s="129"/>
      <c r="B27" s="161"/>
      <c r="C27" s="162" t="s">
        <v>241</v>
      </c>
      <c r="D27" s="163">
        <v>68</v>
      </c>
      <c r="E27" s="162" t="s">
        <v>186</v>
      </c>
      <c r="F27" s="165" t="s">
        <v>242</v>
      </c>
      <c r="M27" s="131"/>
      <c r="N27" s="137"/>
      <c r="O27" s="137"/>
      <c r="P27" s="137"/>
      <c r="Q27" s="137"/>
    </row>
    <row r="28" spans="1:17" ht="13.6" customHeight="1" x14ac:dyDescent="0.3">
      <c r="A28" s="129"/>
      <c r="B28" s="161"/>
      <c r="C28" s="162" t="s">
        <v>240</v>
      </c>
      <c r="D28" s="163">
        <v>52</v>
      </c>
      <c r="E28" s="162" t="s">
        <v>241</v>
      </c>
      <c r="F28" s="165" t="s">
        <v>243</v>
      </c>
      <c r="M28" s="131"/>
      <c r="N28" s="137"/>
      <c r="O28" s="137"/>
      <c r="P28" s="137"/>
      <c r="Q28" s="137"/>
    </row>
    <row r="29" spans="1:17" ht="13.6" customHeight="1" x14ac:dyDescent="0.3">
      <c r="A29" s="129"/>
      <c r="B29" s="161"/>
      <c r="C29" s="162" t="s">
        <v>191</v>
      </c>
      <c r="D29" s="156">
        <v>24</v>
      </c>
      <c r="E29" s="119" t="s">
        <v>161</v>
      </c>
      <c r="F29" s="172" t="s">
        <v>244</v>
      </c>
      <c r="M29" s="131"/>
      <c r="N29" s="137"/>
      <c r="O29" s="137"/>
      <c r="P29" s="137"/>
      <c r="Q29" s="137"/>
    </row>
    <row r="30" spans="1:17" ht="13.6" customHeight="1" x14ac:dyDescent="0.3">
      <c r="A30" s="129"/>
      <c r="B30" s="151"/>
      <c r="C30" s="166" t="s">
        <v>209</v>
      </c>
      <c r="D30" s="329" t="s">
        <v>245</v>
      </c>
      <c r="E30" s="330"/>
      <c r="F30" s="331"/>
      <c r="M30" s="131"/>
      <c r="N30" s="137"/>
      <c r="O30" s="137"/>
      <c r="P30" s="137"/>
      <c r="Q30" s="137"/>
    </row>
    <row r="31" spans="1:17" ht="13.6" customHeight="1" x14ac:dyDescent="0.3">
      <c r="A31" s="129"/>
      <c r="B31" s="161"/>
      <c r="C31" s="101" t="s">
        <v>248</v>
      </c>
      <c r="D31" s="329"/>
      <c r="E31" s="330"/>
      <c r="F31" s="331"/>
      <c r="M31" s="131"/>
      <c r="N31" s="137"/>
      <c r="O31" s="137"/>
      <c r="P31" s="137"/>
      <c r="Q31" s="137"/>
    </row>
    <row r="32" spans="1:17" ht="13.6" customHeight="1" x14ac:dyDescent="0.3">
      <c r="A32" s="129"/>
      <c r="B32" s="161"/>
      <c r="C32" s="167" t="s">
        <v>233</v>
      </c>
      <c r="D32" s="329"/>
      <c r="E32" s="330"/>
      <c r="F32" s="331"/>
      <c r="M32" s="131"/>
      <c r="N32" s="137"/>
      <c r="O32" s="137"/>
      <c r="P32" s="137"/>
      <c r="Q32" s="137"/>
    </row>
    <row r="33" spans="1:17" ht="13.6" customHeight="1" x14ac:dyDescent="0.3">
      <c r="A33" s="129"/>
      <c r="B33" s="151"/>
      <c r="C33" s="168" t="s">
        <v>3</v>
      </c>
      <c r="D33" s="168" t="s">
        <v>10</v>
      </c>
      <c r="E33" s="168" t="s">
        <v>246</v>
      </c>
      <c r="F33" s="191" t="s">
        <v>160</v>
      </c>
      <c r="M33" s="131"/>
      <c r="N33" s="137"/>
      <c r="O33" s="137"/>
      <c r="P33" s="137"/>
      <c r="Q33" s="137"/>
    </row>
    <row r="34" spans="1:17" ht="13.6" customHeight="1" x14ac:dyDescent="0.3">
      <c r="A34" s="129"/>
      <c r="B34" s="124"/>
      <c r="C34" s="125" t="str">
        <f>Fixtures!F5</f>
        <v>Win</v>
      </c>
      <c r="D34" s="119" t="s">
        <v>239</v>
      </c>
      <c r="E34" s="119" t="s">
        <v>240</v>
      </c>
      <c r="F34" s="192" t="s">
        <v>118</v>
      </c>
      <c r="M34" s="131"/>
      <c r="N34" s="140"/>
      <c r="O34" s="141"/>
      <c r="P34" s="141"/>
      <c r="Q34" s="140"/>
    </row>
    <row r="35" spans="1:17" ht="13.6" customHeight="1" x14ac:dyDescent="0.3">
      <c r="A35" s="129"/>
      <c r="M35" s="131"/>
      <c r="N35" s="140"/>
      <c r="O35" s="141"/>
      <c r="P35" s="141"/>
      <c r="Q35" s="130"/>
    </row>
    <row r="36" spans="1:17" ht="13.6" customHeight="1" x14ac:dyDescent="0.3">
      <c r="A36" s="129"/>
      <c r="B36" s="177"/>
      <c r="C36" s="176">
        <f>Fixtures!B6</f>
        <v>44689</v>
      </c>
      <c r="D36" s="176"/>
      <c r="E36" s="178" t="str">
        <f>Fixtures!D6</f>
        <v>1:00pm</v>
      </c>
      <c r="F36" s="16" t="str">
        <f>Fixtures!E6</f>
        <v>40 overs</v>
      </c>
      <c r="M36" s="131"/>
      <c r="N36" s="137"/>
      <c r="O36" s="137"/>
      <c r="P36" s="137"/>
      <c r="Q36" s="137"/>
    </row>
    <row r="37" spans="1:17" ht="13.6" customHeight="1" x14ac:dyDescent="0.3">
      <c r="A37" s="129"/>
      <c r="B37" s="60"/>
      <c r="C37" s="169" t="str">
        <f>Fixtures!C6</f>
        <v>Brentham</v>
      </c>
      <c r="D37" s="153"/>
      <c r="E37" s="153" t="s">
        <v>249</v>
      </c>
      <c r="F37" s="155" t="s">
        <v>152</v>
      </c>
      <c r="M37" s="131"/>
      <c r="N37" s="137"/>
      <c r="O37" s="137"/>
      <c r="P37" s="137"/>
      <c r="Q37" s="137"/>
    </row>
    <row r="38" spans="1:17" ht="13.6" customHeight="1" x14ac:dyDescent="0.3">
      <c r="A38" s="129"/>
      <c r="B38" s="124"/>
      <c r="C38" s="119" t="s">
        <v>69</v>
      </c>
      <c r="D38" s="156"/>
      <c r="E38" s="156">
        <v>124</v>
      </c>
      <c r="F38" s="172" t="s">
        <v>250</v>
      </c>
      <c r="M38" s="131"/>
      <c r="N38" s="137"/>
      <c r="O38" s="137"/>
      <c r="P38" s="137"/>
      <c r="Q38" s="137"/>
    </row>
    <row r="39" spans="1:17" ht="13.6" customHeight="1" x14ac:dyDescent="0.3">
      <c r="A39" s="129"/>
      <c r="B39" s="161"/>
      <c r="C39" s="158" t="s">
        <v>8</v>
      </c>
      <c r="D39" s="159"/>
      <c r="E39" s="158" t="s">
        <v>9</v>
      </c>
      <c r="F39" s="165"/>
      <c r="M39" s="131"/>
      <c r="N39" s="137"/>
      <c r="O39" s="137"/>
      <c r="P39" s="137"/>
      <c r="Q39" s="137"/>
    </row>
    <row r="40" spans="1:17" ht="13.6" customHeight="1" x14ac:dyDescent="0.3">
      <c r="A40" s="129"/>
      <c r="B40" s="161"/>
      <c r="C40" s="162" t="s">
        <v>251</v>
      </c>
      <c r="D40" s="163">
        <v>28</v>
      </c>
      <c r="E40" s="162" t="s">
        <v>252</v>
      </c>
      <c r="F40" s="165" t="s">
        <v>253</v>
      </c>
      <c r="M40" s="131"/>
      <c r="N40" s="137"/>
      <c r="O40" s="137"/>
      <c r="P40" s="137"/>
      <c r="Q40" s="137"/>
    </row>
    <row r="41" spans="1:17" ht="13.6" customHeight="1" x14ac:dyDescent="0.3">
      <c r="A41" s="129"/>
      <c r="B41" s="161"/>
      <c r="C41" s="162" t="s">
        <v>187</v>
      </c>
      <c r="D41" s="163">
        <v>24</v>
      </c>
      <c r="E41" s="162" t="s">
        <v>162</v>
      </c>
      <c r="F41" s="170" t="s">
        <v>254</v>
      </c>
      <c r="M41" s="131"/>
      <c r="N41" s="137"/>
      <c r="O41" s="137"/>
      <c r="P41" s="137"/>
      <c r="Q41" s="137"/>
    </row>
    <row r="42" spans="1:17" ht="13.6" customHeight="1" x14ac:dyDescent="0.3">
      <c r="A42" s="129"/>
      <c r="B42" s="161"/>
      <c r="C42" s="162" t="s">
        <v>252</v>
      </c>
      <c r="D42" s="163">
        <v>21</v>
      </c>
      <c r="E42" s="162" t="s">
        <v>255</v>
      </c>
      <c r="F42" s="165" t="s">
        <v>256</v>
      </c>
      <c r="M42" s="131"/>
      <c r="N42" s="137"/>
      <c r="O42" s="137"/>
      <c r="P42" s="137"/>
      <c r="Q42" s="137"/>
    </row>
    <row r="43" spans="1:17" ht="13.6" customHeight="1" x14ac:dyDescent="0.3">
      <c r="A43" s="129"/>
      <c r="B43" s="151"/>
      <c r="C43" s="166" t="s">
        <v>168</v>
      </c>
      <c r="D43" s="326" t="s">
        <v>257</v>
      </c>
      <c r="E43" s="327"/>
      <c r="F43" s="328"/>
      <c r="M43" s="131"/>
      <c r="N43" s="137"/>
      <c r="O43" s="137"/>
      <c r="P43" s="137"/>
      <c r="Q43" s="137"/>
    </row>
    <row r="44" spans="1:17" ht="13.6" customHeight="1" x14ac:dyDescent="0.3">
      <c r="A44" s="129"/>
      <c r="B44" s="161"/>
      <c r="C44" s="101" t="s">
        <v>211</v>
      </c>
      <c r="D44" s="329" t="s">
        <v>163</v>
      </c>
      <c r="E44" s="330"/>
      <c r="F44" s="331"/>
      <c r="M44" s="131"/>
      <c r="N44" s="137"/>
      <c r="O44" s="137"/>
      <c r="P44" s="137"/>
      <c r="Q44" s="137"/>
    </row>
    <row r="45" spans="1:17" ht="13.6" customHeight="1" x14ac:dyDescent="0.3">
      <c r="A45" s="129"/>
      <c r="B45" s="161"/>
      <c r="C45" s="167" t="s">
        <v>164</v>
      </c>
      <c r="D45" s="329"/>
      <c r="E45" s="330"/>
      <c r="F45" s="331"/>
      <c r="M45" s="131"/>
      <c r="N45" s="137"/>
      <c r="O45" s="137"/>
      <c r="P45" s="137"/>
      <c r="Q45" s="137"/>
    </row>
    <row r="46" spans="1:17" ht="13.6" customHeight="1" x14ac:dyDescent="0.3">
      <c r="A46" s="129"/>
      <c r="B46" s="151"/>
      <c r="C46" s="168" t="s">
        <v>3</v>
      </c>
      <c r="D46" s="168" t="s">
        <v>10</v>
      </c>
      <c r="E46" s="168" t="s">
        <v>246</v>
      </c>
      <c r="F46" s="191" t="s">
        <v>160</v>
      </c>
      <c r="M46" s="131"/>
      <c r="N46" s="137"/>
      <c r="O46" s="137"/>
      <c r="P46" s="137"/>
      <c r="Q46" s="137"/>
    </row>
    <row r="47" spans="1:17" ht="13.6" customHeight="1" x14ac:dyDescent="0.3">
      <c r="A47" s="129"/>
      <c r="B47" s="124"/>
      <c r="C47" s="125" t="str">
        <f>Fixtures!F6</f>
        <v>Loss</v>
      </c>
      <c r="D47" s="119" t="s">
        <v>163</v>
      </c>
      <c r="E47" s="126" t="s">
        <v>239</v>
      </c>
      <c r="F47" s="192" t="s">
        <v>118</v>
      </c>
      <c r="M47" s="131"/>
      <c r="N47" s="140"/>
      <c r="O47" s="141"/>
      <c r="P47" s="141"/>
      <c r="Q47" s="140"/>
    </row>
    <row r="48" spans="1:17" ht="13.6" customHeight="1" x14ac:dyDescent="0.3">
      <c r="A48" s="129"/>
      <c r="M48" s="131"/>
      <c r="N48" s="140"/>
      <c r="O48" s="141"/>
      <c r="P48" s="141"/>
      <c r="Q48" s="130"/>
    </row>
    <row r="49" spans="1:17" ht="13.6" customHeight="1" x14ac:dyDescent="0.3">
      <c r="A49" s="129"/>
      <c r="B49" s="177"/>
      <c r="C49" s="176">
        <f>Fixtures!B7</f>
        <v>44696</v>
      </c>
      <c r="D49" s="176"/>
      <c r="E49" s="178" t="str">
        <f>Fixtures!D7</f>
        <v>1:30pm</v>
      </c>
      <c r="F49" s="16" t="str">
        <f>Fixtures!E7</f>
        <v>40 overs</v>
      </c>
      <c r="G49" s="129"/>
      <c r="M49" s="131"/>
      <c r="N49" s="132"/>
      <c r="O49" s="137"/>
      <c r="P49" s="141"/>
      <c r="Q49" s="134"/>
    </row>
    <row r="50" spans="1:17" ht="13.6" customHeight="1" x14ac:dyDescent="0.3">
      <c r="A50" s="129"/>
      <c r="B50" s="60"/>
      <c r="C50" s="169" t="s">
        <v>69</v>
      </c>
      <c r="D50" s="61"/>
      <c r="E50" s="153"/>
      <c r="F50" s="160"/>
      <c r="G50" s="129"/>
      <c r="M50" s="131"/>
      <c r="N50" s="140"/>
      <c r="O50" s="141"/>
      <c r="P50" s="141"/>
      <c r="Q50" s="140"/>
    </row>
    <row r="51" spans="1:17" ht="13.6" customHeight="1" x14ac:dyDescent="0.3">
      <c r="A51" s="129"/>
      <c r="B51" s="56"/>
      <c r="C51" s="57" t="str">
        <f>Fixtures!C7</f>
        <v>Northwood</v>
      </c>
      <c r="D51" s="57"/>
      <c r="E51" s="119"/>
      <c r="F51" s="172"/>
      <c r="G51" s="129"/>
      <c r="M51" s="131"/>
      <c r="N51" s="140"/>
      <c r="O51" s="141"/>
      <c r="P51" s="141"/>
      <c r="Q51" s="140"/>
    </row>
    <row r="52" spans="1:17" ht="13.6" customHeight="1" x14ac:dyDescent="0.3">
      <c r="A52" s="129"/>
      <c r="B52" s="339" t="s">
        <v>177</v>
      </c>
      <c r="C52" s="340"/>
      <c r="D52" s="340"/>
      <c r="E52" s="340"/>
      <c r="F52" s="341"/>
      <c r="G52" s="129"/>
      <c r="M52" s="131"/>
      <c r="N52" s="142"/>
      <c r="O52" s="141"/>
      <c r="P52" s="141"/>
      <c r="Q52" s="142"/>
    </row>
    <row r="53" spans="1:17" ht="13.6" customHeight="1" x14ac:dyDescent="0.3">
      <c r="A53" s="129"/>
      <c r="B53" s="342"/>
      <c r="C53" s="343"/>
      <c r="D53" s="343"/>
      <c r="E53" s="343"/>
      <c r="F53" s="344"/>
      <c r="G53" s="129"/>
      <c r="M53" s="131"/>
      <c r="N53" s="140"/>
      <c r="O53" s="141"/>
      <c r="P53" s="141"/>
      <c r="Q53" s="140"/>
    </row>
    <row r="54" spans="1:17" ht="13.6" customHeight="1" x14ac:dyDescent="0.3">
      <c r="A54" s="129"/>
      <c r="B54" s="345"/>
      <c r="C54" s="346"/>
      <c r="D54" s="346"/>
      <c r="E54" s="346"/>
      <c r="F54" s="347"/>
      <c r="G54" s="129"/>
      <c r="M54" s="130"/>
      <c r="N54" s="143"/>
      <c r="O54" s="141"/>
      <c r="P54" s="141"/>
    </row>
    <row r="55" spans="1:17" ht="13.6" customHeight="1" x14ac:dyDescent="0.3">
      <c r="A55" s="129"/>
      <c r="G55" s="129"/>
      <c r="M55" s="130"/>
      <c r="N55" s="130"/>
      <c r="O55" s="141"/>
      <c r="P55" s="141"/>
    </row>
    <row r="56" spans="1:17" ht="13.6" customHeight="1" x14ac:dyDescent="0.3">
      <c r="A56" s="129"/>
      <c r="B56" s="177"/>
      <c r="C56" s="176">
        <f>Fixtures!B8</f>
        <v>44703</v>
      </c>
      <c r="D56" s="176"/>
      <c r="E56" s="178" t="str">
        <f>Fixtures!D8</f>
        <v>1:00pm</v>
      </c>
      <c r="F56" s="16" t="str">
        <f>Fixtures!E8</f>
        <v>40 overs</v>
      </c>
      <c r="G56" s="129"/>
      <c r="M56" s="130"/>
      <c r="N56" s="130"/>
      <c r="O56" s="141"/>
      <c r="P56" s="141"/>
    </row>
    <row r="57" spans="1:17" ht="13.6" customHeight="1" x14ac:dyDescent="0.3">
      <c r="A57" s="129"/>
      <c r="B57" s="151"/>
      <c r="C57" s="152" t="s">
        <v>69</v>
      </c>
      <c r="D57" s="153"/>
      <c r="E57" s="154" t="s">
        <v>258</v>
      </c>
      <c r="F57" s="160" t="s">
        <v>152</v>
      </c>
      <c r="G57" s="144"/>
      <c r="M57" s="130"/>
      <c r="N57" s="130"/>
      <c r="O57" s="141"/>
      <c r="P57" s="141"/>
    </row>
    <row r="58" spans="1:17" ht="13.6" customHeight="1" x14ac:dyDescent="0.3">
      <c r="A58" s="129"/>
      <c r="B58" s="44"/>
      <c r="C58" s="126" t="str">
        <f>+Fixtures!C8</f>
        <v>Harrow St. Mary's</v>
      </c>
      <c r="D58" s="156"/>
      <c r="E58" s="173">
        <v>221</v>
      </c>
      <c r="F58" s="157" t="s">
        <v>259</v>
      </c>
      <c r="G58" s="144"/>
      <c r="M58" s="130"/>
      <c r="N58" s="130"/>
      <c r="O58" s="141"/>
      <c r="P58" s="141"/>
    </row>
    <row r="59" spans="1:17" ht="13.6" customHeight="1" x14ac:dyDescent="0.3">
      <c r="A59" s="129"/>
      <c r="B59" s="151"/>
      <c r="C59" s="158" t="s">
        <v>8</v>
      </c>
      <c r="D59" s="159"/>
      <c r="E59" s="158" t="s">
        <v>9</v>
      </c>
      <c r="F59" s="160"/>
      <c r="G59" s="144"/>
      <c r="O59" s="141"/>
      <c r="P59" s="141"/>
    </row>
    <row r="60" spans="1:17" ht="13.6" customHeight="1" x14ac:dyDescent="0.3">
      <c r="A60" s="129"/>
      <c r="B60" s="161"/>
      <c r="C60" s="162" t="s">
        <v>165</v>
      </c>
      <c r="D60" s="163">
        <v>100</v>
      </c>
      <c r="E60" s="162" t="s">
        <v>260</v>
      </c>
      <c r="F60" s="164" t="s">
        <v>261</v>
      </c>
      <c r="G60" s="144"/>
      <c r="O60" s="141"/>
    </row>
    <row r="61" spans="1:17" ht="13.6" customHeight="1" x14ac:dyDescent="0.3">
      <c r="A61" s="129"/>
      <c r="B61" s="161"/>
      <c r="C61" s="162" t="s">
        <v>187</v>
      </c>
      <c r="D61" s="163">
        <v>42</v>
      </c>
      <c r="E61" s="162" t="s">
        <v>262</v>
      </c>
      <c r="F61" s="164" t="s">
        <v>263</v>
      </c>
      <c r="G61" s="144"/>
      <c r="O61" s="141"/>
    </row>
    <row r="62" spans="1:17" ht="13.6" customHeight="1" x14ac:dyDescent="0.3">
      <c r="A62" s="129"/>
      <c r="B62" s="161"/>
      <c r="C62" s="162" t="s">
        <v>185</v>
      </c>
      <c r="D62" s="163">
        <v>34</v>
      </c>
      <c r="E62" s="162" t="s">
        <v>165</v>
      </c>
      <c r="F62" s="165" t="s">
        <v>264</v>
      </c>
      <c r="G62" s="144"/>
      <c r="O62" s="141"/>
    </row>
    <row r="63" spans="1:17" ht="13.6" customHeight="1" x14ac:dyDescent="0.3">
      <c r="A63" s="129"/>
      <c r="B63" s="151"/>
      <c r="C63" s="166" t="s">
        <v>193</v>
      </c>
      <c r="D63" s="326" t="s">
        <v>265</v>
      </c>
      <c r="E63" s="327"/>
      <c r="F63" s="328"/>
      <c r="G63" s="144"/>
      <c r="O63" s="141"/>
    </row>
    <row r="64" spans="1:17" ht="13.6" customHeight="1" x14ac:dyDescent="0.3">
      <c r="A64" s="129"/>
      <c r="B64" s="161"/>
      <c r="C64" s="101" t="s">
        <v>210</v>
      </c>
      <c r="D64" s="329"/>
      <c r="E64" s="330"/>
      <c r="F64" s="331"/>
      <c r="G64" s="144"/>
      <c r="O64" s="141"/>
    </row>
    <row r="65" spans="1:15" ht="13.6" customHeight="1" x14ac:dyDescent="0.3">
      <c r="A65" s="129"/>
      <c r="B65" s="161"/>
      <c r="C65" s="167" t="s">
        <v>164</v>
      </c>
      <c r="D65" s="329"/>
      <c r="E65" s="330"/>
      <c r="F65" s="331"/>
      <c r="G65" s="144"/>
      <c r="O65" s="141"/>
    </row>
    <row r="66" spans="1:15" ht="13.6" customHeight="1" x14ac:dyDescent="0.3">
      <c r="A66" s="129"/>
      <c r="B66" s="151"/>
      <c r="C66" s="168" t="s">
        <v>3</v>
      </c>
      <c r="D66" s="168" t="s">
        <v>10</v>
      </c>
      <c r="E66" s="168" t="s">
        <v>246</v>
      </c>
      <c r="F66" s="191" t="s">
        <v>160</v>
      </c>
      <c r="G66" s="144"/>
    </row>
    <row r="67" spans="1:15" ht="13.6" customHeight="1" x14ac:dyDescent="0.3">
      <c r="A67" s="129"/>
      <c r="B67" s="124"/>
      <c r="C67" s="125" t="str">
        <f>Fixtures!F8</f>
        <v>Win</v>
      </c>
      <c r="D67" s="126" t="s">
        <v>266</v>
      </c>
      <c r="E67" s="119" t="s">
        <v>262</v>
      </c>
      <c r="F67" s="192" t="s">
        <v>118</v>
      </c>
      <c r="G67" s="144"/>
    </row>
    <row r="68" spans="1:15" ht="13.6" customHeight="1" x14ac:dyDescent="0.3">
      <c r="A68" s="129"/>
      <c r="G68" s="144"/>
    </row>
    <row r="69" spans="1:15" ht="13.6" customHeight="1" x14ac:dyDescent="0.3">
      <c r="A69" s="129"/>
      <c r="B69" s="177"/>
      <c r="C69" s="176">
        <f>Fixtures!B9</f>
        <v>44710</v>
      </c>
      <c r="D69" s="176"/>
      <c r="E69" s="178" t="str">
        <f>Fixtures!D9</f>
        <v>12:30pm</v>
      </c>
      <c r="F69" s="16" t="str">
        <f>Fixtures!E9</f>
        <v>The Hundred</v>
      </c>
      <c r="G69" s="129"/>
    </row>
    <row r="70" spans="1:15" ht="13.6" customHeight="1" x14ac:dyDescent="0.3">
      <c r="A70" s="129"/>
      <c r="B70" s="151"/>
      <c r="C70" s="152" t="s">
        <v>69</v>
      </c>
      <c r="D70" s="153"/>
      <c r="E70" s="154" t="s">
        <v>271</v>
      </c>
      <c r="F70" s="160" t="s">
        <v>184</v>
      </c>
      <c r="G70" s="144"/>
    </row>
    <row r="71" spans="1:15" ht="13.6" customHeight="1" x14ac:dyDescent="0.3">
      <c r="A71" s="129"/>
      <c r="B71" s="44"/>
      <c r="C71" s="126" t="str">
        <f>Fixtures!C9</f>
        <v>Valley End</v>
      </c>
      <c r="D71" s="156"/>
      <c r="E71" s="125" t="s">
        <v>272</v>
      </c>
      <c r="F71" s="157" t="s">
        <v>273</v>
      </c>
      <c r="G71" s="144"/>
    </row>
    <row r="72" spans="1:15" ht="13.6" customHeight="1" x14ac:dyDescent="0.3">
      <c r="A72" s="129"/>
      <c r="B72" s="151"/>
      <c r="C72" s="158" t="s">
        <v>8</v>
      </c>
      <c r="D72" s="159"/>
      <c r="E72" s="158" t="s">
        <v>9</v>
      </c>
      <c r="F72" s="160"/>
      <c r="G72" s="144"/>
    </row>
    <row r="73" spans="1:15" ht="13.6" customHeight="1" x14ac:dyDescent="0.3">
      <c r="A73" s="129"/>
      <c r="B73" s="161"/>
      <c r="C73" s="162" t="s">
        <v>162</v>
      </c>
      <c r="D73" s="163">
        <v>32</v>
      </c>
      <c r="E73" s="162" t="s">
        <v>270</v>
      </c>
      <c r="F73" s="164" t="s">
        <v>274</v>
      </c>
      <c r="G73" s="144"/>
    </row>
    <row r="74" spans="1:15" ht="13.6" customHeight="1" x14ac:dyDescent="0.3">
      <c r="A74" s="129"/>
      <c r="B74" s="161"/>
      <c r="C74" s="162" t="s">
        <v>240</v>
      </c>
      <c r="D74" s="163">
        <v>26</v>
      </c>
      <c r="E74" s="162" t="s">
        <v>188</v>
      </c>
      <c r="F74" s="164" t="s">
        <v>275</v>
      </c>
      <c r="G74" s="144"/>
    </row>
    <row r="75" spans="1:15" ht="13.6" customHeight="1" x14ac:dyDescent="0.3">
      <c r="A75" s="129"/>
      <c r="B75" s="161"/>
      <c r="C75" s="162" t="s">
        <v>165</v>
      </c>
      <c r="D75" s="163">
        <v>11</v>
      </c>
      <c r="E75" s="162" t="s">
        <v>241</v>
      </c>
      <c r="F75" s="165" t="s">
        <v>276</v>
      </c>
      <c r="G75" s="144"/>
    </row>
    <row r="76" spans="1:15" ht="13.6" customHeight="1" x14ac:dyDescent="0.3">
      <c r="A76" s="129"/>
      <c r="B76" s="151"/>
      <c r="C76" s="166" t="s">
        <v>167</v>
      </c>
      <c r="D76" s="326" t="s">
        <v>163</v>
      </c>
      <c r="E76" s="327"/>
      <c r="F76" s="328"/>
      <c r="G76" s="144"/>
    </row>
    <row r="77" spans="1:15" ht="13.6" customHeight="1" x14ac:dyDescent="0.3">
      <c r="A77" s="129"/>
      <c r="B77" s="161"/>
      <c r="C77" s="101" t="s">
        <v>210</v>
      </c>
      <c r="D77" s="329"/>
      <c r="E77" s="330"/>
      <c r="F77" s="331"/>
      <c r="G77" s="144"/>
    </row>
    <row r="78" spans="1:15" ht="13.6" customHeight="1" x14ac:dyDescent="0.3">
      <c r="A78" s="129"/>
      <c r="B78" s="161"/>
      <c r="C78" s="167" t="s">
        <v>164</v>
      </c>
      <c r="D78" s="329"/>
      <c r="E78" s="330"/>
      <c r="F78" s="331"/>
      <c r="G78" s="144"/>
    </row>
    <row r="79" spans="1:15" ht="13.6" customHeight="1" x14ac:dyDescent="0.3">
      <c r="A79" s="129"/>
      <c r="B79" s="151"/>
      <c r="C79" s="168" t="s">
        <v>3</v>
      </c>
      <c r="D79" s="168" t="s">
        <v>10</v>
      </c>
      <c r="E79" s="168" t="s">
        <v>246</v>
      </c>
      <c r="F79" s="191" t="s">
        <v>160</v>
      </c>
      <c r="G79" s="144"/>
    </row>
    <row r="80" spans="1:15" ht="13.6" customHeight="1" x14ac:dyDescent="0.3">
      <c r="A80" s="130"/>
      <c r="B80" s="124"/>
      <c r="C80" s="125" t="str">
        <f>Fixtures!F9</f>
        <v>Loss</v>
      </c>
      <c r="D80" s="126" t="s">
        <v>269</v>
      </c>
      <c r="E80" s="126" t="s">
        <v>269</v>
      </c>
      <c r="F80" s="192" t="s">
        <v>118</v>
      </c>
      <c r="G80" s="145"/>
    </row>
    <row r="81" spans="1:7" ht="13.6" customHeight="1" x14ac:dyDescent="0.3">
      <c r="A81" s="130"/>
      <c r="G81" s="145"/>
    </row>
    <row r="82" spans="1:7" ht="13.6" customHeight="1" x14ac:dyDescent="0.3">
      <c r="A82" s="130"/>
      <c r="B82" s="177"/>
      <c r="C82" s="176">
        <f>Fixtures!B10</f>
        <v>44710</v>
      </c>
      <c r="D82" s="176"/>
      <c r="E82" s="178" t="str">
        <f>Fixtures!D10</f>
        <v>4:00pm</v>
      </c>
      <c r="F82" s="16" t="str">
        <f>Fixtures!E10</f>
        <v>The Hundred</v>
      </c>
      <c r="G82" s="145"/>
    </row>
    <row r="83" spans="1:7" ht="13.6" customHeight="1" x14ac:dyDescent="0.3">
      <c r="A83" s="130"/>
      <c r="B83" s="151"/>
      <c r="C83" s="152" t="s">
        <v>69</v>
      </c>
      <c r="D83" s="153"/>
      <c r="E83" s="154" t="s">
        <v>277</v>
      </c>
      <c r="F83" s="160" t="s">
        <v>184</v>
      </c>
      <c r="G83" s="145"/>
    </row>
    <row r="84" spans="1:7" ht="13.6" customHeight="1" x14ac:dyDescent="0.3">
      <c r="A84" s="130"/>
      <c r="B84" s="44"/>
      <c r="C84" s="126" t="str">
        <f>Fixtures!C10</f>
        <v>Exeats</v>
      </c>
      <c r="D84" s="156"/>
      <c r="E84" s="125" t="s">
        <v>278</v>
      </c>
      <c r="F84" s="157" t="s">
        <v>279</v>
      </c>
      <c r="G84" s="145"/>
    </row>
    <row r="85" spans="1:7" ht="13.6" customHeight="1" x14ac:dyDescent="0.25">
      <c r="A85" s="130"/>
      <c r="B85" s="151"/>
      <c r="C85" s="158" t="s">
        <v>8</v>
      </c>
      <c r="D85" s="159"/>
      <c r="E85" s="158" t="s">
        <v>9</v>
      </c>
      <c r="F85" s="160"/>
      <c r="G85" s="146"/>
    </row>
    <row r="86" spans="1:7" ht="13.6" customHeight="1" x14ac:dyDescent="0.25">
      <c r="A86" s="130"/>
      <c r="B86" s="161"/>
      <c r="C86" s="162" t="s">
        <v>241</v>
      </c>
      <c r="D86" s="163">
        <v>28</v>
      </c>
      <c r="E86" s="162" t="s">
        <v>188</v>
      </c>
      <c r="F86" s="164" t="s">
        <v>280</v>
      </c>
      <c r="G86" s="146"/>
    </row>
    <row r="87" spans="1:7" ht="13.6" customHeight="1" x14ac:dyDescent="0.25">
      <c r="A87" s="130"/>
      <c r="B87" s="161"/>
      <c r="C87" s="162" t="s">
        <v>185</v>
      </c>
      <c r="D87" s="163">
        <v>28</v>
      </c>
      <c r="E87" s="162" t="s">
        <v>281</v>
      </c>
      <c r="F87" s="164" t="s">
        <v>282</v>
      </c>
      <c r="G87" s="146"/>
    </row>
    <row r="88" spans="1:7" ht="13.6" customHeight="1" x14ac:dyDescent="0.25">
      <c r="A88" s="130"/>
      <c r="B88" s="161"/>
      <c r="C88" s="162" t="s">
        <v>195</v>
      </c>
      <c r="D88" s="163">
        <v>19</v>
      </c>
      <c r="E88" s="162" t="s">
        <v>165</v>
      </c>
      <c r="F88" s="165" t="s">
        <v>283</v>
      </c>
      <c r="G88" s="146"/>
    </row>
    <row r="89" spans="1:7" ht="13.6" customHeight="1" x14ac:dyDescent="0.25">
      <c r="A89" s="130"/>
      <c r="B89" s="151"/>
      <c r="C89" s="166" t="s">
        <v>167</v>
      </c>
      <c r="D89" s="326" t="s">
        <v>165</v>
      </c>
      <c r="E89" s="327"/>
      <c r="F89" s="328"/>
      <c r="G89" s="146"/>
    </row>
    <row r="90" spans="1:7" ht="13.6" customHeight="1" x14ac:dyDescent="0.25">
      <c r="A90" s="130"/>
      <c r="B90" s="161"/>
      <c r="C90" s="101" t="s">
        <v>210</v>
      </c>
      <c r="D90" s="329"/>
      <c r="E90" s="330"/>
      <c r="F90" s="331"/>
      <c r="G90" s="146"/>
    </row>
    <row r="91" spans="1:7" ht="13.6" customHeight="1" x14ac:dyDescent="0.25">
      <c r="A91" s="130"/>
      <c r="B91" s="161"/>
      <c r="C91" s="167" t="s">
        <v>164</v>
      </c>
      <c r="D91" s="329"/>
      <c r="E91" s="330"/>
      <c r="F91" s="331"/>
      <c r="G91" s="146"/>
    </row>
    <row r="92" spans="1:7" ht="13.6" customHeight="1" x14ac:dyDescent="0.25">
      <c r="A92" s="130"/>
      <c r="B92" s="151"/>
      <c r="C92" s="168" t="s">
        <v>3</v>
      </c>
      <c r="D92" s="168" t="s">
        <v>10</v>
      </c>
      <c r="E92" s="168" t="s">
        <v>246</v>
      </c>
      <c r="F92" s="191" t="s">
        <v>160</v>
      </c>
      <c r="G92" s="146"/>
    </row>
    <row r="93" spans="1:7" ht="13.6" customHeight="1" x14ac:dyDescent="0.25">
      <c r="A93" s="130"/>
      <c r="B93" s="124"/>
      <c r="C93" s="125" t="str">
        <f>Fixtures!F10</f>
        <v>Loss</v>
      </c>
      <c r="D93" s="126" t="s">
        <v>270</v>
      </c>
      <c r="E93" s="119" t="s">
        <v>188</v>
      </c>
      <c r="F93" s="192" t="s">
        <v>118</v>
      </c>
      <c r="G93" s="146"/>
    </row>
    <row r="94" spans="1:7" ht="13.6" customHeight="1" x14ac:dyDescent="0.25">
      <c r="A94" s="130"/>
      <c r="G94" s="146"/>
    </row>
    <row r="95" spans="1:7" ht="13.6" customHeight="1" x14ac:dyDescent="0.25">
      <c r="A95" s="130"/>
      <c r="B95" s="177"/>
      <c r="C95" s="176">
        <f>Fixtures!B11</f>
        <v>44717</v>
      </c>
      <c r="D95" s="176"/>
      <c r="E95" s="178" t="str">
        <f>Fixtures!D11</f>
        <v>1:30pm</v>
      </c>
      <c r="F95" s="16" t="str">
        <f>Fixtures!E11</f>
        <v>35 overs</v>
      </c>
      <c r="G95" s="146"/>
    </row>
    <row r="96" spans="1:7" ht="13.6" customHeight="1" x14ac:dyDescent="0.25">
      <c r="A96" s="130"/>
      <c r="B96" s="151"/>
      <c r="C96" s="152" t="s">
        <v>69</v>
      </c>
      <c r="D96" s="153"/>
      <c r="E96" s="154" t="s">
        <v>306</v>
      </c>
      <c r="F96" s="160" t="s">
        <v>305</v>
      </c>
      <c r="G96" s="146"/>
    </row>
    <row r="97" spans="1:7" ht="13.6" customHeight="1" x14ac:dyDescent="0.3">
      <c r="A97" s="147"/>
      <c r="B97" s="44"/>
      <c r="C97" s="126" t="str">
        <f>Fixtures!C11</f>
        <v>Teddington</v>
      </c>
      <c r="D97" s="156"/>
      <c r="E97" s="125">
        <v>158</v>
      </c>
      <c r="F97" s="157" t="s">
        <v>307</v>
      </c>
      <c r="G97" s="146"/>
    </row>
    <row r="98" spans="1:7" ht="13.6" customHeight="1" x14ac:dyDescent="0.25">
      <c r="A98" s="130"/>
      <c r="B98" s="151"/>
      <c r="C98" s="158" t="s">
        <v>8</v>
      </c>
      <c r="D98" s="159"/>
      <c r="E98" s="158" t="s">
        <v>9</v>
      </c>
      <c r="F98" s="160"/>
      <c r="G98" s="146"/>
    </row>
    <row r="99" spans="1:7" ht="13.6" customHeight="1" x14ac:dyDescent="0.25">
      <c r="A99" s="130"/>
      <c r="B99" s="161"/>
      <c r="C99" s="162" t="s">
        <v>241</v>
      </c>
      <c r="D99" s="163">
        <v>66</v>
      </c>
      <c r="E99" s="162" t="s">
        <v>241</v>
      </c>
      <c r="F99" s="164" t="s">
        <v>310</v>
      </c>
      <c r="G99" s="146"/>
    </row>
    <row r="100" spans="1:7" ht="13.6" customHeight="1" x14ac:dyDescent="0.25">
      <c r="A100" s="130"/>
      <c r="B100" s="161"/>
      <c r="C100" s="162" t="s">
        <v>185</v>
      </c>
      <c r="D100" s="163">
        <v>19</v>
      </c>
      <c r="E100" s="162" t="s">
        <v>161</v>
      </c>
      <c r="F100" s="164" t="s">
        <v>311</v>
      </c>
      <c r="G100" s="146"/>
    </row>
    <row r="101" spans="1:7" ht="13.6" customHeight="1" x14ac:dyDescent="0.25">
      <c r="A101" s="130"/>
      <c r="B101" s="161"/>
      <c r="C101" s="162" t="s">
        <v>308</v>
      </c>
      <c r="D101" s="163" t="s">
        <v>309</v>
      </c>
      <c r="E101" s="162" t="s">
        <v>308</v>
      </c>
      <c r="F101" s="165" t="s">
        <v>312</v>
      </c>
      <c r="G101" s="146"/>
    </row>
    <row r="102" spans="1:7" ht="13.6" customHeight="1" x14ac:dyDescent="0.25">
      <c r="A102" s="130"/>
      <c r="B102" s="151"/>
      <c r="C102" s="166" t="s">
        <v>168</v>
      </c>
      <c r="D102" s="326" t="s">
        <v>313</v>
      </c>
      <c r="E102" s="327"/>
      <c r="F102" s="328"/>
      <c r="G102" s="146"/>
    </row>
    <row r="103" spans="1:7" ht="13.6" customHeight="1" x14ac:dyDescent="0.25">
      <c r="A103" s="130"/>
      <c r="B103" s="161"/>
      <c r="C103" s="101" t="s">
        <v>210</v>
      </c>
      <c r="D103" s="329"/>
      <c r="E103" s="330"/>
      <c r="F103" s="331"/>
      <c r="G103" s="146"/>
    </row>
    <row r="104" spans="1:7" ht="13.6" customHeight="1" x14ac:dyDescent="0.25">
      <c r="A104" s="130"/>
      <c r="B104" s="161"/>
      <c r="C104" s="167" t="s">
        <v>164</v>
      </c>
      <c r="D104" s="329"/>
      <c r="E104" s="330"/>
      <c r="F104" s="331"/>
      <c r="G104" s="146"/>
    </row>
    <row r="105" spans="1:7" ht="13.6" customHeight="1" x14ac:dyDescent="0.25">
      <c r="A105" s="130"/>
      <c r="B105" s="151"/>
      <c r="C105" s="168" t="s">
        <v>3</v>
      </c>
      <c r="D105" s="168" t="s">
        <v>10</v>
      </c>
      <c r="E105" s="168" t="s">
        <v>246</v>
      </c>
      <c r="F105" s="191" t="s">
        <v>160</v>
      </c>
      <c r="G105" s="146"/>
    </row>
    <row r="106" spans="1:7" ht="13.6" customHeight="1" x14ac:dyDescent="0.25">
      <c r="A106" s="130"/>
      <c r="B106" s="124"/>
      <c r="C106" s="125" t="str">
        <f>Fixtures!F11</f>
        <v>Win</v>
      </c>
      <c r="D106" s="126" t="s">
        <v>314</v>
      </c>
      <c r="E106" s="119" t="s">
        <v>241</v>
      </c>
      <c r="F106" s="192" t="s">
        <v>118</v>
      </c>
      <c r="G106" s="146"/>
    </row>
    <row r="107" spans="1:7" ht="13.6" customHeight="1" x14ac:dyDescent="0.25">
      <c r="A107" s="130"/>
      <c r="G107" s="146"/>
    </row>
    <row r="108" spans="1:7" ht="13.6" customHeight="1" x14ac:dyDescent="0.25">
      <c r="A108" s="130"/>
      <c r="B108" s="177"/>
      <c r="C108" s="176">
        <f>Fixtures!B12</f>
        <v>44724</v>
      </c>
      <c r="D108" s="176"/>
      <c r="E108" s="178" t="str">
        <f>Fixtures!D12</f>
        <v>12:30pm</v>
      </c>
      <c r="F108" s="16" t="str">
        <f>Fixtures!E12</f>
        <v>40 overs</v>
      </c>
      <c r="G108" s="146"/>
    </row>
    <row r="109" spans="1:7" ht="13.6" customHeight="1" x14ac:dyDescent="0.25">
      <c r="A109" s="130"/>
      <c r="B109" s="151"/>
      <c r="C109" s="152" t="str">
        <f>Fixtures!C12</f>
        <v>Gubbays</v>
      </c>
      <c r="D109" s="153"/>
      <c r="E109" s="154">
        <v>192</v>
      </c>
      <c r="F109" s="160" t="s">
        <v>316</v>
      </c>
      <c r="G109" s="146"/>
    </row>
    <row r="110" spans="1:7" ht="13.6" customHeight="1" x14ac:dyDescent="0.25">
      <c r="A110" s="130"/>
      <c r="B110" s="44"/>
      <c r="C110" s="126" t="s">
        <v>69</v>
      </c>
      <c r="D110" s="163"/>
      <c r="E110" s="48" t="s">
        <v>317</v>
      </c>
      <c r="F110" s="157" t="s">
        <v>318</v>
      </c>
      <c r="G110" s="146"/>
    </row>
    <row r="111" spans="1:7" ht="13.6" customHeight="1" x14ac:dyDescent="0.25">
      <c r="A111" s="130"/>
      <c r="B111" s="151"/>
      <c r="C111" s="168" t="s">
        <v>8</v>
      </c>
      <c r="D111" s="171"/>
      <c r="E111" s="168" t="s">
        <v>9</v>
      </c>
      <c r="F111" s="160"/>
      <c r="G111" s="146"/>
    </row>
    <row r="112" spans="1:7" ht="13.6" customHeight="1" x14ac:dyDescent="0.25">
      <c r="A112" s="130"/>
      <c r="B112" s="161"/>
      <c r="C112" s="162" t="s">
        <v>319</v>
      </c>
      <c r="D112" s="163">
        <v>46</v>
      </c>
      <c r="E112" s="162" t="s">
        <v>161</v>
      </c>
      <c r="F112" s="164" t="s">
        <v>321</v>
      </c>
      <c r="G112" s="146"/>
    </row>
    <row r="113" spans="1:11" ht="13.6" customHeight="1" x14ac:dyDescent="0.25">
      <c r="A113" s="130"/>
      <c r="B113" s="161"/>
      <c r="C113" s="162" t="s">
        <v>191</v>
      </c>
      <c r="D113" s="163">
        <v>22</v>
      </c>
      <c r="E113" s="162" t="s">
        <v>241</v>
      </c>
      <c r="F113" s="164" t="s">
        <v>320</v>
      </c>
      <c r="G113" s="146"/>
    </row>
    <row r="114" spans="1:11" ht="13.6" customHeight="1" x14ac:dyDescent="0.25">
      <c r="A114" s="130"/>
      <c r="B114" s="161"/>
      <c r="C114" s="162" t="s">
        <v>186</v>
      </c>
      <c r="D114" s="163">
        <v>20</v>
      </c>
      <c r="E114" s="162" t="s">
        <v>186</v>
      </c>
      <c r="F114" s="165" t="s">
        <v>322</v>
      </c>
      <c r="G114" s="146"/>
    </row>
    <row r="115" spans="1:11" ht="13.6" customHeight="1" x14ac:dyDescent="0.25">
      <c r="A115" s="130"/>
      <c r="B115" s="151"/>
      <c r="C115" s="166" t="s">
        <v>325</v>
      </c>
      <c r="D115" s="326" t="s">
        <v>324</v>
      </c>
      <c r="E115" s="348"/>
      <c r="F115" s="349"/>
      <c r="G115" s="146"/>
    </row>
    <row r="116" spans="1:11" ht="13.6" customHeight="1" x14ac:dyDescent="0.25">
      <c r="A116" s="130"/>
      <c r="B116" s="161"/>
      <c r="C116" s="101"/>
      <c r="D116" s="329" t="s">
        <v>415</v>
      </c>
      <c r="E116" s="332"/>
      <c r="F116" s="333"/>
      <c r="G116" s="146"/>
    </row>
    <row r="117" spans="1:11" ht="13.6" customHeight="1" x14ac:dyDescent="0.25">
      <c r="A117" s="130"/>
      <c r="B117" s="161"/>
      <c r="C117" s="101" t="s">
        <v>326</v>
      </c>
      <c r="D117" s="329"/>
      <c r="E117" s="332"/>
      <c r="F117" s="333"/>
      <c r="G117" s="146"/>
    </row>
    <row r="118" spans="1:11" ht="13.6" customHeight="1" x14ac:dyDescent="0.25">
      <c r="A118" s="130"/>
      <c r="B118" s="161"/>
      <c r="C118" s="263" t="s">
        <v>323</v>
      </c>
      <c r="D118" s="329" t="s">
        <v>187</v>
      </c>
      <c r="E118" s="332"/>
      <c r="F118" s="333"/>
      <c r="G118" s="146"/>
    </row>
    <row r="119" spans="1:11" ht="13.6" customHeight="1" x14ac:dyDescent="0.25">
      <c r="A119" s="130"/>
      <c r="B119" s="151"/>
      <c r="C119" s="168" t="s">
        <v>3</v>
      </c>
      <c r="D119" s="168" t="s">
        <v>10</v>
      </c>
      <c r="E119" s="168" t="s">
        <v>246</v>
      </c>
      <c r="F119" s="191" t="s">
        <v>160</v>
      </c>
      <c r="G119" s="146"/>
    </row>
    <row r="120" spans="1:11" ht="13.6" customHeight="1" x14ac:dyDescent="0.25">
      <c r="A120" s="130"/>
      <c r="B120" s="124"/>
      <c r="C120" s="125" t="str">
        <f>Fixtures!F12</f>
        <v>Win</v>
      </c>
      <c r="D120" s="119" t="s">
        <v>319</v>
      </c>
      <c r="E120" s="119" t="s">
        <v>163</v>
      </c>
      <c r="F120" s="192" t="s">
        <v>118</v>
      </c>
      <c r="G120" s="146"/>
    </row>
    <row r="121" spans="1:11" ht="13.6" customHeight="1" x14ac:dyDescent="0.25">
      <c r="A121" s="130"/>
      <c r="G121" s="146"/>
      <c r="H121" s="137"/>
      <c r="I121" s="137"/>
      <c r="J121" s="137"/>
      <c r="K121" s="137"/>
    </row>
    <row r="122" spans="1:11" ht="13.6" customHeight="1" x14ac:dyDescent="0.25">
      <c r="A122" s="130"/>
      <c r="B122" s="177"/>
      <c r="C122" s="176">
        <f>Fixtures!B13</f>
        <v>44731</v>
      </c>
      <c r="D122" s="176"/>
      <c r="E122" s="178" t="str">
        <f>Fixtures!D13</f>
        <v>1:00pm</v>
      </c>
      <c r="F122" s="16" t="str">
        <f>Fixtures!E13</f>
        <v>40 overs</v>
      </c>
      <c r="G122" s="146"/>
      <c r="H122" s="137"/>
      <c r="I122" s="137"/>
      <c r="J122" s="137"/>
      <c r="K122" s="137"/>
    </row>
    <row r="123" spans="1:11" ht="13.6" customHeight="1" x14ac:dyDescent="0.25">
      <c r="A123" s="130"/>
      <c r="B123" s="151"/>
      <c r="C123" s="152" t="str">
        <f>Fixtures!C13</f>
        <v>Putney</v>
      </c>
      <c r="D123" s="153"/>
      <c r="E123" s="154" t="s">
        <v>359</v>
      </c>
      <c r="F123" s="160" t="s">
        <v>152</v>
      </c>
      <c r="G123" s="146"/>
      <c r="H123" s="137"/>
      <c r="I123" s="137"/>
      <c r="J123" s="137"/>
      <c r="K123" s="137"/>
    </row>
    <row r="124" spans="1:11" ht="13.6" customHeight="1" x14ac:dyDescent="0.25">
      <c r="A124" s="130"/>
      <c r="B124" s="44"/>
      <c r="C124" s="174" t="s">
        <v>69</v>
      </c>
      <c r="D124" s="163"/>
      <c r="E124" s="48" t="s">
        <v>360</v>
      </c>
      <c r="F124" s="157" t="s">
        <v>316</v>
      </c>
      <c r="G124" s="146"/>
      <c r="H124" s="137"/>
      <c r="I124" s="137"/>
      <c r="J124" s="137"/>
      <c r="K124" s="137"/>
    </row>
    <row r="125" spans="1:11" ht="13.6" customHeight="1" x14ac:dyDescent="0.25">
      <c r="A125" s="130"/>
      <c r="B125" s="151"/>
      <c r="C125" s="168" t="s">
        <v>8</v>
      </c>
      <c r="D125" s="171"/>
      <c r="E125" s="168" t="s">
        <v>9</v>
      </c>
      <c r="F125" s="160"/>
      <c r="G125" s="146"/>
      <c r="H125" s="137"/>
      <c r="I125" s="137"/>
      <c r="J125" s="137"/>
      <c r="K125" s="137"/>
    </row>
    <row r="126" spans="1:11" ht="13.6" customHeight="1" x14ac:dyDescent="0.25">
      <c r="A126" s="130"/>
      <c r="B126" s="161"/>
      <c r="C126" s="162" t="s">
        <v>361</v>
      </c>
      <c r="D126" s="163">
        <v>69</v>
      </c>
      <c r="E126" s="162" t="s">
        <v>188</v>
      </c>
      <c r="F126" s="164" t="s">
        <v>362</v>
      </c>
      <c r="G126" s="146"/>
      <c r="H126" s="137"/>
      <c r="I126" s="137"/>
      <c r="J126" s="137"/>
      <c r="K126" s="137"/>
    </row>
    <row r="127" spans="1:11" ht="13.6" customHeight="1" x14ac:dyDescent="0.25">
      <c r="A127" s="130"/>
      <c r="B127" s="161"/>
      <c r="C127" s="162" t="s">
        <v>240</v>
      </c>
      <c r="D127" s="163">
        <v>58</v>
      </c>
      <c r="E127" s="162" t="s">
        <v>241</v>
      </c>
      <c r="F127" s="165" t="s">
        <v>363</v>
      </c>
      <c r="G127" s="146"/>
      <c r="H127" s="137"/>
      <c r="I127" s="137"/>
      <c r="J127" s="137"/>
      <c r="K127" s="137"/>
    </row>
    <row r="128" spans="1:11" ht="13.6" customHeight="1" x14ac:dyDescent="0.25">
      <c r="B128" s="161"/>
      <c r="C128" s="162" t="s">
        <v>162</v>
      </c>
      <c r="D128" s="163">
        <v>15</v>
      </c>
      <c r="E128" s="162" t="s">
        <v>361</v>
      </c>
      <c r="F128" s="165" t="s">
        <v>364</v>
      </c>
      <c r="H128" s="137"/>
      <c r="I128" s="137"/>
      <c r="J128" s="137"/>
      <c r="K128" s="137"/>
    </row>
    <row r="129" spans="1:11" ht="13.6" customHeight="1" x14ac:dyDescent="0.25">
      <c r="B129" s="151"/>
      <c r="C129" s="166" t="s">
        <v>168</v>
      </c>
      <c r="D129" s="326" t="s">
        <v>365</v>
      </c>
      <c r="E129" s="348"/>
      <c r="F129" s="349"/>
      <c r="H129" s="137"/>
      <c r="I129" s="137"/>
      <c r="J129" s="137"/>
      <c r="K129" s="137"/>
    </row>
    <row r="130" spans="1:11" ht="13.6" customHeight="1" x14ac:dyDescent="0.25">
      <c r="B130" s="161"/>
      <c r="C130" s="101" t="s">
        <v>210</v>
      </c>
      <c r="D130" s="329"/>
      <c r="E130" s="332"/>
      <c r="F130" s="333"/>
      <c r="H130" s="137"/>
      <c r="I130" s="137"/>
      <c r="J130" s="137"/>
      <c r="K130" s="137"/>
    </row>
    <row r="131" spans="1:11" ht="13.6" customHeight="1" x14ac:dyDescent="0.25">
      <c r="B131" s="161"/>
      <c r="C131" s="167" t="s">
        <v>164</v>
      </c>
      <c r="D131" s="329"/>
      <c r="E131" s="332"/>
      <c r="F131" s="333"/>
      <c r="H131" s="137"/>
      <c r="I131" s="137"/>
      <c r="J131" s="137"/>
      <c r="K131" s="137"/>
    </row>
    <row r="132" spans="1:11" ht="13.6" customHeight="1" x14ac:dyDescent="0.25">
      <c r="B132" s="151"/>
      <c r="C132" s="168" t="s">
        <v>3</v>
      </c>
      <c r="D132" s="168" t="s">
        <v>10</v>
      </c>
      <c r="E132" s="168" t="s">
        <v>246</v>
      </c>
      <c r="F132" s="191" t="s">
        <v>160</v>
      </c>
      <c r="H132" s="137"/>
      <c r="I132" s="137"/>
      <c r="J132" s="137"/>
      <c r="K132" s="137"/>
    </row>
    <row r="133" spans="1:11" ht="13.6" customHeight="1" x14ac:dyDescent="0.25">
      <c r="B133" s="124"/>
      <c r="C133" s="125" t="str">
        <f>Fixtures!F13</f>
        <v>Win</v>
      </c>
      <c r="D133" s="119" t="s">
        <v>241</v>
      </c>
      <c r="E133" s="119" t="s">
        <v>240</v>
      </c>
      <c r="F133" s="192" t="s">
        <v>118</v>
      </c>
      <c r="H133" s="137"/>
      <c r="I133" s="137"/>
      <c r="J133" s="137"/>
      <c r="K133" s="137"/>
    </row>
    <row r="134" spans="1:11" ht="13.6" customHeight="1" x14ac:dyDescent="0.25">
      <c r="H134" s="137"/>
      <c r="I134" s="137"/>
      <c r="J134" s="137"/>
      <c r="K134" s="137"/>
    </row>
    <row r="135" spans="1:11" ht="13.6" customHeight="1" x14ac:dyDescent="0.25">
      <c r="B135" s="177"/>
      <c r="C135" s="176">
        <f>Fixtures!B14</f>
        <v>44738</v>
      </c>
      <c r="D135" s="176"/>
      <c r="E135" s="178" t="str">
        <f>Fixtures!D14</f>
        <v>1:30pm</v>
      </c>
      <c r="F135" s="16" t="str">
        <f>Fixtures!E14</f>
        <v>40 overs</v>
      </c>
      <c r="H135" s="137"/>
      <c r="I135" s="137"/>
      <c r="J135" s="137"/>
      <c r="K135" s="137"/>
    </row>
    <row r="136" spans="1:11" ht="13.6" customHeight="1" x14ac:dyDescent="0.25">
      <c r="B136" s="151"/>
      <c r="C136" s="152" t="str">
        <f>Fixtures!C14</f>
        <v>Magdalan</v>
      </c>
      <c r="D136" s="153"/>
      <c r="E136" s="154">
        <v>189</v>
      </c>
      <c r="F136" s="160" t="s">
        <v>366</v>
      </c>
      <c r="H136" s="137"/>
      <c r="I136" s="137"/>
      <c r="J136" s="137"/>
      <c r="K136" s="137"/>
    </row>
    <row r="137" spans="1:11" ht="13.6" customHeight="1" x14ac:dyDescent="0.25">
      <c r="B137" s="44"/>
      <c r="C137" s="174" t="s">
        <v>69</v>
      </c>
      <c r="D137" s="163"/>
      <c r="E137" s="48" t="s">
        <v>367</v>
      </c>
      <c r="F137" s="157" t="s">
        <v>152</v>
      </c>
      <c r="H137" s="137"/>
      <c r="I137" s="137"/>
      <c r="J137" s="137"/>
      <c r="K137" s="137"/>
    </row>
    <row r="138" spans="1:11" ht="13.6" customHeight="1" x14ac:dyDescent="0.25">
      <c r="B138" s="151"/>
      <c r="C138" s="168" t="s">
        <v>8</v>
      </c>
      <c r="D138" s="171"/>
      <c r="E138" s="168" t="s">
        <v>9</v>
      </c>
      <c r="F138" s="160"/>
      <c r="H138" s="137"/>
      <c r="I138" s="137"/>
      <c r="J138" s="137"/>
      <c r="K138" s="137"/>
    </row>
    <row r="139" spans="1:11" ht="13.6" customHeight="1" x14ac:dyDescent="0.25">
      <c r="B139" s="161"/>
      <c r="C139" s="162" t="s">
        <v>241</v>
      </c>
      <c r="D139" s="163">
        <v>71</v>
      </c>
      <c r="E139" s="162" t="s">
        <v>370</v>
      </c>
      <c r="F139" s="164" t="s">
        <v>371</v>
      </c>
      <c r="H139" s="137"/>
      <c r="I139" s="137"/>
      <c r="J139" s="137"/>
      <c r="K139" s="137"/>
    </row>
    <row r="140" spans="1:11" ht="13.6" customHeight="1" x14ac:dyDescent="0.25">
      <c r="B140" s="161"/>
      <c r="C140" s="162" t="s">
        <v>368</v>
      </c>
      <c r="D140" s="163">
        <v>38</v>
      </c>
      <c r="E140" s="162" t="s">
        <v>185</v>
      </c>
      <c r="F140" s="165" t="s">
        <v>372</v>
      </c>
      <c r="H140" s="137"/>
      <c r="I140" s="137"/>
      <c r="J140" s="137"/>
      <c r="K140" s="137"/>
    </row>
    <row r="141" spans="1:11" ht="13.6" customHeight="1" x14ac:dyDescent="0.3">
      <c r="A141" s="129"/>
      <c r="B141" s="161"/>
      <c r="C141" s="162" t="s">
        <v>369</v>
      </c>
      <c r="D141" s="163">
        <v>21</v>
      </c>
      <c r="E141" s="162" t="s">
        <v>162</v>
      </c>
      <c r="F141" s="165" t="s">
        <v>373</v>
      </c>
      <c r="H141" s="137"/>
      <c r="I141" s="137"/>
      <c r="J141" s="137"/>
      <c r="K141" s="137"/>
    </row>
    <row r="142" spans="1:11" ht="13.6" customHeight="1" x14ac:dyDescent="0.25">
      <c r="B142" s="151"/>
      <c r="C142" s="166" t="s">
        <v>325</v>
      </c>
      <c r="D142" s="326" t="s">
        <v>374</v>
      </c>
      <c r="E142" s="348"/>
      <c r="F142" s="349"/>
      <c r="H142" s="137"/>
      <c r="I142" s="137"/>
      <c r="J142" s="137"/>
      <c r="K142" s="137"/>
    </row>
    <row r="143" spans="1:11" ht="13.6" customHeight="1" x14ac:dyDescent="0.25">
      <c r="B143" s="161"/>
      <c r="C143" s="101" t="s">
        <v>211</v>
      </c>
      <c r="D143" s="329" t="s">
        <v>163</v>
      </c>
      <c r="E143" s="332"/>
      <c r="F143" s="333"/>
      <c r="H143" s="137"/>
      <c r="I143" s="137"/>
      <c r="J143" s="137"/>
      <c r="K143" s="137"/>
    </row>
    <row r="144" spans="1:11" ht="13.6" customHeight="1" x14ac:dyDescent="0.25">
      <c r="B144" s="161"/>
      <c r="C144" s="167" t="s">
        <v>164</v>
      </c>
      <c r="D144" s="329"/>
      <c r="E144" s="332"/>
      <c r="F144" s="333"/>
      <c r="H144" s="137"/>
      <c r="I144" s="137"/>
      <c r="J144" s="137"/>
      <c r="K144" s="137"/>
    </row>
    <row r="145" spans="2:11" ht="13.6" customHeight="1" x14ac:dyDescent="0.25">
      <c r="B145" s="151"/>
      <c r="C145" s="168" t="s">
        <v>3</v>
      </c>
      <c r="D145" s="168" t="s">
        <v>10</v>
      </c>
      <c r="E145" s="168" t="s">
        <v>246</v>
      </c>
      <c r="F145" s="191" t="s">
        <v>160</v>
      </c>
      <c r="H145" s="137"/>
      <c r="I145" s="137"/>
      <c r="J145" s="137"/>
      <c r="K145" s="137"/>
    </row>
    <row r="146" spans="2:11" ht="13.6" customHeight="1" x14ac:dyDescent="0.25">
      <c r="B146" s="124"/>
      <c r="C146" s="125" t="str">
        <f>Fixtures!F14</f>
        <v>Tie</v>
      </c>
      <c r="D146" s="119" t="s">
        <v>370</v>
      </c>
      <c r="E146" s="119" t="s">
        <v>260</v>
      </c>
      <c r="F146" s="192" t="s">
        <v>118</v>
      </c>
      <c r="H146" s="137"/>
      <c r="I146" s="137"/>
      <c r="J146" s="137"/>
      <c r="K146" s="137"/>
    </row>
    <row r="147" spans="2:11" ht="13.6" customHeight="1" x14ac:dyDescent="0.25">
      <c r="H147" s="137"/>
      <c r="I147" s="137"/>
      <c r="J147" s="137"/>
      <c r="K147" s="137"/>
    </row>
    <row r="148" spans="2:11" ht="13.6" customHeight="1" x14ac:dyDescent="0.25">
      <c r="B148" s="177"/>
      <c r="C148" s="176">
        <f>Fixtures!B15</f>
        <v>44745</v>
      </c>
      <c r="D148" s="176"/>
      <c r="E148" s="178" t="str">
        <f>Fixtures!D15</f>
        <v>1:30pm</v>
      </c>
      <c r="F148" s="16" t="str">
        <f>Fixtures!E15</f>
        <v>40 overs</v>
      </c>
      <c r="H148" s="137"/>
      <c r="I148" s="137"/>
      <c r="J148" s="137"/>
      <c r="K148" s="137"/>
    </row>
    <row r="149" spans="2:11" ht="13.6" customHeight="1" x14ac:dyDescent="0.25">
      <c r="B149" s="151"/>
      <c r="C149" s="152" t="s">
        <v>69</v>
      </c>
      <c r="D149" s="153"/>
      <c r="E149" s="154" t="s">
        <v>375</v>
      </c>
      <c r="F149" s="160" t="s">
        <v>152</v>
      </c>
      <c r="H149" s="137"/>
      <c r="I149" s="137"/>
      <c r="J149" s="137"/>
      <c r="K149" s="137"/>
    </row>
    <row r="150" spans="2:11" ht="13.6" customHeight="1" x14ac:dyDescent="0.25">
      <c r="B150" s="44"/>
      <c r="C150" s="174" t="str">
        <f>Fixtures!C15</f>
        <v>Black Rose of Highgate</v>
      </c>
      <c r="D150" s="163"/>
      <c r="E150" s="48" t="s">
        <v>376</v>
      </c>
      <c r="F150" s="157" t="s">
        <v>152</v>
      </c>
      <c r="H150" s="137"/>
      <c r="I150" s="137"/>
      <c r="J150" s="137"/>
      <c r="K150" s="137"/>
    </row>
    <row r="151" spans="2:11" ht="13.6" customHeight="1" x14ac:dyDescent="0.25">
      <c r="B151" s="151"/>
      <c r="C151" s="168" t="s">
        <v>8</v>
      </c>
      <c r="D151" s="171"/>
      <c r="E151" s="168" t="s">
        <v>9</v>
      </c>
      <c r="F151" s="160"/>
      <c r="H151" s="137"/>
      <c r="I151" s="137"/>
      <c r="J151" s="137"/>
      <c r="K151" s="137"/>
    </row>
    <row r="152" spans="2:11" ht="13.6" customHeight="1" x14ac:dyDescent="0.25">
      <c r="B152" s="161"/>
      <c r="C152" s="162" t="s">
        <v>377</v>
      </c>
      <c r="D152" s="163">
        <v>41</v>
      </c>
      <c r="E152" s="162" t="s">
        <v>189</v>
      </c>
      <c r="F152" s="292" t="s">
        <v>379</v>
      </c>
      <c r="H152" s="137"/>
      <c r="I152" s="137"/>
      <c r="J152" s="137"/>
      <c r="K152" s="137"/>
    </row>
    <row r="153" spans="2:11" ht="13.6" customHeight="1" x14ac:dyDescent="0.25">
      <c r="B153" s="161"/>
      <c r="C153" s="162" t="s">
        <v>162</v>
      </c>
      <c r="D153" s="163">
        <v>28</v>
      </c>
      <c r="E153" s="162" t="s">
        <v>260</v>
      </c>
      <c r="F153" s="165" t="s">
        <v>380</v>
      </c>
      <c r="H153" s="137"/>
      <c r="I153" s="137"/>
      <c r="J153" s="137"/>
      <c r="K153" s="137"/>
    </row>
    <row r="154" spans="2:11" ht="13.6" customHeight="1" x14ac:dyDescent="0.25">
      <c r="B154" s="161"/>
      <c r="C154" s="162" t="s">
        <v>378</v>
      </c>
      <c r="D154" s="163">
        <v>28</v>
      </c>
      <c r="E154" s="162" t="s">
        <v>255</v>
      </c>
      <c r="F154" s="165" t="s">
        <v>381</v>
      </c>
      <c r="H154" s="137"/>
      <c r="I154" s="137"/>
      <c r="J154" s="137"/>
      <c r="K154" s="137"/>
    </row>
    <row r="155" spans="2:11" ht="13.6" customHeight="1" x14ac:dyDescent="0.25">
      <c r="B155" s="151"/>
      <c r="C155" s="166" t="s">
        <v>209</v>
      </c>
      <c r="D155" s="326" t="s">
        <v>382</v>
      </c>
      <c r="E155" s="348"/>
      <c r="F155" s="349"/>
      <c r="H155" s="137"/>
      <c r="I155" s="137"/>
      <c r="J155" s="137"/>
      <c r="K155" s="137"/>
    </row>
    <row r="156" spans="2:11" ht="13.6" customHeight="1" x14ac:dyDescent="0.25">
      <c r="B156" s="161"/>
      <c r="C156" s="101" t="s">
        <v>210</v>
      </c>
      <c r="D156" s="329"/>
      <c r="E156" s="332"/>
      <c r="F156" s="333"/>
      <c r="H156" s="137"/>
      <c r="I156" s="137"/>
      <c r="J156" s="137"/>
      <c r="K156" s="137"/>
    </row>
    <row r="157" spans="2:11" ht="13.6" customHeight="1" x14ac:dyDescent="0.25">
      <c r="B157" s="161"/>
      <c r="C157" s="167" t="s">
        <v>164</v>
      </c>
      <c r="D157" s="329"/>
      <c r="E157" s="332"/>
      <c r="F157" s="333"/>
      <c r="H157" s="137"/>
      <c r="I157" s="137"/>
      <c r="J157" s="137"/>
      <c r="K157" s="137"/>
    </row>
    <row r="158" spans="2:11" ht="13.6" customHeight="1" x14ac:dyDescent="0.25">
      <c r="B158" s="151"/>
      <c r="C158" s="168" t="s">
        <v>3</v>
      </c>
      <c r="D158" s="168" t="s">
        <v>10</v>
      </c>
      <c r="E158" s="168" t="s">
        <v>246</v>
      </c>
      <c r="F158" s="191" t="s">
        <v>160</v>
      </c>
      <c r="H158" s="137"/>
      <c r="I158" s="137"/>
      <c r="J158" s="137"/>
      <c r="K158" s="137"/>
    </row>
    <row r="159" spans="2:11" ht="13.6" customHeight="1" x14ac:dyDescent="0.25">
      <c r="B159" s="124"/>
      <c r="C159" s="125" t="str">
        <f>Fixtures!F15</f>
        <v>Win</v>
      </c>
      <c r="D159" s="119" t="s">
        <v>383</v>
      </c>
      <c r="E159" s="119" t="s">
        <v>188</v>
      </c>
      <c r="F159" s="192" t="s">
        <v>118</v>
      </c>
    </row>
    <row r="160" spans="2:11" ht="13.6" customHeight="1" x14ac:dyDescent="0.25"/>
    <row r="161" spans="2:7" ht="13.6" customHeight="1" x14ac:dyDescent="0.25">
      <c r="B161" s="177"/>
      <c r="C161" s="176">
        <f>Fixtures!B16</f>
        <v>44752</v>
      </c>
      <c r="D161" s="176"/>
      <c r="E161" s="178" t="str">
        <f>Fixtures!D16</f>
        <v>1:00pm</v>
      </c>
      <c r="F161" s="16" t="str">
        <f>Fixtures!E16</f>
        <v>40 overs</v>
      </c>
    </row>
    <row r="162" spans="2:7" ht="13.6" customHeight="1" x14ac:dyDescent="0.25">
      <c r="B162" s="151"/>
      <c r="C162" s="152" t="str">
        <f>Fixtures!C16</f>
        <v>Shepherd's Bush</v>
      </c>
      <c r="D162" s="153"/>
      <c r="E162" s="154" t="s">
        <v>384</v>
      </c>
      <c r="F162" s="160" t="s">
        <v>152</v>
      </c>
    </row>
    <row r="163" spans="2:7" ht="13.6" customHeight="1" x14ac:dyDescent="0.25">
      <c r="B163" s="44"/>
      <c r="C163" s="174" t="s">
        <v>69</v>
      </c>
      <c r="D163" s="163"/>
      <c r="E163" s="48" t="s">
        <v>385</v>
      </c>
      <c r="F163" s="157" t="s">
        <v>386</v>
      </c>
    </row>
    <row r="164" spans="2:7" ht="13.6" customHeight="1" x14ac:dyDescent="0.25">
      <c r="B164" s="151"/>
      <c r="C164" s="168" t="s">
        <v>8</v>
      </c>
      <c r="D164" s="171"/>
      <c r="E164" s="168" t="s">
        <v>9</v>
      </c>
      <c r="F164" s="160"/>
    </row>
    <row r="165" spans="2:7" ht="13.6" customHeight="1" x14ac:dyDescent="0.25">
      <c r="B165" s="161"/>
      <c r="C165" s="162" t="s">
        <v>241</v>
      </c>
      <c r="D165" s="163" t="s">
        <v>387</v>
      </c>
      <c r="E165" s="162" t="s">
        <v>187</v>
      </c>
      <c r="F165" s="164" t="s">
        <v>388</v>
      </c>
    </row>
    <row r="166" spans="2:7" ht="13.6" customHeight="1" x14ac:dyDescent="0.25">
      <c r="B166" s="161"/>
      <c r="C166" s="162" t="s">
        <v>187</v>
      </c>
      <c r="D166" s="163">
        <v>38</v>
      </c>
      <c r="E166" s="162" t="s">
        <v>165</v>
      </c>
      <c r="F166" s="165" t="s">
        <v>389</v>
      </c>
    </row>
    <row r="167" spans="2:7" ht="13.6" customHeight="1" x14ac:dyDescent="0.25">
      <c r="B167" s="161"/>
      <c r="C167" s="162" t="s">
        <v>260</v>
      </c>
      <c r="D167" s="163">
        <v>37</v>
      </c>
      <c r="E167" s="162" t="s">
        <v>189</v>
      </c>
      <c r="F167" s="165" t="s">
        <v>390</v>
      </c>
    </row>
    <row r="168" spans="2:7" ht="13.6" customHeight="1" x14ac:dyDescent="0.25">
      <c r="B168" s="151"/>
      <c r="C168" s="166" t="s">
        <v>168</v>
      </c>
      <c r="D168" s="326" t="s">
        <v>391</v>
      </c>
      <c r="E168" s="348"/>
      <c r="F168" s="349"/>
    </row>
    <row r="169" spans="2:7" ht="13.6" customHeight="1" x14ac:dyDescent="0.25">
      <c r="B169" s="161"/>
      <c r="C169" s="101" t="s">
        <v>210</v>
      </c>
      <c r="D169" s="329"/>
      <c r="E169" s="332"/>
      <c r="F169" s="333"/>
    </row>
    <row r="170" spans="2:7" ht="13.6" customHeight="1" x14ac:dyDescent="0.25">
      <c r="B170" s="161"/>
      <c r="C170" s="167" t="s">
        <v>392</v>
      </c>
      <c r="D170" s="329" t="s">
        <v>189</v>
      </c>
      <c r="E170" s="332"/>
      <c r="F170" s="333"/>
    </row>
    <row r="171" spans="2:7" ht="13.6" customHeight="1" x14ac:dyDescent="0.25">
      <c r="B171" s="151"/>
      <c r="C171" s="168" t="s">
        <v>3</v>
      </c>
      <c r="D171" s="168" t="s">
        <v>10</v>
      </c>
      <c r="E171" s="168" t="s">
        <v>246</v>
      </c>
      <c r="F171" s="191" t="s">
        <v>160</v>
      </c>
    </row>
    <row r="172" spans="2:7" ht="13.6" customHeight="1" x14ac:dyDescent="0.25">
      <c r="B172" s="124"/>
      <c r="C172" s="125" t="str">
        <f>Fixtures!F16</f>
        <v>Loss</v>
      </c>
      <c r="D172" s="119" t="s">
        <v>383</v>
      </c>
      <c r="E172" s="119" t="s">
        <v>528</v>
      </c>
      <c r="F172" s="192" t="s">
        <v>118</v>
      </c>
    </row>
    <row r="173" spans="2:7" ht="13.6" customHeight="1" x14ac:dyDescent="0.25"/>
    <row r="174" spans="2:7" ht="13.6" customHeight="1" x14ac:dyDescent="0.25">
      <c r="B174" s="177"/>
      <c r="C174" s="176">
        <f>Fixtures!B17</f>
        <v>44759</v>
      </c>
      <c r="D174" s="176"/>
      <c r="E174" s="178" t="str">
        <f>Fixtures!D17</f>
        <v>1:30pm</v>
      </c>
      <c r="F174" s="16" t="str">
        <f>Fixtures!E17</f>
        <v>40 overs</v>
      </c>
      <c r="G174" s="127"/>
    </row>
    <row r="175" spans="2:7" ht="13.6" customHeight="1" x14ac:dyDescent="0.25">
      <c r="B175" s="151"/>
      <c r="C175" s="152" t="s">
        <v>69</v>
      </c>
      <c r="D175" s="153"/>
      <c r="E175" s="154"/>
      <c r="F175" s="160"/>
      <c r="G175" s="127"/>
    </row>
    <row r="176" spans="2:7" ht="13.6" customHeight="1" x14ac:dyDescent="0.25">
      <c r="B176" s="44"/>
      <c r="C176" s="174" t="str">
        <f>Fixtures!C17</f>
        <v>Old Actonians</v>
      </c>
      <c r="D176" s="163"/>
      <c r="E176" s="48"/>
      <c r="F176" s="157"/>
    </row>
    <row r="177" spans="2:7" ht="13.6" customHeight="1" x14ac:dyDescent="0.25">
      <c r="B177" s="339" t="s">
        <v>177</v>
      </c>
      <c r="C177" s="340"/>
      <c r="D177" s="340"/>
      <c r="E177" s="340"/>
      <c r="F177" s="341"/>
    </row>
    <row r="178" spans="2:7" ht="13.6" customHeight="1" x14ac:dyDescent="0.25">
      <c r="B178" s="342"/>
      <c r="C178" s="343"/>
      <c r="D178" s="343"/>
      <c r="E178" s="343"/>
      <c r="F178" s="344"/>
    </row>
    <row r="179" spans="2:7" ht="13.6" customHeight="1" x14ac:dyDescent="0.25">
      <c r="B179" s="345"/>
      <c r="C179" s="346"/>
      <c r="D179" s="346"/>
      <c r="E179" s="346"/>
      <c r="F179" s="347"/>
    </row>
    <row r="180" spans="2:7" ht="13.6" customHeight="1" x14ac:dyDescent="0.25"/>
    <row r="181" spans="2:7" ht="13.6" customHeight="1" x14ac:dyDescent="0.25">
      <c r="B181" s="177"/>
      <c r="C181" s="176">
        <f>Fixtures!B18</f>
        <v>44766</v>
      </c>
      <c r="D181" s="176"/>
      <c r="E181" s="178" t="str">
        <f>Fixtures!D18</f>
        <v>1:00pm</v>
      </c>
      <c r="F181" s="16" t="str">
        <f>Fixtures!E18</f>
        <v>40 overs</v>
      </c>
    </row>
    <row r="182" spans="2:7" ht="13.6" customHeight="1" x14ac:dyDescent="0.25">
      <c r="B182" s="151"/>
      <c r="C182" s="152" t="s">
        <v>69</v>
      </c>
      <c r="D182" s="153"/>
      <c r="E182" s="154" t="s">
        <v>393</v>
      </c>
      <c r="F182" s="160" t="s">
        <v>152</v>
      </c>
    </row>
    <row r="183" spans="2:7" ht="13.6" customHeight="1" x14ac:dyDescent="0.25">
      <c r="B183" s="44"/>
      <c r="C183" s="174" t="str">
        <f>Fixtures!C18</f>
        <v>Pinner</v>
      </c>
      <c r="D183" s="163"/>
      <c r="E183" s="48" t="s">
        <v>394</v>
      </c>
      <c r="F183" s="157" t="s">
        <v>152</v>
      </c>
    </row>
    <row r="184" spans="2:7" ht="13.6" customHeight="1" x14ac:dyDescent="0.25">
      <c r="B184" s="151"/>
      <c r="C184" s="168" t="s">
        <v>8</v>
      </c>
      <c r="D184" s="171"/>
      <c r="E184" s="168" t="s">
        <v>9</v>
      </c>
      <c r="F184" s="160"/>
    </row>
    <row r="185" spans="2:7" ht="13.6" customHeight="1" x14ac:dyDescent="0.25">
      <c r="B185" s="161"/>
      <c r="C185" s="162" t="s">
        <v>162</v>
      </c>
      <c r="D185" s="163">
        <v>68</v>
      </c>
      <c r="E185" s="162" t="s">
        <v>397</v>
      </c>
      <c r="F185" s="164" t="s">
        <v>244</v>
      </c>
    </row>
    <row r="186" spans="2:7" ht="13.6" customHeight="1" x14ac:dyDescent="0.25">
      <c r="B186" s="161"/>
      <c r="C186" s="162" t="s">
        <v>241</v>
      </c>
      <c r="D186" s="163">
        <v>52</v>
      </c>
      <c r="E186" s="162" t="s">
        <v>398</v>
      </c>
      <c r="F186" s="165" t="s">
        <v>399</v>
      </c>
    </row>
    <row r="187" spans="2:7" ht="13.6" customHeight="1" x14ac:dyDescent="0.25">
      <c r="B187" s="161"/>
      <c r="C187" s="162" t="s">
        <v>395</v>
      </c>
      <c r="D187" s="163" t="s">
        <v>396</v>
      </c>
      <c r="E187" s="162" t="s">
        <v>369</v>
      </c>
      <c r="F187" s="165" t="s">
        <v>400</v>
      </c>
    </row>
    <row r="188" spans="2:7" ht="13.6" customHeight="1" x14ac:dyDescent="0.25">
      <c r="B188" s="151"/>
      <c r="C188" s="166" t="s">
        <v>167</v>
      </c>
      <c r="D188" s="326" t="s">
        <v>398</v>
      </c>
      <c r="E188" s="348"/>
      <c r="F188" s="349"/>
    </row>
    <row r="189" spans="2:7" ht="13.6" customHeight="1" x14ac:dyDescent="0.25">
      <c r="B189" s="161"/>
      <c r="C189" s="101" t="s">
        <v>210</v>
      </c>
      <c r="D189" s="329"/>
      <c r="E189" s="332"/>
      <c r="F189" s="333"/>
      <c r="G189" s="127"/>
    </row>
    <row r="190" spans="2:7" ht="13.6" customHeight="1" x14ac:dyDescent="0.25">
      <c r="B190" s="161"/>
      <c r="C190" s="167" t="s">
        <v>323</v>
      </c>
      <c r="D190" s="329" t="s">
        <v>241</v>
      </c>
      <c r="E190" s="332"/>
      <c r="F190" s="333"/>
      <c r="G190" s="127"/>
    </row>
    <row r="191" spans="2:7" ht="13.6" customHeight="1" x14ac:dyDescent="0.25">
      <c r="B191" s="151"/>
      <c r="C191" s="168" t="s">
        <v>3</v>
      </c>
      <c r="D191" s="168" t="s">
        <v>10</v>
      </c>
      <c r="E191" s="168" t="s">
        <v>246</v>
      </c>
      <c r="F191" s="191" t="s">
        <v>160</v>
      </c>
      <c r="G191" s="127"/>
    </row>
    <row r="192" spans="2:7" ht="13.6" customHeight="1" x14ac:dyDescent="0.25">
      <c r="B192" s="124"/>
      <c r="C192" s="125" t="str">
        <f>Fixtures!F18</f>
        <v>Tie</v>
      </c>
      <c r="D192" s="119" t="s">
        <v>395</v>
      </c>
      <c r="E192" s="126" t="s">
        <v>395</v>
      </c>
      <c r="F192" s="192" t="s">
        <v>118</v>
      </c>
      <c r="G192" s="127"/>
    </row>
    <row r="193" spans="2:7" ht="13.6" customHeight="1" x14ac:dyDescent="0.25">
      <c r="G193" s="127"/>
    </row>
    <row r="194" spans="2:7" ht="13.6" customHeight="1" x14ac:dyDescent="0.25">
      <c r="B194" s="177"/>
      <c r="C194" s="176">
        <f>Fixtures!B19</f>
        <v>44773</v>
      </c>
      <c r="D194" s="176"/>
      <c r="E194" s="178" t="str">
        <f>Fixtures!D19</f>
        <v>1:00pm</v>
      </c>
      <c r="F194" s="16" t="str">
        <f>Fixtures!E19</f>
        <v>40 overs</v>
      </c>
      <c r="G194" s="127"/>
    </row>
    <row r="195" spans="2:7" ht="13.6" customHeight="1" x14ac:dyDescent="0.25">
      <c r="B195" s="151"/>
      <c r="C195" s="152" t="str">
        <f>Fixtures!C19</f>
        <v>Ealing Three Bridges</v>
      </c>
      <c r="D195" s="153"/>
      <c r="E195" s="154">
        <v>242</v>
      </c>
      <c r="F195" s="160" t="s">
        <v>401</v>
      </c>
      <c r="G195" s="127"/>
    </row>
    <row r="196" spans="2:7" ht="13.6" customHeight="1" x14ac:dyDescent="0.25">
      <c r="B196" s="44"/>
      <c r="C196" s="174" t="s">
        <v>69</v>
      </c>
      <c r="D196" s="163"/>
      <c r="E196" s="48" t="s">
        <v>402</v>
      </c>
      <c r="F196" s="157" t="s">
        <v>403</v>
      </c>
      <c r="G196" s="127"/>
    </row>
    <row r="197" spans="2:7" ht="13.6" customHeight="1" x14ac:dyDescent="0.25">
      <c r="B197" s="151"/>
      <c r="C197" s="168" t="s">
        <v>8</v>
      </c>
      <c r="D197" s="171"/>
      <c r="E197" s="168" t="s">
        <v>9</v>
      </c>
      <c r="F197" s="160"/>
      <c r="G197" s="127"/>
    </row>
    <row r="198" spans="2:7" ht="13.6" customHeight="1" x14ac:dyDescent="0.25">
      <c r="B198" s="161"/>
      <c r="C198" s="162" t="s">
        <v>187</v>
      </c>
      <c r="D198" s="163">
        <v>54</v>
      </c>
      <c r="E198" s="162" t="s">
        <v>241</v>
      </c>
      <c r="F198" s="164" t="s">
        <v>404</v>
      </c>
      <c r="G198" s="127"/>
    </row>
    <row r="199" spans="2:7" ht="13.6" customHeight="1" x14ac:dyDescent="0.25">
      <c r="B199" s="161"/>
      <c r="C199" s="162" t="s">
        <v>162</v>
      </c>
      <c r="D199" s="163">
        <v>53</v>
      </c>
      <c r="E199" s="162" t="s">
        <v>162</v>
      </c>
      <c r="F199" s="164" t="s">
        <v>405</v>
      </c>
      <c r="G199" s="127"/>
    </row>
    <row r="200" spans="2:7" ht="13.6" customHeight="1" x14ac:dyDescent="0.25">
      <c r="B200" s="161"/>
      <c r="C200" s="162" t="s">
        <v>241</v>
      </c>
      <c r="D200" s="163">
        <v>28</v>
      </c>
      <c r="E200" s="162" t="s">
        <v>406</v>
      </c>
      <c r="F200" s="165" t="s">
        <v>407</v>
      </c>
      <c r="G200" s="127"/>
    </row>
    <row r="201" spans="2:7" ht="13.6" customHeight="1" x14ac:dyDescent="0.25">
      <c r="B201" s="151"/>
      <c r="C201" s="166" t="s">
        <v>167</v>
      </c>
      <c r="D201" s="326" t="s">
        <v>406</v>
      </c>
      <c r="E201" s="348"/>
      <c r="F201" s="349"/>
      <c r="G201" s="127"/>
    </row>
    <row r="202" spans="2:7" ht="13.6" customHeight="1" x14ac:dyDescent="0.25">
      <c r="B202" s="161"/>
      <c r="C202" s="101" t="s">
        <v>211</v>
      </c>
      <c r="D202" s="329" t="s">
        <v>241</v>
      </c>
      <c r="E202" s="332"/>
      <c r="F202" s="333"/>
      <c r="G202" s="127"/>
    </row>
    <row r="203" spans="2:7" ht="13.6" customHeight="1" x14ac:dyDescent="0.25">
      <c r="B203" s="161"/>
      <c r="C203" s="167" t="s">
        <v>164</v>
      </c>
      <c r="D203" s="329"/>
      <c r="E203" s="332"/>
      <c r="F203" s="333"/>
      <c r="G203" s="127"/>
    </row>
    <row r="204" spans="2:7" ht="13.6" customHeight="1" x14ac:dyDescent="0.25">
      <c r="B204" s="151"/>
      <c r="C204" s="168" t="s">
        <v>3</v>
      </c>
      <c r="D204" s="168" t="s">
        <v>10</v>
      </c>
      <c r="E204" s="168" t="s">
        <v>246</v>
      </c>
      <c r="F204" s="191" t="s">
        <v>160</v>
      </c>
      <c r="G204" s="127"/>
    </row>
    <row r="205" spans="2:7" ht="13.6" customHeight="1" x14ac:dyDescent="0.25">
      <c r="B205" s="124"/>
      <c r="C205" s="125" t="str">
        <f>Fixtures!F19</f>
        <v>Loss</v>
      </c>
      <c r="D205" s="119" t="s">
        <v>163</v>
      </c>
      <c r="E205" s="119" t="s">
        <v>408</v>
      </c>
      <c r="F205" s="192" t="s">
        <v>118</v>
      </c>
      <c r="G205" s="127"/>
    </row>
    <row r="206" spans="2:7" ht="13.6" customHeight="1" x14ac:dyDescent="0.25">
      <c r="G206" s="127"/>
    </row>
    <row r="207" spans="2:7" ht="13.6" customHeight="1" x14ac:dyDescent="0.25">
      <c r="B207" s="177"/>
      <c r="C207" s="176">
        <f>Fixtures!B20</f>
        <v>44780</v>
      </c>
      <c r="D207" s="176"/>
      <c r="E207" s="178" t="str">
        <f>Fixtures!D20</f>
        <v>1:30pm</v>
      </c>
      <c r="F207" s="16" t="str">
        <f>Fixtures!E20</f>
        <v>Time Game</v>
      </c>
      <c r="G207" s="127"/>
    </row>
    <row r="208" spans="2:7" ht="13.6" customHeight="1" x14ac:dyDescent="0.25">
      <c r="B208" s="151"/>
      <c r="C208" s="152" t="s">
        <v>69</v>
      </c>
      <c r="D208" s="153"/>
      <c r="E208" s="154" t="s">
        <v>409</v>
      </c>
      <c r="F208" s="160" t="s">
        <v>307</v>
      </c>
      <c r="G208" s="127"/>
    </row>
    <row r="209" spans="2:7" ht="13.6" customHeight="1" x14ac:dyDescent="0.25">
      <c r="B209" s="44"/>
      <c r="C209" s="174" t="str">
        <f>Fixtures!C20</f>
        <v>Chiswick</v>
      </c>
      <c r="D209" s="163"/>
      <c r="E209" s="48">
        <v>182</v>
      </c>
      <c r="F209" s="157" t="s">
        <v>410</v>
      </c>
      <c r="G209" s="127"/>
    </row>
    <row r="210" spans="2:7" ht="13.6" customHeight="1" x14ac:dyDescent="0.25">
      <c r="B210" s="151"/>
      <c r="C210" s="168" t="s">
        <v>8</v>
      </c>
      <c r="D210" s="171"/>
      <c r="E210" s="168" t="s">
        <v>9</v>
      </c>
      <c r="F210" s="160"/>
      <c r="G210" s="127"/>
    </row>
    <row r="211" spans="2:7" ht="13.6" customHeight="1" x14ac:dyDescent="0.25">
      <c r="B211" s="161"/>
      <c r="C211" s="162" t="s">
        <v>162</v>
      </c>
      <c r="D211" s="163">
        <v>93</v>
      </c>
      <c r="E211" s="162" t="s">
        <v>397</v>
      </c>
      <c r="F211" s="164" t="s">
        <v>411</v>
      </c>
      <c r="G211" s="127"/>
    </row>
    <row r="212" spans="2:7" ht="13.6" customHeight="1" x14ac:dyDescent="0.25">
      <c r="B212" s="161"/>
      <c r="C212" s="162" t="s">
        <v>165</v>
      </c>
      <c r="D212" s="163">
        <v>75</v>
      </c>
      <c r="E212" s="162" t="s">
        <v>412</v>
      </c>
      <c r="F212" s="165" t="s">
        <v>413</v>
      </c>
      <c r="G212" s="127"/>
    </row>
    <row r="213" spans="2:7" ht="13.6" customHeight="1" x14ac:dyDescent="0.25">
      <c r="B213" s="161"/>
      <c r="C213" s="162" t="s">
        <v>187</v>
      </c>
      <c r="D213" s="163">
        <v>20</v>
      </c>
      <c r="E213" s="162" t="s">
        <v>162</v>
      </c>
      <c r="F213" s="165" t="s">
        <v>414</v>
      </c>
      <c r="G213" s="127"/>
    </row>
    <row r="214" spans="2:7" ht="13.6" customHeight="1" x14ac:dyDescent="0.25">
      <c r="B214" s="151"/>
      <c r="C214" s="166" t="s">
        <v>192</v>
      </c>
      <c r="D214" s="326" t="s">
        <v>416</v>
      </c>
      <c r="E214" s="348"/>
      <c r="F214" s="349"/>
      <c r="G214" s="127"/>
    </row>
    <row r="215" spans="2:7" ht="13.6" customHeight="1" x14ac:dyDescent="0.25">
      <c r="B215" s="161"/>
      <c r="C215" s="101" t="s">
        <v>248</v>
      </c>
      <c r="D215" s="329"/>
      <c r="E215" s="332"/>
      <c r="F215" s="333"/>
      <c r="G215" s="127"/>
    </row>
    <row r="216" spans="2:7" ht="13.6" customHeight="1" x14ac:dyDescent="0.25">
      <c r="B216" s="161"/>
      <c r="C216" s="167" t="s">
        <v>164</v>
      </c>
      <c r="D216" s="329"/>
      <c r="E216" s="332"/>
      <c r="F216" s="333"/>
      <c r="G216" s="127"/>
    </row>
    <row r="217" spans="2:7" ht="13.6" customHeight="1" x14ac:dyDescent="0.25">
      <c r="B217" s="151"/>
      <c r="C217" s="168" t="s">
        <v>3</v>
      </c>
      <c r="D217" s="168" t="s">
        <v>10</v>
      </c>
      <c r="E217" s="168" t="s">
        <v>246</v>
      </c>
      <c r="F217" s="191" t="s">
        <v>160</v>
      </c>
      <c r="G217" s="127"/>
    </row>
    <row r="218" spans="2:7" ht="13.6" customHeight="1" x14ac:dyDescent="0.25">
      <c r="B218" s="124"/>
      <c r="C218" s="125" t="str">
        <f>Fixtures!F20</f>
        <v>Win</v>
      </c>
      <c r="D218" s="119" t="s">
        <v>412</v>
      </c>
      <c r="E218" s="126" t="s">
        <v>162</v>
      </c>
      <c r="F218" s="192" t="s">
        <v>118</v>
      </c>
      <c r="G218" s="127"/>
    </row>
    <row r="219" spans="2:7" ht="13.6" customHeight="1" x14ac:dyDescent="0.25">
      <c r="G219" s="127"/>
    </row>
    <row r="220" spans="2:7" ht="13.6" customHeight="1" x14ac:dyDescent="0.25">
      <c r="B220" s="177"/>
      <c r="C220" s="176">
        <f>Fixtures!B21</f>
        <v>44786</v>
      </c>
      <c r="D220" s="176"/>
      <c r="E220" s="178" t="str">
        <f>Fixtures!D21</f>
        <v>11:30pm</v>
      </c>
      <c r="F220" s="16" t="str">
        <f>Fixtures!E21</f>
        <v>Twenty20</v>
      </c>
      <c r="G220" s="127"/>
    </row>
    <row r="221" spans="2:7" ht="13.6" customHeight="1" x14ac:dyDescent="0.25">
      <c r="B221" s="151"/>
      <c r="C221" s="152" t="str">
        <f>Fixtures!C21</f>
        <v>Princes Head</v>
      </c>
      <c r="D221" s="153"/>
      <c r="E221" s="154" t="s">
        <v>436</v>
      </c>
      <c r="F221" s="160" t="s">
        <v>437</v>
      </c>
      <c r="G221" s="127"/>
    </row>
    <row r="222" spans="2:7" ht="13.6" customHeight="1" x14ac:dyDescent="0.25">
      <c r="B222" s="44"/>
      <c r="C222" s="174" t="s">
        <v>69</v>
      </c>
      <c r="D222" s="163"/>
      <c r="E222" s="175" t="s">
        <v>438</v>
      </c>
      <c r="F222" s="157" t="s">
        <v>437</v>
      </c>
      <c r="G222" s="127"/>
    </row>
    <row r="223" spans="2:7" ht="13.6" customHeight="1" x14ac:dyDescent="0.25">
      <c r="B223" s="151"/>
      <c r="C223" s="168" t="s">
        <v>8</v>
      </c>
      <c r="D223" s="171"/>
      <c r="E223" s="168" t="s">
        <v>9</v>
      </c>
      <c r="F223" s="160"/>
      <c r="G223" s="127"/>
    </row>
    <row r="224" spans="2:7" ht="13.6" customHeight="1" x14ac:dyDescent="0.25">
      <c r="B224" s="161"/>
      <c r="C224" s="162" t="s">
        <v>439</v>
      </c>
      <c r="D224" s="163">
        <v>42</v>
      </c>
      <c r="E224" s="162" t="s">
        <v>165</v>
      </c>
      <c r="F224" s="165" t="s">
        <v>441</v>
      </c>
      <c r="G224" s="127"/>
    </row>
    <row r="225" spans="2:7" ht="13.6" customHeight="1" x14ac:dyDescent="0.25">
      <c r="B225" s="161"/>
      <c r="C225" s="162" t="s">
        <v>195</v>
      </c>
      <c r="D225" s="163" t="s">
        <v>440</v>
      </c>
      <c r="E225" s="162" t="s">
        <v>439</v>
      </c>
      <c r="F225" s="165" t="s">
        <v>442</v>
      </c>
      <c r="G225" s="127"/>
    </row>
    <row r="226" spans="2:7" ht="13.6" customHeight="1" x14ac:dyDescent="0.25">
      <c r="B226" s="161"/>
      <c r="C226" s="162" t="s">
        <v>241</v>
      </c>
      <c r="D226" s="163">
        <v>19</v>
      </c>
      <c r="E226" s="162" t="s">
        <v>260</v>
      </c>
      <c r="F226" s="165" t="s">
        <v>443</v>
      </c>
      <c r="G226" s="127"/>
    </row>
    <row r="227" spans="2:7" ht="13.6" customHeight="1" x14ac:dyDescent="0.25">
      <c r="B227" s="151"/>
      <c r="C227" s="166" t="s">
        <v>168</v>
      </c>
      <c r="D227" s="326" t="s">
        <v>529</v>
      </c>
      <c r="E227" s="348"/>
      <c r="F227" s="349"/>
      <c r="G227" s="127"/>
    </row>
    <row r="228" spans="2:7" ht="13.6" customHeight="1" x14ac:dyDescent="0.25">
      <c r="B228" s="161"/>
      <c r="C228" s="101" t="s">
        <v>210</v>
      </c>
      <c r="D228" s="329"/>
      <c r="E228" s="332"/>
      <c r="F228" s="333"/>
      <c r="G228" s="127"/>
    </row>
    <row r="229" spans="2:7" ht="13.6" customHeight="1" x14ac:dyDescent="0.25">
      <c r="B229" s="161"/>
      <c r="C229" s="167" t="s">
        <v>164</v>
      </c>
      <c r="D229" s="329"/>
      <c r="E229" s="332"/>
      <c r="F229" s="333"/>
      <c r="G229" s="127"/>
    </row>
    <row r="230" spans="2:7" ht="13.6" customHeight="1" x14ac:dyDescent="0.25">
      <c r="B230" s="151"/>
      <c r="C230" s="168" t="s">
        <v>3</v>
      </c>
      <c r="D230" s="168" t="s">
        <v>10</v>
      </c>
      <c r="E230" s="168" t="s">
        <v>246</v>
      </c>
      <c r="F230" s="191" t="s">
        <v>160</v>
      </c>
      <c r="G230" s="127"/>
    </row>
    <row r="231" spans="2:7" ht="13.6" customHeight="1" x14ac:dyDescent="0.25">
      <c r="B231" s="124"/>
      <c r="C231" s="125" t="str">
        <f>Fixtures!F21</f>
        <v>Win</v>
      </c>
      <c r="D231" s="126" t="s">
        <v>269</v>
      </c>
      <c r="E231" s="126" t="s">
        <v>269</v>
      </c>
      <c r="F231" s="192" t="s">
        <v>118</v>
      </c>
      <c r="G231" s="127"/>
    </row>
    <row r="232" spans="2:7" ht="13.6" customHeight="1" x14ac:dyDescent="0.25">
      <c r="G232" s="127"/>
    </row>
    <row r="233" spans="2:7" ht="13.6" customHeight="1" x14ac:dyDescent="0.25">
      <c r="B233" s="177"/>
      <c r="C233" s="176">
        <f>Fixtures!B22</f>
        <v>44786</v>
      </c>
      <c r="D233" s="176"/>
      <c r="E233" s="178" t="str">
        <f>Fixtures!D22</f>
        <v>3:15pm</v>
      </c>
      <c r="F233" s="16" t="str">
        <f>Fixtures!E22</f>
        <v>Twenty20</v>
      </c>
      <c r="G233" s="127"/>
    </row>
    <row r="234" spans="2:7" ht="13.6" customHeight="1" x14ac:dyDescent="0.25">
      <c r="B234" s="151"/>
      <c r="C234" s="152" t="s">
        <v>69</v>
      </c>
      <c r="D234" s="153"/>
      <c r="E234" s="154" t="s">
        <v>444</v>
      </c>
      <c r="F234" s="160" t="s">
        <v>437</v>
      </c>
      <c r="G234" s="127"/>
    </row>
    <row r="235" spans="2:7" ht="13.6" customHeight="1" x14ac:dyDescent="0.25">
      <c r="B235" s="44"/>
      <c r="C235" s="174" t="str">
        <f>Fixtures!C22</f>
        <v>Post Modernists</v>
      </c>
      <c r="D235" s="163"/>
      <c r="E235" s="48" t="s">
        <v>445</v>
      </c>
      <c r="F235" s="157" t="s">
        <v>446</v>
      </c>
      <c r="G235" s="127"/>
    </row>
    <row r="236" spans="2:7" ht="13.6" customHeight="1" x14ac:dyDescent="0.25">
      <c r="B236" s="151"/>
      <c r="C236" s="168" t="s">
        <v>8</v>
      </c>
      <c r="D236" s="171"/>
      <c r="E236" s="168" t="s">
        <v>9</v>
      </c>
      <c r="F236" s="160"/>
      <c r="G236" s="127"/>
    </row>
    <row r="237" spans="2:7" ht="13.6" customHeight="1" x14ac:dyDescent="0.25">
      <c r="B237" s="161"/>
      <c r="C237" s="162" t="s">
        <v>447</v>
      </c>
      <c r="D237" s="163">
        <v>47</v>
      </c>
      <c r="E237" s="162" t="s">
        <v>439</v>
      </c>
      <c r="F237" s="164" t="s">
        <v>449</v>
      </c>
      <c r="G237" s="127"/>
    </row>
    <row r="238" spans="2:7" ht="13.6" customHeight="1" x14ac:dyDescent="0.25">
      <c r="B238" s="161"/>
      <c r="C238" s="162" t="s">
        <v>369</v>
      </c>
      <c r="D238" s="163" t="s">
        <v>448</v>
      </c>
      <c r="E238" s="162" t="s">
        <v>188</v>
      </c>
      <c r="F238" s="165" t="s">
        <v>450</v>
      </c>
      <c r="G238" s="127"/>
    </row>
    <row r="239" spans="2:7" ht="13.6" customHeight="1" x14ac:dyDescent="0.25">
      <c r="B239" s="161"/>
      <c r="C239" s="162" t="s">
        <v>260</v>
      </c>
      <c r="D239" s="163">
        <v>26</v>
      </c>
      <c r="E239" s="162" t="s">
        <v>251</v>
      </c>
      <c r="F239" s="165" t="s">
        <v>451</v>
      </c>
      <c r="G239" s="127"/>
    </row>
    <row r="240" spans="2:7" ht="13.6" customHeight="1" x14ac:dyDescent="0.25">
      <c r="B240" s="151"/>
      <c r="C240" s="166" t="s">
        <v>168</v>
      </c>
      <c r="D240" s="326" t="s">
        <v>452</v>
      </c>
      <c r="E240" s="348"/>
      <c r="F240" s="349"/>
      <c r="G240" s="127"/>
    </row>
    <row r="241" spans="2:7" ht="13.6" customHeight="1" x14ac:dyDescent="0.25">
      <c r="B241" s="161"/>
      <c r="C241" s="101" t="s">
        <v>210</v>
      </c>
      <c r="D241" s="329"/>
      <c r="E241" s="332"/>
      <c r="F241" s="333"/>
      <c r="G241" s="127"/>
    </row>
    <row r="242" spans="2:7" ht="13.6" customHeight="1" x14ac:dyDescent="0.25">
      <c r="B242" s="161"/>
      <c r="C242" s="167" t="s">
        <v>164</v>
      </c>
      <c r="D242" s="329"/>
      <c r="E242" s="332"/>
      <c r="F242" s="333"/>
      <c r="G242" s="127"/>
    </row>
    <row r="243" spans="2:7" ht="13.6" customHeight="1" x14ac:dyDescent="0.25">
      <c r="B243" s="151"/>
      <c r="C243" s="168" t="s">
        <v>3</v>
      </c>
      <c r="D243" s="168" t="s">
        <v>10</v>
      </c>
      <c r="E243" s="168" t="s">
        <v>246</v>
      </c>
      <c r="F243" s="191" t="s">
        <v>160</v>
      </c>
      <c r="G243" s="127"/>
    </row>
    <row r="244" spans="2:7" ht="13.6" customHeight="1" x14ac:dyDescent="0.25">
      <c r="B244" s="124"/>
      <c r="C244" s="125" t="str">
        <f>Fixtures!F22</f>
        <v>Loss</v>
      </c>
      <c r="D244" s="119" t="s">
        <v>453</v>
      </c>
      <c r="E244" s="126" t="s">
        <v>188</v>
      </c>
      <c r="F244" s="192" t="s">
        <v>118</v>
      </c>
      <c r="G244" s="127"/>
    </row>
    <row r="245" spans="2:7" ht="13.6" customHeight="1" x14ac:dyDescent="0.25">
      <c r="G245" s="127"/>
    </row>
    <row r="246" spans="2:7" ht="13.6" customHeight="1" x14ac:dyDescent="0.25">
      <c r="B246" s="177"/>
      <c r="C246" s="176">
        <f>Fixtures!B23</f>
        <v>44787</v>
      </c>
      <c r="D246" s="176"/>
      <c r="E246" s="178" t="str">
        <f>Fixtures!D23</f>
        <v>3:00pm</v>
      </c>
      <c r="F246" s="16" t="str">
        <f>Fixtures!E23</f>
        <v>The Hundred</v>
      </c>
      <c r="G246" s="127"/>
    </row>
    <row r="247" spans="2:7" ht="13.6" customHeight="1" x14ac:dyDescent="0.25">
      <c r="B247" s="151"/>
      <c r="C247" s="174" t="str">
        <f>Fixtures!C23</f>
        <v>Princes Head</v>
      </c>
      <c r="D247" s="153"/>
      <c r="E247" s="302" t="s">
        <v>454</v>
      </c>
      <c r="F247" s="160" t="s">
        <v>184</v>
      </c>
      <c r="G247" s="127"/>
    </row>
    <row r="248" spans="2:7" ht="13.6" customHeight="1" x14ac:dyDescent="0.25">
      <c r="B248" s="44"/>
      <c r="C248" s="174" t="s">
        <v>69</v>
      </c>
      <c r="D248" s="163"/>
      <c r="E248" s="48" t="s">
        <v>473</v>
      </c>
      <c r="F248" s="157" t="s">
        <v>458</v>
      </c>
      <c r="G248" s="127"/>
    </row>
    <row r="249" spans="2:7" ht="13.6" customHeight="1" x14ac:dyDescent="0.25">
      <c r="B249" s="151"/>
      <c r="C249" s="168" t="s">
        <v>8</v>
      </c>
      <c r="D249" s="171"/>
      <c r="E249" s="168" t="s">
        <v>9</v>
      </c>
      <c r="F249" s="160"/>
      <c r="G249" s="127"/>
    </row>
    <row r="250" spans="2:7" ht="13.6" customHeight="1" x14ac:dyDescent="0.25">
      <c r="B250" s="161"/>
      <c r="C250" s="162" t="s">
        <v>439</v>
      </c>
      <c r="D250" s="163" t="s">
        <v>455</v>
      </c>
      <c r="E250" s="162" t="s">
        <v>369</v>
      </c>
      <c r="F250" s="164" t="s">
        <v>457</v>
      </c>
      <c r="G250" s="127"/>
    </row>
    <row r="251" spans="2:7" ht="13.6" customHeight="1" x14ac:dyDescent="0.25">
      <c r="B251" s="161"/>
      <c r="C251" s="162" t="s">
        <v>398</v>
      </c>
      <c r="D251" s="163">
        <v>44</v>
      </c>
      <c r="E251" s="162" t="s">
        <v>281</v>
      </c>
      <c r="F251" s="165" t="s">
        <v>459</v>
      </c>
      <c r="G251" s="127"/>
    </row>
    <row r="252" spans="2:7" ht="13.6" customHeight="1" x14ac:dyDescent="0.25">
      <c r="B252" s="161"/>
      <c r="C252" s="162" t="s">
        <v>185</v>
      </c>
      <c r="D252" s="163" t="s">
        <v>456</v>
      </c>
      <c r="E252" s="162" t="s">
        <v>460</v>
      </c>
      <c r="F252" s="165" t="s">
        <v>461</v>
      </c>
      <c r="G252" s="127"/>
    </row>
    <row r="253" spans="2:7" ht="13.6" customHeight="1" x14ac:dyDescent="0.25">
      <c r="B253" s="151"/>
      <c r="C253" s="166" t="s">
        <v>193</v>
      </c>
      <c r="D253" s="326" t="s">
        <v>462</v>
      </c>
      <c r="E253" s="348"/>
      <c r="F253" s="349"/>
      <c r="G253" s="127"/>
    </row>
    <row r="254" spans="2:7" ht="13.6" customHeight="1" x14ac:dyDescent="0.25">
      <c r="B254" s="161"/>
      <c r="C254" s="101" t="s">
        <v>211</v>
      </c>
      <c r="D254" s="329" t="s">
        <v>163</v>
      </c>
      <c r="E254" s="332"/>
      <c r="F254" s="333"/>
      <c r="G254" s="127"/>
    </row>
    <row r="255" spans="2:7" ht="13.6" customHeight="1" x14ac:dyDescent="0.25">
      <c r="B255" s="161"/>
      <c r="C255" s="167" t="s">
        <v>164</v>
      </c>
      <c r="D255" s="329"/>
      <c r="E255" s="332"/>
      <c r="F255" s="333"/>
      <c r="G255" s="127"/>
    </row>
    <row r="256" spans="2:7" ht="13.6" customHeight="1" x14ac:dyDescent="0.25">
      <c r="B256" s="151"/>
      <c r="C256" s="168" t="s">
        <v>3</v>
      </c>
      <c r="D256" s="168" t="s">
        <v>10</v>
      </c>
      <c r="E256" s="168" t="s">
        <v>246</v>
      </c>
      <c r="F256" s="191" t="s">
        <v>160</v>
      </c>
      <c r="G256" s="127"/>
    </row>
    <row r="257" spans="2:7" ht="13.6" customHeight="1" x14ac:dyDescent="0.25">
      <c r="B257" s="124"/>
      <c r="C257" s="125" t="str">
        <f>Fixtures!F23</f>
        <v>Win</v>
      </c>
      <c r="D257" s="126" t="s">
        <v>269</v>
      </c>
      <c r="E257" s="126" t="s">
        <v>269</v>
      </c>
      <c r="F257" s="192" t="s">
        <v>118</v>
      </c>
      <c r="G257" s="127"/>
    </row>
    <row r="258" spans="2:7" ht="13.6" customHeight="1" x14ac:dyDescent="0.25">
      <c r="G258" s="127"/>
    </row>
    <row r="259" spans="2:7" ht="13.6" customHeight="1" x14ac:dyDescent="0.25">
      <c r="B259" s="177"/>
      <c r="C259" s="176">
        <f>Fixtures!B24</f>
        <v>44787</v>
      </c>
      <c r="D259" s="176"/>
      <c r="E259" s="178" t="str">
        <f>Fixtures!D24</f>
        <v>5:15pm</v>
      </c>
      <c r="F259" s="16" t="str">
        <f>Fixtures!E24</f>
        <v>The Hundred</v>
      </c>
      <c r="G259" s="127"/>
    </row>
    <row r="260" spans="2:7" ht="13.6" customHeight="1" x14ac:dyDescent="0.25">
      <c r="B260" s="151"/>
      <c r="C260" s="152" t="s">
        <v>69</v>
      </c>
      <c r="D260" s="153"/>
      <c r="E260" s="154" t="s">
        <v>463</v>
      </c>
      <c r="F260" s="160" t="s">
        <v>184</v>
      </c>
      <c r="G260" s="127"/>
    </row>
    <row r="261" spans="2:7" ht="13.6" customHeight="1" x14ac:dyDescent="0.25">
      <c r="B261" s="44"/>
      <c r="C261" s="174" t="str">
        <f>Fixtures!C24</f>
        <v>Post Modernists</v>
      </c>
      <c r="D261" s="163"/>
      <c r="E261" s="175" t="s">
        <v>464</v>
      </c>
      <c r="F261" s="157" t="s">
        <v>184</v>
      </c>
      <c r="G261" s="127"/>
    </row>
    <row r="262" spans="2:7" ht="13.6" customHeight="1" x14ac:dyDescent="0.25">
      <c r="B262" s="151"/>
      <c r="C262" s="168" t="s">
        <v>8</v>
      </c>
      <c r="D262" s="171"/>
      <c r="E262" s="168" t="s">
        <v>9</v>
      </c>
      <c r="F262" s="160"/>
      <c r="G262" s="127"/>
    </row>
    <row r="263" spans="2:7" ht="13.6" customHeight="1" x14ac:dyDescent="0.25">
      <c r="B263" s="161"/>
      <c r="C263" s="162" t="s">
        <v>187</v>
      </c>
      <c r="D263" s="163">
        <v>75</v>
      </c>
      <c r="E263" s="162" t="s">
        <v>241</v>
      </c>
      <c r="F263" s="292" t="s">
        <v>466</v>
      </c>
      <c r="G263" s="127"/>
    </row>
    <row r="264" spans="2:7" ht="13.6" customHeight="1" x14ac:dyDescent="0.25">
      <c r="B264" s="161"/>
      <c r="C264" s="162" t="s">
        <v>241</v>
      </c>
      <c r="D264" s="163">
        <v>24</v>
      </c>
      <c r="E264" s="162" t="s">
        <v>460</v>
      </c>
      <c r="F264" s="165" t="s">
        <v>467</v>
      </c>
      <c r="G264" s="127"/>
    </row>
    <row r="265" spans="2:7" ht="13.6" customHeight="1" x14ac:dyDescent="0.25">
      <c r="B265" s="161"/>
      <c r="C265" s="162" t="s">
        <v>185</v>
      </c>
      <c r="D265" s="163" t="s">
        <v>465</v>
      </c>
      <c r="E265" s="162" t="s">
        <v>281</v>
      </c>
      <c r="F265" s="165" t="s">
        <v>468</v>
      </c>
      <c r="G265" s="127"/>
    </row>
    <row r="266" spans="2:7" ht="13.6" customHeight="1" x14ac:dyDescent="0.25">
      <c r="B266" s="151"/>
      <c r="C266" s="166" t="s">
        <v>193</v>
      </c>
      <c r="D266" s="326" t="s">
        <v>469</v>
      </c>
      <c r="E266" s="348"/>
      <c r="F266" s="349"/>
      <c r="G266" s="127"/>
    </row>
    <row r="267" spans="2:7" ht="13.6" customHeight="1" x14ac:dyDescent="0.25">
      <c r="B267" s="161"/>
      <c r="C267" s="101" t="s">
        <v>210</v>
      </c>
      <c r="D267" s="329"/>
      <c r="E267" s="332"/>
      <c r="F267" s="333"/>
      <c r="G267" s="127"/>
    </row>
    <row r="268" spans="2:7" ht="13.6" customHeight="1" x14ac:dyDescent="0.25">
      <c r="B268" s="161"/>
      <c r="C268" s="167" t="s">
        <v>323</v>
      </c>
      <c r="D268" s="329" t="s">
        <v>187</v>
      </c>
      <c r="E268" s="332"/>
      <c r="F268" s="333"/>
      <c r="G268" s="127"/>
    </row>
    <row r="269" spans="2:7" ht="13.6" customHeight="1" x14ac:dyDescent="0.25">
      <c r="B269" s="151"/>
      <c r="C269" s="168" t="s">
        <v>3</v>
      </c>
      <c r="D269" s="168" t="s">
        <v>10</v>
      </c>
      <c r="E269" s="168" t="s">
        <v>246</v>
      </c>
      <c r="F269" s="191" t="s">
        <v>160</v>
      </c>
      <c r="G269" s="127"/>
    </row>
    <row r="270" spans="2:7" ht="13.6" customHeight="1" x14ac:dyDescent="0.25">
      <c r="B270" s="124"/>
      <c r="C270" s="125" t="str">
        <f>Fixtures!F24</f>
        <v>Win</v>
      </c>
      <c r="D270" s="119" t="s">
        <v>398</v>
      </c>
      <c r="E270" s="120" t="s">
        <v>163</v>
      </c>
      <c r="F270" s="192" t="s">
        <v>118</v>
      </c>
      <c r="G270" s="127"/>
    </row>
    <row r="271" spans="2:7" ht="13.6" customHeight="1" x14ac:dyDescent="0.25">
      <c r="G271" s="127"/>
    </row>
    <row r="272" spans="2:7" ht="13.6" customHeight="1" x14ac:dyDescent="0.25">
      <c r="B272" s="177"/>
      <c r="C272" s="176">
        <f>Fixtures!B25</f>
        <v>44794</v>
      </c>
      <c r="D272" s="176"/>
      <c r="E272" s="178" t="str">
        <f>Fixtures!D25</f>
        <v>1:00pm</v>
      </c>
      <c r="F272" s="16" t="str">
        <f>Fixtures!E25</f>
        <v>40 overs</v>
      </c>
      <c r="G272" s="127"/>
    </row>
    <row r="273" spans="2:7" ht="13.6" customHeight="1" x14ac:dyDescent="0.25">
      <c r="B273" s="151"/>
      <c r="C273" s="152" t="s">
        <v>69</v>
      </c>
      <c r="D273" s="153"/>
      <c r="E273" s="154"/>
      <c r="F273" s="160"/>
      <c r="G273" s="127"/>
    </row>
    <row r="274" spans="2:7" ht="13.6" customHeight="1" x14ac:dyDescent="0.25">
      <c r="B274" s="44"/>
      <c r="C274" s="174" t="str">
        <f>Fixtures!C25</f>
        <v>Southgate Adelaide</v>
      </c>
      <c r="D274" s="163"/>
      <c r="E274" s="175"/>
      <c r="F274" s="157"/>
      <c r="G274" s="127"/>
    </row>
    <row r="275" spans="2:7" ht="13.6" customHeight="1" x14ac:dyDescent="0.25">
      <c r="B275" s="339" t="s">
        <v>177</v>
      </c>
      <c r="C275" s="340"/>
      <c r="D275" s="340"/>
      <c r="E275" s="340"/>
      <c r="F275" s="341"/>
      <c r="G275" s="127"/>
    </row>
    <row r="276" spans="2:7" ht="13.6" customHeight="1" x14ac:dyDescent="0.25">
      <c r="B276" s="342"/>
      <c r="C276" s="343"/>
      <c r="D276" s="343"/>
      <c r="E276" s="343"/>
      <c r="F276" s="344"/>
      <c r="G276" s="127"/>
    </row>
    <row r="277" spans="2:7" ht="13.6" customHeight="1" x14ac:dyDescent="0.25">
      <c r="B277" s="345"/>
      <c r="C277" s="346"/>
      <c r="D277" s="346"/>
      <c r="E277" s="346"/>
      <c r="F277" s="347"/>
      <c r="G277" s="127"/>
    </row>
    <row r="278" spans="2:7" ht="13.6" customHeight="1" x14ac:dyDescent="0.25"/>
    <row r="279" spans="2:7" ht="13.6" customHeight="1" x14ac:dyDescent="0.25">
      <c r="B279" s="177"/>
      <c r="C279" s="176">
        <f>Fixtures!B26</f>
        <v>44801</v>
      </c>
      <c r="D279" s="176"/>
      <c r="E279" s="178" t="str">
        <f>Fixtures!D26</f>
        <v>1:00pm</v>
      </c>
      <c r="F279" s="16" t="str">
        <f>Fixtures!E26</f>
        <v>40 overs</v>
      </c>
    </row>
    <row r="280" spans="2:7" ht="13.6" customHeight="1" x14ac:dyDescent="0.25">
      <c r="B280" s="151"/>
      <c r="C280" s="152" t="s">
        <v>69</v>
      </c>
      <c r="D280" s="153"/>
      <c r="E280" s="154" t="s">
        <v>475</v>
      </c>
      <c r="F280" s="160" t="s">
        <v>476</v>
      </c>
    </row>
    <row r="281" spans="2:7" ht="13.6" customHeight="1" x14ac:dyDescent="0.25">
      <c r="B281" s="44"/>
      <c r="C281" s="174" t="str">
        <f>Fixtures!C26</f>
        <v>Wembley</v>
      </c>
      <c r="D281" s="163"/>
      <c r="E281" s="48">
        <v>128</v>
      </c>
      <c r="F281" s="157" t="s">
        <v>477</v>
      </c>
    </row>
    <row r="282" spans="2:7" ht="13.6" customHeight="1" x14ac:dyDescent="0.25">
      <c r="B282" s="151"/>
      <c r="C282" s="168" t="s">
        <v>8</v>
      </c>
      <c r="D282" s="171"/>
      <c r="E282" s="168" t="s">
        <v>9</v>
      </c>
      <c r="F282" s="160"/>
    </row>
    <row r="283" spans="2:7" ht="13.6" customHeight="1" x14ac:dyDescent="0.25">
      <c r="B283" s="161"/>
      <c r="C283" s="162" t="s">
        <v>478</v>
      </c>
      <c r="D283" s="163" t="s">
        <v>479</v>
      </c>
      <c r="E283" s="162" t="s">
        <v>439</v>
      </c>
      <c r="F283" s="164" t="s">
        <v>482</v>
      </c>
    </row>
    <row r="284" spans="2:7" ht="13.6" customHeight="1" x14ac:dyDescent="0.25">
      <c r="B284" s="161"/>
      <c r="C284" s="162" t="s">
        <v>163</v>
      </c>
      <c r="D284" s="163">
        <v>31</v>
      </c>
      <c r="E284" s="162" t="s">
        <v>486</v>
      </c>
      <c r="F284" s="165" t="s">
        <v>483</v>
      </c>
    </row>
    <row r="285" spans="2:7" ht="13.6" customHeight="1" x14ac:dyDescent="0.25">
      <c r="B285" s="161"/>
      <c r="C285" s="162" t="s">
        <v>439</v>
      </c>
      <c r="D285" s="163">
        <v>10</v>
      </c>
      <c r="E285" s="162" t="s">
        <v>484</v>
      </c>
      <c r="F285" s="165" t="s">
        <v>485</v>
      </c>
    </row>
    <row r="286" spans="2:7" ht="13.6" customHeight="1" x14ac:dyDescent="0.25">
      <c r="B286" s="151"/>
      <c r="C286" s="166" t="s">
        <v>325</v>
      </c>
      <c r="D286" s="326" t="s">
        <v>488</v>
      </c>
      <c r="E286" s="348"/>
      <c r="F286" s="349"/>
    </row>
    <row r="287" spans="2:7" ht="13.6" customHeight="1" x14ac:dyDescent="0.25">
      <c r="B287" s="161"/>
      <c r="C287" s="101" t="s">
        <v>248</v>
      </c>
      <c r="D287" s="329"/>
      <c r="E287" s="332"/>
      <c r="F287" s="333"/>
    </row>
    <row r="288" spans="2:7" ht="13.6" customHeight="1" x14ac:dyDescent="0.25">
      <c r="B288" s="161"/>
      <c r="C288" s="167" t="s">
        <v>164</v>
      </c>
      <c r="D288" s="329"/>
      <c r="E288" s="332"/>
      <c r="F288" s="333"/>
    </row>
    <row r="289" spans="2:6" ht="13.6" customHeight="1" x14ac:dyDescent="0.25">
      <c r="B289" s="151"/>
      <c r="C289" s="168" t="s">
        <v>3</v>
      </c>
      <c r="D289" s="168" t="s">
        <v>10</v>
      </c>
      <c r="E289" s="168" t="s">
        <v>246</v>
      </c>
      <c r="F289" s="191"/>
    </row>
    <row r="290" spans="2:6" ht="13.6" customHeight="1" x14ac:dyDescent="0.25">
      <c r="B290" s="124"/>
      <c r="C290" s="125" t="str">
        <f>Fixtures!F26</f>
        <v>Win</v>
      </c>
      <c r="D290" s="119" t="s">
        <v>478</v>
      </c>
      <c r="E290" s="126" t="s">
        <v>487</v>
      </c>
      <c r="F290" s="192" t="s">
        <v>118</v>
      </c>
    </row>
    <row r="291" spans="2:6" ht="13.6" customHeight="1" x14ac:dyDescent="0.25"/>
    <row r="292" spans="2:6" ht="13.6" customHeight="1" x14ac:dyDescent="0.25">
      <c r="B292" s="177"/>
      <c r="C292" s="176">
        <f>Fixtures!B27</f>
        <v>44808</v>
      </c>
      <c r="D292" s="176"/>
      <c r="E292" s="178" t="str">
        <f>Fixtures!D27</f>
        <v>1:00pm</v>
      </c>
      <c r="F292" s="16" t="str">
        <f>Fixtures!E27</f>
        <v>40 overs</v>
      </c>
    </row>
    <row r="293" spans="2:6" ht="13.6" customHeight="1" x14ac:dyDescent="0.25">
      <c r="B293" s="151"/>
      <c r="C293" s="152" t="str">
        <f>Fixtures!C27</f>
        <v>Wembley</v>
      </c>
      <c r="D293" s="153"/>
      <c r="E293" s="154">
        <v>125</v>
      </c>
      <c r="F293" s="160" t="s">
        <v>152</v>
      </c>
    </row>
    <row r="294" spans="2:6" ht="13.6" customHeight="1" x14ac:dyDescent="0.25">
      <c r="B294" s="44"/>
      <c r="C294" s="174" t="s">
        <v>69</v>
      </c>
      <c r="D294" s="163"/>
      <c r="E294" s="48" t="s">
        <v>496</v>
      </c>
      <c r="F294" s="157" t="s">
        <v>250</v>
      </c>
    </row>
    <row r="295" spans="2:6" ht="13.6" customHeight="1" x14ac:dyDescent="0.25">
      <c r="B295" s="151"/>
      <c r="C295" s="168" t="s">
        <v>8</v>
      </c>
      <c r="D295" s="171"/>
      <c r="E295" s="168" t="s">
        <v>9</v>
      </c>
      <c r="F295" s="160"/>
    </row>
    <row r="296" spans="2:6" ht="13.6" customHeight="1" x14ac:dyDescent="0.25">
      <c r="B296" s="161"/>
      <c r="C296" s="162" t="s">
        <v>187</v>
      </c>
      <c r="D296" s="163">
        <v>38</v>
      </c>
      <c r="E296" s="162" t="s">
        <v>460</v>
      </c>
      <c r="F296" s="164" t="s">
        <v>497</v>
      </c>
    </row>
    <row r="297" spans="2:6" ht="13.6" customHeight="1" x14ac:dyDescent="0.25">
      <c r="B297" s="161"/>
      <c r="C297" s="162" t="s">
        <v>378</v>
      </c>
      <c r="D297" s="163">
        <v>29</v>
      </c>
      <c r="E297" s="162" t="s">
        <v>397</v>
      </c>
      <c r="F297" s="165" t="s">
        <v>498</v>
      </c>
    </row>
    <row r="298" spans="2:6" ht="13.6" customHeight="1" x14ac:dyDescent="0.25">
      <c r="B298" s="161"/>
      <c r="C298" s="162" t="s">
        <v>397</v>
      </c>
      <c r="D298" s="163">
        <v>15</v>
      </c>
      <c r="E298" s="162" t="s">
        <v>369</v>
      </c>
      <c r="F298" s="165" t="s">
        <v>499</v>
      </c>
    </row>
    <row r="299" spans="2:6" ht="13.6" customHeight="1" x14ac:dyDescent="0.25">
      <c r="B299" s="151"/>
      <c r="C299" s="166" t="s">
        <v>325</v>
      </c>
      <c r="D299" s="326" t="s">
        <v>530</v>
      </c>
      <c r="E299" s="348"/>
      <c r="F299" s="349"/>
    </row>
    <row r="300" spans="2:6" ht="13.6" customHeight="1" x14ac:dyDescent="0.25">
      <c r="B300" s="161"/>
      <c r="C300" s="101" t="s">
        <v>248</v>
      </c>
      <c r="D300" s="329"/>
      <c r="E300" s="332"/>
      <c r="F300" s="333"/>
    </row>
    <row r="301" spans="2:6" ht="13.6" customHeight="1" x14ac:dyDescent="0.25">
      <c r="B301" s="161"/>
      <c r="C301" s="167" t="s">
        <v>233</v>
      </c>
      <c r="D301" s="329"/>
      <c r="E301" s="332"/>
      <c r="F301" s="333"/>
    </row>
    <row r="302" spans="2:6" ht="13.6" customHeight="1" x14ac:dyDescent="0.25">
      <c r="B302" s="151"/>
      <c r="C302" s="168" t="s">
        <v>3</v>
      </c>
      <c r="D302" s="168" t="s">
        <v>10</v>
      </c>
      <c r="E302" s="168" t="s">
        <v>246</v>
      </c>
      <c r="F302" s="191"/>
    </row>
    <row r="303" spans="2:6" ht="13.6" customHeight="1" x14ac:dyDescent="0.25">
      <c r="B303" s="124"/>
      <c r="C303" s="125" t="str">
        <f>Fixtures!F27</f>
        <v>Win</v>
      </c>
      <c r="D303" s="119" t="s">
        <v>163</v>
      </c>
      <c r="E303" s="126" t="s">
        <v>195</v>
      </c>
      <c r="F303" s="192" t="s">
        <v>118</v>
      </c>
    </row>
    <row r="304" spans="2:6" ht="13.6" customHeight="1" x14ac:dyDescent="0.25"/>
    <row r="305" spans="2:6" ht="13.6" customHeight="1" x14ac:dyDescent="0.25">
      <c r="B305" s="177"/>
      <c r="C305" s="176">
        <f>Fixtures!B28</f>
        <v>44815</v>
      </c>
      <c r="D305" s="176"/>
      <c r="E305" s="178" t="str">
        <f>Fixtures!D28</f>
        <v>1:00pm</v>
      </c>
      <c r="F305" s="16" t="str">
        <f>Fixtures!E28</f>
        <v>40 overs</v>
      </c>
    </row>
    <row r="306" spans="2:6" ht="13.6" customHeight="1" x14ac:dyDescent="0.25">
      <c r="B306" s="151"/>
      <c r="C306" s="152" t="s">
        <v>69</v>
      </c>
      <c r="D306" s="153"/>
      <c r="E306" s="154" t="s">
        <v>505</v>
      </c>
      <c r="F306" s="160" t="s">
        <v>152</v>
      </c>
    </row>
    <row r="307" spans="2:6" ht="13.6" customHeight="1" x14ac:dyDescent="0.25">
      <c r="B307" s="44"/>
      <c r="C307" s="174" t="str">
        <f>Fixtures!C28</f>
        <v>Highgate</v>
      </c>
      <c r="D307" s="163"/>
      <c r="E307" s="48" t="s">
        <v>506</v>
      </c>
      <c r="F307" s="157" t="s">
        <v>507</v>
      </c>
    </row>
    <row r="308" spans="2:6" ht="13.6" customHeight="1" x14ac:dyDescent="0.25">
      <c r="B308" s="151"/>
      <c r="C308" s="168" t="s">
        <v>8</v>
      </c>
      <c r="D308" s="171"/>
      <c r="E308" s="168" t="s">
        <v>9</v>
      </c>
      <c r="F308" s="160"/>
    </row>
    <row r="309" spans="2:6" ht="13.6" customHeight="1" x14ac:dyDescent="0.25">
      <c r="B309" s="161"/>
      <c r="C309" s="162" t="s">
        <v>162</v>
      </c>
      <c r="D309" s="163">
        <v>86</v>
      </c>
      <c r="E309" s="162" t="s">
        <v>509</v>
      </c>
      <c r="F309" s="164" t="s">
        <v>510</v>
      </c>
    </row>
    <row r="310" spans="2:6" ht="13.6" customHeight="1" x14ac:dyDescent="0.25">
      <c r="B310" s="161"/>
      <c r="C310" s="162" t="s">
        <v>478</v>
      </c>
      <c r="D310" s="163" t="s">
        <v>508</v>
      </c>
      <c r="E310" s="162" t="s">
        <v>187</v>
      </c>
      <c r="F310" s="165" t="s">
        <v>511</v>
      </c>
    </row>
    <row r="311" spans="2:6" ht="13.6" customHeight="1" x14ac:dyDescent="0.25">
      <c r="B311" s="161"/>
      <c r="C311" s="162" t="s">
        <v>195</v>
      </c>
      <c r="D311" s="163">
        <v>9</v>
      </c>
      <c r="E311" s="162" t="s">
        <v>308</v>
      </c>
      <c r="F311" s="165" t="s">
        <v>512</v>
      </c>
    </row>
    <row r="312" spans="2:6" ht="13.6" customHeight="1" x14ac:dyDescent="0.25">
      <c r="B312" s="151"/>
      <c r="C312" s="166" t="s">
        <v>193</v>
      </c>
      <c r="D312" s="326" t="s">
        <v>526</v>
      </c>
      <c r="E312" s="348"/>
      <c r="F312" s="349"/>
    </row>
    <row r="313" spans="2:6" ht="13.6" customHeight="1" x14ac:dyDescent="0.25">
      <c r="B313" s="161"/>
      <c r="C313" s="101" t="s">
        <v>248</v>
      </c>
      <c r="D313" s="329"/>
      <c r="E313" s="332"/>
      <c r="F313" s="333"/>
    </row>
    <row r="314" spans="2:6" ht="13.6" customHeight="1" x14ac:dyDescent="0.25">
      <c r="B314" s="161"/>
      <c r="C314" s="167" t="s">
        <v>233</v>
      </c>
      <c r="D314" s="329"/>
      <c r="E314" s="332"/>
      <c r="F314" s="333"/>
    </row>
    <row r="315" spans="2:6" ht="13.6" customHeight="1" x14ac:dyDescent="0.25">
      <c r="B315" s="151"/>
      <c r="C315" s="168" t="s">
        <v>3</v>
      </c>
      <c r="D315" s="168" t="s">
        <v>10</v>
      </c>
      <c r="E315" s="168" t="s">
        <v>246</v>
      </c>
      <c r="F315" s="191"/>
    </row>
    <row r="316" spans="2:6" ht="13.6" customHeight="1" x14ac:dyDescent="0.25">
      <c r="B316" s="124"/>
      <c r="C316" s="125" t="str">
        <f>Fixtures!F28</f>
        <v>Loss</v>
      </c>
      <c r="D316" s="119" t="s">
        <v>195</v>
      </c>
      <c r="E316" s="126" t="s">
        <v>195</v>
      </c>
      <c r="F316" s="192" t="s">
        <v>118</v>
      </c>
    </row>
    <row r="317" spans="2:6" ht="13.6" customHeight="1" x14ac:dyDescent="0.25"/>
    <row r="318" spans="2:6" ht="13.6" customHeight="1" x14ac:dyDescent="0.25">
      <c r="B318" s="177"/>
      <c r="C318" s="176">
        <f>Fixtures!B29</f>
        <v>44822</v>
      </c>
      <c r="D318" s="176"/>
      <c r="E318" s="178" t="str">
        <f>Fixtures!D29</f>
        <v>12:00pm</v>
      </c>
      <c r="F318" s="16" t="str">
        <f>Fixtures!E29</f>
        <v>40 overs</v>
      </c>
    </row>
    <row r="319" spans="2:6" ht="13.6" customHeight="1" x14ac:dyDescent="0.25">
      <c r="B319" s="151"/>
      <c r="C319" s="152" t="s">
        <v>69</v>
      </c>
      <c r="D319" s="153"/>
      <c r="E319" s="154" t="s">
        <v>517</v>
      </c>
      <c r="F319" s="160" t="s">
        <v>152</v>
      </c>
    </row>
    <row r="320" spans="2:6" ht="13.6" customHeight="1" x14ac:dyDescent="0.25">
      <c r="B320" s="44"/>
      <c r="C320" s="174" t="str">
        <f>Fixtures!C29</f>
        <v>Crouch End</v>
      </c>
      <c r="D320" s="163"/>
      <c r="E320" s="48">
        <v>201</v>
      </c>
      <c r="F320" s="157" t="s">
        <v>518</v>
      </c>
    </row>
    <row r="321" spans="2:6" ht="13.6" customHeight="1" x14ac:dyDescent="0.25">
      <c r="B321" s="151"/>
      <c r="C321" s="168" t="s">
        <v>8</v>
      </c>
      <c r="D321" s="171"/>
      <c r="E321" s="168" t="s">
        <v>9</v>
      </c>
      <c r="F321" s="160"/>
    </row>
    <row r="322" spans="2:6" ht="13.6" customHeight="1" x14ac:dyDescent="0.25">
      <c r="B322" s="161"/>
      <c r="C322" s="162" t="s">
        <v>240</v>
      </c>
      <c r="D322" s="163">
        <v>73</v>
      </c>
      <c r="E322" s="162" t="s">
        <v>520</v>
      </c>
      <c r="F322" s="164" t="s">
        <v>527</v>
      </c>
    </row>
    <row r="323" spans="2:6" ht="13.6" customHeight="1" x14ac:dyDescent="0.25">
      <c r="B323" s="161"/>
      <c r="C323" s="162" t="s">
        <v>187</v>
      </c>
      <c r="D323" s="163">
        <v>44</v>
      </c>
      <c r="E323" s="162" t="s">
        <v>378</v>
      </c>
      <c r="F323" s="165" t="s">
        <v>521</v>
      </c>
    </row>
    <row r="324" spans="2:6" ht="13.6" customHeight="1" x14ac:dyDescent="0.25">
      <c r="B324" s="161"/>
      <c r="C324" s="162" t="s">
        <v>185</v>
      </c>
      <c r="D324" s="163" t="s">
        <v>519</v>
      </c>
      <c r="E324" s="162" t="s">
        <v>185</v>
      </c>
      <c r="F324" s="165" t="s">
        <v>522</v>
      </c>
    </row>
    <row r="325" spans="2:6" ht="13.6" customHeight="1" x14ac:dyDescent="0.25">
      <c r="B325" s="151"/>
      <c r="C325" s="166" t="s">
        <v>209</v>
      </c>
      <c r="D325" s="326" t="s">
        <v>523</v>
      </c>
      <c r="E325" s="348"/>
      <c r="F325" s="349"/>
    </row>
    <row r="326" spans="2:6" ht="13.6" customHeight="1" x14ac:dyDescent="0.25">
      <c r="B326" s="161"/>
      <c r="C326" s="101" t="s">
        <v>211</v>
      </c>
      <c r="D326" s="329" t="s">
        <v>163</v>
      </c>
      <c r="E326" s="332"/>
      <c r="F326" s="333"/>
    </row>
    <row r="327" spans="2:6" ht="13.6" customHeight="1" x14ac:dyDescent="0.25">
      <c r="B327" s="161"/>
      <c r="C327" s="167" t="s">
        <v>524</v>
      </c>
      <c r="D327" s="329" t="s">
        <v>525</v>
      </c>
      <c r="E327" s="332"/>
      <c r="F327" s="333"/>
    </row>
    <row r="328" spans="2:6" ht="13.6" customHeight="1" x14ac:dyDescent="0.25">
      <c r="B328" s="151"/>
      <c r="C328" s="168" t="s">
        <v>3</v>
      </c>
      <c r="D328" s="168" t="s">
        <v>10</v>
      </c>
      <c r="E328" s="168" t="s">
        <v>246</v>
      </c>
      <c r="F328" s="191"/>
    </row>
    <row r="329" spans="2:6" ht="13.6" customHeight="1" x14ac:dyDescent="0.25">
      <c r="B329" s="124"/>
      <c r="C329" s="125" t="str">
        <f>Fixtures!F29</f>
        <v>Win</v>
      </c>
      <c r="D329" s="119" t="s">
        <v>378</v>
      </c>
      <c r="E329" s="126" t="s">
        <v>240</v>
      </c>
      <c r="F329" s="192" t="s">
        <v>118</v>
      </c>
    </row>
    <row r="330" spans="2:6" ht="13.6" customHeight="1" x14ac:dyDescent="0.25"/>
    <row r="331" spans="2:6" ht="13.6" customHeight="1" x14ac:dyDescent="0.25"/>
    <row r="332" spans="2:6" ht="13.6" customHeight="1" x14ac:dyDescent="0.25"/>
    <row r="333" spans="2:6" ht="13.6" customHeight="1" x14ac:dyDescent="0.25"/>
    <row r="334" spans="2:6" ht="13.6" customHeight="1" x14ac:dyDescent="0.25"/>
    <row r="335" spans="2:6" ht="13.6" customHeight="1" x14ac:dyDescent="0.25"/>
    <row r="336" spans="2:6" ht="13.6" customHeight="1" x14ac:dyDescent="0.25"/>
    <row r="337" ht="13.6" customHeight="1" x14ac:dyDescent="0.25"/>
    <row r="338" ht="13.6" customHeight="1" x14ac:dyDescent="0.25"/>
    <row r="339" ht="13.6" customHeight="1" x14ac:dyDescent="0.25"/>
    <row r="340" ht="13.6" customHeight="1" x14ac:dyDescent="0.25"/>
    <row r="341" ht="13.6" customHeight="1" x14ac:dyDescent="0.25"/>
    <row r="342" ht="13.6" customHeight="1" x14ac:dyDescent="0.25"/>
    <row r="343" ht="13.6" customHeight="1" x14ac:dyDescent="0.25"/>
    <row r="344" ht="13.6" customHeight="1" x14ac:dyDescent="0.25"/>
    <row r="345" ht="13.6" customHeight="1" x14ac:dyDescent="0.25"/>
    <row r="346" ht="13.6" customHeight="1" x14ac:dyDescent="0.25"/>
  </sheetData>
  <mergeCells count="74">
    <mergeCell ref="D327:F327"/>
    <mergeCell ref="B177:F179"/>
    <mergeCell ref="D312:F312"/>
    <mergeCell ref="D313:F313"/>
    <mergeCell ref="D314:F314"/>
    <mergeCell ref="D325:F325"/>
    <mergeCell ref="D326:F326"/>
    <mergeCell ref="D301:F301"/>
    <mergeCell ref="D299:F299"/>
    <mergeCell ref="D300:F300"/>
    <mergeCell ref="D286:F286"/>
    <mergeCell ref="D287:F287"/>
    <mergeCell ref="D288:F288"/>
    <mergeCell ref="D266:F266"/>
    <mergeCell ref="D242:F242"/>
    <mergeCell ref="D253:F253"/>
    <mergeCell ref="D254:F254"/>
    <mergeCell ref="D255:F255"/>
    <mergeCell ref="B275:F277"/>
    <mergeCell ref="D188:F188"/>
    <mergeCell ref="D189:F189"/>
    <mergeCell ref="D190:F190"/>
    <mergeCell ref="D267:F267"/>
    <mergeCell ref="D268:F268"/>
    <mergeCell ref="D240:F240"/>
    <mergeCell ref="D241:F241"/>
    <mergeCell ref="D201:F201"/>
    <mergeCell ref="D202:F202"/>
    <mergeCell ref="D203:F203"/>
    <mergeCell ref="D214:F214"/>
    <mergeCell ref="D227:F227"/>
    <mergeCell ref="D228:F228"/>
    <mergeCell ref="D229:F229"/>
    <mergeCell ref="D215:F215"/>
    <mergeCell ref="D216:F216"/>
    <mergeCell ref="D168:F168"/>
    <mergeCell ref="D169:F169"/>
    <mergeCell ref="D170:F170"/>
    <mergeCell ref="D155:F155"/>
    <mergeCell ref="D156:F156"/>
    <mergeCell ref="D157:F157"/>
    <mergeCell ref="D115:F115"/>
    <mergeCell ref="D117:F117"/>
    <mergeCell ref="D118:F118"/>
    <mergeCell ref="D142:F142"/>
    <mergeCell ref="D143:F143"/>
    <mergeCell ref="D144:F144"/>
    <mergeCell ref="D129:F129"/>
    <mergeCell ref="D130:F130"/>
    <mergeCell ref="D131:F131"/>
    <mergeCell ref="D63:F63"/>
    <mergeCell ref="D64:F64"/>
    <mergeCell ref="D65:F65"/>
    <mergeCell ref="D90:F90"/>
    <mergeCell ref="D91:F91"/>
    <mergeCell ref="D77:F77"/>
    <mergeCell ref="D78:F78"/>
    <mergeCell ref="D89:F89"/>
    <mergeCell ref="D102:F102"/>
    <mergeCell ref="D103:F103"/>
    <mergeCell ref="D104:F104"/>
    <mergeCell ref="D116:F116"/>
    <mergeCell ref="B2:D2"/>
    <mergeCell ref="D17:F17"/>
    <mergeCell ref="D18:F18"/>
    <mergeCell ref="D19:F19"/>
    <mergeCell ref="D30:F30"/>
    <mergeCell ref="D31:F31"/>
    <mergeCell ref="D32:F32"/>
    <mergeCell ref="D43:F43"/>
    <mergeCell ref="D44:F44"/>
    <mergeCell ref="D45:F45"/>
    <mergeCell ref="B52:F54"/>
    <mergeCell ref="D76:F76"/>
  </mergeCells>
  <phoneticPr fontId="8" type="noConversion"/>
  <hyperlinks>
    <hyperlink ref="F20" r:id="rId1" xr:uid="{0BEE367B-C128-4CBA-8D36-E854B9F7379E}"/>
    <hyperlink ref="F33" r:id="rId2" xr:uid="{6CA57F38-25AB-44AC-B523-AD3855A70C71}"/>
    <hyperlink ref="F46" r:id="rId3" xr:uid="{E72F7740-A37A-4C69-A378-669AF62D212E}"/>
    <hyperlink ref="F66" r:id="rId4" xr:uid="{CFFB7546-1AF7-46DE-B1C5-6F59F3001861}"/>
    <hyperlink ref="F21" r:id="rId5" location="black_rose" xr:uid="{EB7EB272-744F-4324-8F02-A1A6302662F1}"/>
    <hyperlink ref="F34" r:id="rId6" location="wembley" xr:uid="{A132A0EC-F626-41AD-ACDA-CD9638DA8088}"/>
    <hyperlink ref="F47" r:id="rId7" location="brentham" xr:uid="{E463C023-2E96-40FC-B0AA-0BC5967690D5}"/>
    <hyperlink ref="F67" r:id="rId8" location="harrow_st_marys" xr:uid="{5D8E89B7-28FE-43B4-993A-E5A3EC0C31FF}"/>
    <hyperlink ref="F119" r:id="rId9" xr:uid="{D19EBFC2-22AA-43DA-899C-F7F0CD6A63E8}"/>
    <hyperlink ref="F132" r:id="rId10" xr:uid="{0C009B26-4EDE-4D8D-9CCF-180EAEA17E78}"/>
    <hyperlink ref="F145" r:id="rId11" xr:uid="{12C7063E-9C65-4952-8A49-86209D21DCD7}"/>
    <hyperlink ref="F171" r:id="rId12" xr:uid="{E49D72B4-F419-4518-9162-709CFFFBE4DC}"/>
    <hyperlink ref="F204" r:id="rId13" xr:uid="{DBAFC568-EE89-4896-A1D6-BF0DB64AF125}"/>
    <hyperlink ref="F217" r:id="rId14" xr:uid="{1E3FCF5F-54A5-4737-AF72-D902FCB898A4}"/>
    <hyperlink ref="F230" r:id="rId15" xr:uid="{4F432C5A-FAC5-4720-B414-3CCE6FD52F0C}"/>
    <hyperlink ref="F269" r:id="rId16" xr:uid="{3376B529-D793-414D-B127-8E978E69C26A}"/>
    <hyperlink ref="F79" r:id="rId17" xr:uid="{3215FC3B-CE51-4838-B18C-DF439D66F7E1}"/>
    <hyperlink ref="F80" r:id="rId18" location="valley_end" xr:uid="{51B67B31-47C1-4482-8047-7A958B753BB0}"/>
    <hyperlink ref="F92" r:id="rId19" xr:uid="{164B07F5-8A9D-4E23-A202-37D453DB3CF5}"/>
    <hyperlink ref="F93" r:id="rId20" location="exeats" xr:uid="{2D949319-962B-485A-955A-449FF479D0FE}"/>
    <hyperlink ref="F105" r:id="rId21" xr:uid="{8B02141C-B719-4E2F-A5BF-52DF987D0D6D}"/>
    <hyperlink ref="F106" r:id="rId22" location="teddington" xr:uid="{733A4DC4-9A89-4413-B346-ECB96A86264E}"/>
    <hyperlink ref="F158" r:id="rId23" xr:uid="{4C0D35E0-EBF1-4CDB-B490-D1F26DEA9C13}"/>
    <hyperlink ref="F243" r:id="rId24" xr:uid="{E5C0DFFB-F74F-4DCE-88F7-C1D46753D503}"/>
    <hyperlink ref="F256" r:id="rId25" xr:uid="{BE7BAF4A-3F73-4968-A68A-02F3BED50CAC}"/>
    <hyperlink ref="F191" r:id="rId26" xr:uid="{A0114BFA-BB8D-4311-A776-20BA4E86FF0B}"/>
    <hyperlink ref="F120" r:id="rId27" location="gubbays" xr:uid="{3171E133-F59F-43AE-924E-88C6D8441B61}"/>
    <hyperlink ref="F133" r:id="rId28" location="putney" xr:uid="{22C25E5E-45CB-4671-B5C0-37D8D04BF0BD}"/>
    <hyperlink ref="F146" r:id="rId29" location="magdalan" xr:uid="{BF216685-8B01-4CC1-856B-0214D05BFCAA}"/>
    <hyperlink ref="F159" r:id="rId30" location="black_rose-2" xr:uid="{C7852EB1-EF5A-4C87-8AC5-0FE526CCCBB9}"/>
    <hyperlink ref="F172" r:id="rId31" location="shepherds_bush" xr:uid="{139450C8-CC9B-41D6-A4BC-4CEDA0E8C3E7}"/>
    <hyperlink ref="F192" r:id="rId32" location="pinner" xr:uid="{BE22C285-B9A7-4090-9336-317D1074EACD}"/>
    <hyperlink ref="F205" r:id="rId33" location="ealing_three_bridges" xr:uid="{4248E93D-5E4B-4D7C-9540-200ED06B3DF9}"/>
    <hyperlink ref="F218" r:id="rId34" location="chiswick" xr:uid="{4F8DDDE6-3A4D-4D08-A49E-F69BD2606340}"/>
    <hyperlink ref="F231" r:id="rId35" location="oxford" xr:uid="{5736BB53-9CE2-44AD-9FE2-2F4EF75463A5}"/>
    <hyperlink ref="F290" r:id="rId36" location="wembley-2" xr:uid="{A3F4FFA1-FF48-4B94-B3B5-EB64CA32A76E}"/>
    <hyperlink ref="F303" r:id="rId37" location="wembley-3" xr:uid="{676B9042-FD93-409E-AFA3-F8A543E30CD7}"/>
    <hyperlink ref="F316" r:id="rId38" location="highgate" xr:uid="{01A5460D-65DC-4563-9D83-FBEB5F01E736}"/>
    <hyperlink ref="F329" r:id="rId39" location="crouch_end" xr:uid="{6BA4E82B-9BD4-47DE-8825-04672BF3A341}"/>
    <hyperlink ref="F244" r:id="rId40" location="oxford" xr:uid="{88EE4BC8-18BB-4B45-BC0D-13513AB3EC6E}"/>
    <hyperlink ref="F257" r:id="rId41" location="oxford" xr:uid="{20D9A95F-FB75-4736-BB42-A88EBBDBA563}"/>
    <hyperlink ref="F270" r:id="rId42" location="oxford" xr:uid="{75468B43-18B9-45D3-8143-F69E955387BA}"/>
  </hyperlinks>
  <pageMargins left="0.75" right="0.75" top="1" bottom="1" header="0.5" footer="0.5"/>
  <pageSetup paperSize="9" scale="20" orientation="portrait" horizontalDpi="4294967293" r:id="rId43"/>
  <headerFooter alignWithMargins="0"/>
  <ignoredErrors>
    <ignoredError sqref="E24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O255"/>
  <sheetViews>
    <sheetView showGridLines="0" showRowColHeaders="0" zoomScaleNormal="100" workbookViewId="0">
      <pane xSplit="17" ySplit="5" topLeftCell="R6" activePane="bottomRight" state="frozen"/>
      <selection activeCell="A97" sqref="A97:F108"/>
      <selection pane="topRight" activeCell="A97" sqref="A97:F108"/>
      <selection pane="bottomLeft" activeCell="A97" sqref="A97:F108"/>
      <selection pane="bottomRight" activeCell="A143" sqref="A143"/>
    </sheetView>
  </sheetViews>
  <sheetFormatPr defaultColWidth="9.1796875" defaultRowHeight="12.9" x14ac:dyDescent="0.25"/>
  <cols>
    <col min="1" max="1" width="1.81640625" style="136" customWidth="1"/>
    <col min="2" max="2" width="20.6328125" style="136" customWidth="1"/>
    <col min="3" max="3" width="5.26953125" style="136" customWidth="1"/>
    <col min="4" max="7" width="4.26953125" style="136" customWidth="1"/>
    <col min="8" max="8" width="3.54296875" style="136" customWidth="1"/>
    <col min="9" max="9" width="1.1796875" style="136" customWidth="1"/>
    <col min="10" max="10" width="5.1796875" style="136" customWidth="1"/>
    <col min="11" max="11" width="1.1796875" style="136" customWidth="1"/>
    <col min="12" max="12" width="1" style="136" customWidth="1"/>
    <col min="13" max="13" width="5.6328125" style="136" customWidth="1"/>
    <col min="14" max="14" width="1" style="136" customWidth="1"/>
    <col min="15" max="15" width="6.26953125" style="136" hidden="1" customWidth="1"/>
    <col min="16" max="16" width="5.7265625" style="136" hidden="1" customWidth="1"/>
    <col min="17" max="17" width="1" style="136" hidden="1" customWidth="1"/>
    <col min="18" max="18" width="3.54296875" style="136" customWidth="1"/>
    <col min="19" max="19" width="1.6328125" style="136" customWidth="1"/>
    <col min="20" max="20" width="0.453125" style="136" customWidth="1"/>
    <col min="21" max="21" width="3.54296875" style="136" customWidth="1"/>
    <col min="22" max="22" width="1.6328125" style="136" customWidth="1"/>
    <col min="23" max="23" width="0.453125" style="136" customWidth="1"/>
    <col min="24" max="24" width="3.54296875" style="136" customWidth="1"/>
    <col min="25" max="25" width="1.6328125" style="136" customWidth="1"/>
    <col min="26" max="26" width="0.453125" style="136" customWidth="1"/>
    <col min="27" max="27" width="3.54296875" style="136" customWidth="1"/>
    <col min="28" max="28" width="1.6328125" style="136" customWidth="1"/>
    <col min="29" max="29" width="0.453125" style="136" customWidth="1"/>
    <col min="30" max="30" width="3.54296875" style="136" customWidth="1"/>
    <col min="31" max="31" width="1.6328125" style="136" customWidth="1"/>
    <col min="32" max="32" width="0.453125" style="136" customWidth="1"/>
    <col min="33" max="33" width="3.54296875" style="136" customWidth="1"/>
    <col min="34" max="34" width="1.6328125" style="136" customWidth="1"/>
    <col min="35" max="35" width="0.453125" style="136" customWidth="1"/>
    <col min="36" max="36" width="3.54296875" style="136" customWidth="1"/>
    <col min="37" max="37" width="1.6328125" style="136" customWidth="1"/>
    <col min="38" max="38" width="0.453125" style="136" customWidth="1"/>
    <col min="39" max="39" width="3.54296875" style="136" customWidth="1"/>
    <col min="40" max="40" width="1.6328125" style="136" customWidth="1"/>
    <col min="41" max="41" width="0.453125" style="136" customWidth="1"/>
    <col min="42" max="42" width="3.54296875" style="136" customWidth="1"/>
    <col min="43" max="43" width="1.6328125" style="136" customWidth="1"/>
    <col min="44" max="44" width="0.453125" style="136" customWidth="1"/>
    <col min="45" max="45" width="3.54296875" style="136" customWidth="1"/>
    <col min="46" max="46" width="1.6328125" style="136" customWidth="1"/>
    <col min="47" max="47" width="0.453125" style="136" customWidth="1"/>
    <col min="48" max="48" width="3.54296875" style="136" customWidth="1"/>
    <col min="49" max="49" width="1.6328125" style="136" customWidth="1"/>
    <col min="50" max="50" width="0.453125" style="136" customWidth="1"/>
    <col min="51" max="51" width="3.54296875" style="136" customWidth="1"/>
    <col min="52" max="52" width="1.6328125" style="136" customWidth="1"/>
    <col min="53" max="53" width="0.453125" style="136" customWidth="1"/>
    <col min="54" max="54" width="3.54296875" style="136" customWidth="1"/>
    <col min="55" max="55" width="1.6328125" style="136" customWidth="1"/>
    <col min="56" max="56" width="0.453125" style="136" customWidth="1"/>
    <col min="57" max="57" width="3.54296875" style="136" customWidth="1"/>
    <col min="58" max="58" width="1.6328125" style="136" customWidth="1"/>
    <col min="59" max="59" width="0.453125" style="136" customWidth="1"/>
    <col min="60" max="60" width="3.54296875" style="136" customWidth="1"/>
    <col min="61" max="61" width="1.6328125" style="136" customWidth="1"/>
    <col min="62" max="62" width="0.453125" style="136" customWidth="1"/>
    <col min="63" max="63" width="3.54296875" style="136" customWidth="1"/>
    <col min="64" max="64" width="1.6328125" style="136" customWidth="1"/>
    <col min="65" max="65" width="0.453125" style="136" customWidth="1"/>
    <col min="66" max="66" width="3.54296875" style="136" customWidth="1"/>
    <col min="67" max="67" width="1.6328125" style="136" customWidth="1"/>
    <col min="68" max="68" width="0.453125" style="136" customWidth="1"/>
    <col min="69" max="69" width="3.54296875" style="136" customWidth="1"/>
    <col min="70" max="70" width="1.6328125" style="136" customWidth="1"/>
    <col min="71" max="71" width="0.453125" style="136" customWidth="1"/>
    <col min="72" max="72" width="3.54296875" style="136" customWidth="1"/>
    <col min="73" max="73" width="1.6328125" style="136" customWidth="1"/>
    <col min="74" max="74" width="0.453125" style="136" customWidth="1"/>
    <col min="75" max="75" width="3.54296875" style="136" customWidth="1"/>
    <col min="76" max="76" width="1.6328125" style="136" customWidth="1"/>
    <col min="77" max="77" width="0.453125" style="136" customWidth="1"/>
    <col min="78" max="78" width="3.54296875" style="136" customWidth="1"/>
    <col min="79" max="79" width="1.6328125" style="136" customWidth="1"/>
    <col min="80" max="80" width="0.453125" style="136" customWidth="1"/>
    <col min="81" max="81" width="3.54296875" style="136" customWidth="1"/>
    <col min="82" max="82" width="1.6328125" style="136" customWidth="1"/>
    <col min="83" max="83" width="0.453125" style="136" customWidth="1"/>
    <col min="84" max="84" width="3.54296875" style="136" customWidth="1"/>
    <col min="85" max="85" width="1.6328125" style="136" customWidth="1"/>
    <col min="86" max="86" width="0.453125" style="136" customWidth="1"/>
    <col min="87" max="87" width="3.54296875" style="136" customWidth="1"/>
    <col min="88" max="88" width="1.6328125" style="136" customWidth="1"/>
    <col min="89" max="89" width="0.453125" style="136" customWidth="1"/>
    <col min="90" max="90" width="3.54296875" style="136" customWidth="1"/>
    <col min="91" max="91" width="1.6328125" style="136" customWidth="1"/>
    <col min="92" max="92" width="0.453125" style="136" customWidth="1"/>
    <col min="93" max="93" width="3.54296875" style="136" customWidth="1"/>
    <col min="94" max="94" width="1.6328125" style="136" customWidth="1"/>
    <col min="95" max="95" width="0.453125" style="136" customWidth="1"/>
    <col min="96" max="96" width="3.54296875" style="136" customWidth="1"/>
    <col min="97" max="97" width="1.6328125" style="136" customWidth="1"/>
    <col min="98" max="98" width="4.26953125" style="136" hidden="1" customWidth="1"/>
    <col min="99" max="99" width="0.453125" style="136" hidden="1" customWidth="1"/>
    <col min="100" max="103" width="4.26953125" style="136" hidden="1" customWidth="1"/>
    <col min="104" max="104" width="3.26953125" style="136" hidden="1" customWidth="1"/>
    <col min="105" max="105" width="1" style="136" hidden="1" customWidth="1"/>
    <col min="106" max="106" width="5.26953125" style="136" hidden="1" customWidth="1"/>
    <col min="107" max="107" width="1" style="136" hidden="1" customWidth="1"/>
    <col min="108" max="108" width="6.453125" style="136" hidden="1" customWidth="1"/>
    <col min="109" max="109" width="0.453125" style="136" customWidth="1"/>
    <col min="110" max="110" width="3.54296875" style="136" customWidth="1"/>
    <col min="111" max="111" width="1.6328125" style="136" customWidth="1"/>
    <col min="112" max="136" width="9.1796875" style="136"/>
  </cols>
  <sheetData>
    <row r="1" spans="2:151" ht="13.6" customHeight="1" x14ac:dyDescent="0.25"/>
    <row r="2" spans="2:151" customFormat="1" ht="60.05" customHeight="1" x14ac:dyDescent="0.35">
      <c r="B2" s="136"/>
      <c r="C2" s="136"/>
      <c r="D2" s="136"/>
      <c r="E2" s="214"/>
      <c r="F2" s="214"/>
      <c r="G2" s="214"/>
      <c r="H2" s="136"/>
      <c r="I2" s="136"/>
      <c r="J2" s="214"/>
      <c r="K2" s="214"/>
      <c r="L2" s="214"/>
      <c r="M2" s="214"/>
      <c r="N2" s="214"/>
      <c r="P2" s="230"/>
      <c r="Q2" s="214"/>
      <c r="R2" s="351" t="str">
        <f>Fixtures!C4</f>
        <v>Black Rose of Highgate</v>
      </c>
      <c r="S2" s="352"/>
      <c r="T2" s="231"/>
      <c r="U2" s="351" t="str">
        <f>Fixtures!C5</f>
        <v>Wembley</v>
      </c>
      <c r="V2" s="352"/>
      <c r="W2" s="231"/>
      <c r="X2" s="351" t="str">
        <f>Fixtures!C6</f>
        <v>Brentham</v>
      </c>
      <c r="Y2" s="352"/>
      <c r="Z2" s="231"/>
      <c r="AA2" s="351" t="str">
        <f>Fixtures!C7</f>
        <v>Northwood</v>
      </c>
      <c r="AB2" s="352"/>
      <c r="AC2" s="231"/>
      <c r="AD2" s="351" t="str">
        <f>Fixtures!C8</f>
        <v>Harrow St. Mary's</v>
      </c>
      <c r="AE2" s="352"/>
      <c r="AF2" s="231"/>
      <c r="AG2" s="351" t="str">
        <f>Fixtures!C9</f>
        <v>Valley End</v>
      </c>
      <c r="AH2" s="352"/>
      <c r="AI2" s="231"/>
      <c r="AJ2" s="351" t="str">
        <f>Fixtures!C10</f>
        <v>Exeats</v>
      </c>
      <c r="AK2" s="352"/>
      <c r="AL2" s="231"/>
      <c r="AM2" s="351" t="str">
        <f>Fixtures!C11</f>
        <v>Teddington</v>
      </c>
      <c r="AN2" s="352"/>
      <c r="AO2" s="231"/>
      <c r="AP2" s="351" t="str">
        <f>Fixtures!C12</f>
        <v>Gubbays</v>
      </c>
      <c r="AQ2" s="352"/>
      <c r="AR2" s="231"/>
      <c r="AS2" s="351" t="str">
        <f>Fixtures!C13</f>
        <v>Putney</v>
      </c>
      <c r="AT2" s="352"/>
      <c r="AU2" s="231"/>
      <c r="AV2" s="351" t="str">
        <f>Fixtures!C14</f>
        <v>Magdalan</v>
      </c>
      <c r="AW2" s="352"/>
      <c r="AX2" s="231"/>
      <c r="AY2" s="351" t="str">
        <f>Fixtures!C15</f>
        <v>Black Rose of Highgate</v>
      </c>
      <c r="AZ2" s="352"/>
      <c r="BA2" s="231"/>
      <c r="BB2" s="351" t="str">
        <f>Fixtures!C16</f>
        <v>Shepherd's Bush</v>
      </c>
      <c r="BC2" s="352"/>
      <c r="BD2" s="231"/>
      <c r="BE2" s="351" t="str">
        <f>Fixtures!C17</f>
        <v>Old Actonians</v>
      </c>
      <c r="BF2" s="352"/>
      <c r="BG2" s="231"/>
      <c r="BH2" s="351" t="str">
        <f>Fixtures!C18</f>
        <v>Pinner</v>
      </c>
      <c r="BI2" s="352"/>
      <c r="BJ2" s="231"/>
      <c r="BK2" s="351" t="str">
        <f>Fixtures!C19</f>
        <v>Ealing Three Bridges</v>
      </c>
      <c r="BL2" s="352"/>
      <c r="BM2" s="231"/>
      <c r="BN2" s="351" t="str">
        <f>Fixtures!C20</f>
        <v>Chiswick</v>
      </c>
      <c r="BO2" s="352"/>
      <c r="BP2" s="231"/>
      <c r="BQ2" s="351" t="str">
        <f>Fixtures!C21</f>
        <v>Princes Head</v>
      </c>
      <c r="BR2" s="352"/>
      <c r="BS2" s="231"/>
      <c r="BT2" s="351" t="str">
        <f>Fixtures!C22</f>
        <v>Post Modernists</v>
      </c>
      <c r="BU2" s="352"/>
      <c r="BV2" s="231"/>
      <c r="BW2" s="351" t="str">
        <f>Fixtures!C23</f>
        <v>Princes Head</v>
      </c>
      <c r="BX2" s="352"/>
      <c r="BY2" s="231"/>
      <c r="BZ2" s="351" t="str">
        <f>Fixtures!C24</f>
        <v>Post Modernists</v>
      </c>
      <c r="CA2" s="352"/>
      <c r="CB2" s="231"/>
      <c r="CC2" s="351" t="str">
        <f>Fixtures!C25</f>
        <v>Southgate Adelaide</v>
      </c>
      <c r="CD2" s="352"/>
      <c r="CE2" s="231"/>
      <c r="CF2" s="351" t="str">
        <f>Fixtures!C26</f>
        <v>Wembley</v>
      </c>
      <c r="CG2" s="352"/>
      <c r="CH2" s="231"/>
      <c r="CI2" s="351" t="str">
        <f>Fixtures!C27</f>
        <v>Wembley</v>
      </c>
      <c r="CJ2" s="352"/>
      <c r="CK2" s="231"/>
      <c r="CL2" s="351" t="str">
        <f>Fixtures!C28</f>
        <v>Highgate</v>
      </c>
      <c r="CM2" s="352"/>
      <c r="CN2" s="264"/>
      <c r="CO2" s="351" t="str">
        <f>Fixtures!C29</f>
        <v>Crouch End</v>
      </c>
      <c r="CP2" s="352"/>
      <c r="CQ2" s="264"/>
      <c r="CR2" s="350" t="e">
        <f>Fixtures!#REF!</f>
        <v>#REF!</v>
      </c>
      <c r="CS2" s="350"/>
      <c r="CT2" s="265"/>
      <c r="CU2" s="265"/>
      <c r="CV2" s="266"/>
      <c r="CW2" s="266"/>
      <c r="CX2" s="267"/>
      <c r="CY2" s="267"/>
      <c r="CZ2" s="267"/>
      <c r="DA2" s="267"/>
      <c r="DB2" s="267"/>
      <c r="DC2" s="267"/>
      <c r="DD2" s="267"/>
      <c r="DE2" s="264"/>
      <c r="DF2" s="350" t="e">
        <f>Fixtures!#REF!</f>
        <v>#REF!</v>
      </c>
      <c r="DG2" s="350"/>
    </row>
    <row r="3" spans="2:151" customFormat="1" ht="13.6" customHeight="1" x14ac:dyDescent="0.25">
      <c r="B3" s="136"/>
      <c r="C3" s="136"/>
      <c r="D3" s="136"/>
      <c r="E3" s="214"/>
      <c r="F3" s="214"/>
      <c r="G3" s="214"/>
      <c r="H3" s="136"/>
      <c r="I3" s="136"/>
      <c r="J3" s="214"/>
      <c r="K3" s="214"/>
      <c r="L3" s="214"/>
      <c r="M3" s="14" t="s">
        <v>11</v>
      </c>
      <c r="N3" s="214"/>
      <c r="O3" s="232" t="s">
        <v>73</v>
      </c>
      <c r="P3" s="360" t="s">
        <v>74</v>
      </c>
      <c r="Q3" s="214"/>
      <c r="R3" s="353"/>
      <c r="S3" s="354"/>
      <c r="T3" s="233"/>
      <c r="U3" s="353"/>
      <c r="V3" s="354"/>
      <c r="W3" s="233"/>
      <c r="X3" s="353"/>
      <c r="Y3" s="354"/>
      <c r="Z3" s="233"/>
      <c r="AA3" s="353"/>
      <c r="AB3" s="354"/>
      <c r="AC3" s="233"/>
      <c r="AD3" s="353"/>
      <c r="AE3" s="354"/>
      <c r="AF3" s="233"/>
      <c r="AG3" s="353"/>
      <c r="AH3" s="354"/>
      <c r="AI3" s="233"/>
      <c r="AJ3" s="353"/>
      <c r="AK3" s="354"/>
      <c r="AL3" s="233"/>
      <c r="AM3" s="353"/>
      <c r="AN3" s="354"/>
      <c r="AO3" s="233"/>
      <c r="AP3" s="353"/>
      <c r="AQ3" s="354"/>
      <c r="AR3" s="233"/>
      <c r="AS3" s="353"/>
      <c r="AT3" s="354"/>
      <c r="AU3" s="233"/>
      <c r="AV3" s="353"/>
      <c r="AW3" s="354"/>
      <c r="AX3" s="233"/>
      <c r="AY3" s="353"/>
      <c r="AZ3" s="354"/>
      <c r="BA3" s="233"/>
      <c r="BB3" s="353"/>
      <c r="BC3" s="354"/>
      <c r="BD3" s="233"/>
      <c r="BE3" s="353"/>
      <c r="BF3" s="354"/>
      <c r="BG3" s="233"/>
      <c r="BH3" s="353"/>
      <c r="BI3" s="354"/>
      <c r="BJ3" s="233"/>
      <c r="BK3" s="353"/>
      <c r="BL3" s="354"/>
      <c r="BM3" s="233"/>
      <c r="BN3" s="353"/>
      <c r="BO3" s="354"/>
      <c r="BP3" s="233"/>
      <c r="BQ3" s="353"/>
      <c r="BR3" s="354"/>
      <c r="BS3" s="233"/>
      <c r="BT3" s="353"/>
      <c r="BU3" s="354"/>
      <c r="BV3" s="233"/>
      <c r="BW3" s="353"/>
      <c r="BX3" s="354"/>
      <c r="BY3" s="233"/>
      <c r="BZ3" s="353"/>
      <c r="CA3" s="354"/>
      <c r="CB3" s="233"/>
      <c r="CC3" s="353"/>
      <c r="CD3" s="354"/>
      <c r="CE3" s="233"/>
      <c r="CF3" s="353"/>
      <c r="CG3" s="354"/>
      <c r="CH3" s="233"/>
      <c r="CI3" s="353"/>
      <c r="CJ3" s="354"/>
      <c r="CK3" s="233"/>
      <c r="CL3" s="353"/>
      <c r="CM3" s="354"/>
      <c r="CN3" s="264"/>
      <c r="CO3" s="353"/>
      <c r="CP3" s="354"/>
      <c r="CQ3" s="264"/>
      <c r="CR3" s="350"/>
      <c r="CS3" s="350"/>
      <c r="CT3" s="268"/>
      <c r="CU3" s="268"/>
      <c r="CV3" s="268"/>
      <c r="CW3" s="268"/>
      <c r="CX3" s="268"/>
      <c r="CY3" s="268"/>
      <c r="CZ3" s="268"/>
      <c r="DA3" s="268"/>
      <c r="DB3" s="268"/>
      <c r="DC3" s="267"/>
      <c r="DD3" s="267"/>
      <c r="DE3" s="264"/>
      <c r="DF3" s="350"/>
      <c r="DG3" s="350"/>
    </row>
    <row r="4" spans="2:151" customFormat="1" ht="13.6" customHeight="1" x14ac:dyDescent="0.3">
      <c r="B4" s="136"/>
      <c r="C4" s="136"/>
      <c r="D4" s="136"/>
      <c r="E4" s="214"/>
      <c r="F4" s="214"/>
      <c r="G4" s="214"/>
      <c r="H4" s="136"/>
      <c r="I4" s="136"/>
      <c r="J4" s="214"/>
      <c r="K4" s="214"/>
      <c r="L4" s="214"/>
      <c r="M4" s="15" t="s">
        <v>22</v>
      </c>
      <c r="N4" s="181"/>
      <c r="O4" s="234" t="s">
        <v>8</v>
      </c>
      <c r="P4" s="361"/>
      <c r="Q4" s="214"/>
      <c r="R4" s="353"/>
      <c r="S4" s="354"/>
      <c r="T4" s="233"/>
      <c r="U4" s="353"/>
      <c r="V4" s="354"/>
      <c r="W4" s="233"/>
      <c r="X4" s="353"/>
      <c r="Y4" s="354"/>
      <c r="Z4" s="233"/>
      <c r="AA4" s="353"/>
      <c r="AB4" s="354"/>
      <c r="AC4" s="233"/>
      <c r="AD4" s="353"/>
      <c r="AE4" s="354"/>
      <c r="AF4" s="233"/>
      <c r="AG4" s="353"/>
      <c r="AH4" s="354"/>
      <c r="AI4" s="233"/>
      <c r="AJ4" s="353"/>
      <c r="AK4" s="354"/>
      <c r="AL4" s="233"/>
      <c r="AM4" s="353"/>
      <c r="AN4" s="354"/>
      <c r="AO4" s="233"/>
      <c r="AP4" s="353"/>
      <c r="AQ4" s="354"/>
      <c r="AR4" s="233"/>
      <c r="AS4" s="353"/>
      <c r="AT4" s="354"/>
      <c r="AU4" s="233"/>
      <c r="AV4" s="353"/>
      <c r="AW4" s="354"/>
      <c r="AX4" s="233"/>
      <c r="AY4" s="353"/>
      <c r="AZ4" s="354"/>
      <c r="BA4" s="233"/>
      <c r="BB4" s="353"/>
      <c r="BC4" s="354"/>
      <c r="BD4" s="233"/>
      <c r="BE4" s="353"/>
      <c r="BF4" s="354"/>
      <c r="BG4" s="233"/>
      <c r="BH4" s="353"/>
      <c r="BI4" s="354"/>
      <c r="BJ4" s="233"/>
      <c r="BK4" s="353"/>
      <c r="BL4" s="354"/>
      <c r="BM4" s="233"/>
      <c r="BN4" s="353"/>
      <c r="BO4" s="354"/>
      <c r="BP4" s="233"/>
      <c r="BQ4" s="353"/>
      <c r="BR4" s="354"/>
      <c r="BS4" s="233"/>
      <c r="BT4" s="353"/>
      <c r="BU4" s="354"/>
      <c r="BV4" s="233"/>
      <c r="BW4" s="353"/>
      <c r="BX4" s="354"/>
      <c r="BY4" s="233"/>
      <c r="BZ4" s="353"/>
      <c r="CA4" s="354"/>
      <c r="CB4" s="233"/>
      <c r="CC4" s="353"/>
      <c r="CD4" s="354"/>
      <c r="CE4" s="233"/>
      <c r="CF4" s="353"/>
      <c r="CG4" s="354"/>
      <c r="CH4" s="233"/>
      <c r="CI4" s="353"/>
      <c r="CJ4" s="354"/>
      <c r="CK4" s="233"/>
      <c r="CL4" s="353"/>
      <c r="CM4" s="354"/>
      <c r="CN4" s="264"/>
      <c r="CO4" s="353"/>
      <c r="CP4" s="354"/>
      <c r="CQ4" s="264"/>
      <c r="CR4" s="350"/>
      <c r="CS4" s="350"/>
      <c r="CT4" s="268"/>
      <c r="CU4" s="268"/>
      <c r="CV4" s="265" t="s">
        <v>12</v>
      </c>
      <c r="CW4" s="267"/>
      <c r="CX4" s="267"/>
      <c r="CY4" s="267"/>
      <c r="CZ4" s="267"/>
      <c r="DA4" s="267"/>
      <c r="DB4" s="267"/>
      <c r="DC4" s="267" t="s">
        <v>13</v>
      </c>
      <c r="DD4" s="269" t="s">
        <v>14</v>
      </c>
      <c r="DE4" s="264"/>
      <c r="DF4" s="350"/>
      <c r="DG4" s="350"/>
    </row>
    <row r="5" spans="2:151" customFormat="1" ht="13.6" customHeight="1" x14ac:dyDescent="0.25">
      <c r="B5" s="3" t="s">
        <v>15</v>
      </c>
      <c r="C5" s="123"/>
      <c r="D5" s="9" t="s">
        <v>16</v>
      </c>
      <c r="E5" s="10" t="s">
        <v>17</v>
      </c>
      <c r="F5" s="10" t="s">
        <v>18</v>
      </c>
      <c r="G5" s="10" t="s">
        <v>19</v>
      </c>
      <c r="H5" s="11" t="s">
        <v>20</v>
      </c>
      <c r="I5" s="12"/>
      <c r="J5" s="11" t="s">
        <v>21</v>
      </c>
      <c r="K5" s="12"/>
      <c r="L5" s="214"/>
      <c r="M5" s="13" t="s">
        <v>62</v>
      </c>
      <c r="N5" s="181"/>
      <c r="O5" s="235" t="s">
        <v>21</v>
      </c>
      <c r="P5" s="209" t="s">
        <v>62</v>
      </c>
      <c r="Q5" s="214"/>
      <c r="R5" s="355"/>
      <c r="S5" s="356"/>
      <c r="T5" s="236"/>
      <c r="U5" s="355"/>
      <c r="V5" s="356"/>
      <c r="W5" s="236"/>
      <c r="X5" s="355"/>
      <c r="Y5" s="356"/>
      <c r="Z5" s="236"/>
      <c r="AA5" s="355"/>
      <c r="AB5" s="356"/>
      <c r="AC5" s="236"/>
      <c r="AD5" s="355"/>
      <c r="AE5" s="356"/>
      <c r="AF5" s="236"/>
      <c r="AG5" s="355"/>
      <c r="AH5" s="356"/>
      <c r="AI5" s="236"/>
      <c r="AJ5" s="355"/>
      <c r="AK5" s="356"/>
      <c r="AL5" s="236"/>
      <c r="AM5" s="355"/>
      <c r="AN5" s="356"/>
      <c r="AO5" s="236"/>
      <c r="AP5" s="355"/>
      <c r="AQ5" s="356"/>
      <c r="AR5" s="236"/>
      <c r="AS5" s="355"/>
      <c r="AT5" s="356"/>
      <c r="AU5" s="236"/>
      <c r="AV5" s="355"/>
      <c r="AW5" s="356"/>
      <c r="AX5" s="236"/>
      <c r="AY5" s="355"/>
      <c r="AZ5" s="356"/>
      <c r="BA5" s="236"/>
      <c r="BB5" s="355"/>
      <c r="BC5" s="356"/>
      <c r="BD5" s="236"/>
      <c r="BE5" s="355"/>
      <c r="BF5" s="356"/>
      <c r="BG5" s="236"/>
      <c r="BH5" s="355"/>
      <c r="BI5" s="356"/>
      <c r="BJ5" s="236"/>
      <c r="BK5" s="355"/>
      <c r="BL5" s="356"/>
      <c r="BM5" s="236"/>
      <c r="BN5" s="355"/>
      <c r="BO5" s="356"/>
      <c r="BP5" s="236"/>
      <c r="BQ5" s="355"/>
      <c r="BR5" s="356"/>
      <c r="BS5" s="236"/>
      <c r="BT5" s="355"/>
      <c r="BU5" s="356"/>
      <c r="BV5" s="236"/>
      <c r="BW5" s="355"/>
      <c r="BX5" s="356"/>
      <c r="BY5" s="236"/>
      <c r="BZ5" s="355"/>
      <c r="CA5" s="356"/>
      <c r="CB5" s="236"/>
      <c r="CC5" s="355"/>
      <c r="CD5" s="356"/>
      <c r="CE5" s="236"/>
      <c r="CF5" s="355"/>
      <c r="CG5" s="356"/>
      <c r="CH5" s="236"/>
      <c r="CI5" s="355"/>
      <c r="CJ5" s="356"/>
      <c r="CK5" s="236"/>
      <c r="CL5" s="355"/>
      <c r="CM5" s="356"/>
      <c r="CN5" s="270"/>
      <c r="CO5" s="355"/>
      <c r="CP5" s="356"/>
      <c r="CQ5" s="270"/>
      <c r="CR5" s="350"/>
      <c r="CS5" s="350"/>
      <c r="CT5" s="268"/>
      <c r="CU5" s="268"/>
      <c r="CV5" s="269" t="s">
        <v>16</v>
      </c>
      <c r="CW5" s="269" t="s">
        <v>17</v>
      </c>
      <c r="CX5" s="269" t="s">
        <v>18</v>
      </c>
      <c r="CY5" s="269" t="s">
        <v>19</v>
      </c>
      <c r="CZ5" s="271" t="s">
        <v>20</v>
      </c>
      <c r="DA5" s="271"/>
      <c r="DB5" s="269" t="s">
        <v>21</v>
      </c>
      <c r="DC5" s="267" t="s">
        <v>13</v>
      </c>
      <c r="DD5" s="269" t="s">
        <v>23</v>
      </c>
      <c r="DE5" s="270"/>
      <c r="DF5" s="350"/>
      <c r="DG5" s="350"/>
    </row>
    <row r="6" spans="2:151" ht="13.45" x14ac:dyDescent="0.25">
      <c r="B6" s="17" t="s">
        <v>289</v>
      </c>
      <c r="C6" s="18" t="s">
        <v>423</v>
      </c>
      <c r="D6" s="19">
        <f t="shared" ref="D6:D18" si="0">COUNTA(R6,U6,X6,AA6,AD6,AG6,AJ6,AM6,AP6,AS6,AV6,AY6,BB6,BE6,BH6,BK6,BN6,BQ6,BT6,BW6,BZ6,CF6,CI6,CL6,CC6,CO6,CR6,DF6)</f>
        <v>15</v>
      </c>
      <c r="E6" s="19">
        <f t="shared" ref="E6:E18" si="1">IF(COUNT(R6,U6,X6,AA6,AD6,AG6,AJ6,AM6,AP6,AS6,AV6,AY6,BB6,BE6,BH6,BK6,BN6,BQ6,BT6,BW6,BZ6,CC6,CF6,CI6,CL6,CO6,CR6,DF6)=0,"-",COUNT(R6,U6,X6,AA6,AD6,AG6,AJ6,AM6,AP6,AS6,AV6,AY6,BB6,BE6,BH6,BK6,BN6,BQ6,BT6,BW6,BZ6,CC6,CF6,CI6,CL6,CO6,CR6,DF6))</f>
        <v>14</v>
      </c>
      <c r="F6" s="19">
        <f t="shared" ref="F6:F18" si="2">IF(E6="-","-",COUNTA(S6,V6,Y6,AB6,AE6,AH6,AK6,AN6,CD6,AQ6,AT6,AW6,AZ6,BC6,BF6,BI6,BL6,BO6,BR6,BU6,BX6,CA6,CG6,CJ6,CM6,CP6,CS6,DG6))</f>
        <v>3</v>
      </c>
      <c r="G6" s="19">
        <f t="shared" ref="G6:G18" si="3">IF(E6="-","-",SUM(R6:DG6))</f>
        <v>479</v>
      </c>
      <c r="H6" s="20">
        <f t="shared" ref="H6:H18" si="4">IF(E6="-","-",MAX(R6:DG6))</f>
        <v>90</v>
      </c>
      <c r="I6" s="19" t="s">
        <v>64</v>
      </c>
      <c r="J6" s="21">
        <f t="shared" ref="J6:J18" si="5">IF(E6="-","-",IF(E6-F6=0,G6,G6/(E6-F6)))</f>
        <v>43.545454545454547</v>
      </c>
      <c r="K6" s="19" t="str">
        <f t="shared" ref="K6:K18" si="6">IF(E6=0,"",IF(E6-F6=0,"*",""))</f>
        <v/>
      </c>
      <c r="L6" s="214"/>
      <c r="M6" s="22">
        <f t="shared" ref="M6:M18" si="7">IF(E6="-", 0,G6-((E6-F6)*7))</f>
        <v>402</v>
      </c>
      <c r="N6" s="181"/>
      <c r="O6" s="210"/>
      <c r="P6" s="219"/>
      <c r="R6" s="23"/>
      <c r="S6" s="19"/>
      <c r="T6" s="237"/>
      <c r="U6" s="23">
        <v>68</v>
      </c>
      <c r="V6" s="19"/>
      <c r="W6" s="237"/>
      <c r="X6" s="23">
        <v>7</v>
      </c>
      <c r="Y6" s="19"/>
      <c r="Z6" s="237"/>
      <c r="AA6" s="23"/>
      <c r="AB6" s="19"/>
      <c r="AC6" s="237"/>
      <c r="AD6" s="23"/>
      <c r="AE6" s="19"/>
      <c r="AF6" s="237"/>
      <c r="AG6" s="23">
        <v>0</v>
      </c>
      <c r="AH6" s="19"/>
      <c r="AI6" s="237"/>
      <c r="AJ6" s="23">
        <v>28</v>
      </c>
      <c r="AK6" s="19" t="s">
        <v>64</v>
      </c>
      <c r="AL6" s="237"/>
      <c r="AM6" s="23">
        <v>66</v>
      </c>
      <c r="AN6" s="19"/>
      <c r="AO6" s="237"/>
      <c r="AP6" s="23">
        <v>18</v>
      </c>
      <c r="AQ6" s="19"/>
      <c r="AR6" s="237"/>
      <c r="AS6" s="23">
        <v>0</v>
      </c>
      <c r="AT6" s="19"/>
      <c r="AU6" s="237"/>
      <c r="AV6" s="23">
        <v>71</v>
      </c>
      <c r="AW6" s="19"/>
      <c r="AX6" s="237"/>
      <c r="AY6" s="23"/>
      <c r="AZ6" s="19"/>
      <c r="BA6" s="237"/>
      <c r="BB6" s="23">
        <v>90</v>
      </c>
      <c r="BC6" s="19" t="s">
        <v>64</v>
      </c>
      <c r="BD6" s="237"/>
      <c r="BE6" s="23"/>
      <c r="BF6" s="19"/>
      <c r="BG6" s="237"/>
      <c r="BH6" s="23">
        <v>52</v>
      </c>
      <c r="BI6" s="19"/>
      <c r="BJ6" s="237"/>
      <c r="BK6" s="23">
        <v>28</v>
      </c>
      <c r="BL6" s="19"/>
      <c r="BM6" s="237"/>
      <c r="BN6" s="23">
        <v>8</v>
      </c>
      <c r="BO6" s="19" t="s">
        <v>64</v>
      </c>
      <c r="BP6" s="237"/>
      <c r="BQ6" s="23">
        <v>19</v>
      </c>
      <c r="BR6" s="19"/>
      <c r="BS6" s="237"/>
      <c r="BT6" s="23" t="s">
        <v>159</v>
      </c>
      <c r="BU6" s="19"/>
      <c r="BV6" s="237"/>
      <c r="BW6" s="23"/>
      <c r="BX6" s="19"/>
      <c r="BY6" s="237"/>
      <c r="BZ6" s="23">
        <v>24</v>
      </c>
      <c r="CA6" s="19"/>
      <c r="CB6" s="237"/>
      <c r="CC6" s="23"/>
      <c r="CD6" s="19"/>
      <c r="CE6" s="237"/>
      <c r="CF6" s="23"/>
      <c r="CG6" s="19"/>
      <c r="CH6" s="237"/>
      <c r="CI6" s="23"/>
      <c r="CJ6" s="19"/>
      <c r="CK6" s="237"/>
      <c r="CL6" s="23"/>
      <c r="CM6" s="19"/>
      <c r="CN6" s="272"/>
      <c r="CO6" s="23"/>
      <c r="CP6" s="19"/>
      <c r="CQ6" s="272"/>
      <c r="CR6" s="272"/>
      <c r="CS6" s="273"/>
      <c r="CT6" s="268"/>
      <c r="CU6" s="268"/>
      <c r="CV6" s="274"/>
      <c r="CW6" s="274"/>
      <c r="CX6" s="274"/>
      <c r="CY6" s="274"/>
      <c r="CZ6" s="275"/>
      <c r="DA6" s="273"/>
      <c r="DB6" s="276"/>
      <c r="DC6" s="268"/>
      <c r="DD6" s="277"/>
      <c r="DE6" s="272"/>
      <c r="DF6" s="272"/>
      <c r="DG6" s="273"/>
      <c r="EG6" s="136"/>
      <c r="EH6" s="136"/>
      <c r="EI6" s="136"/>
      <c r="EJ6" s="136"/>
      <c r="EK6" s="136"/>
      <c r="EL6" s="136"/>
      <c r="EM6" s="136"/>
      <c r="EN6" s="136"/>
      <c r="EO6" s="136"/>
      <c r="EP6" s="136"/>
      <c r="EQ6" s="136"/>
      <c r="ER6" s="136"/>
      <c r="ES6" s="136"/>
      <c r="ET6" s="136"/>
      <c r="EU6" s="136"/>
    </row>
    <row r="7" spans="2:151" ht="13.6" customHeight="1" x14ac:dyDescent="0.25">
      <c r="B7" s="17" t="s">
        <v>72</v>
      </c>
      <c r="C7" s="18" t="s">
        <v>419</v>
      </c>
      <c r="D7" s="19">
        <f t="shared" si="0"/>
        <v>15</v>
      </c>
      <c r="E7" s="19">
        <f t="shared" si="1"/>
        <v>11</v>
      </c>
      <c r="F7" s="19">
        <f t="shared" si="2"/>
        <v>1</v>
      </c>
      <c r="G7" s="19">
        <f t="shared" si="3"/>
        <v>313</v>
      </c>
      <c r="H7" s="20">
        <f t="shared" si="4"/>
        <v>100</v>
      </c>
      <c r="I7" s="19"/>
      <c r="J7" s="21">
        <f t="shared" si="5"/>
        <v>31.3</v>
      </c>
      <c r="K7" s="19" t="str">
        <f t="shared" si="6"/>
        <v/>
      </c>
      <c r="L7" s="214"/>
      <c r="M7" s="22">
        <f t="shared" si="7"/>
        <v>243</v>
      </c>
      <c r="O7" s="210"/>
      <c r="P7" s="219"/>
      <c r="Q7" s="214"/>
      <c r="R7" s="23">
        <v>55</v>
      </c>
      <c r="S7" s="19"/>
      <c r="T7" s="238"/>
      <c r="U7" s="23"/>
      <c r="V7" s="19"/>
      <c r="W7" s="238"/>
      <c r="X7" s="23"/>
      <c r="Y7" s="19"/>
      <c r="Z7" s="238"/>
      <c r="AA7" s="23"/>
      <c r="AB7" s="19"/>
      <c r="AC7" s="238"/>
      <c r="AD7" s="23">
        <v>100</v>
      </c>
      <c r="AE7" s="19"/>
      <c r="AF7" s="238"/>
      <c r="AG7" s="23">
        <v>11</v>
      </c>
      <c r="AH7" s="19"/>
      <c r="AI7" s="238"/>
      <c r="AJ7" s="23" t="s">
        <v>159</v>
      </c>
      <c r="AK7" s="19"/>
      <c r="AL7" s="238"/>
      <c r="AM7" s="23"/>
      <c r="AN7" s="19"/>
      <c r="AO7" s="238"/>
      <c r="AP7" s="23">
        <v>15</v>
      </c>
      <c r="AQ7" s="19"/>
      <c r="AR7" s="238"/>
      <c r="AS7" s="23">
        <v>0</v>
      </c>
      <c r="AT7" s="19"/>
      <c r="AU7" s="238"/>
      <c r="AV7" s="23"/>
      <c r="AW7" s="19"/>
      <c r="AX7" s="238"/>
      <c r="AY7" s="23"/>
      <c r="AZ7" s="19"/>
      <c r="BA7" s="238"/>
      <c r="BB7" s="23">
        <v>0</v>
      </c>
      <c r="BC7" s="19"/>
      <c r="BD7" s="238"/>
      <c r="BE7" s="23"/>
      <c r="BF7" s="19"/>
      <c r="BG7" s="238"/>
      <c r="BH7" s="23" t="s">
        <v>159</v>
      </c>
      <c r="BI7" s="19"/>
      <c r="BJ7" s="238"/>
      <c r="BK7" s="23">
        <v>9</v>
      </c>
      <c r="BL7" s="19"/>
      <c r="BM7" s="238"/>
      <c r="BN7" s="23">
        <v>75</v>
      </c>
      <c r="BO7" s="19"/>
      <c r="BP7" s="238"/>
      <c r="BQ7" s="23" t="s">
        <v>159</v>
      </c>
      <c r="BR7" s="19"/>
      <c r="BS7" s="238"/>
      <c r="BT7" s="23" t="s">
        <v>159</v>
      </c>
      <c r="BU7" s="19"/>
      <c r="BV7" s="238"/>
      <c r="BW7" s="23"/>
      <c r="BX7" s="19"/>
      <c r="BY7" s="237"/>
      <c r="BZ7" s="23">
        <v>30</v>
      </c>
      <c r="CA7" s="19" t="s">
        <v>64</v>
      </c>
      <c r="CB7" s="237"/>
      <c r="CC7" s="23"/>
      <c r="CD7" s="19"/>
      <c r="CE7" s="237"/>
      <c r="CF7" s="23">
        <v>6</v>
      </c>
      <c r="CG7" s="19"/>
      <c r="CH7" s="237"/>
      <c r="CI7" s="23">
        <v>12</v>
      </c>
      <c r="CJ7" s="19"/>
      <c r="CK7" s="237"/>
      <c r="CL7" s="23"/>
      <c r="CM7" s="19"/>
      <c r="CN7" s="272"/>
      <c r="CO7" s="23"/>
      <c r="CP7" s="19"/>
      <c r="CQ7" s="272"/>
      <c r="CR7" s="272"/>
      <c r="CS7" s="273"/>
      <c r="CT7" s="268"/>
      <c r="CU7" s="268"/>
      <c r="CV7" s="274"/>
      <c r="CW7" s="274"/>
      <c r="CX7" s="274"/>
      <c r="CY7" s="274"/>
      <c r="CZ7" s="275"/>
      <c r="DA7" s="273"/>
      <c r="DB7" s="276"/>
      <c r="DC7" s="268"/>
      <c r="DD7" s="277"/>
      <c r="DE7" s="272"/>
      <c r="DF7" s="272"/>
      <c r="DG7" s="273"/>
      <c r="EG7" s="136"/>
      <c r="EH7" s="136"/>
      <c r="EI7" s="136"/>
      <c r="EJ7" s="136"/>
      <c r="EK7" s="136"/>
      <c r="EL7" s="136"/>
      <c r="EM7" s="136"/>
      <c r="EN7" s="136"/>
      <c r="EO7" s="136"/>
      <c r="EP7" s="136"/>
      <c r="EQ7" s="136"/>
      <c r="ER7" s="136"/>
      <c r="ES7" s="136"/>
      <c r="ET7" s="136"/>
      <c r="EU7" s="136"/>
    </row>
    <row r="8" spans="2:151" ht="13.6" customHeight="1" x14ac:dyDescent="0.25">
      <c r="B8" s="17" t="s">
        <v>201</v>
      </c>
      <c r="C8" s="18" t="s">
        <v>424</v>
      </c>
      <c r="D8" s="19">
        <f t="shared" si="0"/>
        <v>15</v>
      </c>
      <c r="E8" s="19">
        <f t="shared" si="1"/>
        <v>15</v>
      </c>
      <c r="F8" s="19">
        <f t="shared" si="2"/>
        <v>1</v>
      </c>
      <c r="G8" s="19">
        <f t="shared" si="3"/>
        <v>409</v>
      </c>
      <c r="H8" s="20">
        <f t="shared" si="4"/>
        <v>75</v>
      </c>
      <c r="I8" s="19"/>
      <c r="J8" s="21">
        <f t="shared" si="5"/>
        <v>29.214285714285715</v>
      </c>
      <c r="K8" s="19" t="str">
        <f t="shared" si="6"/>
        <v/>
      </c>
      <c r="L8" s="214"/>
      <c r="M8" s="22">
        <f t="shared" si="7"/>
        <v>311</v>
      </c>
      <c r="O8" s="210"/>
      <c r="P8" s="219"/>
      <c r="Q8" s="214"/>
      <c r="R8" s="23"/>
      <c r="S8" s="19"/>
      <c r="T8" s="237"/>
      <c r="U8" s="23"/>
      <c r="V8" s="19"/>
      <c r="W8" s="237"/>
      <c r="X8" s="23">
        <v>24</v>
      </c>
      <c r="Y8" s="19"/>
      <c r="Z8" s="237"/>
      <c r="AA8" s="23"/>
      <c r="AB8" s="19"/>
      <c r="AC8" s="237"/>
      <c r="AD8" s="23">
        <v>42</v>
      </c>
      <c r="AE8" s="19"/>
      <c r="AF8" s="237"/>
      <c r="AG8" s="23">
        <v>1</v>
      </c>
      <c r="AH8" s="19"/>
      <c r="AI8" s="237"/>
      <c r="AJ8" s="23">
        <v>10</v>
      </c>
      <c r="AK8" s="19" t="s">
        <v>64</v>
      </c>
      <c r="AL8" s="237"/>
      <c r="AM8" s="23"/>
      <c r="AN8" s="19"/>
      <c r="AO8" s="237"/>
      <c r="AP8" s="23">
        <v>4</v>
      </c>
      <c r="AQ8" s="19"/>
      <c r="AR8" s="237"/>
      <c r="AS8" s="23">
        <v>8</v>
      </c>
      <c r="AT8" s="19"/>
      <c r="AU8" s="237"/>
      <c r="AV8" s="23"/>
      <c r="AW8" s="19"/>
      <c r="AX8" s="237"/>
      <c r="AY8" s="23"/>
      <c r="AZ8" s="19"/>
      <c r="BA8" s="237"/>
      <c r="BB8" s="23">
        <v>38</v>
      </c>
      <c r="BC8" s="19"/>
      <c r="BD8" s="237"/>
      <c r="BE8" s="23"/>
      <c r="BF8" s="19"/>
      <c r="BG8" s="237"/>
      <c r="BH8" s="23"/>
      <c r="BI8" s="19"/>
      <c r="BJ8" s="237"/>
      <c r="BK8" s="23">
        <v>54</v>
      </c>
      <c r="BL8" s="19"/>
      <c r="BM8" s="237"/>
      <c r="BN8" s="23">
        <v>20</v>
      </c>
      <c r="BO8" s="19"/>
      <c r="BP8" s="237"/>
      <c r="BQ8" s="23">
        <v>0</v>
      </c>
      <c r="BR8" s="19"/>
      <c r="BS8" s="237"/>
      <c r="BT8" s="23">
        <v>47</v>
      </c>
      <c r="BU8" s="19"/>
      <c r="BV8" s="237"/>
      <c r="BW8" s="23"/>
      <c r="BX8" s="19"/>
      <c r="BY8" s="237"/>
      <c r="BZ8" s="23">
        <v>75</v>
      </c>
      <c r="CA8" s="19"/>
      <c r="CB8" s="237"/>
      <c r="CC8" s="23"/>
      <c r="CD8" s="19"/>
      <c r="CE8" s="237"/>
      <c r="CF8" s="23"/>
      <c r="CG8" s="19"/>
      <c r="CH8" s="237"/>
      <c r="CI8" s="23">
        <v>38</v>
      </c>
      <c r="CJ8" s="19"/>
      <c r="CK8" s="237"/>
      <c r="CL8" s="23">
        <v>4</v>
      </c>
      <c r="CM8" s="19"/>
      <c r="CN8" s="272"/>
      <c r="CO8" s="23">
        <v>44</v>
      </c>
      <c r="CP8" s="19"/>
      <c r="CQ8" s="272"/>
      <c r="CR8" s="272"/>
      <c r="CS8" s="273"/>
      <c r="CT8" s="268"/>
      <c r="CU8" s="268"/>
      <c r="CV8" s="274"/>
      <c r="CW8" s="274"/>
      <c r="CX8" s="274"/>
      <c r="CY8" s="274"/>
      <c r="CZ8" s="275"/>
      <c r="DA8" s="273"/>
      <c r="DB8" s="276"/>
      <c r="DC8" s="268"/>
      <c r="DD8" s="277"/>
      <c r="DE8" s="272"/>
      <c r="DF8" s="272"/>
      <c r="DG8" s="273"/>
      <c r="EG8" s="136"/>
      <c r="EH8" s="136"/>
      <c r="EI8" s="136"/>
      <c r="EJ8" s="136"/>
      <c r="EK8" s="136"/>
      <c r="EL8" s="136"/>
      <c r="EM8" s="136"/>
      <c r="EN8" s="136"/>
      <c r="EO8" s="136"/>
      <c r="EP8" s="136"/>
      <c r="EQ8" s="136"/>
      <c r="ER8" s="136"/>
      <c r="ES8" s="136"/>
      <c r="ET8" s="136"/>
      <c r="EU8" s="136"/>
    </row>
    <row r="9" spans="2:151" ht="13.6" customHeight="1" x14ac:dyDescent="0.25">
      <c r="B9" s="17" t="s">
        <v>284</v>
      </c>
      <c r="C9" s="18" t="s">
        <v>420</v>
      </c>
      <c r="D9" s="19">
        <f t="shared" si="0"/>
        <v>9</v>
      </c>
      <c r="E9" s="19">
        <f t="shared" si="1"/>
        <v>8</v>
      </c>
      <c r="F9" s="19">
        <f t="shared" si="2"/>
        <v>0</v>
      </c>
      <c r="G9" s="19">
        <f t="shared" si="3"/>
        <v>226</v>
      </c>
      <c r="H9" s="20">
        <f t="shared" si="4"/>
        <v>73</v>
      </c>
      <c r="I9" s="19"/>
      <c r="J9" s="21">
        <f t="shared" si="5"/>
        <v>28.25</v>
      </c>
      <c r="K9" s="19" t="str">
        <f t="shared" si="6"/>
        <v/>
      </c>
      <c r="L9" s="214"/>
      <c r="M9" s="22">
        <f t="shared" si="7"/>
        <v>170</v>
      </c>
      <c r="N9" s="181"/>
      <c r="O9" s="210"/>
      <c r="P9" s="219"/>
      <c r="R9" s="23">
        <v>1</v>
      </c>
      <c r="S9" s="19"/>
      <c r="T9" s="237"/>
      <c r="U9" s="23">
        <v>52</v>
      </c>
      <c r="V9" s="19"/>
      <c r="W9" s="237"/>
      <c r="X9" s="23"/>
      <c r="Y9" s="19"/>
      <c r="Z9" s="237"/>
      <c r="AA9" s="23"/>
      <c r="AB9" s="19"/>
      <c r="AC9" s="237"/>
      <c r="AD9" s="23"/>
      <c r="AE9" s="19"/>
      <c r="AF9" s="237"/>
      <c r="AG9" s="23">
        <v>26</v>
      </c>
      <c r="AH9" s="19"/>
      <c r="AI9" s="237"/>
      <c r="AJ9" s="23" t="s">
        <v>159</v>
      </c>
      <c r="AK9" s="19"/>
      <c r="AL9" s="237"/>
      <c r="AM9" s="23"/>
      <c r="AN9" s="19"/>
      <c r="AO9" s="237"/>
      <c r="AP9" s="23"/>
      <c r="AQ9" s="19"/>
      <c r="AR9" s="237"/>
      <c r="AS9" s="23">
        <v>58</v>
      </c>
      <c r="AT9" s="19"/>
      <c r="AU9" s="237"/>
      <c r="AV9" s="23"/>
      <c r="AW9" s="19"/>
      <c r="AX9" s="237"/>
      <c r="AY9" s="23"/>
      <c r="AZ9" s="19"/>
      <c r="BA9" s="237"/>
      <c r="BB9" s="23">
        <v>14</v>
      </c>
      <c r="BC9" s="19"/>
      <c r="BD9" s="237"/>
      <c r="BE9" s="23"/>
      <c r="BF9" s="19"/>
      <c r="BG9" s="237"/>
      <c r="BH9" s="23"/>
      <c r="BI9" s="19"/>
      <c r="BJ9" s="237"/>
      <c r="BK9" s="23"/>
      <c r="BL9" s="19"/>
      <c r="BM9" s="237"/>
      <c r="BN9" s="23">
        <v>0</v>
      </c>
      <c r="BO9" s="19"/>
      <c r="BP9" s="237"/>
      <c r="BQ9" s="23"/>
      <c r="BR9" s="19"/>
      <c r="BS9" s="237"/>
      <c r="BT9" s="23"/>
      <c r="BU9" s="19"/>
      <c r="BV9" s="237"/>
      <c r="BW9" s="23"/>
      <c r="BX9" s="19"/>
      <c r="BY9" s="237"/>
      <c r="BZ9" s="23"/>
      <c r="CA9" s="19"/>
      <c r="CB9" s="237"/>
      <c r="CC9" s="23"/>
      <c r="CD9" s="19"/>
      <c r="CE9" s="237"/>
      <c r="CF9" s="23"/>
      <c r="CG9" s="19"/>
      <c r="CH9" s="237"/>
      <c r="CI9" s="23"/>
      <c r="CJ9" s="19"/>
      <c r="CK9" s="237"/>
      <c r="CL9" s="23">
        <v>2</v>
      </c>
      <c r="CM9" s="19"/>
      <c r="CN9" s="272"/>
      <c r="CO9" s="23">
        <v>73</v>
      </c>
      <c r="CP9" s="19"/>
      <c r="CQ9" s="272"/>
      <c r="CR9" s="272"/>
      <c r="CS9" s="273"/>
      <c r="CT9" s="268"/>
      <c r="CU9" s="268"/>
      <c r="CV9" s="274"/>
      <c r="CW9" s="274"/>
      <c r="CX9" s="274"/>
      <c r="CY9" s="274"/>
      <c r="CZ9" s="275"/>
      <c r="DA9" s="273"/>
      <c r="DB9" s="276"/>
      <c r="DC9" s="268"/>
      <c r="DD9" s="277"/>
      <c r="DE9" s="272"/>
      <c r="DF9" s="272"/>
      <c r="DG9" s="273"/>
      <c r="EG9" s="136"/>
      <c r="EH9" s="136"/>
      <c r="EI9" s="136"/>
      <c r="EJ9" s="136"/>
      <c r="EK9" s="136"/>
      <c r="EL9" s="136"/>
      <c r="EM9" s="136"/>
      <c r="EN9" s="136"/>
      <c r="EO9" s="136"/>
      <c r="EP9" s="136"/>
      <c r="EQ9" s="136"/>
      <c r="ER9" s="136"/>
      <c r="ES9" s="136"/>
      <c r="ET9" s="136"/>
      <c r="EU9" s="136"/>
    </row>
    <row r="10" spans="2:151" ht="13.6" customHeight="1" x14ac:dyDescent="0.25">
      <c r="B10" s="17" t="s">
        <v>24</v>
      </c>
      <c r="C10" s="18" t="s">
        <v>423</v>
      </c>
      <c r="D10" s="19">
        <f t="shared" si="0"/>
        <v>17</v>
      </c>
      <c r="E10" s="19">
        <f t="shared" si="1"/>
        <v>16</v>
      </c>
      <c r="F10" s="19">
        <f t="shared" si="2"/>
        <v>0</v>
      </c>
      <c r="G10" s="19">
        <f t="shared" si="3"/>
        <v>449</v>
      </c>
      <c r="H10" s="20">
        <f t="shared" si="4"/>
        <v>93</v>
      </c>
      <c r="I10" s="19"/>
      <c r="J10" s="21">
        <f t="shared" si="5"/>
        <v>28.0625</v>
      </c>
      <c r="K10" s="19" t="str">
        <f t="shared" si="6"/>
        <v/>
      </c>
      <c r="L10" s="214"/>
      <c r="M10" s="22">
        <f t="shared" si="7"/>
        <v>337</v>
      </c>
      <c r="O10" s="210"/>
      <c r="P10" s="219"/>
      <c r="Q10" s="214"/>
      <c r="R10" s="23">
        <v>12</v>
      </c>
      <c r="S10" s="19"/>
      <c r="T10" s="237"/>
      <c r="U10" s="23">
        <v>0</v>
      </c>
      <c r="V10" s="19"/>
      <c r="W10" s="237"/>
      <c r="X10" s="23">
        <v>0</v>
      </c>
      <c r="Y10" s="19"/>
      <c r="Z10" s="237"/>
      <c r="AA10" s="23"/>
      <c r="AB10" s="19"/>
      <c r="AC10" s="237"/>
      <c r="AD10" s="23"/>
      <c r="AE10" s="19"/>
      <c r="AF10" s="237"/>
      <c r="AG10" s="23">
        <v>32</v>
      </c>
      <c r="AH10" s="19"/>
      <c r="AI10" s="237"/>
      <c r="AJ10" s="23" t="s">
        <v>159</v>
      </c>
      <c r="AK10" s="19"/>
      <c r="AL10" s="237"/>
      <c r="AM10" s="23">
        <v>17</v>
      </c>
      <c r="AN10" s="19"/>
      <c r="AO10" s="237"/>
      <c r="AP10" s="23">
        <v>17</v>
      </c>
      <c r="AQ10" s="19"/>
      <c r="AR10" s="237"/>
      <c r="AS10" s="23">
        <v>15</v>
      </c>
      <c r="AT10" s="19"/>
      <c r="AU10" s="237"/>
      <c r="AV10" s="23">
        <v>0</v>
      </c>
      <c r="AW10" s="19"/>
      <c r="AX10" s="237"/>
      <c r="AY10" s="23">
        <v>28</v>
      </c>
      <c r="AZ10" s="19"/>
      <c r="BA10" s="237"/>
      <c r="BB10" s="23"/>
      <c r="BC10" s="19"/>
      <c r="BD10" s="237"/>
      <c r="BE10" s="23"/>
      <c r="BF10" s="19"/>
      <c r="BG10" s="237"/>
      <c r="BH10" s="23">
        <v>68</v>
      </c>
      <c r="BI10" s="19"/>
      <c r="BJ10" s="237"/>
      <c r="BK10" s="23">
        <v>53</v>
      </c>
      <c r="BL10" s="19"/>
      <c r="BM10" s="237"/>
      <c r="BN10" s="23">
        <v>93</v>
      </c>
      <c r="BO10" s="19"/>
      <c r="BP10" s="237"/>
      <c r="BQ10" s="23"/>
      <c r="BR10" s="19"/>
      <c r="BS10" s="237"/>
      <c r="BT10" s="23"/>
      <c r="BU10" s="19"/>
      <c r="BV10" s="237"/>
      <c r="BW10" s="23"/>
      <c r="BX10" s="19"/>
      <c r="BY10" s="237"/>
      <c r="BZ10" s="23"/>
      <c r="CA10" s="19"/>
      <c r="CB10" s="237"/>
      <c r="CC10" s="23"/>
      <c r="CD10" s="19"/>
      <c r="CE10" s="237"/>
      <c r="CF10" s="23">
        <v>0</v>
      </c>
      <c r="CG10" s="19"/>
      <c r="CH10" s="237"/>
      <c r="CI10" s="23">
        <v>10</v>
      </c>
      <c r="CJ10" s="19"/>
      <c r="CK10" s="237"/>
      <c r="CL10" s="23">
        <v>86</v>
      </c>
      <c r="CM10" s="19"/>
      <c r="CN10" s="272"/>
      <c r="CO10" s="23">
        <v>18</v>
      </c>
      <c r="CP10" s="19"/>
      <c r="CQ10" s="272"/>
      <c r="CR10" s="272"/>
      <c r="CS10" s="273"/>
      <c r="CT10" s="268"/>
      <c r="CU10" s="268"/>
      <c r="CV10" s="274"/>
      <c r="CW10" s="274"/>
      <c r="CX10" s="274"/>
      <c r="CY10" s="274"/>
      <c r="CZ10" s="275"/>
      <c r="DA10" s="273"/>
      <c r="DB10" s="276"/>
      <c r="DC10" s="268"/>
      <c r="DD10" s="277"/>
      <c r="DE10" s="272"/>
      <c r="DF10" s="272"/>
      <c r="DG10" s="273"/>
      <c r="EG10" s="136"/>
      <c r="EH10" s="136"/>
      <c r="EI10" s="136"/>
      <c r="EJ10" s="136"/>
      <c r="EK10" s="136"/>
      <c r="EL10" s="136"/>
      <c r="EM10" s="136"/>
      <c r="EN10" s="136"/>
      <c r="EO10" s="136"/>
      <c r="EP10" s="136"/>
      <c r="EQ10" s="136"/>
      <c r="ER10" s="136"/>
      <c r="ES10" s="136"/>
      <c r="ET10" s="136"/>
      <c r="EU10" s="136"/>
    </row>
    <row r="11" spans="2:151" ht="13.6" customHeight="1" x14ac:dyDescent="0.25">
      <c r="B11" s="17" t="s">
        <v>333</v>
      </c>
      <c r="C11" s="18" t="s">
        <v>419</v>
      </c>
      <c r="D11" s="19">
        <f t="shared" si="0"/>
        <v>6</v>
      </c>
      <c r="E11" s="19">
        <f t="shared" si="1"/>
        <v>6</v>
      </c>
      <c r="F11" s="19">
        <f t="shared" si="2"/>
        <v>0</v>
      </c>
      <c r="G11" s="19">
        <f t="shared" si="3"/>
        <v>130</v>
      </c>
      <c r="H11" s="20">
        <f t="shared" si="4"/>
        <v>35</v>
      </c>
      <c r="I11" s="19"/>
      <c r="J11" s="21">
        <f t="shared" si="5"/>
        <v>21.666666666666668</v>
      </c>
      <c r="K11" s="19" t="str">
        <f t="shared" si="6"/>
        <v/>
      </c>
      <c r="L11" s="214"/>
      <c r="M11" s="22">
        <f t="shared" si="7"/>
        <v>88</v>
      </c>
      <c r="N11" s="181"/>
      <c r="O11" s="210"/>
      <c r="P11" s="219"/>
      <c r="R11" s="23"/>
      <c r="S11" s="19"/>
      <c r="T11" s="237"/>
      <c r="U11" s="23"/>
      <c r="V11" s="19"/>
      <c r="W11" s="237"/>
      <c r="X11" s="23"/>
      <c r="Y11" s="19"/>
      <c r="Z11" s="237"/>
      <c r="AA11" s="23"/>
      <c r="AB11" s="19"/>
      <c r="AC11" s="237"/>
      <c r="AD11" s="23"/>
      <c r="AE11" s="19"/>
      <c r="AF11" s="237"/>
      <c r="AG11" s="23"/>
      <c r="AH11" s="19"/>
      <c r="AI11" s="237"/>
      <c r="AJ11" s="23"/>
      <c r="AK11" s="19"/>
      <c r="AL11" s="237"/>
      <c r="AM11" s="23"/>
      <c r="AN11" s="19"/>
      <c r="AO11" s="237"/>
      <c r="AP11" s="23"/>
      <c r="AQ11" s="19"/>
      <c r="AR11" s="237"/>
      <c r="AS11" s="23"/>
      <c r="AT11" s="19"/>
      <c r="AU11" s="237"/>
      <c r="AV11" s="23"/>
      <c r="AW11" s="19"/>
      <c r="AX11" s="237"/>
      <c r="AY11" s="23">
        <v>28</v>
      </c>
      <c r="AZ11" s="19"/>
      <c r="BA11" s="237"/>
      <c r="BB11" s="23">
        <v>35</v>
      </c>
      <c r="BC11" s="19"/>
      <c r="BD11" s="237"/>
      <c r="BE11" s="23"/>
      <c r="BF11" s="19"/>
      <c r="BG11" s="237"/>
      <c r="BH11" s="23"/>
      <c r="BI11" s="19"/>
      <c r="BJ11" s="237"/>
      <c r="BK11" s="23"/>
      <c r="BL11" s="19"/>
      <c r="BM11" s="237"/>
      <c r="BN11" s="23"/>
      <c r="BO11" s="19"/>
      <c r="BP11" s="237"/>
      <c r="BQ11" s="23"/>
      <c r="BR11" s="19"/>
      <c r="BS11" s="237"/>
      <c r="BT11" s="23"/>
      <c r="BU11" s="19"/>
      <c r="BV11" s="237"/>
      <c r="BW11" s="23"/>
      <c r="BX11" s="19"/>
      <c r="BY11" s="237"/>
      <c r="BZ11" s="23"/>
      <c r="CA11" s="19"/>
      <c r="CB11" s="237"/>
      <c r="CC11" s="23"/>
      <c r="CD11" s="19"/>
      <c r="CE11" s="237"/>
      <c r="CF11" s="23">
        <v>9</v>
      </c>
      <c r="CG11" s="19"/>
      <c r="CH11" s="237"/>
      <c r="CI11" s="23">
        <v>29</v>
      </c>
      <c r="CJ11" s="19"/>
      <c r="CK11" s="237"/>
      <c r="CL11" s="23">
        <v>4</v>
      </c>
      <c r="CM11" s="19"/>
      <c r="CN11" s="272"/>
      <c r="CO11" s="23">
        <v>25</v>
      </c>
      <c r="CP11" s="19"/>
      <c r="CQ11" s="272"/>
      <c r="CR11" s="272"/>
      <c r="CS11" s="273"/>
      <c r="CT11" s="268"/>
      <c r="CU11" s="268"/>
      <c r="CV11" s="274"/>
      <c r="CW11" s="274"/>
      <c r="CX11" s="274"/>
      <c r="CY11" s="274"/>
      <c r="CZ11" s="275"/>
      <c r="DA11" s="273"/>
      <c r="DB11" s="276"/>
      <c r="DC11" s="268"/>
      <c r="DD11" s="277"/>
      <c r="DE11" s="272"/>
      <c r="DF11" s="272"/>
      <c r="DG11" s="273"/>
      <c r="EG11" s="136"/>
      <c r="EH11" s="136"/>
      <c r="EI11" s="136"/>
      <c r="EJ11" s="136"/>
      <c r="EK11" s="136"/>
      <c r="EL11" s="136"/>
      <c r="EM11" s="136"/>
      <c r="EN11" s="136"/>
      <c r="EO11" s="136"/>
      <c r="EP11" s="136"/>
      <c r="EQ11" s="136"/>
      <c r="ER11" s="136"/>
      <c r="ES11" s="136"/>
      <c r="ET11" s="136"/>
      <c r="EU11" s="136"/>
    </row>
    <row r="12" spans="2:151" ht="13.6" customHeight="1" x14ac:dyDescent="0.25">
      <c r="B12" s="17" t="s">
        <v>179</v>
      </c>
      <c r="C12" s="18" t="s">
        <v>430</v>
      </c>
      <c r="D12" s="19">
        <f t="shared" si="0"/>
        <v>11</v>
      </c>
      <c r="E12" s="19">
        <f t="shared" si="1"/>
        <v>11</v>
      </c>
      <c r="F12" s="19">
        <f t="shared" si="2"/>
        <v>4</v>
      </c>
      <c r="G12" s="19">
        <f t="shared" si="3"/>
        <v>133</v>
      </c>
      <c r="H12" s="20">
        <f t="shared" si="4"/>
        <v>34</v>
      </c>
      <c r="I12" s="19"/>
      <c r="J12" s="21">
        <f t="shared" si="5"/>
        <v>19</v>
      </c>
      <c r="K12" s="19" t="str">
        <f t="shared" si="6"/>
        <v/>
      </c>
      <c r="L12" s="214"/>
      <c r="M12" s="22">
        <f t="shared" si="7"/>
        <v>84</v>
      </c>
      <c r="N12" s="181"/>
      <c r="O12" s="210"/>
      <c r="P12" s="219"/>
      <c r="R12" s="23"/>
      <c r="S12" s="19"/>
      <c r="T12" s="237"/>
      <c r="U12" s="23"/>
      <c r="V12" s="19"/>
      <c r="W12" s="237"/>
      <c r="X12" s="23"/>
      <c r="Y12" s="19"/>
      <c r="Z12" s="237"/>
      <c r="AA12" s="23"/>
      <c r="AB12" s="19"/>
      <c r="AC12" s="237"/>
      <c r="AD12" s="23">
        <v>34</v>
      </c>
      <c r="AE12" s="19"/>
      <c r="AF12" s="237"/>
      <c r="AG12" s="23">
        <v>1</v>
      </c>
      <c r="AH12" s="19"/>
      <c r="AI12" s="237"/>
      <c r="AJ12" s="23">
        <v>28</v>
      </c>
      <c r="AK12" s="19"/>
      <c r="AL12" s="237"/>
      <c r="AM12" s="23">
        <v>19</v>
      </c>
      <c r="AN12" s="19"/>
      <c r="AO12" s="237"/>
      <c r="AP12" s="23"/>
      <c r="AQ12" s="19"/>
      <c r="AR12" s="237"/>
      <c r="AS12" s="23"/>
      <c r="AT12" s="19"/>
      <c r="AU12" s="237"/>
      <c r="AV12" s="23">
        <v>0</v>
      </c>
      <c r="AW12" s="19"/>
      <c r="AX12" s="237"/>
      <c r="AY12" s="23"/>
      <c r="AZ12" s="19"/>
      <c r="BA12" s="237"/>
      <c r="BB12" s="23"/>
      <c r="BC12" s="19"/>
      <c r="BD12" s="237"/>
      <c r="BE12" s="23"/>
      <c r="BF12" s="19"/>
      <c r="BG12" s="237"/>
      <c r="BH12" s="23">
        <v>3</v>
      </c>
      <c r="BI12" s="19" t="s">
        <v>64</v>
      </c>
      <c r="BJ12" s="237"/>
      <c r="BK12" s="23">
        <v>10</v>
      </c>
      <c r="BL12" s="19"/>
      <c r="BM12" s="237"/>
      <c r="BN12" s="23"/>
      <c r="BO12" s="19"/>
      <c r="BP12" s="237"/>
      <c r="BQ12" s="23"/>
      <c r="BR12" s="19"/>
      <c r="BS12" s="237"/>
      <c r="BT12" s="23"/>
      <c r="BU12" s="19"/>
      <c r="BV12" s="237"/>
      <c r="BW12" s="23">
        <v>1</v>
      </c>
      <c r="BX12" s="19" t="s">
        <v>64</v>
      </c>
      <c r="BY12" s="237"/>
      <c r="BZ12" s="23">
        <v>3</v>
      </c>
      <c r="CA12" s="19" t="s">
        <v>64</v>
      </c>
      <c r="CB12" s="237"/>
      <c r="CC12" s="23"/>
      <c r="CD12" s="19"/>
      <c r="CE12" s="237"/>
      <c r="CF12" s="23">
        <v>1</v>
      </c>
      <c r="CG12" s="19"/>
      <c r="CH12" s="237"/>
      <c r="CI12" s="23"/>
      <c r="CJ12" s="19"/>
      <c r="CK12" s="237"/>
      <c r="CL12" s="23"/>
      <c r="CM12" s="19"/>
      <c r="CN12" s="272"/>
      <c r="CO12" s="23">
        <v>33</v>
      </c>
      <c r="CP12" s="19" t="s">
        <v>64</v>
      </c>
      <c r="CQ12" s="272"/>
      <c r="CR12" s="272"/>
      <c r="CS12" s="273"/>
      <c r="CT12" s="268"/>
      <c r="CU12" s="268"/>
      <c r="CV12" s="274"/>
      <c r="CW12" s="274"/>
      <c r="CX12" s="274"/>
      <c r="CY12" s="274"/>
      <c r="CZ12" s="275"/>
      <c r="DA12" s="273"/>
      <c r="DB12" s="276"/>
      <c r="DC12" s="268"/>
      <c r="DD12" s="277"/>
      <c r="DE12" s="272"/>
      <c r="DF12" s="272"/>
      <c r="DG12" s="273"/>
      <c r="EG12" s="136"/>
      <c r="EH12" s="136"/>
      <c r="EI12" s="136"/>
      <c r="EJ12" s="136"/>
      <c r="EK12" s="136"/>
      <c r="EL12" s="136"/>
      <c r="EM12" s="136"/>
      <c r="EN12" s="136"/>
      <c r="EO12" s="136"/>
      <c r="EP12" s="136"/>
      <c r="EQ12" s="136"/>
      <c r="ER12" s="136"/>
      <c r="ES12" s="136"/>
      <c r="ET12" s="136"/>
      <c r="EU12" s="136"/>
    </row>
    <row r="13" spans="2:151" ht="13.6" customHeight="1" x14ac:dyDescent="0.25">
      <c r="B13" s="17" t="s">
        <v>285</v>
      </c>
      <c r="C13" s="18" t="s">
        <v>419</v>
      </c>
      <c r="D13" s="19">
        <f t="shared" si="0"/>
        <v>8</v>
      </c>
      <c r="E13" s="19">
        <f t="shared" si="1"/>
        <v>7</v>
      </c>
      <c r="F13" s="19">
        <f t="shared" si="2"/>
        <v>2</v>
      </c>
      <c r="G13" s="19">
        <f t="shared" si="3"/>
        <v>88</v>
      </c>
      <c r="H13" s="20">
        <f t="shared" si="4"/>
        <v>28</v>
      </c>
      <c r="I13" s="19" t="s">
        <v>64</v>
      </c>
      <c r="J13" s="21">
        <f t="shared" si="5"/>
        <v>17.600000000000001</v>
      </c>
      <c r="K13" s="19" t="str">
        <f t="shared" si="6"/>
        <v/>
      </c>
      <c r="L13" s="214"/>
      <c r="M13" s="22">
        <f t="shared" si="7"/>
        <v>53</v>
      </c>
      <c r="O13" s="210"/>
      <c r="P13" s="219"/>
      <c r="R13" s="23">
        <v>7</v>
      </c>
      <c r="S13" s="19"/>
      <c r="T13" s="237"/>
      <c r="U13" s="23"/>
      <c r="V13" s="19"/>
      <c r="W13" s="237"/>
      <c r="X13" s="23"/>
      <c r="Y13" s="19"/>
      <c r="Z13" s="237"/>
      <c r="AA13" s="23"/>
      <c r="AB13" s="19"/>
      <c r="AC13" s="237"/>
      <c r="AD13" s="23"/>
      <c r="AE13" s="19"/>
      <c r="AF13" s="237"/>
      <c r="AG13" s="23"/>
      <c r="AH13" s="19"/>
      <c r="AI13" s="237"/>
      <c r="AJ13" s="23"/>
      <c r="AK13" s="19"/>
      <c r="AL13" s="237"/>
      <c r="AM13" s="23"/>
      <c r="AN13" s="19"/>
      <c r="AO13" s="237"/>
      <c r="AP13" s="23"/>
      <c r="AQ13" s="19"/>
      <c r="AR13" s="237"/>
      <c r="AS13" s="23"/>
      <c r="AT13" s="19"/>
      <c r="AU13" s="237"/>
      <c r="AV13" s="23">
        <v>21</v>
      </c>
      <c r="AW13" s="19"/>
      <c r="AX13" s="237"/>
      <c r="AY13" s="23">
        <v>0</v>
      </c>
      <c r="AZ13" s="19"/>
      <c r="BA13" s="237"/>
      <c r="BB13" s="23"/>
      <c r="BC13" s="19"/>
      <c r="BD13" s="237"/>
      <c r="BE13" s="23"/>
      <c r="BF13" s="19"/>
      <c r="BG13" s="237"/>
      <c r="BH13" s="23">
        <v>20</v>
      </c>
      <c r="BI13" s="19"/>
      <c r="BJ13" s="237"/>
      <c r="BK13" s="23"/>
      <c r="BL13" s="19"/>
      <c r="BM13" s="237"/>
      <c r="BN13" s="23"/>
      <c r="BO13" s="19"/>
      <c r="BP13" s="237"/>
      <c r="BQ13" s="23">
        <v>8</v>
      </c>
      <c r="BR13" s="19" t="s">
        <v>64</v>
      </c>
      <c r="BS13" s="237"/>
      <c r="BT13" s="23">
        <v>28</v>
      </c>
      <c r="BU13" s="19" t="s">
        <v>64</v>
      </c>
      <c r="BV13" s="237"/>
      <c r="BW13" s="23" t="s">
        <v>159</v>
      </c>
      <c r="BX13" s="19"/>
      <c r="BY13" s="237"/>
      <c r="BZ13" s="23"/>
      <c r="CA13" s="19"/>
      <c r="CB13" s="237"/>
      <c r="CC13" s="23"/>
      <c r="CD13" s="19"/>
      <c r="CE13" s="237"/>
      <c r="CF13" s="23"/>
      <c r="CG13" s="19"/>
      <c r="CH13" s="237"/>
      <c r="CI13" s="23">
        <v>4</v>
      </c>
      <c r="CJ13" s="19"/>
      <c r="CK13" s="237"/>
      <c r="CL13" s="23"/>
      <c r="CM13" s="19"/>
      <c r="CN13" s="272"/>
      <c r="CO13" s="23"/>
      <c r="CP13" s="19"/>
      <c r="CQ13" s="272"/>
      <c r="CR13" s="272"/>
      <c r="CS13" s="273"/>
      <c r="CT13" s="268"/>
      <c r="CU13" s="268"/>
      <c r="CV13" s="274"/>
      <c r="CW13" s="274"/>
      <c r="CX13" s="274"/>
      <c r="CY13" s="274"/>
      <c r="CZ13" s="275"/>
      <c r="DA13" s="273"/>
      <c r="DB13" s="276"/>
      <c r="DC13" s="268"/>
      <c r="DD13" s="277"/>
      <c r="DE13" s="272"/>
      <c r="DF13" s="272"/>
      <c r="DG13" s="273"/>
      <c r="EG13" s="136"/>
      <c r="EH13" s="136"/>
      <c r="EI13" s="136"/>
      <c r="EJ13" s="136"/>
      <c r="EK13" s="136"/>
      <c r="EL13" s="136"/>
      <c r="EM13" s="136"/>
      <c r="EN13" s="136"/>
      <c r="EO13" s="136"/>
      <c r="EP13" s="136"/>
      <c r="EQ13" s="136"/>
      <c r="ER13" s="136"/>
      <c r="ES13" s="136"/>
      <c r="ET13" s="136"/>
      <c r="EU13" s="136"/>
    </row>
    <row r="14" spans="2:151" ht="13.6" customHeight="1" x14ac:dyDescent="0.25">
      <c r="B14" s="17" t="s">
        <v>291</v>
      </c>
      <c r="C14" s="18" t="s">
        <v>423</v>
      </c>
      <c r="D14" s="19">
        <f t="shared" si="0"/>
        <v>7</v>
      </c>
      <c r="E14" s="19">
        <f t="shared" si="1"/>
        <v>6</v>
      </c>
      <c r="F14" s="19">
        <f t="shared" si="2"/>
        <v>1</v>
      </c>
      <c r="G14" s="19">
        <f t="shared" si="3"/>
        <v>78</v>
      </c>
      <c r="H14" s="20">
        <f t="shared" si="4"/>
        <v>28</v>
      </c>
      <c r="I14" s="19"/>
      <c r="J14" s="21">
        <f t="shared" si="5"/>
        <v>15.6</v>
      </c>
      <c r="K14" s="19" t="str">
        <f t="shared" si="6"/>
        <v/>
      </c>
      <c r="L14" s="214"/>
      <c r="M14" s="22">
        <f t="shared" si="7"/>
        <v>43</v>
      </c>
      <c r="O14" s="210"/>
      <c r="P14" s="219"/>
      <c r="R14" s="23"/>
      <c r="S14" s="19"/>
      <c r="T14" s="237"/>
      <c r="U14" s="23">
        <v>22</v>
      </c>
      <c r="V14" s="19"/>
      <c r="W14" s="237"/>
      <c r="X14" s="23">
        <v>28</v>
      </c>
      <c r="Y14" s="19"/>
      <c r="Z14" s="237"/>
      <c r="AA14" s="23"/>
      <c r="AB14" s="19"/>
      <c r="AC14" s="237"/>
      <c r="AD14" s="23"/>
      <c r="AE14" s="19"/>
      <c r="AF14" s="237"/>
      <c r="AG14" s="23"/>
      <c r="AH14" s="19"/>
      <c r="AI14" s="237"/>
      <c r="AJ14" s="23"/>
      <c r="AK14" s="19"/>
      <c r="AL14" s="237"/>
      <c r="AM14" s="23">
        <v>4</v>
      </c>
      <c r="AN14" s="19"/>
      <c r="AO14" s="237"/>
      <c r="AP14" s="23"/>
      <c r="AQ14" s="19"/>
      <c r="AR14" s="237"/>
      <c r="AS14" s="23"/>
      <c r="AT14" s="19"/>
      <c r="AU14" s="237"/>
      <c r="AV14" s="23">
        <v>9</v>
      </c>
      <c r="AW14" s="19"/>
      <c r="AX14" s="237"/>
      <c r="AY14" s="23"/>
      <c r="AZ14" s="19"/>
      <c r="BA14" s="237"/>
      <c r="BB14" s="23"/>
      <c r="BC14" s="19"/>
      <c r="BD14" s="237"/>
      <c r="BE14" s="23"/>
      <c r="BF14" s="19"/>
      <c r="BG14" s="237"/>
      <c r="BH14" s="23"/>
      <c r="BI14" s="19"/>
      <c r="BJ14" s="237"/>
      <c r="BK14" s="23"/>
      <c r="BL14" s="19"/>
      <c r="BM14" s="237"/>
      <c r="BN14" s="23"/>
      <c r="BO14" s="19"/>
      <c r="BP14" s="237"/>
      <c r="BQ14" s="23"/>
      <c r="BR14" s="19"/>
      <c r="BS14" s="237"/>
      <c r="BT14" s="23">
        <v>13</v>
      </c>
      <c r="BU14" s="19"/>
      <c r="BV14" s="237"/>
      <c r="BW14" s="23" t="s">
        <v>159</v>
      </c>
      <c r="BX14" s="19"/>
      <c r="BY14" s="237"/>
      <c r="BZ14" s="23">
        <v>2</v>
      </c>
      <c r="CA14" s="19" t="s">
        <v>64</v>
      </c>
      <c r="CB14" s="237"/>
      <c r="CC14" s="23"/>
      <c r="CD14" s="19"/>
      <c r="CE14" s="237"/>
      <c r="CF14" s="23"/>
      <c r="CG14" s="19"/>
      <c r="CH14" s="237"/>
      <c r="CI14" s="23"/>
      <c r="CJ14" s="19"/>
      <c r="CK14" s="237"/>
      <c r="CL14" s="23"/>
      <c r="CM14" s="19"/>
      <c r="CN14" s="272"/>
      <c r="CO14" s="23"/>
      <c r="CP14" s="19"/>
      <c r="CQ14" s="272"/>
      <c r="CR14" s="272"/>
      <c r="CS14" s="273"/>
      <c r="CT14" s="268"/>
      <c r="CU14" s="268"/>
      <c r="CV14" s="274"/>
      <c r="CW14" s="274"/>
      <c r="CX14" s="274"/>
      <c r="CY14" s="274"/>
      <c r="CZ14" s="275"/>
      <c r="DA14" s="273"/>
      <c r="DB14" s="276"/>
      <c r="DC14" s="268"/>
      <c r="DD14" s="277"/>
      <c r="DE14" s="272"/>
      <c r="DF14" s="272"/>
      <c r="DG14" s="273"/>
      <c r="EG14" s="136"/>
      <c r="EH14" s="136"/>
      <c r="EI14" s="136"/>
      <c r="EJ14" s="136"/>
      <c r="EK14" s="136"/>
      <c r="EL14" s="136"/>
      <c r="EM14" s="136"/>
      <c r="EN14" s="136"/>
      <c r="EO14" s="136"/>
      <c r="EP14" s="136"/>
      <c r="EQ14" s="136"/>
      <c r="ER14" s="136"/>
      <c r="ES14" s="136"/>
      <c r="ET14" s="136"/>
      <c r="EU14" s="136"/>
    </row>
    <row r="15" spans="2:151" ht="13.6" customHeight="1" x14ac:dyDescent="0.25">
      <c r="B15" s="17" t="s">
        <v>25</v>
      </c>
      <c r="C15" s="18" t="s">
        <v>419</v>
      </c>
      <c r="D15" s="19">
        <f t="shared" si="0"/>
        <v>18</v>
      </c>
      <c r="E15" s="19">
        <f t="shared" si="1"/>
        <v>10</v>
      </c>
      <c r="F15" s="19">
        <f t="shared" si="2"/>
        <v>5</v>
      </c>
      <c r="G15" s="19">
        <f t="shared" si="3"/>
        <v>69</v>
      </c>
      <c r="H15" s="20">
        <f t="shared" si="4"/>
        <v>31</v>
      </c>
      <c r="I15" s="19"/>
      <c r="J15" s="21">
        <f t="shared" si="5"/>
        <v>13.8</v>
      </c>
      <c r="K15" s="19" t="str">
        <f t="shared" si="6"/>
        <v/>
      </c>
      <c r="L15" s="214"/>
      <c r="M15" s="22">
        <f t="shared" si="7"/>
        <v>34</v>
      </c>
      <c r="O15" s="210"/>
      <c r="P15" s="219"/>
      <c r="R15" s="23">
        <v>6</v>
      </c>
      <c r="S15" s="19"/>
      <c r="T15" s="237"/>
      <c r="U15" s="23" t="s">
        <v>159</v>
      </c>
      <c r="V15" s="19"/>
      <c r="W15" s="237"/>
      <c r="X15" s="23">
        <v>1</v>
      </c>
      <c r="Y15" s="19"/>
      <c r="Z15" s="237"/>
      <c r="AA15" s="23"/>
      <c r="AB15" s="19"/>
      <c r="AC15" s="237"/>
      <c r="AD15" s="23">
        <v>4</v>
      </c>
      <c r="AE15" s="19"/>
      <c r="AF15" s="237"/>
      <c r="AG15" s="23">
        <v>1</v>
      </c>
      <c r="AH15" s="19" t="s">
        <v>64</v>
      </c>
      <c r="AI15" s="237"/>
      <c r="AJ15" s="23">
        <v>5</v>
      </c>
      <c r="AK15" s="19"/>
      <c r="AL15" s="237"/>
      <c r="AM15" s="23" t="s">
        <v>159</v>
      </c>
      <c r="AN15" s="19"/>
      <c r="AO15" s="237"/>
      <c r="AP15" s="23">
        <v>8</v>
      </c>
      <c r="AQ15" s="19" t="s">
        <v>64</v>
      </c>
      <c r="AR15" s="237"/>
      <c r="AS15" s="23">
        <v>11</v>
      </c>
      <c r="AT15" s="19" t="s">
        <v>64</v>
      </c>
      <c r="AU15" s="237"/>
      <c r="AV15" s="23">
        <v>2</v>
      </c>
      <c r="AW15" s="19" t="s">
        <v>64</v>
      </c>
      <c r="AX15" s="237"/>
      <c r="AY15" s="23"/>
      <c r="AZ15" s="19"/>
      <c r="BA15" s="237"/>
      <c r="BB15" s="23"/>
      <c r="BC15" s="19"/>
      <c r="BD15" s="237"/>
      <c r="BE15" s="23"/>
      <c r="BF15" s="19"/>
      <c r="BG15" s="237"/>
      <c r="BH15" s="23"/>
      <c r="BI15" s="19"/>
      <c r="BJ15" s="237"/>
      <c r="BK15" s="23"/>
      <c r="BL15" s="19"/>
      <c r="BM15" s="237"/>
      <c r="BN15" s="23" t="s">
        <v>159</v>
      </c>
      <c r="BO15" s="19"/>
      <c r="BP15" s="237"/>
      <c r="BQ15" s="23" t="s">
        <v>159</v>
      </c>
      <c r="BR15" s="19"/>
      <c r="BS15" s="237"/>
      <c r="BT15" s="23"/>
      <c r="BU15" s="19"/>
      <c r="BV15" s="237"/>
      <c r="BW15" s="23" t="s">
        <v>159</v>
      </c>
      <c r="BX15" s="19"/>
      <c r="BY15" s="237"/>
      <c r="BZ15" s="23" t="s">
        <v>159</v>
      </c>
      <c r="CA15" s="19"/>
      <c r="CB15" s="237"/>
      <c r="CC15" s="23"/>
      <c r="CD15" s="19"/>
      <c r="CE15" s="237"/>
      <c r="CF15" s="23">
        <v>31</v>
      </c>
      <c r="CG15" s="19"/>
      <c r="CH15" s="237"/>
      <c r="CI15" s="23">
        <v>0</v>
      </c>
      <c r="CJ15" s="19" t="s">
        <v>64</v>
      </c>
      <c r="CK15" s="237"/>
      <c r="CL15" s="23" t="s">
        <v>159</v>
      </c>
      <c r="CM15" s="19"/>
      <c r="CN15" s="272"/>
      <c r="CO15" s="23" t="s">
        <v>159</v>
      </c>
      <c r="CP15" s="19"/>
      <c r="CQ15" s="272"/>
      <c r="CR15" s="272"/>
      <c r="CS15" s="273"/>
      <c r="CT15" s="268"/>
      <c r="CU15" s="268"/>
      <c r="CV15" s="274"/>
      <c r="CW15" s="274"/>
      <c r="CX15" s="274"/>
      <c r="CY15" s="274"/>
      <c r="CZ15" s="275"/>
      <c r="DA15" s="273"/>
      <c r="DB15" s="276"/>
      <c r="DC15" s="268"/>
      <c r="DD15" s="277"/>
      <c r="DE15" s="272"/>
      <c r="DF15" s="272"/>
      <c r="DG15" s="273"/>
      <c r="EG15" s="136"/>
      <c r="EH15" s="136"/>
      <c r="EI15" s="136"/>
      <c r="EJ15" s="136"/>
      <c r="EK15" s="136"/>
      <c r="EL15" s="136"/>
      <c r="EM15" s="136"/>
      <c r="EN15" s="136"/>
      <c r="EO15" s="136"/>
      <c r="EP15" s="136"/>
      <c r="EQ15" s="136"/>
      <c r="ER15" s="136"/>
      <c r="ES15" s="136"/>
      <c r="ET15" s="136"/>
      <c r="EU15" s="136"/>
    </row>
    <row r="16" spans="2:151" ht="13.6" customHeight="1" x14ac:dyDescent="0.25">
      <c r="B16" s="17" t="s">
        <v>206</v>
      </c>
      <c r="C16" s="18" t="s">
        <v>421</v>
      </c>
      <c r="D16" s="19">
        <f t="shared" si="0"/>
        <v>6</v>
      </c>
      <c r="E16" s="19">
        <f t="shared" si="1"/>
        <v>6</v>
      </c>
      <c r="F16" s="19">
        <f t="shared" si="2"/>
        <v>1</v>
      </c>
      <c r="G16" s="19">
        <f t="shared" si="3"/>
        <v>66</v>
      </c>
      <c r="H16" s="20">
        <f t="shared" si="4"/>
        <v>27</v>
      </c>
      <c r="I16" s="19" t="s">
        <v>64</v>
      </c>
      <c r="J16" s="21">
        <f t="shared" si="5"/>
        <v>13.2</v>
      </c>
      <c r="K16" s="19" t="str">
        <f t="shared" si="6"/>
        <v/>
      </c>
      <c r="L16" s="214"/>
      <c r="M16" s="22">
        <f t="shared" si="7"/>
        <v>31</v>
      </c>
      <c r="N16" s="181"/>
      <c r="O16" s="210"/>
      <c r="P16" s="219"/>
      <c r="R16" s="23">
        <v>16</v>
      </c>
      <c r="S16" s="19"/>
      <c r="T16" s="237"/>
      <c r="U16" s="23"/>
      <c r="V16" s="19"/>
      <c r="W16" s="237"/>
      <c r="X16" s="23">
        <v>0</v>
      </c>
      <c r="Y16" s="19"/>
      <c r="Z16" s="237"/>
      <c r="AA16" s="23"/>
      <c r="AB16" s="19"/>
      <c r="AC16" s="237"/>
      <c r="AD16" s="23"/>
      <c r="AE16" s="19"/>
      <c r="AF16" s="237"/>
      <c r="AG16" s="23"/>
      <c r="AH16" s="19"/>
      <c r="AI16" s="237"/>
      <c r="AJ16" s="23"/>
      <c r="AK16" s="19"/>
      <c r="AL16" s="237"/>
      <c r="AM16" s="23">
        <v>27</v>
      </c>
      <c r="AN16" s="19" t="s">
        <v>64</v>
      </c>
      <c r="AO16" s="237"/>
      <c r="AP16" s="23"/>
      <c r="AQ16" s="19"/>
      <c r="AR16" s="237"/>
      <c r="AS16" s="23">
        <v>5</v>
      </c>
      <c r="AT16" s="19"/>
      <c r="AU16" s="237"/>
      <c r="AV16" s="23"/>
      <c r="AW16" s="19"/>
      <c r="AX16" s="237"/>
      <c r="AY16" s="23">
        <v>18</v>
      </c>
      <c r="AZ16" s="19"/>
      <c r="BA16" s="237"/>
      <c r="BB16" s="23">
        <v>0</v>
      </c>
      <c r="BC16" s="19"/>
      <c r="BD16" s="237"/>
      <c r="BE16" s="23"/>
      <c r="BF16" s="19"/>
      <c r="BG16" s="237"/>
      <c r="BH16" s="23"/>
      <c r="BI16" s="19"/>
      <c r="BJ16" s="237"/>
      <c r="BK16" s="23"/>
      <c r="BL16" s="19"/>
      <c r="BM16" s="237"/>
      <c r="BN16" s="23"/>
      <c r="BO16" s="19"/>
      <c r="BP16" s="237"/>
      <c r="BQ16" s="23"/>
      <c r="BR16" s="19"/>
      <c r="BS16" s="237"/>
      <c r="BT16" s="23"/>
      <c r="BU16" s="19"/>
      <c r="BV16" s="237"/>
      <c r="BW16" s="23"/>
      <c r="BX16" s="19"/>
      <c r="BY16" s="237"/>
      <c r="BZ16" s="23"/>
      <c r="CA16" s="19"/>
      <c r="CB16" s="237"/>
      <c r="CC16" s="23"/>
      <c r="CD16" s="19"/>
      <c r="CE16" s="237"/>
      <c r="CF16" s="23"/>
      <c r="CG16" s="19"/>
      <c r="CH16" s="237"/>
      <c r="CI16" s="23"/>
      <c r="CJ16" s="19"/>
      <c r="CK16" s="237"/>
      <c r="CL16" s="23"/>
      <c r="CM16" s="19"/>
      <c r="CN16" s="272"/>
      <c r="CO16" s="23"/>
      <c r="CP16" s="19"/>
      <c r="CQ16" s="272"/>
      <c r="CR16" s="272"/>
      <c r="CS16" s="273"/>
      <c r="CT16" s="268"/>
      <c r="CU16" s="268"/>
      <c r="CV16" s="274"/>
      <c r="CW16" s="274"/>
      <c r="CX16" s="274"/>
      <c r="CY16" s="274"/>
      <c r="CZ16" s="275"/>
      <c r="DA16" s="273"/>
      <c r="DB16" s="276"/>
      <c r="DC16" s="268"/>
      <c r="DD16" s="277"/>
      <c r="DE16" s="272"/>
      <c r="DF16" s="272"/>
      <c r="DG16" s="273"/>
      <c r="EG16" s="136"/>
      <c r="EH16" s="136"/>
      <c r="EI16" s="136"/>
      <c r="EJ16" s="136"/>
      <c r="EK16" s="136"/>
      <c r="EL16" s="136"/>
      <c r="EM16" s="136"/>
      <c r="EN16" s="136"/>
      <c r="EO16" s="136"/>
      <c r="EP16" s="136"/>
      <c r="EQ16" s="136"/>
      <c r="ER16" s="136"/>
      <c r="ES16" s="136"/>
      <c r="ET16" s="136"/>
      <c r="EU16" s="136"/>
    </row>
    <row r="17" spans="2:151" ht="13.6" customHeight="1" x14ac:dyDescent="0.25">
      <c r="B17" s="17" t="s">
        <v>90</v>
      </c>
      <c r="C17" s="18" t="s">
        <v>420</v>
      </c>
      <c r="D17" s="19">
        <f t="shared" si="0"/>
        <v>13</v>
      </c>
      <c r="E17" s="19">
        <f t="shared" si="1"/>
        <v>12</v>
      </c>
      <c r="F17" s="19">
        <f t="shared" si="2"/>
        <v>3</v>
      </c>
      <c r="G17" s="19">
        <f t="shared" si="3"/>
        <v>104</v>
      </c>
      <c r="H17" s="20">
        <f t="shared" si="4"/>
        <v>23</v>
      </c>
      <c r="I17" s="19"/>
      <c r="J17" s="21">
        <f t="shared" si="5"/>
        <v>11.555555555555555</v>
      </c>
      <c r="K17" s="19" t="str">
        <f t="shared" si="6"/>
        <v/>
      </c>
      <c r="L17" s="214"/>
      <c r="M17" s="22">
        <f t="shared" si="7"/>
        <v>41</v>
      </c>
      <c r="O17" s="210"/>
      <c r="P17" s="219"/>
      <c r="Q17" s="214"/>
      <c r="R17" s="23"/>
      <c r="S17" s="19"/>
      <c r="T17" s="238"/>
      <c r="U17" s="23"/>
      <c r="V17" s="19"/>
      <c r="W17" s="238"/>
      <c r="X17" s="23"/>
      <c r="Y17" s="19"/>
      <c r="Z17" s="238"/>
      <c r="AA17" s="23"/>
      <c r="AB17" s="19"/>
      <c r="AC17" s="238"/>
      <c r="AD17" s="23">
        <v>3</v>
      </c>
      <c r="AE17" s="19"/>
      <c r="AF17" s="238"/>
      <c r="AG17" s="23">
        <v>5</v>
      </c>
      <c r="AH17" s="19"/>
      <c r="AI17" s="238"/>
      <c r="AJ17" s="23">
        <v>19</v>
      </c>
      <c r="AK17" s="19"/>
      <c r="AL17" s="238"/>
      <c r="AM17" s="23"/>
      <c r="AN17" s="19"/>
      <c r="AO17" s="238"/>
      <c r="AP17" s="23"/>
      <c r="AQ17" s="19"/>
      <c r="AR17" s="238"/>
      <c r="AS17" s="23"/>
      <c r="AT17" s="19"/>
      <c r="AU17" s="238"/>
      <c r="AV17" s="23">
        <v>1</v>
      </c>
      <c r="AW17" s="19"/>
      <c r="AX17" s="238"/>
      <c r="AY17" s="23"/>
      <c r="AZ17" s="19"/>
      <c r="BA17" s="238"/>
      <c r="BB17" s="23">
        <v>8</v>
      </c>
      <c r="BC17" s="19"/>
      <c r="BD17" s="238"/>
      <c r="BE17" s="23"/>
      <c r="BF17" s="19"/>
      <c r="BG17" s="238"/>
      <c r="BH17" s="23">
        <v>23</v>
      </c>
      <c r="BI17" s="19"/>
      <c r="BJ17" s="238"/>
      <c r="BK17" s="23">
        <v>0</v>
      </c>
      <c r="BL17" s="19"/>
      <c r="BM17" s="238"/>
      <c r="BN17" s="23">
        <v>11</v>
      </c>
      <c r="BO17" s="19"/>
      <c r="BP17" s="238"/>
      <c r="BQ17" s="23">
        <v>19</v>
      </c>
      <c r="BR17" s="19" t="s">
        <v>64</v>
      </c>
      <c r="BS17" s="238"/>
      <c r="BT17" s="23"/>
      <c r="BU17" s="19"/>
      <c r="BV17" s="238"/>
      <c r="BW17" s="23"/>
      <c r="BX17" s="19"/>
      <c r="BY17" s="237"/>
      <c r="BZ17" s="23" t="s">
        <v>159</v>
      </c>
      <c r="CA17" s="19"/>
      <c r="CB17" s="237"/>
      <c r="CC17" s="23"/>
      <c r="CD17" s="19"/>
      <c r="CE17" s="237"/>
      <c r="CF17" s="23"/>
      <c r="CG17" s="19"/>
      <c r="CH17" s="237"/>
      <c r="CI17" s="23">
        <v>2</v>
      </c>
      <c r="CJ17" s="19"/>
      <c r="CK17" s="237"/>
      <c r="CL17" s="23">
        <v>9</v>
      </c>
      <c r="CM17" s="19" t="s">
        <v>64</v>
      </c>
      <c r="CN17" s="272"/>
      <c r="CO17" s="23">
        <v>4</v>
      </c>
      <c r="CP17" s="19" t="s">
        <v>64</v>
      </c>
      <c r="CQ17" s="272"/>
      <c r="CR17" s="272"/>
      <c r="CS17" s="273"/>
      <c r="CT17" s="268"/>
      <c r="CU17" s="268"/>
      <c r="CV17" s="274"/>
      <c r="CW17" s="274"/>
      <c r="CX17" s="274"/>
      <c r="CY17" s="274"/>
      <c r="CZ17" s="275"/>
      <c r="DA17" s="273"/>
      <c r="DB17" s="276"/>
      <c r="DC17" s="268"/>
      <c r="DD17" s="277"/>
      <c r="DE17" s="272"/>
      <c r="DF17" s="272"/>
      <c r="DG17" s="273"/>
      <c r="EG17" s="136"/>
      <c r="EH17" s="136"/>
      <c r="EI17" s="136"/>
      <c r="EJ17" s="136"/>
      <c r="EK17" s="136"/>
      <c r="EL17" s="136"/>
      <c r="EM17" s="136"/>
      <c r="EN17" s="136"/>
      <c r="EO17" s="136"/>
      <c r="EP17" s="136"/>
      <c r="EQ17" s="136"/>
      <c r="ER17" s="136"/>
      <c r="ES17" s="136"/>
      <c r="ET17" s="136"/>
      <c r="EU17" s="136"/>
    </row>
    <row r="18" spans="2:151" ht="13.6" customHeight="1" x14ac:dyDescent="0.25">
      <c r="B18" s="17" t="s">
        <v>286</v>
      </c>
      <c r="C18" s="18" t="s">
        <v>419</v>
      </c>
      <c r="D18" s="19">
        <f t="shared" si="0"/>
        <v>5</v>
      </c>
      <c r="E18" s="19">
        <f t="shared" si="1"/>
        <v>5</v>
      </c>
      <c r="F18" s="19">
        <f t="shared" si="2"/>
        <v>0</v>
      </c>
      <c r="G18" s="19">
        <f t="shared" si="3"/>
        <v>33</v>
      </c>
      <c r="H18" s="20">
        <f t="shared" si="4"/>
        <v>16</v>
      </c>
      <c r="I18" s="19"/>
      <c r="J18" s="21">
        <f t="shared" si="5"/>
        <v>6.6</v>
      </c>
      <c r="K18" s="19" t="str">
        <f t="shared" si="6"/>
        <v/>
      </c>
      <c r="L18" s="214"/>
      <c r="M18" s="22">
        <f t="shared" si="7"/>
        <v>-2</v>
      </c>
      <c r="O18" s="210"/>
      <c r="P18" s="219"/>
      <c r="R18" s="23">
        <v>9</v>
      </c>
      <c r="S18" s="19"/>
      <c r="T18" s="237"/>
      <c r="U18" s="23"/>
      <c r="V18" s="19"/>
      <c r="W18" s="237"/>
      <c r="X18" s="23">
        <v>1</v>
      </c>
      <c r="Y18" s="19"/>
      <c r="Z18" s="237"/>
      <c r="AA18" s="23"/>
      <c r="AB18" s="19"/>
      <c r="AC18" s="237"/>
      <c r="AD18" s="23"/>
      <c r="AE18" s="19"/>
      <c r="AF18" s="237"/>
      <c r="AG18" s="23"/>
      <c r="AH18" s="19"/>
      <c r="AI18" s="237"/>
      <c r="AJ18" s="23"/>
      <c r="AK18" s="19"/>
      <c r="AL18" s="237"/>
      <c r="AM18" s="23">
        <v>16</v>
      </c>
      <c r="AN18" s="19"/>
      <c r="AO18" s="237"/>
      <c r="AP18" s="23"/>
      <c r="AQ18" s="19"/>
      <c r="AR18" s="237"/>
      <c r="AS18" s="23"/>
      <c r="AT18" s="19"/>
      <c r="AU18" s="237"/>
      <c r="AV18" s="23"/>
      <c r="AW18" s="19"/>
      <c r="AX18" s="237"/>
      <c r="AY18" s="23">
        <v>1</v>
      </c>
      <c r="AZ18" s="19"/>
      <c r="BA18" s="237"/>
      <c r="BB18" s="23"/>
      <c r="BC18" s="19"/>
      <c r="BD18" s="237"/>
      <c r="BE18" s="23"/>
      <c r="BF18" s="19"/>
      <c r="BG18" s="237"/>
      <c r="BH18" s="23">
        <v>6</v>
      </c>
      <c r="BI18" s="19"/>
      <c r="BJ18" s="237"/>
      <c r="BK18" s="23"/>
      <c r="BL18" s="19"/>
      <c r="BM18" s="237"/>
      <c r="BN18" s="23"/>
      <c r="BO18" s="19"/>
      <c r="BP18" s="237"/>
      <c r="BQ18" s="23"/>
      <c r="BR18" s="19"/>
      <c r="BS18" s="237"/>
      <c r="BT18" s="23"/>
      <c r="BU18" s="19"/>
      <c r="BV18" s="237"/>
      <c r="BW18" s="23"/>
      <c r="BX18" s="19"/>
      <c r="BY18" s="237"/>
      <c r="BZ18" s="23"/>
      <c r="CA18" s="19"/>
      <c r="CB18" s="237"/>
      <c r="CC18" s="23"/>
      <c r="CD18" s="19"/>
      <c r="CE18" s="237"/>
      <c r="CF18" s="23"/>
      <c r="CG18" s="19"/>
      <c r="CH18" s="237"/>
      <c r="CI18" s="23"/>
      <c r="CJ18" s="19"/>
      <c r="CK18" s="237"/>
      <c r="CL18" s="23"/>
      <c r="CM18" s="19"/>
      <c r="CN18" s="272"/>
      <c r="CO18" s="23"/>
      <c r="CP18" s="19"/>
      <c r="CQ18" s="272"/>
      <c r="CR18" s="272"/>
      <c r="CS18" s="273"/>
      <c r="CT18" s="268"/>
      <c r="CU18" s="268"/>
      <c r="CV18" s="274"/>
      <c r="CW18" s="274"/>
      <c r="CX18" s="274"/>
      <c r="CY18" s="274"/>
      <c r="CZ18" s="275"/>
      <c r="DA18" s="273"/>
      <c r="DB18" s="276"/>
      <c r="DC18" s="268"/>
      <c r="DD18" s="277"/>
      <c r="DE18" s="272"/>
      <c r="DF18" s="272"/>
      <c r="DG18" s="273"/>
      <c r="EG18" s="136"/>
      <c r="EH18" s="136"/>
      <c r="EI18" s="136"/>
      <c r="EJ18" s="136"/>
      <c r="EK18" s="136"/>
      <c r="EL18" s="136"/>
      <c r="EM18" s="136"/>
      <c r="EN18" s="136"/>
      <c r="EO18" s="136"/>
      <c r="EP18" s="136"/>
      <c r="EQ18" s="136"/>
      <c r="ER18" s="136"/>
      <c r="ES18" s="136"/>
      <c r="ET18" s="136"/>
      <c r="EU18" s="136"/>
    </row>
    <row r="19" spans="2:151" ht="13.6" customHeight="1" x14ac:dyDescent="0.25">
      <c r="B19" s="239"/>
      <c r="C19" s="239"/>
      <c r="D19" s="187"/>
      <c r="E19" s="187"/>
      <c r="F19" s="187"/>
      <c r="G19" s="187"/>
      <c r="H19" s="187"/>
      <c r="I19" s="187"/>
      <c r="J19" s="187"/>
      <c r="K19" s="187"/>
      <c r="L19" s="186"/>
      <c r="M19" s="187"/>
      <c r="N19" s="214"/>
      <c r="O19" s="240"/>
      <c r="P19" s="360" t="s">
        <v>74</v>
      </c>
      <c r="R19" s="240"/>
      <c r="S19" s="241"/>
      <c r="U19" s="240"/>
      <c r="V19" s="241"/>
      <c r="W19" s="240"/>
      <c r="X19" s="240"/>
      <c r="Y19" s="241"/>
      <c r="AA19" s="240"/>
      <c r="AB19" s="241"/>
      <c r="AD19" s="240"/>
      <c r="AE19" s="241"/>
      <c r="AG19" s="240"/>
      <c r="AH19" s="241"/>
      <c r="AJ19" s="240"/>
      <c r="AK19" s="241"/>
      <c r="AM19" s="240"/>
      <c r="AN19" s="241"/>
      <c r="AP19" s="240"/>
      <c r="AQ19" s="241"/>
      <c r="AS19" s="240"/>
      <c r="AT19" s="241"/>
      <c r="AV19" s="240"/>
      <c r="AW19" s="241"/>
      <c r="AY19" s="240"/>
      <c r="AZ19" s="241"/>
      <c r="BB19" s="240"/>
      <c r="BC19" s="241"/>
      <c r="BE19" s="240"/>
      <c r="BF19" s="241"/>
      <c r="BH19" s="240"/>
      <c r="BI19" s="241"/>
      <c r="BK19" s="240"/>
      <c r="BL19" s="241"/>
      <c r="BN19" s="240"/>
      <c r="BO19" s="241"/>
      <c r="BQ19" s="240"/>
      <c r="BR19" s="241"/>
      <c r="BT19" s="240"/>
      <c r="BU19" s="241"/>
      <c r="BW19" s="240"/>
      <c r="BX19" s="241"/>
      <c r="BZ19" s="240"/>
      <c r="CA19" s="241"/>
      <c r="CC19" s="240"/>
      <c r="CD19" s="241"/>
      <c r="CF19" s="240"/>
      <c r="CG19" s="241"/>
      <c r="CI19" s="240"/>
      <c r="CJ19" s="241"/>
      <c r="CL19" s="240"/>
      <c r="CM19" s="241"/>
      <c r="CN19" s="268"/>
      <c r="CO19" s="240"/>
      <c r="CP19" s="241"/>
      <c r="CQ19" s="268"/>
      <c r="CR19" s="268"/>
      <c r="CS19" s="278"/>
      <c r="CT19" s="268"/>
      <c r="CU19" s="268"/>
      <c r="CV19" s="268"/>
      <c r="CW19" s="268"/>
      <c r="CX19" s="268"/>
      <c r="CY19" s="268"/>
      <c r="CZ19" s="268"/>
      <c r="DA19" s="268"/>
      <c r="DB19" s="268"/>
      <c r="DC19" s="268"/>
      <c r="DD19" s="268"/>
      <c r="DE19" s="268"/>
      <c r="DF19" s="268"/>
      <c r="DG19" s="278"/>
    </row>
    <row r="20" spans="2:151" ht="13.6" customHeight="1" x14ac:dyDescent="0.3">
      <c r="B20" s="242"/>
      <c r="C20" s="243"/>
      <c r="D20" s="186"/>
      <c r="E20" s="186"/>
      <c r="F20" s="186"/>
      <c r="G20" s="186"/>
      <c r="H20" s="186"/>
      <c r="I20" s="186"/>
      <c r="J20" s="186"/>
      <c r="K20" s="186"/>
      <c r="L20" s="214"/>
      <c r="M20" s="14" t="s">
        <v>11</v>
      </c>
      <c r="N20" s="181"/>
      <c r="O20" s="234" t="s">
        <v>8</v>
      </c>
      <c r="P20" s="361"/>
      <c r="Q20" s="214"/>
      <c r="S20" s="214"/>
      <c r="T20" s="214"/>
      <c r="V20" s="214"/>
      <c r="W20" s="214"/>
      <c r="Y20" s="214"/>
      <c r="Z20" s="214"/>
      <c r="AB20" s="214"/>
      <c r="AC20" s="214"/>
      <c r="AE20" s="214"/>
      <c r="AF20" s="214"/>
      <c r="AH20" s="214"/>
      <c r="AI20" s="214"/>
      <c r="AK20" s="214"/>
      <c r="AL20" s="214"/>
      <c r="AN20" s="214"/>
      <c r="AO20" s="214"/>
      <c r="AQ20" s="214"/>
      <c r="AR20" s="214"/>
      <c r="AT20" s="214"/>
      <c r="AU20" s="214"/>
      <c r="AW20" s="214"/>
      <c r="AX20" s="214"/>
      <c r="AZ20" s="214"/>
      <c r="BA20" s="214"/>
      <c r="BC20" s="214"/>
      <c r="BD20" s="214"/>
      <c r="BF20" s="214"/>
      <c r="BG20" s="214"/>
      <c r="BI20" s="214"/>
      <c r="BJ20" s="214"/>
      <c r="BL20" s="214"/>
      <c r="BM20" s="214"/>
      <c r="BO20" s="214"/>
      <c r="BP20" s="214"/>
      <c r="BR20" s="214"/>
      <c r="BS20" s="214"/>
      <c r="BU20" s="214"/>
      <c r="BV20" s="214"/>
      <c r="BX20" s="214"/>
      <c r="BY20" s="214"/>
      <c r="CA20" s="214"/>
      <c r="CB20" s="214"/>
      <c r="CD20" s="214"/>
      <c r="CE20" s="214"/>
      <c r="CG20" s="214"/>
      <c r="CH20" s="214"/>
      <c r="CJ20" s="214"/>
      <c r="CK20" s="214"/>
      <c r="CM20" s="214"/>
      <c r="CN20" s="278"/>
      <c r="CP20" s="214"/>
      <c r="CQ20" s="278"/>
      <c r="CR20" s="268"/>
      <c r="CS20" s="278"/>
      <c r="CT20" s="268"/>
      <c r="CU20" s="268"/>
      <c r="CV20" s="357" t="s">
        <v>12</v>
      </c>
      <c r="CW20" s="358"/>
      <c r="CX20" s="358"/>
      <c r="CY20" s="358"/>
      <c r="CZ20" s="358"/>
      <c r="DA20" s="358"/>
      <c r="DB20" s="358"/>
      <c r="DC20" s="279" t="s">
        <v>13</v>
      </c>
      <c r="DD20" s="269" t="s">
        <v>14</v>
      </c>
      <c r="DE20" s="278"/>
      <c r="DF20" s="268"/>
      <c r="DG20" s="278"/>
      <c r="EG20" s="136"/>
      <c r="EH20" s="136"/>
      <c r="EI20" s="136"/>
      <c r="EJ20" s="136"/>
      <c r="EK20" s="136"/>
      <c r="EL20" s="136"/>
      <c r="EM20" s="136"/>
      <c r="EN20" s="136"/>
      <c r="EO20" s="136"/>
      <c r="EP20" s="136"/>
      <c r="EQ20" s="136"/>
    </row>
    <row r="21" spans="2:151" ht="13.6" customHeight="1" x14ac:dyDescent="0.25">
      <c r="B21" s="3" t="s">
        <v>29</v>
      </c>
      <c r="C21" s="16"/>
      <c r="D21" s="9" t="s">
        <v>16</v>
      </c>
      <c r="E21" s="10" t="s">
        <v>17</v>
      </c>
      <c r="F21" s="10" t="s">
        <v>18</v>
      </c>
      <c r="G21" s="10" t="s">
        <v>19</v>
      </c>
      <c r="H21" s="11" t="s">
        <v>20</v>
      </c>
      <c r="I21" s="12"/>
      <c r="J21" s="11" t="s">
        <v>21</v>
      </c>
      <c r="K21" s="12"/>
      <c r="L21" s="214"/>
      <c r="M21" s="13" t="s">
        <v>22</v>
      </c>
      <c r="N21" s="181"/>
      <c r="O21" s="235" t="s">
        <v>21</v>
      </c>
      <c r="P21" s="209" t="s">
        <v>62</v>
      </c>
      <c r="Q21" s="214"/>
      <c r="R21" s="244"/>
      <c r="S21" s="245"/>
      <c r="U21" s="244"/>
      <c r="V21" s="245"/>
      <c r="X21" s="244"/>
      <c r="Y21" s="245"/>
      <c r="AA21" s="244"/>
      <c r="AB21" s="245"/>
      <c r="AD21" s="244"/>
      <c r="AE21" s="245"/>
      <c r="AG21" s="244"/>
      <c r="AH21" s="245"/>
      <c r="AJ21" s="244"/>
      <c r="AK21" s="245"/>
      <c r="AM21" s="244"/>
      <c r="AN21" s="245"/>
      <c r="AP21" s="244"/>
      <c r="AQ21" s="245"/>
      <c r="AS21" s="244"/>
      <c r="AT21" s="245"/>
      <c r="AV21" s="244"/>
      <c r="AW21" s="245"/>
      <c r="AY21" s="244"/>
      <c r="AZ21" s="245"/>
      <c r="BB21" s="244"/>
      <c r="BC21" s="245"/>
      <c r="BE21" s="244"/>
      <c r="BF21" s="245"/>
      <c r="BH21" s="244"/>
      <c r="BI21" s="245"/>
      <c r="BK21" s="244"/>
      <c r="BL21" s="245"/>
      <c r="BN21" s="244"/>
      <c r="BO21" s="245"/>
      <c r="BQ21" s="244"/>
      <c r="BR21" s="245"/>
      <c r="BT21" s="244"/>
      <c r="BU21" s="245"/>
      <c r="BW21" s="244"/>
      <c r="BX21" s="245"/>
      <c r="BZ21" s="244"/>
      <c r="CA21" s="245"/>
      <c r="CC21" s="244"/>
      <c r="CD21" s="245"/>
      <c r="CF21" s="244"/>
      <c r="CG21" s="245"/>
      <c r="CI21" s="244"/>
      <c r="CJ21" s="245"/>
      <c r="CL21" s="244"/>
      <c r="CM21" s="245"/>
      <c r="CN21" s="268"/>
      <c r="CO21" s="244"/>
      <c r="CP21" s="245"/>
      <c r="CQ21" s="268"/>
      <c r="CR21" s="268"/>
      <c r="CS21" s="278"/>
      <c r="CT21" s="268"/>
      <c r="CU21" s="268"/>
      <c r="CV21" s="269" t="s">
        <v>16</v>
      </c>
      <c r="CW21" s="269" t="s">
        <v>17</v>
      </c>
      <c r="CX21" s="269" t="s">
        <v>18</v>
      </c>
      <c r="CY21" s="269" t="s">
        <v>19</v>
      </c>
      <c r="CZ21" s="271" t="s">
        <v>20</v>
      </c>
      <c r="DA21" s="271"/>
      <c r="DB21" s="269" t="s">
        <v>21</v>
      </c>
      <c r="DC21" s="279" t="s">
        <v>13</v>
      </c>
      <c r="DD21" s="269" t="s">
        <v>23</v>
      </c>
      <c r="DE21" s="268"/>
      <c r="DF21" s="268"/>
      <c r="DG21" s="278"/>
      <c r="EG21" s="136"/>
      <c r="EH21" s="136"/>
      <c r="EI21" s="136"/>
      <c r="EJ21" s="136"/>
      <c r="EK21" s="136"/>
      <c r="EL21" s="136"/>
      <c r="EM21" s="136"/>
      <c r="EN21" s="136"/>
      <c r="EO21" s="136"/>
      <c r="EP21" s="136"/>
      <c r="EQ21" s="136"/>
    </row>
    <row r="22" spans="2:151" ht="13.6" customHeight="1" x14ac:dyDescent="0.25">
      <c r="B22" s="17" t="s">
        <v>490</v>
      </c>
      <c r="C22" s="18" t="s">
        <v>419</v>
      </c>
      <c r="D22" s="19">
        <f t="shared" ref="D22:D60" si="8">COUNTA(R22,U22,X22,AA22,AD22,AG22,AJ22,AM22,AP22,AS22,AV22,AY22,BB22,BE22,BH22,BK22,BN22,BQ22,BT22,BW22,BZ22,CF22,CI22,CL22,CC22,CO22,CR22,DF22)</f>
        <v>2</v>
      </c>
      <c r="E22" s="19">
        <f t="shared" ref="E22:E60" si="9">IF(COUNT(R22,U22,X22,AA22,AD22,AG22,AJ22,AM22,AP22,AS22,AV22,AY22,BB22,BE22,BH22,BK22,BN22,BQ22,BT22,BW22,BZ22,CC22,CF22,CI22,CL22,CO22,CR22,DF22)=0,"-",COUNT(R22,U22,X22,AA22,AD22,AG22,AJ22,AM22,AP22,AS22,AV22,AY22,BB22,BE22,BH22,BK22,BN22,BQ22,BT22,BW22,BZ22,CC22,CF22,CI22,CL22,CO22,CR22,DF22))</f>
        <v>2</v>
      </c>
      <c r="F22" s="19">
        <f t="shared" ref="F22:F60" si="10">IF(E22="-","-",COUNTA(S22,V22,Y22,AB22,AE22,AH22,AK22,AN22,CD22,AQ22,AT22,AW22,AZ22,BC22,BF22,BI22,BL22,BO22,BR22,BU22,BX22,CA22,CG22,CJ22,CM22,CP22,CS22,DG22))</f>
        <v>2</v>
      </c>
      <c r="G22" s="19">
        <f t="shared" ref="G22:G60" si="11">IF(E22="-","-",SUM(R22:DG22))</f>
        <v>191</v>
      </c>
      <c r="H22" s="20">
        <f t="shared" ref="H22:H60" si="12">IF(E22="-","-",MAX(R22:DG22))</f>
        <v>109</v>
      </c>
      <c r="I22" s="19" t="s">
        <v>64</v>
      </c>
      <c r="J22" s="21">
        <f t="shared" ref="J22:J60" si="13">IF(E22="-","-",IF(E22-F22=0,G22,G22/(E22-F22)))</f>
        <v>191</v>
      </c>
      <c r="K22" s="19" t="str">
        <f t="shared" ref="K22:K59" si="14">IF(E22=0,"",IF(E22-F22=0,"*",""))</f>
        <v>*</v>
      </c>
      <c r="L22" s="214"/>
      <c r="M22" s="22">
        <f t="shared" ref="M22:M60" si="15">IF(E22="-", 0,G22-((E22-F22)*7))</f>
        <v>191</v>
      </c>
      <c r="N22" s="181"/>
      <c r="O22" s="210"/>
      <c r="P22" s="219"/>
      <c r="R22" s="23"/>
      <c r="S22" s="19"/>
      <c r="T22" s="237"/>
      <c r="U22" s="23"/>
      <c r="V22" s="19"/>
      <c r="W22" s="237"/>
      <c r="X22" s="23"/>
      <c r="Y22" s="19"/>
      <c r="Z22" s="237"/>
      <c r="AA22" s="23"/>
      <c r="AB22" s="19"/>
      <c r="AC22" s="237"/>
      <c r="AD22" s="23"/>
      <c r="AE22" s="19"/>
      <c r="AF22" s="237"/>
      <c r="AG22" s="23"/>
      <c r="AH22" s="19"/>
      <c r="AI22" s="237"/>
      <c r="AJ22" s="23"/>
      <c r="AK22" s="19"/>
      <c r="AL22" s="237"/>
      <c r="AM22" s="23"/>
      <c r="AN22" s="19"/>
      <c r="AO22" s="237"/>
      <c r="AP22" s="23"/>
      <c r="AQ22" s="19"/>
      <c r="AR22" s="237"/>
      <c r="AS22" s="23"/>
      <c r="AT22" s="19"/>
      <c r="AU22" s="237"/>
      <c r="AV22" s="23"/>
      <c r="AW22" s="19"/>
      <c r="AX22" s="237"/>
      <c r="AY22" s="23"/>
      <c r="AZ22" s="19"/>
      <c r="BA22" s="237"/>
      <c r="BB22" s="23"/>
      <c r="BC22" s="19"/>
      <c r="BD22" s="237"/>
      <c r="BE22" s="23"/>
      <c r="BF22" s="19"/>
      <c r="BG22" s="237"/>
      <c r="BH22" s="23"/>
      <c r="BI22" s="19"/>
      <c r="BJ22" s="237"/>
      <c r="BK22" s="23"/>
      <c r="BL22" s="19"/>
      <c r="BM22" s="237"/>
      <c r="BN22" s="23"/>
      <c r="BO22" s="19"/>
      <c r="BP22" s="237"/>
      <c r="BQ22" s="23"/>
      <c r="BR22" s="19"/>
      <c r="BS22" s="237"/>
      <c r="BT22" s="23"/>
      <c r="BU22" s="19"/>
      <c r="BV22" s="237"/>
      <c r="BW22" s="23"/>
      <c r="BX22" s="19"/>
      <c r="BY22" s="237"/>
      <c r="BZ22" s="23"/>
      <c r="CA22" s="19"/>
      <c r="CB22" s="237"/>
      <c r="CC22" s="23"/>
      <c r="CD22" s="19"/>
      <c r="CE22" s="237"/>
      <c r="CF22" s="23">
        <v>109</v>
      </c>
      <c r="CG22" s="19" t="s">
        <v>64</v>
      </c>
      <c r="CH22" s="237"/>
      <c r="CI22" s="23"/>
      <c r="CJ22" s="19"/>
      <c r="CK22" s="237"/>
      <c r="CL22" s="23">
        <v>82</v>
      </c>
      <c r="CM22" s="19" t="s">
        <v>64</v>
      </c>
      <c r="CN22" s="272"/>
      <c r="CO22" s="23"/>
      <c r="CP22" s="19"/>
      <c r="CQ22" s="272"/>
      <c r="CR22" s="272"/>
      <c r="CS22" s="273"/>
      <c r="CT22" s="268"/>
      <c r="CU22" s="268"/>
      <c r="CV22" s="274"/>
      <c r="CW22" s="274"/>
      <c r="CX22" s="274"/>
      <c r="CY22" s="274"/>
      <c r="CZ22" s="275"/>
      <c r="DA22" s="273"/>
      <c r="DB22" s="276"/>
      <c r="DC22" s="268"/>
      <c r="DD22" s="277"/>
      <c r="DE22" s="272"/>
      <c r="DF22" s="272"/>
      <c r="DG22" s="273"/>
      <c r="EG22" s="136"/>
      <c r="EH22" s="136"/>
      <c r="EI22" s="136"/>
      <c r="EJ22" s="136"/>
      <c r="EK22" s="136"/>
      <c r="EL22" s="136"/>
      <c r="EM22" s="136"/>
      <c r="EN22" s="136"/>
      <c r="EO22" s="136"/>
      <c r="EP22" s="136"/>
      <c r="EQ22" s="136"/>
      <c r="ER22" s="136"/>
      <c r="ES22" s="136"/>
      <c r="ET22" s="136"/>
      <c r="EU22" s="136"/>
    </row>
    <row r="23" spans="2:151" ht="13.6" customHeight="1" x14ac:dyDescent="0.25">
      <c r="B23" s="17" t="s">
        <v>138</v>
      </c>
      <c r="C23" s="18" t="s">
        <v>423</v>
      </c>
      <c r="D23" s="19">
        <f t="shared" si="8"/>
        <v>1</v>
      </c>
      <c r="E23" s="19">
        <f t="shared" si="9"/>
        <v>1</v>
      </c>
      <c r="F23" s="19">
        <f t="shared" si="10"/>
        <v>0</v>
      </c>
      <c r="G23" s="19">
        <f t="shared" si="11"/>
        <v>69</v>
      </c>
      <c r="H23" s="20">
        <f t="shared" si="12"/>
        <v>69</v>
      </c>
      <c r="I23" s="19"/>
      <c r="J23" s="21">
        <f t="shared" si="13"/>
        <v>69</v>
      </c>
      <c r="K23" s="19" t="str">
        <f t="shared" si="14"/>
        <v/>
      </c>
      <c r="L23" s="214"/>
      <c r="M23" s="22">
        <f t="shared" si="15"/>
        <v>62</v>
      </c>
      <c r="N23" s="181"/>
      <c r="O23" s="210"/>
      <c r="P23" s="219"/>
      <c r="R23" s="23"/>
      <c r="S23" s="19"/>
      <c r="T23" s="237"/>
      <c r="U23" s="23"/>
      <c r="V23" s="19"/>
      <c r="W23" s="237"/>
      <c r="X23" s="23"/>
      <c r="Y23" s="19"/>
      <c r="Z23" s="237"/>
      <c r="AA23" s="23"/>
      <c r="AB23" s="19"/>
      <c r="AC23" s="237"/>
      <c r="AD23" s="23"/>
      <c r="AE23" s="19"/>
      <c r="AF23" s="237"/>
      <c r="AG23" s="23"/>
      <c r="AH23" s="19"/>
      <c r="AI23" s="237"/>
      <c r="AJ23" s="23"/>
      <c r="AK23" s="19"/>
      <c r="AL23" s="237"/>
      <c r="AM23" s="23"/>
      <c r="AN23" s="19"/>
      <c r="AO23" s="237"/>
      <c r="AP23" s="23"/>
      <c r="AQ23" s="19"/>
      <c r="AR23" s="237"/>
      <c r="AS23" s="23">
        <v>69</v>
      </c>
      <c r="AT23" s="19"/>
      <c r="AU23" s="237"/>
      <c r="AV23" s="23"/>
      <c r="AW23" s="19"/>
      <c r="AX23" s="237"/>
      <c r="AY23" s="23"/>
      <c r="AZ23" s="19"/>
      <c r="BA23" s="237"/>
      <c r="BB23" s="23"/>
      <c r="BC23" s="19"/>
      <c r="BD23" s="237"/>
      <c r="BE23" s="23"/>
      <c r="BF23" s="19"/>
      <c r="BG23" s="237"/>
      <c r="BH23" s="23"/>
      <c r="BI23" s="19"/>
      <c r="BJ23" s="237"/>
      <c r="BK23" s="23"/>
      <c r="BL23" s="19"/>
      <c r="BM23" s="237"/>
      <c r="BN23" s="23"/>
      <c r="BO23" s="19"/>
      <c r="BP23" s="237"/>
      <c r="BQ23" s="23"/>
      <c r="BR23" s="19"/>
      <c r="BS23" s="237"/>
      <c r="BT23" s="23"/>
      <c r="BU23" s="19"/>
      <c r="BV23" s="237"/>
      <c r="BW23" s="23"/>
      <c r="BX23" s="19"/>
      <c r="BY23" s="237"/>
      <c r="BZ23" s="23"/>
      <c r="CA23" s="19"/>
      <c r="CB23" s="237"/>
      <c r="CC23" s="23"/>
      <c r="CD23" s="19"/>
      <c r="CE23" s="237"/>
      <c r="CF23" s="23"/>
      <c r="CG23" s="19"/>
      <c r="CH23" s="237"/>
      <c r="CI23" s="23"/>
      <c r="CJ23" s="19"/>
      <c r="CK23" s="237"/>
      <c r="CL23" s="23"/>
      <c r="CM23" s="19"/>
      <c r="CN23" s="272"/>
      <c r="CO23" s="23"/>
      <c r="CP23" s="19"/>
      <c r="CQ23" s="272"/>
      <c r="CR23" s="272"/>
      <c r="CS23" s="273"/>
      <c r="CT23" s="268"/>
      <c r="CU23" s="268"/>
      <c r="CV23" s="274"/>
      <c r="CW23" s="274"/>
      <c r="CX23" s="274"/>
      <c r="CY23" s="274"/>
      <c r="CZ23" s="275"/>
      <c r="DA23" s="273"/>
      <c r="DB23" s="276"/>
      <c r="DC23" s="268"/>
      <c r="DD23" s="277"/>
      <c r="DE23" s="272"/>
      <c r="DF23" s="272"/>
      <c r="DG23" s="273"/>
      <c r="EG23" s="136"/>
      <c r="EH23" s="136"/>
      <c r="EI23" s="136"/>
      <c r="EJ23" s="136"/>
      <c r="EK23" s="136"/>
      <c r="EL23" s="136"/>
      <c r="EM23" s="136"/>
      <c r="EN23" s="136"/>
      <c r="EO23" s="136"/>
      <c r="EP23" s="136"/>
      <c r="EQ23" s="136"/>
      <c r="ER23" s="136"/>
      <c r="ES23" s="136"/>
      <c r="ET23" s="136"/>
      <c r="EU23" s="136"/>
    </row>
    <row r="24" spans="2:151" ht="13.6" customHeight="1" x14ac:dyDescent="0.25">
      <c r="B24" s="17" t="s">
        <v>471</v>
      </c>
      <c r="C24" s="18" t="s">
        <v>430</v>
      </c>
      <c r="D24" s="19">
        <f t="shared" si="8"/>
        <v>5</v>
      </c>
      <c r="E24" s="19">
        <f t="shared" si="9"/>
        <v>3</v>
      </c>
      <c r="F24" s="19">
        <f t="shared" si="10"/>
        <v>1</v>
      </c>
      <c r="G24" s="19">
        <f t="shared" si="11"/>
        <v>101</v>
      </c>
      <c r="H24" s="20">
        <f t="shared" si="12"/>
        <v>49</v>
      </c>
      <c r="I24" s="19" t="s">
        <v>64</v>
      </c>
      <c r="J24" s="21">
        <f t="shared" si="13"/>
        <v>50.5</v>
      </c>
      <c r="K24" s="19" t="str">
        <f t="shared" si="14"/>
        <v/>
      </c>
      <c r="L24" s="214"/>
      <c r="M24" s="22">
        <f t="shared" si="15"/>
        <v>87</v>
      </c>
      <c r="N24" s="181"/>
      <c r="O24" s="210"/>
      <c r="P24" s="219"/>
      <c r="R24" s="23"/>
      <c r="S24" s="19"/>
      <c r="T24" s="237"/>
      <c r="U24" s="23"/>
      <c r="V24" s="19"/>
      <c r="W24" s="237"/>
      <c r="X24" s="23"/>
      <c r="Y24" s="19"/>
      <c r="Z24" s="237"/>
      <c r="AA24" s="23"/>
      <c r="AB24" s="19"/>
      <c r="AC24" s="237"/>
      <c r="AD24" s="23"/>
      <c r="AE24" s="19"/>
      <c r="AF24" s="237"/>
      <c r="AG24" s="23"/>
      <c r="AH24" s="19"/>
      <c r="AI24" s="237"/>
      <c r="AJ24" s="23"/>
      <c r="AK24" s="19"/>
      <c r="AL24" s="237"/>
      <c r="AM24" s="23"/>
      <c r="AN24" s="19"/>
      <c r="AO24" s="237"/>
      <c r="AP24" s="23"/>
      <c r="AQ24" s="19"/>
      <c r="AR24" s="237"/>
      <c r="AS24" s="23"/>
      <c r="AT24" s="19"/>
      <c r="AU24" s="237"/>
      <c r="AV24" s="23"/>
      <c r="AW24" s="19"/>
      <c r="AX24" s="237"/>
      <c r="AY24" s="23"/>
      <c r="AZ24" s="19"/>
      <c r="BA24" s="237"/>
      <c r="BB24" s="23"/>
      <c r="BC24" s="19"/>
      <c r="BD24" s="237"/>
      <c r="BE24" s="23"/>
      <c r="BF24" s="19"/>
      <c r="BG24" s="237"/>
      <c r="BH24" s="23"/>
      <c r="BI24" s="19"/>
      <c r="BJ24" s="237"/>
      <c r="BK24" s="23"/>
      <c r="BL24" s="19"/>
      <c r="BM24" s="237"/>
      <c r="BN24" s="23"/>
      <c r="BO24" s="19"/>
      <c r="BP24" s="237"/>
      <c r="BQ24" s="23">
        <v>42</v>
      </c>
      <c r="BR24" s="19"/>
      <c r="BS24" s="237"/>
      <c r="BT24" s="23" t="s">
        <v>159</v>
      </c>
      <c r="BU24" s="19"/>
      <c r="BV24" s="237"/>
      <c r="BW24" s="23">
        <v>49</v>
      </c>
      <c r="BX24" s="19" t="s">
        <v>64</v>
      </c>
      <c r="BY24" s="237"/>
      <c r="BZ24" s="23" t="s">
        <v>159</v>
      </c>
      <c r="CA24" s="19"/>
      <c r="CB24" s="237"/>
      <c r="CC24" s="23"/>
      <c r="CD24" s="19"/>
      <c r="CE24" s="237"/>
      <c r="CF24" s="23">
        <v>10</v>
      </c>
      <c r="CG24" s="19"/>
      <c r="CH24" s="237"/>
      <c r="CI24" s="23"/>
      <c r="CJ24" s="19"/>
      <c r="CK24" s="237"/>
      <c r="CL24" s="23"/>
      <c r="CM24" s="19"/>
      <c r="CN24" s="272"/>
      <c r="CO24" s="23"/>
      <c r="CP24" s="19"/>
      <c r="CQ24" s="272"/>
      <c r="CR24" s="272"/>
      <c r="CS24" s="273"/>
      <c r="CT24" s="268"/>
      <c r="CU24" s="268"/>
      <c r="CV24" s="274"/>
      <c r="CW24" s="274"/>
      <c r="CX24" s="274"/>
      <c r="CY24" s="274"/>
      <c r="CZ24" s="275"/>
      <c r="DA24" s="273"/>
      <c r="DB24" s="276"/>
      <c r="DC24" s="268"/>
      <c r="DD24" s="277"/>
      <c r="DE24" s="272"/>
      <c r="DF24" s="272"/>
      <c r="DG24" s="273"/>
      <c r="EG24" s="136"/>
      <c r="EH24" s="136"/>
      <c r="EI24" s="136"/>
      <c r="EJ24" s="136"/>
      <c r="EK24" s="136"/>
      <c r="EL24" s="136"/>
      <c r="EM24" s="136"/>
      <c r="EN24" s="136"/>
      <c r="EO24" s="136"/>
      <c r="EP24" s="136"/>
      <c r="EQ24" s="136"/>
      <c r="ER24" s="136"/>
      <c r="ES24" s="136"/>
      <c r="ET24" s="136"/>
      <c r="EU24" s="136"/>
    </row>
    <row r="25" spans="2:151" ht="13.6" customHeight="1" x14ac:dyDescent="0.25">
      <c r="B25" s="17" t="s">
        <v>329</v>
      </c>
      <c r="C25" s="18" t="s">
        <v>419</v>
      </c>
      <c r="D25" s="19">
        <f t="shared" si="8"/>
        <v>1</v>
      </c>
      <c r="E25" s="19">
        <f t="shared" si="9"/>
        <v>1</v>
      </c>
      <c r="F25" s="19">
        <f t="shared" si="10"/>
        <v>0</v>
      </c>
      <c r="G25" s="19">
        <f t="shared" si="11"/>
        <v>46</v>
      </c>
      <c r="H25" s="20">
        <f t="shared" si="12"/>
        <v>46</v>
      </c>
      <c r="I25" s="19"/>
      <c r="J25" s="21">
        <f t="shared" si="13"/>
        <v>46</v>
      </c>
      <c r="K25" s="19" t="str">
        <f t="shared" si="14"/>
        <v/>
      </c>
      <c r="L25" s="214"/>
      <c r="M25" s="22">
        <f t="shared" si="15"/>
        <v>39</v>
      </c>
      <c r="O25" s="210"/>
      <c r="P25" s="219"/>
      <c r="R25" s="23"/>
      <c r="S25" s="19"/>
      <c r="T25" s="237"/>
      <c r="U25" s="23"/>
      <c r="V25" s="19"/>
      <c r="W25" s="237"/>
      <c r="X25" s="23"/>
      <c r="Y25" s="19"/>
      <c r="Z25" s="237"/>
      <c r="AA25" s="23"/>
      <c r="AB25" s="19"/>
      <c r="AC25" s="237"/>
      <c r="AD25" s="23"/>
      <c r="AE25" s="19"/>
      <c r="AF25" s="237"/>
      <c r="AG25" s="23"/>
      <c r="AH25" s="19"/>
      <c r="AI25" s="237"/>
      <c r="AJ25" s="23"/>
      <c r="AK25" s="19"/>
      <c r="AL25" s="237"/>
      <c r="AM25" s="23"/>
      <c r="AN25" s="19"/>
      <c r="AO25" s="237"/>
      <c r="AP25" s="23">
        <v>46</v>
      </c>
      <c r="AQ25" s="19"/>
      <c r="AR25" s="237"/>
      <c r="AS25" s="23"/>
      <c r="AT25" s="19"/>
      <c r="AU25" s="237"/>
      <c r="AV25" s="23"/>
      <c r="AW25" s="19"/>
      <c r="AX25" s="237"/>
      <c r="AY25" s="23"/>
      <c r="AZ25" s="19"/>
      <c r="BA25" s="237"/>
      <c r="BB25" s="23"/>
      <c r="BC25" s="19"/>
      <c r="BD25" s="237"/>
      <c r="BE25" s="23"/>
      <c r="BF25" s="19"/>
      <c r="BG25" s="237"/>
      <c r="BH25" s="23"/>
      <c r="BI25" s="19"/>
      <c r="BJ25" s="237"/>
      <c r="BK25" s="23"/>
      <c r="BL25" s="19"/>
      <c r="BM25" s="237"/>
      <c r="BN25" s="23"/>
      <c r="BO25" s="19"/>
      <c r="BP25" s="237"/>
      <c r="BQ25" s="23"/>
      <c r="BR25" s="19"/>
      <c r="BS25" s="237"/>
      <c r="BT25" s="23"/>
      <c r="BU25" s="19"/>
      <c r="BV25" s="237"/>
      <c r="BW25" s="23"/>
      <c r="BX25" s="19"/>
      <c r="BY25" s="237"/>
      <c r="BZ25" s="23"/>
      <c r="CA25" s="19"/>
      <c r="CB25" s="237"/>
      <c r="CC25" s="23"/>
      <c r="CD25" s="19"/>
      <c r="CE25" s="237"/>
      <c r="CF25" s="23"/>
      <c r="CG25" s="19"/>
      <c r="CH25" s="237"/>
      <c r="CI25" s="23"/>
      <c r="CJ25" s="19"/>
      <c r="CK25" s="237"/>
      <c r="CL25" s="23"/>
      <c r="CM25" s="19"/>
      <c r="CN25" s="272"/>
      <c r="CO25" s="23"/>
      <c r="CP25" s="19"/>
      <c r="CQ25" s="272"/>
      <c r="CR25" s="272"/>
      <c r="CS25" s="273"/>
      <c r="CT25" s="268"/>
      <c r="CU25" s="268"/>
      <c r="CV25" s="274"/>
      <c r="CW25" s="274"/>
      <c r="CX25" s="274"/>
      <c r="CY25" s="274"/>
      <c r="CZ25" s="275"/>
      <c r="DA25" s="273"/>
      <c r="DB25" s="276"/>
      <c r="DC25" s="268"/>
      <c r="DD25" s="277"/>
      <c r="DE25" s="272"/>
      <c r="DF25" s="272"/>
      <c r="DG25" s="273"/>
      <c r="EG25" s="136"/>
      <c r="EH25" s="136"/>
      <c r="EI25" s="136"/>
      <c r="EJ25" s="136"/>
      <c r="EK25" s="136"/>
      <c r="EL25" s="136"/>
      <c r="EM25" s="136"/>
      <c r="EN25" s="136"/>
      <c r="EO25" s="136"/>
      <c r="EP25" s="136"/>
      <c r="EQ25" s="136"/>
      <c r="ER25" s="136"/>
      <c r="ES25" s="136"/>
      <c r="ET25" s="136"/>
      <c r="EU25" s="136"/>
    </row>
    <row r="26" spans="2:151" ht="13.6" customHeight="1" x14ac:dyDescent="0.25">
      <c r="B26" s="17" t="s">
        <v>336</v>
      </c>
      <c r="C26" s="18" t="s">
        <v>420</v>
      </c>
      <c r="D26" s="19">
        <f t="shared" si="8"/>
        <v>1</v>
      </c>
      <c r="E26" s="19">
        <f t="shared" si="9"/>
        <v>1</v>
      </c>
      <c r="F26" s="19">
        <f t="shared" si="10"/>
        <v>1</v>
      </c>
      <c r="G26" s="19">
        <f t="shared" si="11"/>
        <v>43</v>
      </c>
      <c r="H26" s="20">
        <f t="shared" si="12"/>
        <v>43</v>
      </c>
      <c r="I26" s="19" t="s">
        <v>64</v>
      </c>
      <c r="J26" s="21">
        <f t="shared" si="13"/>
        <v>43</v>
      </c>
      <c r="K26" s="19" t="str">
        <f t="shared" si="14"/>
        <v>*</v>
      </c>
      <c r="L26" s="214"/>
      <c r="M26" s="22">
        <f t="shared" si="15"/>
        <v>43</v>
      </c>
      <c r="N26" s="181"/>
      <c r="O26" s="210"/>
      <c r="P26" s="219"/>
      <c r="R26" s="23"/>
      <c r="S26" s="19"/>
      <c r="T26" s="237"/>
      <c r="U26" s="23"/>
      <c r="V26" s="19"/>
      <c r="W26" s="237"/>
      <c r="X26" s="23"/>
      <c r="Y26" s="19"/>
      <c r="Z26" s="237"/>
      <c r="AA26" s="23"/>
      <c r="AB26" s="19"/>
      <c r="AC26" s="237"/>
      <c r="AD26" s="23"/>
      <c r="AE26" s="19"/>
      <c r="AF26" s="237"/>
      <c r="AG26" s="23"/>
      <c r="AH26" s="19"/>
      <c r="AI26" s="237"/>
      <c r="AJ26" s="23"/>
      <c r="AK26" s="19"/>
      <c r="AL26" s="237"/>
      <c r="AM26" s="23"/>
      <c r="AN26" s="19"/>
      <c r="AO26" s="237"/>
      <c r="AP26" s="23"/>
      <c r="AQ26" s="19"/>
      <c r="AR26" s="237"/>
      <c r="AS26" s="23"/>
      <c r="AT26" s="19"/>
      <c r="AU26" s="237"/>
      <c r="AV26" s="23"/>
      <c r="AW26" s="19"/>
      <c r="AX26" s="237"/>
      <c r="AY26" s="23"/>
      <c r="AZ26" s="19"/>
      <c r="BA26" s="237"/>
      <c r="BB26" s="23"/>
      <c r="BC26" s="19"/>
      <c r="BD26" s="237"/>
      <c r="BE26" s="23"/>
      <c r="BF26" s="19"/>
      <c r="BG26" s="237"/>
      <c r="BH26" s="23">
        <v>43</v>
      </c>
      <c r="BI26" s="19" t="s">
        <v>64</v>
      </c>
      <c r="BJ26" s="237"/>
      <c r="BK26" s="23"/>
      <c r="BL26" s="19"/>
      <c r="BM26" s="237"/>
      <c r="BN26" s="23"/>
      <c r="BO26" s="19"/>
      <c r="BP26" s="237"/>
      <c r="BQ26" s="23"/>
      <c r="BR26" s="19"/>
      <c r="BS26" s="237"/>
      <c r="BT26" s="23"/>
      <c r="BU26" s="19"/>
      <c r="BV26" s="237"/>
      <c r="BW26" s="23"/>
      <c r="BX26" s="19"/>
      <c r="BY26" s="237"/>
      <c r="BZ26" s="23"/>
      <c r="CA26" s="19"/>
      <c r="CB26" s="237"/>
      <c r="CC26" s="23"/>
      <c r="CD26" s="19"/>
      <c r="CE26" s="237"/>
      <c r="CF26" s="23"/>
      <c r="CG26" s="19"/>
      <c r="CH26" s="237"/>
      <c r="CI26" s="23"/>
      <c r="CJ26" s="19"/>
      <c r="CK26" s="237"/>
      <c r="CL26" s="23"/>
      <c r="CM26" s="19"/>
      <c r="CN26" s="272"/>
      <c r="CO26" s="23"/>
      <c r="CP26" s="19"/>
      <c r="CQ26" s="272"/>
      <c r="CR26" s="272"/>
      <c r="CS26" s="273"/>
      <c r="CT26" s="268"/>
      <c r="CU26" s="268"/>
      <c r="CV26" s="274"/>
      <c r="CW26" s="274"/>
      <c r="CX26" s="274"/>
      <c r="CY26" s="274"/>
      <c r="CZ26" s="275"/>
      <c r="DA26" s="273"/>
      <c r="DB26" s="276"/>
      <c r="DC26" s="268"/>
      <c r="DD26" s="277"/>
      <c r="DE26" s="272"/>
      <c r="DF26" s="272"/>
      <c r="DG26" s="273"/>
      <c r="EG26" s="136"/>
      <c r="EH26" s="136"/>
      <c r="EI26" s="136"/>
      <c r="EJ26" s="136"/>
      <c r="EK26" s="136"/>
      <c r="EL26" s="136"/>
      <c r="EM26" s="136"/>
      <c r="EN26" s="136"/>
      <c r="EO26" s="136"/>
      <c r="EP26" s="136"/>
      <c r="EQ26" s="136"/>
      <c r="ER26" s="136"/>
      <c r="ES26" s="136"/>
      <c r="ET26" s="136"/>
      <c r="EU26" s="136"/>
    </row>
    <row r="27" spans="2:151" ht="13.6" customHeight="1" x14ac:dyDescent="0.25">
      <c r="B27" s="17" t="s">
        <v>332</v>
      </c>
      <c r="C27" s="18" t="s">
        <v>419</v>
      </c>
      <c r="D27" s="19">
        <f t="shared" si="8"/>
        <v>1</v>
      </c>
      <c r="E27" s="19">
        <f t="shared" si="9"/>
        <v>1</v>
      </c>
      <c r="F27" s="19">
        <f t="shared" si="10"/>
        <v>0</v>
      </c>
      <c r="G27" s="19">
        <f t="shared" si="11"/>
        <v>41</v>
      </c>
      <c r="H27" s="20">
        <f t="shared" si="12"/>
        <v>41</v>
      </c>
      <c r="I27" s="19"/>
      <c r="J27" s="21">
        <f t="shared" si="13"/>
        <v>41</v>
      </c>
      <c r="K27" s="19" t="str">
        <f t="shared" si="14"/>
        <v/>
      </c>
      <c r="L27" s="214"/>
      <c r="M27" s="22">
        <f t="shared" si="15"/>
        <v>34</v>
      </c>
      <c r="N27" s="181"/>
      <c r="O27" s="210"/>
      <c r="P27" s="219"/>
      <c r="R27" s="23"/>
      <c r="S27" s="19"/>
      <c r="T27" s="237"/>
      <c r="U27" s="23"/>
      <c r="V27" s="19"/>
      <c r="W27" s="237"/>
      <c r="X27" s="23"/>
      <c r="Y27" s="19"/>
      <c r="Z27" s="237"/>
      <c r="AA27" s="23"/>
      <c r="AB27" s="19"/>
      <c r="AC27" s="237"/>
      <c r="AD27" s="23"/>
      <c r="AE27" s="19"/>
      <c r="AF27" s="237"/>
      <c r="AG27" s="23"/>
      <c r="AH27" s="19"/>
      <c r="AI27" s="237"/>
      <c r="AJ27" s="23"/>
      <c r="AK27" s="19"/>
      <c r="AL27" s="237"/>
      <c r="AM27" s="23"/>
      <c r="AN27" s="19"/>
      <c r="AO27" s="237"/>
      <c r="AP27" s="23"/>
      <c r="AQ27" s="19"/>
      <c r="AR27" s="237"/>
      <c r="AS27" s="23"/>
      <c r="AT27" s="19"/>
      <c r="AU27" s="237"/>
      <c r="AV27" s="23"/>
      <c r="AW27" s="19"/>
      <c r="AX27" s="237"/>
      <c r="AY27" s="23">
        <v>41</v>
      </c>
      <c r="AZ27" s="19"/>
      <c r="BA27" s="237"/>
      <c r="BB27" s="23"/>
      <c r="BC27" s="19"/>
      <c r="BD27" s="237"/>
      <c r="BE27" s="23"/>
      <c r="BF27" s="19"/>
      <c r="BG27" s="237"/>
      <c r="BH27" s="23"/>
      <c r="BI27" s="19"/>
      <c r="BJ27" s="237"/>
      <c r="BK27" s="23"/>
      <c r="BL27" s="19"/>
      <c r="BM27" s="237"/>
      <c r="BN27" s="23"/>
      <c r="BO27" s="19"/>
      <c r="BP27" s="237"/>
      <c r="BQ27" s="23"/>
      <c r="BR27" s="19"/>
      <c r="BS27" s="237"/>
      <c r="BT27" s="23"/>
      <c r="BU27" s="19"/>
      <c r="BV27" s="237"/>
      <c r="BW27" s="23"/>
      <c r="BX27" s="19"/>
      <c r="BY27" s="237"/>
      <c r="BZ27" s="23"/>
      <c r="CA27" s="19"/>
      <c r="CB27" s="237"/>
      <c r="CC27" s="23"/>
      <c r="CD27" s="19"/>
      <c r="CE27" s="237"/>
      <c r="CF27" s="23"/>
      <c r="CG27" s="19"/>
      <c r="CH27" s="237"/>
      <c r="CI27" s="23"/>
      <c r="CJ27" s="19"/>
      <c r="CK27" s="237"/>
      <c r="CL27" s="23"/>
      <c r="CM27" s="19"/>
      <c r="CN27" s="272"/>
      <c r="CO27" s="23"/>
      <c r="CP27" s="19"/>
      <c r="CQ27" s="272"/>
      <c r="CR27" s="272"/>
      <c r="CS27" s="273"/>
      <c r="CT27" s="268"/>
      <c r="CU27" s="268"/>
      <c r="CV27" s="274"/>
      <c r="CW27" s="274"/>
      <c r="CX27" s="274"/>
      <c r="CY27" s="274"/>
      <c r="CZ27" s="275"/>
      <c r="DA27" s="273"/>
      <c r="DB27" s="276"/>
      <c r="DC27" s="268"/>
      <c r="DD27" s="277"/>
      <c r="DE27" s="272"/>
      <c r="DF27" s="272"/>
      <c r="DG27" s="273"/>
      <c r="EG27" s="136"/>
      <c r="EH27" s="136"/>
      <c r="EI27" s="136"/>
      <c r="EJ27" s="136"/>
      <c r="EK27" s="136"/>
      <c r="EL27" s="136"/>
      <c r="EM27" s="136"/>
      <c r="EN27" s="136"/>
      <c r="EO27" s="136"/>
      <c r="EP27" s="136"/>
      <c r="EQ27" s="136"/>
      <c r="ER27" s="136"/>
      <c r="ES27" s="136"/>
      <c r="ET27" s="136"/>
      <c r="EU27" s="136"/>
    </row>
    <row r="28" spans="2:151" ht="13.6" customHeight="1" x14ac:dyDescent="0.25">
      <c r="B28" s="17" t="s">
        <v>331</v>
      </c>
      <c r="C28" s="18" t="s">
        <v>420</v>
      </c>
      <c r="D28" s="19">
        <f t="shared" si="8"/>
        <v>1</v>
      </c>
      <c r="E28" s="19">
        <f t="shared" si="9"/>
        <v>1</v>
      </c>
      <c r="F28" s="19">
        <f t="shared" si="10"/>
        <v>0</v>
      </c>
      <c r="G28" s="19">
        <f t="shared" si="11"/>
        <v>38</v>
      </c>
      <c r="H28" s="20">
        <f t="shared" si="12"/>
        <v>38</v>
      </c>
      <c r="I28" s="19"/>
      <c r="J28" s="21">
        <f t="shared" si="13"/>
        <v>38</v>
      </c>
      <c r="K28" s="19" t="str">
        <f t="shared" si="14"/>
        <v/>
      </c>
      <c r="L28" s="214"/>
      <c r="M28" s="22">
        <f t="shared" si="15"/>
        <v>31</v>
      </c>
      <c r="N28" s="181"/>
      <c r="O28" s="210"/>
      <c r="P28" s="219"/>
      <c r="R28" s="23"/>
      <c r="S28" s="19"/>
      <c r="T28" s="237"/>
      <c r="U28" s="23"/>
      <c r="V28" s="19"/>
      <c r="W28" s="237"/>
      <c r="X28" s="23"/>
      <c r="Y28" s="19"/>
      <c r="Z28" s="237"/>
      <c r="AA28" s="23"/>
      <c r="AB28" s="19"/>
      <c r="AC28" s="237"/>
      <c r="AD28" s="23"/>
      <c r="AE28" s="19"/>
      <c r="AF28" s="237"/>
      <c r="AG28" s="23"/>
      <c r="AH28" s="19"/>
      <c r="AI28" s="237"/>
      <c r="AJ28" s="23"/>
      <c r="AK28" s="19"/>
      <c r="AL28" s="237"/>
      <c r="AM28" s="23"/>
      <c r="AN28" s="19"/>
      <c r="AO28" s="237"/>
      <c r="AP28" s="23"/>
      <c r="AQ28" s="19"/>
      <c r="AR28" s="237"/>
      <c r="AS28" s="23"/>
      <c r="AT28" s="19"/>
      <c r="AU28" s="237"/>
      <c r="AV28" s="23">
        <v>38</v>
      </c>
      <c r="AW28" s="19"/>
      <c r="AX28" s="237"/>
      <c r="AY28" s="23"/>
      <c r="AZ28" s="19"/>
      <c r="BA28" s="237"/>
      <c r="BB28" s="23"/>
      <c r="BC28" s="19"/>
      <c r="BD28" s="237"/>
      <c r="BE28" s="23"/>
      <c r="BF28" s="19"/>
      <c r="BG28" s="237"/>
      <c r="BH28" s="23"/>
      <c r="BI28" s="19"/>
      <c r="BJ28" s="237"/>
      <c r="BK28" s="23"/>
      <c r="BL28" s="19"/>
      <c r="BM28" s="237"/>
      <c r="BN28" s="23"/>
      <c r="BO28" s="19"/>
      <c r="BP28" s="237"/>
      <c r="BQ28" s="23"/>
      <c r="BR28" s="19"/>
      <c r="BS28" s="237"/>
      <c r="BT28" s="23"/>
      <c r="BU28" s="19"/>
      <c r="BV28" s="237"/>
      <c r="BW28" s="23"/>
      <c r="BX28" s="19"/>
      <c r="BY28" s="237"/>
      <c r="BZ28" s="23"/>
      <c r="CA28" s="19"/>
      <c r="CB28" s="237"/>
      <c r="CC28" s="23"/>
      <c r="CD28" s="19"/>
      <c r="CE28" s="237"/>
      <c r="CF28" s="23"/>
      <c r="CG28" s="19"/>
      <c r="CH28" s="237"/>
      <c r="CI28" s="23"/>
      <c r="CJ28" s="19"/>
      <c r="CK28" s="237"/>
      <c r="CL28" s="23"/>
      <c r="CM28" s="19"/>
      <c r="CN28" s="272"/>
      <c r="CO28" s="23"/>
      <c r="CP28" s="19"/>
      <c r="CQ28" s="272"/>
      <c r="CR28" s="272"/>
      <c r="CS28" s="273"/>
      <c r="CT28" s="268"/>
      <c r="CU28" s="268"/>
      <c r="CV28" s="274"/>
      <c r="CW28" s="274"/>
      <c r="CX28" s="274"/>
      <c r="CY28" s="274"/>
      <c r="CZ28" s="275"/>
      <c r="DA28" s="273"/>
      <c r="DB28" s="276"/>
      <c r="DC28" s="268"/>
      <c r="DD28" s="277"/>
      <c r="DE28" s="272"/>
      <c r="DF28" s="272"/>
      <c r="DG28" s="273"/>
      <c r="EG28" s="136"/>
      <c r="EH28" s="136"/>
      <c r="EI28" s="136"/>
      <c r="EJ28" s="136"/>
      <c r="EK28" s="136"/>
      <c r="EL28" s="136"/>
      <c r="EM28" s="136"/>
      <c r="EN28" s="136"/>
      <c r="EO28" s="136"/>
      <c r="EP28" s="136"/>
      <c r="EQ28" s="136"/>
      <c r="ER28" s="136"/>
      <c r="ES28" s="136"/>
      <c r="ET28" s="136"/>
      <c r="EU28" s="136"/>
    </row>
    <row r="29" spans="2:151" ht="13.6" customHeight="1" x14ac:dyDescent="0.25">
      <c r="B29" s="17" t="s">
        <v>207</v>
      </c>
      <c r="C29" s="18" t="s">
        <v>419</v>
      </c>
      <c r="D29" s="19">
        <f t="shared" si="8"/>
        <v>8</v>
      </c>
      <c r="E29" s="19">
        <f t="shared" si="9"/>
        <v>6</v>
      </c>
      <c r="F29" s="19">
        <f t="shared" si="10"/>
        <v>2</v>
      </c>
      <c r="G29" s="19">
        <f t="shared" si="11"/>
        <v>120</v>
      </c>
      <c r="H29" s="20">
        <f t="shared" si="12"/>
        <v>37</v>
      </c>
      <c r="I29" s="19"/>
      <c r="J29" s="21">
        <f t="shared" si="13"/>
        <v>30</v>
      </c>
      <c r="K29" s="19" t="str">
        <f t="shared" si="14"/>
        <v/>
      </c>
      <c r="L29" s="214"/>
      <c r="M29" s="22">
        <f t="shared" si="15"/>
        <v>92</v>
      </c>
      <c r="N29" s="181"/>
      <c r="O29" s="210"/>
      <c r="P29" s="219"/>
      <c r="R29" s="23"/>
      <c r="S29" s="19"/>
      <c r="T29" s="237"/>
      <c r="U29" s="23"/>
      <c r="V29" s="19"/>
      <c r="W29" s="237"/>
      <c r="X29" s="23"/>
      <c r="Y29" s="19"/>
      <c r="Z29" s="237"/>
      <c r="AA29" s="23"/>
      <c r="AB29" s="19"/>
      <c r="AC29" s="237"/>
      <c r="AD29" s="23">
        <v>3</v>
      </c>
      <c r="AE29" s="19"/>
      <c r="AF29" s="237"/>
      <c r="AG29" s="23"/>
      <c r="AH29" s="19"/>
      <c r="AI29" s="237"/>
      <c r="AJ29" s="23"/>
      <c r="AK29" s="19"/>
      <c r="AL29" s="237"/>
      <c r="AM29" s="23"/>
      <c r="AN29" s="19"/>
      <c r="AO29" s="237"/>
      <c r="AP29" s="23"/>
      <c r="AQ29" s="19"/>
      <c r="AR29" s="237"/>
      <c r="AS29" s="23"/>
      <c r="AT29" s="19"/>
      <c r="AU29" s="237"/>
      <c r="AV29" s="23">
        <v>19</v>
      </c>
      <c r="AW29" s="19" t="s">
        <v>64</v>
      </c>
      <c r="AX29" s="237"/>
      <c r="AY29" s="23">
        <v>29</v>
      </c>
      <c r="AZ29" s="19" t="s">
        <v>64</v>
      </c>
      <c r="BA29" s="237"/>
      <c r="BB29" s="23">
        <v>37</v>
      </c>
      <c r="BC29" s="19"/>
      <c r="BD29" s="237"/>
      <c r="BE29" s="23"/>
      <c r="BF29" s="19"/>
      <c r="BG29" s="237"/>
      <c r="BH29" s="23"/>
      <c r="BI29" s="19"/>
      <c r="BJ29" s="237"/>
      <c r="BK29" s="23"/>
      <c r="BL29" s="19"/>
      <c r="BM29" s="237"/>
      <c r="BN29" s="23"/>
      <c r="BO29" s="19"/>
      <c r="BP29" s="237"/>
      <c r="BQ29" s="23" t="s">
        <v>159</v>
      </c>
      <c r="BR29" s="19"/>
      <c r="BS29" s="237"/>
      <c r="BT29" s="23">
        <v>26</v>
      </c>
      <c r="BU29" s="19"/>
      <c r="BV29" s="237"/>
      <c r="BW29" s="23" t="s">
        <v>159</v>
      </c>
      <c r="BX29" s="19"/>
      <c r="BY29" s="237"/>
      <c r="BZ29" s="23"/>
      <c r="CA29" s="19"/>
      <c r="CB29" s="237"/>
      <c r="CC29" s="23"/>
      <c r="CD29" s="19"/>
      <c r="CE29" s="237"/>
      <c r="CF29" s="23">
        <v>6</v>
      </c>
      <c r="CG29" s="19"/>
      <c r="CH29" s="237"/>
      <c r="CI29" s="23"/>
      <c r="CJ29" s="19"/>
      <c r="CK29" s="237"/>
      <c r="CL29" s="23"/>
      <c r="CM29" s="19"/>
      <c r="CN29" s="272"/>
      <c r="CO29" s="23"/>
      <c r="CP29" s="19"/>
      <c r="CQ29" s="272"/>
      <c r="CR29" s="272"/>
      <c r="CS29" s="273"/>
      <c r="CT29" s="268"/>
      <c r="CU29" s="268"/>
      <c r="CV29" s="274"/>
      <c r="CW29" s="274"/>
      <c r="CX29" s="274"/>
      <c r="CY29" s="274"/>
      <c r="CZ29" s="275"/>
      <c r="DA29" s="273"/>
      <c r="DB29" s="276"/>
      <c r="DC29" s="268"/>
      <c r="DD29" s="277"/>
      <c r="DE29" s="272"/>
      <c r="DF29" s="272"/>
      <c r="DG29" s="273"/>
      <c r="EG29" s="136"/>
      <c r="EH29" s="136"/>
      <c r="EI29" s="136"/>
      <c r="EJ29" s="136"/>
      <c r="EK29" s="136"/>
      <c r="EL29" s="136"/>
      <c r="EM29" s="136"/>
      <c r="EN29" s="136"/>
      <c r="EO29" s="136"/>
      <c r="EP29" s="136"/>
      <c r="EQ29" s="136"/>
      <c r="ER29" s="136"/>
      <c r="ES29" s="136"/>
      <c r="ET29" s="136"/>
      <c r="EU29" s="136"/>
    </row>
    <row r="30" spans="2:151" ht="13.6" customHeight="1" x14ac:dyDescent="0.25">
      <c r="B30" s="17" t="s">
        <v>155</v>
      </c>
      <c r="C30" s="18" t="s">
        <v>419</v>
      </c>
      <c r="D30" s="19">
        <f t="shared" si="8"/>
        <v>3</v>
      </c>
      <c r="E30" s="19">
        <f t="shared" si="9"/>
        <v>3</v>
      </c>
      <c r="F30" s="19">
        <f t="shared" si="10"/>
        <v>1</v>
      </c>
      <c r="G30" s="19">
        <f t="shared" si="11"/>
        <v>51</v>
      </c>
      <c r="H30" s="20">
        <f t="shared" si="12"/>
        <v>24</v>
      </c>
      <c r="I30" s="19"/>
      <c r="J30" s="21">
        <f t="shared" si="13"/>
        <v>25.5</v>
      </c>
      <c r="K30" s="19" t="str">
        <f t="shared" si="14"/>
        <v/>
      </c>
      <c r="L30" s="214"/>
      <c r="M30" s="22">
        <f t="shared" si="15"/>
        <v>37</v>
      </c>
      <c r="N30" s="181"/>
      <c r="O30" s="210"/>
      <c r="P30" s="219"/>
      <c r="R30" s="23"/>
      <c r="S30" s="19"/>
      <c r="T30" s="237"/>
      <c r="U30" s="23">
        <v>24</v>
      </c>
      <c r="V30" s="19"/>
      <c r="W30" s="237"/>
      <c r="X30" s="23"/>
      <c r="Y30" s="19"/>
      <c r="Z30" s="237"/>
      <c r="AA30" s="23"/>
      <c r="AB30" s="19"/>
      <c r="AC30" s="237"/>
      <c r="AD30" s="23"/>
      <c r="AE30" s="19"/>
      <c r="AF30" s="237"/>
      <c r="AG30" s="23"/>
      <c r="AH30" s="19"/>
      <c r="AI30" s="237"/>
      <c r="AJ30" s="23"/>
      <c r="AK30" s="19"/>
      <c r="AL30" s="237"/>
      <c r="AM30" s="23">
        <v>5</v>
      </c>
      <c r="AN30" s="19"/>
      <c r="AO30" s="237"/>
      <c r="AP30" s="23">
        <v>22</v>
      </c>
      <c r="AQ30" s="19" t="s">
        <v>64</v>
      </c>
      <c r="AR30" s="237"/>
      <c r="AS30" s="23"/>
      <c r="AT30" s="19"/>
      <c r="AU30" s="237"/>
      <c r="AV30" s="23"/>
      <c r="AW30" s="19"/>
      <c r="AX30" s="237"/>
      <c r="AY30" s="23"/>
      <c r="AZ30" s="19"/>
      <c r="BA30" s="237"/>
      <c r="BB30" s="23"/>
      <c r="BC30" s="19"/>
      <c r="BD30" s="237"/>
      <c r="BE30" s="23"/>
      <c r="BF30" s="19"/>
      <c r="BG30" s="237"/>
      <c r="BH30" s="23"/>
      <c r="BI30" s="19"/>
      <c r="BJ30" s="237"/>
      <c r="BK30" s="23"/>
      <c r="BL30" s="19"/>
      <c r="BM30" s="237"/>
      <c r="BN30" s="23"/>
      <c r="BO30" s="19"/>
      <c r="BP30" s="237"/>
      <c r="BQ30" s="23"/>
      <c r="BR30" s="19"/>
      <c r="BS30" s="237"/>
      <c r="BT30" s="23"/>
      <c r="BU30" s="19"/>
      <c r="BV30" s="237"/>
      <c r="BW30" s="23"/>
      <c r="BX30" s="19"/>
      <c r="BY30" s="237"/>
      <c r="BZ30" s="23"/>
      <c r="CA30" s="19"/>
      <c r="CB30" s="237"/>
      <c r="CC30" s="23"/>
      <c r="CD30" s="19"/>
      <c r="CE30" s="237"/>
      <c r="CF30" s="23"/>
      <c r="CG30" s="19"/>
      <c r="CH30" s="237"/>
      <c r="CI30" s="23"/>
      <c r="CJ30" s="19"/>
      <c r="CK30" s="237"/>
      <c r="CL30" s="23"/>
      <c r="CM30" s="19"/>
      <c r="CN30" s="272"/>
      <c r="CO30" s="23"/>
      <c r="CP30" s="19"/>
      <c r="CQ30" s="272"/>
      <c r="CR30" s="272"/>
      <c r="CS30" s="273"/>
      <c r="CT30" s="268"/>
      <c r="CU30" s="268"/>
      <c r="CV30" s="274"/>
      <c r="CW30" s="274"/>
      <c r="CX30" s="274"/>
      <c r="CY30" s="274"/>
      <c r="CZ30" s="275"/>
      <c r="DA30" s="273"/>
      <c r="DB30" s="276"/>
      <c r="DC30" s="268"/>
      <c r="DD30" s="277"/>
      <c r="DE30" s="272"/>
      <c r="DF30" s="272"/>
      <c r="DG30" s="273"/>
      <c r="EG30" s="136"/>
      <c r="EH30" s="136"/>
      <c r="EI30" s="136"/>
      <c r="EJ30" s="136"/>
      <c r="EK30" s="136"/>
      <c r="EL30" s="136"/>
      <c r="EM30" s="136"/>
      <c r="EN30" s="136"/>
      <c r="EO30" s="136"/>
      <c r="EP30" s="136"/>
      <c r="EQ30" s="136"/>
      <c r="ER30" s="136"/>
      <c r="ES30" s="136"/>
      <c r="ET30" s="136"/>
      <c r="EU30" s="136"/>
    </row>
    <row r="31" spans="2:151" ht="13.6" customHeight="1" x14ac:dyDescent="0.25">
      <c r="B31" s="17" t="s">
        <v>204</v>
      </c>
      <c r="C31" s="18" t="s">
        <v>419</v>
      </c>
      <c r="D31" s="19">
        <f t="shared" si="8"/>
        <v>4</v>
      </c>
      <c r="E31" s="19">
        <f t="shared" si="9"/>
        <v>3</v>
      </c>
      <c r="F31" s="19">
        <f t="shared" si="10"/>
        <v>2</v>
      </c>
      <c r="G31" s="19">
        <f t="shared" si="11"/>
        <v>24</v>
      </c>
      <c r="H31" s="20">
        <f t="shared" si="12"/>
        <v>18</v>
      </c>
      <c r="I31" s="19" t="s">
        <v>64</v>
      </c>
      <c r="J31" s="21">
        <f t="shared" si="13"/>
        <v>24</v>
      </c>
      <c r="K31" s="19" t="str">
        <f t="shared" si="14"/>
        <v/>
      </c>
      <c r="L31" s="214"/>
      <c r="M31" s="22">
        <f t="shared" si="15"/>
        <v>17</v>
      </c>
      <c r="O31" s="210"/>
      <c r="P31" s="219"/>
      <c r="R31" s="23"/>
      <c r="S31" s="19"/>
      <c r="T31" s="237"/>
      <c r="U31" s="23">
        <v>6</v>
      </c>
      <c r="V31" s="19" t="s">
        <v>64</v>
      </c>
      <c r="W31" s="237"/>
      <c r="X31" s="23"/>
      <c r="Y31" s="19"/>
      <c r="Z31" s="237"/>
      <c r="AA31" s="23"/>
      <c r="AB31" s="19"/>
      <c r="AC31" s="237"/>
      <c r="AD31" s="23"/>
      <c r="AE31" s="19"/>
      <c r="AF31" s="237"/>
      <c r="AG31" s="23"/>
      <c r="AH31" s="19"/>
      <c r="AI31" s="237"/>
      <c r="AJ31" s="23"/>
      <c r="AK31" s="19"/>
      <c r="AL31" s="237"/>
      <c r="AM31" s="23">
        <v>18</v>
      </c>
      <c r="AN31" s="19" t="s">
        <v>64</v>
      </c>
      <c r="AO31" s="237"/>
      <c r="AP31" s="23"/>
      <c r="AQ31" s="19"/>
      <c r="AR31" s="237"/>
      <c r="AS31" s="23"/>
      <c r="AT31" s="19"/>
      <c r="AU31" s="237"/>
      <c r="AV31" s="23"/>
      <c r="AW31" s="19"/>
      <c r="AX31" s="237"/>
      <c r="AY31" s="23"/>
      <c r="AZ31" s="19"/>
      <c r="BA31" s="237"/>
      <c r="BB31" s="23"/>
      <c r="BC31" s="19"/>
      <c r="BD31" s="237"/>
      <c r="BE31" s="23"/>
      <c r="BF31" s="19"/>
      <c r="BG31" s="237"/>
      <c r="BH31" s="23"/>
      <c r="BI31" s="19"/>
      <c r="BJ31" s="237"/>
      <c r="BK31" s="23"/>
      <c r="BL31" s="19"/>
      <c r="BM31" s="237"/>
      <c r="BN31" s="23"/>
      <c r="BO31" s="19"/>
      <c r="BP31" s="237"/>
      <c r="BQ31" s="23"/>
      <c r="BR31" s="19"/>
      <c r="BS31" s="237"/>
      <c r="BT31" s="23"/>
      <c r="BU31" s="19"/>
      <c r="BV31" s="237"/>
      <c r="BW31" s="23"/>
      <c r="BX31" s="19"/>
      <c r="BY31" s="237"/>
      <c r="BZ31" s="23"/>
      <c r="CA31" s="19"/>
      <c r="CB31" s="237"/>
      <c r="CC31" s="23"/>
      <c r="CD31" s="19"/>
      <c r="CE31" s="237"/>
      <c r="CF31" s="23"/>
      <c r="CG31" s="19"/>
      <c r="CH31" s="237"/>
      <c r="CI31" s="23"/>
      <c r="CJ31" s="19"/>
      <c r="CK31" s="237"/>
      <c r="CL31" s="23">
        <v>0</v>
      </c>
      <c r="CM31" s="19"/>
      <c r="CN31" s="272"/>
      <c r="CO31" s="23" t="s">
        <v>159</v>
      </c>
      <c r="CP31" s="19"/>
      <c r="CQ31" s="272"/>
      <c r="CR31" s="272"/>
      <c r="CS31" s="273"/>
      <c r="CT31" s="268"/>
      <c r="CU31" s="268"/>
      <c r="CV31" s="274"/>
      <c r="CW31" s="274"/>
      <c r="CX31" s="274"/>
      <c r="CY31" s="274"/>
      <c r="CZ31" s="275"/>
      <c r="DA31" s="273"/>
      <c r="DB31" s="276"/>
      <c r="DC31" s="268"/>
      <c r="DD31" s="277"/>
      <c r="DE31" s="272"/>
      <c r="DF31" s="272"/>
      <c r="DG31" s="273"/>
      <c r="EG31" s="136"/>
      <c r="EH31" s="136"/>
      <c r="EI31" s="136"/>
      <c r="EJ31" s="136"/>
      <c r="EK31" s="136"/>
      <c r="EL31" s="136"/>
      <c r="EM31" s="136"/>
      <c r="EN31" s="136"/>
      <c r="EO31" s="136"/>
      <c r="EP31" s="136"/>
      <c r="EQ31" s="136"/>
      <c r="ER31" s="136"/>
      <c r="ES31" s="136"/>
      <c r="ET31" s="136"/>
      <c r="EU31" s="136"/>
    </row>
    <row r="32" spans="2:151" ht="13.6" customHeight="1" x14ac:dyDescent="0.25">
      <c r="B32" s="17" t="s">
        <v>156</v>
      </c>
      <c r="C32" s="18" t="s">
        <v>419</v>
      </c>
      <c r="D32" s="19">
        <f t="shared" si="8"/>
        <v>1</v>
      </c>
      <c r="E32" s="19">
        <f t="shared" si="9"/>
        <v>1</v>
      </c>
      <c r="F32" s="19">
        <f t="shared" si="10"/>
        <v>0</v>
      </c>
      <c r="G32" s="19">
        <f t="shared" si="11"/>
        <v>24</v>
      </c>
      <c r="H32" s="20">
        <f t="shared" si="12"/>
        <v>24</v>
      </c>
      <c r="I32" s="19"/>
      <c r="J32" s="21">
        <f t="shared" si="13"/>
        <v>24</v>
      </c>
      <c r="K32" s="19" t="str">
        <f t="shared" si="14"/>
        <v/>
      </c>
      <c r="L32" s="214"/>
      <c r="M32" s="22">
        <f t="shared" si="15"/>
        <v>17</v>
      </c>
      <c r="N32" s="181"/>
      <c r="O32" s="210"/>
      <c r="P32" s="219"/>
      <c r="R32" s="23">
        <v>24</v>
      </c>
      <c r="S32" s="19"/>
      <c r="T32" s="237"/>
      <c r="U32" s="23"/>
      <c r="V32" s="19"/>
      <c r="W32" s="237"/>
      <c r="X32" s="23"/>
      <c r="Y32" s="19"/>
      <c r="Z32" s="237"/>
      <c r="AA32" s="23"/>
      <c r="AB32" s="19"/>
      <c r="AC32" s="237"/>
      <c r="AD32" s="23"/>
      <c r="AE32" s="19"/>
      <c r="AF32" s="237"/>
      <c r="AG32" s="23"/>
      <c r="AH32" s="19"/>
      <c r="AI32" s="237"/>
      <c r="AJ32" s="23"/>
      <c r="AK32" s="19"/>
      <c r="AL32" s="237"/>
      <c r="AM32" s="23"/>
      <c r="AN32" s="19"/>
      <c r="AO32" s="237"/>
      <c r="AP32" s="23"/>
      <c r="AQ32" s="19"/>
      <c r="AR32" s="237"/>
      <c r="AS32" s="23"/>
      <c r="AT32" s="19"/>
      <c r="AU32" s="237"/>
      <c r="AV32" s="23"/>
      <c r="AW32" s="19"/>
      <c r="AX32" s="237"/>
      <c r="AY32" s="23"/>
      <c r="AZ32" s="19"/>
      <c r="BA32" s="237"/>
      <c r="BB32" s="23"/>
      <c r="BC32" s="19"/>
      <c r="BD32" s="237"/>
      <c r="BE32" s="23"/>
      <c r="BF32" s="19"/>
      <c r="BG32" s="237"/>
      <c r="BH32" s="23"/>
      <c r="BI32" s="19"/>
      <c r="BJ32" s="237"/>
      <c r="BK32" s="23"/>
      <c r="BL32" s="19"/>
      <c r="BM32" s="237"/>
      <c r="BN32" s="23"/>
      <c r="BO32" s="19"/>
      <c r="BP32" s="237"/>
      <c r="BQ32" s="23"/>
      <c r="BR32" s="19"/>
      <c r="BS32" s="237"/>
      <c r="BT32" s="23"/>
      <c r="BU32" s="19"/>
      <c r="BV32" s="237"/>
      <c r="BW32" s="23"/>
      <c r="BX32" s="19"/>
      <c r="BY32" s="237"/>
      <c r="BZ32" s="23"/>
      <c r="CA32" s="19"/>
      <c r="CB32" s="237"/>
      <c r="CC32" s="23"/>
      <c r="CD32" s="19"/>
      <c r="CE32" s="237"/>
      <c r="CF32" s="23"/>
      <c r="CG32" s="19"/>
      <c r="CH32" s="237"/>
      <c r="CI32" s="23"/>
      <c r="CJ32" s="19"/>
      <c r="CK32" s="237"/>
      <c r="CL32" s="23"/>
      <c r="CM32" s="19"/>
      <c r="CN32" s="272"/>
      <c r="CO32" s="23"/>
      <c r="CP32" s="19"/>
      <c r="CQ32" s="272"/>
      <c r="CR32" s="272"/>
      <c r="CS32" s="273"/>
      <c r="CT32" s="268"/>
      <c r="CU32" s="268"/>
      <c r="CV32" s="274"/>
      <c r="CW32" s="274"/>
      <c r="CX32" s="274"/>
      <c r="CY32" s="274"/>
      <c r="CZ32" s="275"/>
      <c r="DA32" s="273"/>
      <c r="DB32" s="276"/>
      <c r="DC32" s="268"/>
      <c r="DD32" s="277"/>
      <c r="DE32" s="272"/>
      <c r="DF32" s="272"/>
      <c r="DG32" s="273"/>
      <c r="EG32" s="136"/>
      <c r="EH32" s="136"/>
      <c r="EI32" s="136"/>
      <c r="EJ32" s="136"/>
      <c r="EK32" s="136"/>
      <c r="EL32" s="136"/>
      <c r="EM32" s="136"/>
      <c r="EN32" s="136"/>
      <c r="EO32" s="136"/>
      <c r="EP32" s="136"/>
      <c r="EQ32" s="136"/>
      <c r="ER32" s="136"/>
      <c r="ES32" s="136"/>
      <c r="ET32" s="136"/>
      <c r="EU32" s="136"/>
    </row>
    <row r="33" spans="2:151" ht="13.6" customHeight="1" x14ac:dyDescent="0.25">
      <c r="B33" s="17" t="s">
        <v>293</v>
      </c>
      <c r="C33" s="18" t="s">
        <v>423</v>
      </c>
      <c r="D33" s="19">
        <f t="shared" si="8"/>
        <v>1</v>
      </c>
      <c r="E33" s="19">
        <f t="shared" si="9"/>
        <v>1</v>
      </c>
      <c r="F33" s="19">
        <f t="shared" si="10"/>
        <v>0</v>
      </c>
      <c r="G33" s="19">
        <f t="shared" si="11"/>
        <v>21</v>
      </c>
      <c r="H33" s="20">
        <f t="shared" si="12"/>
        <v>21</v>
      </c>
      <c r="I33" s="19"/>
      <c r="J33" s="21">
        <f t="shared" si="13"/>
        <v>21</v>
      </c>
      <c r="K33" s="19" t="str">
        <f t="shared" si="14"/>
        <v/>
      </c>
      <c r="L33" s="214"/>
      <c r="M33" s="22">
        <f t="shared" si="15"/>
        <v>14</v>
      </c>
      <c r="O33" s="210"/>
      <c r="P33" s="219"/>
      <c r="R33" s="23"/>
      <c r="S33" s="19"/>
      <c r="T33" s="237"/>
      <c r="U33" s="23"/>
      <c r="V33" s="19"/>
      <c r="W33" s="237"/>
      <c r="X33" s="23">
        <v>21</v>
      </c>
      <c r="Y33" s="19"/>
      <c r="Z33" s="237"/>
      <c r="AA33" s="23"/>
      <c r="AB33" s="19"/>
      <c r="AC33" s="237"/>
      <c r="AD33" s="23"/>
      <c r="AE33" s="19"/>
      <c r="AF33" s="237"/>
      <c r="AG33" s="23"/>
      <c r="AH33" s="19"/>
      <c r="AI33" s="237"/>
      <c r="AJ33" s="23"/>
      <c r="AK33" s="19"/>
      <c r="AL33" s="237"/>
      <c r="AM33" s="23"/>
      <c r="AN33" s="19"/>
      <c r="AO33" s="237"/>
      <c r="AP33" s="23"/>
      <c r="AQ33" s="19"/>
      <c r="AR33" s="237"/>
      <c r="AS33" s="23"/>
      <c r="AT33" s="19"/>
      <c r="AU33" s="237"/>
      <c r="AV33" s="23"/>
      <c r="AW33" s="19"/>
      <c r="AX33" s="237"/>
      <c r="AY33" s="23"/>
      <c r="AZ33" s="19"/>
      <c r="BA33" s="237"/>
      <c r="BB33" s="23"/>
      <c r="BC33" s="19"/>
      <c r="BD33" s="237"/>
      <c r="BE33" s="23"/>
      <c r="BF33" s="19"/>
      <c r="BG33" s="237"/>
      <c r="BH33" s="23"/>
      <c r="BI33" s="19"/>
      <c r="BJ33" s="237"/>
      <c r="BK33" s="23"/>
      <c r="BL33" s="19"/>
      <c r="BM33" s="237"/>
      <c r="BN33" s="23"/>
      <c r="BO33" s="19"/>
      <c r="BP33" s="237"/>
      <c r="BQ33" s="23"/>
      <c r="BR33" s="19"/>
      <c r="BS33" s="237"/>
      <c r="BT33" s="23"/>
      <c r="BU33" s="19"/>
      <c r="BV33" s="237"/>
      <c r="BW33" s="23"/>
      <c r="BX33" s="19"/>
      <c r="BY33" s="237"/>
      <c r="BZ33" s="23"/>
      <c r="CA33" s="19"/>
      <c r="CB33" s="237"/>
      <c r="CC33" s="23"/>
      <c r="CD33" s="19"/>
      <c r="CE33" s="237"/>
      <c r="CF33" s="23"/>
      <c r="CG33" s="19"/>
      <c r="CH33" s="237"/>
      <c r="CI33" s="23"/>
      <c r="CJ33" s="19"/>
      <c r="CK33" s="237"/>
      <c r="CL33" s="23"/>
      <c r="CM33" s="19"/>
      <c r="CN33" s="272"/>
      <c r="CO33" s="23"/>
      <c r="CP33" s="19"/>
      <c r="CQ33" s="272"/>
      <c r="CR33" s="272"/>
      <c r="CS33" s="273"/>
      <c r="CT33" s="268"/>
      <c r="CU33" s="268"/>
      <c r="CV33" s="274"/>
      <c r="CW33" s="274"/>
      <c r="CX33" s="274"/>
      <c r="CY33" s="274"/>
      <c r="CZ33" s="275"/>
      <c r="DA33" s="273"/>
      <c r="DB33" s="276"/>
      <c r="DC33" s="268"/>
      <c r="DD33" s="277"/>
      <c r="DE33" s="272"/>
      <c r="DF33" s="272"/>
      <c r="DG33" s="273"/>
      <c r="EG33" s="136"/>
      <c r="EH33" s="136"/>
      <c r="EI33" s="136"/>
      <c r="EJ33" s="136"/>
      <c r="EK33" s="136"/>
      <c r="EL33" s="136"/>
      <c r="EM33" s="136"/>
      <c r="EN33" s="136"/>
      <c r="EO33" s="136"/>
      <c r="EP33" s="136"/>
      <c r="EQ33" s="136"/>
      <c r="ER33" s="136"/>
      <c r="ES33" s="136"/>
      <c r="ET33" s="136"/>
      <c r="EU33" s="136"/>
    </row>
    <row r="34" spans="2:151" ht="13.6" customHeight="1" x14ac:dyDescent="0.25">
      <c r="B34" s="17" t="s">
        <v>355</v>
      </c>
      <c r="C34" s="18" t="s">
        <v>423</v>
      </c>
      <c r="D34" s="19">
        <f t="shared" si="8"/>
        <v>5</v>
      </c>
      <c r="E34" s="19">
        <f t="shared" si="9"/>
        <v>3</v>
      </c>
      <c r="F34" s="19">
        <f t="shared" si="10"/>
        <v>0</v>
      </c>
      <c r="G34" s="19">
        <f t="shared" si="11"/>
        <v>62</v>
      </c>
      <c r="H34" s="20">
        <f t="shared" si="12"/>
        <v>44</v>
      </c>
      <c r="I34" s="19"/>
      <c r="J34" s="21">
        <f t="shared" si="13"/>
        <v>20.666666666666668</v>
      </c>
      <c r="K34" s="19" t="str">
        <f t="shared" si="14"/>
        <v/>
      </c>
      <c r="L34" s="214"/>
      <c r="M34" s="22">
        <f t="shared" si="15"/>
        <v>41</v>
      </c>
      <c r="N34" s="181"/>
      <c r="O34" s="210"/>
      <c r="P34" s="219"/>
      <c r="R34" s="23"/>
      <c r="S34" s="19"/>
      <c r="T34" s="237"/>
      <c r="U34" s="23"/>
      <c r="V34" s="19"/>
      <c r="W34" s="237"/>
      <c r="X34" s="23"/>
      <c r="Y34" s="19"/>
      <c r="Z34" s="237"/>
      <c r="AA34" s="23"/>
      <c r="AB34" s="19"/>
      <c r="AC34" s="237"/>
      <c r="AD34" s="23"/>
      <c r="AE34" s="19"/>
      <c r="AF34" s="237"/>
      <c r="AG34" s="23"/>
      <c r="AH34" s="19"/>
      <c r="AI34" s="237"/>
      <c r="AJ34" s="23"/>
      <c r="AK34" s="19"/>
      <c r="AL34" s="237"/>
      <c r="AM34" s="23"/>
      <c r="AN34" s="19"/>
      <c r="AO34" s="237"/>
      <c r="AP34" s="23"/>
      <c r="AQ34" s="19"/>
      <c r="AR34" s="237"/>
      <c r="AS34" s="23"/>
      <c r="AT34" s="19"/>
      <c r="AU34" s="237"/>
      <c r="AV34" s="23"/>
      <c r="AW34" s="19"/>
      <c r="AX34" s="237"/>
      <c r="AY34" s="23"/>
      <c r="AZ34" s="19"/>
      <c r="BA34" s="237"/>
      <c r="BB34" s="23">
        <v>16</v>
      </c>
      <c r="BC34" s="19"/>
      <c r="BD34" s="237"/>
      <c r="BE34" s="23"/>
      <c r="BF34" s="19"/>
      <c r="BG34" s="237"/>
      <c r="BH34" s="23" t="s">
        <v>159</v>
      </c>
      <c r="BI34" s="19"/>
      <c r="BJ34" s="237"/>
      <c r="BK34" s="23"/>
      <c r="BL34" s="19"/>
      <c r="BM34" s="237"/>
      <c r="BN34" s="23"/>
      <c r="BO34" s="19"/>
      <c r="BP34" s="237"/>
      <c r="BQ34" s="23"/>
      <c r="BR34" s="19"/>
      <c r="BS34" s="237"/>
      <c r="BT34" s="23">
        <v>2</v>
      </c>
      <c r="BU34" s="19"/>
      <c r="BV34" s="237"/>
      <c r="BW34" s="23">
        <v>44</v>
      </c>
      <c r="BX34" s="19"/>
      <c r="BY34" s="237"/>
      <c r="BZ34" s="23" t="s">
        <v>159</v>
      </c>
      <c r="CA34" s="19"/>
      <c r="CB34" s="237"/>
      <c r="CC34" s="23"/>
      <c r="CD34" s="19"/>
      <c r="CE34" s="237"/>
      <c r="CF34" s="23"/>
      <c r="CG34" s="19"/>
      <c r="CH34" s="237"/>
      <c r="CI34" s="23"/>
      <c r="CJ34" s="19"/>
      <c r="CK34" s="237"/>
      <c r="CL34" s="23"/>
      <c r="CM34" s="19"/>
      <c r="CN34" s="272"/>
      <c r="CO34" s="23"/>
      <c r="CP34" s="19"/>
      <c r="CQ34" s="272"/>
      <c r="CR34" s="272"/>
      <c r="CS34" s="273"/>
      <c r="CT34" s="268"/>
      <c r="CU34" s="268"/>
      <c r="CV34" s="274"/>
      <c r="CW34" s="274"/>
      <c r="CX34" s="274"/>
      <c r="CY34" s="274"/>
      <c r="CZ34" s="275"/>
      <c r="DA34" s="273"/>
      <c r="DB34" s="276"/>
      <c r="DC34" s="268"/>
      <c r="DD34" s="277"/>
      <c r="DE34" s="272"/>
      <c r="DF34" s="272"/>
      <c r="DG34" s="273"/>
      <c r="EG34" s="136"/>
      <c r="EH34" s="136"/>
      <c r="EI34" s="136"/>
      <c r="EJ34" s="136"/>
      <c r="EK34" s="136"/>
      <c r="EL34" s="136"/>
      <c r="EM34" s="136"/>
      <c r="EN34" s="136"/>
      <c r="EO34" s="136"/>
      <c r="EP34" s="136"/>
      <c r="EQ34" s="136"/>
      <c r="ER34" s="136"/>
      <c r="ES34" s="136"/>
      <c r="ET34" s="136"/>
      <c r="EU34" s="136"/>
    </row>
    <row r="35" spans="2:151" ht="13.6" customHeight="1" x14ac:dyDescent="0.25">
      <c r="B35" s="17" t="s">
        <v>153</v>
      </c>
      <c r="C35" s="18" t="s">
        <v>419</v>
      </c>
      <c r="D35" s="19">
        <f t="shared" si="8"/>
        <v>4</v>
      </c>
      <c r="E35" s="19">
        <f t="shared" si="9"/>
        <v>4</v>
      </c>
      <c r="F35" s="19">
        <f t="shared" si="10"/>
        <v>0</v>
      </c>
      <c r="G35" s="19">
        <f t="shared" si="11"/>
        <v>67</v>
      </c>
      <c r="H35" s="20">
        <f t="shared" si="12"/>
        <v>28</v>
      </c>
      <c r="I35" s="19"/>
      <c r="J35" s="21">
        <f t="shared" si="13"/>
        <v>16.75</v>
      </c>
      <c r="K35" s="19" t="str">
        <f t="shared" si="14"/>
        <v/>
      </c>
      <c r="L35" s="214"/>
      <c r="M35" s="22">
        <f t="shared" si="15"/>
        <v>39</v>
      </c>
      <c r="N35" s="181"/>
      <c r="O35" s="210"/>
      <c r="P35" s="219"/>
      <c r="R35" s="23"/>
      <c r="S35" s="19"/>
      <c r="T35" s="237"/>
      <c r="U35" s="23">
        <v>18</v>
      </c>
      <c r="V35" s="19"/>
      <c r="W35" s="237"/>
      <c r="X35" s="23"/>
      <c r="Y35" s="19"/>
      <c r="Z35" s="237"/>
      <c r="AA35" s="23"/>
      <c r="AB35" s="19"/>
      <c r="AC35" s="237"/>
      <c r="AD35" s="23"/>
      <c r="AE35" s="19"/>
      <c r="AF35" s="237"/>
      <c r="AG35" s="23"/>
      <c r="AH35" s="19"/>
      <c r="AI35" s="237"/>
      <c r="AJ35" s="23"/>
      <c r="AK35" s="19"/>
      <c r="AL35" s="237"/>
      <c r="AM35" s="23"/>
      <c r="AN35" s="19"/>
      <c r="AO35" s="237"/>
      <c r="AP35" s="23">
        <v>20</v>
      </c>
      <c r="AQ35" s="19"/>
      <c r="AR35" s="237"/>
      <c r="AS35" s="23"/>
      <c r="AT35" s="19"/>
      <c r="AU35" s="237"/>
      <c r="AV35" s="23"/>
      <c r="AW35" s="19"/>
      <c r="AX35" s="237"/>
      <c r="AY35" s="23"/>
      <c r="AZ35" s="19"/>
      <c r="BA35" s="237"/>
      <c r="BB35" s="23"/>
      <c r="BC35" s="19"/>
      <c r="BD35" s="237"/>
      <c r="BE35" s="23"/>
      <c r="BF35" s="19"/>
      <c r="BG35" s="237"/>
      <c r="BH35" s="23"/>
      <c r="BI35" s="19"/>
      <c r="BJ35" s="237"/>
      <c r="BK35" s="23"/>
      <c r="BL35" s="19"/>
      <c r="BM35" s="237"/>
      <c r="BN35" s="23"/>
      <c r="BO35" s="19"/>
      <c r="BP35" s="237"/>
      <c r="BQ35" s="23"/>
      <c r="BR35" s="19"/>
      <c r="BS35" s="237"/>
      <c r="BT35" s="23"/>
      <c r="BU35" s="19"/>
      <c r="BV35" s="237"/>
      <c r="BW35" s="23"/>
      <c r="BX35" s="19"/>
      <c r="BY35" s="237"/>
      <c r="BZ35" s="23"/>
      <c r="CA35" s="19"/>
      <c r="CB35" s="237"/>
      <c r="CC35" s="23"/>
      <c r="CD35" s="19"/>
      <c r="CE35" s="237"/>
      <c r="CF35" s="23"/>
      <c r="CG35" s="19"/>
      <c r="CH35" s="237"/>
      <c r="CI35" s="23">
        <v>1</v>
      </c>
      <c r="CJ35" s="19"/>
      <c r="CK35" s="237"/>
      <c r="CL35" s="23"/>
      <c r="CM35" s="19"/>
      <c r="CN35" s="272"/>
      <c r="CO35" s="23">
        <v>28</v>
      </c>
      <c r="CP35" s="19"/>
      <c r="CQ35" s="272"/>
      <c r="CR35" s="272"/>
      <c r="CS35" s="273"/>
      <c r="CT35" s="268"/>
      <c r="CU35" s="268"/>
      <c r="CV35" s="274"/>
      <c r="CW35" s="274"/>
      <c r="CX35" s="274"/>
      <c r="CY35" s="274"/>
      <c r="CZ35" s="275"/>
      <c r="DA35" s="273"/>
      <c r="DB35" s="276"/>
      <c r="DC35" s="268"/>
      <c r="DD35" s="277"/>
      <c r="DE35" s="272"/>
      <c r="DF35" s="272"/>
      <c r="DG35" s="273"/>
      <c r="EG35" s="136"/>
      <c r="EH35" s="136"/>
      <c r="EI35" s="136"/>
      <c r="EJ35" s="136"/>
      <c r="EK35" s="136"/>
      <c r="EL35" s="136"/>
      <c r="EM35" s="136"/>
      <c r="EN35" s="136"/>
      <c r="EO35" s="136"/>
      <c r="EP35" s="136"/>
      <c r="EQ35" s="136"/>
      <c r="ER35" s="136"/>
      <c r="ES35" s="136"/>
      <c r="ET35" s="136"/>
      <c r="EU35" s="136"/>
    </row>
    <row r="36" spans="2:151" ht="13.6" customHeight="1" x14ac:dyDescent="0.25">
      <c r="B36" s="17" t="s">
        <v>335</v>
      </c>
      <c r="C36" s="18" t="s">
        <v>423</v>
      </c>
      <c r="D36" s="19">
        <f t="shared" si="8"/>
        <v>1</v>
      </c>
      <c r="E36" s="19">
        <f t="shared" si="9"/>
        <v>1</v>
      </c>
      <c r="F36" s="19">
        <f t="shared" si="10"/>
        <v>0</v>
      </c>
      <c r="G36" s="19">
        <f t="shared" si="11"/>
        <v>16</v>
      </c>
      <c r="H36" s="20">
        <f t="shared" si="12"/>
        <v>16</v>
      </c>
      <c r="I36" s="19"/>
      <c r="J36" s="21">
        <f t="shared" si="13"/>
        <v>16</v>
      </c>
      <c r="K36" s="19" t="str">
        <f t="shared" si="14"/>
        <v/>
      </c>
      <c r="L36" s="214"/>
      <c r="M36" s="22">
        <f t="shared" si="15"/>
        <v>9</v>
      </c>
      <c r="N36" s="181"/>
      <c r="O36" s="210"/>
      <c r="P36" s="219"/>
      <c r="R36" s="23"/>
      <c r="S36" s="19"/>
      <c r="T36" s="237"/>
      <c r="U36" s="23"/>
      <c r="V36" s="19"/>
      <c r="W36" s="237"/>
      <c r="X36" s="23"/>
      <c r="Y36" s="19"/>
      <c r="Z36" s="237"/>
      <c r="AA36" s="23"/>
      <c r="AB36" s="19"/>
      <c r="AC36" s="237"/>
      <c r="AD36" s="23"/>
      <c r="AE36" s="19"/>
      <c r="AF36" s="237"/>
      <c r="AG36" s="23"/>
      <c r="AH36" s="19"/>
      <c r="AI36" s="237"/>
      <c r="AJ36" s="23"/>
      <c r="AK36" s="19"/>
      <c r="AL36" s="237"/>
      <c r="AM36" s="23"/>
      <c r="AN36" s="19"/>
      <c r="AO36" s="237"/>
      <c r="AP36" s="23"/>
      <c r="AQ36" s="19"/>
      <c r="AR36" s="237"/>
      <c r="AS36" s="23"/>
      <c r="AT36" s="19"/>
      <c r="AU36" s="237"/>
      <c r="AV36" s="23"/>
      <c r="AW36" s="19"/>
      <c r="AX36" s="237"/>
      <c r="AY36" s="23"/>
      <c r="AZ36" s="19"/>
      <c r="BA36" s="237"/>
      <c r="BB36" s="23"/>
      <c r="BC36" s="19"/>
      <c r="BD36" s="237"/>
      <c r="BE36" s="23"/>
      <c r="BF36" s="19"/>
      <c r="BG36" s="237"/>
      <c r="BH36" s="23"/>
      <c r="BI36" s="19"/>
      <c r="BJ36" s="237"/>
      <c r="BK36" s="23">
        <v>16</v>
      </c>
      <c r="BL36" s="19"/>
      <c r="BM36" s="237"/>
      <c r="BN36" s="23"/>
      <c r="BO36" s="19"/>
      <c r="BP36" s="237"/>
      <c r="BQ36" s="23"/>
      <c r="BR36" s="19"/>
      <c r="BS36" s="237"/>
      <c r="BT36" s="23"/>
      <c r="BU36" s="19"/>
      <c r="BV36" s="237"/>
      <c r="BW36" s="23"/>
      <c r="BX36" s="19"/>
      <c r="BY36" s="237"/>
      <c r="BZ36" s="23"/>
      <c r="CA36" s="19"/>
      <c r="CB36" s="237"/>
      <c r="CC36" s="23"/>
      <c r="CD36" s="19"/>
      <c r="CE36" s="237"/>
      <c r="CF36" s="23"/>
      <c r="CG36" s="19"/>
      <c r="CH36" s="237"/>
      <c r="CI36" s="23"/>
      <c r="CJ36" s="19"/>
      <c r="CK36" s="237"/>
      <c r="CL36" s="23"/>
      <c r="CM36" s="19"/>
      <c r="CN36" s="272"/>
      <c r="CO36" s="23"/>
      <c r="CP36" s="19"/>
      <c r="CQ36" s="272"/>
      <c r="CR36" s="272"/>
      <c r="CS36" s="273"/>
      <c r="CT36" s="268"/>
      <c r="CU36" s="268"/>
      <c r="CV36" s="274"/>
      <c r="CW36" s="274"/>
      <c r="CX36" s="274"/>
      <c r="CY36" s="274"/>
      <c r="CZ36" s="275"/>
      <c r="DA36" s="273"/>
      <c r="DB36" s="276"/>
      <c r="DC36" s="268"/>
      <c r="DD36" s="277"/>
      <c r="DE36" s="272"/>
      <c r="DF36" s="272"/>
      <c r="DG36" s="273"/>
      <c r="EG36" s="136"/>
      <c r="EH36" s="136"/>
      <c r="EI36" s="136"/>
      <c r="EJ36" s="136"/>
      <c r="EK36" s="136"/>
      <c r="EL36" s="136"/>
      <c r="EM36" s="136"/>
      <c r="EN36" s="136"/>
      <c r="EO36" s="136"/>
      <c r="EP36" s="136"/>
      <c r="EQ36" s="136"/>
      <c r="ER36" s="136"/>
      <c r="ES36" s="136"/>
      <c r="ET36" s="136"/>
      <c r="EU36" s="136"/>
    </row>
    <row r="37" spans="2:151" ht="13.6" customHeight="1" x14ac:dyDescent="0.25">
      <c r="B37" s="17" t="s">
        <v>154</v>
      </c>
      <c r="C37" s="18" t="s">
        <v>419</v>
      </c>
      <c r="D37" s="19">
        <f t="shared" si="8"/>
        <v>3</v>
      </c>
      <c r="E37" s="19">
        <f t="shared" si="9"/>
        <v>2</v>
      </c>
      <c r="F37" s="19">
        <f t="shared" si="10"/>
        <v>0</v>
      </c>
      <c r="G37" s="19">
        <f t="shared" si="11"/>
        <v>29</v>
      </c>
      <c r="H37" s="20">
        <f t="shared" si="12"/>
        <v>16</v>
      </c>
      <c r="I37" s="19"/>
      <c r="J37" s="21">
        <f t="shared" si="13"/>
        <v>14.5</v>
      </c>
      <c r="K37" s="19" t="str">
        <f t="shared" si="14"/>
        <v/>
      </c>
      <c r="L37" s="214"/>
      <c r="M37" s="22">
        <f t="shared" si="15"/>
        <v>15</v>
      </c>
      <c r="N37" s="181"/>
      <c r="O37" s="210"/>
      <c r="P37" s="219"/>
      <c r="R37" s="23"/>
      <c r="S37" s="19"/>
      <c r="T37" s="237"/>
      <c r="U37" s="23" t="s">
        <v>159</v>
      </c>
      <c r="V37" s="19"/>
      <c r="W37" s="237"/>
      <c r="X37" s="23"/>
      <c r="Y37" s="19"/>
      <c r="Z37" s="237"/>
      <c r="AA37" s="23"/>
      <c r="AB37" s="19"/>
      <c r="AC37" s="237"/>
      <c r="AD37" s="23"/>
      <c r="AE37" s="19"/>
      <c r="AF37" s="237"/>
      <c r="AG37" s="23"/>
      <c r="AH37" s="19"/>
      <c r="AI37" s="237"/>
      <c r="AJ37" s="23"/>
      <c r="AK37" s="19"/>
      <c r="AL37" s="237"/>
      <c r="AM37" s="23">
        <v>16</v>
      </c>
      <c r="AN37" s="19"/>
      <c r="AO37" s="237"/>
      <c r="AP37" s="23">
        <v>13</v>
      </c>
      <c r="AQ37" s="19"/>
      <c r="AR37" s="237"/>
      <c r="AS37" s="23"/>
      <c r="AT37" s="19"/>
      <c r="AU37" s="237"/>
      <c r="AV37" s="23"/>
      <c r="AW37" s="19"/>
      <c r="AX37" s="237"/>
      <c r="AY37" s="23"/>
      <c r="AZ37" s="19"/>
      <c r="BA37" s="237"/>
      <c r="BB37" s="23"/>
      <c r="BC37" s="19"/>
      <c r="BD37" s="237"/>
      <c r="BE37" s="23"/>
      <c r="BF37" s="19"/>
      <c r="BG37" s="237"/>
      <c r="BH37" s="23"/>
      <c r="BI37" s="19"/>
      <c r="BJ37" s="237"/>
      <c r="BK37" s="23"/>
      <c r="BL37" s="19"/>
      <c r="BM37" s="237"/>
      <c r="BN37" s="23"/>
      <c r="BO37" s="19"/>
      <c r="BP37" s="237"/>
      <c r="BQ37" s="23"/>
      <c r="BR37" s="19"/>
      <c r="BS37" s="237"/>
      <c r="BT37" s="23"/>
      <c r="BU37" s="19"/>
      <c r="BV37" s="237"/>
      <c r="BW37" s="23"/>
      <c r="BX37" s="19"/>
      <c r="BY37" s="237"/>
      <c r="BZ37" s="23"/>
      <c r="CA37" s="19"/>
      <c r="CB37" s="237"/>
      <c r="CC37" s="23"/>
      <c r="CD37" s="19"/>
      <c r="CE37" s="237"/>
      <c r="CF37" s="23"/>
      <c r="CG37" s="19"/>
      <c r="CH37" s="237"/>
      <c r="CI37" s="23"/>
      <c r="CJ37" s="19"/>
      <c r="CK37" s="237"/>
      <c r="CL37" s="23"/>
      <c r="CM37" s="19"/>
      <c r="CN37" s="272"/>
      <c r="CO37" s="23"/>
      <c r="CP37" s="19"/>
      <c r="CQ37" s="272"/>
      <c r="CR37" s="272"/>
      <c r="CS37" s="273"/>
      <c r="CT37" s="268"/>
      <c r="CU37" s="268"/>
      <c r="CV37" s="274"/>
      <c r="CW37" s="274"/>
      <c r="CX37" s="274"/>
      <c r="CY37" s="274"/>
      <c r="CZ37" s="275"/>
      <c r="DA37" s="273"/>
      <c r="DB37" s="276"/>
      <c r="DC37" s="268"/>
      <c r="DD37" s="277"/>
      <c r="DE37" s="272"/>
      <c r="DF37" s="272"/>
      <c r="DG37" s="273"/>
      <c r="EG37" s="136"/>
      <c r="EH37" s="136"/>
      <c r="EI37" s="136"/>
      <c r="EJ37" s="136"/>
      <c r="EK37" s="136"/>
      <c r="EL37" s="136"/>
      <c r="EM37" s="136"/>
      <c r="EN37" s="136"/>
      <c r="EO37" s="136"/>
      <c r="EP37" s="136"/>
      <c r="EQ37" s="136"/>
      <c r="ER37" s="136"/>
      <c r="ES37" s="136"/>
      <c r="ET37" s="136"/>
      <c r="EU37" s="136"/>
    </row>
    <row r="38" spans="2:151" ht="13.6" customHeight="1" x14ac:dyDescent="0.25">
      <c r="B38" s="17" t="s">
        <v>205</v>
      </c>
      <c r="C38" s="18" t="s">
        <v>421</v>
      </c>
      <c r="D38" s="19">
        <f t="shared" si="8"/>
        <v>1</v>
      </c>
      <c r="E38" s="19">
        <f t="shared" si="9"/>
        <v>1</v>
      </c>
      <c r="F38" s="19">
        <f t="shared" si="10"/>
        <v>0</v>
      </c>
      <c r="G38" s="19">
        <f t="shared" si="11"/>
        <v>14</v>
      </c>
      <c r="H38" s="20">
        <f t="shared" si="12"/>
        <v>14</v>
      </c>
      <c r="I38" s="19"/>
      <c r="J38" s="21">
        <f t="shared" si="13"/>
        <v>14</v>
      </c>
      <c r="K38" s="19" t="str">
        <f t="shared" si="14"/>
        <v/>
      </c>
      <c r="L38" s="214"/>
      <c r="M38" s="22">
        <f t="shared" si="15"/>
        <v>7</v>
      </c>
      <c r="O38" s="210"/>
      <c r="P38" s="219"/>
      <c r="R38" s="23"/>
      <c r="S38" s="19"/>
      <c r="T38" s="237"/>
      <c r="U38" s="23"/>
      <c r="V38" s="19"/>
      <c r="W38" s="237"/>
      <c r="X38" s="23"/>
      <c r="Y38" s="19"/>
      <c r="Z38" s="237"/>
      <c r="AA38" s="23"/>
      <c r="AB38" s="19"/>
      <c r="AC38" s="237"/>
      <c r="AD38" s="23">
        <v>14</v>
      </c>
      <c r="AE38" s="19"/>
      <c r="AF38" s="237"/>
      <c r="AG38" s="23"/>
      <c r="AH38" s="19"/>
      <c r="AI38" s="237"/>
      <c r="AJ38" s="23"/>
      <c r="AK38" s="19"/>
      <c r="AL38" s="237"/>
      <c r="AM38" s="23"/>
      <c r="AN38" s="19"/>
      <c r="AO38" s="237"/>
      <c r="AP38" s="23"/>
      <c r="AQ38" s="19"/>
      <c r="AR38" s="237"/>
      <c r="AS38" s="23"/>
      <c r="AT38" s="19"/>
      <c r="AU38" s="237"/>
      <c r="AV38" s="23"/>
      <c r="AW38" s="19"/>
      <c r="AX38" s="237"/>
      <c r="AY38" s="23"/>
      <c r="AZ38" s="19"/>
      <c r="BA38" s="237"/>
      <c r="BB38" s="23"/>
      <c r="BC38" s="19"/>
      <c r="BD38" s="237"/>
      <c r="BE38" s="23"/>
      <c r="BF38" s="19"/>
      <c r="BG38" s="237"/>
      <c r="BH38" s="23"/>
      <c r="BI38" s="19"/>
      <c r="BJ38" s="237"/>
      <c r="BK38" s="23"/>
      <c r="BL38" s="19"/>
      <c r="BM38" s="237"/>
      <c r="BN38" s="23"/>
      <c r="BO38" s="19"/>
      <c r="BP38" s="237"/>
      <c r="BQ38" s="23"/>
      <c r="BR38" s="19"/>
      <c r="BS38" s="237"/>
      <c r="BT38" s="23"/>
      <c r="BU38" s="19"/>
      <c r="BV38" s="237"/>
      <c r="BW38" s="23"/>
      <c r="BX38" s="19"/>
      <c r="BY38" s="237"/>
      <c r="BZ38" s="23"/>
      <c r="CA38" s="19"/>
      <c r="CB38" s="237"/>
      <c r="CC38" s="23"/>
      <c r="CD38" s="19"/>
      <c r="CE38" s="237"/>
      <c r="CF38" s="23"/>
      <c r="CG38" s="19"/>
      <c r="CH38" s="237"/>
      <c r="CI38" s="23"/>
      <c r="CJ38" s="19"/>
      <c r="CK38" s="237"/>
      <c r="CL38" s="23"/>
      <c r="CM38" s="19"/>
      <c r="CN38" s="272"/>
      <c r="CO38" s="23"/>
      <c r="CP38" s="19"/>
      <c r="CQ38" s="272"/>
      <c r="CR38" s="272"/>
      <c r="CS38" s="273"/>
      <c r="CT38" s="268"/>
      <c r="CU38" s="268"/>
      <c r="CV38" s="274"/>
      <c r="CW38" s="274"/>
      <c r="CX38" s="274"/>
      <c r="CY38" s="274"/>
      <c r="CZ38" s="275"/>
      <c r="DA38" s="273"/>
      <c r="DB38" s="276"/>
      <c r="DC38" s="268"/>
      <c r="DD38" s="277"/>
      <c r="DE38" s="272"/>
      <c r="DF38" s="272"/>
      <c r="DG38" s="273"/>
      <c r="EG38" s="136"/>
      <c r="EH38" s="136"/>
      <c r="EI38" s="136"/>
      <c r="EJ38" s="136"/>
      <c r="EK38" s="136"/>
      <c r="EL38" s="136"/>
      <c r="EM38" s="136"/>
      <c r="EN38" s="136"/>
      <c r="EO38" s="136"/>
      <c r="EP38" s="136"/>
      <c r="EQ38" s="136"/>
      <c r="ER38" s="136"/>
      <c r="ES38" s="136"/>
      <c r="ET38" s="136"/>
      <c r="EU38" s="136"/>
    </row>
    <row r="39" spans="2:151" ht="13.6" customHeight="1" x14ac:dyDescent="0.25">
      <c r="B39" s="17" t="s">
        <v>180</v>
      </c>
      <c r="C39" s="18" t="s">
        <v>419</v>
      </c>
      <c r="D39" s="19">
        <f t="shared" si="8"/>
        <v>8</v>
      </c>
      <c r="E39" s="19">
        <f t="shared" si="9"/>
        <v>6</v>
      </c>
      <c r="F39" s="19">
        <f t="shared" si="10"/>
        <v>2</v>
      </c>
      <c r="G39" s="19">
        <f t="shared" si="11"/>
        <v>54</v>
      </c>
      <c r="H39" s="20">
        <f t="shared" si="12"/>
        <v>40</v>
      </c>
      <c r="I39" s="19" t="s">
        <v>64</v>
      </c>
      <c r="J39" s="21">
        <f t="shared" si="13"/>
        <v>13.5</v>
      </c>
      <c r="K39" s="19" t="str">
        <f t="shared" si="14"/>
        <v/>
      </c>
      <c r="L39" s="214"/>
      <c r="M39" s="22">
        <f t="shared" si="15"/>
        <v>26</v>
      </c>
      <c r="N39" s="181"/>
      <c r="O39" s="210"/>
      <c r="P39" s="219"/>
      <c r="R39" s="23"/>
      <c r="S39" s="19"/>
      <c r="T39" s="237"/>
      <c r="U39" s="23" t="s">
        <v>159</v>
      </c>
      <c r="V39" s="19"/>
      <c r="W39" s="237"/>
      <c r="X39" s="23"/>
      <c r="Y39" s="19"/>
      <c r="Z39" s="237"/>
      <c r="AA39" s="23"/>
      <c r="AB39" s="19"/>
      <c r="AC39" s="237"/>
      <c r="AD39" s="23"/>
      <c r="AE39" s="19"/>
      <c r="AF39" s="237"/>
      <c r="AG39" s="23">
        <v>0</v>
      </c>
      <c r="AH39" s="19"/>
      <c r="AI39" s="237"/>
      <c r="AJ39" s="23">
        <v>0</v>
      </c>
      <c r="AK39" s="19"/>
      <c r="AL39" s="237"/>
      <c r="AM39" s="23"/>
      <c r="AN39" s="19"/>
      <c r="AO39" s="237"/>
      <c r="AP39" s="23"/>
      <c r="AQ39" s="19"/>
      <c r="AR39" s="237"/>
      <c r="AS39" s="23">
        <v>6</v>
      </c>
      <c r="AT39" s="19" t="s">
        <v>64</v>
      </c>
      <c r="AU39" s="237"/>
      <c r="AV39" s="23"/>
      <c r="AW39" s="19"/>
      <c r="AX39" s="237"/>
      <c r="AY39" s="23">
        <v>40</v>
      </c>
      <c r="AZ39" s="19" t="s">
        <v>64</v>
      </c>
      <c r="BA39" s="237"/>
      <c r="BB39" s="23"/>
      <c r="BC39" s="19"/>
      <c r="BD39" s="237"/>
      <c r="BE39" s="23"/>
      <c r="BF39" s="19"/>
      <c r="BG39" s="237"/>
      <c r="BH39" s="23"/>
      <c r="BI39" s="19"/>
      <c r="BJ39" s="237"/>
      <c r="BK39" s="23"/>
      <c r="BL39" s="19"/>
      <c r="BM39" s="237"/>
      <c r="BN39" s="23"/>
      <c r="BO39" s="19"/>
      <c r="BP39" s="237"/>
      <c r="BQ39" s="23"/>
      <c r="BR39" s="19"/>
      <c r="BS39" s="237"/>
      <c r="BT39" s="23">
        <v>7</v>
      </c>
      <c r="BU39" s="19"/>
      <c r="BV39" s="237"/>
      <c r="BW39" s="23" t="s">
        <v>159</v>
      </c>
      <c r="BX39" s="19"/>
      <c r="BY39" s="237"/>
      <c r="BZ39" s="23">
        <v>1</v>
      </c>
      <c r="CA39" s="19"/>
      <c r="CB39" s="237"/>
      <c r="CC39" s="23"/>
      <c r="CD39" s="19"/>
      <c r="CE39" s="237"/>
      <c r="CF39" s="23"/>
      <c r="CG39" s="19"/>
      <c r="CH39" s="237"/>
      <c r="CI39" s="23"/>
      <c r="CJ39" s="19"/>
      <c r="CK39" s="237"/>
      <c r="CL39" s="23"/>
      <c r="CM39" s="19"/>
      <c r="CN39" s="272"/>
      <c r="CO39" s="23"/>
      <c r="CP39" s="19"/>
      <c r="CQ39" s="272"/>
      <c r="CR39" s="272"/>
      <c r="CS39" s="273"/>
      <c r="CT39" s="268"/>
      <c r="CU39" s="268"/>
      <c r="CV39" s="274"/>
      <c r="CW39" s="274"/>
      <c r="CX39" s="274"/>
      <c r="CY39" s="274"/>
      <c r="CZ39" s="275"/>
      <c r="DA39" s="273"/>
      <c r="DB39" s="276"/>
      <c r="DC39" s="268"/>
      <c r="DD39" s="277"/>
      <c r="DE39" s="272"/>
      <c r="DF39" s="272"/>
      <c r="DG39" s="273"/>
      <c r="EG39" s="136"/>
      <c r="EH39" s="136"/>
      <c r="EI39" s="136"/>
      <c r="EJ39" s="136"/>
      <c r="EK39" s="136"/>
      <c r="EL39" s="136"/>
      <c r="EM39" s="136"/>
      <c r="EN39" s="136"/>
      <c r="EO39" s="136"/>
      <c r="EP39" s="136"/>
      <c r="EQ39" s="136"/>
      <c r="ER39" s="136"/>
      <c r="ES39" s="136"/>
      <c r="ET39" s="136"/>
      <c r="EU39" s="136"/>
    </row>
    <row r="40" spans="2:151" ht="13.6" customHeight="1" x14ac:dyDescent="0.25">
      <c r="B40" s="17" t="s">
        <v>489</v>
      </c>
      <c r="C40" s="18" t="s">
        <v>419</v>
      </c>
      <c r="D40" s="19">
        <f t="shared" si="8"/>
        <v>1</v>
      </c>
      <c r="E40" s="19">
        <f t="shared" si="9"/>
        <v>1</v>
      </c>
      <c r="F40" s="19">
        <f t="shared" si="10"/>
        <v>0</v>
      </c>
      <c r="G40" s="19">
        <f t="shared" si="11"/>
        <v>11</v>
      </c>
      <c r="H40" s="20">
        <f t="shared" si="12"/>
        <v>11</v>
      </c>
      <c r="I40" s="19"/>
      <c r="J40" s="21">
        <f t="shared" si="13"/>
        <v>11</v>
      </c>
      <c r="K40" s="19" t="str">
        <f t="shared" si="14"/>
        <v/>
      </c>
      <c r="L40" s="214"/>
      <c r="M40" s="22">
        <f t="shared" si="15"/>
        <v>4</v>
      </c>
      <c r="N40" s="181"/>
      <c r="O40" s="210"/>
      <c r="P40" s="219"/>
      <c r="R40" s="23"/>
      <c r="S40" s="19"/>
      <c r="T40" s="237"/>
      <c r="U40" s="23"/>
      <c r="V40" s="19"/>
      <c r="W40" s="237"/>
      <c r="X40" s="23"/>
      <c r="Y40" s="19"/>
      <c r="Z40" s="237"/>
      <c r="AA40" s="23"/>
      <c r="AB40" s="19"/>
      <c r="AC40" s="237"/>
      <c r="AD40" s="23"/>
      <c r="AE40" s="19"/>
      <c r="AF40" s="237"/>
      <c r="AG40" s="23"/>
      <c r="AH40" s="19"/>
      <c r="AI40" s="237"/>
      <c r="AJ40" s="23"/>
      <c r="AK40" s="19"/>
      <c r="AL40" s="237"/>
      <c r="AM40" s="23"/>
      <c r="AN40" s="19"/>
      <c r="AO40" s="237"/>
      <c r="AP40" s="23"/>
      <c r="AQ40" s="19"/>
      <c r="AR40" s="237"/>
      <c r="AS40" s="23"/>
      <c r="AT40" s="19"/>
      <c r="AU40" s="237"/>
      <c r="AV40" s="23"/>
      <c r="AW40" s="19"/>
      <c r="AX40" s="237"/>
      <c r="AY40" s="23"/>
      <c r="AZ40" s="19"/>
      <c r="BA40" s="237"/>
      <c r="BB40" s="23"/>
      <c r="BC40" s="19"/>
      <c r="BD40" s="237"/>
      <c r="BE40" s="23"/>
      <c r="BF40" s="19"/>
      <c r="BG40" s="237"/>
      <c r="BH40" s="23"/>
      <c r="BI40" s="19"/>
      <c r="BJ40" s="237"/>
      <c r="BK40" s="23"/>
      <c r="BL40" s="19"/>
      <c r="BM40" s="237"/>
      <c r="BN40" s="23"/>
      <c r="BO40" s="19"/>
      <c r="BP40" s="237"/>
      <c r="BQ40" s="23"/>
      <c r="BR40" s="19"/>
      <c r="BS40" s="237"/>
      <c r="BT40" s="23"/>
      <c r="BU40" s="19"/>
      <c r="BV40" s="237"/>
      <c r="BW40" s="23"/>
      <c r="BX40" s="19"/>
      <c r="BY40" s="237"/>
      <c r="BZ40" s="23"/>
      <c r="CA40" s="19"/>
      <c r="CB40" s="237"/>
      <c r="CC40" s="23"/>
      <c r="CD40" s="19"/>
      <c r="CE40" s="237"/>
      <c r="CF40" s="23">
        <v>11</v>
      </c>
      <c r="CG40" s="19"/>
      <c r="CH40" s="237"/>
      <c r="CI40" s="23"/>
      <c r="CJ40" s="19"/>
      <c r="CK40" s="237"/>
      <c r="CL40" s="23"/>
      <c r="CM40" s="19"/>
      <c r="CN40" s="272"/>
      <c r="CO40" s="23"/>
      <c r="CP40" s="19"/>
      <c r="CQ40" s="272"/>
      <c r="CR40" s="272"/>
      <c r="CS40" s="273"/>
      <c r="CT40" s="268"/>
      <c r="CU40" s="268"/>
      <c r="CV40" s="274"/>
      <c r="CW40" s="274"/>
      <c r="CX40" s="274"/>
      <c r="CY40" s="274"/>
      <c r="CZ40" s="275"/>
      <c r="DA40" s="273"/>
      <c r="DB40" s="276"/>
      <c r="DC40" s="268"/>
      <c r="DD40" s="277"/>
      <c r="DE40" s="272"/>
      <c r="DF40" s="272"/>
      <c r="DG40" s="273"/>
      <c r="EG40" s="136"/>
      <c r="EH40" s="136"/>
      <c r="EI40" s="136"/>
      <c r="EJ40" s="136"/>
      <c r="EK40" s="136"/>
      <c r="EL40" s="136"/>
      <c r="EM40" s="136"/>
      <c r="EN40" s="136"/>
      <c r="EO40" s="136"/>
      <c r="EP40" s="136"/>
      <c r="EQ40" s="136"/>
      <c r="ER40" s="136"/>
      <c r="ES40" s="136"/>
      <c r="ET40" s="136"/>
      <c r="EU40" s="136"/>
    </row>
    <row r="41" spans="2:151" ht="13.6" customHeight="1" x14ac:dyDescent="0.25">
      <c r="B41" s="17" t="s">
        <v>296</v>
      </c>
      <c r="C41" s="18" t="s">
        <v>420</v>
      </c>
      <c r="D41" s="19">
        <f t="shared" si="8"/>
        <v>1</v>
      </c>
      <c r="E41" s="19">
        <f t="shared" si="9"/>
        <v>1</v>
      </c>
      <c r="F41" s="19">
        <f t="shared" si="10"/>
        <v>0</v>
      </c>
      <c r="G41" s="19">
        <f t="shared" si="11"/>
        <v>11</v>
      </c>
      <c r="H41" s="20">
        <f t="shared" si="12"/>
        <v>11</v>
      </c>
      <c r="I41" s="19"/>
      <c r="J41" s="21">
        <f t="shared" si="13"/>
        <v>11</v>
      </c>
      <c r="K41" s="19" t="str">
        <f t="shared" si="14"/>
        <v/>
      </c>
      <c r="L41" s="214"/>
      <c r="M41" s="22">
        <f t="shared" si="15"/>
        <v>4</v>
      </c>
      <c r="O41" s="210"/>
      <c r="P41" s="219"/>
      <c r="R41" s="23"/>
      <c r="S41" s="19"/>
      <c r="T41" s="237"/>
      <c r="U41" s="23"/>
      <c r="V41" s="19"/>
      <c r="W41" s="237"/>
      <c r="X41" s="23"/>
      <c r="Y41" s="19"/>
      <c r="Z41" s="237"/>
      <c r="AA41" s="23"/>
      <c r="AB41" s="19"/>
      <c r="AC41" s="237"/>
      <c r="AD41" s="23">
        <v>11</v>
      </c>
      <c r="AE41" s="19"/>
      <c r="AF41" s="237"/>
      <c r="AG41" s="23"/>
      <c r="AH41" s="19"/>
      <c r="AI41" s="237"/>
      <c r="AJ41" s="23"/>
      <c r="AK41" s="19"/>
      <c r="AL41" s="237"/>
      <c r="AM41" s="23"/>
      <c r="AN41" s="19"/>
      <c r="AO41" s="237"/>
      <c r="AP41" s="23"/>
      <c r="AQ41" s="19"/>
      <c r="AR41" s="237"/>
      <c r="AS41" s="23"/>
      <c r="AT41" s="19"/>
      <c r="AU41" s="237"/>
      <c r="AV41" s="23"/>
      <c r="AW41" s="19"/>
      <c r="AX41" s="237"/>
      <c r="AY41" s="23"/>
      <c r="AZ41" s="19"/>
      <c r="BA41" s="237"/>
      <c r="BB41" s="23"/>
      <c r="BC41" s="19"/>
      <c r="BD41" s="237"/>
      <c r="BE41" s="23"/>
      <c r="BF41" s="19"/>
      <c r="BG41" s="237"/>
      <c r="BH41" s="23"/>
      <c r="BI41" s="19"/>
      <c r="BJ41" s="237"/>
      <c r="BK41" s="23"/>
      <c r="BL41" s="19"/>
      <c r="BM41" s="237"/>
      <c r="BN41" s="23"/>
      <c r="BO41" s="19"/>
      <c r="BP41" s="237"/>
      <c r="BQ41" s="23"/>
      <c r="BR41" s="19"/>
      <c r="BS41" s="237"/>
      <c r="BT41" s="23"/>
      <c r="BU41" s="19"/>
      <c r="BV41" s="237"/>
      <c r="BW41" s="23"/>
      <c r="BX41" s="19"/>
      <c r="BY41" s="237"/>
      <c r="BZ41" s="23"/>
      <c r="CA41" s="19"/>
      <c r="CB41" s="237"/>
      <c r="CC41" s="23"/>
      <c r="CD41" s="19"/>
      <c r="CE41" s="237"/>
      <c r="CF41" s="23"/>
      <c r="CG41" s="19"/>
      <c r="CH41" s="237"/>
      <c r="CI41" s="23"/>
      <c r="CJ41" s="19"/>
      <c r="CK41" s="237"/>
      <c r="CL41" s="23"/>
      <c r="CM41" s="19"/>
      <c r="CN41" s="272"/>
      <c r="CO41" s="23"/>
      <c r="CP41" s="19"/>
      <c r="CQ41" s="272"/>
      <c r="CR41" s="272"/>
      <c r="CS41" s="273"/>
      <c r="CT41" s="268"/>
      <c r="CU41" s="268"/>
      <c r="CV41" s="274"/>
      <c r="CW41" s="274"/>
      <c r="CX41" s="274"/>
      <c r="CY41" s="274"/>
      <c r="CZ41" s="275"/>
      <c r="DA41" s="273"/>
      <c r="DB41" s="276"/>
      <c r="DC41" s="268"/>
      <c r="DD41" s="277"/>
      <c r="DE41" s="272"/>
      <c r="DF41" s="272"/>
      <c r="DG41" s="273"/>
      <c r="EG41" s="136"/>
      <c r="EH41" s="136"/>
      <c r="EI41" s="136"/>
      <c r="EJ41" s="136"/>
      <c r="EK41" s="136"/>
      <c r="EL41" s="136"/>
      <c r="EM41" s="136"/>
      <c r="EN41" s="136"/>
      <c r="EO41" s="136"/>
      <c r="EP41" s="136"/>
      <c r="EQ41" s="136"/>
      <c r="ER41" s="136"/>
      <c r="ES41" s="136"/>
      <c r="ET41" s="136"/>
      <c r="EU41" s="136"/>
    </row>
    <row r="42" spans="2:151" ht="13.6" customHeight="1" x14ac:dyDescent="0.25">
      <c r="B42" s="17" t="s">
        <v>357</v>
      </c>
      <c r="C42" s="18" t="s">
        <v>424</v>
      </c>
      <c r="D42" s="19">
        <f t="shared" si="8"/>
        <v>1</v>
      </c>
      <c r="E42" s="19">
        <f t="shared" si="9"/>
        <v>1</v>
      </c>
      <c r="F42" s="19">
        <f t="shared" si="10"/>
        <v>0</v>
      </c>
      <c r="G42" s="19">
        <f t="shared" si="11"/>
        <v>9</v>
      </c>
      <c r="H42" s="20">
        <f t="shared" si="12"/>
        <v>9</v>
      </c>
      <c r="I42" s="19"/>
      <c r="J42" s="21">
        <f t="shared" si="13"/>
        <v>9</v>
      </c>
      <c r="K42" s="19" t="str">
        <f t="shared" si="14"/>
        <v/>
      </c>
      <c r="L42" s="214"/>
      <c r="M42" s="22">
        <f t="shared" si="15"/>
        <v>2</v>
      </c>
      <c r="O42" s="210"/>
      <c r="P42" s="219"/>
      <c r="R42" s="23"/>
      <c r="S42" s="19"/>
      <c r="T42" s="237"/>
      <c r="U42" s="23"/>
      <c r="V42" s="19"/>
      <c r="W42" s="237"/>
      <c r="X42" s="23"/>
      <c r="Y42" s="19"/>
      <c r="Z42" s="237"/>
      <c r="AA42" s="23"/>
      <c r="AB42" s="19"/>
      <c r="AC42" s="237"/>
      <c r="AD42" s="23"/>
      <c r="AE42" s="19"/>
      <c r="AF42" s="237"/>
      <c r="AG42" s="23"/>
      <c r="AH42" s="19"/>
      <c r="AI42" s="237"/>
      <c r="AJ42" s="23"/>
      <c r="AK42" s="19"/>
      <c r="AL42" s="237"/>
      <c r="AM42" s="23"/>
      <c r="AN42" s="19"/>
      <c r="AO42" s="237"/>
      <c r="AP42" s="23"/>
      <c r="AQ42" s="19"/>
      <c r="AR42" s="237"/>
      <c r="AS42" s="23"/>
      <c r="AT42" s="19"/>
      <c r="AU42" s="237"/>
      <c r="AV42" s="23"/>
      <c r="AW42" s="19"/>
      <c r="AX42" s="237"/>
      <c r="AY42" s="23"/>
      <c r="AZ42" s="19"/>
      <c r="BA42" s="237"/>
      <c r="BB42" s="23"/>
      <c r="BC42" s="19"/>
      <c r="BD42" s="237"/>
      <c r="BE42" s="23"/>
      <c r="BF42" s="19"/>
      <c r="BG42" s="237"/>
      <c r="BH42" s="23"/>
      <c r="BI42" s="19"/>
      <c r="BJ42" s="237"/>
      <c r="BK42" s="23"/>
      <c r="BL42" s="19"/>
      <c r="BM42" s="237"/>
      <c r="BN42" s="23">
        <v>9</v>
      </c>
      <c r="BO42" s="19"/>
      <c r="BP42" s="237"/>
      <c r="BQ42" s="23"/>
      <c r="BR42" s="19"/>
      <c r="BS42" s="237"/>
      <c r="BT42" s="23"/>
      <c r="BU42" s="19"/>
      <c r="BV42" s="237"/>
      <c r="BW42" s="23"/>
      <c r="BX42" s="19"/>
      <c r="BY42" s="237"/>
      <c r="BZ42" s="23"/>
      <c r="CA42" s="19"/>
      <c r="CB42" s="237"/>
      <c r="CC42" s="23"/>
      <c r="CD42" s="19"/>
      <c r="CE42" s="237"/>
      <c r="CF42" s="23"/>
      <c r="CG42" s="19"/>
      <c r="CH42" s="237"/>
      <c r="CI42" s="23"/>
      <c r="CJ42" s="19"/>
      <c r="CK42" s="237"/>
      <c r="CL42" s="23"/>
      <c r="CM42" s="19"/>
      <c r="CN42" s="272"/>
      <c r="CO42" s="23"/>
      <c r="CP42" s="19"/>
      <c r="CQ42" s="272"/>
      <c r="CR42" s="272"/>
      <c r="CS42" s="273"/>
      <c r="CT42" s="268"/>
      <c r="CU42" s="268"/>
      <c r="CV42" s="274"/>
      <c r="CW42" s="274"/>
      <c r="CX42" s="274"/>
      <c r="CY42" s="274"/>
      <c r="CZ42" s="275"/>
      <c r="DA42" s="273"/>
      <c r="DB42" s="276"/>
      <c r="DC42" s="268"/>
      <c r="DD42" s="277"/>
      <c r="DE42" s="272"/>
      <c r="DF42" s="272"/>
      <c r="DG42" s="273"/>
      <c r="EG42" s="136"/>
      <c r="EH42" s="136"/>
      <c r="EI42" s="136"/>
      <c r="EJ42" s="136"/>
      <c r="EK42" s="136"/>
      <c r="EL42" s="136"/>
      <c r="EM42" s="136"/>
      <c r="EN42" s="136"/>
      <c r="EO42" s="136"/>
      <c r="EP42" s="136"/>
      <c r="EQ42" s="136"/>
      <c r="ER42" s="136"/>
      <c r="ES42" s="136"/>
      <c r="ET42" s="136"/>
      <c r="EU42" s="136"/>
    </row>
    <row r="43" spans="2:151" ht="13.6" customHeight="1" x14ac:dyDescent="0.25">
      <c r="B43" s="17" t="s">
        <v>208</v>
      </c>
      <c r="C43" s="18" t="s">
        <v>429</v>
      </c>
      <c r="D43" s="19">
        <f t="shared" si="8"/>
        <v>1</v>
      </c>
      <c r="E43" s="19">
        <f t="shared" si="9"/>
        <v>1</v>
      </c>
      <c r="F43" s="19">
        <f t="shared" si="10"/>
        <v>1</v>
      </c>
      <c r="G43" s="19">
        <f t="shared" si="11"/>
        <v>8</v>
      </c>
      <c r="H43" s="20">
        <f t="shared" si="12"/>
        <v>8</v>
      </c>
      <c r="I43" s="19" t="s">
        <v>64</v>
      </c>
      <c r="J43" s="21">
        <f t="shared" si="13"/>
        <v>8</v>
      </c>
      <c r="K43" s="19" t="str">
        <f t="shared" si="14"/>
        <v>*</v>
      </c>
      <c r="L43" s="214"/>
      <c r="M43" s="22">
        <f t="shared" si="15"/>
        <v>8</v>
      </c>
      <c r="N43" s="181"/>
      <c r="O43" s="210"/>
      <c r="P43" s="219"/>
      <c r="R43" s="23">
        <v>8</v>
      </c>
      <c r="S43" s="19" t="s">
        <v>64</v>
      </c>
      <c r="T43" s="237"/>
      <c r="U43" s="23"/>
      <c r="V43" s="19"/>
      <c r="W43" s="237"/>
      <c r="X43" s="23"/>
      <c r="Y43" s="19"/>
      <c r="Z43" s="237"/>
      <c r="AA43" s="23"/>
      <c r="AB43" s="19"/>
      <c r="AC43" s="237"/>
      <c r="AD43" s="23"/>
      <c r="AE43" s="19"/>
      <c r="AF43" s="237"/>
      <c r="AG43" s="23"/>
      <c r="AH43" s="19"/>
      <c r="AI43" s="237"/>
      <c r="AJ43" s="23"/>
      <c r="AK43" s="19"/>
      <c r="AL43" s="237"/>
      <c r="AM43" s="23"/>
      <c r="AN43" s="19"/>
      <c r="AO43" s="237"/>
      <c r="AP43" s="23"/>
      <c r="AQ43" s="19"/>
      <c r="AR43" s="237"/>
      <c r="AS43" s="23"/>
      <c r="AT43" s="19"/>
      <c r="AU43" s="237"/>
      <c r="AV43" s="23"/>
      <c r="AW43" s="19"/>
      <c r="AX43" s="237"/>
      <c r="AY43" s="23"/>
      <c r="AZ43" s="19"/>
      <c r="BA43" s="237"/>
      <c r="BB43" s="23"/>
      <c r="BC43" s="19"/>
      <c r="BD43" s="237"/>
      <c r="BE43" s="23"/>
      <c r="BF43" s="19"/>
      <c r="BG43" s="237"/>
      <c r="BH43" s="23"/>
      <c r="BI43" s="19"/>
      <c r="BJ43" s="237"/>
      <c r="BK43" s="23"/>
      <c r="BL43" s="19"/>
      <c r="BM43" s="237"/>
      <c r="BN43" s="23"/>
      <c r="BO43" s="19"/>
      <c r="BP43" s="237"/>
      <c r="BQ43" s="23"/>
      <c r="BR43" s="19"/>
      <c r="BS43" s="237"/>
      <c r="BT43" s="23"/>
      <c r="BU43" s="19"/>
      <c r="BV43" s="237"/>
      <c r="BW43" s="23"/>
      <c r="BX43" s="19"/>
      <c r="BY43" s="237"/>
      <c r="BZ43" s="23"/>
      <c r="CA43" s="19"/>
      <c r="CB43" s="237"/>
      <c r="CC43" s="23"/>
      <c r="CD43" s="19"/>
      <c r="CE43" s="237"/>
      <c r="CF43" s="23"/>
      <c r="CG43" s="19"/>
      <c r="CH43" s="237"/>
      <c r="CI43" s="23"/>
      <c r="CJ43" s="19"/>
      <c r="CK43" s="237"/>
      <c r="CL43" s="23"/>
      <c r="CM43" s="19"/>
      <c r="CN43" s="272"/>
      <c r="CO43" s="23"/>
      <c r="CP43" s="19"/>
      <c r="CQ43" s="272"/>
      <c r="CR43" s="272"/>
      <c r="CS43" s="273"/>
      <c r="CT43" s="268"/>
      <c r="CU43" s="268"/>
      <c r="CV43" s="274"/>
      <c r="CW43" s="274"/>
      <c r="CX43" s="274"/>
      <c r="CY43" s="274"/>
      <c r="CZ43" s="275"/>
      <c r="DA43" s="273"/>
      <c r="DB43" s="276"/>
      <c r="DC43" s="268"/>
      <c r="DD43" s="277"/>
      <c r="DE43" s="272"/>
      <c r="DF43" s="272"/>
      <c r="DG43" s="273"/>
      <c r="EG43" s="136"/>
      <c r="EH43" s="136"/>
      <c r="EI43" s="136"/>
      <c r="EJ43" s="136"/>
      <c r="EK43" s="136"/>
      <c r="EL43" s="136"/>
      <c r="EM43" s="136"/>
      <c r="EN43" s="136"/>
      <c r="EO43" s="136"/>
      <c r="EP43" s="136"/>
      <c r="EQ43" s="136"/>
      <c r="ER43" s="136"/>
      <c r="ES43" s="136"/>
      <c r="ET43" s="136"/>
      <c r="EU43" s="136"/>
    </row>
    <row r="44" spans="2:151" ht="13.6" customHeight="1" x14ac:dyDescent="0.25">
      <c r="B44" s="17" t="s">
        <v>288</v>
      </c>
      <c r="C44" s="18" t="s">
        <v>420</v>
      </c>
      <c r="D44" s="19">
        <f t="shared" si="8"/>
        <v>3</v>
      </c>
      <c r="E44" s="19">
        <f t="shared" si="9"/>
        <v>3</v>
      </c>
      <c r="F44" s="19">
        <f t="shared" si="10"/>
        <v>1</v>
      </c>
      <c r="G44" s="19">
        <f t="shared" si="11"/>
        <v>16</v>
      </c>
      <c r="H44" s="20">
        <f t="shared" si="12"/>
        <v>10</v>
      </c>
      <c r="I44" s="19" t="s">
        <v>64</v>
      </c>
      <c r="J44" s="21">
        <f t="shared" si="13"/>
        <v>8</v>
      </c>
      <c r="K44" s="19" t="str">
        <f t="shared" si="14"/>
        <v/>
      </c>
      <c r="L44" s="214"/>
      <c r="M44" s="22">
        <f t="shared" si="15"/>
        <v>2</v>
      </c>
      <c r="O44" s="210"/>
      <c r="P44" s="219"/>
      <c r="R44" s="23">
        <v>10</v>
      </c>
      <c r="S44" s="19" t="s">
        <v>64</v>
      </c>
      <c r="T44" s="237"/>
      <c r="U44" s="23"/>
      <c r="V44" s="19"/>
      <c r="W44" s="237"/>
      <c r="X44" s="23"/>
      <c r="Y44" s="19"/>
      <c r="Z44" s="237"/>
      <c r="AA44" s="23"/>
      <c r="AB44" s="19"/>
      <c r="AC44" s="237"/>
      <c r="AD44" s="23">
        <v>0</v>
      </c>
      <c r="AE44" s="19"/>
      <c r="AF44" s="237"/>
      <c r="AG44" s="23"/>
      <c r="AH44" s="19"/>
      <c r="AI44" s="237"/>
      <c r="AJ44" s="23"/>
      <c r="AK44" s="19"/>
      <c r="AL44" s="237"/>
      <c r="AM44" s="23"/>
      <c r="AN44" s="19"/>
      <c r="AO44" s="237"/>
      <c r="AP44" s="23">
        <v>6</v>
      </c>
      <c r="AQ44" s="19"/>
      <c r="AR44" s="237"/>
      <c r="AS44" s="23"/>
      <c r="AT44" s="19"/>
      <c r="AU44" s="237"/>
      <c r="AV44" s="23"/>
      <c r="AW44" s="19"/>
      <c r="AX44" s="237"/>
      <c r="AY44" s="23"/>
      <c r="AZ44" s="19"/>
      <c r="BA44" s="237"/>
      <c r="BB44" s="23"/>
      <c r="BC44" s="19"/>
      <c r="BD44" s="237"/>
      <c r="BE44" s="23"/>
      <c r="BF44" s="19"/>
      <c r="BG44" s="237"/>
      <c r="BH44" s="23"/>
      <c r="BI44" s="19"/>
      <c r="BJ44" s="237"/>
      <c r="BK44" s="23"/>
      <c r="BL44" s="19"/>
      <c r="BM44" s="237"/>
      <c r="BN44" s="23"/>
      <c r="BO44" s="19"/>
      <c r="BP44" s="237"/>
      <c r="BQ44" s="23"/>
      <c r="BR44" s="19"/>
      <c r="BS44" s="237"/>
      <c r="BT44" s="23"/>
      <c r="BU44" s="19"/>
      <c r="BV44" s="237"/>
      <c r="BW44" s="23"/>
      <c r="BX44" s="19"/>
      <c r="BY44" s="237"/>
      <c r="BZ44" s="23"/>
      <c r="CA44" s="19"/>
      <c r="CB44" s="237"/>
      <c r="CC44" s="23"/>
      <c r="CD44" s="19"/>
      <c r="CE44" s="237"/>
      <c r="CF44" s="23"/>
      <c r="CG44" s="19"/>
      <c r="CH44" s="237"/>
      <c r="CI44" s="23"/>
      <c r="CJ44" s="19"/>
      <c r="CK44" s="237"/>
      <c r="CL44" s="23"/>
      <c r="CM44" s="19"/>
      <c r="CN44" s="272"/>
      <c r="CO44" s="23"/>
      <c r="CP44" s="19"/>
      <c r="CQ44" s="272"/>
      <c r="CR44" s="272"/>
      <c r="CS44" s="273"/>
      <c r="CT44" s="268"/>
      <c r="CU44" s="268"/>
      <c r="CV44" s="274"/>
      <c r="CW44" s="274"/>
      <c r="CX44" s="274"/>
      <c r="CY44" s="274"/>
      <c r="CZ44" s="275"/>
      <c r="DA44" s="273"/>
      <c r="DB44" s="276"/>
      <c r="DC44" s="268"/>
      <c r="DD44" s="277"/>
      <c r="DE44" s="272"/>
      <c r="DF44" s="272"/>
      <c r="DG44" s="273"/>
      <c r="EG44" s="136"/>
      <c r="EH44" s="136"/>
      <c r="EI44" s="136"/>
      <c r="EJ44" s="136"/>
      <c r="EK44" s="136"/>
      <c r="EL44" s="136"/>
      <c r="EM44" s="136"/>
      <c r="EN44" s="136"/>
      <c r="EO44" s="136"/>
      <c r="EP44" s="136"/>
      <c r="EQ44" s="136"/>
      <c r="ER44" s="136"/>
      <c r="ES44" s="136"/>
      <c r="ET44" s="136"/>
      <c r="EU44" s="136"/>
    </row>
    <row r="45" spans="2:151" ht="13.6" customHeight="1" x14ac:dyDescent="0.25">
      <c r="B45" s="17" t="s">
        <v>334</v>
      </c>
      <c r="C45" s="18" t="s">
        <v>419</v>
      </c>
      <c r="D45" s="19">
        <f t="shared" si="8"/>
        <v>2</v>
      </c>
      <c r="E45" s="19">
        <f t="shared" si="9"/>
        <v>1</v>
      </c>
      <c r="F45" s="19">
        <f t="shared" si="10"/>
        <v>0</v>
      </c>
      <c r="G45" s="19">
        <f t="shared" si="11"/>
        <v>8</v>
      </c>
      <c r="H45" s="20">
        <f t="shared" si="12"/>
        <v>8</v>
      </c>
      <c r="I45" s="19"/>
      <c r="J45" s="21">
        <f t="shared" si="13"/>
        <v>8</v>
      </c>
      <c r="K45" s="19" t="str">
        <f t="shared" si="14"/>
        <v/>
      </c>
      <c r="L45" s="214"/>
      <c r="M45" s="22">
        <f t="shared" si="15"/>
        <v>1</v>
      </c>
      <c r="N45" s="181"/>
      <c r="O45" s="210"/>
      <c r="P45" s="219"/>
      <c r="R45" s="23"/>
      <c r="S45" s="19"/>
      <c r="T45" s="237"/>
      <c r="U45" s="23"/>
      <c r="V45" s="19"/>
      <c r="W45" s="237"/>
      <c r="X45" s="23"/>
      <c r="Y45" s="19"/>
      <c r="Z45" s="237"/>
      <c r="AA45" s="23"/>
      <c r="AB45" s="19"/>
      <c r="AC45" s="237"/>
      <c r="AD45" s="23"/>
      <c r="AE45" s="19"/>
      <c r="AF45" s="237"/>
      <c r="AG45" s="23"/>
      <c r="AH45" s="19"/>
      <c r="AI45" s="237"/>
      <c r="AJ45" s="23"/>
      <c r="AK45" s="19"/>
      <c r="AL45" s="237"/>
      <c r="AM45" s="23"/>
      <c r="AN45" s="19"/>
      <c r="AO45" s="237"/>
      <c r="AP45" s="23"/>
      <c r="AQ45" s="19"/>
      <c r="AR45" s="237"/>
      <c r="AS45" s="23"/>
      <c r="AT45" s="19"/>
      <c r="AU45" s="237"/>
      <c r="AV45" s="23"/>
      <c r="AW45" s="19"/>
      <c r="AX45" s="237"/>
      <c r="AY45" s="23">
        <v>8</v>
      </c>
      <c r="AZ45" s="19"/>
      <c r="BA45" s="237"/>
      <c r="BB45" s="23" t="s">
        <v>159</v>
      </c>
      <c r="BC45" s="19"/>
      <c r="BD45" s="237"/>
      <c r="BE45" s="23"/>
      <c r="BF45" s="19"/>
      <c r="BG45" s="237"/>
      <c r="BH45" s="23"/>
      <c r="BI45" s="19"/>
      <c r="BJ45" s="237"/>
      <c r="BK45" s="23"/>
      <c r="BL45" s="19"/>
      <c r="BM45" s="237"/>
      <c r="BN45" s="23"/>
      <c r="BO45" s="19"/>
      <c r="BP45" s="237"/>
      <c r="BQ45" s="23"/>
      <c r="BR45" s="19"/>
      <c r="BS45" s="237"/>
      <c r="BT45" s="23"/>
      <c r="BU45" s="19"/>
      <c r="BV45" s="237"/>
      <c r="BW45" s="23"/>
      <c r="BX45" s="19"/>
      <c r="BY45" s="237"/>
      <c r="BZ45" s="23"/>
      <c r="CA45" s="19"/>
      <c r="CB45" s="237"/>
      <c r="CC45" s="23"/>
      <c r="CD45" s="19"/>
      <c r="CE45" s="237"/>
      <c r="CF45" s="23"/>
      <c r="CG45" s="19"/>
      <c r="CH45" s="237"/>
      <c r="CI45" s="23"/>
      <c r="CJ45" s="19"/>
      <c r="CK45" s="237"/>
      <c r="CL45" s="23"/>
      <c r="CM45" s="19"/>
      <c r="CN45" s="272"/>
      <c r="CO45" s="23"/>
      <c r="CP45" s="19"/>
      <c r="CQ45" s="272"/>
      <c r="CR45" s="272"/>
      <c r="CS45" s="273"/>
      <c r="CT45" s="268"/>
      <c r="CU45" s="268"/>
      <c r="CV45" s="274"/>
      <c r="CW45" s="274"/>
      <c r="CX45" s="274"/>
      <c r="CY45" s="274"/>
      <c r="CZ45" s="275"/>
      <c r="DA45" s="273"/>
      <c r="DB45" s="276"/>
      <c r="DC45" s="268"/>
      <c r="DD45" s="277"/>
      <c r="DE45" s="272"/>
      <c r="DF45" s="272"/>
      <c r="DG45" s="273"/>
      <c r="EG45" s="136"/>
      <c r="EH45" s="136"/>
      <c r="EI45" s="136"/>
      <c r="EJ45" s="136"/>
      <c r="EK45" s="136"/>
      <c r="EL45" s="136"/>
      <c r="EM45" s="136"/>
      <c r="EN45" s="136"/>
      <c r="EO45" s="136"/>
      <c r="EP45" s="136"/>
      <c r="EQ45" s="136"/>
      <c r="ER45" s="136"/>
      <c r="ES45" s="136"/>
      <c r="ET45" s="136"/>
      <c r="EU45" s="136"/>
    </row>
    <row r="46" spans="2:151" ht="13.6" customHeight="1" x14ac:dyDescent="0.25">
      <c r="B46" s="17" t="s">
        <v>290</v>
      </c>
      <c r="C46" s="18" t="s">
        <v>423</v>
      </c>
      <c r="D46" s="19">
        <f t="shared" si="8"/>
        <v>4</v>
      </c>
      <c r="E46" s="19">
        <f t="shared" si="9"/>
        <v>4</v>
      </c>
      <c r="F46" s="19">
        <f t="shared" si="10"/>
        <v>2</v>
      </c>
      <c r="G46" s="19">
        <f t="shared" si="11"/>
        <v>15</v>
      </c>
      <c r="H46" s="20">
        <f t="shared" si="12"/>
        <v>6</v>
      </c>
      <c r="I46" s="19"/>
      <c r="J46" s="21">
        <f t="shared" si="13"/>
        <v>7.5</v>
      </c>
      <c r="K46" s="19" t="str">
        <f t="shared" si="14"/>
        <v/>
      </c>
      <c r="L46" s="214"/>
      <c r="M46" s="22">
        <f t="shared" si="15"/>
        <v>1</v>
      </c>
      <c r="O46" s="210"/>
      <c r="P46" s="219"/>
      <c r="R46" s="23"/>
      <c r="S46" s="19"/>
      <c r="T46" s="237"/>
      <c r="U46" s="23">
        <v>3</v>
      </c>
      <c r="V46" s="19"/>
      <c r="W46" s="237"/>
      <c r="X46" s="23">
        <v>6</v>
      </c>
      <c r="Y46" s="19"/>
      <c r="Z46" s="237"/>
      <c r="AA46" s="23"/>
      <c r="AB46" s="19"/>
      <c r="AC46" s="237"/>
      <c r="AD46" s="23"/>
      <c r="AE46" s="19"/>
      <c r="AF46" s="237"/>
      <c r="AG46" s="23"/>
      <c r="AH46" s="19"/>
      <c r="AI46" s="237"/>
      <c r="AJ46" s="23"/>
      <c r="AK46" s="19"/>
      <c r="AL46" s="237"/>
      <c r="AM46" s="23">
        <v>3</v>
      </c>
      <c r="AN46" s="19" t="s">
        <v>64</v>
      </c>
      <c r="AO46" s="237"/>
      <c r="AP46" s="23"/>
      <c r="AQ46" s="19"/>
      <c r="AR46" s="237"/>
      <c r="AS46" s="23"/>
      <c r="AT46" s="19"/>
      <c r="AU46" s="237"/>
      <c r="AV46" s="23"/>
      <c r="AW46" s="19"/>
      <c r="AX46" s="237"/>
      <c r="AY46" s="23"/>
      <c r="AZ46" s="19"/>
      <c r="BA46" s="237"/>
      <c r="BB46" s="23"/>
      <c r="BC46" s="19"/>
      <c r="BD46" s="237"/>
      <c r="BE46" s="23"/>
      <c r="BF46" s="19"/>
      <c r="BG46" s="237"/>
      <c r="BH46" s="23"/>
      <c r="BI46" s="19"/>
      <c r="BJ46" s="237"/>
      <c r="BK46" s="23">
        <v>3</v>
      </c>
      <c r="BL46" s="19" t="s">
        <v>64</v>
      </c>
      <c r="BM46" s="237"/>
      <c r="BN46" s="23"/>
      <c r="BO46" s="19"/>
      <c r="BP46" s="237"/>
      <c r="BQ46" s="23"/>
      <c r="BR46" s="19"/>
      <c r="BS46" s="237"/>
      <c r="BT46" s="23"/>
      <c r="BU46" s="19"/>
      <c r="BV46" s="237"/>
      <c r="BW46" s="23"/>
      <c r="BX46" s="19"/>
      <c r="BY46" s="237"/>
      <c r="BZ46" s="23"/>
      <c r="CA46" s="19"/>
      <c r="CB46" s="237"/>
      <c r="CC46" s="23"/>
      <c r="CD46" s="19"/>
      <c r="CE46" s="237"/>
      <c r="CF46" s="23"/>
      <c r="CG46" s="19"/>
      <c r="CH46" s="237"/>
      <c r="CI46" s="23"/>
      <c r="CJ46" s="19"/>
      <c r="CK46" s="237"/>
      <c r="CL46" s="23"/>
      <c r="CM46" s="19"/>
      <c r="CN46" s="272"/>
      <c r="CO46" s="23"/>
      <c r="CP46" s="19"/>
      <c r="CQ46" s="272"/>
      <c r="CR46" s="272"/>
      <c r="CS46" s="273"/>
      <c r="CT46" s="268"/>
      <c r="CU46" s="268"/>
      <c r="CV46" s="274"/>
      <c r="CW46" s="274"/>
      <c r="CX46" s="274"/>
      <c r="CY46" s="274"/>
      <c r="CZ46" s="275"/>
      <c r="DA46" s="273"/>
      <c r="DB46" s="276"/>
      <c r="DC46" s="268"/>
      <c r="DD46" s="277"/>
      <c r="DE46" s="272"/>
      <c r="DF46" s="272"/>
      <c r="DG46" s="273"/>
      <c r="EG46" s="136"/>
      <c r="EH46" s="136"/>
      <c r="EI46" s="136"/>
      <c r="EJ46" s="136"/>
      <c r="EK46" s="136"/>
      <c r="EL46" s="136"/>
      <c r="EM46" s="136"/>
      <c r="EN46" s="136"/>
      <c r="EO46" s="136"/>
      <c r="EP46" s="136"/>
      <c r="EQ46" s="136"/>
      <c r="ER46" s="136"/>
      <c r="ES46" s="136"/>
      <c r="ET46" s="136"/>
      <c r="EU46" s="136"/>
    </row>
    <row r="47" spans="2:151" ht="13.6" customHeight="1" x14ac:dyDescent="0.25">
      <c r="B47" s="17" t="s">
        <v>353</v>
      </c>
      <c r="C47" s="18" t="s">
        <v>423</v>
      </c>
      <c r="D47" s="19">
        <f t="shared" si="8"/>
        <v>4</v>
      </c>
      <c r="E47" s="19">
        <f t="shared" si="9"/>
        <v>2</v>
      </c>
      <c r="F47" s="19">
        <f t="shared" si="10"/>
        <v>0</v>
      </c>
      <c r="G47" s="19">
        <f t="shared" si="11"/>
        <v>15</v>
      </c>
      <c r="H47" s="20">
        <f t="shared" si="12"/>
        <v>15</v>
      </c>
      <c r="I47" s="19"/>
      <c r="J47" s="21">
        <f t="shared" si="13"/>
        <v>7.5</v>
      </c>
      <c r="K47" s="19" t="str">
        <f t="shared" si="14"/>
        <v/>
      </c>
      <c r="L47" s="214"/>
      <c r="M47" s="22">
        <f t="shared" si="15"/>
        <v>1</v>
      </c>
      <c r="N47" s="181"/>
      <c r="O47" s="210"/>
      <c r="P47" s="219"/>
      <c r="R47" s="23"/>
      <c r="S47" s="19"/>
      <c r="T47" s="237"/>
      <c r="U47" s="23"/>
      <c r="V47" s="19"/>
      <c r="W47" s="237"/>
      <c r="X47" s="23"/>
      <c r="Y47" s="19"/>
      <c r="Z47" s="237"/>
      <c r="AA47" s="23"/>
      <c r="AB47" s="19"/>
      <c r="AC47" s="237"/>
      <c r="AD47" s="23"/>
      <c r="AE47" s="19"/>
      <c r="AF47" s="237"/>
      <c r="AG47" s="23"/>
      <c r="AH47" s="19"/>
      <c r="AI47" s="237"/>
      <c r="AJ47" s="23"/>
      <c r="AK47" s="19"/>
      <c r="AL47" s="237"/>
      <c r="AM47" s="23"/>
      <c r="AN47" s="19"/>
      <c r="AO47" s="237"/>
      <c r="AP47" s="23"/>
      <c r="AQ47" s="19"/>
      <c r="AR47" s="237"/>
      <c r="AS47" s="23"/>
      <c r="AT47" s="19"/>
      <c r="AU47" s="237"/>
      <c r="AV47" s="23"/>
      <c r="AW47" s="19"/>
      <c r="AX47" s="237"/>
      <c r="AY47" s="23"/>
      <c r="AZ47" s="19"/>
      <c r="BA47" s="237"/>
      <c r="BB47" s="23"/>
      <c r="BC47" s="19"/>
      <c r="BD47" s="237"/>
      <c r="BE47" s="23"/>
      <c r="BF47" s="19"/>
      <c r="BG47" s="237"/>
      <c r="BH47" s="23">
        <v>0</v>
      </c>
      <c r="BI47" s="19"/>
      <c r="BJ47" s="237"/>
      <c r="BK47" s="23"/>
      <c r="BL47" s="19"/>
      <c r="BM47" s="237"/>
      <c r="BN47" s="23" t="s">
        <v>159</v>
      </c>
      <c r="BO47" s="19"/>
      <c r="BP47" s="237"/>
      <c r="BQ47" s="23"/>
      <c r="BR47" s="19"/>
      <c r="BS47" s="237"/>
      <c r="BT47" s="23"/>
      <c r="BU47" s="19"/>
      <c r="BV47" s="237"/>
      <c r="BW47" s="23"/>
      <c r="BX47" s="19"/>
      <c r="BY47" s="237"/>
      <c r="BZ47" s="23"/>
      <c r="CA47" s="19"/>
      <c r="CB47" s="237"/>
      <c r="CC47" s="23"/>
      <c r="CD47" s="19"/>
      <c r="CE47" s="237"/>
      <c r="CF47" s="23"/>
      <c r="CG47" s="19"/>
      <c r="CH47" s="237"/>
      <c r="CI47" s="23">
        <v>15</v>
      </c>
      <c r="CJ47" s="19"/>
      <c r="CK47" s="237"/>
      <c r="CL47" s="23"/>
      <c r="CM47" s="19"/>
      <c r="CN47" s="272"/>
      <c r="CO47" s="23" t="s">
        <v>159</v>
      </c>
      <c r="CP47" s="19"/>
      <c r="CQ47" s="272"/>
      <c r="CR47" s="272"/>
      <c r="CS47" s="273"/>
      <c r="CT47" s="268"/>
      <c r="CU47" s="268"/>
      <c r="CV47" s="274"/>
      <c r="CW47" s="274"/>
      <c r="CX47" s="274"/>
      <c r="CY47" s="274"/>
      <c r="CZ47" s="275"/>
      <c r="DA47" s="273"/>
      <c r="DB47" s="276"/>
      <c r="DC47" s="268"/>
      <c r="DD47" s="277"/>
      <c r="DE47" s="272"/>
      <c r="DF47" s="272"/>
      <c r="DG47" s="273"/>
      <c r="EG47" s="136"/>
      <c r="EH47" s="136"/>
      <c r="EI47" s="136"/>
      <c r="EJ47" s="136"/>
      <c r="EK47" s="136"/>
      <c r="EL47" s="136"/>
      <c r="EM47" s="136"/>
      <c r="EN47" s="136"/>
      <c r="EO47" s="136"/>
      <c r="EP47" s="136"/>
      <c r="EQ47" s="136"/>
      <c r="ER47" s="136"/>
      <c r="ES47" s="136"/>
      <c r="ET47" s="136"/>
      <c r="EU47" s="136"/>
    </row>
    <row r="48" spans="2:151" ht="13.6" customHeight="1" x14ac:dyDescent="0.25">
      <c r="B48" s="17" t="s">
        <v>294</v>
      </c>
      <c r="C48" s="18" t="s">
        <v>423</v>
      </c>
      <c r="D48" s="19">
        <f t="shared" si="8"/>
        <v>6</v>
      </c>
      <c r="E48" s="19">
        <f t="shared" si="9"/>
        <v>4</v>
      </c>
      <c r="F48" s="19">
        <f t="shared" si="10"/>
        <v>1</v>
      </c>
      <c r="G48" s="19">
        <f t="shared" si="11"/>
        <v>22</v>
      </c>
      <c r="H48" s="20">
        <f t="shared" si="12"/>
        <v>17</v>
      </c>
      <c r="I48" s="19" t="s">
        <v>64</v>
      </c>
      <c r="J48" s="21">
        <f t="shared" si="13"/>
        <v>7.333333333333333</v>
      </c>
      <c r="K48" s="19" t="str">
        <f t="shared" si="14"/>
        <v/>
      </c>
      <c r="L48" s="214"/>
      <c r="M48" s="22">
        <f t="shared" si="15"/>
        <v>1</v>
      </c>
      <c r="O48" s="210"/>
      <c r="P48" s="219"/>
      <c r="R48" s="23"/>
      <c r="S48" s="19"/>
      <c r="T48" s="237"/>
      <c r="U48" s="23"/>
      <c r="V48" s="19"/>
      <c r="W48" s="237"/>
      <c r="X48" s="23">
        <v>17</v>
      </c>
      <c r="Y48" s="19" t="s">
        <v>64</v>
      </c>
      <c r="Z48" s="237"/>
      <c r="AA48" s="23"/>
      <c r="AB48" s="19"/>
      <c r="AC48" s="237"/>
      <c r="AD48" s="23"/>
      <c r="AE48" s="19"/>
      <c r="AF48" s="237"/>
      <c r="AG48" s="23">
        <v>2</v>
      </c>
      <c r="AH48" s="19"/>
      <c r="AI48" s="237"/>
      <c r="AJ48" s="23">
        <v>2</v>
      </c>
      <c r="AK48" s="19"/>
      <c r="AL48" s="237"/>
      <c r="AM48" s="23"/>
      <c r="AN48" s="19"/>
      <c r="AO48" s="237"/>
      <c r="AP48" s="23"/>
      <c r="AQ48" s="19"/>
      <c r="AR48" s="237"/>
      <c r="AS48" s="23"/>
      <c r="AT48" s="19"/>
      <c r="AU48" s="237"/>
      <c r="AV48" s="23"/>
      <c r="AW48" s="19"/>
      <c r="AX48" s="237"/>
      <c r="AY48" s="23"/>
      <c r="AZ48" s="19"/>
      <c r="BA48" s="237"/>
      <c r="BB48" s="23"/>
      <c r="BC48" s="19"/>
      <c r="BD48" s="237"/>
      <c r="BE48" s="23"/>
      <c r="BF48" s="19"/>
      <c r="BG48" s="237"/>
      <c r="BH48" s="23"/>
      <c r="BI48" s="19"/>
      <c r="BJ48" s="237"/>
      <c r="BK48" s="23"/>
      <c r="BL48" s="19"/>
      <c r="BM48" s="237"/>
      <c r="BN48" s="23"/>
      <c r="BO48" s="19"/>
      <c r="BP48" s="237"/>
      <c r="BQ48" s="23" t="s">
        <v>159</v>
      </c>
      <c r="BR48" s="19"/>
      <c r="BS48" s="237"/>
      <c r="BT48" s="23"/>
      <c r="BU48" s="19"/>
      <c r="BV48" s="237"/>
      <c r="BW48" s="23" t="s">
        <v>159</v>
      </c>
      <c r="BX48" s="19"/>
      <c r="BY48" s="237"/>
      <c r="BZ48" s="23">
        <v>1</v>
      </c>
      <c r="CA48" s="19"/>
      <c r="CB48" s="237"/>
      <c r="CC48" s="23"/>
      <c r="CD48" s="19"/>
      <c r="CE48" s="237"/>
      <c r="CF48" s="23"/>
      <c r="CG48" s="19"/>
      <c r="CH48" s="237"/>
      <c r="CI48" s="23"/>
      <c r="CJ48" s="19"/>
      <c r="CK48" s="237"/>
      <c r="CL48" s="23"/>
      <c r="CM48" s="19"/>
      <c r="CN48" s="272"/>
      <c r="CO48" s="23"/>
      <c r="CP48" s="19"/>
      <c r="CQ48" s="272"/>
      <c r="CR48" s="272"/>
      <c r="CS48" s="273"/>
      <c r="CT48" s="268"/>
      <c r="CU48" s="268"/>
      <c r="CV48" s="274"/>
      <c r="CW48" s="274"/>
      <c r="CX48" s="274"/>
      <c r="CY48" s="274"/>
      <c r="CZ48" s="275"/>
      <c r="DA48" s="273"/>
      <c r="DB48" s="276"/>
      <c r="DC48" s="268"/>
      <c r="DD48" s="277"/>
      <c r="DE48" s="272"/>
      <c r="DF48" s="272"/>
      <c r="DG48" s="273"/>
      <c r="EG48" s="136"/>
      <c r="EH48" s="136"/>
      <c r="EI48" s="136"/>
      <c r="EJ48" s="136"/>
      <c r="EK48" s="136"/>
      <c r="EL48" s="136"/>
      <c r="EM48" s="136"/>
      <c r="EN48" s="136"/>
      <c r="EO48" s="136"/>
      <c r="EP48" s="136"/>
      <c r="EQ48" s="136"/>
      <c r="ER48" s="136"/>
      <c r="ES48" s="136"/>
      <c r="ET48" s="136"/>
      <c r="EU48" s="136"/>
    </row>
    <row r="49" spans="2:151" ht="13.6" customHeight="1" x14ac:dyDescent="0.25">
      <c r="B49" s="17" t="s">
        <v>292</v>
      </c>
      <c r="C49" s="18" t="s">
        <v>423</v>
      </c>
      <c r="D49" s="19">
        <f t="shared" si="8"/>
        <v>4</v>
      </c>
      <c r="E49" s="19">
        <f t="shared" si="9"/>
        <v>4</v>
      </c>
      <c r="F49" s="19">
        <f t="shared" si="10"/>
        <v>0</v>
      </c>
      <c r="G49" s="19">
        <f t="shared" si="11"/>
        <v>29</v>
      </c>
      <c r="H49" s="20">
        <f t="shared" si="12"/>
        <v>16</v>
      </c>
      <c r="I49" s="19"/>
      <c r="J49" s="21">
        <f t="shared" si="13"/>
        <v>7.25</v>
      </c>
      <c r="K49" s="19" t="str">
        <f t="shared" si="14"/>
        <v/>
      </c>
      <c r="L49" s="214"/>
      <c r="M49" s="22">
        <f t="shared" si="15"/>
        <v>1</v>
      </c>
      <c r="O49" s="210"/>
      <c r="P49" s="219"/>
      <c r="R49" s="23"/>
      <c r="S49" s="19"/>
      <c r="T49" s="237"/>
      <c r="U49" s="23"/>
      <c r="V49" s="19"/>
      <c r="W49" s="237"/>
      <c r="X49" s="23">
        <v>2</v>
      </c>
      <c r="Y49" s="19"/>
      <c r="Z49" s="237"/>
      <c r="AA49" s="23"/>
      <c r="AB49" s="19"/>
      <c r="AC49" s="237"/>
      <c r="AD49" s="23"/>
      <c r="AE49" s="19"/>
      <c r="AF49" s="237"/>
      <c r="AG49" s="23"/>
      <c r="AH49" s="19"/>
      <c r="AI49" s="237"/>
      <c r="AJ49" s="23"/>
      <c r="AK49" s="19"/>
      <c r="AL49" s="237"/>
      <c r="AM49" s="23">
        <v>11</v>
      </c>
      <c r="AN49" s="19"/>
      <c r="AO49" s="237"/>
      <c r="AP49" s="23"/>
      <c r="AQ49" s="19"/>
      <c r="AR49" s="237"/>
      <c r="AS49" s="23"/>
      <c r="AT49" s="19"/>
      <c r="AU49" s="237"/>
      <c r="AV49" s="23"/>
      <c r="AW49" s="19"/>
      <c r="AX49" s="237"/>
      <c r="AY49" s="23"/>
      <c r="AZ49" s="19"/>
      <c r="BA49" s="237"/>
      <c r="BB49" s="23"/>
      <c r="BC49" s="19"/>
      <c r="BD49" s="237"/>
      <c r="BE49" s="23"/>
      <c r="BF49" s="19"/>
      <c r="BG49" s="237"/>
      <c r="BH49" s="23"/>
      <c r="BI49" s="19"/>
      <c r="BJ49" s="237"/>
      <c r="BK49" s="23">
        <v>16</v>
      </c>
      <c r="BL49" s="19"/>
      <c r="BM49" s="237"/>
      <c r="BN49" s="23">
        <v>0</v>
      </c>
      <c r="BO49" s="19"/>
      <c r="BP49" s="237"/>
      <c r="BQ49" s="23"/>
      <c r="BR49" s="19"/>
      <c r="BS49" s="237"/>
      <c r="BT49" s="23"/>
      <c r="BU49" s="19"/>
      <c r="BV49" s="237"/>
      <c r="BW49" s="23"/>
      <c r="BX49" s="19"/>
      <c r="BY49" s="237"/>
      <c r="BZ49" s="23"/>
      <c r="CA49" s="19"/>
      <c r="CB49" s="237"/>
      <c r="CC49" s="23"/>
      <c r="CD49" s="19"/>
      <c r="CE49" s="237"/>
      <c r="CF49" s="23"/>
      <c r="CG49" s="19"/>
      <c r="CH49" s="237"/>
      <c r="CI49" s="23"/>
      <c r="CJ49" s="19"/>
      <c r="CK49" s="237"/>
      <c r="CL49" s="23"/>
      <c r="CM49" s="19"/>
      <c r="CN49" s="272"/>
      <c r="CO49" s="23"/>
      <c r="CP49" s="19"/>
      <c r="CQ49" s="272"/>
      <c r="CR49" s="272"/>
      <c r="CS49" s="273"/>
      <c r="CT49" s="268"/>
      <c r="CU49" s="268"/>
      <c r="CV49" s="274"/>
      <c r="CW49" s="274"/>
      <c r="CX49" s="274"/>
      <c r="CY49" s="274"/>
      <c r="CZ49" s="275"/>
      <c r="DA49" s="273"/>
      <c r="DB49" s="276"/>
      <c r="DC49" s="268"/>
      <c r="DD49" s="277"/>
      <c r="DE49" s="272"/>
      <c r="DF49" s="272"/>
      <c r="DG49" s="273"/>
      <c r="EG49" s="136"/>
      <c r="EH49" s="136"/>
      <c r="EI49" s="136"/>
      <c r="EJ49" s="136"/>
      <c r="EK49" s="136"/>
      <c r="EL49" s="136"/>
      <c r="EM49" s="136"/>
      <c r="EN49" s="136"/>
      <c r="EO49" s="136"/>
      <c r="EP49" s="136"/>
      <c r="EQ49" s="136"/>
      <c r="ER49" s="136"/>
      <c r="ES49" s="136"/>
      <c r="ET49" s="136"/>
      <c r="EU49" s="136"/>
    </row>
    <row r="50" spans="2:151" ht="13.6" customHeight="1" x14ac:dyDescent="0.25">
      <c r="B50" s="17" t="s">
        <v>297</v>
      </c>
      <c r="C50" s="18" t="s">
        <v>419</v>
      </c>
      <c r="D50" s="19">
        <f t="shared" si="8"/>
        <v>6</v>
      </c>
      <c r="E50" s="19">
        <f t="shared" si="9"/>
        <v>2</v>
      </c>
      <c r="F50" s="19">
        <f t="shared" si="10"/>
        <v>1</v>
      </c>
      <c r="G50" s="19">
        <f t="shared" si="11"/>
        <v>7</v>
      </c>
      <c r="H50" s="20">
        <f t="shared" si="12"/>
        <v>5</v>
      </c>
      <c r="I50" s="19"/>
      <c r="J50" s="21">
        <f t="shared" si="13"/>
        <v>7</v>
      </c>
      <c r="K50" s="19" t="str">
        <f t="shared" si="14"/>
        <v/>
      </c>
      <c r="L50" s="214"/>
      <c r="M50" s="22">
        <f t="shared" si="15"/>
        <v>0</v>
      </c>
      <c r="O50" s="210"/>
      <c r="P50" s="219"/>
      <c r="R50" s="23"/>
      <c r="S50" s="19"/>
      <c r="T50" s="237"/>
      <c r="U50" s="23"/>
      <c r="V50" s="19"/>
      <c r="W50" s="237"/>
      <c r="X50" s="23"/>
      <c r="Y50" s="19"/>
      <c r="Z50" s="237"/>
      <c r="AA50" s="23"/>
      <c r="AB50" s="19"/>
      <c r="AC50" s="237"/>
      <c r="AD50" s="23"/>
      <c r="AE50" s="19"/>
      <c r="AF50" s="237"/>
      <c r="AG50" s="23">
        <v>2</v>
      </c>
      <c r="AH50" s="19" t="s">
        <v>64</v>
      </c>
      <c r="AI50" s="237"/>
      <c r="AJ50" s="23">
        <v>5</v>
      </c>
      <c r="AK50" s="19"/>
      <c r="AL50" s="237"/>
      <c r="AM50" s="23"/>
      <c r="AN50" s="19"/>
      <c r="AO50" s="237"/>
      <c r="AP50" s="23"/>
      <c r="AQ50" s="19"/>
      <c r="AR50" s="237"/>
      <c r="AS50" s="23"/>
      <c r="AT50" s="19"/>
      <c r="AU50" s="237"/>
      <c r="AV50" s="23" t="s">
        <v>159</v>
      </c>
      <c r="AW50" s="19"/>
      <c r="AX50" s="237"/>
      <c r="AY50" s="23"/>
      <c r="AZ50" s="19"/>
      <c r="BA50" s="237"/>
      <c r="BB50" s="23"/>
      <c r="BC50" s="19"/>
      <c r="BD50" s="237"/>
      <c r="BE50" s="23"/>
      <c r="BF50" s="19"/>
      <c r="BG50" s="237"/>
      <c r="BH50" s="23"/>
      <c r="BI50" s="19"/>
      <c r="BJ50" s="237"/>
      <c r="BK50" s="23"/>
      <c r="BL50" s="19"/>
      <c r="BM50" s="237"/>
      <c r="BN50" s="23"/>
      <c r="BO50" s="19"/>
      <c r="BP50" s="237"/>
      <c r="BQ50" s="23" t="s">
        <v>159</v>
      </c>
      <c r="BR50" s="19"/>
      <c r="BS50" s="237"/>
      <c r="BT50" s="23" t="s">
        <v>159</v>
      </c>
      <c r="BU50" s="19"/>
      <c r="BV50" s="237"/>
      <c r="BW50" s="23" t="s">
        <v>159</v>
      </c>
      <c r="BX50" s="19"/>
      <c r="BY50" s="237"/>
      <c r="BZ50" s="23"/>
      <c r="CA50" s="19"/>
      <c r="CB50" s="237"/>
      <c r="CC50" s="23"/>
      <c r="CD50" s="19"/>
      <c r="CE50" s="237"/>
      <c r="CF50" s="23"/>
      <c r="CG50" s="19"/>
      <c r="CH50" s="237"/>
      <c r="CI50" s="23"/>
      <c r="CJ50" s="19"/>
      <c r="CK50" s="237"/>
      <c r="CL50" s="23"/>
      <c r="CM50" s="19"/>
      <c r="CN50" s="272"/>
      <c r="CO50" s="23"/>
      <c r="CP50" s="19"/>
      <c r="CQ50" s="272"/>
      <c r="CR50" s="272"/>
      <c r="CS50" s="273"/>
      <c r="CT50" s="268"/>
      <c r="CU50" s="268"/>
      <c r="CV50" s="274"/>
      <c r="CW50" s="274"/>
      <c r="CX50" s="274"/>
      <c r="CY50" s="274"/>
      <c r="CZ50" s="275"/>
      <c r="DA50" s="273"/>
      <c r="DB50" s="276"/>
      <c r="DC50" s="268"/>
      <c r="DD50" s="277"/>
      <c r="DE50" s="272"/>
      <c r="DF50" s="272"/>
      <c r="DG50" s="273"/>
      <c r="EG50" s="136"/>
      <c r="EH50" s="136"/>
      <c r="EI50" s="136"/>
      <c r="EJ50" s="136"/>
      <c r="EK50" s="136"/>
      <c r="EL50" s="136"/>
      <c r="EM50" s="136"/>
      <c r="EN50" s="136"/>
      <c r="EO50" s="136"/>
      <c r="EP50" s="136"/>
      <c r="EQ50" s="136"/>
      <c r="ER50" s="136"/>
      <c r="ES50" s="136"/>
      <c r="ET50" s="136"/>
      <c r="EU50" s="136"/>
    </row>
    <row r="51" spans="2:151" ht="13.6" customHeight="1" x14ac:dyDescent="0.25">
      <c r="B51" s="17" t="s">
        <v>330</v>
      </c>
      <c r="C51" s="18" t="s">
        <v>419</v>
      </c>
      <c r="D51" s="19">
        <f t="shared" si="8"/>
        <v>8</v>
      </c>
      <c r="E51" s="19">
        <f t="shared" si="9"/>
        <v>4</v>
      </c>
      <c r="F51" s="19">
        <f t="shared" si="10"/>
        <v>2</v>
      </c>
      <c r="G51" s="19">
        <f t="shared" si="11"/>
        <v>14</v>
      </c>
      <c r="H51" s="20">
        <f t="shared" si="12"/>
        <v>6</v>
      </c>
      <c r="I51" s="19" t="s">
        <v>64</v>
      </c>
      <c r="J51" s="21">
        <f t="shared" si="13"/>
        <v>7</v>
      </c>
      <c r="K51" s="19" t="str">
        <f t="shared" si="14"/>
        <v/>
      </c>
      <c r="L51" s="214"/>
      <c r="M51" s="22">
        <f t="shared" si="15"/>
        <v>0</v>
      </c>
      <c r="O51" s="210"/>
      <c r="P51" s="219"/>
      <c r="R51" s="23"/>
      <c r="S51" s="19"/>
      <c r="T51" s="237"/>
      <c r="U51" s="23"/>
      <c r="V51" s="19"/>
      <c r="W51" s="237"/>
      <c r="X51" s="23"/>
      <c r="Y51" s="19"/>
      <c r="Z51" s="237"/>
      <c r="AA51" s="23"/>
      <c r="AB51" s="19"/>
      <c r="AC51" s="237"/>
      <c r="AD51" s="23"/>
      <c r="AE51" s="19"/>
      <c r="AF51" s="237"/>
      <c r="AG51" s="23"/>
      <c r="AH51" s="19"/>
      <c r="AI51" s="237"/>
      <c r="AJ51" s="23"/>
      <c r="AK51" s="19"/>
      <c r="AL51" s="237"/>
      <c r="AM51" s="23"/>
      <c r="AN51" s="19"/>
      <c r="AO51" s="237"/>
      <c r="AP51" s="23">
        <v>4</v>
      </c>
      <c r="AQ51" s="19"/>
      <c r="AR51" s="237"/>
      <c r="AS51" s="23">
        <v>2</v>
      </c>
      <c r="AT51" s="19"/>
      <c r="AU51" s="237"/>
      <c r="AV51" s="23"/>
      <c r="AW51" s="19"/>
      <c r="AX51" s="237"/>
      <c r="AY51" s="23"/>
      <c r="AZ51" s="19"/>
      <c r="BA51" s="237"/>
      <c r="BB51" s="23"/>
      <c r="BC51" s="19"/>
      <c r="BD51" s="237"/>
      <c r="BE51" s="23"/>
      <c r="BF51" s="19"/>
      <c r="BG51" s="237"/>
      <c r="BH51" s="23"/>
      <c r="BI51" s="19"/>
      <c r="BJ51" s="237"/>
      <c r="BK51" s="23"/>
      <c r="BL51" s="19"/>
      <c r="BM51" s="237"/>
      <c r="BN51" s="23"/>
      <c r="BO51" s="19"/>
      <c r="BP51" s="237"/>
      <c r="BQ51" s="23"/>
      <c r="BR51" s="19"/>
      <c r="BS51" s="237"/>
      <c r="BT51" s="23">
        <v>2</v>
      </c>
      <c r="BU51" s="19" t="s">
        <v>64</v>
      </c>
      <c r="BV51" s="237"/>
      <c r="BW51" s="23" t="s">
        <v>159</v>
      </c>
      <c r="BX51" s="19"/>
      <c r="BY51" s="237"/>
      <c r="BZ51" s="23" t="s">
        <v>159</v>
      </c>
      <c r="CA51" s="19"/>
      <c r="CB51" s="237"/>
      <c r="CC51" s="23"/>
      <c r="CD51" s="19"/>
      <c r="CE51" s="237"/>
      <c r="CF51" s="23"/>
      <c r="CG51" s="19"/>
      <c r="CH51" s="237"/>
      <c r="CI51" s="23">
        <v>6</v>
      </c>
      <c r="CJ51" s="19" t="s">
        <v>64</v>
      </c>
      <c r="CK51" s="237"/>
      <c r="CL51" s="23" t="s">
        <v>159</v>
      </c>
      <c r="CM51" s="19"/>
      <c r="CN51" s="272"/>
      <c r="CO51" s="23" t="s">
        <v>159</v>
      </c>
      <c r="CP51" s="19"/>
      <c r="CQ51" s="272"/>
      <c r="CR51" s="272"/>
      <c r="CS51" s="273"/>
      <c r="CT51" s="268"/>
      <c r="CU51" s="268"/>
      <c r="CV51" s="274"/>
      <c r="CW51" s="274"/>
      <c r="CX51" s="274"/>
      <c r="CY51" s="274"/>
      <c r="CZ51" s="275"/>
      <c r="DA51" s="273"/>
      <c r="DB51" s="276"/>
      <c r="DC51" s="268"/>
      <c r="DD51" s="277"/>
      <c r="DE51" s="272"/>
      <c r="DF51" s="272"/>
      <c r="DG51" s="273"/>
      <c r="EG51" s="136"/>
      <c r="EH51" s="136"/>
      <c r="EI51" s="136"/>
      <c r="EJ51" s="136"/>
      <c r="EK51" s="136"/>
      <c r="EL51" s="136"/>
      <c r="EM51" s="136"/>
      <c r="EN51" s="136"/>
      <c r="EO51" s="136"/>
      <c r="EP51" s="136"/>
      <c r="EQ51" s="136"/>
      <c r="ER51" s="136"/>
      <c r="ES51" s="136"/>
      <c r="ET51" s="136"/>
      <c r="EU51" s="136"/>
    </row>
    <row r="52" spans="2:151" ht="13.6" customHeight="1" x14ac:dyDescent="0.25">
      <c r="B52" s="17" t="s">
        <v>495</v>
      </c>
      <c r="C52" s="18" t="s">
        <v>430</v>
      </c>
      <c r="D52" s="19">
        <f t="shared" si="8"/>
        <v>1</v>
      </c>
      <c r="E52" s="19">
        <f t="shared" si="9"/>
        <v>1</v>
      </c>
      <c r="F52" s="19">
        <f t="shared" si="10"/>
        <v>0</v>
      </c>
      <c r="G52" s="19">
        <f t="shared" si="11"/>
        <v>7</v>
      </c>
      <c r="H52" s="20">
        <f t="shared" si="12"/>
        <v>7</v>
      </c>
      <c r="I52" s="19"/>
      <c r="J52" s="21">
        <f t="shared" si="13"/>
        <v>7</v>
      </c>
      <c r="K52" s="19" t="str">
        <f t="shared" si="14"/>
        <v/>
      </c>
      <c r="L52" s="214"/>
      <c r="M52" s="22">
        <f t="shared" si="15"/>
        <v>0</v>
      </c>
      <c r="N52" s="181"/>
      <c r="O52" s="210"/>
      <c r="P52" s="219"/>
      <c r="R52" s="23"/>
      <c r="S52" s="19"/>
      <c r="T52" s="237"/>
      <c r="U52" s="23"/>
      <c r="V52" s="19"/>
      <c r="W52" s="237"/>
      <c r="X52" s="23"/>
      <c r="Y52" s="19"/>
      <c r="Z52" s="237"/>
      <c r="AA52" s="23"/>
      <c r="AB52" s="19"/>
      <c r="AC52" s="237"/>
      <c r="AD52" s="23"/>
      <c r="AE52" s="19"/>
      <c r="AF52" s="237"/>
      <c r="AG52" s="23"/>
      <c r="AH52" s="19"/>
      <c r="AI52" s="237"/>
      <c r="AJ52" s="23"/>
      <c r="AK52" s="19"/>
      <c r="AL52" s="237"/>
      <c r="AM52" s="23"/>
      <c r="AN52" s="19"/>
      <c r="AO52" s="237"/>
      <c r="AP52" s="23"/>
      <c r="AQ52" s="19"/>
      <c r="AR52" s="237"/>
      <c r="AS52" s="23"/>
      <c r="AT52" s="19"/>
      <c r="AU52" s="237"/>
      <c r="AV52" s="23"/>
      <c r="AW52" s="19"/>
      <c r="AX52" s="237"/>
      <c r="AY52" s="23"/>
      <c r="AZ52" s="19"/>
      <c r="BA52" s="237"/>
      <c r="BB52" s="23"/>
      <c r="BC52" s="19"/>
      <c r="BD52" s="237"/>
      <c r="BE52" s="23"/>
      <c r="BF52" s="19"/>
      <c r="BG52" s="237"/>
      <c r="BH52" s="23"/>
      <c r="BI52" s="19"/>
      <c r="BJ52" s="237"/>
      <c r="BK52" s="23"/>
      <c r="BL52" s="19"/>
      <c r="BM52" s="237"/>
      <c r="BN52" s="23"/>
      <c r="BO52" s="19"/>
      <c r="BP52" s="237"/>
      <c r="BQ52" s="23"/>
      <c r="BR52" s="19"/>
      <c r="BS52" s="237"/>
      <c r="BT52" s="23"/>
      <c r="BU52" s="19"/>
      <c r="BV52" s="237"/>
      <c r="BW52" s="23"/>
      <c r="BX52" s="19"/>
      <c r="BY52" s="237"/>
      <c r="BZ52" s="23"/>
      <c r="CA52" s="19"/>
      <c r="CB52" s="237"/>
      <c r="CC52" s="23"/>
      <c r="CD52" s="19"/>
      <c r="CE52" s="237"/>
      <c r="CF52" s="23">
        <v>7</v>
      </c>
      <c r="CG52" s="19"/>
      <c r="CH52" s="237"/>
      <c r="CI52" s="23"/>
      <c r="CJ52" s="19"/>
      <c r="CK52" s="237"/>
      <c r="CL52" s="23"/>
      <c r="CM52" s="19"/>
      <c r="CN52" s="272"/>
      <c r="CO52" s="23"/>
      <c r="CP52" s="19"/>
      <c r="CQ52" s="272"/>
      <c r="CR52" s="272"/>
      <c r="CS52" s="273"/>
      <c r="CT52" s="268"/>
      <c r="CU52" s="268"/>
      <c r="CV52" s="274"/>
      <c r="CW52" s="274"/>
      <c r="CX52" s="274"/>
      <c r="CY52" s="274"/>
      <c r="CZ52" s="275"/>
      <c r="DA52" s="273"/>
      <c r="DB52" s="276"/>
      <c r="DC52" s="268"/>
      <c r="DD52" s="277"/>
      <c r="DE52" s="272"/>
      <c r="DF52" s="272"/>
      <c r="DG52" s="273"/>
      <c r="EG52" s="136"/>
      <c r="EH52" s="136"/>
      <c r="EI52" s="136"/>
      <c r="EJ52" s="136"/>
      <c r="EK52" s="136"/>
      <c r="EL52" s="136"/>
      <c r="EM52" s="136"/>
      <c r="EN52" s="136"/>
      <c r="EO52" s="136"/>
      <c r="EP52" s="136"/>
      <c r="EQ52" s="136"/>
      <c r="ER52" s="136"/>
      <c r="ES52" s="136"/>
      <c r="ET52" s="136"/>
      <c r="EU52" s="136"/>
    </row>
    <row r="53" spans="2:151" ht="13.6" customHeight="1" x14ac:dyDescent="0.25">
      <c r="B53" s="17" t="s">
        <v>472</v>
      </c>
      <c r="C53" s="18" t="s">
        <v>423</v>
      </c>
      <c r="D53" s="19">
        <f t="shared" si="8"/>
        <v>1</v>
      </c>
      <c r="E53" s="19">
        <f t="shared" si="9"/>
        <v>1</v>
      </c>
      <c r="F53" s="19">
        <f t="shared" si="10"/>
        <v>0</v>
      </c>
      <c r="G53" s="19">
        <f t="shared" si="11"/>
        <v>6</v>
      </c>
      <c r="H53" s="20">
        <f t="shared" si="12"/>
        <v>6</v>
      </c>
      <c r="I53" s="19"/>
      <c r="J53" s="21">
        <f t="shared" si="13"/>
        <v>6</v>
      </c>
      <c r="K53" s="19" t="str">
        <f t="shared" si="14"/>
        <v/>
      </c>
      <c r="L53" s="214"/>
      <c r="M53" s="22">
        <f t="shared" si="15"/>
        <v>-1</v>
      </c>
      <c r="O53" s="210"/>
      <c r="P53" s="219"/>
      <c r="R53" s="23"/>
      <c r="S53" s="19"/>
      <c r="T53" s="237"/>
      <c r="U53" s="23"/>
      <c r="V53" s="19"/>
      <c r="W53" s="237"/>
      <c r="X53" s="23"/>
      <c r="Y53" s="19"/>
      <c r="Z53" s="237"/>
      <c r="AA53" s="23"/>
      <c r="AB53" s="19"/>
      <c r="AC53" s="237"/>
      <c r="AD53" s="23"/>
      <c r="AE53" s="19"/>
      <c r="AF53" s="237"/>
      <c r="AG53" s="23"/>
      <c r="AH53" s="19"/>
      <c r="AI53" s="237"/>
      <c r="AJ53" s="23"/>
      <c r="AK53" s="19"/>
      <c r="AL53" s="237"/>
      <c r="AM53" s="23"/>
      <c r="AN53" s="19"/>
      <c r="AO53" s="237"/>
      <c r="AP53" s="23"/>
      <c r="AQ53" s="19"/>
      <c r="AR53" s="237"/>
      <c r="AS53" s="23"/>
      <c r="AT53" s="19"/>
      <c r="AU53" s="237"/>
      <c r="AV53" s="23"/>
      <c r="AW53" s="19"/>
      <c r="AX53" s="237"/>
      <c r="AY53" s="23"/>
      <c r="AZ53" s="19"/>
      <c r="BA53" s="237"/>
      <c r="BB53" s="23"/>
      <c r="BC53" s="19"/>
      <c r="BD53" s="237"/>
      <c r="BE53" s="23"/>
      <c r="BF53" s="19"/>
      <c r="BG53" s="237"/>
      <c r="BH53" s="23"/>
      <c r="BI53" s="19"/>
      <c r="BJ53" s="237"/>
      <c r="BK53" s="23"/>
      <c r="BL53" s="19"/>
      <c r="BM53" s="237"/>
      <c r="BN53" s="23"/>
      <c r="BO53" s="19"/>
      <c r="BP53" s="237"/>
      <c r="BQ53" s="23">
        <v>6</v>
      </c>
      <c r="BR53" s="19"/>
      <c r="BS53" s="237"/>
      <c r="BT53" s="23"/>
      <c r="BU53" s="19"/>
      <c r="BV53" s="237"/>
      <c r="BW53" s="23"/>
      <c r="BX53" s="19"/>
      <c r="BY53" s="237"/>
      <c r="BZ53" s="23"/>
      <c r="CA53" s="19"/>
      <c r="CB53" s="237"/>
      <c r="CC53" s="23"/>
      <c r="CD53" s="19"/>
      <c r="CE53" s="237"/>
      <c r="CF53" s="23"/>
      <c r="CG53" s="19"/>
      <c r="CH53" s="237"/>
      <c r="CI53" s="23"/>
      <c r="CJ53" s="19"/>
      <c r="CK53" s="237"/>
      <c r="CL53" s="23"/>
      <c r="CM53" s="19"/>
      <c r="CN53" s="272"/>
      <c r="CO53" s="23"/>
      <c r="CP53" s="19"/>
      <c r="CQ53" s="272"/>
      <c r="CR53" s="272"/>
      <c r="CS53" s="273"/>
      <c r="CT53" s="268"/>
      <c r="CU53" s="268"/>
      <c r="CV53" s="274"/>
      <c r="CW53" s="274"/>
      <c r="CX53" s="274"/>
      <c r="CY53" s="274"/>
      <c r="CZ53" s="275"/>
      <c r="DA53" s="273"/>
      <c r="DB53" s="276"/>
      <c r="DC53" s="268"/>
      <c r="DD53" s="277"/>
      <c r="DE53" s="272"/>
      <c r="DF53" s="272"/>
      <c r="DG53" s="273"/>
      <c r="EG53" s="136"/>
      <c r="EH53" s="136"/>
      <c r="EI53" s="136"/>
      <c r="EJ53" s="136"/>
      <c r="EK53" s="136"/>
      <c r="EL53" s="136"/>
      <c r="EM53" s="136"/>
      <c r="EN53" s="136"/>
      <c r="EO53" s="136"/>
      <c r="EP53" s="136"/>
      <c r="EQ53" s="136"/>
      <c r="ER53" s="136"/>
      <c r="ES53" s="136"/>
      <c r="ET53" s="136"/>
      <c r="EU53" s="136"/>
    </row>
    <row r="54" spans="2:151" ht="13.6" customHeight="1" x14ac:dyDescent="0.25">
      <c r="B54" s="17" t="s">
        <v>354</v>
      </c>
      <c r="C54" s="18" t="s">
        <v>423</v>
      </c>
      <c r="D54" s="19">
        <f t="shared" si="8"/>
        <v>1</v>
      </c>
      <c r="E54" s="19">
        <f t="shared" si="9"/>
        <v>1</v>
      </c>
      <c r="F54" s="19">
        <f t="shared" si="10"/>
        <v>0</v>
      </c>
      <c r="G54" s="19">
        <f t="shared" si="11"/>
        <v>6</v>
      </c>
      <c r="H54" s="20">
        <f t="shared" si="12"/>
        <v>6</v>
      </c>
      <c r="I54" s="19"/>
      <c r="J54" s="21">
        <f t="shared" si="13"/>
        <v>6</v>
      </c>
      <c r="K54" s="19" t="str">
        <f t="shared" si="14"/>
        <v/>
      </c>
      <c r="L54" s="214"/>
      <c r="M54" s="22">
        <f t="shared" si="15"/>
        <v>-1</v>
      </c>
      <c r="N54" s="181"/>
      <c r="O54" s="210"/>
      <c r="P54" s="219"/>
      <c r="R54" s="23"/>
      <c r="S54" s="19"/>
      <c r="T54" s="237"/>
      <c r="U54" s="23"/>
      <c r="V54" s="19"/>
      <c r="W54" s="237"/>
      <c r="X54" s="23"/>
      <c r="Y54" s="19"/>
      <c r="Z54" s="237"/>
      <c r="AA54" s="23"/>
      <c r="AB54" s="19"/>
      <c r="AC54" s="237"/>
      <c r="AD54" s="23"/>
      <c r="AE54" s="19"/>
      <c r="AF54" s="237"/>
      <c r="AG54" s="23"/>
      <c r="AH54" s="19"/>
      <c r="AI54" s="237"/>
      <c r="AJ54" s="23"/>
      <c r="AK54" s="19"/>
      <c r="AL54" s="237"/>
      <c r="AM54" s="23"/>
      <c r="AN54" s="19"/>
      <c r="AO54" s="237"/>
      <c r="AP54" s="23"/>
      <c r="AQ54" s="19"/>
      <c r="AR54" s="237"/>
      <c r="AS54" s="23">
        <v>6</v>
      </c>
      <c r="AT54" s="19"/>
      <c r="AU54" s="237"/>
      <c r="AV54" s="23"/>
      <c r="AW54" s="19"/>
      <c r="AX54" s="237"/>
      <c r="AY54" s="23"/>
      <c r="AZ54" s="19"/>
      <c r="BA54" s="237"/>
      <c r="BB54" s="23"/>
      <c r="BC54" s="19"/>
      <c r="BD54" s="237"/>
      <c r="BE54" s="23"/>
      <c r="BF54" s="19"/>
      <c r="BG54" s="237"/>
      <c r="BH54" s="23"/>
      <c r="BI54" s="19"/>
      <c r="BJ54" s="237"/>
      <c r="BK54" s="23"/>
      <c r="BL54" s="19"/>
      <c r="BM54" s="237"/>
      <c r="BN54" s="23"/>
      <c r="BO54" s="19"/>
      <c r="BP54" s="237"/>
      <c r="BQ54" s="23"/>
      <c r="BR54" s="19"/>
      <c r="BS54" s="237"/>
      <c r="BT54" s="23"/>
      <c r="BU54" s="19"/>
      <c r="BV54" s="237"/>
      <c r="BW54" s="23"/>
      <c r="BX54" s="19"/>
      <c r="BY54" s="237"/>
      <c r="BZ54" s="23"/>
      <c r="CA54" s="19"/>
      <c r="CB54" s="237"/>
      <c r="CC54" s="23"/>
      <c r="CD54" s="19"/>
      <c r="CE54" s="237"/>
      <c r="CF54" s="23"/>
      <c r="CG54" s="19"/>
      <c r="CH54" s="237"/>
      <c r="CI54" s="23"/>
      <c r="CJ54" s="19"/>
      <c r="CK54" s="237"/>
      <c r="CL54" s="23"/>
      <c r="CM54" s="19"/>
      <c r="CN54" s="272"/>
      <c r="CO54" s="23"/>
      <c r="CP54" s="19"/>
      <c r="CQ54" s="272"/>
      <c r="CR54" s="272"/>
      <c r="CS54" s="273"/>
      <c r="CT54" s="268"/>
      <c r="CU54" s="268"/>
      <c r="CV54" s="274"/>
      <c r="CW54" s="274"/>
      <c r="CX54" s="274"/>
      <c r="CY54" s="274"/>
      <c r="CZ54" s="275"/>
      <c r="DA54" s="273"/>
      <c r="DB54" s="276"/>
      <c r="DC54" s="268"/>
      <c r="DD54" s="277"/>
      <c r="DE54" s="272"/>
      <c r="DF54" s="272"/>
      <c r="DG54" s="273"/>
      <c r="EG54" s="136"/>
      <c r="EH54" s="136"/>
      <c r="EI54" s="136"/>
      <c r="EJ54" s="136"/>
      <c r="EK54" s="136"/>
      <c r="EL54" s="136"/>
      <c r="EM54" s="136"/>
      <c r="EN54" s="136"/>
      <c r="EO54" s="136"/>
      <c r="EP54" s="136"/>
      <c r="EQ54" s="136"/>
      <c r="ER54" s="136"/>
      <c r="ES54" s="136"/>
      <c r="ET54" s="136"/>
      <c r="EU54" s="136"/>
    </row>
    <row r="55" spans="2:151" ht="13.6" customHeight="1" x14ac:dyDescent="0.25">
      <c r="B55" s="17" t="s">
        <v>287</v>
      </c>
      <c r="C55" s="18" t="s">
        <v>419</v>
      </c>
      <c r="D55" s="19">
        <f t="shared" si="8"/>
        <v>1</v>
      </c>
      <c r="E55" s="19">
        <f t="shared" si="9"/>
        <v>1</v>
      </c>
      <c r="F55" s="19">
        <f t="shared" si="10"/>
        <v>0</v>
      </c>
      <c r="G55" s="19">
        <f t="shared" si="11"/>
        <v>1</v>
      </c>
      <c r="H55" s="20">
        <f t="shared" si="12"/>
        <v>1</v>
      </c>
      <c r="I55" s="19"/>
      <c r="J55" s="21">
        <f t="shared" si="13"/>
        <v>1</v>
      </c>
      <c r="K55" s="19" t="str">
        <f t="shared" si="14"/>
        <v/>
      </c>
      <c r="L55" s="214"/>
      <c r="M55" s="22">
        <f t="shared" si="15"/>
        <v>-6</v>
      </c>
      <c r="O55" s="210"/>
      <c r="P55" s="219"/>
      <c r="R55" s="23">
        <v>1</v>
      </c>
      <c r="S55" s="19"/>
      <c r="T55" s="237"/>
      <c r="U55" s="23"/>
      <c r="V55" s="19"/>
      <c r="W55" s="237"/>
      <c r="X55" s="23"/>
      <c r="Y55" s="19"/>
      <c r="Z55" s="237"/>
      <c r="AA55" s="23"/>
      <c r="AB55" s="19"/>
      <c r="AC55" s="237"/>
      <c r="AD55" s="23"/>
      <c r="AE55" s="19"/>
      <c r="AF55" s="237"/>
      <c r="AG55" s="23"/>
      <c r="AH55" s="19"/>
      <c r="AI55" s="237"/>
      <c r="AJ55" s="23"/>
      <c r="AK55" s="19"/>
      <c r="AL55" s="237"/>
      <c r="AM55" s="23"/>
      <c r="AN55" s="19"/>
      <c r="AO55" s="237"/>
      <c r="AP55" s="23"/>
      <c r="AQ55" s="19"/>
      <c r="AR55" s="237"/>
      <c r="AS55" s="23"/>
      <c r="AT55" s="19"/>
      <c r="AU55" s="237"/>
      <c r="AV55" s="23"/>
      <c r="AW55" s="19"/>
      <c r="AX55" s="237"/>
      <c r="AY55" s="23"/>
      <c r="AZ55" s="19"/>
      <c r="BA55" s="237"/>
      <c r="BB55" s="23"/>
      <c r="BC55" s="19"/>
      <c r="BD55" s="237"/>
      <c r="BE55" s="23"/>
      <c r="BF55" s="19"/>
      <c r="BG55" s="237"/>
      <c r="BH55" s="23"/>
      <c r="BI55" s="19"/>
      <c r="BJ55" s="237"/>
      <c r="BK55" s="23"/>
      <c r="BL55" s="19"/>
      <c r="BM55" s="237"/>
      <c r="BN55" s="23"/>
      <c r="BO55" s="19"/>
      <c r="BP55" s="237"/>
      <c r="BQ55" s="23"/>
      <c r="BR55" s="19"/>
      <c r="BS55" s="237"/>
      <c r="BT55" s="23"/>
      <c r="BU55" s="19"/>
      <c r="BV55" s="237"/>
      <c r="BW55" s="23"/>
      <c r="BX55" s="19"/>
      <c r="BY55" s="237"/>
      <c r="BZ55" s="23"/>
      <c r="CA55" s="19"/>
      <c r="CB55" s="237"/>
      <c r="CC55" s="23"/>
      <c r="CD55" s="19"/>
      <c r="CE55" s="237"/>
      <c r="CF55" s="23"/>
      <c r="CG55" s="19"/>
      <c r="CH55" s="237"/>
      <c r="CI55" s="23"/>
      <c r="CJ55" s="19"/>
      <c r="CK55" s="237"/>
      <c r="CL55" s="23"/>
      <c r="CM55" s="19"/>
      <c r="CN55" s="272"/>
      <c r="CO55" s="23"/>
      <c r="CP55" s="19"/>
      <c r="CQ55" s="272"/>
      <c r="CR55" s="272"/>
      <c r="CS55" s="273"/>
      <c r="CT55" s="268"/>
      <c r="CU55" s="268"/>
      <c r="CV55" s="274"/>
      <c r="CW55" s="274"/>
      <c r="CX55" s="274"/>
      <c r="CY55" s="274"/>
      <c r="CZ55" s="275"/>
      <c r="DA55" s="273"/>
      <c r="DB55" s="276"/>
      <c r="DC55" s="268"/>
      <c r="DD55" s="277"/>
      <c r="DE55" s="272"/>
      <c r="DF55" s="272"/>
      <c r="DG55" s="273"/>
      <c r="EG55" s="136"/>
      <c r="EH55" s="136"/>
      <c r="EI55" s="136"/>
      <c r="EJ55" s="136"/>
      <c r="EK55" s="136"/>
      <c r="EL55" s="136"/>
      <c r="EM55" s="136"/>
      <c r="EN55" s="136"/>
      <c r="EO55" s="136"/>
      <c r="EP55" s="136"/>
      <c r="EQ55" s="136"/>
      <c r="ER55" s="136"/>
      <c r="ES55" s="136"/>
      <c r="ET55" s="136"/>
      <c r="EU55" s="136"/>
    </row>
    <row r="56" spans="2:151" ht="13.6" customHeight="1" x14ac:dyDescent="0.25">
      <c r="B56" s="17" t="s">
        <v>295</v>
      </c>
      <c r="C56" s="18" t="s">
        <v>430</v>
      </c>
      <c r="D56" s="19">
        <f t="shared" si="8"/>
        <v>1</v>
      </c>
      <c r="E56" s="19">
        <f t="shared" si="9"/>
        <v>1</v>
      </c>
      <c r="F56" s="19">
        <f t="shared" si="10"/>
        <v>0</v>
      </c>
      <c r="G56" s="19">
        <f t="shared" si="11"/>
        <v>1</v>
      </c>
      <c r="H56" s="20">
        <f t="shared" si="12"/>
        <v>1</v>
      </c>
      <c r="I56" s="19"/>
      <c r="J56" s="21">
        <f t="shared" si="13"/>
        <v>1</v>
      </c>
      <c r="K56" s="19" t="str">
        <f t="shared" si="14"/>
        <v/>
      </c>
      <c r="L56" s="214"/>
      <c r="M56" s="22">
        <f t="shared" si="15"/>
        <v>-6</v>
      </c>
      <c r="O56" s="210"/>
      <c r="P56" s="219"/>
      <c r="R56" s="23"/>
      <c r="S56" s="19"/>
      <c r="T56" s="237"/>
      <c r="U56" s="23"/>
      <c r="V56" s="19"/>
      <c r="W56" s="237"/>
      <c r="X56" s="23"/>
      <c r="Y56" s="19"/>
      <c r="Z56" s="237"/>
      <c r="AA56" s="23"/>
      <c r="AB56" s="19"/>
      <c r="AC56" s="237"/>
      <c r="AD56" s="23">
        <v>1</v>
      </c>
      <c r="AE56" s="19"/>
      <c r="AF56" s="237"/>
      <c r="AG56" s="23"/>
      <c r="AH56" s="19"/>
      <c r="AI56" s="237"/>
      <c r="AJ56" s="23"/>
      <c r="AK56" s="19"/>
      <c r="AL56" s="237"/>
      <c r="AM56" s="23"/>
      <c r="AN56" s="19"/>
      <c r="AO56" s="237"/>
      <c r="AP56" s="23"/>
      <c r="AQ56" s="19"/>
      <c r="AR56" s="237"/>
      <c r="AS56" s="23"/>
      <c r="AT56" s="19"/>
      <c r="AU56" s="237"/>
      <c r="AV56" s="23"/>
      <c r="AW56" s="19"/>
      <c r="AX56" s="237"/>
      <c r="AY56" s="23"/>
      <c r="AZ56" s="19"/>
      <c r="BA56" s="237"/>
      <c r="BB56" s="23"/>
      <c r="BC56" s="19"/>
      <c r="BD56" s="237"/>
      <c r="BE56" s="23"/>
      <c r="BF56" s="19"/>
      <c r="BG56" s="237"/>
      <c r="BH56" s="23"/>
      <c r="BI56" s="19"/>
      <c r="BJ56" s="237"/>
      <c r="BK56" s="23"/>
      <c r="BL56" s="19"/>
      <c r="BM56" s="237"/>
      <c r="BN56" s="23"/>
      <c r="BO56" s="19"/>
      <c r="BP56" s="237"/>
      <c r="BQ56" s="23"/>
      <c r="BR56" s="19"/>
      <c r="BS56" s="237"/>
      <c r="BT56" s="23"/>
      <c r="BU56" s="19"/>
      <c r="BV56" s="237"/>
      <c r="BW56" s="23"/>
      <c r="BX56" s="19"/>
      <c r="BY56" s="237"/>
      <c r="BZ56" s="23"/>
      <c r="CA56" s="19"/>
      <c r="CB56" s="237"/>
      <c r="CC56" s="23"/>
      <c r="CD56" s="19"/>
      <c r="CE56" s="237"/>
      <c r="CF56" s="23"/>
      <c r="CG56" s="19"/>
      <c r="CH56" s="237"/>
      <c r="CI56" s="23"/>
      <c r="CJ56" s="19"/>
      <c r="CK56" s="237"/>
      <c r="CL56" s="23"/>
      <c r="CM56" s="19"/>
      <c r="CN56" s="272"/>
      <c r="CO56" s="23"/>
      <c r="CP56" s="19"/>
      <c r="CQ56" s="272"/>
      <c r="CR56" s="272"/>
      <c r="CS56" s="273"/>
      <c r="CT56" s="268"/>
      <c r="CU56" s="268"/>
      <c r="CV56" s="274"/>
      <c r="CW56" s="274"/>
      <c r="CX56" s="274"/>
      <c r="CY56" s="274"/>
      <c r="CZ56" s="275"/>
      <c r="DA56" s="273"/>
      <c r="DB56" s="276"/>
      <c r="DC56" s="268"/>
      <c r="DD56" s="277"/>
      <c r="DE56" s="272"/>
      <c r="DF56" s="272"/>
      <c r="DG56" s="273"/>
      <c r="EG56" s="136"/>
      <c r="EH56" s="136"/>
      <c r="EI56" s="136"/>
      <c r="EJ56" s="136"/>
      <c r="EK56" s="136"/>
      <c r="EL56" s="136"/>
      <c r="EM56" s="136"/>
      <c r="EN56" s="136"/>
      <c r="EO56" s="136"/>
      <c r="EP56" s="136"/>
      <c r="EQ56" s="136"/>
      <c r="ER56" s="136"/>
      <c r="ES56" s="136"/>
      <c r="ET56" s="136"/>
      <c r="EU56" s="136"/>
    </row>
    <row r="57" spans="2:151" ht="13.6" customHeight="1" x14ac:dyDescent="0.25">
      <c r="B57" s="17" t="s">
        <v>358</v>
      </c>
      <c r="C57" s="18" t="s">
        <v>431</v>
      </c>
      <c r="D57" s="19">
        <f t="shared" si="8"/>
        <v>1</v>
      </c>
      <c r="E57" s="19">
        <f t="shared" si="9"/>
        <v>1</v>
      </c>
      <c r="F57" s="19">
        <f t="shared" si="10"/>
        <v>0</v>
      </c>
      <c r="G57" s="19">
        <f t="shared" si="11"/>
        <v>0</v>
      </c>
      <c r="H57" s="20">
        <f t="shared" si="12"/>
        <v>0</v>
      </c>
      <c r="I57" s="19"/>
      <c r="J57" s="21">
        <f t="shared" si="13"/>
        <v>0</v>
      </c>
      <c r="K57" s="19" t="str">
        <f t="shared" si="14"/>
        <v/>
      </c>
      <c r="L57" s="214"/>
      <c r="M57" s="22">
        <f t="shared" si="15"/>
        <v>-7</v>
      </c>
      <c r="O57" s="210"/>
      <c r="P57" s="219"/>
      <c r="R57" s="23"/>
      <c r="S57" s="19"/>
      <c r="T57" s="237"/>
      <c r="U57" s="23"/>
      <c r="V57" s="19"/>
      <c r="W57" s="237"/>
      <c r="X57" s="23"/>
      <c r="Y57" s="19"/>
      <c r="Z57" s="237"/>
      <c r="AA57" s="23"/>
      <c r="AB57" s="19"/>
      <c r="AC57" s="237"/>
      <c r="AD57" s="23"/>
      <c r="AE57" s="19"/>
      <c r="AF57" s="237"/>
      <c r="AG57" s="23"/>
      <c r="AH57" s="19"/>
      <c r="AI57" s="237"/>
      <c r="AJ57" s="23"/>
      <c r="AK57" s="19"/>
      <c r="AL57" s="237"/>
      <c r="AM57" s="23"/>
      <c r="AN57" s="19"/>
      <c r="AO57" s="237"/>
      <c r="AP57" s="23"/>
      <c r="AQ57" s="19"/>
      <c r="AR57" s="237"/>
      <c r="AS57" s="23"/>
      <c r="AT57" s="19"/>
      <c r="AU57" s="237"/>
      <c r="AV57" s="23"/>
      <c r="AW57" s="19"/>
      <c r="AX57" s="237"/>
      <c r="AY57" s="23"/>
      <c r="AZ57" s="19"/>
      <c r="BA57" s="237"/>
      <c r="BB57" s="23"/>
      <c r="BC57" s="19"/>
      <c r="BD57" s="237"/>
      <c r="BE57" s="23"/>
      <c r="BF57" s="19"/>
      <c r="BG57" s="237"/>
      <c r="BH57" s="23"/>
      <c r="BI57" s="19"/>
      <c r="BJ57" s="237"/>
      <c r="BK57" s="23"/>
      <c r="BL57" s="19"/>
      <c r="BM57" s="237"/>
      <c r="BN57" s="23">
        <v>0</v>
      </c>
      <c r="BO57" s="19"/>
      <c r="BP57" s="237"/>
      <c r="BQ57" s="23"/>
      <c r="BR57" s="19"/>
      <c r="BS57" s="237"/>
      <c r="BT57" s="23"/>
      <c r="BU57" s="19"/>
      <c r="BV57" s="237"/>
      <c r="BW57" s="23"/>
      <c r="BX57" s="19"/>
      <c r="BY57" s="237"/>
      <c r="BZ57" s="23"/>
      <c r="CA57" s="19"/>
      <c r="CB57" s="237"/>
      <c r="CC57" s="23"/>
      <c r="CD57" s="19"/>
      <c r="CE57" s="237"/>
      <c r="CF57" s="23"/>
      <c r="CG57" s="19"/>
      <c r="CH57" s="237"/>
      <c r="CI57" s="23"/>
      <c r="CJ57" s="19"/>
      <c r="CK57" s="237"/>
      <c r="CL57" s="23"/>
      <c r="CM57" s="19"/>
      <c r="CN57" s="272"/>
      <c r="CO57" s="23"/>
      <c r="CP57" s="19"/>
      <c r="CQ57" s="272"/>
      <c r="CR57" s="272"/>
      <c r="CS57" s="273"/>
      <c r="CT57" s="268"/>
      <c r="CU57" s="268"/>
      <c r="CV57" s="274"/>
      <c r="CW57" s="274"/>
      <c r="CX57" s="274"/>
      <c r="CY57" s="274"/>
      <c r="CZ57" s="275"/>
      <c r="DA57" s="273"/>
      <c r="DB57" s="276"/>
      <c r="DC57" s="268"/>
      <c r="DD57" s="277"/>
      <c r="DE57" s="272"/>
      <c r="DF57" s="272"/>
      <c r="DG57" s="273"/>
      <c r="EG57" s="136"/>
      <c r="EH57" s="136"/>
      <c r="EI57" s="136"/>
      <c r="EJ57" s="136"/>
      <c r="EK57" s="136"/>
      <c r="EL57" s="136"/>
      <c r="EM57" s="136"/>
      <c r="EN57" s="136"/>
      <c r="EO57" s="136"/>
      <c r="EP57" s="136"/>
      <c r="EQ57" s="136"/>
      <c r="ER57" s="136"/>
      <c r="ES57" s="136"/>
      <c r="ET57" s="136"/>
      <c r="EU57" s="136"/>
    </row>
    <row r="58" spans="2:151" ht="13.45" x14ac:dyDescent="0.25">
      <c r="B58" s="17" t="s">
        <v>349</v>
      </c>
      <c r="C58" s="18" t="s">
        <v>424</v>
      </c>
      <c r="D58" s="19">
        <f t="shared" si="8"/>
        <v>1</v>
      </c>
      <c r="E58" s="19">
        <f t="shared" si="9"/>
        <v>1</v>
      </c>
      <c r="F58" s="19">
        <f t="shared" si="10"/>
        <v>0</v>
      </c>
      <c r="G58" s="19">
        <f t="shared" si="11"/>
        <v>0</v>
      </c>
      <c r="H58" s="20">
        <f t="shared" si="12"/>
        <v>0</v>
      </c>
      <c r="I58" s="19"/>
      <c r="J58" s="21">
        <f t="shared" si="13"/>
        <v>0</v>
      </c>
      <c r="K58" s="19" t="str">
        <f t="shared" si="14"/>
        <v/>
      </c>
      <c r="L58" s="214"/>
      <c r="M58" s="22">
        <f t="shared" si="15"/>
        <v>-7</v>
      </c>
      <c r="N58" s="181"/>
      <c r="O58" s="210"/>
      <c r="P58" s="219"/>
      <c r="R58" s="23"/>
      <c r="S58" s="19"/>
      <c r="T58" s="237"/>
      <c r="U58" s="23"/>
      <c r="V58" s="19"/>
      <c r="W58" s="237"/>
      <c r="X58" s="23"/>
      <c r="Y58" s="19"/>
      <c r="Z58" s="237"/>
      <c r="AA58" s="23"/>
      <c r="AB58" s="19"/>
      <c r="AC58" s="237"/>
      <c r="AD58" s="23"/>
      <c r="AE58" s="19"/>
      <c r="AF58" s="237"/>
      <c r="AG58" s="23"/>
      <c r="AH58" s="19"/>
      <c r="AI58" s="237"/>
      <c r="AJ58" s="23"/>
      <c r="AK58" s="19"/>
      <c r="AL58" s="237"/>
      <c r="AM58" s="23"/>
      <c r="AN58" s="19"/>
      <c r="AO58" s="237"/>
      <c r="AP58" s="23"/>
      <c r="AQ58" s="19"/>
      <c r="AR58" s="237"/>
      <c r="AS58" s="23"/>
      <c r="AT58" s="19"/>
      <c r="AU58" s="237"/>
      <c r="AV58" s="23">
        <v>0</v>
      </c>
      <c r="AW58" s="19"/>
      <c r="AX58" s="237"/>
      <c r="AY58" s="23"/>
      <c r="AZ58" s="19"/>
      <c r="BA58" s="237"/>
      <c r="BB58" s="23"/>
      <c r="BC58" s="19"/>
      <c r="BD58" s="237"/>
      <c r="BE58" s="23"/>
      <c r="BF58" s="19"/>
      <c r="BG58" s="237"/>
      <c r="BH58" s="23"/>
      <c r="BI58" s="19"/>
      <c r="BJ58" s="237"/>
      <c r="BK58" s="23"/>
      <c r="BL58" s="19"/>
      <c r="BM58" s="237"/>
      <c r="BN58" s="23"/>
      <c r="BO58" s="19"/>
      <c r="BP58" s="237"/>
      <c r="BQ58" s="23"/>
      <c r="BR58" s="19"/>
      <c r="BS58" s="237"/>
      <c r="BT58" s="23"/>
      <c r="BU58" s="19"/>
      <c r="BV58" s="237"/>
      <c r="BW58" s="23"/>
      <c r="BX58" s="19"/>
      <c r="BY58" s="237"/>
      <c r="BZ58" s="23"/>
      <c r="CA58" s="19"/>
      <c r="CB58" s="237"/>
      <c r="CC58" s="23"/>
      <c r="CD58" s="19"/>
      <c r="CE58" s="237"/>
      <c r="CF58" s="23"/>
      <c r="CG58" s="19"/>
      <c r="CH58" s="237"/>
      <c r="CI58" s="23"/>
      <c r="CJ58" s="19"/>
      <c r="CK58" s="237"/>
      <c r="CL58" s="23"/>
      <c r="CM58" s="19"/>
      <c r="CN58" s="272"/>
      <c r="CO58" s="23"/>
      <c r="CP58" s="19"/>
      <c r="CQ58" s="272"/>
      <c r="CR58" s="272"/>
      <c r="CS58" s="273"/>
      <c r="CT58" s="268"/>
      <c r="CU58" s="268"/>
      <c r="CV58" s="274"/>
      <c r="CW58" s="274"/>
      <c r="CX58" s="274"/>
      <c r="CY58" s="274"/>
      <c r="CZ58" s="275"/>
      <c r="DA58" s="273"/>
      <c r="DB58" s="276"/>
      <c r="DC58" s="268"/>
      <c r="DD58" s="277"/>
      <c r="DE58" s="272"/>
      <c r="DF58" s="272"/>
      <c r="DG58" s="273"/>
      <c r="EG58" s="136"/>
      <c r="EH58" s="136"/>
      <c r="EI58" s="136"/>
      <c r="EJ58" s="136"/>
      <c r="EK58" s="136"/>
      <c r="EL58" s="136"/>
      <c r="EM58" s="136"/>
      <c r="EN58" s="136"/>
      <c r="EO58" s="136"/>
      <c r="EP58" s="136"/>
      <c r="EQ58" s="136"/>
      <c r="ER58" s="136"/>
      <c r="ES58" s="136"/>
      <c r="ET58" s="136"/>
      <c r="EU58" s="136"/>
    </row>
    <row r="59" spans="2:151" ht="13.6" customHeight="1" x14ac:dyDescent="0.25">
      <c r="B59" s="17" t="s">
        <v>315</v>
      </c>
      <c r="C59" s="18" t="s">
        <v>419</v>
      </c>
      <c r="D59" s="19">
        <f t="shared" si="8"/>
        <v>1</v>
      </c>
      <c r="E59" s="19">
        <f t="shared" si="9"/>
        <v>1</v>
      </c>
      <c r="F59" s="19">
        <f t="shared" si="10"/>
        <v>0</v>
      </c>
      <c r="G59" s="19">
        <f t="shared" si="11"/>
        <v>0</v>
      </c>
      <c r="H59" s="20">
        <f t="shared" si="12"/>
        <v>0</v>
      </c>
      <c r="I59" s="19"/>
      <c r="J59" s="21">
        <f t="shared" si="13"/>
        <v>0</v>
      </c>
      <c r="K59" s="19" t="str">
        <f t="shared" si="14"/>
        <v/>
      </c>
      <c r="L59" s="214"/>
      <c r="M59" s="22">
        <f t="shared" si="15"/>
        <v>-7</v>
      </c>
      <c r="N59" s="181"/>
      <c r="O59" s="210"/>
      <c r="P59" s="219"/>
      <c r="R59" s="23"/>
      <c r="S59" s="19"/>
      <c r="T59" s="237"/>
      <c r="U59" s="23"/>
      <c r="V59" s="19"/>
      <c r="W59" s="237"/>
      <c r="X59" s="23"/>
      <c r="Y59" s="19"/>
      <c r="Z59" s="237"/>
      <c r="AA59" s="23"/>
      <c r="AB59" s="19"/>
      <c r="AC59" s="237"/>
      <c r="AD59" s="23"/>
      <c r="AE59" s="19"/>
      <c r="AF59" s="237"/>
      <c r="AG59" s="23"/>
      <c r="AH59" s="19"/>
      <c r="AI59" s="237"/>
      <c r="AJ59" s="23"/>
      <c r="AK59" s="19"/>
      <c r="AL59" s="237"/>
      <c r="AM59" s="23">
        <v>0</v>
      </c>
      <c r="AN59" s="19"/>
      <c r="AO59" s="237"/>
      <c r="AP59" s="23"/>
      <c r="AQ59" s="19"/>
      <c r="AR59" s="237"/>
      <c r="AS59" s="23"/>
      <c r="AT59" s="19"/>
      <c r="AU59" s="237"/>
      <c r="AV59" s="23"/>
      <c r="AW59" s="19"/>
      <c r="AX59" s="237"/>
      <c r="AY59" s="23"/>
      <c r="AZ59" s="19"/>
      <c r="BA59" s="237"/>
      <c r="BB59" s="23"/>
      <c r="BC59" s="19"/>
      <c r="BD59" s="237"/>
      <c r="BE59" s="23"/>
      <c r="BF59" s="19"/>
      <c r="BG59" s="237"/>
      <c r="BH59" s="23"/>
      <c r="BI59" s="19"/>
      <c r="BJ59" s="237"/>
      <c r="BK59" s="23"/>
      <c r="BL59" s="19"/>
      <c r="BM59" s="237"/>
      <c r="BN59" s="23"/>
      <c r="BO59" s="19"/>
      <c r="BP59" s="237"/>
      <c r="BQ59" s="23"/>
      <c r="BR59" s="19"/>
      <c r="BS59" s="237"/>
      <c r="BT59" s="23"/>
      <c r="BU59" s="19"/>
      <c r="BV59" s="237"/>
      <c r="BW59" s="23"/>
      <c r="BX59" s="19"/>
      <c r="BY59" s="237"/>
      <c r="BZ59" s="23"/>
      <c r="CA59" s="19"/>
      <c r="CB59" s="237"/>
      <c r="CC59" s="23"/>
      <c r="CD59" s="19"/>
      <c r="CE59" s="237"/>
      <c r="CF59" s="23"/>
      <c r="CG59" s="19"/>
      <c r="CH59" s="237"/>
      <c r="CI59" s="23"/>
      <c r="CJ59" s="19"/>
      <c r="CK59" s="237"/>
      <c r="CL59" s="23"/>
      <c r="CM59" s="19"/>
      <c r="CN59" s="272"/>
      <c r="CO59" s="23"/>
      <c r="CP59" s="19"/>
      <c r="CQ59" s="272"/>
      <c r="CR59" s="272"/>
      <c r="CS59" s="273"/>
      <c r="CT59" s="268"/>
      <c r="CU59" s="268"/>
      <c r="CV59" s="274"/>
      <c r="CW59" s="274"/>
      <c r="CX59" s="274"/>
      <c r="CY59" s="274"/>
      <c r="CZ59" s="275"/>
      <c r="DA59" s="273"/>
      <c r="DB59" s="276"/>
      <c r="DC59" s="268"/>
      <c r="DD59" s="277"/>
      <c r="DE59" s="272"/>
      <c r="DF59" s="272"/>
      <c r="DG59" s="273"/>
      <c r="EG59" s="136"/>
      <c r="EH59" s="136"/>
      <c r="EI59" s="136"/>
      <c r="EJ59" s="136"/>
      <c r="EK59" s="136"/>
      <c r="EL59" s="136"/>
      <c r="EM59" s="136"/>
      <c r="EN59" s="136"/>
      <c r="EO59" s="136"/>
      <c r="EP59" s="136"/>
      <c r="EQ59" s="136"/>
      <c r="ER59" s="136"/>
      <c r="ES59" s="136"/>
      <c r="ET59" s="136"/>
      <c r="EU59" s="136"/>
    </row>
    <row r="60" spans="2:151" ht="13.6" customHeight="1" x14ac:dyDescent="0.25">
      <c r="B60" s="17" t="s">
        <v>491</v>
      </c>
      <c r="C60" s="18" t="s">
        <v>423</v>
      </c>
      <c r="D60" s="19">
        <f t="shared" si="8"/>
        <v>1</v>
      </c>
      <c r="E60" s="19">
        <f t="shared" si="9"/>
        <v>1</v>
      </c>
      <c r="F60" s="19">
        <f t="shared" si="10"/>
        <v>0</v>
      </c>
      <c r="G60" s="19">
        <f t="shared" si="11"/>
        <v>0</v>
      </c>
      <c r="H60" s="20">
        <f t="shared" si="12"/>
        <v>0</v>
      </c>
      <c r="I60" s="19"/>
      <c r="J60" s="21">
        <f t="shared" si="13"/>
        <v>0</v>
      </c>
      <c r="K60" s="19"/>
      <c r="L60" s="214"/>
      <c r="M60" s="22">
        <f t="shared" si="15"/>
        <v>-7</v>
      </c>
      <c r="N60" s="181"/>
      <c r="O60" s="210"/>
      <c r="P60" s="219"/>
      <c r="R60" s="23"/>
      <c r="S60" s="19"/>
      <c r="T60" s="237"/>
      <c r="U60" s="23"/>
      <c r="V60" s="19"/>
      <c r="W60" s="237"/>
      <c r="X60" s="23"/>
      <c r="Y60" s="19"/>
      <c r="Z60" s="237"/>
      <c r="AA60" s="23"/>
      <c r="AB60" s="19"/>
      <c r="AC60" s="237"/>
      <c r="AD60" s="23"/>
      <c r="AE60" s="19"/>
      <c r="AF60" s="237"/>
      <c r="AG60" s="23"/>
      <c r="AH60" s="19"/>
      <c r="AI60" s="237"/>
      <c r="AJ60" s="23"/>
      <c r="AK60" s="19"/>
      <c r="AL60" s="237"/>
      <c r="AM60" s="23"/>
      <c r="AN60" s="19"/>
      <c r="AO60" s="237"/>
      <c r="AP60" s="23"/>
      <c r="AQ60" s="19"/>
      <c r="AR60" s="237"/>
      <c r="AS60" s="23"/>
      <c r="AT60" s="19"/>
      <c r="AU60" s="237"/>
      <c r="AV60" s="23"/>
      <c r="AW60" s="19"/>
      <c r="AX60" s="237"/>
      <c r="AY60" s="23"/>
      <c r="AZ60" s="19"/>
      <c r="BA60" s="237"/>
      <c r="BB60" s="23"/>
      <c r="BC60" s="19"/>
      <c r="BD60" s="237"/>
      <c r="BE60" s="23"/>
      <c r="BF60" s="19"/>
      <c r="BG60" s="237"/>
      <c r="BH60" s="23"/>
      <c r="BI60" s="19"/>
      <c r="BJ60" s="237"/>
      <c r="BK60" s="23"/>
      <c r="BL60" s="19"/>
      <c r="BM60" s="237"/>
      <c r="BN60" s="23"/>
      <c r="BO60" s="19"/>
      <c r="BP60" s="237"/>
      <c r="BQ60" s="23"/>
      <c r="BR60" s="19"/>
      <c r="BS60" s="237"/>
      <c r="BT60" s="23"/>
      <c r="BU60" s="19"/>
      <c r="BV60" s="237"/>
      <c r="BW60" s="23"/>
      <c r="BX60" s="19"/>
      <c r="BY60" s="237"/>
      <c r="BZ60" s="23"/>
      <c r="CA60" s="19"/>
      <c r="CB60" s="237"/>
      <c r="CC60" s="23"/>
      <c r="CD60" s="19"/>
      <c r="CE60" s="237"/>
      <c r="CF60" s="23">
        <v>0</v>
      </c>
      <c r="CG60" s="19"/>
      <c r="CH60" s="237"/>
      <c r="CI60" s="23"/>
      <c r="CJ60" s="19"/>
      <c r="CK60" s="237"/>
      <c r="CL60" s="23"/>
      <c r="CM60" s="19"/>
      <c r="CN60" s="272"/>
      <c r="CO60" s="23"/>
      <c r="CP60" s="19"/>
      <c r="CQ60" s="272"/>
      <c r="CR60" s="272"/>
      <c r="CS60" s="273"/>
      <c r="CT60" s="268"/>
      <c r="CU60" s="268"/>
      <c r="CV60" s="274"/>
      <c r="CW60" s="274"/>
      <c r="CX60" s="274"/>
      <c r="CY60" s="274"/>
      <c r="CZ60" s="275"/>
      <c r="DA60" s="273"/>
      <c r="DB60" s="276"/>
      <c r="DC60" s="268"/>
      <c r="DD60" s="277"/>
      <c r="DE60" s="272"/>
      <c r="DF60" s="272"/>
      <c r="DG60" s="273"/>
      <c r="EG60" s="136"/>
      <c r="EH60" s="136"/>
      <c r="EI60" s="136"/>
      <c r="EJ60" s="136"/>
      <c r="EK60" s="136"/>
      <c r="EL60" s="136"/>
      <c r="EM60" s="136"/>
      <c r="EN60" s="136"/>
      <c r="EO60" s="136"/>
      <c r="EP60" s="136"/>
      <c r="EQ60" s="136"/>
      <c r="ER60" s="136"/>
      <c r="ES60" s="136"/>
      <c r="ET60" s="136"/>
      <c r="EU60" s="136"/>
    </row>
    <row r="61" spans="2:151" ht="13.6" customHeight="1" x14ac:dyDescent="0.25">
      <c r="B61" s="17" t="s">
        <v>337</v>
      </c>
      <c r="C61" s="18" t="s">
        <v>430</v>
      </c>
      <c r="D61" s="19">
        <f t="shared" ref="D61:D64" si="16">COUNTA(R61,U61,X61,AA61,AD61,AG61,AJ61,AM61,AP61,AS61,AV61,AY61,BB61,BE61,BH61,BK61,BN61,BQ61,BT61,BW61,BZ61,CF61,CI61,CL61,CC61,CO61,CR61,DF61)</f>
        <v>1</v>
      </c>
      <c r="E61" s="307" t="str">
        <f t="shared" ref="E61:E64" si="17">IF(COUNT(R61,U61,X61,AA61,AD61,AG61,AJ61,AM61,AP61,AS61,AV61,AY61,BB61,BE61,BH61,BK61,BN61,BQ61,BT61,BW61,BZ61,CC61,CF61,CI61,CL61,CO61,CR61,DF61)=0,"-",COUNT(R61,U61,X61,AA61,AD61,AG61,AJ61,AM61,AP61,AS61,AV61,AY61,BB61,BE61,BH61,BK61,BN61,BQ61,BT61,BW61,BZ61,CC61,CF61,CI61,CL61,CO61,CR61,DF61))</f>
        <v>-</v>
      </c>
      <c r="F61" s="307" t="str">
        <f t="shared" ref="F61:F64" si="18">IF(E61="-","-",COUNTA(S61,V61,Y61,AB61,AE61,AH61,AK61,AN61,CD61,AQ61,AT61,AW61,AZ61,BC61,BF61,BI61,BL61,BO61,BR61,BU61,BX61,CA61,CG61,CJ61,CM61,CP61,CS61,DG61))</f>
        <v>-</v>
      </c>
      <c r="G61" s="307" t="str">
        <f t="shared" ref="G61:G64" si="19">IF(E61="-","-",SUM(R61:DG61))</f>
        <v>-</v>
      </c>
      <c r="H61" s="306" t="str">
        <f t="shared" ref="H61" si="20">IF(E61="-","-",MAX(R61:DG61))</f>
        <v>-</v>
      </c>
      <c r="I61" s="19"/>
      <c r="J61" s="21" t="str">
        <f t="shared" ref="J61:J64" si="21">IF(E61="-","-",IF(E61-F61=0,G61,G61/(E61-F61)))</f>
        <v>-</v>
      </c>
      <c r="K61" s="19" t="e">
        <f t="shared" ref="K61:K64" si="22">IF(E61=0,"",IF(E61-F61=0,"*",""))</f>
        <v>#VALUE!</v>
      </c>
      <c r="L61" s="214"/>
      <c r="M61" s="22">
        <f t="shared" ref="M61:M64" si="23">IF(E61="-", 0,G61-((E61-F61)*7))</f>
        <v>0</v>
      </c>
      <c r="N61" s="181"/>
      <c r="O61" s="210"/>
      <c r="P61" s="219"/>
      <c r="R61" s="23"/>
      <c r="S61" s="19"/>
      <c r="T61" s="237"/>
      <c r="U61" s="23"/>
      <c r="V61" s="19"/>
      <c r="W61" s="237"/>
      <c r="X61" s="23"/>
      <c r="Y61" s="19"/>
      <c r="Z61" s="237"/>
      <c r="AA61" s="23"/>
      <c r="AB61" s="19"/>
      <c r="AC61" s="237"/>
      <c r="AD61" s="23"/>
      <c r="AE61" s="19"/>
      <c r="AF61" s="237"/>
      <c r="AG61" s="23"/>
      <c r="AH61" s="19"/>
      <c r="AI61" s="237"/>
      <c r="AJ61" s="23"/>
      <c r="AK61" s="19"/>
      <c r="AL61" s="237"/>
      <c r="AM61" s="23"/>
      <c r="AN61" s="19"/>
      <c r="AO61" s="237"/>
      <c r="AP61" s="23"/>
      <c r="AQ61" s="19"/>
      <c r="AR61" s="237"/>
      <c r="AS61" s="23"/>
      <c r="AT61" s="19"/>
      <c r="AU61" s="237"/>
      <c r="AV61" s="23"/>
      <c r="AW61" s="19"/>
      <c r="AX61" s="237"/>
      <c r="AY61" s="23"/>
      <c r="AZ61" s="19"/>
      <c r="BA61" s="237"/>
      <c r="BB61" s="23"/>
      <c r="BC61" s="19"/>
      <c r="BD61" s="237"/>
      <c r="BE61" s="23"/>
      <c r="BF61" s="19"/>
      <c r="BG61" s="237"/>
      <c r="BH61" s="23" t="s">
        <v>159</v>
      </c>
      <c r="BI61" s="19"/>
      <c r="BJ61" s="237"/>
      <c r="BK61" s="23"/>
      <c r="BL61" s="19"/>
      <c r="BM61" s="237"/>
      <c r="BN61" s="23"/>
      <c r="BO61" s="19"/>
      <c r="BP61" s="237"/>
      <c r="BQ61" s="23"/>
      <c r="BR61" s="19"/>
      <c r="BS61" s="237"/>
      <c r="BT61" s="23"/>
      <c r="BU61" s="19"/>
      <c r="BV61" s="237"/>
      <c r="BW61" s="23"/>
      <c r="BX61" s="19"/>
      <c r="BY61" s="237"/>
      <c r="BZ61" s="23"/>
      <c r="CA61" s="19"/>
      <c r="CB61" s="237"/>
      <c r="CC61" s="23"/>
      <c r="CD61" s="19"/>
      <c r="CE61" s="237"/>
      <c r="CF61" s="23"/>
      <c r="CG61" s="19"/>
      <c r="CH61" s="237"/>
      <c r="CI61" s="23"/>
      <c r="CJ61" s="19"/>
      <c r="CK61" s="237"/>
      <c r="CL61" s="23"/>
      <c r="CM61" s="19"/>
      <c r="CN61" s="272"/>
      <c r="CO61" s="23"/>
      <c r="CP61" s="19"/>
      <c r="CQ61" s="272"/>
      <c r="CR61" s="272"/>
      <c r="CS61" s="273"/>
      <c r="CT61" s="268"/>
      <c r="CU61" s="268"/>
      <c r="CV61" s="274"/>
      <c r="CW61" s="274"/>
      <c r="CX61" s="274"/>
      <c r="CY61" s="274"/>
      <c r="CZ61" s="275"/>
      <c r="DA61" s="273"/>
      <c r="DB61" s="276"/>
      <c r="DC61" s="268"/>
      <c r="DD61" s="277"/>
      <c r="DE61" s="272"/>
      <c r="DF61" s="272"/>
      <c r="DG61" s="273"/>
      <c r="EG61" s="136"/>
      <c r="EH61" s="136"/>
      <c r="EI61" s="136"/>
      <c r="EJ61" s="136"/>
      <c r="EK61" s="136"/>
      <c r="EL61" s="136"/>
      <c r="EM61" s="136"/>
      <c r="EN61" s="136"/>
      <c r="EO61" s="136"/>
      <c r="EP61" s="136"/>
      <c r="EQ61" s="136"/>
      <c r="ER61" s="136"/>
      <c r="ES61" s="136"/>
      <c r="ET61" s="136"/>
      <c r="EU61" s="136"/>
    </row>
    <row r="62" spans="2:151" ht="13.6" customHeight="1" x14ac:dyDescent="0.25">
      <c r="B62" s="17" t="s">
        <v>531</v>
      </c>
      <c r="C62" s="18" t="s">
        <v>432</v>
      </c>
      <c r="D62" s="19">
        <f t="shared" si="16"/>
        <v>1</v>
      </c>
      <c r="E62" s="307" t="str">
        <f t="shared" si="17"/>
        <v>-</v>
      </c>
      <c r="F62" s="307" t="str">
        <f t="shared" si="18"/>
        <v>-</v>
      </c>
      <c r="G62" s="307" t="str">
        <f t="shared" si="19"/>
        <v>-</v>
      </c>
      <c r="H62" s="306" t="str">
        <f t="shared" ref="H62:H64" si="24">IF(E62="-","-",MAX(R62:DG62))</f>
        <v>-</v>
      </c>
      <c r="I62" s="19"/>
      <c r="J62" s="21" t="str">
        <f t="shared" si="21"/>
        <v>-</v>
      </c>
      <c r="K62" s="19" t="e">
        <f t="shared" si="22"/>
        <v>#VALUE!</v>
      </c>
      <c r="L62" s="214"/>
      <c r="M62" s="22">
        <f t="shared" si="23"/>
        <v>0</v>
      </c>
      <c r="O62" s="210"/>
      <c r="P62" s="219"/>
      <c r="R62" s="23"/>
      <c r="S62" s="19"/>
      <c r="T62" s="237"/>
      <c r="U62" s="23"/>
      <c r="V62" s="19"/>
      <c r="W62" s="237"/>
      <c r="X62" s="23"/>
      <c r="Y62" s="19"/>
      <c r="Z62" s="237"/>
      <c r="AA62" s="23"/>
      <c r="AB62" s="19"/>
      <c r="AC62" s="237"/>
      <c r="AD62" s="23" t="s">
        <v>159</v>
      </c>
      <c r="AE62" s="19"/>
      <c r="AF62" s="237"/>
      <c r="AG62" s="23"/>
      <c r="AH62" s="19"/>
      <c r="AI62" s="237"/>
      <c r="AJ62" s="23"/>
      <c r="AK62" s="19"/>
      <c r="AL62" s="237"/>
      <c r="AM62" s="23"/>
      <c r="AN62" s="19"/>
      <c r="AO62" s="237"/>
      <c r="AP62" s="23"/>
      <c r="AQ62" s="19"/>
      <c r="AR62" s="237"/>
      <c r="AS62" s="23"/>
      <c r="AT62" s="19"/>
      <c r="AU62" s="237"/>
      <c r="AV62" s="23"/>
      <c r="AW62" s="19"/>
      <c r="AX62" s="237"/>
      <c r="AY62" s="23"/>
      <c r="AZ62" s="19"/>
      <c r="BA62" s="237"/>
      <c r="BB62" s="23"/>
      <c r="BC62" s="19"/>
      <c r="BD62" s="237"/>
      <c r="BE62" s="23"/>
      <c r="BF62" s="19"/>
      <c r="BG62" s="237"/>
      <c r="BH62" s="23"/>
      <c r="BI62" s="19"/>
      <c r="BJ62" s="237"/>
      <c r="BK62" s="23"/>
      <c r="BL62" s="19"/>
      <c r="BM62" s="237"/>
      <c r="BN62" s="23"/>
      <c r="BO62" s="19"/>
      <c r="BP62" s="237"/>
      <c r="BQ62" s="23"/>
      <c r="BR62" s="19"/>
      <c r="BS62" s="237"/>
      <c r="BT62" s="23"/>
      <c r="BU62" s="19"/>
      <c r="BV62" s="237"/>
      <c r="BW62" s="23"/>
      <c r="BX62" s="19"/>
      <c r="BY62" s="237"/>
      <c r="BZ62" s="23"/>
      <c r="CA62" s="19"/>
      <c r="CB62" s="237"/>
      <c r="CC62" s="23"/>
      <c r="CD62" s="19"/>
      <c r="CE62" s="237"/>
      <c r="CF62" s="23"/>
      <c r="CG62" s="19"/>
      <c r="CH62" s="237"/>
      <c r="CI62" s="23"/>
      <c r="CJ62" s="19"/>
      <c r="CK62" s="237"/>
      <c r="CL62" s="23"/>
      <c r="CM62" s="19"/>
      <c r="CN62" s="272"/>
      <c r="CO62" s="23"/>
      <c r="CP62" s="19"/>
      <c r="CQ62" s="272"/>
      <c r="CR62" s="272"/>
      <c r="CS62" s="273"/>
      <c r="CT62" s="268"/>
      <c r="CU62" s="268"/>
      <c r="CV62" s="274"/>
      <c r="CW62" s="274"/>
      <c r="CX62" s="274"/>
      <c r="CY62" s="274"/>
      <c r="CZ62" s="275"/>
      <c r="DA62" s="273"/>
      <c r="DB62" s="276"/>
      <c r="DC62" s="268"/>
      <c r="DD62" s="277"/>
      <c r="DE62" s="272"/>
      <c r="DF62" s="272"/>
      <c r="DG62" s="273"/>
      <c r="EG62" s="136"/>
      <c r="EH62" s="136"/>
      <c r="EI62" s="136"/>
      <c r="EJ62" s="136"/>
      <c r="EK62" s="136"/>
      <c r="EL62" s="136"/>
      <c r="EM62" s="136"/>
      <c r="EN62" s="136"/>
      <c r="EO62" s="136"/>
      <c r="EP62" s="136"/>
      <c r="EQ62" s="136"/>
      <c r="ER62" s="136"/>
      <c r="ES62" s="136"/>
      <c r="ET62" s="136"/>
      <c r="EU62" s="136"/>
    </row>
    <row r="63" spans="2:151" ht="13.6" customHeight="1" x14ac:dyDescent="0.25">
      <c r="B63" s="17" t="s">
        <v>513</v>
      </c>
      <c r="C63" s="18" t="s">
        <v>419</v>
      </c>
      <c r="D63" s="19">
        <f t="shared" ref="D63" si="25">COUNTA(R63,U63,X63,AA63,AD63,AG63,AJ63,AM63,AP63,AS63,AV63,AY63,BB63,BE63,BH63,BK63,BN63,BQ63,BT63,BW63,BZ63,CF63,CI63,CL63,CC63,CO63,CR63,DF63)</f>
        <v>1</v>
      </c>
      <c r="E63" s="19" t="str">
        <f t="shared" ref="E63" si="26">IF(COUNT(R63,U63,X63,AA63,AD63,AG63,AJ63,AM63,AP63,AS63,AV63,AY63,BB63,BE63,BH63,BK63,BN63,BQ63,BT63,BW63,BZ63,CC63,CF63,CI63,CL63,CO63,CR63,DF63)=0,"-",COUNT(R63,U63,X63,AA63,AD63,AG63,AJ63,AM63,AP63,AS63,AV63,AY63,BB63,BE63,BH63,BK63,BN63,BQ63,BT63,BW63,BZ63,CC63,CF63,CI63,CL63,CO63,CR63,DF63))</f>
        <v>-</v>
      </c>
      <c r="F63" s="19" t="str">
        <f t="shared" ref="F63" si="27">IF(E63="-","-",COUNTA(S63,V63,Y63,AB63,AE63,AH63,AK63,AN63,CD63,AQ63,AT63,AW63,AZ63,BC63,BF63,BI63,BL63,BO63,BR63,BU63,BX63,CA63,CG63,CJ63,CM63,CP63,CS63,DG63))</f>
        <v>-</v>
      </c>
      <c r="G63" s="19" t="str">
        <f t="shared" ref="G63" si="28">IF(E63="-","-",SUM(R63:DG63))</f>
        <v>-</v>
      </c>
      <c r="H63" s="20" t="str">
        <f t="shared" ref="H63" si="29">IF(E63="-","-",MAX(R63:DG63))</f>
        <v>-</v>
      </c>
      <c r="I63" s="19"/>
      <c r="J63" s="21" t="str">
        <f t="shared" ref="J63" si="30">IF(E63="-","-",IF(E63-F63=0,G63,G63/(E63-F63)))</f>
        <v>-</v>
      </c>
      <c r="K63" s="19" t="e">
        <f t="shared" ref="K63" si="31">IF(E63=0,"",IF(E63-F63=0,"*",""))</f>
        <v>#VALUE!</v>
      </c>
      <c r="L63" s="214"/>
      <c r="M63" s="22">
        <f t="shared" ref="M63" si="32">IF(E63="-", 0,G63-((E63-F63)*7))</f>
        <v>0</v>
      </c>
      <c r="N63" s="181"/>
      <c r="O63" s="210"/>
      <c r="P63" s="219"/>
      <c r="R63" s="23"/>
      <c r="S63" s="19"/>
      <c r="T63" s="237"/>
      <c r="U63" s="23"/>
      <c r="V63" s="19"/>
      <c r="W63" s="237"/>
      <c r="X63" s="23"/>
      <c r="Y63" s="19"/>
      <c r="Z63" s="237"/>
      <c r="AA63" s="23"/>
      <c r="AB63" s="19"/>
      <c r="AC63" s="237"/>
      <c r="AD63" s="23"/>
      <c r="AE63" s="19"/>
      <c r="AF63" s="237"/>
      <c r="AG63" s="23"/>
      <c r="AH63" s="19"/>
      <c r="AI63" s="237"/>
      <c r="AJ63" s="23"/>
      <c r="AK63" s="19"/>
      <c r="AL63" s="237"/>
      <c r="AM63" s="23"/>
      <c r="AN63" s="19"/>
      <c r="AO63" s="237"/>
      <c r="AP63" s="23"/>
      <c r="AQ63" s="19"/>
      <c r="AR63" s="237"/>
      <c r="AS63" s="23"/>
      <c r="AT63" s="19"/>
      <c r="AU63" s="237"/>
      <c r="AV63" s="23"/>
      <c r="AW63" s="19"/>
      <c r="AX63" s="237"/>
      <c r="AY63" s="23"/>
      <c r="AZ63" s="19"/>
      <c r="BA63" s="237"/>
      <c r="BB63" s="23"/>
      <c r="BC63" s="19"/>
      <c r="BD63" s="237"/>
      <c r="BE63" s="23"/>
      <c r="BF63" s="19"/>
      <c r="BG63" s="237"/>
      <c r="BH63" s="23"/>
      <c r="BI63" s="19"/>
      <c r="BJ63" s="237"/>
      <c r="BK63" s="23"/>
      <c r="BL63" s="19"/>
      <c r="BM63" s="237"/>
      <c r="BN63" s="23"/>
      <c r="BO63" s="19"/>
      <c r="BP63" s="237"/>
      <c r="BQ63" s="23"/>
      <c r="BR63" s="19"/>
      <c r="BS63" s="237"/>
      <c r="BT63" s="23"/>
      <c r="BU63" s="19"/>
      <c r="BV63" s="237"/>
      <c r="BW63" s="23"/>
      <c r="BX63" s="19"/>
      <c r="BY63" s="237"/>
      <c r="BZ63" s="23"/>
      <c r="CA63" s="19"/>
      <c r="CB63" s="237"/>
      <c r="CC63" s="23"/>
      <c r="CD63" s="19"/>
      <c r="CE63" s="237"/>
      <c r="CF63" s="23"/>
      <c r="CG63" s="19"/>
      <c r="CH63" s="237"/>
      <c r="CI63" s="23"/>
      <c r="CJ63" s="19"/>
      <c r="CK63" s="237"/>
      <c r="CL63" s="23" t="s">
        <v>159</v>
      </c>
      <c r="CM63" s="19"/>
      <c r="CN63" s="272"/>
      <c r="CO63" s="23"/>
      <c r="CP63" s="19"/>
      <c r="CQ63" s="272"/>
      <c r="CR63" s="272"/>
      <c r="CS63" s="273"/>
      <c r="CT63" s="268"/>
      <c r="CU63" s="268"/>
      <c r="CV63" s="274"/>
      <c r="CW63" s="274"/>
      <c r="CX63" s="274"/>
      <c r="CY63" s="274"/>
      <c r="CZ63" s="275"/>
      <c r="DA63" s="273"/>
      <c r="DB63" s="276"/>
      <c r="DC63" s="268"/>
      <c r="DD63" s="277"/>
      <c r="DE63" s="272"/>
      <c r="DF63" s="272"/>
      <c r="DG63" s="273"/>
      <c r="EG63" s="136"/>
      <c r="EH63" s="136"/>
      <c r="EI63" s="136"/>
      <c r="EJ63" s="136"/>
      <c r="EK63" s="136"/>
      <c r="EL63" s="136"/>
      <c r="EM63" s="136"/>
      <c r="EN63" s="136"/>
      <c r="EO63" s="136"/>
      <c r="EP63" s="136"/>
      <c r="EQ63" s="136"/>
      <c r="ER63" s="136"/>
      <c r="ES63" s="136"/>
      <c r="ET63" s="136"/>
      <c r="EU63" s="136"/>
    </row>
    <row r="64" spans="2:151" ht="13.6" customHeight="1" x14ac:dyDescent="0.25">
      <c r="B64" s="17" t="s">
        <v>341</v>
      </c>
      <c r="C64" s="18" t="s">
        <v>423</v>
      </c>
      <c r="D64" s="19">
        <f t="shared" si="16"/>
        <v>1</v>
      </c>
      <c r="E64" s="307" t="str">
        <f t="shared" si="17"/>
        <v>-</v>
      </c>
      <c r="F64" s="307" t="str">
        <f t="shared" si="18"/>
        <v>-</v>
      </c>
      <c r="G64" s="307" t="str">
        <f t="shared" si="19"/>
        <v>-</v>
      </c>
      <c r="H64" s="306" t="str">
        <f t="shared" si="24"/>
        <v>-</v>
      </c>
      <c r="I64" s="19"/>
      <c r="J64" s="21" t="str">
        <f t="shared" si="21"/>
        <v>-</v>
      </c>
      <c r="K64" s="19" t="e">
        <f t="shared" si="22"/>
        <v>#VALUE!</v>
      </c>
      <c r="L64" s="214"/>
      <c r="M64" s="22">
        <f t="shared" si="23"/>
        <v>0</v>
      </c>
      <c r="N64" s="181"/>
      <c r="O64" s="210"/>
      <c r="P64" s="219"/>
      <c r="R64" s="23"/>
      <c r="S64" s="19"/>
      <c r="T64" s="237"/>
      <c r="U64" s="23"/>
      <c r="V64" s="19"/>
      <c r="W64" s="237"/>
      <c r="X64" s="23"/>
      <c r="Y64" s="19"/>
      <c r="Z64" s="237"/>
      <c r="AA64" s="23"/>
      <c r="AB64" s="19"/>
      <c r="AC64" s="237"/>
      <c r="AD64" s="23"/>
      <c r="AE64" s="19"/>
      <c r="AF64" s="237"/>
      <c r="AG64" s="23"/>
      <c r="AH64" s="19"/>
      <c r="AI64" s="237"/>
      <c r="AJ64" s="23"/>
      <c r="AK64" s="19"/>
      <c r="AL64" s="237"/>
      <c r="AM64" s="23"/>
      <c r="AN64" s="19"/>
      <c r="AO64" s="237"/>
      <c r="AP64" s="23"/>
      <c r="AQ64" s="19"/>
      <c r="AR64" s="237"/>
      <c r="AS64" s="23"/>
      <c r="AT64" s="19"/>
      <c r="AU64" s="237"/>
      <c r="AV64" s="23"/>
      <c r="AW64" s="19"/>
      <c r="AX64" s="237"/>
      <c r="AY64" s="23" t="s">
        <v>159</v>
      </c>
      <c r="AZ64" s="19"/>
      <c r="BA64" s="237"/>
      <c r="BB64" s="23"/>
      <c r="BC64" s="19"/>
      <c r="BD64" s="237"/>
      <c r="BE64" s="23"/>
      <c r="BF64" s="19"/>
      <c r="BG64" s="237"/>
      <c r="BH64" s="23"/>
      <c r="BI64" s="19"/>
      <c r="BJ64" s="237"/>
      <c r="BK64" s="23"/>
      <c r="BL64" s="19"/>
      <c r="BM64" s="237"/>
      <c r="BN64" s="23"/>
      <c r="BO64" s="19"/>
      <c r="BP64" s="237"/>
      <c r="BQ64" s="23"/>
      <c r="BR64" s="19"/>
      <c r="BS64" s="237"/>
      <c r="BT64" s="23"/>
      <c r="BU64" s="19"/>
      <c r="BV64" s="237"/>
      <c r="BW64" s="23"/>
      <c r="BX64" s="19"/>
      <c r="BY64" s="237"/>
      <c r="BZ64" s="23"/>
      <c r="CA64" s="19"/>
      <c r="CB64" s="237"/>
      <c r="CC64" s="23"/>
      <c r="CD64" s="19"/>
      <c r="CE64" s="237"/>
      <c r="CF64" s="23"/>
      <c r="CG64" s="19"/>
      <c r="CH64" s="237"/>
      <c r="CI64" s="23"/>
      <c r="CJ64" s="19"/>
      <c r="CK64" s="237"/>
      <c r="CL64" s="23"/>
      <c r="CM64" s="19"/>
      <c r="CN64" s="272"/>
      <c r="CO64" s="23"/>
      <c r="CP64" s="19"/>
      <c r="CQ64" s="272"/>
      <c r="CR64" s="272"/>
      <c r="CS64" s="273"/>
      <c r="CT64" s="268"/>
      <c r="CU64" s="268"/>
      <c r="CV64" s="274"/>
      <c r="CW64" s="274"/>
      <c r="CX64" s="274"/>
      <c r="CY64" s="274"/>
      <c r="CZ64" s="275"/>
      <c r="DA64" s="273"/>
      <c r="DB64" s="276"/>
      <c r="DC64" s="268"/>
      <c r="DD64" s="277"/>
      <c r="DE64" s="272"/>
      <c r="DF64" s="272"/>
      <c r="DG64" s="273"/>
      <c r="EG64" s="136"/>
      <c r="EH64" s="136"/>
      <c r="EI64" s="136"/>
      <c r="EJ64" s="136"/>
      <c r="EK64" s="136"/>
      <c r="EL64" s="136"/>
      <c r="EM64" s="136"/>
      <c r="EN64" s="136"/>
      <c r="EO64" s="136"/>
      <c r="EP64" s="136"/>
      <c r="EQ64" s="136"/>
      <c r="ER64" s="136"/>
      <c r="ES64" s="136"/>
      <c r="ET64" s="136"/>
      <c r="EU64" s="136"/>
    </row>
    <row r="65" spans="1:152" ht="13.6" customHeight="1" x14ac:dyDescent="0.25">
      <c r="B65" s="239"/>
      <c r="C65" s="239"/>
      <c r="D65" s="187"/>
      <c r="E65" s="187"/>
      <c r="F65" s="187"/>
      <c r="G65" s="187"/>
      <c r="H65" s="187"/>
      <c r="I65" s="187"/>
      <c r="J65" s="187"/>
      <c r="K65" s="187"/>
      <c r="L65" s="186"/>
      <c r="M65" s="187"/>
      <c r="N65" s="214"/>
      <c r="O65" s="240"/>
      <c r="P65" s="240"/>
      <c r="R65" s="240"/>
      <c r="S65" s="241"/>
      <c r="U65" s="240"/>
      <c r="V65" s="241"/>
      <c r="W65" s="240"/>
      <c r="X65" s="240"/>
      <c r="Y65" s="241"/>
      <c r="AA65" s="240"/>
      <c r="AB65" s="241"/>
      <c r="AD65" s="240"/>
      <c r="AE65" s="241"/>
      <c r="AG65" s="240"/>
      <c r="AH65" s="241"/>
      <c r="AJ65" s="240"/>
      <c r="AK65" s="241"/>
      <c r="AM65" s="240"/>
      <c r="AN65" s="241"/>
      <c r="AP65" s="240"/>
      <c r="AQ65" s="241"/>
      <c r="AS65" s="240"/>
      <c r="AT65" s="241"/>
      <c r="AV65" s="240"/>
      <c r="AW65" s="241"/>
      <c r="AY65" s="240"/>
      <c r="AZ65" s="241"/>
      <c r="BB65" s="240"/>
      <c r="BC65" s="241"/>
      <c r="BE65" s="240"/>
      <c r="BF65" s="241"/>
      <c r="BH65" s="240"/>
      <c r="BI65" s="241"/>
      <c r="BK65" s="240"/>
      <c r="BL65" s="241"/>
      <c r="BN65" s="240"/>
      <c r="BO65" s="241"/>
      <c r="BQ65" s="240"/>
      <c r="BR65" s="241"/>
      <c r="BT65" s="240"/>
      <c r="BU65" s="241"/>
      <c r="BW65" s="240"/>
      <c r="BX65" s="241"/>
      <c r="BZ65" s="240"/>
      <c r="CA65" s="241"/>
      <c r="CC65" s="240"/>
      <c r="CD65" s="241"/>
      <c r="CF65" s="240"/>
      <c r="CG65" s="241"/>
      <c r="CI65" s="240"/>
      <c r="CJ65" s="241"/>
      <c r="CL65" s="240"/>
      <c r="CM65" s="241"/>
      <c r="CN65" s="268"/>
      <c r="CO65" s="240"/>
      <c r="CP65" s="241"/>
      <c r="CQ65" s="268"/>
      <c r="CR65" s="268"/>
      <c r="CS65" s="278"/>
      <c r="CT65" s="268"/>
      <c r="CU65" s="268"/>
      <c r="CV65" s="268"/>
      <c r="CW65" s="268"/>
      <c r="CX65" s="268"/>
      <c r="CY65" s="268"/>
      <c r="CZ65" s="268"/>
      <c r="DA65" s="268"/>
      <c r="DB65" s="268"/>
      <c r="DC65" s="268"/>
      <c r="DD65" s="268"/>
      <c r="DE65" s="268"/>
      <c r="DF65" s="268"/>
      <c r="DG65" s="278"/>
    </row>
    <row r="66" spans="1:152" ht="13.6" customHeight="1" x14ac:dyDescent="0.25">
      <c r="B66" s="212" t="s">
        <v>65</v>
      </c>
      <c r="C66" s="181"/>
      <c r="D66" s="181"/>
      <c r="E66" s="181"/>
      <c r="F66" s="181"/>
      <c r="G66" s="181"/>
      <c r="H66" s="181"/>
      <c r="I66" s="181"/>
      <c r="J66" s="181"/>
      <c r="K66" s="181"/>
      <c r="L66" s="181"/>
      <c r="M66" s="181"/>
      <c r="N66" s="212"/>
      <c r="O66" s="212"/>
      <c r="S66" s="214"/>
      <c r="V66" s="214"/>
      <c r="Y66" s="214"/>
      <c r="AB66" s="214"/>
      <c r="AE66" s="214"/>
      <c r="AH66" s="214"/>
      <c r="AK66" s="214"/>
      <c r="AN66" s="214"/>
      <c r="AQ66" s="214"/>
      <c r="AT66" s="214"/>
      <c r="AW66" s="214"/>
      <c r="AZ66" s="214"/>
      <c r="BC66" s="214"/>
      <c r="BF66" s="214"/>
      <c r="BI66" s="214"/>
      <c r="BL66" s="214"/>
      <c r="BO66" s="214"/>
      <c r="BR66" s="214"/>
      <c r="BU66" s="214"/>
      <c r="BX66" s="214"/>
      <c r="CA66" s="214"/>
      <c r="CD66" s="214"/>
      <c r="CG66" s="214"/>
      <c r="CJ66" s="214"/>
      <c r="CM66" s="214"/>
      <c r="CP66" s="214"/>
      <c r="CS66" s="214"/>
      <c r="EG66" s="136"/>
      <c r="EH66" s="136"/>
      <c r="EI66" s="136"/>
      <c r="EJ66" s="136"/>
      <c r="EK66" s="136"/>
      <c r="EL66" s="136"/>
      <c r="EM66" s="136"/>
      <c r="EN66" s="136"/>
      <c r="EO66" s="136"/>
      <c r="EP66" s="136"/>
      <c r="EQ66" s="136"/>
      <c r="ER66" s="136"/>
    </row>
    <row r="67" spans="1:152" ht="13.6" customHeight="1" x14ac:dyDescent="0.25">
      <c r="B67" s="186"/>
      <c r="C67" s="308"/>
      <c r="D67" s="308"/>
      <c r="E67" s="308"/>
      <c r="F67" s="308"/>
      <c r="G67" s="308"/>
      <c r="H67" s="308"/>
      <c r="I67" s="308"/>
      <c r="J67" s="308"/>
      <c r="K67" s="308"/>
      <c r="L67" s="308"/>
      <c r="M67" s="308"/>
      <c r="N67" s="214"/>
      <c r="S67" s="214"/>
      <c r="V67" s="214"/>
      <c r="Y67" s="214"/>
      <c r="AB67" s="214"/>
      <c r="AE67" s="214"/>
      <c r="AH67" s="214"/>
      <c r="AK67" s="214"/>
      <c r="AN67" s="214"/>
      <c r="AQ67" s="214"/>
      <c r="AT67" s="214"/>
      <c r="AW67" s="214"/>
      <c r="AZ67" s="214"/>
      <c r="BC67" s="214"/>
      <c r="BF67" s="214"/>
      <c r="BI67" s="214"/>
      <c r="BL67" s="214"/>
      <c r="BO67" s="214"/>
      <c r="BR67" s="214"/>
      <c r="BU67" s="214"/>
      <c r="BX67" s="214"/>
      <c r="CA67" s="214"/>
      <c r="CD67" s="214"/>
      <c r="CG67" s="214"/>
      <c r="CJ67" s="214"/>
      <c r="CM67" s="214"/>
      <c r="CP67" s="214"/>
      <c r="CS67" s="214"/>
      <c r="EG67" s="136"/>
      <c r="EH67" s="136"/>
      <c r="EI67" s="136"/>
      <c r="EJ67" s="136"/>
      <c r="EK67" s="136"/>
      <c r="EL67" s="136"/>
      <c r="EM67" s="136"/>
      <c r="EN67" s="136"/>
      <c r="EO67" s="136"/>
      <c r="EP67" s="136"/>
      <c r="EQ67" s="136"/>
      <c r="ER67" s="136"/>
    </row>
    <row r="68" spans="1:152" ht="13.6" customHeight="1" x14ac:dyDescent="0.25">
      <c r="B68" s="227" t="s">
        <v>26</v>
      </c>
      <c r="C68" s="181"/>
      <c r="D68" s="181"/>
      <c r="E68" s="181"/>
      <c r="F68" s="181"/>
      <c r="G68" s="181"/>
      <c r="H68" s="181"/>
      <c r="I68" s="181"/>
      <c r="J68" s="181"/>
      <c r="K68" s="181"/>
      <c r="L68" s="181"/>
      <c r="M68" s="181"/>
      <c r="N68" s="227"/>
      <c r="O68" s="227"/>
      <c r="P68" s="215"/>
      <c r="Q68" s="246"/>
      <c r="R68" s="186"/>
      <c r="S68" s="215"/>
      <c r="T68" s="186"/>
      <c r="U68" s="186"/>
      <c r="V68" s="215"/>
      <c r="W68" s="186"/>
      <c r="X68" s="186"/>
      <c r="Y68" s="215"/>
      <c r="Z68" s="186"/>
      <c r="AA68" s="186"/>
      <c r="AB68" s="215"/>
      <c r="AC68" s="186"/>
      <c r="AD68" s="186"/>
      <c r="AE68" s="215"/>
      <c r="AF68" s="186"/>
      <c r="AG68" s="186"/>
      <c r="AH68" s="215"/>
      <c r="AI68" s="186"/>
      <c r="AJ68" s="186"/>
      <c r="AK68" s="215"/>
      <c r="AL68" s="186"/>
      <c r="AM68" s="186"/>
      <c r="AN68" s="215"/>
      <c r="AO68" s="186"/>
      <c r="AP68" s="186"/>
      <c r="AQ68" s="215"/>
      <c r="AR68" s="186"/>
      <c r="AS68" s="186"/>
      <c r="AT68" s="215"/>
      <c r="AU68" s="186"/>
      <c r="AV68" s="186"/>
      <c r="AW68" s="215"/>
      <c r="AX68" s="186"/>
      <c r="AY68" s="186"/>
      <c r="AZ68" s="215"/>
      <c r="BA68" s="186"/>
      <c r="BB68" s="186"/>
      <c r="BC68" s="215"/>
      <c r="BD68" s="186"/>
      <c r="BE68" s="186"/>
      <c r="BF68" s="215"/>
      <c r="BG68" s="186"/>
      <c r="BH68" s="186"/>
      <c r="BI68" s="215"/>
      <c r="BJ68" s="186"/>
      <c r="BK68" s="186"/>
      <c r="BL68" s="215"/>
      <c r="BM68" s="186"/>
      <c r="BN68" s="186"/>
      <c r="BO68" s="215"/>
      <c r="BP68" s="186"/>
      <c r="BQ68" s="186"/>
      <c r="BR68" s="215"/>
      <c r="BS68" s="186"/>
      <c r="BT68" s="186"/>
      <c r="BU68" s="215"/>
      <c r="BV68" s="186"/>
      <c r="BW68" s="186"/>
      <c r="BX68" s="215"/>
      <c r="BY68" s="186"/>
      <c r="BZ68" s="186"/>
      <c r="CA68" s="215"/>
      <c r="CB68" s="186"/>
      <c r="CC68" s="186"/>
      <c r="CD68" s="215"/>
      <c r="CE68" s="186"/>
      <c r="CF68" s="186"/>
      <c r="CG68" s="215"/>
      <c r="CH68" s="186"/>
      <c r="CI68" s="186"/>
      <c r="CJ68" s="215"/>
      <c r="CK68" s="186"/>
      <c r="CL68" s="186"/>
      <c r="CM68" s="215"/>
      <c r="CN68" s="186"/>
      <c r="CO68" s="186"/>
      <c r="CP68" s="215"/>
      <c r="CQ68" s="186"/>
      <c r="CR68" s="186"/>
      <c r="CS68" s="215"/>
      <c r="DE68" s="186"/>
      <c r="EG68" s="136"/>
      <c r="EH68" s="136"/>
      <c r="EI68" s="136"/>
      <c r="EJ68" s="136"/>
      <c r="EK68" s="136"/>
      <c r="EL68" s="136"/>
      <c r="EM68" s="136"/>
      <c r="EN68" s="136"/>
      <c r="EO68" s="136"/>
      <c r="EP68" s="136"/>
      <c r="EQ68" s="136"/>
      <c r="ER68" s="136"/>
      <c r="ES68" s="136"/>
      <c r="ET68" s="136"/>
      <c r="EU68" s="136"/>
      <c r="EV68" s="136"/>
    </row>
    <row r="69" spans="1:152" ht="13.6" customHeight="1" x14ac:dyDescent="0.25">
      <c r="B69" s="186" t="s">
        <v>27</v>
      </c>
      <c r="C69" s="308"/>
      <c r="D69" s="308"/>
      <c r="E69" s="308"/>
      <c r="F69" s="308"/>
      <c r="G69" s="308"/>
      <c r="H69" s="308"/>
      <c r="I69" s="308"/>
      <c r="J69" s="308"/>
      <c r="K69" s="308"/>
      <c r="L69" s="308"/>
      <c r="M69" s="308"/>
      <c r="N69" s="359"/>
      <c r="O69" s="364"/>
      <c r="P69" s="215"/>
      <c r="Q69" s="246"/>
      <c r="R69" s="186"/>
      <c r="S69" s="215"/>
      <c r="T69" s="186"/>
      <c r="U69" s="186"/>
      <c r="V69" s="215"/>
      <c r="W69" s="186"/>
      <c r="X69" s="186"/>
      <c r="Y69" s="215"/>
      <c r="Z69" s="186"/>
      <c r="AA69" s="186"/>
      <c r="AB69" s="215"/>
      <c r="AC69" s="186"/>
      <c r="AD69" s="186"/>
      <c r="AE69" s="215"/>
      <c r="AF69" s="186"/>
      <c r="AG69" s="186"/>
      <c r="AH69" s="215"/>
      <c r="AI69" s="186"/>
      <c r="AJ69" s="186"/>
      <c r="AK69" s="215"/>
      <c r="AL69" s="186"/>
      <c r="AM69" s="186"/>
      <c r="AN69" s="215"/>
      <c r="AO69" s="186"/>
      <c r="AP69" s="186"/>
      <c r="AQ69" s="215"/>
      <c r="AR69" s="186"/>
      <c r="AS69" s="186"/>
      <c r="AT69" s="215"/>
      <c r="AU69" s="186"/>
      <c r="AV69" s="186"/>
      <c r="AW69" s="215"/>
      <c r="AX69" s="186"/>
      <c r="AY69" s="186"/>
      <c r="AZ69" s="215"/>
      <c r="BA69" s="186"/>
      <c r="BB69" s="186"/>
      <c r="BC69" s="215"/>
      <c r="BD69" s="186"/>
      <c r="BE69" s="186"/>
      <c r="BF69" s="215"/>
      <c r="BG69" s="186"/>
      <c r="BH69" s="186"/>
      <c r="BI69" s="215"/>
      <c r="BJ69" s="186"/>
      <c r="BK69" s="186"/>
      <c r="BL69" s="215"/>
      <c r="BM69" s="186"/>
      <c r="BN69" s="186"/>
      <c r="BO69" s="215"/>
      <c r="BP69" s="186"/>
      <c r="BQ69" s="186"/>
      <c r="BR69" s="215"/>
      <c r="BS69" s="186"/>
      <c r="BT69" s="186"/>
      <c r="BU69" s="215"/>
      <c r="BV69" s="186"/>
      <c r="BW69" s="186"/>
      <c r="BX69" s="215"/>
      <c r="BY69" s="186"/>
      <c r="BZ69" s="186"/>
      <c r="CA69" s="215"/>
      <c r="CB69" s="186"/>
      <c r="CC69" s="186"/>
      <c r="CD69" s="215"/>
      <c r="CE69" s="186"/>
      <c r="CF69" s="186"/>
      <c r="CG69" s="215"/>
      <c r="CH69" s="186"/>
      <c r="CI69" s="186"/>
      <c r="CJ69" s="215"/>
      <c r="CK69" s="186"/>
      <c r="CL69" s="186"/>
      <c r="CM69" s="215"/>
      <c r="CN69" s="186"/>
      <c r="CO69" s="186"/>
      <c r="CP69" s="215"/>
      <c r="CQ69" s="186"/>
      <c r="CR69" s="186"/>
      <c r="CS69" s="215"/>
      <c r="DE69" s="186"/>
      <c r="EG69" s="136"/>
      <c r="EH69" s="136"/>
      <c r="EI69" s="136"/>
      <c r="EJ69" s="136"/>
      <c r="EK69" s="136"/>
      <c r="EL69" s="136"/>
      <c r="EM69" s="136"/>
      <c r="EN69" s="136"/>
      <c r="EO69" s="136"/>
      <c r="EP69" s="136"/>
      <c r="EQ69" s="136"/>
      <c r="ER69" s="136"/>
      <c r="ES69" s="136"/>
      <c r="ET69" s="136"/>
      <c r="EU69" s="136"/>
      <c r="EV69" s="136"/>
    </row>
    <row r="70" spans="1:152" ht="13.6" customHeight="1" x14ac:dyDescent="0.25">
      <c r="B70" s="186" t="s">
        <v>63</v>
      </c>
      <c r="C70" s="181"/>
      <c r="D70" s="181"/>
      <c r="E70" s="181"/>
      <c r="F70" s="181"/>
      <c r="G70" s="181"/>
      <c r="H70" s="181"/>
      <c r="I70" s="181"/>
      <c r="J70" s="181"/>
      <c r="K70" s="181"/>
      <c r="L70" s="181"/>
      <c r="M70" s="181"/>
      <c r="N70" s="181"/>
      <c r="O70" s="181"/>
      <c r="P70" s="215"/>
      <c r="Q70" s="246"/>
      <c r="R70" s="186"/>
      <c r="S70" s="215"/>
      <c r="T70" s="186"/>
      <c r="U70" s="186"/>
      <c r="V70" s="215"/>
      <c r="W70" s="186"/>
      <c r="X70" s="186"/>
      <c r="Y70" s="215"/>
      <c r="Z70" s="186"/>
      <c r="AA70" s="186"/>
      <c r="AB70" s="215"/>
      <c r="AC70" s="186"/>
      <c r="AD70" s="186"/>
      <c r="AE70" s="215"/>
      <c r="AF70" s="186"/>
      <c r="AG70" s="186"/>
      <c r="AH70" s="215"/>
      <c r="AI70" s="186"/>
      <c r="AJ70" s="186"/>
      <c r="AK70" s="215"/>
      <c r="AL70" s="186"/>
      <c r="AM70" s="186"/>
      <c r="AN70" s="215"/>
      <c r="AO70" s="186"/>
      <c r="AP70" s="186"/>
      <c r="AQ70" s="215"/>
      <c r="AR70" s="186"/>
      <c r="AS70" s="186"/>
      <c r="AT70" s="215"/>
      <c r="AU70" s="186"/>
      <c r="AV70" s="186"/>
      <c r="AW70" s="215"/>
      <c r="AX70" s="186"/>
      <c r="AY70" s="186"/>
      <c r="AZ70" s="215"/>
      <c r="BA70" s="186"/>
      <c r="BB70" s="186"/>
      <c r="BC70" s="215"/>
      <c r="BD70" s="186"/>
      <c r="BE70" s="186"/>
      <c r="BF70" s="215"/>
      <c r="BG70" s="186"/>
      <c r="BH70" s="186"/>
      <c r="BI70" s="215"/>
      <c r="BJ70" s="186"/>
      <c r="BK70" s="186"/>
      <c r="BL70" s="215"/>
      <c r="BM70" s="186"/>
      <c r="BN70" s="186"/>
      <c r="BO70" s="215"/>
      <c r="BP70" s="186"/>
      <c r="BQ70" s="186"/>
      <c r="BR70" s="215"/>
      <c r="BS70" s="186"/>
      <c r="BT70" s="186"/>
      <c r="BU70" s="215"/>
      <c r="BV70" s="186"/>
      <c r="BW70" s="186"/>
      <c r="BX70" s="215"/>
      <c r="BY70" s="186"/>
      <c r="BZ70" s="186"/>
      <c r="CA70" s="215"/>
      <c r="CB70" s="186"/>
      <c r="CC70" s="186"/>
      <c r="CD70" s="215"/>
      <c r="CE70" s="186"/>
      <c r="CF70" s="186"/>
      <c r="CG70" s="215"/>
      <c r="CH70" s="186"/>
      <c r="CI70" s="186"/>
      <c r="CJ70" s="215"/>
      <c r="CK70" s="186"/>
      <c r="CL70" s="186"/>
      <c r="CM70" s="215"/>
      <c r="CN70" s="186"/>
      <c r="CO70" s="186"/>
      <c r="CP70" s="215"/>
      <c r="CQ70" s="186"/>
      <c r="CR70" s="186"/>
      <c r="CS70" s="215"/>
      <c r="DE70" s="186"/>
      <c r="EG70" s="136"/>
      <c r="EH70" s="136"/>
      <c r="EI70" s="136"/>
      <c r="EJ70" s="136"/>
      <c r="EK70" s="136"/>
      <c r="EL70" s="136"/>
      <c r="EM70" s="136"/>
      <c r="EN70" s="136"/>
      <c r="EO70" s="136"/>
      <c r="EP70" s="136"/>
      <c r="EQ70" s="136"/>
      <c r="ER70" s="136"/>
      <c r="ES70" s="136"/>
      <c r="ET70" s="136"/>
      <c r="EU70" s="136"/>
      <c r="EV70" s="136"/>
    </row>
    <row r="71" spans="1:152" ht="13.6" customHeight="1" x14ac:dyDescent="0.25">
      <c r="B71" s="186" t="s">
        <v>304</v>
      </c>
      <c r="C71" s="308"/>
      <c r="D71" s="308"/>
      <c r="E71" s="308"/>
      <c r="F71" s="308"/>
      <c r="G71" s="308"/>
      <c r="H71" s="308"/>
      <c r="I71" s="308"/>
      <c r="J71" s="308"/>
      <c r="K71" s="308"/>
      <c r="L71" s="308"/>
      <c r="M71" s="308"/>
      <c r="N71" s="359"/>
      <c r="O71" s="364"/>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DE71" s="186"/>
      <c r="EG71" s="136"/>
      <c r="EH71" s="136"/>
      <c r="EI71" s="136"/>
      <c r="EJ71" s="136"/>
      <c r="EK71" s="136"/>
      <c r="EL71" s="136"/>
      <c r="EM71" s="136"/>
      <c r="EN71" s="136"/>
      <c r="EO71" s="136"/>
      <c r="EP71" s="136"/>
      <c r="EQ71" s="136"/>
      <c r="ER71" s="136"/>
      <c r="ES71" s="136"/>
      <c r="ET71" s="136"/>
      <c r="EU71" s="136"/>
      <c r="EV71" s="136"/>
    </row>
    <row r="72" spans="1:152" ht="13.6" customHeight="1" x14ac:dyDescent="0.25">
      <c r="B72" s="186"/>
      <c r="C72" s="308"/>
      <c r="D72" s="308"/>
      <c r="E72" s="308"/>
      <c r="F72" s="308"/>
      <c r="G72" s="308"/>
      <c r="H72" s="308"/>
      <c r="I72" s="308"/>
      <c r="J72" s="308"/>
      <c r="K72" s="308"/>
      <c r="L72" s="308"/>
      <c r="M72" s="308"/>
      <c r="N72" s="359"/>
      <c r="O72" s="364"/>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DE72" s="186"/>
      <c r="EG72" s="136"/>
      <c r="EH72" s="136"/>
      <c r="EI72" s="136"/>
      <c r="EJ72" s="136"/>
      <c r="EK72" s="136"/>
      <c r="EL72" s="136"/>
      <c r="EM72" s="136"/>
      <c r="EN72" s="136"/>
      <c r="EO72" s="136"/>
      <c r="EP72" s="136"/>
      <c r="EQ72" s="136"/>
      <c r="ER72" s="136"/>
      <c r="ES72" s="136"/>
      <c r="ET72" s="136"/>
      <c r="EU72" s="136"/>
      <c r="EV72" s="136"/>
    </row>
    <row r="73" spans="1:152" ht="13.6" customHeight="1" x14ac:dyDescent="0.25">
      <c r="A73" s="186"/>
      <c r="B73" s="227" t="s">
        <v>28</v>
      </c>
      <c r="C73" s="181"/>
      <c r="D73" s="181"/>
      <c r="E73" s="181"/>
      <c r="F73" s="181"/>
      <c r="G73" s="181"/>
      <c r="H73" s="181"/>
      <c r="I73" s="181"/>
      <c r="J73" s="181"/>
      <c r="K73" s="181"/>
      <c r="L73" s="181"/>
      <c r="M73" s="181"/>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DE73" s="186"/>
      <c r="EG73" s="136"/>
      <c r="EH73" s="136"/>
      <c r="EI73" s="136"/>
      <c r="EJ73" s="136"/>
      <c r="EK73" s="136"/>
      <c r="EL73" s="136"/>
      <c r="EM73" s="136"/>
      <c r="EN73" s="136"/>
      <c r="EO73" s="136"/>
      <c r="EP73" s="136"/>
      <c r="EQ73" s="136"/>
      <c r="ER73" s="136"/>
    </row>
    <row r="74" spans="1:152" ht="13.6" customHeight="1" x14ac:dyDescent="0.25">
      <c r="A74" s="186"/>
      <c r="B74" s="186" t="s">
        <v>170</v>
      </c>
      <c r="C74" s="308"/>
      <c r="D74" s="308"/>
      <c r="E74" s="308"/>
      <c r="F74" s="308"/>
      <c r="G74" s="308"/>
      <c r="H74" s="308"/>
      <c r="I74" s="308"/>
      <c r="J74" s="308"/>
      <c r="K74" s="308"/>
      <c r="L74" s="308"/>
      <c r="M74" s="308"/>
      <c r="N74" s="359"/>
      <c r="O74" s="364"/>
      <c r="P74" s="364"/>
      <c r="Q74" s="364"/>
      <c r="R74" s="364"/>
      <c r="S74" s="364"/>
      <c r="T74" s="364"/>
      <c r="U74" s="364"/>
      <c r="V74" s="364"/>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EG74" s="136"/>
      <c r="EH74" s="136"/>
      <c r="EI74" s="136"/>
      <c r="EJ74" s="136"/>
      <c r="EK74" s="136"/>
      <c r="EL74" s="136"/>
      <c r="EM74" s="136"/>
      <c r="EN74" s="136"/>
      <c r="EO74" s="136"/>
      <c r="EP74" s="136"/>
      <c r="EQ74" s="136"/>
      <c r="ER74" s="136"/>
    </row>
    <row r="75" spans="1:152" ht="13.6" customHeight="1" x14ac:dyDescent="0.25">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EG75" s="136"/>
      <c r="EH75" s="136"/>
      <c r="EI75" s="136"/>
      <c r="EJ75" s="136"/>
      <c r="EK75" s="136"/>
      <c r="EL75" s="136"/>
      <c r="EM75" s="136"/>
      <c r="EN75" s="136"/>
      <c r="EO75" s="136"/>
      <c r="EP75" s="136"/>
      <c r="EQ75" s="136"/>
      <c r="ER75" s="136"/>
    </row>
    <row r="76" spans="1:152" ht="13.6" customHeight="1" x14ac:dyDescent="0.25">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EG76" s="136"/>
      <c r="EH76" s="136"/>
      <c r="EI76" s="136"/>
      <c r="EJ76" s="136"/>
      <c r="EK76" s="136"/>
      <c r="EL76" s="136"/>
      <c r="EM76" s="136"/>
      <c r="EN76" s="136"/>
      <c r="EO76" s="136"/>
      <c r="EP76" s="136"/>
      <c r="EQ76" s="136"/>
      <c r="ER76" s="136"/>
    </row>
    <row r="77" spans="1:152" ht="13.6" customHeight="1" x14ac:dyDescent="0.25">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EG77" s="136"/>
      <c r="EH77" s="136"/>
      <c r="EI77" s="136"/>
      <c r="EJ77" s="136"/>
      <c r="EK77" s="136"/>
      <c r="EL77" s="136"/>
      <c r="EM77" s="136"/>
      <c r="EN77" s="136"/>
      <c r="EO77" s="136"/>
      <c r="EP77" s="136"/>
      <c r="EQ77" s="136"/>
      <c r="ER77" s="136"/>
    </row>
    <row r="78" spans="1:152" ht="13.6" customHeight="1" x14ac:dyDescent="0.2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EG78" s="136"/>
      <c r="EH78" s="136"/>
      <c r="EI78" s="136"/>
      <c r="EJ78" s="136"/>
      <c r="EK78" s="136"/>
      <c r="EL78" s="136"/>
      <c r="EM78" s="136"/>
      <c r="EN78" s="136"/>
      <c r="EO78" s="136"/>
      <c r="EP78" s="136"/>
      <c r="EQ78" s="136"/>
      <c r="ER78" s="136"/>
    </row>
    <row r="79" spans="1:152" ht="13.6" customHeight="1" x14ac:dyDescent="0.2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EG79" s="136"/>
      <c r="EH79" s="136"/>
      <c r="EI79" s="136"/>
      <c r="EJ79" s="136"/>
      <c r="EK79" s="136"/>
      <c r="EL79" s="136"/>
      <c r="EM79" s="136"/>
      <c r="EN79" s="136"/>
      <c r="EO79" s="136"/>
      <c r="EP79" s="136"/>
      <c r="EQ79" s="136"/>
      <c r="ER79" s="136"/>
    </row>
    <row r="80" spans="1:152" ht="13.6" customHeight="1" x14ac:dyDescent="0.2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EG80" s="136"/>
      <c r="EH80" s="136"/>
      <c r="EI80" s="136"/>
      <c r="EJ80" s="136"/>
      <c r="EK80" s="136"/>
      <c r="EL80" s="136"/>
      <c r="EM80" s="136"/>
      <c r="EN80" s="136"/>
      <c r="EO80" s="136"/>
      <c r="EP80" s="136"/>
      <c r="EQ80" s="136"/>
      <c r="ER80" s="136"/>
    </row>
    <row r="81" spans="1:148" ht="13.6" customHeight="1" x14ac:dyDescent="0.2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EG81" s="136"/>
      <c r="EH81" s="136"/>
      <c r="EI81" s="136"/>
      <c r="EJ81" s="136"/>
      <c r="EK81" s="136"/>
      <c r="EL81" s="136"/>
      <c r="EM81" s="136"/>
      <c r="EN81" s="136"/>
      <c r="EO81" s="136"/>
      <c r="EP81" s="136"/>
      <c r="EQ81" s="136"/>
      <c r="ER81" s="136"/>
    </row>
    <row r="82" spans="1:148" ht="13.6" customHeight="1" x14ac:dyDescent="0.2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EG82" s="136"/>
      <c r="EH82" s="136"/>
      <c r="EI82" s="136"/>
      <c r="EJ82" s="136"/>
      <c r="EK82" s="136"/>
      <c r="EL82" s="136"/>
      <c r="EM82" s="136"/>
      <c r="EN82" s="136"/>
      <c r="EO82" s="136"/>
      <c r="EP82" s="136"/>
      <c r="EQ82" s="136"/>
      <c r="ER82" s="136"/>
    </row>
    <row r="83" spans="1:148" ht="13.6" customHeight="1" x14ac:dyDescent="0.2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EG83" s="136"/>
      <c r="EH83" s="136"/>
      <c r="EI83" s="136"/>
      <c r="EJ83" s="136"/>
      <c r="EK83" s="136"/>
      <c r="EL83" s="136"/>
      <c r="EM83" s="136"/>
      <c r="EN83" s="136"/>
      <c r="EO83" s="136"/>
      <c r="EP83" s="136"/>
      <c r="EQ83" s="136"/>
      <c r="ER83" s="136"/>
    </row>
    <row r="84" spans="1:148" ht="13.6" customHeight="1" x14ac:dyDescent="0.25">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EG84" s="136"/>
      <c r="EH84" s="136"/>
      <c r="EI84" s="136"/>
      <c r="EJ84" s="136"/>
      <c r="EK84" s="136"/>
      <c r="EL84" s="136"/>
      <c r="EM84" s="136"/>
      <c r="EN84" s="136"/>
      <c r="EO84" s="136"/>
      <c r="EP84" s="136"/>
      <c r="EQ84" s="136"/>
      <c r="ER84" s="136"/>
    </row>
    <row r="85" spans="1:148" ht="13.6" customHeight="1" x14ac:dyDescent="0.25">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EG85" s="136"/>
      <c r="EH85" s="136"/>
      <c r="EI85" s="136"/>
      <c r="EJ85" s="136"/>
      <c r="EK85" s="136"/>
      <c r="EL85" s="136"/>
      <c r="EM85" s="136"/>
      <c r="EN85" s="136"/>
      <c r="EO85" s="136"/>
      <c r="EP85" s="136"/>
      <c r="EQ85" s="136"/>
      <c r="ER85" s="136"/>
    </row>
    <row r="86" spans="1:148" ht="13.6" customHeight="1" x14ac:dyDescent="0.25">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EG86" s="136"/>
      <c r="EH86" s="136"/>
      <c r="EI86" s="136"/>
      <c r="EJ86" s="136"/>
      <c r="EK86" s="136"/>
      <c r="EL86" s="136"/>
      <c r="EM86" s="136"/>
      <c r="EN86" s="136"/>
      <c r="EO86" s="136"/>
      <c r="EP86" s="136"/>
      <c r="EQ86" s="136"/>
      <c r="ER86" s="136"/>
    </row>
    <row r="87" spans="1:148" ht="13.6" customHeight="1" x14ac:dyDescent="0.25">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EG87" s="136"/>
      <c r="EH87" s="136"/>
      <c r="EI87" s="136"/>
      <c r="EJ87" s="136"/>
      <c r="EK87" s="136"/>
      <c r="EL87" s="136"/>
      <c r="EM87" s="136"/>
      <c r="EN87" s="136"/>
      <c r="EO87" s="136"/>
      <c r="EP87" s="136"/>
      <c r="EQ87" s="136"/>
      <c r="ER87" s="136"/>
    </row>
    <row r="88" spans="1:148" ht="13.6" customHeight="1" x14ac:dyDescent="0.25">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EG88" s="136"/>
      <c r="EH88" s="136"/>
      <c r="EI88" s="136"/>
      <c r="EJ88" s="136"/>
      <c r="EK88" s="136"/>
      <c r="EL88" s="136"/>
      <c r="EM88" s="136"/>
      <c r="EN88" s="136"/>
      <c r="EO88" s="136"/>
      <c r="EP88" s="136"/>
      <c r="EQ88" s="136"/>
      <c r="ER88" s="136"/>
    </row>
    <row r="89" spans="1:148" ht="13.6" customHeight="1" x14ac:dyDescent="0.25">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EG89" s="136"/>
      <c r="EH89" s="136"/>
      <c r="EI89" s="136"/>
      <c r="EJ89" s="136"/>
      <c r="EK89" s="136"/>
      <c r="EL89" s="136"/>
      <c r="EM89" s="136"/>
      <c r="EN89" s="136"/>
      <c r="EO89" s="136"/>
      <c r="EP89" s="136"/>
      <c r="EQ89" s="136"/>
      <c r="ER89" s="136"/>
    </row>
    <row r="90" spans="1:148" ht="13.6" customHeight="1" x14ac:dyDescent="0.25">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EG90" s="136"/>
      <c r="EH90" s="136"/>
      <c r="EI90" s="136"/>
      <c r="EJ90" s="136"/>
      <c r="EK90" s="136"/>
      <c r="EL90" s="136"/>
      <c r="EM90" s="136"/>
      <c r="EN90" s="136"/>
      <c r="EO90" s="136"/>
      <c r="EP90" s="136"/>
      <c r="EQ90" s="136"/>
      <c r="ER90" s="136"/>
    </row>
    <row r="91" spans="1:148" ht="13.6" customHeight="1" x14ac:dyDescent="0.25">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EG91" s="136"/>
      <c r="EH91" s="136"/>
      <c r="EI91" s="136"/>
      <c r="EJ91" s="136"/>
      <c r="EK91" s="136"/>
      <c r="EL91" s="136"/>
      <c r="EM91" s="136"/>
      <c r="EN91" s="136"/>
      <c r="EO91" s="136"/>
      <c r="EP91" s="136"/>
      <c r="EQ91" s="136"/>
      <c r="ER91" s="136"/>
    </row>
    <row r="92" spans="1:148" ht="13.6" customHeight="1" x14ac:dyDescent="0.25">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EG92" s="136"/>
      <c r="EH92" s="136"/>
      <c r="EI92" s="136"/>
      <c r="EJ92" s="136"/>
      <c r="EK92" s="136"/>
      <c r="EL92" s="136"/>
      <c r="EM92" s="136"/>
      <c r="EN92" s="136"/>
      <c r="EO92" s="136"/>
      <c r="EP92" s="136"/>
      <c r="EQ92" s="136"/>
      <c r="ER92" s="136"/>
    </row>
    <row r="93" spans="1:148" ht="13.6" customHeight="1" x14ac:dyDescent="0.25">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EG93" s="136"/>
      <c r="EH93" s="136"/>
      <c r="EI93" s="136"/>
      <c r="EJ93" s="136"/>
      <c r="EK93" s="136"/>
      <c r="EL93" s="136"/>
      <c r="EM93" s="136"/>
      <c r="EN93" s="136"/>
      <c r="EO93" s="136"/>
      <c r="EP93" s="136"/>
      <c r="EQ93" s="136"/>
      <c r="ER93" s="136"/>
    </row>
    <row r="94" spans="1:148" ht="13.6" customHeight="1" x14ac:dyDescent="0.25">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c r="CM94" s="186"/>
      <c r="CN94" s="186"/>
      <c r="CO94" s="186"/>
      <c r="CP94" s="186"/>
      <c r="CQ94" s="186"/>
      <c r="CR94" s="186"/>
      <c r="CS94" s="186"/>
      <c r="EG94" s="136"/>
      <c r="EH94" s="136"/>
      <c r="EI94" s="136"/>
      <c r="EJ94" s="136"/>
      <c r="EK94" s="136"/>
      <c r="EL94" s="136"/>
      <c r="EM94" s="136"/>
      <c r="EN94" s="136"/>
      <c r="EO94" s="136"/>
      <c r="EP94" s="136"/>
      <c r="EQ94" s="136"/>
      <c r="ER94" s="136"/>
    </row>
    <row r="95" spans="1:148" ht="13.6" customHeight="1" x14ac:dyDescent="0.25">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c r="CH95" s="186"/>
      <c r="CI95" s="186"/>
      <c r="CJ95" s="186"/>
      <c r="CK95" s="186"/>
      <c r="CL95" s="186"/>
      <c r="CM95" s="186"/>
      <c r="CN95" s="186"/>
      <c r="CO95" s="186"/>
      <c r="CP95" s="186"/>
      <c r="CQ95" s="186"/>
      <c r="CR95" s="186"/>
      <c r="CS95" s="186"/>
      <c r="EG95" s="136"/>
      <c r="EH95" s="136"/>
      <c r="EI95" s="136"/>
      <c r="EJ95" s="136"/>
      <c r="EK95" s="136"/>
      <c r="EL95" s="136"/>
      <c r="EM95" s="136"/>
      <c r="EN95" s="136"/>
      <c r="EO95" s="136"/>
      <c r="EP95" s="136"/>
      <c r="EQ95" s="136"/>
      <c r="ER95" s="136"/>
    </row>
    <row r="96" spans="1:148" ht="13.6" customHeight="1" x14ac:dyDescent="0.25">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EG96" s="136"/>
      <c r="EH96" s="136"/>
      <c r="EI96" s="136"/>
      <c r="EJ96" s="136"/>
      <c r="EK96" s="136"/>
      <c r="EL96" s="136"/>
      <c r="EM96" s="136"/>
      <c r="EN96" s="136"/>
      <c r="EO96" s="136"/>
      <c r="EP96" s="136"/>
      <c r="EQ96" s="136"/>
      <c r="ER96" s="136"/>
    </row>
    <row r="97" spans="1:148" ht="13.6" customHeight="1" x14ac:dyDescent="0.25">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186"/>
      <c r="CF97" s="186"/>
      <c r="CG97" s="186"/>
      <c r="CH97" s="186"/>
      <c r="CI97" s="186"/>
      <c r="CJ97" s="186"/>
      <c r="CK97" s="186"/>
      <c r="CL97" s="186"/>
      <c r="CM97" s="186"/>
      <c r="CN97" s="186"/>
      <c r="CO97" s="186"/>
      <c r="CP97" s="186"/>
      <c r="CQ97" s="186"/>
      <c r="CR97" s="186"/>
      <c r="CS97" s="186"/>
      <c r="EG97" s="136"/>
      <c r="EH97" s="136"/>
      <c r="EI97" s="136"/>
      <c r="EJ97" s="136"/>
      <c r="EK97" s="136"/>
      <c r="EL97" s="136"/>
      <c r="EM97" s="136"/>
      <c r="EN97" s="136"/>
      <c r="EO97" s="136"/>
      <c r="EP97" s="136"/>
      <c r="EQ97" s="136"/>
      <c r="ER97" s="136"/>
    </row>
    <row r="98" spans="1:148" ht="13.6" customHeight="1" x14ac:dyDescent="0.25">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EG98" s="136"/>
      <c r="EH98" s="136"/>
      <c r="EI98" s="136"/>
      <c r="EJ98" s="136"/>
      <c r="EK98" s="136"/>
      <c r="EL98" s="136"/>
      <c r="EM98" s="136"/>
      <c r="EN98" s="136"/>
      <c r="EO98" s="136"/>
      <c r="EP98" s="136"/>
      <c r="EQ98" s="136"/>
      <c r="ER98" s="136"/>
    </row>
    <row r="99" spans="1:148" ht="13.6" customHeight="1" x14ac:dyDescent="0.25">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EG99" s="136"/>
      <c r="EH99" s="136"/>
      <c r="EI99" s="136"/>
      <c r="EJ99" s="136"/>
      <c r="EK99" s="136"/>
      <c r="EL99" s="136"/>
      <c r="EM99" s="136"/>
      <c r="EN99" s="136"/>
      <c r="EO99" s="136"/>
      <c r="EP99" s="136"/>
      <c r="EQ99" s="136"/>
      <c r="ER99" s="136"/>
    </row>
    <row r="100" spans="1:148" ht="13.6" customHeight="1" x14ac:dyDescent="0.25">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c r="CH100" s="186"/>
      <c r="CI100" s="186"/>
      <c r="CJ100" s="186"/>
      <c r="CK100" s="186"/>
      <c r="CL100" s="186"/>
      <c r="CM100" s="186"/>
      <c r="CN100" s="186"/>
      <c r="CO100" s="186"/>
      <c r="CP100" s="186"/>
      <c r="CQ100" s="186"/>
      <c r="CR100" s="186"/>
      <c r="CS100" s="186"/>
      <c r="EG100" s="136"/>
      <c r="EH100" s="136"/>
      <c r="EI100" s="136"/>
      <c r="EJ100" s="136"/>
      <c r="EK100" s="136"/>
      <c r="EL100" s="136"/>
      <c r="EM100" s="136"/>
      <c r="EN100" s="136"/>
      <c r="EO100" s="136"/>
      <c r="EP100" s="136"/>
      <c r="EQ100" s="136"/>
      <c r="ER100" s="136"/>
    </row>
    <row r="101" spans="1:148" ht="13.6" customHeight="1" x14ac:dyDescent="0.25">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S101" s="186"/>
      <c r="EG101" s="136"/>
      <c r="EH101" s="136"/>
      <c r="EI101" s="136"/>
      <c r="EJ101" s="136"/>
      <c r="EK101" s="136"/>
      <c r="EL101" s="136"/>
      <c r="EM101" s="136"/>
      <c r="EN101" s="136"/>
      <c r="EO101" s="136"/>
      <c r="EP101" s="136"/>
      <c r="EQ101" s="136"/>
      <c r="ER101" s="136"/>
    </row>
    <row r="102" spans="1:148" ht="13.6" customHeight="1" x14ac:dyDescent="0.25">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EG102" s="136"/>
      <c r="EH102" s="136"/>
      <c r="EI102" s="136"/>
      <c r="EJ102" s="136"/>
      <c r="EK102" s="136"/>
      <c r="EL102" s="136"/>
      <c r="EM102" s="136"/>
      <c r="EN102" s="136"/>
      <c r="EO102" s="136"/>
      <c r="EP102" s="136"/>
      <c r="EQ102" s="136"/>
      <c r="ER102" s="136"/>
    </row>
    <row r="103" spans="1:148" ht="13.6" customHeight="1" x14ac:dyDescent="0.25">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c r="CH103" s="186"/>
      <c r="CI103" s="186"/>
      <c r="CJ103" s="186"/>
      <c r="CK103" s="186"/>
      <c r="CL103" s="186"/>
      <c r="CM103" s="186"/>
      <c r="CN103" s="186"/>
      <c r="CO103" s="186"/>
      <c r="CP103" s="186"/>
      <c r="CQ103" s="186"/>
      <c r="CR103" s="186"/>
      <c r="CS103" s="186"/>
      <c r="EG103" s="136"/>
      <c r="EH103" s="136"/>
      <c r="EI103" s="136"/>
      <c r="EJ103" s="136"/>
      <c r="EK103" s="136"/>
      <c r="EL103" s="136"/>
      <c r="EM103" s="136"/>
      <c r="EN103" s="136"/>
      <c r="EO103" s="136"/>
      <c r="EP103" s="136"/>
      <c r="EQ103" s="136"/>
      <c r="ER103" s="136"/>
    </row>
    <row r="104" spans="1:148" ht="13.6" customHeight="1" x14ac:dyDescent="0.25">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c r="CF104" s="186"/>
      <c r="CG104" s="186"/>
      <c r="CH104" s="186"/>
      <c r="CI104" s="186"/>
      <c r="CJ104" s="186"/>
      <c r="CK104" s="186"/>
      <c r="CL104" s="186"/>
      <c r="CM104" s="186"/>
      <c r="CN104" s="186"/>
      <c r="CO104" s="186"/>
      <c r="CP104" s="186"/>
      <c r="CQ104" s="186"/>
      <c r="CR104" s="186"/>
      <c r="CS104" s="186"/>
      <c r="EG104" s="136"/>
      <c r="EH104" s="136"/>
      <c r="EI104" s="136"/>
      <c r="EJ104" s="136"/>
      <c r="EK104" s="136"/>
      <c r="EL104" s="136"/>
      <c r="EM104" s="136"/>
      <c r="EN104" s="136"/>
      <c r="EO104" s="136"/>
      <c r="EP104" s="136"/>
      <c r="EQ104" s="136"/>
      <c r="ER104" s="136"/>
    </row>
    <row r="105" spans="1:148" ht="13.6" customHeight="1" x14ac:dyDescent="0.25">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c r="CF105" s="186"/>
      <c r="CG105" s="186"/>
      <c r="CH105" s="186"/>
      <c r="CI105" s="186"/>
      <c r="CJ105" s="186"/>
      <c r="CK105" s="186"/>
      <c r="CL105" s="186"/>
      <c r="CM105" s="186"/>
      <c r="CN105" s="186"/>
      <c r="CO105" s="186"/>
      <c r="CP105" s="186"/>
      <c r="CQ105" s="186"/>
      <c r="CR105" s="186"/>
      <c r="CS105" s="186"/>
      <c r="EG105" s="136"/>
      <c r="EH105" s="136"/>
      <c r="EI105" s="136"/>
      <c r="EJ105" s="136"/>
      <c r="EK105" s="136"/>
      <c r="EL105" s="136"/>
      <c r="EM105" s="136"/>
      <c r="EN105" s="136"/>
      <c r="EO105" s="136"/>
      <c r="EP105" s="136"/>
      <c r="EQ105" s="136"/>
      <c r="ER105" s="136"/>
    </row>
    <row r="106" spans="1:148" ht="13.6" customHeight="1" x14ac:dyDescent="0.25">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EG106" s="136"/>
      <c r="EH106" s="136"/>
      <c r="EI106" s="136"/>
      <c r="EJ106" s="136"/>
      <c r="EK106" s="136"/>
      <c r="EL106" s="136"/>
      <c r="EM106" s="136"/>
      <c r="EN106" s="136"/>
      <c r="EO106" s="136"/>
      <c r="EP106" s="136"/>
      <c r="EQ106" s="136"/>
      <c r="ER106" s="136"/>
    </row>
    <row r="107" spans="1:148" ht="13.6" customHeight="1" x14ac:dyDescent="0.25">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EG107" s="136"/>
      <c r="EH107" s="136"/>
      <c r="EI107" s="136"/>
      <c r="EJ107" s="136"/>
      <c r="EK107" s="136"/>
      <c r="EL107" s="136"/>
      <c r="EM107" s="136"/>
      <c r="EN107" s="136"/>
      <c r="EO107" s="136"/>
      <c r="EP107" s="136"/>
      <c r="EQ107" s="136"/>
      <c r="ER107" s="136"/>
    </row>
    <row r="108" spans="1:148" ht="13.6" customHeight="1" x14ac:dyDescent="0.25">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EG108" s="136"/>
      <c r="EH108" s="136"/>
      <c r="EI108" s="136"/>
      <c r="EJ108" s="136"/>
      <c r="EK108" s="136"/>
      <c r="EL108" s="136"/>
      <c r="EM108" s="136"/>
      <c r="EN108" s="136"/>
      <c r="EO108" s="136"/>
      <c r="EP108" s="136"/>
      <c r="EQ108" s="136"/>
      <c r="ER108" s="136"/>
    </row>
    <row r="109" spans="1:148" ht="13.6" customHeight="1" x14ac:dyDescent="0.25">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EG109" s="136"/>
      <c r="EH109" s="136"/>
      <c r="EI109" s="136"/>
      <c r="EJ109" s="136"/>
      <c r="EK109" s="136"/>
      <c r="EL109" s="136"/>
      <c r="EM109" s="136"/>
      <c r="EN109" s="136"/>
      <c r="EO109" s="136"/>
      <c r="EP109" s="136"/>
      <c r="EQ109" s="136"/>
      <c r="ER109" s="136"/>
    </row>
    <row r="110" spans="1:148" ht="13.6" customHeight="1" x14ac:dyDescent="0.25">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EG110" s="136"/>
      <c r="EH110" s="136"/>
      <c r="EI110" s="136"/>
      <c r="EJ110" s="136"/>
      <c r="EK110" s="136"/>
      <c r="EL110" s="136"/>
      <c r="EM110" s="136"/>
      <c r="EN110" s="136"/>
      <c r="EO110" s="136"/>
      <c r="EP110" s="136"/>
      <c r="EQ110" s="136"/>
      <c r="ER110" s="136"/>
    </row>
    <row r="111" spans="1:148" ht="13.6" customHeight="1" x14ac:dyDescent="0.25">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EG111" s="136"/>
      <c r="EH111" s="136"/>
      <c r="EI111" s="136"/>
      <c r="EJ111" s="136"/>
      <c r="EK111" s="136"/>
      <c r="EL111" s="136"/>
      <c r="EM111" s="136"/>
      <c r="EN111" s="136"/>
      <c r="EO111" s="136"/>
      <c r="EP111" s="136"/>
      <c r="EQ111" s="136"/>
      <c r="ER111" s="136"/>
    </row>
    <row r="112" spans="1:148" ht="13.6" customHeight="1" x14ac:dyDescent="0.25">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186"/>
      <c r="EG112" s="136"/>
      <c r="EH112" s="136"/>
      <c r="EI112" s="136"/>
      <c r="EJ112" s="136"/>
      <c r="EK112" s="136"/>
      <c r="EL112" s="136"/>
      <c r="EM112" s="136"/>
      <c r="EN112" s="136"/>
      <c r="EO112" s="136"/>
      <c r="EP112" s="136"/>
      <c r="EQ112" s="136"/>
      <c r="ER112" s="136"/>
    </row>
    <row r="113" spans="2:148" ht="13.6" customHeight="1" x14ac:dyDescent="0.25">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EG113" s="136"/>
      <c r="EH113" s="136"/>
      <c r="EI113" s="136"/>
      <c r="EJ113" s="136"/>
      <c r="EK113" s="136"/>
      <c r="EL113" s="136"/>
      <c r="EM113" s="136"/>
      <c r="EN113" s="136"/>
      <c r="EO113" s="136"/>
      <c r="EP113" s="136"/>
      <c r="EQ113" s="136"/>
      <c r="ER113" s="136"/>
    </row>
    <row r="114" spans="2:148" ht="13.6" customHeight="1" x14ac:dyDescent="0.25">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186"/>
      <c r="EG114" s="136"/>
      <c r="EH114" s="136"/>
      <c r="EI114" s="136"/>
      <c r="EJ114" s="136"/>
      <c r="EK114" s="136"/>
      <c r="EL114" s="136"/>
      <c r="EM114" s="136"/>
      <c r="EN114" s="136"/>
      <c r="EO114" s="136"/>
      <c r="EP114" s="136"/>
      <c r="EQ114" s="136"/>
      <c r="ER114" s="136"/>
    </row>
    <row r="115" spans="2:148" ht="13.6" customHeight="1" x14ac:dyDescent="0.25">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EG115" s="136"/>
      <c r="EH115" s="136"/>
      <c r="EI115" s="136"/>
      <c r="EJ115" s="136"/>
      <c r="EK115" s="136"/>
      <c r="EL115" s="136"/>
      <c r="EM115" s="136"/>
      <c r="EN115" s="136"/>
      <c r="EO115" s="136"/>
      <c r="EP115" s="136"/>
      <c r="EQ115" s="136"/>
      <c r="ER115" s="136"/>
    </row>
    <row r="116" spans="2:148" ht="13.6" customHeight="1" x14ac:dyDescent="0.25">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EG116" s="136"/>
      <c r="EH116" s="136"/>
      <c r="EI116" s="136"/>
      <c r="EJ116" s="136"/>
      <c r="EK116" s="136"/>
      <c r="EL116" s="136"/>
      <c r="EM116" s="136"/>
      <c r="EN116" s="136"/>
      <c r="EO116" s="136"/>
      <c r="EP116" s="136"/>
      <c r="EQ116" s="136"/>
      <c r="ER116" s="136"/>
    </row>
    <row r="117" spans="2:148" ht="13.6" customHeight="1" x14ac:dyDescent="0.25">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EG117" s="136"/>
      <c r="EH117" s="136"/>
      <c r="EI117" s="136"/>
      <c r="EJ117" s="136"/>
      <c r="EK117" s="136"/>
      <c r="EL117" s="136"/>
      <c r="EM117" s="136"/>
      <c r="EN117" s="136"/>
      <c r="EO117" s="136"/>
      <c r="EP117" s="136"/>
      <c r="EQ117" s="136"/>
      <c r="ER117" s="136"/>
    </row>
    <row r="118" spans="2:148" ht="13.6" customHeight="1" x14ac:dyDescent="0.25">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EG118" s="136"/>
      <c r="EH118" s="136"/>
      <c r="EI118" s="136"/>
      <c r="EJ118" s="136"/>
      <c r="EK118" s="136"/>
      <c r="EL118" s="136"/>
      <c r="EM118" s="136"/>
      <c r="EN118" s="136"/>
      <c r="EO118" s="136"/>
      <c r="EP118" s="136"/>
      <c r="EQ118" s="136"/>
      <c r="ER118" s="136"/>
    </row>
    <row r="119" spans="2:148" ht="13.6" customHeight="1" x14ac:dyDescent="0.25">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EG119" s="136"/>
      <c r="EH119" s="136"/>
      <c r="EI119" s="136"/>
      <c r="EJ119" s="136"/>
      <c r="EK119" s="136"/>
      <c r="EL119" s="136"/>
      <c r="EM119" s="136"/>
      <c r="EN119" s="136"/>
      <c r="EO119" s="136"/>
      <c r="EP119" s="136"/>
      <c r="EQ119" s="136"/>
      <c r="ER119" s="136"/>
    </row>
    <row r="120" spans="2:148" ht="13.6" customHeight="1" x14ac:dyDescent="0.25">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EG120" s="136"/>
      <c r="EH120" s="136"/>
      <c r="EI120" s="136"/>
      <c r="EJ120" s="136"/>
      <c r="EK120" s="136"/>
      <c r="EL120" s="136"/>
      <c r="EM120" s="136"/>
      <c r="EN120" s="136"/>
      <c r="EO120" s="136"/>
      <c r="EP120" s="136"/>
      <c r="EQ120" s="136"/>
      <c r="ER120" s="136"/>
    </row>
    <row r="121" spans="2:148" ht="13.6" customHeight="1" x14ac:dyDescent="0.25">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EG121" s="136"/>
      <c r="EH121" s="136"/>
      <c r="EI121" s="136"/>
      <c r="EJ121" s="136"/>
      <c r="EK121" s="136"/>
      <c r="EL121" s="136"/>
      <c r="EM121" s="136"/>
      <c r="EN121" s="136"/>
      <c r="EO121" s="136"/>
      <c r="EP121" s="136"/>
      <c r="EQ121" s="136"/>
      <c r="ER121" s="136"/>
    </row>
    <row r="122" spans="2:148" ht="13.6" customHeight="1" x14ac:dyDescent="0.25">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EG122" s="136"/>
      <c r="EH122" s="136"/>
      <c r="EI122" s="136"/>
      <c r="EJ122" s="136"/>
      <c r="EK122" s="136"/>
      <c r="EL122" s="136"/>
      <c r="EM122" s="136"/>
      <c r="EN122" s="136"/>
      <c r="EO122" s="136"/>
      <c r="EP122" s="136"/>
      <c r="EQ122" s="136"/>
      <c r="ER122" s="136"/>
    </row>
    <row r="123" spans="2:148" ht="13.6" customHeight="1" x14ac:dyDescent="0.25">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EG123" s="136"/>
      <c r="EH123" s="136"/>
      <c r="EI123" s="136"/>
      <c r="EJ123" s="136"/>
      <c r="EK123" s="136"/>
      <c r="EL123" s="136"/>
      <c r="EM123" s="136"/>
      <c r="EN123" s="136"/>
      <c r="EO123" s="136"/>
      <c r="EP123" s="136"/>
      <c r="EQ123" s="136"/>
      <c r="ER123" s="136"/>
    </row>
    <row r="124" spans="2:148" ht="13.6" customHeight="1" x14ac:dyDescent="0.25">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c r="CH124" s="186"/>
      <c r="CI124" s="186"/>
      <c r="CJ124" s="186"/>
      <c r="CK124" s="186"/>
      <c r="CL124" s="186"/>
      <c r="CM124" s="186"/>
      <c r="CN124" s="186"/>
      <c r="CO124" s="186"/>
      <c r="CP124" s="186"/>
      <c r="CQ124" s="186"/>
      <c r="CR124" s="186"/>
      <c r="CS124" s="186"/>
      <c r="EG124" s="136"/>
      <c r="EH124" s="136"/>
      <c r="EI124" s="136"/>
      <c r="EJ124" s="136"/>
      <c r="EK124" s="136"/>
      <c r="EL124" s="136"/>
      <c r="EM124" s="136"/>
      <c r="EN124" s="136"/>
      <c r="EO124" s="136"/>
      <c r="EP124" s="136"/>
      <c r="EQ124" s="136"/>
      <c r="ER124" s="136"/>
    </row>
    <row r="125" spans="2:148" ht="13.6" customHeight="1" x14ac:dyDescent="0.25">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c r="CF125" s="186"/>
      <c r="CG125" s="186"/>
      <c r="CH125" s="186"/>
      <c r="CI125" s="186"/>
      <c r="CJ125" s="186"/>
      <c r="CK125" s="186"/>
      <c r="CL125" s="186"/>
      <c r="CM125" s="186"/>
      <c r="CN125" s="186"/>
      <c r="CO125" s="186"/>
      <c r="CP125" s="186"/>
      <c r="CQ125" s="186"/>
      <c r="CR125" s="186"/>
      <c r="CS125" s="186"/>
      <c r="EG125" s="136"/>
      <c r="EH125" s="136"/>
      <c r="EI125" s="136"/>
      <c r="EJ125" s="136"/>
      <c r="EK125" s="136"/>
      <c r="EL125" s="136"/>
      <c r="EM125" s="136"/>
      <c r="EN125" s="136"/>
      <c r="EO125" s="136"/>
      <c r="EP125" s="136"/>
      <c r="EQ125" s="136"/>
      <c r="ER125" s="136"/>
    </row>
    <row r="126" spans="2:148" ht="13.6" customHeight="1" x14ac:dyDescent="0.25">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EG126" s="136"/>
      <c r="EH126" s="136"/>
      <c r="EI126" s="136"/>
      <c r="EJ126" s="136"/>
      <c r="EK126" s="136"/>
      <c r="EL126" s="136"/>
      <c r="EM126" s="136"/>
      <c r="EN126" s="136"/>
      <c r="EO126" s="136"/>
      <c r="EP126" s="136"/>
      <c r="EQ126" s="136"/>
      <c r="ER126" s="136"/>
    </row>
    <row r="127" spans="2:148" ht="13.6" customHeight="1" x14ac:dyDescent="0.25">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EG127" s="136"/>
      <c r="EH127" s="136"/>
      <c r="EI127" s="136"/>
      <c r="EJ127" s="136"/>
      <c r="EK127" s="136"/>
      <c r="EL127" s="136"/>
      <c r="EM127" s="136"/>
      <c r="EN127" s="136"/>
      <c r="EO127" s="136"/>
      <c r="EP127" s="136"/>
      <c r="EQ127" s="136"/>
      <c r="ER127" s="136"/>
    </row>
    <row r="128" spans="2:148" ht="13.6" customHeight="1" x14ac:dyDescent="0.25">
      <c r="B128" s="186"/>
      <c r="C128" s="186"/>
      <c r="D128" s="186"/>
      <c r="E128" s="186"/>
      <c r="F128" s="186"/>
      <c r="G128" s="186"/>
      <c r="H128" s="186"/>
      <c r="I128" s="186"/>
      <c r="J128" s="186"/>
      <c r="K128" s="186"/>
      <c r="L128" s="214"/>
      <c r="EG128" s="136"/>
      <c r="EH128" s="136"/>
      <c r="EI128" s="136"/>
      <c r="EJ128" s="136"/>
      <c r="EK128" s="136"/>
      <c r="EL128" s="136"/>
      <c r="EM128" s="136"/>
      <c r="EN128" s="136"/>
      <c r="EO128" s="136"/>
      <c r="EP128" s="136"/>
      <c r="EQ128" s="136"/>
    </row>
    <row r="129" spans="2:151" ht="13.6" customHeight="1" x14ac:dyDescent="0.25">
      <c r="EG129" s="136"/>
      <c r="EH129" s="136"/>
      <c r="EI129" s="136"/>
      <c r="EJ129" s="136"/>
      <c r="EK129" s="136"/>
      <c r="EL129" s="136"/>
      <c r="EM129" s="136"/>
      <c r="EN129" s="136"/>
      <c r="EO129" s="136"/>
      <c r="EP129" s="136"/>
      <c r="EQ129" s="136"/>
    </row>
    <row r="130" spans="2:151" ht="13.6" customHeight="1" x14ac:dyDescent="0.25">
      <c r="EG130" s="136"/>
      <c r="EH130" s="136"/>
      <c r="EI130" s="136"/>
      <c r="EJ130" s="136"/>
      <c r="EK130" s="136"/>
      <c r="EL130" s="136"/>
      <c r="EM130" s="136"/>
      <c r="EN130" s="136"/>
      <c r="EO130" s="136"/>
      <c r="EP130" s="136"/>
      <c r="EQ130" s="136"/>
      <c r="ER130" s="136"/>
      <c r="ES130" s="136"/>
      <c r="ET130" s="136"/>
      <c r="EU130" s="136"/>
    </row>
    <row r="131" spans="2:151" ht="13.6" customHeight="1" x14ac:dyDescent="0.25">
      <c r="EG131" s="136"/>
      <c r="EH131" s="136"/>
      <c r="EI131" s="136"/>
      <c r="EJ131" s="136"/>
      <c r="EK131" s="136"/>
      <c r="EL131" s="136"/>
      <c r="EM131" s="136"/>
      <c r="EN131" s="136"/>
      <c r="EO131" s="136"/>
      <c r="EP131" s="136"/>
      <c r="EQ131" s="136"/>
      <c r="ER131" s="136"/>
      <c r="ES131" s="136"/>
      <c r="ET131" s="136"/>
      <c r="EU131" s="136"/>
    </row>
    <row r="132" spans="2:151" ht="13.6" customHeight="1" x14ac:dyDescent="0.2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5"/>
      <c r="BT132" s="215"/>
      <c r="BU132" s="215"/>
      <c r="BV132" s="215"/>
      <c r="BW132" s="215"/>
      <c r="BX132" s="215"/>
      <c r="BY132" s="215"/>
      <c r="BZ132" s="215"/>
      <c r="CA132" s="215"/>
      <c r="CB132" s="215"/>
      <c r="CC132" s="215"/>
      <c r="CD132" s="215"/>
      <c r="CE132" s="215"/>
      <c r="CF132" s="215"/>
      <c r="CG132" s="215"/>
      <c r="CH132" s="215"/>
      <c r="CI132" s="215"/>
      <c r="CJ132" s="215"/>
      <c r="CK132" s="215"/>
      <c r="CL132" s="215"/>
      <c r="CM132" s="215"/>
      <c r="CN132" s="215"/>
      <c r="CO132" s="215"/>
      <c r="CP132" s="215"/>
      <c r="CQ132" s="215"/>
      <c r="CR132" s="215"/>
      <c r="CS132" s="215"/>
      <c r="CT132" s="215"/>
      <c r="CU132" s="215"/>
      <c r="CV132" s="215"/>
      <c r="CW132" s="215"/>
      <c r="CX132" s="215"/>
      <c r="CY132" s="215"/>
      <c r="CZ132" s="215"/>
      <c r="DA132" s="215"/>
      <c r="DB132" s="215"/>
      <c r="DC132" s="215"/>
      <c r="DD132" s="215"/>
      <c r="DE132" s="215"/>
      <c r="EG132" s="136"/>
      <c r="EH132" s="136"/>
      <c r="EI132" s="136"/>
      <c r="EJ132" s="136"/>
      <c r="EK132" s="136"/>
      <c r="EL132" s="136"/>
      <c r="EM132" s="136"/>
      <c r="EN132" s="136"/>
      <c r="EO132" s="136"/>
      <c r="EP132" s="136"/>
      <c r="EQ132" s="136"/>
      <c r="ER132" s="136"/>
      <c r="ES132" s="136"/>
      <c r="ET132" s="136"/>
      <c r="EU132" s="136"/>
    </row>
    <row r="133" spans="2:151" ht="13.6" customHeight="1" x14ac:dyDescent="0.2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215"/>
      <c r="CM133" s="215"/>
      <c r="CN133" s="215"/>
      <c r="CO133" s="215"/>
      <c r="CP133" s="215"/>
      <c r="CQ133" s="215"/>
      <c r="CR133" s="215"/>
      <c r="CS133" s="215"/>
      <c r="CT133" s="215"/>
      <c r="CU133" s="215"/>
      <c r="CV133" s="215"/>
      <c r="CW133" s="215"/>
      <c r="CX133" s="215"/>
      <c r="CY133" s="215"/>
      <c r="CZ133" s="215"/>
      <c r="DA133" s="215"/>
      <c r="DB133" s="215"/>
      <c r="DC133" s="215"/>
      <c r="DD133" s="215"/>
      <c r="DE133" s="215"/>
      <c r="EG133" s="136"/>
      <c r="EH133" s="136"/>
      <c r="EI133" s="136"/>
      <c r="EJ133" s="136"/>
      <c r="EK133" s="136"/>
      <c r="EL133" s="136"/>
      <c r="EM133" s="136"/>
      <c r="EN133" s="136"/>
      <c r="EO133" s="136"/>
      <c r="EP133" s="136"/>
      <c r="EQ133" s="136"/>
      <c r="ER133" s="136"/>
      <c r="ES133" s="136"/>
      <c r="ET133" s="136"/>
      <c r="EU133" s="136"/>
    </row>
    <row r="134" spans="2:151" ht="13.6" customHeight="1" x14ac:dyDescent="0.2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5"/>
      <c r="BR134" s="215"/>
      <c r="BS134" s="215"/>
      <c r="BT134" s="215"/>
      <c r="BU134" s="215"/>
      <c r="BV134" s="215"/>
      <c r="BW134" s="215"/>
      <c r="BX134" s="215"/>
      <c r="BY134" s="215"/>
      <c r="BZ134" s="215"/>
      <c r="CA134" s="215"/>
      <c r="CB134" s="215"/>
      <c r="CC134" s="215"/>
      <c r="CD134" s="215"/>
      <c r="CE134" s="215"/>
      <c r="CF134" s="215"/>
      <c r="CG134" s="215"/>
      <c r="CH134" s="215"/>
      <c r="CI134" s="215"/>
      <c r="CJ134" s="215"/>
      <c r="CK134" s="215"/>
      <c r="CL134" s="215"/>
      <c r="CM134" s="215"/>
      <c r="CN134" s="215"/>
      <c r="CO134" s="215"/>
      <c r="CP134" s="215"/>
      <c r="CQ134" s="215"/>
      <c r="CR134" s="215"/>
      <c r="CS134" s="215"/>
      <c r="CT134" s="215"/>
      <c r="CU134" s="215"/>
      <c r="CV134" s="215"/>
      <c r="CW134" s="215"/>
      <c r="CX134" s="215"/>
      <c r="CY134" s="215"/>
      <c r="CZ134" s="215"/>
      <c r="DA134" s="215"/>
      <c r="DB134" s="215"/>
      <c r="DC134" s="215"/>
      <c r="DD134" s="215"/>
      <c r="DE134" s="215"/>
      <c r="EG134" s="136"/>
      <c r="EH134" s="136"/>
      <c r="EI134" s="136"/>
      <c r="EJ134" s="136"/>
      <c r="EK134" s="136"/>
      <c r="EL134" s="136"/>
      <c r="EM134" s="136"/>
      <c r="EN134" s="136"/>
      <c r="EO134" s="136"/>
      <c r="EP134" s="136"/>
      <c r="EQ134" s="136"/>
      <c r="ER134" s="136"/>
      <c r="ES134" s="136"/>
      <c r="ET134" s="136"/>
      <c r="EU134" s="136"/>
    </row>
    <row r="135" spans="2:151" ht="13.6" customHeight="1" x14ac:dyDescent="0.2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5"/>
      <c r="BR135" s="215"/>
      <c r="BS135" s="215"/>
      <c r="BT135" s="215"/>
      <c r="BU135" s="215"/>
      <c r="BV135" s="215"/>
      <c r="BW135" s="215"/>
      <c r="BX135" s="215"/>
      <c r="BY135" s="215"/>
      <c r="BZ135" s="215"/>
      <c r="CA135" s="215"/>
      <c r="CB135" s="215"/>
      <c r="CC135" s="215"/>
      <c r="CD135" s="215"/>
      <c r="CE135" s="215"/>
      <c r="CF135" s="215"/>
      <c r="CG135" s="215"/>
      <c r="CH135" s="215"/>
      <c r="CI135" s="215"/>
      <c r="CJ135" s="215"/>
      <c r="CK135" s="215"/>
      <c r="CL135" s="215"/>
      <c r="CM135" s="215"/>
      <c r="CN135" s="215"/>
      <c r="CO135" s="215"/>
      <c r="CP135" s="215"/>
      <c r="CQ135" s="215"/>
      <c r="CR135" s="215"/>
      <c r="CS135" s="215"/>
      <c r="CT135" s="215"/>
      <c r="CU135" s="215"/>
      <c r="CV135" s="215"/>
      <c r="CW135" s="215"/>
      <c r="CX135" s="215"/>
      <c r="CY135" s="215"/>
      <c r="CZ135" s="215"/>
      <c r="DA135" s="215"/>
      <c r="DB135" s="215"/>
      <c r="DC135" s="215"/>
      <c r="DD135" s="215"/>
      <c r="DE135" s="215"/>
      <c r="EG135" s="136"/>
      <c r="EH135" s="136"/>
      <c r="EI135" s="136"/>
      <c r="EJ135" s="136"/>
      <c r="EK135" s="136"/>
      <c r="EL135" s="136"/>
      <c r="EM135" s="136"/>
      <c r="EN135" s="136"/>
      <c r="EO135" s="136"/>
      <c r="EP135" s="136"/>
      <c r="EQ135" s="136"/>
      <c r="ER135" s="136"/>
      <c r="ES135" s="136"/>
      <c r="ET135" s="136"/>
      <c r="EU135" s="136"/>
    </row>
    <row r="136" spans="2:151" ht="11.15" customHeight="1" x14ac:dyDescent="0.25">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6"/>
      <c r="CI136" s="186"/>
      <c r="CJ136" s="186"/>
      <c r="CK136" s="186"/>
      <c r="CL136" s="186"/>
      <c r="CM136" s="186"/>
      <c r="CN136" s="186"/>
      <c r="CO136" s="186"/>
      <c r="CP136" s="186"/>
      <c r="CQ136" s="186"/>
      <c r="CR136" s="186"/>
      <c r="CS136" s="186"/>
      <c r="EG136" s="136"/>
      <c r="EH136" s="136"/>
      <c r="EI136" s="136"/>
      <c r="EJ136" s="136"/>
      <c r="EK136" s="136"/>
      <c r="EL136" s="136"/>
      <c r="EM136" s="136"/>
      <c r="EN136" s="136"/>
      <c r="EO136" s="136"/>
      <c r="EP136" s="136"/>
      <c r="EQ136" s="136"/>
      <c r="ER136" s="136"/>
    </row>
    <row r="137" spans="2:151" ht="11.15" customHeight="1" x14ac:dyDescent="0.25">
      <c r="EG137" s="136"/>
      <c r="EH137" s="136"/>
      <c r="EI137" s="136"/>
      <c r="EJ137" s="136"/>
      <c r="EK137" s="136"/>
      <c r="EL137" s="136"/>
      <c r="EM137" s="136"/>
      <c r="EN137" s="136"/>
      <c r="EO137" s="136"/>
      <c r="EP137" s="136"/>
      <c r="EQ137" s="136"/>
      <c r="ER137" s="136"/>
    </row>
    <row r="138" spans="2:151" ht="11.15" customHeight="1" x14ac:dyDescent="0.25">
      <c r="EG138" s="136"/>
      <c r="EH138" s="136"/>
      <c r="EI138" s="136"/>
      <c r="EJ138" s="136"/>
      <c r="EK138" s="136"/>
      <c r="EL138" s="136"/>
      <c r="EM138" s="136"/>
      <c r="EN138" s="136"/>
      <c r="EO138" s="136"/>
      <c r="EP138" s="136"/>
      <c r="EQ138" s="136"/>
      <c r="ER138" s="136"/>
    </row>
    <row r="139" spans="2:151" ht="11.15" customHeight="1" x14ac:dyDescent="0.25">
      <c r="EG139" s="136"/>
      <c r="EH139" s="136"/>
      <c r="EI139" s="136"/>
      <c r="EJ139" s="136"/>
      <c r="EK139" s="136"/>
      <c r="EL139" s="136"/>
      <c r="EM139" s="136"/>
      <c r="EN139" s="136"/>
      <c r="EO139" s="136"/>
      <c r="EP139" s="136"/>
      <c r="EQ139" s="136"/>
      <c r="ER139" s="136"/>
    </row>
    <row r="140" spans="2:151" ht="11.15" customHeight="1" x14ac:dyDescent="0.25">
      <c r="EG140" s="136"/>
      <c r="EH140" s="136"/>
      <c r="EI140" s="136"/>
      <c r="EJ140" s="136"/>
      <c r="EK140" s="136"/>
      <c r="EL140" s="136"/>
      <c r="EM140" s="136"/>
      <c r="EN140" s="136"/>
      <c r="EO140" s="136"/>
      <c r="EP140" s="136"/>
      <c r="EQ140" s="136"/>
      <c r="ER140" s="136"/>
    </row>
    <row r="141" spans="2:151" ht="11.15" customHeight="1" x14ac:dyDescent="0.25">
      <c r="EG141" s="136"/>
      <c r="EH141" s="136"/>
      <c r="EI141" s="136"/>
      <c r="EJ141" s="136"/>
      <c r="EK141" s="136"/>
      <c r="EL141" s="136"/>
      <c r="EM141" s="136"/>
      <c r="EN141" s="136"/>
      <c r="EO141" s="136"/>
      <c r="EP141" s="136"/>
      <c r="EQ141" s="136"/>
      <c r="ER141" s="136"/>
    </row>
    <row r="142" spans="2:151" ht="12.65" customHeight="1" x14ac:dyDescent="0.25">
      <c r="EG142" s="136"/>
      <c r="EH142" s="136"/>
      <c r="EI142" s="136"/>
      <c r="EJ142" s="136"/>
      <c r="EK142" s="136"/>
      <c r="EL142" s="136"/>
      <c r="EM142" s="136"/>
      <c r="EN142" s="136"/>
      <c r="EO142" s="136"/>
      <c r="EP142" s="136"/>
      <c r="EQ142" s="136"/>
      <c r="ER142" s="136"/>
    </row>
    <row r="143" spans="2:151" x14ac:dyDescent="0.25">
      <c r="EG143" s="136"/>
      <c r="EH143" s="136"/>
      <c r="EI143" s="136"/>
      <c r="EJ143" s="136"/>
      <c r="EK143" s="136"/>
      <c r="EL143" s="136"/>
      <c r="EM143" s="136"/>
      <c r="EN143" s="136"/>
      <c r="EO143" s="136"/>
      <c r="EP143" s="136"/>
      <c r="EQ143" s="136"/>
      <c r="ER143" s="136"/>
    </row>
    <row r="144" spans="2:151" x14ac:dyDescent="0.25">
      <c r="EG144" s="136"/>
      <c r="EH144" s="136"/>
      <c r="EI144" s="136"/>
      <c r="EJ144" s="136"/>
      <c r="EK144" s="136"/>
      <c r="EL144" s="136"/>
      <c r="EM144" s="136"/>
      <c r="EN144" s="136"/>
      <c r="EO144" s="136"/>
      <c r="EP144" s="136"/>
      <c r="EQ144" s="136"/>
      <c r="ER144" s="136"/>
    </row>
    <row r="145" spans="137:148" x14ac:dyDescent="0.25">
      <c r="EG145" s="136"/>
      <c r="EH145" s="136"/>
      <c r="EI145" s="136"/>
      <c r="EJ145" s="136"/>
      <c r="EK145" s="136"/>
      <c r="EL145" s="136"/>
      <c r="EM145" s="136"/>
      <c r="EN145" s="136"/>
      <c r="EO145" s="136"/>
      <c r="EP145" s="136"/>
      <c r="EQ145" s="136"/>
      <c r="ER145" s="136"/>
    </row>
    <row r="146" spans="137:148" x14ac:dyDescent="0.25">
      <c r="EG146" s="136"/>
      <c r="EH146" s="136"/>
      <c r="EI146" s="136"/>
      <c r="EJ146" s="136"/>
      <c r="EK146" s="136"/>
      <c r="EL146" s="136"/>
      <c r="EM146" s="136"/>
      <c r="EN146" s="136"/>
      <c r="EO146" s="136"/>
      <c r="EP146" s="136"/>
      <c r="EQ146" s="136"/>
      <c r="ER146" s="136"/>
    </row>
    <row r="147" spans="137:148" x14ac:dyDescent="0.25">
      <c r="EG147" s="136"/>
      <c r="EH147" s="136"/>
      <c r="EI147" s="136"/>
      <c r="EJ147" s="136"/>
      <c r="EK147" s="136"/>
      <c r="EL147" s="136"/>
      <c r="EM147" s="136"/>
      <c r="EN147" s="136"/>
      <c r="EO147" s="136"/>
      <c r="EP147" s="136"/>
      <c r="EQ147" s="136"/>
      <c r="ER147" s="136"/>
    </row>
    <row r="148" spans="137:148" x14ac:dyDescent="0.25">
      <c r="EG148" s="136"/>
      <c r="EH148" s="136"/>
      <c r="EI148" s="136"/>
      <c r="EJ148" s="136"/>
      <c r="EK148" s="136"/>
      <c r="EL148" s="136"/>
      <c r="EM148" s="136"/>
      <c r="EN148" s="136"/>
      <c r="EO148" s="136"/>
      <c r="EP148" s="136"/>
      <c r="EQ148" s="136"/>
      <c r="ER148" s="136"/>
    </row>
    <row r="182" spans="2:151" ht="13.6" customHeight="1" x14ac:dyDescent="0.25">
      <c r="B182" s="242"/>
      <c r="C182" s="242"/>
      <c r="D182" s="186"/>
      <c r="E182" s="186"/>
      <c r="F182" s="186"/>
      <c r="G182" s="186"/>
      <c r="H182" s="186"/>
      <c r="I182" s="186"/>
      <c r="J182" s="186"/>
      <c r="K182" s="186"/>
      <c r="L182" s="186"/>
      <c r="M182" s="214"/>
      <c r="N182" s="214"/>
      <c r="O182" s="362" t="s">
        <v>30</v>
      </c>
      <c r="P182" s="363"/>
      <c r="S182" s="214"/>
      <c r="V182" s="214"/>
      <c r="Y182" s="214"/>
      <c r="AB182" s="214"/>
      <c r="AE182" s="214"/>
      <c r="AH182" s="214"/>
      <c r="AK182" s="214"/>
      <c r="AN182" s="214"/>
      <c r="AQ182" s="214"/>
      <c r="AT182" s="214"/>
      <c r="AW182" s="214"/>
      <c r="AZ182" s="214"/>
      <c r="BC182" s="214"/>
      <c r="BF182" s="214"/>
      <c r="BI182" s="214"/>
      <c r="BL182" s="214"/>
      <c r="BO182" s="214"/>
      <c r="BR182" s="214"/>
      <c r="BU182" s="214"/>
      <c r="BX182" s="214"/>
      <c r="CA182" s="214"/>
      <c r="CD182" s="214"/>
      <c r="CG182" s="214"/>
      <c r="CJ182" s="214"/>
      <c r="CM182" s="214"/>
      <c r="CP182" s="214"/>
      <c r="CS182" s="214"/>
      <c r="EG182" s="136"/>
      <c r="EH182" s="136"/>
      <c r="EI182" s="136"/>
      <c r="EJ182" s="136"/>
      <c r="EK182" s="136"/>
      <c r="EL182" s="136"/>
      <c r="EM182" s="136"/>
      <c r="EN182" s="136"/>
      <c r="EO182" s="136"/>
      <c r="EP182" s="136"/>
      <c r="EQ182" s="136"/>
      <c r="ER182" s="136"/>
    </row>
    <row r="183" spans="2:151" ht="13.6" customHeight="1" x14ac:dyDescent="0.25">
      <c r="EG183" s="136"/>
      <c r="EH183" s="136"/>
      <c r="EI183" s="136"/>
      <c r="EJ183" s="136"/>
      <c r="EK183" s="136"/>
      <c r="EL183" s="136"/>
      <c r="EM183" s="136"/>
      <c r="EN183" s="136"/>
      <c r="EO183" s="136"/>
      <c r="EP183" s="136"/>
      <c r="EQ183" s="136"/>
    </row>
    <row r="184" spans="2:151" ht="13.6" customHeight="1" x14ac:dyDescent="0.25">
      <c r="EG184" s="136"/>
      <c r="EH184" s="136"/>
      <c r="EI184" s="136"/>
      <c r="EJ184" s="136"/>
      <c r="EK184" s="136"/>
      <c r="EL184" s="136"/>
      <c r="EM184" s="136"/>
      <c r="EN184" s="136"/>
      <c r="EO184" s="136"/>
      <c r="EP184" s="136"/>
      <c r="EQ184" s="136"/>
    </row>
    <row r="185" spans="2:151" ht="13.6" customHeight="1" x14ac:dyDescent="0.25">
      <c r="EG185" s="136"/>
      <c r="EH185" s="136"/>
      <c r="EI185" s="136"/>
      <c r="EJ185" s="136"/>
      <c r="EK185" s="136"/>
      <c r="EL185" s="136"/>
      <c r="EM185" s="136"/>
      <c r="EN185" s="136"/>
      <c r="EO185" s="136"/>
      <c r="EP185" s="136"/>
      <c r="EQ185" s="136"/>
      <c r="ER185" s="136"/>
      <c r="ES185" s="136"/>
      <c r="ET185" s="136"/>
      <c r="EU185" s="136"/>
    </row>
    <row r="186" spans="2:151" ht="13.6" customHeight="1" x14ac:dyDescent="0.25">
      <c r="EG186" s="136"/>
      <c r="EH186" s="136"/>
      <c r="EI186" s="136"/>
      <c r="EJ186" s="136"/>
      <c r="EK186" s="136"/>
      <c r="EL186" s="136"/>
      <c r="EM186" s="136"/>
      <c r="EN186" s="136"/>
      <c r="EO186" s="136"/>
      <c r="EP186" s="136"/>
      <c r="EQ186" s="136"/>
      <c r="ER186" s="136"/>
      <c r="ES186" s="136"/>
      <c r="ET186" s="136"/>
      <c r="EU186" s="136"/>
    </row>
    <row r="187" spans="2:151" ht="13.6" customHeight="1" x14ac:dyDescent="0.25">
      <c r="EG187" s="136"/>
      <c r="EH187" s="136"/>
      <c r="EI187" s="136"/>
      <c r="EJ187" s="136"/>
      <c r="EK187" s="136"/>
      <c r="EL187" s="136"/>
      <c r="EM187" s="136"/>
      <c r="EN187" s="136"/>
      <c r="EO187" s="136"/>
      <c r="EP187" s="136"/>
      <c r="EQ187" s="136"/>
      <c r="ER187" s="136"/>
      <c r="ES187" s="136"/>
      <c r="ET187" s="136"/>
      <c r="EU187" s="136"/>
    </row>
    <row r="188" spans="2:151" ht="13.6" customHeight="1" x14ac:dyDescent="0.25">
      <c r="EG188" s="136"/>
      <c r="EH188" s="136"/>
      <c r="EI188" s="136"/>
      <c r="EJ188" s="136"/>
      <c r="EK188" s="136"/>
      <c r="EL188" s="136"/>
      <c r="EM188" s="136"/>
      <c r="EN188" s="136"/>
      <c r="EO188" s="136"/>
      <c r="EP188" s="136"/>
      <c r="EQ188" s="136"/>
      <c r="ER188" s="136"/>
      <c r="ES188" s="136"/>
      <c r="ET188" s="136"/>
      <c r="EU188" s="136"/>
    </row>
    <row r="189" spans="2:151" ht="13.6" customHeight="1" x14ac:dyDescent="0.25">
      <c r="EG189" s="136"/>
      <c r="EH189" s="136"/>
      <c r="EI189" s="136"/>
      <c r="EJ189" s="136"/>
      <c r="EK189" s="136"/>
      <c r="EL189" s="136"/>
      <c r="EM189" s="136"/>
      <c r="EN189" s="136"/>
      <c r="EO189" s="136"/>
      <c r="EP189" s="136"/>
      <c r="EQ189" s="136"/>
      <c r="ER189" s="136"/>
      <c r="ES189" s="136"/>
      <c r="ET189" s="136"/>
      <c r="EU189" s="136"/>
    </row>
    <row r="190" spans="2:151" ht="13.6" customHeight="1" x14ac:dyDescent="0.25">
      <c r="EG190" s="136"/>
      <c r="EH190" s="136"/>
      <c r="EI190" s="136"/>
      <c r="EJ190" s="136"/>
      <c r="EK190" s="136"/>
      <c r="EL190" s="136"/>
      <c r="EM190" s="136"/>
      <c r="EN190" s="136"/>
      <c r="EO190" s="136"/>
      <c r="EP190" s="136"/>
      <c r="EQ190" s="136"/>
      <c r="ER190" s="136"/>
      <c r="ES190" s="136"/>
      <c r="ET190" s="136"/>
      <c r="EU190" s="136"/>
    </row>
    <row r="191" spans="2:151" ht="13.6" customHeight="1" x14ac:dyDescent="0.25">
      <c r="EG191" s="136"/>
      <c r="EH191" s="136"/>
      <c r="EI191" s="136"/>
      <c r="EJ191" s="136"/>
      <c r="EK191" s="136"/>
      <c r="EL191" s="136"/>
      <c r="EM191" s="136"/>
      <c r="EN191" s="136"/>
      <c r="EO191" s="136"/>
      <c r="EP191" s="136"/>
      <c r="EQ191" s="136"/>
      <c r="ER191" s="136"/>
      <c r="ES191" s="136"/>
      <c r="ET191" s="136"/>
      <c r="EU191" s="136"/>
    </row>
    <row r="192" spans="2:151" ht="13.6" customHeight="1" x14ac:dyDescent="0.25">
      <c r="EG192" s="136"/>
      <c r="EH192" s="136"/>
      <c r="EI192" s="136"/>
      <c r="EJ192" s="136"/>
      <c r="EK192" s="136"/>
      <c r="EL192" s="136"/>
      <c r="EM192" s="136"/>
      <c r="EN192" s="136"/>
      <c r="EO192" s="136"/>
      <c r="EP192" s="136"/>
      <c r="EQ192" s="136"/>
      <c r="ER192" s="136"/>
      <c r="ES192" s="136"/>
      <c r="ET192" s="136"/>
      <c r="EU192" s="136"/>
    </row>
    <row r="193" spans="137:151" ht="13.6" customHeight="1" x14ac:dyDescent="0.25">
      <c r="EG193" s="136"/>
      <c r="EH193" s="136"/>
      <c r="EI193" s="136"/>
      <c r="EJ193" s="136"/>
      <c r="EK193" s="136"/>
      <c r="EL193" s="136"/>
      <c r="EM193" s="136"/>
      <c r="EN193" s="136"/>
      <c r="EO193" s="136"/>
      <c r="EP193" s="136"/>
      <c r="EQ193" s="136"/>
      <c r="ER193" s="136"/>
      <c r="ES193" s="136"/>
      <c r="ET193" s="136"/>
      <c r="EU193" s="136"/>
    </row>
    <row r="194" spans="137:151" ht="13.6" customHeight="1" x14ac:dyDescent="0.25">
      <c r="EG194" s="136"/>
      <c r="EH194" s="136"/>
      <c r="EI194" s="136"/>
      <c r="EJ194" s="136"/>
      <c r="EK194" s="136"/>
      <c r="EL194" s="136"/>
      <c r="EM194" s="136"/>
      <c r="EN194" s="136"/>
      <c r="EO194" s="136"/>
      <c r="EP194" s="136"/>
      <c r="EQ194" s="136"/>
      <c r="ER194" s="136"/>
      <c r="ES194" s="136"/>
      <c r="ET194" s="136"/>
      <c r="EU194" s="136"/>
    </row>
    <row r="195" spans="137:151" ht="13.6" customHeight="1" x14ac:dyDescent="0.25">
      <c r="EG195" s="136"/>
      <c r="EH195" s="136"/>
      <c r="EI195" s="136"/>
      <c r="EJ195" s="136"/>
      <c r="EK195" s="136"/>
      <c r="EL195" s="136"/>
      <c r="EM195" s="136"/>
      <c r="EN195" s="136"/>
      <c r="EO195" s="136"/>
      <c r="EP195" s="136"/>
      <c r="EQ195" s="136"/>
      <c r="ER195" s="136"/>
      <c r="ES195" s="136"/>
      <c r="ET195" s="136"/>
      <c r="EU195" s="136"/>
    </row>
    <row r="196" spans="137:151" ht="13.6" customHeight="1" x14ac:dyDescent="0.25">
      <c r="EG196" s="136"/>
      <c r="EH196" s="136"/>
      <c r="EI196" s="136"/>
      <c r="EJ196" s="136"/>
      <c r="EK196" s="136"/>
      <c r="EL196" s="136"/>
      <c r="EM196" s="136"/>
      <c r="EN196" s="136"/>
      <c r="EO196" s="136"/>
      <c r="EP196" s="136"/>
      <c r="EQ196" s="136"/>
      <c r="ER196" s="136"/>
      <c r="ES196" s="136"/>
      <c r="ET196" s="136"/>
      <c r="EU196" s="136"/>
    </row>
    <row r="197" spans="137:151" ht="13.6" customHeight="1" x14ac:dyDescent="0.25">
      <c r="EG197" s="136"/>
      <c r="EH197" s="136"/>
      <c r="EI197" s="136"/>
      <c r="EJ197" s="136"/>
      <c r="EK197" s="136"/>
      <c r="EL197" s="136"/>
      <c r="EM197" s="136"/>
      <c r="EN197" s="136"/>
      <c r="EO197" s="136"/>
      <c r="EP197" s="136"/>
      <c r="EQ197" s="136"/>
      <c r="ER197" s="136"/>
      <c r="ES197" s="136"/>
      <c r="ET197" s="136"/>
      <c r="EU197" s="136"/>
    </row>
    <row r="198" spans="137:151" ht="13.6" customHeight="1" x14ac:dyDescent="0.25">
      <c r="EG198" s="136"/>
      <c r="EH198" s="136"/>
      <c r="EI198" s="136"/>
      <c r="EJ198" s="136"/>
      <c r="EK198" s="136"/>
      <c r="EL198" s="136"/>
      <c r="EM198" s="136"/>
      <c r="EN198" s="136"/>
      <c r="EO198" s="136"/>
      <c r="EP198" s="136"/>
      <c r="EQ198" s="136"/>
      <c r="ER198" s="136"/>
      <c r="ES198" s="136"/>
      <c r="ET198" s="136"/>
      <c r="EU198" s="136"/>
    </row>
    <row r="199" spans="137:151" ht="13.6" customHeight="1" x14ac:dyDescent="0.25">
      <c r="EG199" s="136"/>
      <c r="EH199" s="136"/>
      <c r="EI199" s="136"/>
      <c r="EJ199" s="136"/>
      <c r="EK199" s="136"/>
      <c r="EL199" s="136"/>
      <c r="EM199" s="136"/>
      <c r="EN199" s="136"/>
      <c r="EO199" s="136"/>
      <c r="EP199" s="136"/>
      <c r="EQ199" s="136"/>
      <c r="ER199" s="136"/>
      <c r="ES199" s="136"/>
      <c r="ET199" s="136"/>
      <c r="EU199" s="136"/>
    </row>
    <row r="200" spans="137:151" ht="13.6" customHeight="1" x14ac:dyDescent="0.25">
      <c r="EG200" s="136"/>
      <c r="EH200" s="136"/>
      <c r="EI200" s="136"/>
      <c r="EJ200" s="136"/>
      <c r="EK200" s="136"/>
      <c r="EL200" s="136"/>
      <c r="EM200" s="136"/>
      <c r="EN200" s="136"/>
      <c r="EO200" s="136"/>
      <c r="EP200" s="136"/>
      <c r="EQ200" s="136"/>
      <c r="ER200" s="136"/>
      <c r="ES200" s="136"/>
      <c r="ET200" s="136"/>
      <c r="EU200" s="136"/>
    </row>
    <row r="201" spans="137:151" ht="13.6" customHeight="1" x14ac:dyDescent="0.25">
      <c r="EG201" s="136"/>
      <c r="EH201" s="136"/>
      <c r="EI201" s="136"/>
      <c r="EJ201" s="136"/>
      <c r="EK201" s="136"/>
      <c r="EL201" s="136"/>
      <c r="EM201" s="136"/>
      <c r="EN201" s="136"/>
      <c r="EO201" s="136"/>
      <c r="EP201" s="136"/>
      <c r="EQ201" s="136"/>
      <c r="ER201" s="136"/>
      <c r="ES201" s="136"/>
      <c r="ET201" s="136"/>
      <c r="EU201" s="136"/>
    </row>
    <row r="202" spans="137:151" ht="13.6" customHeight="1" x14ac:dyDescent="0.25">
      <c r="EG202" s="136"/>
      <c r="EH202" s="136"/>
      <c r="EI202" s="136"/>
      <c r="EJ202" s="136"/>
      <c r="EK202" s="136"/>
      <c r="EL202" s="136"/>
      <c r="EM202" s="136"/>
      <c r="EN202" s="136"/>
      <c r="EO202" s="136"/>
      <c r="EP202" s="136"/>
      <c r="EQ202" s="136"/>
      <c r="ER202" s="136"/>
      <c r="ES202" s="136"/>
      <c r="ET202" s="136"/>
      <c r="EU202" s="136"/>
    </row>
    <row r="203" spans="137:151" ht="13.6" customHeight="1" x14ac:dyDescent="0.25">
      <c r="EG203" s="136"/>
      <c r="EH203" s="136"/>
      <c r="EI203" s="136"/>
      <c r="EJ203" s="136"/>
      <c r="EK203" s="136"/>
      <c r="EL203" s="136"/>
      <c r="EM203" s="136"/>
      <c r="EN203" s="136"/>
      <c r="EO203" s="136"/>
      <c r="EP203" s="136"/>
      <c r="EQ203" s="136"/>
      <c r="ER203" s="136"/>
      <c r="ES203" s="136"/>
      <c r="ET203" s="136"/>
      <c r="EU203" s="136"/>
    </row>
    <row r="204" spans="137:151" ht="13.6" customHeight="1" x14ac:dyDescent="0.25">
      <c r="EG204" s="136"/>
      <c r="EH204" s="136"/>
      <c r="EI204" s="136"/>
      <c r="EJ204" s="136"/>
      <c r="EK204" s="136"/>
      <c r="EL204" s="136"/>
      <c r="EM204" s="136"/>
      <c r="EN204" s="136"/>
      <c r="EO204" s="136"/>
      <c r="EP204" s="136"/>
      <c r="EQ204" s="136"/>
      <c r="ER204" s="136"/>
      <c r="ES204" s="136"/>
      <c r="ET204" s="136"/>
      <c r="EU204" s="136"/>
    </row>
    <row r="205" spans="137:151" ht="13.6" customHeight="1" x14ac:dyDescent="0.25">
      <c r="EG205" s="136"/>
      <c r="EH205" s="136"/>
      <c r="EI205" s="136"/>
      <c r="EJ205" s="136"/>
      <c r="EK205" s="136"/>
      <c r="EL205" s="136"/>
      <c r="EM205" s="136"/>
      <c r="EN205" s="136"/>
      <c r="EO205" s="136"/>
      <c r="EP205" s="136"/>
      <c r="EQ205" s="136"/>
      <c r="ER205" s="136"/>
      <c r="ES205" s="136"/>
      <c r="ET205" s="136"/>
      <c r="EU205" s="136"/>
    </row>
    <row r="206" spans="137:151" ht="13.6" customHeight="1" x14ac:dyDescent="0.25">
      <c r="EG206" s="136"/>
      <c r="EH206" s="136"/>
      <c r="EI206" s="136"/>
      <c r="EJ206" s="136"/>
      <c r="EK206" s="136"/>
      <c r="EL206" s="136"/>
      <c r="EM206" s="136"/>
      <c r="EN206" s="136"/>
      <c r="EO206" s="136"/>
      <c r="EP206" s="136"/>
      <c r="EQ206" s="136"/>
      <c r="ER206" s="136"/>
      <c r="ES206" s="136"/>
      <c r="ET206" s="136"/>
      <c r="EU206" s="136"/>
    </row>
    <row r="207" spans="137:151" ht="13.6" customHeight="1" x14ac:dyDescent="0.25">
      <c r="EG207" s="136"/>
      <c r="EH207" s="136"/>
      <c r="EI207" s="136"/>
      <c r="EJ207" s="136"/>
      <c r="EK207" s="136"/>
      <c r="EL207" s="136"/>
      <c r="EM207" s="136"/>
      <c r="EN207" s="136"/>
      <c r="EO207" s="136"/>
      <c r="EP207" s="136"/>
      <c r="EQ207" s="136"/>
      <c r="ER207" s="136"/>
      <c r="ES207" s="136"/>
      <c r="ET207" s="136"/>
      <c r="EU207" s="136"/>
    </row>
    <row r="208" spans="137:151" ht="13.6" customHeight="1" x14ac:dyDescent="0.25">
      <c r="EG208" s="136"/>
      <c r="EH208" s="136"/>
      <c r="EI208" s="136"/>
      <c r="EJ208" s="136"/>
      <c r="EK208" s="136"/>
      <c r="EL208" s="136"/>
      <c r="EM208" s="136"/>
      <c r="EN208" s="136"/>
      <c r="EO208" s="136"/>
      <c r="EP208" s="136"/>
      <c r="EQ208" s="136"/>
      <c r="ER208" s="136"/>
      <c r="ES208" s="136"/>
      <c r="ET208" s="136"/>
      <c r="EU208" s="136"/>
    </row>
    <row r="209" spans="137:249" ht="13.6" customHeight="1" x14ac:dyDescent="0.25">
      <c r="EG209" s="136"/>
      <c r="EH209" s="136"/>
      <c r="EI209" s="136"/>
      <c r="EJ209" s="136"/>
      <c r="EK209" s="136"/>
      <c r="EL209" s="136"/>
      <c r="EM209" s="136"/>
      <c r="EN209" s="136"/>
      <c r="EO209" s="136"/>
      <c r="EP209" s="136"/>
      <c r="EQ209" s="136"/>
      <c r="ER209" s="136"/>
      <c r="ES209" s="136"/>
      <c r="ET209" s="136"/>
      <c r="EU209" s="136"/>
    </row>
    <row r="210" spans="137:249" ht="13.6" customHeight="1" x14ac:dyDescent="0.25">
      <c r="EG210" s="136"/>
      <c r="EH210" s="136"/>
      <c r="EI210" s="136"/>
      <c r="EJ210" s="136"/>
      <c r="EK210" s="136"/>
      <c r="EL210" s="136"/>
      <c r="EM210" s="136"/>
      <c r="EN210" s="136"/>
      <c r="EO210" s="136"/>
      <c r="EP210" s="136"/>
      <c r="EQ210" s="136"/>
      <c r="ER210" s="136"/>
      <c r="ES210" s="136"/>
      <c r="ET210" s="136"/>
      <c r="EU210" s="136"/>
    </row>
    <row r="211" spans="137:249" ht="13.6" customHeight="1" x14ac:dyDescent="0.25">
      <c r="EG211" s="136"/>
      <c r="EH211" s="136"/>
      <c r="EI211" s="136"/>
      <c r="EJ211" s="136"/>
      <c r="EK211" s="136"/>
      <c r="EL211" s="136"/>
      <c r="EM211" s="136"/>
      <c r="EN211" s="136"/>
      <c r="EO211" s="136"/>
      <c r="EP211" s="136"/>
      <c r="EQ211" s="136"/>
      <c r="ER211" s="136"/>
      <c r="ES211" s="136"/>
      <c r="ET211" s="136"/>
      <c r="EU211" s="136"/>
    </row>
    <row r="212" spans="137:249" ht="13.6" customHeight="1" x14ac:dyDescent="0.25">
      <c r="EG212" s="136"/>
      <c r="EH212" s="136"/>
      <c r="EI212" s="136"/>
      <c r="EJ212" s="136"/>
      <c r="EK212" s="136"/>
      <c r="EL212" s="136"/>
      <c r="EM212" s="136"/>
      <c r="EN212" s="136"/>
      <c r="EO212" s="136"/>
      <c r="EP212" s="136"/>
      <c r="EQ212" s="136"/>
      <c r="ER212" s="136"/>
      <c r="ES212" s="136"/>
      <c r="ET212" s="136"/>
      <c r="EU212" s="136"/>
    </row>
    <row r="213" spans="137:249" ht="13.6" customHeight="1" x14ac:dyDescent="0.25">
      <c r="EG213" s="136"/>
      <c r="EH213" s="136"/>
      <c r="EI213" s="136"/>
      <c r="EJ213" s="136"/>
      <c r="EK213" s="136"/>
      <c r="EL213" s="136"/>
      <c r="EM213" s="136"/>
      <c r="EN213" s="136"/>
      <c r="EO213" s="136"/>
      <c r="EP213" s="136"/>
      <c r="EQ213" s="136"/>
      <c r="ER213" s="136"/>
      <c r="ES213" s="136"/>
      <c r="ET213" s="136"/>
      <c r="EU213" s="136"/>
    </row>
    <row r="214" spans="137:249" ht="13.6" customHeight="1" x14ac:dyDescent="0.25">
      <c r="EG214" s="136"/>
      <c r="EH214" s="136"/>
      <c r="EI214" s="136"/>
      <c r="EJ214" s="136"/>
      <c r="EK214" s="136"/>
      <c r="EL214" s="136"/>
      <c r="EM214" s="136"/>
      <c r="EN214" s="136"/>
      <c r="EO214" s="136"/>
      <c r="EP214" s="136"/>
      <c r="EQ214" s="136"/>
      <c r="ER214" s="136"/>
      <c r="ES214" s="136"/>
      <c r="ET214" s="136"/>
      <c r="EU214" s="136"/>
    </row>
    <row r="215" spans="137:249" ht="13.6" customHeight="1" x14ac:dyDescent="0.25">
      <c r="EG215" s="136"/>
      <c r="EH215" s="136"/>
      <c r="EI215" s="136"/>
      <c r="EJ215" s="136"/>
      <c r="EK215" s="136"/>
      <c r="EL215" s="136"/>
      <c r="EM215" s="136"/>
      <c r="EN215" s="136"/>
      <c r="EO215" s="136"/>
      <c r="EP215" s="136"/>
      <c r="EQ215" s="136"/>
      <c r="ER215" s="136"/>
      <c r="ES215" s="136"/>
      <c r="ET215" s="136"/>
      <c r="EU215" s="136"/>
    </row>
    <row r="216" spans="137:249" ht="13.6" customHeight="1" x14ac:dyDescent="0.25">
      <c r="EG216" s="136"/>
      <c r="EH216" s="136"/>
      <c r="EI216" s="136"/>
      <c r="EJ216" s="136"/>
      <c r="EK216" s="136"/>
      <c r="EL216" s="136"/>
      <c r="EM216" s="136"/>
      <c r="EN216" s="136"/>
      <c r="EO216" s="136"/>
      <c r="EP216" s="136"/>
      <c r="EQ216" s="136"/>
      <c r="ER216" s="136"/>
      <c r="ES216" s="136"/>
      <c r="ET216" s="136"/>
      <c r="EU216" s="136"/>
    </row>
    <row r="217" spans="137:249" ht="13.6" customHeight="1" x14ac:dyDescent="0.25">
      <c r="EG217" s="136"/>
      <c r="EH217" s="136"/>
      <c r="EI217" s="136"/>
      <c r="EJ217" s="136"/>
      <c r="EK217" s="136"/>
      <c r="EL217" s="136"/>
      <c r="EM217" s="136"/>
      <c r="EN217" s="136"/>
      <c r="EO217" s="136"/>
      <c r="EP217" s="136"/>
      <c r="EQ217" s="136"/>
      <c r="ER217" s="136"/>
      <c r="ES217" s="136"/>
      <c r="ET217" s="136"/>
      <c r="EU217" s="136"/>
    </row>
    <row r="218" spans="137:249" ht="13.6" customHeight="1" x14ac:dyDescent="0.25">
      <c r="EG218" s="136"/>
      <c r="EH218" s="136"/>
      <c r="EI218" s="136"/>
      <c r="EJ218" s="136"/>
      <c r="EK218" s="136"/>
      <c r="EL218" s="136"/>
      <c r="EM218" s="136"/>
      <c r="EN218" s="136"/>
      <c r="EO218" s="136"/>
      <c r="EP218" s="136"/>
      <c r="EQ218" s="136"/>
      <c r="ER218" s="136"/>
      <c r="ES218" s="136"/>
      <c r="ET218" s="136"/>
      <c r="EU218" s="136"/>
    </row>
    <row r="219" spans="137:249" x14ac:dyDescent="0.25">
      <c r="EG219" s="136"/>
      <c r="EH219" s="136"/>
      <c r="EI219" s="136"/>
      <c r="EJ219" s="136"/>
      <c r="EK219" s="136"/>
      <c r="EL219" s="136"/>
      <c r="EM219" s="136"/>
      <c r="EN219" s="136"/>
      <c r="EO219" s="136"/>
      <c r="EP219" s="136"/>
      <c r="EQ219" s="136"/>
      <c r="ER219" s="136"/>
      <c r="ES219" s="136"/>
      <c r="ET219" s="136"/>
      <c r="EU219" s="136"/>
      <c r="EV219" s="136"/>
      <c r="EW219" s="136"/>
      <c r="EX219" s="136"/>
      <c r="EY219" s="136"/>
      <c r="EZ219" s="136"/>
      <c r="FA219" s="136"/>
      <c r="FB219" s="136"/>
      <c r="FC219" s="136"/>
      <c r="FD219" s="136"/>
      <c r="FE219" s="136"/>
      <c r="FF219" s="136"/>
      <c r="FG219" s="136"/>
      <c r="FH219" s="136"/>
      <c r="FI219" s="136"/>
      <c r="FJ219" s="136"/>
      <c r="FK219" s="136"/>
      <c r="FL219" s="136"/>
      <c r="FM219" s="136"/>
      <c r="FN219" s="136"/>
      <c r="FO219" s="136"/>
      <c r="FP219" s="136"/>
      <c r="FQ219" s="136"/>
      <c r="FR219" s="136"/>
      <c r="FS219" s="136"/>
      <c r="FT219" s="136"/>
      <c r="FU219" s="136"/>
      <c r="FV219" s="136"/>
      <c r="FW219" s="136"/>
      <c r="FX219" s="136"/>
      <c r="FY219" s="136"/>
      <c r="FZ219" s="136"/>
      <c r="GA219" s="136"/>
      <c r="GB219" s="136"/>
      <c r="GC219" s="136"/>
      <c r="GD219" s="136"/>
      <c r="GE219" s="136"/>
      <c r="GF219" s="136"/>
      <c r="GG219" s="136"/>
      <c r="GH219" s="136"/>
      <c r="GI219" s="136"/>
      <c r="GJ219" s="136"/>
      <c r="GK219" s="136"/>
      <c r="GL219" s="136"/>
      <c r="GM219" s="136"/>
      <c r="GN219" s="136"/>
      <c r="GO219" s="136"/>
      <c r="GP219" s="136"/>
      <c r="GQ219" s="136"/>
      <c r="GR219" s="136"/>
      <c r="GS219" s="136"/>
      <c r="GT219" s="136"/>
      <c r="GU219" s="136"/>
      <c r="GV219" s="136"/>
      <c r="GW219" s="136"/>
      <c r="GX219" s="136"/>
      <c r="GY219" s="136"/>
      <c r="GZ219" s="136"/>
      <c r="HA219" s="136"/>
      <c r="HB219" s="136"/>
      <c r="HC219" s="136"/>
      <c r="HD219" s="136"/>
      <c r="HE219" s="136"/>
      <c r="HF219" s="136"/>
      <c r="HG219" s="136"/>
      <c r="HH219" s="136"/>
      <c r="HI219" s="136"/>
      <c r="HJ219" s="136"/>
      <c r="HK219" s="136"/>
      <c r="HL219" s="136"/>
      <c r="HM219" s="136"/>
      <c r="HN219" s="136"/>
      <c r="HO219" s="136"/>
      <c r="HP219" s="136"/>
      <c r="HQ219" s="136"/>
      <c r="HR219" s="136"/>
      <c r="HS219" s="136"/>
      <c r="HT219" s="136"/>
      <c r="HU219" s="136"/>
      <c r="HV219" s="136"/>
      <c r="HW219" s="136"/>
      <c r="HX219" s="136"/>
      <c r="HY219" s="136"/>
      <c r="HZ219" s="136"/>
      <c r="IA219" s="136"/>
      <c r="IB219" s="136"/>
      <c r="IC219" s="136"/>
      <c r="ID219" s="136"/>
      <c r="IE219" s="136"/>
      <c r="IF219" s="136"/>
      <c r="IG219" s="136"/>
      <c r="IH219" s="136"/>
      <c r="II219" s="136"/>
      <c r="IJ219" s="136"/>
      <c r="IK219" s="136"/>
      <c r="IL219" s="136"/>
      <c r="IM219" s="136"/>
      <c r="IN219" s="136"/>
      <c r="IO219" s="136"/>
    </row>
    <row r="220" spans="137:249" x14ac:dyDescent="0.25">
      <c r="EG220" s="136"/>
      <c r="EH220" s="136"/>
      <c r="EI220" s="136"/>
      <c r="EJ220" s="136"/>
      <c r="EK220" s="136"/>
      <c r="EL220" s="136"/>
      <c r="EM220" s="136"/>
      <c r="EN220" s="136"/>
      <c r="EO220" s="136"/>
      <c r="EP220" s="136"/>
      <c r="EQ220" s="136"/>
      <c r="ER220" s="136"/>
      <c r="ES220" s="136"/>
      <c r="ET220" s="136"/>
      <c r="EU220" s="136"/>
      <c r="EV220" s="136"/>
      <c r="EW220" s="136"/>
      <c r="EX220" s="136"/>
      <c r="EY220" s="136"/>
      <c r="EZ220" s="136"/>
      <c r="FA220" s="136"/>
      <c r="FB220" s="136"/>
      <c r="FC220" s="136"/>
      <c r="FD220" s="136"/>
      <c r="FE220" s="136"/>
      <c r="FF220" s="136"/>
      <c r="FG220" s="136"/>
      <c r="FH220" s="136"/>
      <c r="FI220" s="136"/>
      <c r="FJ220" s="136"/>
      <c r="FK220" s="136"/>
      <c r="FL220" s="136"/>
      <c r="FM220" s="136"/>
      <c r="FN220" s="136"/>
      <c r="FO220" s="136"/>
      <c r="FP220" s="136"/>
      <c r="FQ220" s="136"/>
      <c r="FR220" s="136"/>
      <c r="FS220" s="136"/>
      <c r="FT220" s="136"/>
      <c r="FU220" s="136"/>
      <c r="FV220" s="136"/>
      <c r="FW220" s="136"/>
      <c r="FX220" s="136"/>
      <c r="FY220" s="136"/>
      <c r="FZ220" s="136"/>
      <c r="GA220" s="136"/>
      <c r="GB220" s="136"/>
      <c r="GC220" s="136"/>
      <c r="GD220" s="136"/>
      <c r="GE220" s="136"/>
      <c r="GF220" s="136"/>
      <c r="GG220" s="136"/>
      <c r="GH220" s="136"/>
      <c r="GI220" s="136"/>
      <c r="GJ220" s="136"/>
      <c r="GK220" s="136"/>
      <c r="GL220" s="136"/>
      <c r="GM220" s="136"/>
      <c r="GN220" s="136"/>
      <c r="GO220" s="136"/>
      <c r="GP220" s="136"/>
      <c r="GQ220" s="136"/>
      <c r="GR220" s="136"/>
      <c r="GS220" s="136"/>
      <c r="GT220" s="136"/>
      <c r="GU220" s="136"/>
      <c r="GV220" s="136"/>
      <c r="GW220" s="136"/>
      <c r="GX220" s="136"/>
      <c r="GY220" s="136"/>
      <c r="GZ220" s="136"/>
      <c r="HA220" s="136"/>
      <c r="HB220" s="136"/>
      <c r="HC220" s="136"/>
      <c r="HD220" s="136"/>
      <c r="HE220" s="136"/>
      <c r="HF220" s="136"/>
      <c r="HG220" s="136"/>
      <c r="HH220" s="136"/>
      <c r="HI220" s="136"/>
      <c r="HJ220" s="136"/>
      <c r="HK220" s="136"/>
      <c r="HL220" s="136"/>
      <c r="HM220" s="136"/>
      <c r="HN220" s="136"/>
      <c r="HO220" s="136"/>
      <c r="HP220" s="136"/>
      <c r="HQ220" s="136"/>
      <c r="HR220" s="136"/>
      <c r="HS220" s="136"/>
      <c r="HT220" s="136"/>
      <c r="HU220" s="136"/>
      <c r="HV220" s="136"/>
      <c r="HW220" s="136"/>
      <c r="HX220" s="136"/>
      <c r="HY220" s="136"/>
      <c r="HZ220" s="136"/>
      <c r="IA220" s="136"/>
      <c r="IB220" s="136"/>
      <c r="IC220" s="136"/>
      <c r="ID220" s="136"/>
      <c r="IE220" s="136"/>
      <c r="IF220" s="136"/>
      <c r="IG220" s="136"/>
      <c r="IH220" s="136"/>
      <c r="II220" s="136"/>
      <c r="IJ220" s="136"/>
      <c r="IK220" s="136"/>
      <c r="IL220" s="136"/>
      <c r="IM220" s="136"/>
      <c r="IN220" s="136"/>
      <c r="IO220" s="136"/>
    </row>
    <row r="221" spans="137:249" x14ac:dyDescent="0.25">
      <c r="EG221" s="136"/>
      <c r="EH221" s="136"/>
      <c r="EI221" s="136"/>
      <c r="EJ221" s="136"/>
      <c r="EK221" s="136"/>
      <c r="EL221" s="136"/>
      <c r="EM221" s="136"/>
      <c r="EN221" s="136"/>
      <c r="EO221" s="136"/>
      <c r="EP221" s="136"/>
      <c r="EQ221" s="136"/>
      <c r="ER221" s="136"/>
      <c r="ES221" s="136"/>
      <c r="ET221" s="136"/>
      <c r="EU221" s="136"/>
      <c r="EV221" s="136"/>
      <c r="EW221" s="136"/>
      <c r="EX221" s="136"/>
      <c r="EY221" s="136"/>
      <c r="EZ221" s="136"/>
      <c r="FA221" s="136"/>
      <c r="FB221" s="136"/>
      <c r="FC221" s="136"/>
      <c r="FD221" s="136"/>
      <c r="FE221" s="136"/>
      <c r="FF221" s="136"/>
      <c r="FG221" s="136"/>
      <c r="FH221" s="136"/>
      <c r="FI221" s="136"/>
      <c r="FJ221" s="136"/>
      <c r="FK221" s="136"/>
      <c r="FL221" s="136"/>
      <c r="FM221" s="136"/>
      <c r="FN221" s="136"/>
      <c r="FO221" s="136"/>
      <c r="FP221" s="136"/>
      <c r="FQ221" s="136"/>
      <c r="FR221" s="136"/>
      <c r="FS221" s="136"/>
      <c r="FT221" s="136"/>
      <c r="FU221" s="136"/>
      <c r="FV221" s="136"/>
      <c r="FW221" s="136"/>
      <c r="FX221" s="136"/>
      <c r="FY221" s="136"/>
      <c r="FZ221" s="136"/>
      <c r="GA221" s="136"/>
      <c r="GB221" s="136"/>
      <c r="GC221" s="136"/>
      <c r="GD221" s="136"/>
      <c r="GE221" s="136"/>
      <c r="GF221" s="136"/>
      <c r="GG221" s="136"/>
      <c r="GH221" s="136"/>
      <c r="GI221" s="136"/>
      <c r="GJ221" s="136"/>
      <c r="GK221" s="136"/>
      <c r="GL221" s="136"/>
      <c r="GM221" s="136"/>
      <c r="GN221" s="136"/>
      <c r="GO221" s="136"/>
      <c r="GP221" s="136"/>
      <c r="GQ221" s="136"/>
      <c r="GR221" s="136"/>
      <c r="GS221" s="136"/>
      <c r="GT221" s="136"/>
      <c r="GU221" s="136"/>
      <c r="GV221" s="136"/>
      <c r="GW221" s="136"/>
      <c r="GX221" s="136"/>
      <c r="GY221" s="136"/>
      <c r="GZ221" s="136"/>
      <c r="HA221" s="136"/>
      <c r="HB221" s="136"/>
      <c r="HC221" s="136"/>
      <c r="HD221" s="136"/>
      <c r="HE221" s="136"/>
      <c r="HF221" s="136"/>
      <c r="HG221" s="136"/>
      <c r="HH221" s="136"/>
      <c r="HI221" s="136"/>
      <c r="HJ221" s="136"/>
      <c r="HK221" s="136"/>
      <c r="HL221" s="136"/>
      <c r="HM221" s="136"/>
      <c r="HN221" s="136"/>
      <c r="HO221" s="136"/>
      <c r="HP221" s="136"/>
      <c r="HQ221" s="136"/>
      <c r="HR221" s="136"/>
      <c r="HS221" s="136"/>
      <c r="HT221" s="136"/>
      <c r="HU221" s="136"/>
      <c r="HV221" s="136"/>
      <c r="HW221" s="136"/>
      <c r="HX221" s="136"/>
      <c r="HY221" s="136"/>
      <c r="HZ221" s="136"/>
      <c r="IA221" s="136"/>
      <c r="IB221" s="136"/>
      <c r="IC221" s="136"/>
      <c r="ID221" s="136"/>
      <c r="IE221" s="136"/>
      <c r="IF221" s="136"/>
      <c r="IG221" s="136"/>
      <c r="IH221" s="136"/>
      <c r="II221" s="136"/>
      <c r="IJ221" s="136"/>
      <c r="IK221" s="136"/>
      <c r="IL221" s="136"/>
      <c r="IM221" s="136"/>
      <c r="IN221" s="136"/>
      <c r="IO221" s="136"/>
    </row>
    <row r="222" spans="137:249" x14ac:dyDescent="0.25">
      <c r="EG222" s="136"/>
      <c r="EH222" s="136"/>
      <c r="EI222" s="136"/>
      <c r="EJ222" s="136"/>
      <c r="EK222" s="136"/>
      <c r="EL222" s="136"/>
      <c r="EM222" s="136"/>
      <c r="EN222" s="136"/>
      <c r="EO222" s="136"/>
      <c r="EP222" s="136"/>
      <c r="EQ222" s="136"/>
      <c r="ER222" s="136"/>
      <c r="ES222" s="136"/>
      <c r="ET222" s="136"/>
      <c r="EU222" s="136"/>
      <c r="EV222" s="136"/>
      <c r="EW222" s="136"/>
      <c r="EX222" s="136"/>
      <c r="EY222" s="136"/>
      <c r="EZ222" s="136"/>
      <c r="FA222" s="136"/>
      <c r="FB222" s="136"/>
      <c r="FC222" s="136"/>
      <c r="FD222" s="136"/>
      <c r="FE222" s="136"/>
      <c r="FF222" s="136"/>
      <c r="FG222" s="136"/>
      <c r="FH222" s="136"/>
      <c r="FI222" s="136"/>
      <c r="FJ222" s="136"/>
      <c r="FK222" s="136"/>
      <c r="FL222" s="136"/>
      <c r="FM222" s="136"/>
      <c r="FN222" s="136"/>
      <c r="FO222" s="136"/>
      <c r="FP222" s="136"/>
      <c r="FQ222" s="136"/>
      <c r="FR222" s="136"/>
      <c r="FS222" s="136"/>
      <c r="FT222" s="136"/>
      <c r="FU222" s="136"/>
      <c r="FV222" s="136"/>
      <c r="FW222" s="136"/>
      <c r="FX222" s="136"/>
      <c r="FY222" s="136"/>
      <c r="FZ222" s="136"/>
      <c r="GA222" s="136"/>
      <c r="GB222" s="136"/>
      <c r="GC222" s="136"/>
      <c r="GD222" s="136"/>
      <c r="GE222" s="136"/>
      <c r="GF222" s="136"/>
      <c r="GG222" s="136"/>
      <c r="GH222" s="136"/>
      <c r="GI222" s="136"/>
      <c r="GJ222" s="136"/>
      <c r="GK222" s="136"/>
      <c r="GL222" s="136"/>
      <c r="GM222" s="136"/>
      <c r="GN222" s="136"/>
      <c r="GO222" s="136"/>
      <c r="GP222" s="136"/>
      <c r="GQ222" s="136"/>
      <c r="GR222" s="136"/>
      <c r="GS222" s="136"/>
      <c r="GT222" s="136"/>
      <c r="GU222" s="136"/>
      <c r="GV222" s="136"/>
      <c r="GW222" s="136"/>
      <c r="GX222" s="136"/>
      <c r="GY222" s="136"/>
      <c r="GZ222" s="136"/>
      <c r="HA222" s="136"/>
      <c r="HB222" s="136"/>
      <c r="HC222" s="136"/>
      <c r="HD222" s="136"/>
      <c r="HE222" s="136"/>
      <c r="HF222" s="136"/>
      <c r="HG222" s="136"/>
      <c r="HH222" s="136"/>
      <c r="HI222" s="136"/>
      <c r="HJ222" s="136"/>
      <c r="HK222" s="136"/>
      <c r="HL222" s="136"/>
      <c r="HM222" s="136"/>
      <c r="HN222" s="136"/>
      <c r="HO222" s="136"/>
      <c r="HP222" s="136"/>
      <c r="HQ222" s="136"/>
      <c r="HR222" s="136"/>
      <c r="HS222" s="136"/>
      <c r="HT222" s="136"/>
      <c r="HU222" s="136"/>
      <c r="HV222" s="136"/>
      <c r="HW222" s="136"/>
      <c r="HX222" s="136"/>
      <c r="HY222" s="136"/>
      <c r="HZ222" s="136"/>
      <c r="IA222" s="136"/>
      <c r="IB222" s="136"/>
      <c r="IC222" s="136"/>
      <c r="ID222" s="136"/>
      <c r="IE222" s="136"/>
      <c r="IF222" s="136"/>
      <c r="IG222" s="136"/>
      <c r="IH222" s="136"/>
      <c r="II222" s="136"/>
      <c r="IJ222" s="136"/>
      <c r="IK222" s="136"/>
      <c r="IL222" s="136"/>
      <c r="IM222" s="136"/>
      <c r="IN222" s="136"/>
      <c r="IO222" s="136"/>
    </row>
    <row r="223" spans="137:249" x14ac:dyDescent="0.25">
      <c r="EG223" s="136"/>
      <c r="EH223" s="136"/>
      <c r="EI223" s="136"/>
      <c r="EJ223" s="136"/>
      <c r="EK223" s="136"/>
      <c r="EL223" s="136"/>
      <c r="EM223" s="136"/>
      <c r="EN223" s="136"/>
      <c r="EO223" s="136"/>
      <c r="EP223" s="136"/>
      <c r="EQ223" s="136"/>
      <c r="ER223" s="136"/>
      <c r="ES223" s="136"/>
      <c r="ET223" s="136"/>
      <c r="EU223" s="136"/>
      <c r="EV223" s="136"/>
      <c r="EW223" s="136"/>
      <c r="EX223" s="136"/>
      <c r="EY223" s="136"/>
      <c r="EZ223" s="136"/>
      <c r="FA223" s="136"/>
      <c r="FB223" s="136"/>
      <c r="FC223" s="136"/>
      <c r="FD223" s="136"/>
      <c r="FE223" s="136"/>
      <c r="FF223" s="136"/>
      <c r="FG223" s="136"/>
      <c r="FH223" s="136"/>
      <c r="FI223" s="136"/>
      <c r="FJ223" s="136"/>
      <c r="FK223" s="136"/>
      <c r="FL223" s="136"/>
      <c r="FM223" s="136"/>
      <c r="FN223" s="136"/>
      <c r="FO223" s="136"/>
      <c r="FP223" s="136"/>
      <c r="FQ223" s="136"/>
      <c r="FR223" s="136"/>
      <c r="FS223" s="136"/>
      <c r="FT223" s="136"/>
      <c r="FU223" s="136"/>
      <c r="FV223" s="136"/>
      <c r="FW223" s="136"/>
      <c r="FX223" s="136"/>
      <c r="FY223" s="136"/>
      <c r="FZ223" s="136"/>
      <c r="GA223" s="136"/>
      <c r="GB223" s="136"/>
      <c r="GC223" s="136"/>
      <c r="GD223" s="136"/>
      <c r="GE223" s="136"/>
      <c r="GF223" s="136"/>
      <c r="GG223" s="136"/>
      <c r="GH223" s="136"/>
      <c r="GI223" s="136"/>
      <c r="GJ223" s="136"/>
      <c r="GK223" s="136"/>
      <c r="GL223" s="136"/>
      <c r="GM223" s="136"/>
      <c r="GN223" s="136"/>
      <c r="GO223" s="136"/>
      <c r="GP223" s="136"/>
      <c r="GQ223" s="136"/>
      <c r="GR223" s="136"/>
      <c r="GS223" s="136"/>
      <c r="GT223" s="136"/>
      <c r="GU223" s="136"/>
      <c r="GV223" s="136"/>
      <c r="GW223" s="136"/>
      <c r="GX223" s="136"/>
      <c r="GY223" s="136"/>
      <c r="GZ223" s="136"/>
      <c r="HA223" s="136"/>
      <c r="HB223" s="136"/>
      <c r="HC223" s="136"/>
      <c r="HD223" s="136"/>
      <c r="HE223" s="136"/>
      <c r="HF223" s="136"/>
      <c r="HG223" s="136"/>
      <c r="HH223" s="136"/>
      <c r="HI223" s="136"/>
      <c r="HJ223" s="136"/>
      <c r="HK223" s="136"/>
      <c r="HL223" s="136"/>
      <c r="HM223" s="136"/>
      <c r="HN223" s="136"/>
      <c r="HO223" s="136"/>
      <c r="HP223" s="136"/>
      <c r="HQ223" s="136"/>
      <c r="HR223" s="136"/>
      <c r="HS223" s="136"/>
      <c r="HT223" s="136"/>
      <c r="HU223" s="136"/>
      <c r="HV223" s="136"/>
      <c r="HW223" s="136"/>
      <c r="HX223" s="136"/>
      <c r="HY223" s="136"/>
      <c r="HZ223" s="136"/>
      <c r="IA223" s="136"/>
      <c r="IB223" s="136"/>
      <c r="IC223" s="136"/>
      <c r="ID223" s="136"/>
      <c r="IE223" s="136"/>
      <c r="IF223" s="136"/>
      <c r="IG223" s="136"/>
      <c r="IH223" s="136"/>
      <c r="II223" s="136"/>
      <c r="IJ223" s="136"/>
      <c r="IK223" s="136"/>
      <c r="IL223" s="136"/>
      <c r="IM223" s="136"/>
      <c r="IN223" s="136"/>
      <c r="IO223" s="136"/>
    </row>
    <row r="224" spans="137:249" x14ac:dyDescent="0.25">
      <c r="EG224" s="136"/>
      <c r="EH224" s="136"/>
      <c r="EI224" s="136"/>
      <c r="EJ224" s="136"/>
      <c r="EK224" s="136"/>
      <c r="EL224" s="136"/>
      <c r="EM224" s="136"/>
      <c r="EN224" s="136"/>
      <c r="EO224" s="136"/>
      <c r="EP224" s="136"/>
      <c r="EQ224" s="136"/>
      <c r="ER224" s="136"/>
      <c r="ES224" s="136"/>
      <c r="ET224" s="136"/>
      <c r="EU224" s="136"/>
      <c r="EV224" s="136"/>
      <c r="EW224" s="136"/>
      <c r="EX224" s="136"/>
      <c r="EY224" s="136"/>
      <c r="EZ224" s="136"/>
      <c r="FA224" s="136"/>
      <c r="FB224" s="136"/>
      <c r="FC224" s="136"/>
      <c r="FD224" s="136"/>
      <c r="FE224" s="136"/>
      <c r="FF224" s="136"/>
      <c r="FG224" s="136"/>
      <c r="FH224" s="136"/>
      <c r="FI224" s="136"/>
      <c r="FJ224" s="136"/>
      <c r="FK224" s="136"/>
      <c r="FL224" s="136"/>
      <c r="FM224" s="136"/>
      <c r="FN224" s="136"/>
      <c r="FO224" s="136"/>
      <c r="FP224" s="136"/>
      <c r="FQ224" s="136"/>
      <c r="FR224" s="136"/>
      <c r="FS224" s="136"/>
      <c r="FT224" s="136"/>
      <c r="FU224" s="136"/>
      <c r="FV224" s="136"/>
      <c r="FW224" s="136"/>
      <c r="FX224" s="136"/>
      <c r="FY224" s="136"/>
      <c r="FZ224" s="136"/>
      <c r="GA224" s="136"/>
      <c r="GB224" s="136"/>
      <c r="GC224" s="136"/>
      <c r="GD224" s="136"/>
      <c r="GE224" s="136"/>
      <c r="GF224" s="136"/>
      <c r="GG224" s="136"/>
      <c r="GH224" s="136"/>
      <c r="GI224" s="136"/>
      <c r="GJ224" s="136"/>
      <c r="GK224" s="136"/>
      <c r="GL224" s="136"/>
      <c r="GM224" s="136"/>
      <c r="GN224" s="136"/>
      <c r="GO224" s="136"/>
      <c r="GP224" s="136"/>
      <c r="GQ224" s="136"/>
      <c r="GR224" s="136"/>
      <c r="GS224" s="136"/>
      <c r="GT224" s="136"/>
      <c r="GU224" s="136"/>
      <c r="GV224" s="136"/>
      <c r="GW224" s="136"/>
      <c r="GX224" s="136"/>
      <c r="GY224" s="136"/>
      <c r="GZ224" s="136"/>
      <c r="HA224" s="136"/>
      <c r="HB224" s="136"/>
      <c r="HC224" s="136"/>
      <c r="HD224" s="136"/>
      <c r="HE224" s="136"/>
      <c r="HF224" s="136"/>
      <c r="HG224" s="136"/>
      <c r="HH224" s="136"/>
      <c r="HI224" s="136"/>
      <c r="HJ224" s="136"/>
      <c r="HK224" s="136"/>
      <c r="HL224" s="136"/>
      <c r="HM224" s="136"/>
      <c r="HN224" s="136"/>
      <c r="HO224" s="136"/>
      <c r="HP224" s="136"/>
      <c r="HQ224" s="136"/>
      <c r="HR224" s="136"/>
      <c r="HS224" s="136"/>
      <c r="HT224" s="136"/>
      <c r="HU224" s="136"/>
      <c r="HV224" s="136"/>
      <c r="HW224" s="136"/>
      <c r="HX224" s="136"/>
      <c r="HY224" s="136"/>
      <c r="HZ224" s="136"/>
      <c r="IA224" s="136"/>
      <c r="IB224" s="136"/>
      <c r="IC224" s="136"/>
      <c r="ID224" s="136"/>
      <c r="IE224" s="136"/>
      <c r="IF224" s="136"/>
      <c r="IG224" s="136"/>
      <c r="IH224" s="136"/>
      <c r="II224" s="136"/>
      <c r="IJ224" s="136"/>
      <c r="IK224" s="136"/>
      <c r="IL224" s="136"/>
      <c r="IM224" s="136"/>
      <c r="IN224" s="136"/>
      <c r="IO224" s="136"/>
    </row>
    <row r="225" spans="137:249" x14ac:dyDescent="0.25">
      <c r="EG225" s="136"/>
      <c r="EH225" s="136"/>
      <c r="EI225" s="136"/>
      <c r="EJ225" s="136"/>
      <c r="EK225" s="136"/>
      <c r="EL225" s="136"/>
      <c r="EM225" s="136"/>
      <c r="EN225" s="136"/>
      <c r="EO225" s="136"/>
      <c r="EP225" s="136"/>
      <c r="EQ225" s="136"/>
      <c r="ER225" s="136"/>
      <c r="ES225" s="136"/>
      <c r="ET225" s="136"/>
      <c r="EU225" s="136"/>
      <c r="EV225" s="136"/>
      <c r="EW225" s="136"/>
      <c r="EX225" s="136"/>
      <c r="EY225" s="136"/>
      <c r="EZ225" s="136"/>
      <c r="FA225" s="136"/>
      <c r="FB225" s="136"/>
      <c r="FC225" s="136"/>
      <c r="FD225" s="136"/>
      <c r="FE225" s="136"/>
      <c r="FF225" s="136"/>
      <c r="FG225" s="136"/>
      <c r="FH225" s="136"/>
      <c r="FI225" s="136"/>
      <c r="FJ225" s="136"/>
      <c r="FK225" s="136"/>
      <c r="FL225" s="136"/>
      <c r="FM225" s="136"/>
      <c r="FN225" s="136"/>
      <c r="FO225" s="136"/>
      <c r="FP225" s="136"/>
      <c r="FQ225" s="136"/>
      <c r="FR225" s="136"/>
      <c r="FS225" s="136"/>
      <c r="FT225" s="136"/>
      <c r="FU225" s="136"/>
      <c r="FV225" s="136"/>
      <c r="FW225" s="136"/>
      <c r="FX225" s="136"/>
      <c r="FY225" s="136"/>
      <c r="FZ225" s="136"/>
      <c r="GA225" s="136"/>
      <c r="GB225" s="136"/>
      <c r="GC225" s="136"/>
      <c r="GD225" s="136"/>
      <c r="GE225" s="136"/>
      <c r="GF225" s="136"/>
      <c r="GG225" s="136"/>
      <c r="GH225" s="136"/>
      <c r="GI225" s="136"/>
      <c r="GJ225" s="136"/>
      <c r="GK225" s="136"/>
      <c r="GL225" s="136"/>
      <c r="GM225" s="136"/>
      <c r="GN225" s="136"/>
      <c r="GO225" s="136"/>
      <c r="GP225" s="136"/>
      <c r="GQ225" s="136"/>
      <c r="GR225" s="136"/>
      <c r="GS225" s="136"/>
      <c r="GT225" s="136"/>
      <c r="GU225" s="136"/>
      <c r="GV225" s="136"/>
      <c r="GW225" s="136"/>
      <c r="GX225" s="136"/>
      <c r="GY225" s="136"/>
      <c r="GZ225" s="136"/>
      <c r="HA225" s="136"/>
      <c r="HB225" s="136"/>
      <c r="HC225" s="136"/>
      <c r="HD225" s="136"/>
      <c r="HE225" s="136"/>
      <c r="HF225" s="136"/>
      <c r="HG225" s="136"/>
      <c r="HH225" s="136"/>
      <c r="HI225" s="136"/>
      <c r="HJ225" s="136"/>
      <c r="HK225" s="136"/>
      <c r="HL225" s="136"/>
      <c r="HM225" s="136"/>
      <c r="HN225" s="136"/>
      <c r="HO225" s="136"/>
      <c r="HP225" s="136"/>
      <c r="HQ225" s="136"/>
      <c r="HR225" s="136"/>
      <c r="HS225" s="136"/>
      <c r="HT225" s="136"/>
      <c r="HU225" s="136"/>
      <c r="HV225" s="136"/>
      <c r="HW225" s="136"/>
      <c r="HX225" s="136"/>
      <c r="HY225" s="136"/>
      <c r="HZ225" s="136"/>
      <c r="IA225" s="136"/>
      <c r="IB225" s="136"/>
      <c r="IC225" s="136"/>
      <c r="ID225" s="136"/>
      <c r="IE225" s="136"/>
      <c r="IF225" s="136"/>
      <c r="IG225" s="136"/>
      <c r="IH225" s="136"/>
      <c r="II225" s="136"/>
      <c r="IJ225" s="136"/>
      <c r="IK225" s="136"/>
      <c r="IL225" s="136"/>
      <c r="IM225" s="136"/>
      <c r="IN225" s="136"/>
      <c r="IO225" s="136"/>
    </row>
    <row r="226" spans="137:249" x14ac:dyDescent="0.25">
      <c r="EG226" s="136"/>
      <c r="EH226" s="136"/>
      <c r="EI226" s="136"/>
      <c r="EJ226" s="136"/>
      <c r="EK226" s="136"/>
      <c r="EL226" s="136"/>
      <c r="EM226" s="136"/>
      <c r="EN226" s="136"/>
      <c r="EO226" s="136"/>
      <c r="EP226" s="136"/>
      <c r="EQ226" s="136"/>
      <c r="ER226" s="136"/>
      <c r="ES226" s="136"/>
      <c r="ET226" s="136"/>
      <c r="EU226" s="136"/>
      <c r="EV226" s="136"/>
      <c r="EW226" s="136"/>
      <c r="EX226" s="136"/>
      <c r="EY226" s="136"/>
      <c r="EZ226" s="136"/>
      <c r="FA226" s="136"/>
      <c r="FB226" s="136"/>
      <c r="FC226" s="136"/>
      <c r="FD226" s="136"/>
      <c r="FE226" s="136"/>
      <c r="FF226" s="136"/>
      <c r="FG226" s="136"/>
      <c r="FH226" s="136"/>
      <c r="FI226" s="136"/>
      <c r="FJ226" s="136"/>
      <c r="FK226" s="136"/>
      <c r="FL226" s="136"/>
      <c r="FM226" s="136"/>
      <c r="FN226" s="136"/>
      <c r="FO226" s="136"/>
      <c r="FP226" s="136"/>
      <c r="FQ226" s="136"/>
      <c r="FR226" s="136"/>
      <c r="FS226" s="136"/>
      <c r="FT226" s="136"/>
      <c r="FU226" s="136"/>
      <c r="FV226" s="136"/>
      <c r="FW226" s="136"/>
      <c r="FX226" s="136"/>
      <c r="FY226" s="136"/>
      <c r="FZ226" s="136"/>
      <c r="GA226" s="136"/>
      <c r="GB226" s="136"/>
      <c r="GC226" s="136"/>
      <c r="GD226" s="136"/>
      <c r="GE226" s="136"/>
      <c r="GF226" s="136"/>
      <c r="GG226" s="136"/>
      <c r="GH226" s="136"/>
      <c r="GI226" s="136"/>
      <c r="GJ226" s="136"/>
      <c r="GK226" s="136"/>
      <c r="GL226" s="136"/>
      <c r="GM226" s="136"/>
      <c r="GN226" s="136"/>
      <c r="GO226" s="136"/>
      <c r="GP226" s="136"/>
      <c r="GQ226" s="136"/>
      <c r="GR226" s="136"/>
      <c r="GS226" s="136"/>
      <c r="GT226" s="136"/>
      <c r="GU226" s="136"/>
      <c r="GV226" s="136"/>
      <c r="GW226" s="136"/>
      <c r="GX226" s="136"/>
      <c r="GY226" s="136"/>
      <c r="GZ226" s="136"/>
      <c r="HA226" s="136"/>
      <c r="HB226" s="136"/>
      <c r="HC226" s="136"/>
      <c r="HD226" s="136"/>
      <c r="HE226" s="136"/>
      <c r="HF226" s="136"/>
      <c r="HG226" s="136"/>
      <c r="HH226" s="136"/>
      <c r="HI226" s="136"/>
      <c r="HJ226" s="136"/>
      <c r="HK226" s="136"/>
      <c r="HL226" s="136"/>
      <c r="HM226" s="136"/>
      <c r="HN226" s="136"/>
      <c r="HO226" s="136"/>
      <c r="HP226" s="136"/>
      <c r="HQ226" s="136"/>
      <c r="HR226" s="136"/>
      <c r="HS226" s="136"/>
      <c r="HT226" s="136"/>
      <c r="HU226" s="136"/>
      <c r="HV226" s="136"/>
      <c r="HW226" s="136"/>
      <c r="HX226" s="136"/>
      <c r="HY226" s="136"/>
      <c r="HZ226" s="136"/>
      <c r="IA226" s="136"/>
      <c r="IB226" s="136"/>
      <c r="IC226" s="136"/>
      <c r="ID226" s="136"/>
      <c r="IE226" s="136"/>
      <c r="IF226" s="136"/>
      <c r="IG226" s="136"/>
      <c r="IH226" s="136"/>
      <c r="II226" s="136"/>
      <c r="IJ226" s="136"/>
      <c r="IK226" s="136"/>
      <c r="IL226" s="136"/>
      <c r="IM226" s="136"/>
      <c r="IN226" s="136"/>
      <c r="IO226" s="136"/>
    </row>
    <row r="227" spans="137:249" x14ac:dyDescent="0.25">
      <c r="EG227" s="136"/>
      <c r="EH227" s="136"/>
      <c r="EI227" s="136"/>
      <c r="EJ227" s="136"/>
      <c r="EK227" s="136"/>
      <c r="EL227" s="136"/>
      <c r="EM227" s="136"/>
      <c r="EN227" s="136"/>
      <c r="EO227" s="136"/>
      <c r="EP227" s="136"/>
      <c r="EQ227" s="136"/>
      <c r="ER227" s="136"/>
      <c r="ES227" s="136"/>
      <c r="ET227" s="136"/>
      <c r="EU227" s="136"/>
      <c r="EV227" s="136"/>
      <c r="EW227" s="136"/>
      <c r="EX227" s="136"/>
      <c r="EY227" s="136"/>
      <c r="EZ227" s="136"/>
      <c r="FA227" s="136"/>
      <c r="FB227" s="136"/>
      <c r="FC227" s="136"/>
      <c r="FD227" s="136"/>
      <c r="FE227" s="136"/>
      <c r="FF227" s="136"/>
      <c r="FG227" s="136"/>
      <c r="FH227" s="136"/>
      <c r="FI227" s="136"/>
      <c r="FJ227" s="136"/>
      <c r="FK227" s="136"/>
      <c r="FL227" s="136"/>
      <c r="FM227" s="136"/>
      <c r="FN227" s="136"/>
      <c r="FO227" s="136"/>
      <c r="FP227" s="136"/>
      <c r="FQ227" s="136"/>
      <c r="FR227" s="136"/>
      <c r="FS227" s="136"/>
      <c r="FT227" s="136"/>
      <c r="FU227" s="136"/>
      <c r="FV227" s="136"/>
      <c r="FW227" s="136"/>
      <c r="FX227" s="136"/>
      <c r="FY227" s="136"/>
      <c r="FZ227" s="136"/>
      <c r="GA227" s="136"/>
      <c r="GB227" s="136"/>
      <c r="GC227" s="136"/>
      <c r="GD227" s="136"/>
      <c r="GE227" s="136"/>
      <c r="GF227" s="136"/>
      <c r="GG227" s="136"/>
      <c r="GH227" s="136"/>
      <c r="GI227" s="136"/>
      <c r="GJ227" s="136"/>
      <c r="GK227" s="136"/>
      <c r="GL227" s="136"/>
      <c r="GM227" s="136"/>
      <c r="GN227" s="136"/>
      <c r="GO227" s="136"/>
      <c r="GP227" s="136"/>
      <c r="GQ227" s="136"/>
      <c r="GR227" s="136"/>
      <c r="GS227" s="136"/>
      <c r="GT227" s="136"/>
      <c r="GU227" s="136"/>
      <c r="GV227" s="136"/>
      <c r="GW227" s="136"/>
      <c r="GX227" s="136"/>
      <c r="GY227" s="136"/>
      <c r="GZ227" s="136"/>
      <c r="HA227" s="136"/>
      <c r="HB227" s="136"/>
      <c r="HC227" s="136"/>
      <c r="HD227" s="136"/>
      <c r="HE227" s="136"/>
      <c r="HF227" s="136"/>
      <c r="HG227" s="136"/>
      <c r="HH227" s="136"/>
      <c r="HI227" s="136"/>
      <c r="HJ227" s="136"/>
      <c r="HK227" s="136"/>
      <c r="HL227" s="136"/>
      <c r="HM227" s="136"/>
      <c r="HN227" s="136"/>
      <c r="HO227" s="136"/>
      <c r="HP227" s="136"/>
      <c r="HQ227" s="136"/>
      <c r="HR227" s="136"/>
      <c r="HS227" s="136"/>
      <c r="HT227" s="136"/>
      <c r="HU227" s="136"/>
      <c r="HV227" s="136"/>
      <c r="HW227" s="136"/>
      <c r="HX227" s="136"/>
      <c r="HY227" s="136"/>
      <c r="HZ227" s="136"/>
      <c r="IA227" s="136"/>
      <c r="IB227" s="136"/>
      <c r="IC227" s="136"/>
      <c r="ID227" s="136"/>
      <c r="IE227" s="136"/>
      <c r="IF227" s="136"/>
      <c r="IG227" s="136"/>
      <c r="IH227" s="136"/>
      <c r="II227" s="136"/>
      <c r="IJ227" s="136"/>
      <c r="IK227" s="136"/>
      <c r="IL227" s="136"/>
      <c r="IM227" s="136"/>
      <c r="IN227" s="136"/>
      <c r="IO227" s="136"/>
    </row>
    <row r="228" spans="137:249" x14ac:dyDescent="0.25">
      <c r="EG228" s="136"/>
      <c r="EH228" s="136"/>
      <c r="EI228" s="136"/>
      <c r="EJ228" s="136"/>
      <c r="EK228" s="136"/>
      <c r="EL228" s="136"/>
      <c r="EM228" s="136"/>
      <c r="EN228" s="136"/>
      <c r="EO228" s="136"/>
      <c r="EP228" s="136"/>
      <c r="EQ228" s="136"/>
      <c r="ER228" s="136"/>
      <c r="ES228" s="136"/>
      <c r="ET228" s="136"/>
      <c r="EU228" s="136"/>
      <c r="EV228" s="136"/>
      <c r="EW228" s="136"/>
      <c r="EX228" s="136"/>
      <c r="EY228" s="136"/>
      <c r="EZ228" s="136"/>
      <c r="FA228" s="136"/>
      <c r="FB228" s="136"/>
      <c r="FC228" s="136"/>
      <c r="FD228" s="136"/>
      <c r="FE228" s="136"/>
      <c r="FF228" s="136"/>
      <c r="FG228" s="136"/>
      <c r="FH228" s="136"/>
      <c r="FI228" s="136"/>
      <c r="FJ228" s="136"/>
      <c r="FK228" s="136"/>
      <c r="FL228" s="136"/>
      <c r="FM228" s="136"/>
      <c r="FN228" s="136"/>
      <c r="FO228" s="136"/>
      <c r="FP228" s="136"/>
      <c r="FQ228" s="136"/>
      <c r="FR228" s="136"/>
      <c r="FS228" s="136"/>
      <c r="FT228" s="136"/>
      <c r="FU228" s="136"/>
      <c r="FV228" s="136"/>
      <c r="FW228" s="136"/>
      <c r="FX228" s="136"/>
      <c r="FY228" s="136"/>
      <c r="FZ228" s="136"/>
      <c r="GA228" s="136"/>
      <c r="GB228" s="136"/>
      <c r="GC228" s="136"/>
      <c r="GD228" s="136"/>
      <c r="GE228" s="136"/>
      <c r="GF228" s="136"/>
      <c r="GG228" s="136"/>
      <c r="GH228" s="136"/>
      <c r="GI228" s="136"/>
      <c r="GJ228" s="136"/>
      <c r="GK228" s="136"/>
      <c r="GL228" s="136"/>
      <c r="GM228" s="136"/>
      <c r="GN228" s="136"/>
      <c r="GO228" s="136"/>
      <c r="GP228" s="136"/>
      <c r="GQ228" s="136"/>
      <c r="GR228" s="136"/>
      <c r="GS228" s="136"/>
      <c r="GT228" s="136"/>
      <c r="GU228" s="136"/>
      <c r="GV228" s="136"/>
      <c r="GW228" s="136"/>
      <c r="GX228" s="136"/>
      <c r="GY228" s="136"/>
      <c r="GZ228" s="136"/>
      <c r="HA228" s="136"/>
      <c r="HB228" s="136"/>
      <c r="HC228" s="136"/>
      <c r="HD228" s="136"/>
      <c r="HE228" s="136"/>
      <c r="HF228" s="136"/>
      <c r="HG228" s="136"/>
      <c r="HH228" s="136"/>
      <c r="HI228" s="136"/>
      <c r="HJ228" s="136"/>
      <c r="HK228" s="136"/>
      <c r="HL228" s="136"/>
      <c r="HM228" s="136"/>
      <c r="HN228" s="136"/>
      <c r="HO228" s="136"/>
      <c r="HP228" s="136"/>
      <c r="HQ228" s="136"/>
      <c r="HR228" s="136"/>
      <c r="HS228" s="136"/>
      <c r="HT228" s="136"/>
      <c r="HU228" s="136"/>
      <c r="HV228" s="136"/>
      <c r="HW228" s="136"/>
      <c r="HX228" s="136"/>
      <c r="HY228" s="136"/>
      <c r="HZ228" s="136"/>
      <c r="IA228" s="136"/>
      <c r="IB228" s="136"/>
      <c r="IC228" s="136"/>
      <c r="ID228" s="136"/>
      <c r="IE228" s="136"/>
      <c r="IF228" s="136"/>
      <c r="IG228" s="136"/>
      <c r="IH228" s="136"/>
      <c r="II228" s="136"/>
      <c r="IJ228" s="136"/>
      <c r="IK228" s="136"/>
      <c r="IL228" s="136"/>
      <c r="IM228" s="136"/>
      <c r="IN228" s="136"/>
      <c r="IO228" s="136"/>
    </row>
    <row r="229" spans="137:249" x14ac:dyDescent="0.25">
      <c r="EG229" s="136"/>
      <c r="EH229" s="136"/>
      <c r="EI229" s="136"/>
      <c r="EJ229" s="136"/>
      <c r="EK229" s="136"/>
      <c r="EL229" s="136"/>
      <c r="EM229" s="136"/>
      <c r="EN229" s="136"/>
      <c r="EO229" s="136"/>
      <c r="EP229" s="136"/>
      <c r="EQ229" s="136"/>
      <c r="ER229" s="136"/>
      <c r="ES229" s="136"/>
      <c r="ET229" s="136"/>
      <c r="EU229" s="136"/>
      <c r="EV229" s="136"/>
      <c r="EW229" s="136"/>
      <c r="EX229" s="136"/>
      <c r="EY229" s="136"/>
      <c r="EZ229" s="136"/>
      <c r="FA229" s="136"/>
      <c r="FB229" s="136"/>
      <c r="FC229" s="136"/>
      <c r="FD229" s="136"/>
      <c r="FE229" s="136"/>
      <c r="FF229" s="136"/>
      <c r="FG229" s="136"/>
      <c r="FH229" s="136"/>
      <c r="FI229" s="136"/>
      <c r="FJ229" s="136"/>
      <c r="FK229" s="136"/>
      <c r="FL229" s="136"/>
      <c r="FM229" s="136"/>
      <c r="FN229" s="136"/>
      <c r="FO229" s="136"/>
      <c r="FP229" s="136"/>
      <c r="FQ229" s="136"/>
      <c r="FR229" s="136"/>
      <c r="FS229" s="136"/>
      <c r="FT229" s="136"/>
      <c r="FU229" s="136"/>
      <c r="FV229" s="136"/>
      <c r="FW229" s="136"/>
      <c r="FX229" s="136"/>
      <c r="FY229" s="136"/>
      <c r="FZ229" s="136"/>
      <c r="GA229" s="136"/>
      <c r="GB229" s="136"/>
      <c r="GC229" s="136"/>
      <c r="GD229" s="136"/>
      <c r="GE229" s="136"/>
      <c r="GF229" s="136"/>
      <c r="GG229" s="136"/>
      <c r="GH229" s="136"/>
      <c r="GI229" s="136"/>
      <c r="GJ229" s="136"/>
      <c r="GK229" s="136"/>
      <c r="GL229" s="136"/>
      <c r="GM229" s="136"/>
      <c r="GN229" s="136"/>
      <c r="GO229" s="136"/>
      <c r="GP229" s="136"/>
      <c r="GQ229" s="136"/>
      <c r="GR229" s="136"/>
      <c r="GS229" s="136"/>
      <c r="GT229" s="136"/>
      <c r="GU229" s="136"/>
      <c r="GV229" s="136"/>
      <c r="GW229" s="136"/>
      <c r="GX229" s="136"/>
      <c r="GY229" s="136"/>
      <c r="GZ229" s="136"/>
      <c r="HA229" s="136"/>
      <c r="HB229" s="136"/>
      <c r="HC229" s="136"/>
      <c r="HD229" s="136"/>
      <c r="HE229" s="136"/>
      <c r="HF229" s="136"/>
      <c r="HG229" s="136"/>
      <c r="HH229" s="136"/>
      <c r="HI229" s="136"/>
      <c r="HJ229" s="136"/>
      <c r="HK229" s="136"/>
      <c r="HL229" s="136"/>
      <c r="HM229" s="136"/>
      <c r="HN229" s="136"/>
      <c r="HO229" s="136"/>
      <c r="HP229" s="136"/>
      <c r="HQ229" s="136"/>
      <c r="HR229" s="136"/>
      <c r="HS229" s="136"/>
      <c r="HT229" s="136"/>
      <c r="HU229" s="136"/>
      <c r="HV229" s="136"/>
      <c r="HW229" s="136"/>
      <c r="HX229" s="136"/>
      <c r="HY229" s="136"/>
      <c r="HZ229" s="136"/>
      <c r="IA229" s="136"/>
      <c r="IB229" s="136"/>
      <c r="IC229" s="136"/>
      <c r="ID229" s="136"/>
      <c r="IE229" s="136"/>
      <c r="IF229" s="136"/>
      <c r="IG229" s="136"/>
      <c r="IH229" s="136"/>
      <c r="II229" s="136"/>
      <c r="IJ229" s="136"/>
      <c r="IK229" s="136"/>
      <c r="IL229" s="136"/>
      <c r="IM229" s="136"/>
      <c r="IN229" s="136"/>
      <c r="IO229" s="136"/>
    </row>
    <row r="230" spans="137:249" x14ac:dyDescent="0.25">
      <c r="EG230" s="136"/>
      <c r="EH230" s="136"/>
      <c r="EI230" s="136"/>
      <c r="EJ230" s="136"/>
      <c r="EK230" s="136"/>
      <c r="EL230" s="136"/>
      <c r="EM230" s="136"/>
      <c r="EN230" s="136"/>
      <c r="EO230" s="136"/>
      <c r="EP230" s="136"/>
      <c r="EQ230" s="136"/>
      <c r="ER230" s="136"/>
      <c r="ES230" s="136"/>
      <c r="ET230" s="136"/>
      <c r="EU230" s="136"/>
      <c r="EV230" s="136"/>
      <c r="EW230" s="136"/>
      <c r="EX230" s="136"/>
      <c r="EY230" s="136"/>
      <c r="EZ230" s="136"/>
      <c r="FA230" s="136"/>
      <c r="FB230" s="136"/>
      <c r="FC230" s="136"/>
      <c r="FD230" s="136"/>
      <c r="FE230" s="136"/>
      <c r="FF230" s="136"/>
      <c r="FG230" s="136"/>
      <c r="FH230" s="136"/>
      <c r="FI230" s="136"/>
      <c r="FJ230" s="136"/>
      <c r="FK230" s="136"/>
      <c r="FL230" s="136"/>
      <c r="FM230" s="136"/>
      <c r="FN230" s="136"/>
      <c r="FO230" s="136"/>
      <c r="FP230" s="136"/>
      <c r="FQ230" s="136"/>
      <c r="FR230" s="136"/>
      <c r="FS230" s="136"/>
      <c r="FT230" s="136"/>
      <c r="FU230" s="136"/>
      <c r="FV230" s="136"/>
      <c r="FW230" s="136"/>
      <c r="FX230" s="136"/>
      <c r="FY230" s="136"/>
      <c r="FZ230" s="136"/>
      <c r="GA230" s="136"/>
      <c r="GB230" s="136"/>
      <c r="GC230" s="136"/>
      <c r="GD230" s="136"/>
      <c r="GE230" s="136"/>
      <c r="GF230" s="136"/>
      <c r="GG230" s="136"/>
      <c r="GH230" s="136"/>
      <c r="GI230" s="136"/>
      <c r="GJ230" s="136"/>
      <c r="GK230" s="136"/>
      <c r="GL230" s="136"/>
      <c r="GM230" s="136"/>
      <c r="GN230" s="136"/>
      <c r="GO230" s="136"/>
      <c r="GP230" s="136"/>
      <c r="GQ230" s="136"/>
      <c r="GR230" s="136"/>
      <c r="GS230" s="136"/>
      <c r="GT230" s="136"/>
      <c r="GU230" s="136"/>
      <c r="GV230" s="136"/>
      <c r="GW230" s="136"/>
      <c r="GX230" s="136"/>
      <c r="GY230" s="136"/>
      <c r="GZ230" s="136"/>
      <c r="HA230" s="136"/>
      <c r="HB230" s="136"/>
      <c r="HC230" s="136"/>
      <c r="HD230" s="136"/>
      <c r="HE230" s="136"/>
      <c r="HF230" s="136"/>
      <c r="HG230" s="136"/>
      <c r="HH230" s="136"/>
      <c r="HI230" s="136"/>
      <c r="HJ230" s="136"/>
      <c r="HK230" s="136"/>
      <c r="HL230" s="136"/>
      <c r="HM230" s="136"/>
      <c r="HN230" s="136"/>
      <c r="HO230" s="136"/>
      <c r="HP230" s="136"/>
      <c r="HQ230" s="136"/>
      <c r="HR230" s="136"/>
      <c r="HS230" s="136"/>
      <c r="HT230" s="136"/>
      <c r="HU230" s="136"/>
      <c r="HV230" s="136"/>
      <c r="HW230" s="136"/>
      <c r="HX230" s="136"/>
      <c r="HY230" s="136"/>
      <c r="HZ230" s="136"/>
      <c r="IA230" s="136"/>
      <c r="IB230" s="136"/>
      <c r="IC230" s="136"/>
      <c r="ID230" s="136"/>
      <c r="IE230" s="136"/>
      <c r="IF230" s="136"/>
      <c r="IG230" s="136"/>
      <c r="IH230" s="136"/>
      <c r="II230" s="136"/>
      <c r="IJ230" s="136"/>
      <c r="IK230" s="136"/>
      <c r="IL230" s="136"/>
      <c r="IM230" s="136"/>
      <c r="IN230" s="136"/>
      <c r="IO230" s="136"/>
    </row>
    <row r="231" spans="137:249" x14ac:dyDescent="0.25">
      <c r="EG231" s="136"/>
      <c r="EH231" s="136"/>
      <c r="EI231" s="136"/>
      <c r="EJ231" s="136"/>
      <c r="EK231" s="136"/>
      <c r="EL231" s="136"/>
      <c r="EM231" s="136"/>
      <c r="EN231" s="136"/>
      <c r="EO231" s="136"/>
      <c r="EP231" s="136"/>
      <c r="EQ231" s="136"/>
      <c r="ER231" s="136"/>
      <c r="ES231" s="136"/>
      <c r="ET231" s="136"/>
      <c r="EU231" s="136"/>
      <c r="EV231" s="136"/>
      <c r="EW231" s="136"/>
      <c r="EX231" s="136"/>
      <c r="EY231" s="136"/>
      <c r="EZ231" s="136"/>
      <c r="FA231" s="136"/>
      <c r="FB231" s="136"/>
      <c r="FC231" s="136"/>
      <c r="FD231" s="136"/>
      <c r="FE231" s="136"/>
      <c r="FF231" s="136"/>
      <c r="FG231" s="136"/>
      <c r="FH231" s="136"/>
      <c r="FI231" s="136"/>
      <c r="FJ231" s="136"/>
      <c r="FK231" s="136"/>
      <c r="FL231" s="136"/>
      <c r="FM231" s="136"/>
      <c r="FN231" s="136"/>
      <c r="FO231" s="136"/>
      <c r="FP231" s="136"/>
      <c r="FQ231" s="136"/>
      <c r="FR231" s="136"/>
      <c r="FS231" s="136"/>
      <c r="FT231" s="136"/>
      <c r="FU231" s="136"/>
      <c r="FV231" s="136"/>
      <c r="FW231" s="136"/>
      <c r="FX231" s="136"/>
      <c r="FY231" s="136"/>
      <c r="FZ231" s="136"/>
      <c r="GA231" s="136"/>
      <c r="GB231" s="136"/>
      <c r="GC231" s="136"/>
      <c r="GD231" s="136"/>
      <c r="GE231" s="136"/>
      <c r="GF231" s="136"/>
      <c r="GG231" s="136"/>
      <c r="GH231" s="136"/>
      <c r="GI231" s="136"/>
      <c r="GJ231" s="136"/>
      <c r="GK231" s="136"/>
      <c r="GL231" s="136"/>
      <c r="GM231" s="136"/>
      <c r="GN231" s="136"/>
      <c r="GO231" s="136"/>
      <c r="GP231" s="136"/>
      <c r="GQ231" s="136"/>
      <c r="GR231" s="136"/>
      <c r="GS231" s="136"/>
      <c r="GT231" s="136"/>
      <c r="GU231" s="136"/>
      <c r="GV231" s="136"/>
      <c r="GW231" s="136"/>
      <c r="GX231" s="136"/>
      <c r="GY231" s="136"/>
      <c r="GZ231" s="136"/>
      <c r="HA231" s="136"/>
      <c r="HB231" s="136"/>
      <c r="HC231" s="136"/>
      <c r="HD231" s="136"/>
      <c r="HE231" s="136"/>
      <c r="HF231" s="136"/>
      <c r="HG231" s="136"/>
      <c r="HH231" s="136"/>
      <c r="HI231" s="136"/>
      <c r="HJ231" s="136"/>
      <c r="HK231" s="136"/>
      <c r="HL231" s="136"/>
      <c r="HM231" s="136"/>
      <c r="HN231" s="136"/>
      <c r="HO231" s="136"/>
      <c r="HP231" s="136"/>
      <c r="HQ231" s="136"/>
      <c r="HR231" s="136"/>
      <c r="HS231" s="136"/>
      <c r="HT231" s="136"/>
      <c r="HU231" s="136"/>
      <c r="HV231" s="136"/>
      <c r="HW231" s="136"/>
      <c r="HX231" s="136"/>
      <c r="HY231" s="136"/>
      <c r="HZ231" s="136"/>
      <c r="IA231" s="136"/>
      <c r="IB231" s="136"/>
      <c r="IC231" s="136"/>
      <c r="ID231" s="136"/>
      <c r="IE231" s="136"/>
      <c r="IF231" s="136"/>
      <c r="IG231" s="136"/>
      <c r="IH231" s="136"/>
      <c r="II231" s="136"/>
      <c r="IJ231" s="136"/>
      <c r="IK231" s="136"/>
      <c r="IL231" s="136"/>
      <c r="IM231" s="136"/>
      <c r="IN231" s="136"/>
      <c r="IO231" s="136"/>
    </row>
    <row r="232" spans="137:249" x14ac:dyDescent="0.25">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136"/>
      <c r="GD232" s="136"/>
      <c r="GE232" s="136"/>
      <c r="GF232" s="136"/>
      <c r="GG232" s="136"/>
      <c r="GH232" s="136"/>
      <c r="GI232" s="136"/>
      <c r="GJ232" s="136"/>
      <c r="GK232" s="136"/>
      <c r="GL232" s="136"/>
      <c r="GM232" s="136"/>
      <c r="GN232" s="136"/>
      <c r="GO232" s="136"/>
      <c r="GP232" s="136"/>
      <c r="GQ232" s="136"/>
      <c r="GR232" s="136"/>
      <c r="GS232" s="136"/>
      <c r="GT232" s="136"/>
      <c r="GU232" s="136"/>
      <c r="GV232" s="136"/>
      <c r="GW232" s="136"/>
      <c r="GX232" s="136"/>
      <c r="GY232" s="136"/>
      <c r="GZ232" s="136"/>
      <c r="HA232" s="136"/>
      <c r="HB232" s="136"/>
      <c r="HC232" s="136"/>
      <c r="HD232" s="136"/>
      <c r="HE232" s="136"/>
      <c r="HF232" s="136"/>
      <c r="HG232" s="136"/>
      <c r="HH232" s="136"/>
      <c r="HI232" s="136"/>
      <c r="HJ232" s="136"/>
      <c r="HK232" s="136"/>
      <c r="HL232" s="136"/>
      <c r="HM232" s="136"/>
      <c r="HN232" s="136"/>
      <c r="HO232" s="136"/>
      <c r="HP232" s="136"/>
      <c r="HQ232" s="136"/>
      <c r="HR232" s="136"/>
      <c r="HS232" s="136"/>
      <c r="HT232" s="136"/>
      <c r="HU232" s="136"/>
      <c r="HV232" s="136"/>
      <c r="HW232" s="136"/>
      <c r="HX232" s="136"/>
      <c r="HY232" s="136"/>
      <c r="HZ232" s="136"/>
      <c r="IA232" s="136"/>
      <c r="IB232" s="136"/>
      <c r="IC232" s="136"/>
      <c r="ID232" s="136"/>
      <c r="IE232" s="136"/>
      <c r="IF232" s="136"/>
      <c r="IG232" s="136"/>
      <c r="IH232" s="136"/>
      <c r="II232" s="136"/>
      <c r="IJ232" s="136"/>
      <c r="IK232" s="136"/>
      <c r="IL232" s="136"/>
      <c r="IM232" s="136"/>
      <c r="IN232" s="136"/>
      <c r="IO232" s="136"/>
    </row>
    <row r="233" spans="137:249" x14ac:dyDescent="0.25">
      <c r="EG233" s="136"/>
      <c r="EH233" s="136"/>
      <c r="EI233" s="136"/>
      <c r="EJ233" s="136"/>
      <c r="EK233" s="136"/>
      <c r="EL233" s="136"/>
      <c r="EM233" s="136"/>
      <c r="EN233" s="136"/>
      <c r="EO233" s="136"/>
      <c r="EP233" s="136"/>
      <c r="EQ233" s="136"/>
      <c r="ER233" s="136"/>
      <c r="ES233" s="136"/>
      <c r="ET233" s="136"/>
      <c r="EU233" s="136"/>
      <c r="EV233" s="136"/>
      <c r="EW233" s="136"/>
      <c r="EX233" s="136"/>
      <c r="EY233" s="136"/>
      <c r="EZ233" s="136"/>
      <c r="FA233" s="136"/>
      <c r="FB233" s="136"/>
      <c r="FC233" s="136"/>
      <c r="FD233" s="136"/>
      <c r="FE233" s="136"/>
      <c r="FF233" s="136"/>
      <c r="FG233" s="136"/>
      <c r="FH233" s="136"/>
      <c r="FI233" s="136"/>
      <c r="FJ233" s="136"/>
      <c r="FK233" s="136"/>
      <c r="FL233" s="136"/>
      <c r="FM233" s="136"/>
      <c r="FN233" s="136"/>
      <c r="FO233" s="136"/>
      <c r="FP233" s="136"/>
      <c r="FQ233" s="136"/>
      <c r="FR233" s="136"/>
      <c r="FS233" s="136"/>
      <c r="FT233" s="136"/>
      <c r="FU233" s="136"/>
      <c r="FV233" s="136"/>
      <c r="FW233" s="136"/>
      <c r="FX233" s="136"/>
      <c r="FY233" s="136"/>
      <c r="FZ233" s="136"/>
      <c r="GA233" s="136"/>
      <c r="GB233" s="136"/>
      <c r="GC233" s="136"/>
      <c r="GD233" s="136"/>
      <c r="GE233" s="136"/>
      <c r="GF233" s="136"/>
      <c r="GG233" s="136"/>
      <c r="GH233" s="136"/>
      <c r="GI233" s="136"/>
      <c r="GJ233" s="136"/>
      <c r="GK233" s="136"/>
      <c r="GL233" s="136"/>
      <c r="GM233" s="136"/>
      <c r="GN233" s="136"/>
      <c r="GO233" s="136"/>
      <c r="GP233" s="136"/>
      <c r="GQ233" s="136"/>
      <c r="GR233" s="136"/>
      <c r="GS233" s="136"/>
      <c r="GT233" s="136"/>
      <c r="GU233" s="136"/>
      <c r="GV233" s="136"/>
      <c r="GW233" s="136"/>
      <c r="GX233" s="136"/>
      <c r="GY233" s="136"/>
      <c r="GZ233" s="136"/>
      <c r="HA233" s="136"/>
      <c r="HB233" s="136"/>
      <c r="HC233" s="136"/>
      <c r="HD233" s="136"/>
      <c r="HE233" s="136"/>
      <c r="HF233" s="136"/>
      <c r="HG233" s="136"/>
      <c r="HH233" s="136"/>
      <c r="HI233" s="136"/>
      <c r="HJ233" s="136"/>
      <c r="HK233" s="136"/>
      <c r="HL233" s="136"/>
      <c r="HM233" s="136"/>
      <c r="HN233" s="136"/>
      <c r="HO233" s="136"/>
      <c r="HP233" s="136"/>
      <c r="HQ233" s="136"/>
      <c r="HR233" s="136"/>
      <c r="HS233" s="136"/>
      <c r="HT233" s="136"/>
      <c r="HU233" s="136"/>
      <c r="HV233" s="136"/>
      <c r="HW233" s="136"/>
      <c r="HX233" s="136"/>
      <c r="HY233" s="136"/>
      <c r="HZ233" s="136"/>
      <c r="IA233" s="136"/>
      <c r="IB233" s="136"/>
      <c r="IC233" s="136"/>
      <c r="ID233" s="136"/>
      <c r="IE233" s="136"/>
      <c r="IF233" s="136"/>
      <c r="IG233" s="136"/>
      <c r="IH233" s="136"/>
      <c r="II233" s="136"/>
      <c r="IJ233" s="136"/>
      <c r="IK233" s="136"/>
      <c r="IL233" s="136"/>
      <c r="IM233" s="136"/>
      <c r="IN233" s="136"/>
      <c r="IO233" s="136"/>
    </row>
    <row r="234" spans="137:249" x14ac:dyDescent="0.25">
      <c r="EG234" s="136"/>
      <c r="EH234" s="136"/>
      <c r="EI234" s="136"/>
      <c r="EJ234" s="136"/>
      <c r="EK234" s="136"/>
      <c r="EL234" s="136"/>
      <c r="EM234" s="136"/>
      <c r="EN234" s="136"/>
      <c r="EO234" s="136"/>
      <c r="EP234" s="136"/>
      <c r="EQ234" s="136"/>
      <c r="ER234" s="136"/>
      <c r="ES234" s="136"/>
      <c r="ET234" s="136"/>
      <c r="EU234" s="136"/>
      <c r="EV234" s="136"/>
      <c r="EW234" s="136"/>
      <c r="EX234" s="136"/>
      <c r="EY234" s="136"/>
      <c r="EZ234" s="136"/>
      <c r="FA234" s="136"/>
      <c r="FB234" s="136"/>
      <c r="FC234" s="136"/>
      <c r="FD234" s="136"/>
      <c r="FE234" s="136"/>
      <c r="FF234" s="136"/>
      <c r="FG234" s="136"/>
      <c r="FH234" s="136"/>
      <c r="FI234" s="136"/>
      <c r="FJ234" s="136"/>
      <c r="FK234" s="136"/>
      <c r="FL234" s="136"/>
      <c r="FM234" s="136"/>
      <c r="FN234" s="136"/>
      <c r="FO234" s="136"/>
      <c r="FP234" s="136"/>
      <c r="FQ234" s="136"/>
      <c r="FR234" s="136"/>
      <c r="FS234" s="136"/>
      <c r="FT234" s="136"/>
      <c r="FU234" s="136"/>
      <c r="FV234" s="136"/>
      <c r="FW234" s="136"/>
      <c r="FX234" s="136"/>
      <c r="FY234" s="136"/>
      <c r="FZ234" s="136"/>
      <c r="GA234" s="136"/>
      <c r="GB234" s="136"/>
      <c r="GC234" s="136"/>
      <c r="GD234" s="136"/>
      <c r="GE234" s="136"/>
      <c r="GF234" s="136"/>
      <c r="GG234" s="136"/>
      <c r="GH234" s="136"/>
      <c r="GI234" s="136"/>
      <c r="GJ234" s="136"/>
      <c r="GK234" s="136"/>
      <c r="GL234" s="136"/>
      <c r="GM234" s="136"/>
      <c r="GN234" s="136"/>
      <c r="GO234" s="136"/>
      <c r="GP234" s="136"/>
      <c r="GQ234" s="136"/>
      <c r="GR234" s="136"/>
      <c r="GS234" s="136"/>
      <c r="GT234" s="136"/>
      <c r="GU234" s="136"/>
      <c r="GV234" s="136"/>
      <c r="GW234" s="136"/>
      <c r="GX234" s="136"/>
      <c r="GY234" s="136"/>
      <c r="GZ234" s="136"/>
      <c r="HA234" s="136"/>
      <c r="HB234" s="136"/>
      <c r="HC234" s="136"/>
      <c r="HD234" s="136"/>
      <c r="HE234" s="136"/>
      <c r="HF234" s="136"/>
      <c r="HG234" s="136"/>
      <c r="HH234" s="136"/>
      <c r="HI234" s="136"/>
      <c r="HJ234" s="136"/>
      <c r="HK234" s="136"/>
      <c r="HL234" s="136"/>
      <c r="HM234" s="136"/>
      <c r="HN234" s="136"/>
      <c r="HO234" s="136"/>
      <c r="HP234" s="136"/>
      <c r="HQ234" s="136"/>
      <c r="HR234" s="136"/>
      <c r="HS234" s="136"/>
      <c r="HT234" s="136"/>
      <c r="HU234" s="136"/>
      <c r="HV234" s="136"/>
      <c r="HW234" s="136"/>
      <c r="HX234" s="136"/>
      <c r="HY234" s="136"/>
      <c r="HZ234" s="136"/>
      <c r="IA234" s="136"/>
      <c r="IB234" s="136"/>
      <c r="IC234" s="136"/>
      <c r="ID234" s="136"/>
      <c r="IE234" s="136"/>
      <c r="IF234" s="136"/>
      <c r="IG234" s="136"/>
      <c r="IH234" s="136"/>
      <c r="II234" s="136"/>
      <c r="IJ234" s="136"/>
      <c r="IK234" s="136"/>
      <c r="IL234" s="136"/>
      <c r="IM234" s="136"/>
      <c r="IN234" s="136"/>
      <c r="IO234" s="136"/>
    </row>
    <row r="235" spans="137:249" x14ac:dyDescent="0.25">
      <c r="EG235" s="136"/>
      <c r="EH235" s="136"/>
      <c r="EI235" s="136"/>
      <c r="EJ235" s="136"/>
      <c r="EK235" s="136"/>
      <c r="EL235" s="136"/>
      <c r="EM235" s="136"/>
      <c r="EN235" s="136"/>
      <c r="EO235" s="136"/>
      <c r="EP235" s="136"/>
      <c r="EQ235" s="136"/>
      <c r="ER235" s="136"/>
      <c r="ES235" s="136"/>
      <c r="ET235" s="136"/>
      <c r="EU235" s="136"/>
      <c r="EV235" s="136"/>
      <c r="EW235" s="136"/>
      <c r="EX235" s="136"/>
      <c r="EY235" s="136"/>
      <c r="EZ235" s="136"/>
      <c r="FA235" s="136"/>
      <c r="FB235" s="136"/>
      <c r="FC235" s="136"/>
      <c r="FD235" s="136"/>
      <c r="FE235" s="136"/>
      <c r="FF235" s="136"/>
      <c r="FG235" s="136"/>
      <c r="FH235" s="136"/>
      <c r="FI235" s="136"/>
      <c r="FJ235" s="136"/>
      <c r="FK235" s="136"/>
      <c r="FL235" s="136"/>
      <c r="FM235" s="136"/>
      <c r="FN235" s="136"/>
      <c r="FO235" s="136"/>
      <c r="FP235" s="136"/>
      <c r="FQ235" s="136"/>
      <c r="FR235" s="136"/>
      <c r="FS235" s="136"/>
      <c r="FT235" s="136"/>
      <c r="FU235" s="136"/>
      <c r="FV235" s="136"/>
      <c r="FW235" s="136"/>
      <c r="FX235" s="136"/>
      <c r="FY235" s="136"/>
      <c r="FZ235" s="136"/>
      <c r="GA235" s="136"/>
      <c r="GB235" s="136"/>
      <c r="GC235" s="136"/>
      <c r="GD235" s="136"/>
      <c r="GE235" s="136"/>
      <c r="GF235" s="136"/>
      <c r="GG235" s="136"/>
      <c r="GH235" s="136"/>
      <c r="GI235" s="136"/>
      <c r="GJ235" s="136"/>
      <c r="GK235" s="136"/>
      <c r="GL235" s="136"/>
      <c r="GM235" s="136"/>
      <c r="GN235" s="136"/>
      <c r="GO235" s="136"/>
      <c r="GP235" s="136"/>
      <c r="GQ235" s="136"/>
      <c r="GR235" s="136"/>
      <c r="GS235" s="136"/>
      <c r="GT235" s="136"/>
      <c r="GU235" s="136"/>
      <c r="GV235" s="136"/>
      <c r="GW235" s="136"/>
      <c r="GX235" s="136"/>
      <c r="GY235" s="136"/>
      <c r="GZ235" s="136"/>
      <c r="HA235" s="136"/>
      <c r="HB235" s="136"/>
      <c r="HC235" s="136"/>
      <c r="HD235" s="136"/>
      <c r="HE235" s="136"/>
      <c r="HF235" s="136"/>
      <c r="HG235" s="136"/>
      <c r="HH235" s="136"/>
      <c r="HI235" s="136"/>
      <c r="HJ235" s="136"/>
      <c r="HK235" s="136"/>
      <c r="HL235" s="136"/>
      <c r="HM235" s="136"/>
      <c r="HN235" s="136"/>
      <c r="HO235" s="136"/>
      <c r="HP235" s="136"/>
      <c r="HQ235" s="136"/>
      <c r="HR235" s="136"/>
      <c r="HS235" s="136"/>
      <c r="HT235" s="136"/>
      <c r="HU235" s="136"/>
      <c r="HV235" s="136"/>
      <c r="HW235" s="136"/>
      <c r="HX235" s="136"/>
      <c r="HY235" s="136"/>
      <c r="HZ235" s="136"/>
      <c r="IA235" s="136"/>
      <c r="IB235" s="136"/>
      <c r="IC235" s="136"/>
      <c r="ID235" s="136"/>
      <c r="IE235" s="136"/>
      <c r="IF235" s="136"/>
      <c r="IG235" s="136"/>
      <c r="IH235" s="136"/>
      <c r="II235" s="136"/>
      <c r="IJ235" s="136"/>
      <c r="IK235" s="136"/>
      <c r="IL235" s="136"/>
      <c r="IM235" s="136"/>
      <c r="IN235" s="136"/>
      <c r="IO235" s="136"/>
    </row>
    <row r="236" spans="137:249" x14ac:dyDescent="0.25">
      <c r="EG236" s="136"/>
      <c r="EH236" s="136"/>
      <c r="EI236" s="136"/>
      <c r="EJ236" s="136"/>
      <c r="EK236" s="136"/>
      <c r="EL236" s="136"/>
      <c r="EM236" s="136"/>
      <c r="EN236" s="136"/>
      <c r="EO236" s="136"/>
      <c r="EP236" s="136"/>
      <c r="EQ236" s="136"/>
      <c r="ER236" s="136"/>
      <c r="ES236" s="136"/>
      <c r="ET236" s="136"/>
      <c r="EU236" s="136"/>
      <c r="EV236" s="136"/>
      <c r="EW236" s="136"/>
      <c r="EX236" s="136"/>
      <c r="EY236" s="136"/>
      <c r="EZ236" s="136"/>
      <c r="FA236" s="136"/>
      <c r="FB236" s="136"/>
      <c r="FC236" s="136"/>
      <c r="FD236" s="136"/>
      <c r="FE236" s="136"/>
      <c r="FF236" s="136"/>
      <c r="FG236" s="136"/>
      <c r="FH236" s="136"/>
      <c r="FI236" s="136"/>
      <c r="FJ236" s="136"/>
      <c r="FK236" s="136"/>
      <c r="FL236" s="136"/>
      <c r="FM236" s="136"/>
      <c r="FN236" s="136"/>
      <c r="FO236" s="136"/>
      <c r="FP236" s="136"/>
      <c r="FQ236" s="136"/>
      <c r="FR236" s="136"/>
      <c r="FS236" s="136"/>
      <c r="FT236" s="136"/>
      <c r="FU236" s="136"/>
      <c r="FV236" s="136"/>
      <c r="FW236" s="136"/>
      <c r="FX236" s="136"/>
      <c r="FY236" s="136"/>
      <c r="FZ236" s="136"/>
      <c r="GA236" s="136"/>
      <c r="GB236" s="136"/>
      <c r="GC236" s="136"/>
      <c r="GD236" s="136"/>
      <c r="GE236" s="136"/>
      <c r="GF236" s="136"/>
      <c r="GG236" s="136"/>
      <c r="GH236" s="136"/>
      <c r="GI236" s="136"/>
      <c r="GJ236" s="136"/>
      <c r="GK236" s="136"/>
      <c r="GL236" s="136"/>
      <c r="GM236" s="136"/>
      <c r="GN236" s="136"/>
      <c r="GO236" s="136"/>
      <c r="GP236" s="136"/>
      <c r="GQ236" s="136"/>
      <c r="GR236" s="136"/>
      <c r="GS236" s="136"/>
      <c r="GT236" s="136"/>
      <c r="GU236" s="136"/>
      <c r="GV236" s="136"/>
      <c r="GW236" s="136"/>
      <c r="GX236" s="136"/>
      <c r="GY236" s="136"/>
      <c r="GZ236" s="136"/>
      <c r="HA236" s="136"/>
      <c r="HB236" s="136"/>
      <c r="HC236" s="136"/>
      <c r="HD236" s="136"/>
      <c r="HE236" s="136"/>
      <c r="HF236" s="136"/>
      <c r="HG236" s="136"/>
      <c r="HH236" s="136"/>
      <c r="HI236" s="136"/>
      <c r="HJ236" s="136"/>
      <c r="HK236" s="136"/>
      <c r="HL236" s="136"/>
      <c r="HM236" s="136"/>
      <c r="HN236" s="136"/>
      <c r="HO236" s="136"/>
      <c r="HP236" s="136"/>
      <c r="HQ236" s="136"/>
      <c r="HR236" s="136"/>
      <c r="HS236" s="136"/>
      <c r="HT236" s="136"/>
      <c r="HU236" s="136"/>
      <c r="HV236" s="136"/>
      <c r="HW236" s="136"/>
      <c r="HX236" s="136"/>
      <c r="HY236" s="136"/>
      <c r="HZ236" s="136"/>
      <c r="IA236" s="136"/>
      <c r="IB236" s="136"/>
      <c r="IC236" s="136"/>
      <c r="ID236" s="136"/>
      <c r="IE236" s="136"/>
      <c r="IF236" s="136"/>
      <c r="IG236" s="136"/>
      <c r="IH236" s="136"/>
      <c r="II236" s="136"/>
      <c r="IJ236" s="136"/>
      <c r="IK236" s="136"/>
      <c r="IL236" s="136"/>
      <c r="IM236" s="136"/>
      <c r="IN236" s="136"/>
      <c r="IO236" s="136"/>
    </row>
    <row r="237" spans="137:249" x14ac:dyDescent="0.25">
      <c r="EG237" s="136"/>
      <c r="EH237" s="136"/>
      <c r="EI237" s="136"/>
      <c r="EJ237" s="136"/>
      <c r="EK237" s="136"/>
      <c r="EL237" s="136"/>
      <c r="EM237" s="136"/>
      <c r="EN237" s="136"/>
      <c r="EO237" s="136"/>
      <c r="EP237" s="136"/>
      <c r="EQ237" s="136"/>
      <c r="ER237" s="136"/>
      <c r="ES237" s="136"/>
      <c r="ET237" s="136"/>
      <c r="EU237" s="136"/>
      <c r="EV237" s="136"/>
      <c r="EW237" s="136"/>
      <c r="EX237" s="136"/>
      <c r="EY237" s="136"/>
      <c r="EZ237" s="136"/>
      <c r="FA237" s="136"/>
      <c r="FB237" s="136"/>
      <c r="FC237" s="136"/>
      <c r="FD237" s="136"/>
      <c r="FE237" s="136"/>
      <c r="FF237" s="136"/>
      <c r="FG237" s="136"/>
      <c r="FH237" s="136"/>
      <c r="FI237" s="136"/>
      <c r="FJ237" s="136"/>
      <c r="FK237" s="136"/>
      <c r="FL237" s="136"/>
      <c r="FM237" s="136"/>
      <c r="FN237" s="136"/>
      <c r="FO237" s="136"/>
      <c r="FP237" s="136"/>
      <c r="FQ237" s="136"/>
      <c r="FR237" s="136"/>
      <c r="FS237" s="136"/>
      <c r="FT237" s="136"/>
      <c r="FU237" s="136"/>
      <c r="FV237" s="136"/>
      <c r="FW237" s="136"/>
      <c r="FX237" s="136"/>
      <c r="FY237" s="136"/>
      <c r="FZ237" s="136"/>
      <c r="GA237" s="136"/>
      <c r="GB237" s="136"/>
      <c r="GC237" s="136"/>
      <c r="GD237" s="136"/>
      <c r="GE237" s="136"/>
      <c r="GF237" s="136"/>
      <c r="GG237" s="136"/>
      <c r="GH237" s="136"/>
      <c r="GI237" s="136"/>
      <c r="GJ237" s="136"/>
      <c r="GK237" s="136"/>
      <c r="GL237" s="136"/>
      <c r="GM237" s="136"/>
      <c r="GN237" s="136"/>
      <c r="GO237" s="136"/>
      <c r="GP237" s="136"/>
      <c r="GQ237" s="136"/>
      <c r="GR237" s="136"/>
      <c r="GS237" s="136"/>
      <c r="GT237" s="136"/>
      <c r="GU237" s="136"/>
      <c r="GV237" s="136"/>
      <c r="GW237" s="136"/>
      <c r="GX237" s="136"/>
      <c r="GY237" s="136"/>
      <c r="GZ237" s="136"/>
      <c r="HA237" s="136"/>
      <c r="HB237" s="136"/>
      <c r="HC237" s="136"/>
      <c r="HD237" s="136"/>
      <c r="HE237" s="136"/>
      <c r="HF237" s="136"/>
      <c r="HG237" s="136"/>
      <c r="HH237" s="136"/>
      <c r="HI237" s="136"/>
      <c r="HJ237" s="136"/>
      <c r="HK237" s="136"/>
      <c r="HL237" s="136"/>
      <c r="HM237" s="136"/>
      <c r="HN237" s="136"/>
      <c r="HO237" s="136"/>
      <c r="HP237" s="136"/>
      <c r="HQ237" s="136"/>
      <c r="HR237" s="136"/>
      <c r="HS237" s="136"/>
      <c r="HT237" s="136"/>
      <c r="HU237" s="136"/>
      <c r="HV237" s="136"/>
      <c r="HW237" s="136"/>
      <c r="HX237" s="136"/>
      <c r="HY237" s="136"/>
      <c r="HZ237" s="136"/>
      <c r="IA237" s="136"/>
      <c r="IB237" s="136"/>
      <c r="IC237" s="136"/>
      <c r="ID237" s="136"/>
      <c r="IE237" s="136"/>
      <c r="IF237" s="136"/>
      <c r="IG237" s="136"/>
      <c r="IH237" s="136"/>
      <c r="II237" s="136"/>
      <c r="IJ237" s="136"/>
      <c r="IK237" s="136"/>
      <c r="IL237" s="136"/>
      <c r="IM237" s="136"/>
      <c r="IN237" s="136"/>
      <c r="IO237" s="136"/>
    </row>
    <row r="238" spans="137:249" x14ac:dyDescent="0.25">
      <c r="EG238" s="136"/>
      <c r="EH238" s="136"/>
      <c r="EI238" s="136"/>
      <c r="EJ238" s="136"/>
      <c r="EK238" s="136"/>
      <c r="EL238" s="136"/>
      <c r="EM238" s="136"/>
      <c r="EN238" s="136"/>
      <c r="EO238" s="136"/>
      <c r="EP238" s="136"/>
      <c r="EQ238" s="136"/>
      <c r="ER238" s="136"/>
      <c r="ES238" s="136"/>
      <c r="ET238" s="136"/>
      <c r="EU238" s="136"/>
      <c r="EV238" s="136"/>
      <c r="EW238" s="136"/>
      <c r="EX238" s="136"/>
      <c r="EY238" s="136"/>
      <c r="EZ238" s="136"/>
      <c r="FA238" s="136"/>
      <c r="FB238" s="136"/>
      <c r="FC238" s="136"/>
      <c r="FD238" s="136"/>
      <c r="FE238" s="136"/>
      <c r="FF238" s="136"/>
      <c r="FG238" s="136"/>
      <c r="FH238" s="136"/>
      <c r="FI238" s="136"/>
      <c r="FJ238" s="136"/>
      <c r="FK238" s="136"/>
      <c r="FL238" s="136"/>
      <c r="FM238" s="136"/>
      <c r="FN238" s="136"/>
      <c r="FO238" s="136"/>
      <c r="FP238" s="136"/>
      <c r="FQ238" s="136"/>
      <c r="FR238" s="136"/>
      <c r="FS238" s="136"/>
      <c r="FT238" s="136"/>
      <c r="FU238" s="136"/>
      <c r="FV238" s="136"/>
      <c r="FW238" s="136"/>
      <c r="FX238" s="136"/>
      <c r="FY238" s="136"/>
      <c r="FZ238" s="136"/>
      <c r="GA238" s="136"/>
      <c r="GB238" s="136"/>
      <c r="GC238" s="136"/>
      <c r="GD238" s="136"/>
      <c r="GE238" s="136"/>
      <c r="GF238" s="136"/>
      <c r="GG238" s="136"/>
      <c r="GH238" s="136"/>
      <c r="GI238" s="136"/>
      <c r="GJ238" s="136"/>
      <c r="GK238" s="136"/>
      <c r="GL238" s="136"/>
      <c r="GM238" s="136"/>
      <c r="GN238" s="136"/>
      <c r="GO238" s="136"/>
      <c r="GP238" s="136"/>
      <c r="GQ238" s="136"/>
      <c r="GR238" s="136"/>
      <c r="GS238" s="136"/>
      <c r="GT238" s="136"/>
      <c r="GU238" s="136"/>
      <c r="GV238" s="136"/>
      <c r="GW238" s="136"/>
      <c r="GX238" s="136"/>
      <c r="GY238" s="136"/>
      <c r="GZ238" s="136"/>
      <c r="HA238" s="136"/>
      <c r="HB238" s="136"/>
      <c r="HC238" s="136"/>
      <c r="HD238" s="136"/>
      <c r="HE238" s="136"/>
      <c r="HF238" s="136"/>
      <c r="HG238" s="136"/>
      <c r="HH238" s="136"/>
      <c r="HI238" s="136"/>
      <c r="HJ238" s="136"/>
      <c r="HK238" s="136"/>
      <c r="HL238" s="136"/>
      <c r="HM238" s="136"/>
      <c r="HN238" s="136"/>
      <c r="HO238" s="136"/>
      <c r="HP238" s="136"/>
      <c r="HQ238" s="136"/>
      <c r="HR238" s="136"/>
      <c r="HS238" s="136"/>
      <c r="HT238" s="136"/>
      <c r="HU238" s="136"/>
      <c r="HV238" s="136"/>
      <c r="HW238" s="136"/>
      <c r="HX238" s="136"/>
      <c r="HY238" s="136"/>
      <c r="HZ238" s="136"/>
      <c r="IA238" s="136"/>
      <c r="IB238" s="136"/>
      <c r="IC238" s="136"/>
      <c r="ID238" s="136"/>
      <c r="IE238" s="136"/>
      <c r="IF238" s="136"/>
      <c r="IG238" s="136"/>
      <c r="IH238" s="136"/>
      <c r="II238" s="136"/>
      <c r="IJ238" s="136"/>
      <c r="IK238" s="136"/>
      <c r="IL238" s="136"/>
      <c r="IM238" s="136"/>
      <c r="IN238" s="136"/>
      <c r="IO238" s="136"/>
    </row>
    <row r="239" spans="137:249" x14ac:dyDescent="0.25">
      <c r="EG239" s="136"/>
      <c r="EH239" s="136"/>
      <c r="EI239" s="136"/>
      <c r="EJ239" s="136"/>
      <c r="EK239" s="136"/>
      <c r="EL239" s="136"/>
      <c r="EM239" s="136"/>
      <c r="EN239" s="136"/>
      <c r="EO239" s="136"/>
      <c r="EP239" s="136"/>
      <c r="EQ239" s="136"/>
      <c r="ER239" s="136"/>
      <c r="ES239" s="136"/>
      <c r="ET239" s="136"/>
      <c r="EU239" s="136"/>
      <c r="EV239" s="136"/>
      <c r="EW239" s="136"/>
      <c r="EX239" s="136"/>
      <c r="EY239" s="136"/>
      <c r="EZ239" s="136"/>
      <c r="FA239" s="136"/>
      <c r="FB239" s="136"/>
      <c r="FC239" s="136"/>
      <c r="FD239" s="136"/>
      <c r="FE239" s="136"/>
      <c r="FF239" s="136"/>
      <c r="FG239" s="136"/>
      <c r="FH239" s="136"/>
      <c r="FI239" s="136"/>
      <c r="FJ239" s="136"/>
      <c r="FK239" s="136"/>
      <c r="FL239" s="136"/>
      <c r="FM239" s="136"/>
      <c r="FN239" s="136"/>
      <c r="FO239" s="136"/>
      <c r="FP239" s="136"/>
      <c r="FQ239" s="136"/>
      <c r="FR239" s="136"/>
      <c r="FS239" s="136"/>
      <c r="FT239" s="136"/>
      <c r="FU239" s="136"/>
      <c r="FV239" s="136"/>
      <c r="FW239" s="136"/>
      <c r="FX239" s="136"/>
      <c r="FY239" s="136"/>
      <c r="FZ239" s="136"/>
      <c r="GA239" s="136"/>
      <c r="GB239" s="136"/>
      <c r="GC239" s="136"/>
      <c r="GD239" s="136"/>
      <c r="GE239" s="136"/>
      <c r="GF239" s="136"/>
      <c r="GG239" s="136"/>
      <c r="GH239" s="136"/>
      <c r="GI239" s="136"/>
      <c r="GJ239" s="136"/>
      <c r="GK239" s="136"/>
      <c r="GL239" s="136"/>
      <c r="GM239" s="136"/>
      <c r="GN239" s="136"/>
      <c r="GO239" s="136"/>
      <c r="GP239" s="136"/>
      <c r="GQ239" s="136"/>
      <c r="GR239" s="136"/>
      <c r="GS239" s="136"/>
      <c r="GT239" s="136"/>
      <c r="GU239" s="136"/>
      <c r="GV239" s="136"/>
      <c r="GW239" s="136"/>
      <c r="GX239" s="136"/>
      <c r="GY239" s="136"/>
      <c r="GZ239" s="136"/>
      <c r="HA239" s="136"/>
      <c r="HB239" s="136"/>
      <c r="HC239" s="136"/>
      <c r="HD239" s="136"/>
      <c r="HE239" s="136"/>
      <c r="HF239" s="136"/>
      <c r="HG239" s="136"/>
      <c r="HH239" s="136"/>
      <c r="HI239" s="136"/>
      <c r="HJ239" s="136"/>
      <c r="HK239" s="136"/>
      <c r="HL239" s="136"/>
      <c r="HM239" s="136"/>
      <c r="HN239" s="136"/>
      <c r="HO239" s="136"/>
      <c r="HP239" s="136"/>
      <c r="HQ239" s="136"/>
      <c r="HR239" s="136"/>
      <c r="HS239" s="136"/>
      <c r="HT239" s="136"/>
      <c r="HU239" s="136"/>
      <c r="HV239" s="136"/>
      <c r="HW239" s="136"/>
      <c r="HX239" s="136"/>
      <c r="HY239" s="136"/>
      <c r="HZ239" s="136"/>
      <c r="IA239" s="136"/>
      <c r="IB239" s="136"/>
      <c r="IC239" s="136"/>
      <c r="ID239" s="136"/>
      <c r="IE239" s="136"/>
      <c r="IF239" s="136"/>
      <c r="IG239" s="136"/>
      <c r="IH239" s="136"/>
      <c r="II239" s="136"/>
      <c r="IJ239" s="136"/>
      <c r="IK239" s="136"/>
      <c r="IL239" s="136"/>
      <c r="IM239" s="136"/>
      <c r="IN239" s="136"/>
      <c r="IO239" s="136"/>
    </row>
    <row r="240" spans="137:249" x14ac:dyDescent="0.25">
      <c r="EG240" s="136"/>
      <c r="EH240" s="136"/>
      <c r="EI240" s="136"/>
      <c r="EJ240" s="136"/>
      <c r="EK240" s="136"/>
      <c r="EL240" s="136"/>
      <c r="EM240" s="136"/>
      <c r="EN240" s="136"/>
      <c r="EO240" s="136"/>
      <c r="EP240" s="136"/>
      <c r="EQ240" s="136"/>
      <c r="ER240" s="136"/>
      <c r="ES240" s="136"/>
      <c r="ET240" s="136"/>
      <c r="EU240" s="136"/>
      <c r="EV240" s="136"/>
      <c r="EW240" s="136"/>
      <c r="EX240" s="136"/>
      <c r="EY240" s="136"/>
      <c r="EZ240" s="136"/>
      <c r="FA240" s="136"/>
      <c r="FB240" s="136"/>
      <c r="FC240" s="136"/>
      <c r="FD240" s="136"/>
      <c r="FE240" s="136"/>
      <c r="FF240" s="136"/>
      <c r="FG240" s="136"/>
      <c r="FH240" s="136"/>
      <c r="FI240" s="136"/>
      <c r="FJ240" s="136"/>
      <c r="FK240" s="136"/>
      <c r="FL240" s="136"/>
      <c r="FM240" s="136"/>
      <c r="FN240" s="136"/>
      <c r="FO240" s="136"/>
      <c r="FP240" s="136"/>
      <c r="FQ240" s="136"/>
      <c r="FR240" s="136"/>
      <c r="FS240" s="136"/>
      <c r="FT240" s="136"/>
      <c r="FU240" s="136"/>
      <c r="FV240" s="136"/>
      <c r="FW240" s="136"/>
      <c r="FX240" s="136"/>
      <c r="FY240" s="136"/>
      <c r="FZ240" s="136"/>
      <c r="GA240" s="136"/>
      <c r="GB240" s="136"/>
      <c r="GC240" s="136"/>
      <c r="GD240" s="136"/>
      <c r="GE240" s="136"/>
      <c r="GF240" s="136"/>
      <c r="GG240" s="136"/>
      <c r="GH240" s="136"/>
      <c r="GI240" s="136"/>
      <c r="GJ240" s="136"/>
      <c r="GK240" s="136"/>
      <c r="GL240" s="136"/>
      <c r="GM240" s="136"/>
      <c r="GN240" s="136"/>
      <c r="GO240" s="136"/>
      <c r="GP240" s="136"/>
      <c r="GQ240" s="136"/>
      <c r="GR240" s="136"/>
      <c r="GS240" s="136"/>
      <c r="GT240" s="136"/>
      <c r="GU240" s="136"/>
      <c r="GV240" s="136"/>
      <c r="GW240" s="136"/>
      <c r="GX240" s="136"/>
      <c r="GY240" s="136"/>
      <c r="GZ240" s="136"/>
      <c r="HA240" s="136"/>
      <c r="HB240" s="136"/>
      <c r="HC240" s="136"/>
      <c r="HD240" s="136"/>
      <c r="HE240" s="136"/>
      <c r="HF240" s="136"/>
      <c r="HG240" s="136"/>
      <c r="HH240" s="136"/>
      <c r="HI240" s="136"/>
      <c r="HJ240" s="136"/>
      <c r="HK240" s="136"/>
      <c r="HL240" s="136"/>
      <c r="HM240" s="136"/>
      <c r="HN240" s="136"/>
      <c r="HO240" s="136"/>
      <c r="HP240" s="136"/>
      <c r="HQ240" s="136"/>
      <c r="HR240" s="136"/>
      <c r="HS240" s="136"/>
      <c r="HT240" s="136"/>
      <c r="HU240" s="136"/>
      <c r="HV240" s="136"/>
      <c r="HW240" s="136"/>
      <c r="HX240" s="136"/>
      <c r="HY240" s="136"/>
      <c r="HZ240" s="136"/>
      <c r="IA240" s="136"/>
      <c r="IB240" s="136"/>
      <c r="IC240" s="136"/>
      <c r="ID240" s="136"/>
      <c r="IE240" s="136"/>
      <c r="IF240" s="136"/>
      <c r="IG240" s="136"/>
      <c r="IH240" s="136"/>
      <c r="II240" s="136"/>
      <c r="IJ240" s="136"/>
      <c r="IK240" s="136"/>
      <c r="IL240" s="136"/>
      <c r="IM240" s="136"/>
      <c r="IN240" s="136"/>
      <c r="IO240" s="136"/>
    </row>
    <row r="241" spans="2:249" x14ac:dyDescent="0.25">
      <c r="EG241" s="136"/>
      <c r="EH241" s="136"/>
      <c r="EI241" s="136"/>
      <c r="EJ241" s="136"/>
      <c r="EK241" s="136"/>
      <c r="EL241" s="136"/>
      <c r="EM241" s="136"/>
      <c r="EN241" s="136"/>
      <c r="EO241" s="136"/>
      <c r="EP241" s="136"/>
      <c r="EQ241" s="136"/>
      <c r="ER241" s="136"/>
      <c r="ES241" s="136"/>
      <c r="ET241" s="136"/>
      <c r="EU241" s="136"/>
      <c r="EV241" s="136"/>
      <c r="EW241" s="136"/>
      <c r="EX241" s="136"/>
      <c r="EY241" s="136"/>
      <c r="EZ241" s="136"/>
      <c r="FA241" s="136"/>
      <c r="FB241" s="136"/>
      <c r="FC241" s="136"/>
      <c r="FD241" s="136"/>
      <c r="FE241" s="136"/>
      <c r="FF241" s="136"/>
      <c r="FG241" s="136"/>
      <c r="FH241" s="136"/>
      <c r="FI241" s="136"/>
      <c r="FJ241" s="136"/>
      <c r="FK241" s="136"/>
      <c r="FL241" s="136"/>
      <c r="FM241" s="136"/>
      <c r="FN241" s="136"/>
      <c r="FO241" s="136"/>
      <c r="FP241" s="136"/>
      <c r="FQ241" s="136"/>
      <c r="FR241" s="136"/>
      <c r="FS241" s="136"/>
      <c r="FT241" s="136"/>
      <c r="FU241" s="136"/>
      <c r="FV241" s="136"/>
      <c r="FW241" s="136"/>
      <c r="FX241" s="136"/>
      <c r="FY241" s="136"/>
      <c r="FZ241" s="136"/>
      <c r="GA241" s="136"/>
      <c r="GB241" s="136"/>
      <c r="GC241" s="136"/>
      <c r="GD241" s="136"/>
      <c r="GE241" s="136"/>
      <c r="GF241" s="136"/>
      <c r="GG241" s="136"/>
      <c r="GH241" s="136"/>
      <c r="GI241" s="136"/>
      <c r="GJ241" s="136"/>
      <c r="GK241" s="136"/>
      <c r="GL241" s="136"/>
      <c r="GM241" s="136"/>
      <c r="GN241" s="136"/>
      <c r="GO241" s="136"/>
      <c r="GP241" s="136"/>
      <c r="GQ241" s="136"/>
      <c r="GR241" s="136"/>
      <c r="GS241" s="136"/>
      <c r="GT241" s="136"/>
      <c r="GU241" s="136"/>
      <c r="GV241" s="136"/>
      <c r="GW241" s="136"/>
      <c r="GX241" s="136"/>
      <c r="GY241" s="136"/>
      <c r="GZ241" s="136"/>
      <c r="HA241" s="136"/>
      <c r="HB241" s="136"/>
      <c r="HC241" s="136"/>
      <c r="HD241" s="136"/>
      <c r="HE241" s="136"/>
      <c r="HF241" s="136"/>
      <c r="HG241" s="136"/>
      <c r="HH241" s="136"/>
      <c r="HI241" s="136"/>
      <c r="HJ241" s="136"/>
      <c r="HK241" s="136"/>
      <c r="HL241" s="136"/>
      <c r="HM241" s="136"/>
      <c r="HN241" s="136"/>
      <c r="HO241" s="136"/>
      <c r="HP241" s="136"/>
      <c r="HQ241" s="136"/>
      <c r="HR241" s="136"/>
      <c r="HS241" s="136"/>
      <c r="HT241" s="136"/>
      <c r="HU241" s="136"/>
      <c r="HV241" s="136"/>
      <c r="HW241" s="136"/>
      <c r="HX241" s="136"/>
      <c r="HY241" s="136"/>
      <c r="HZ241" s="136"/>
      <c r="IA241" s="136"/>
      <c r="IB241" s="136"/>
      <c r="IC241" s="136"/>
      <c r="ID241" s="136"/>
      <c r="IE241" s="136"/>
      <c r="IF241" s="136"/>
      <c r="IG241" s="136"/>
      <c r="IH241" s="136"/>
      <c r="II241" s="136"/>
      <c r="IJ241" s="136"/>
      <c r="IK241" s="136"/>
      <c r="IL241" s="136"/>
      <c r="IM241" s="136"/>
      <c r="IN241" s="136"/>
      <c r="IO241" s="136"/>
    </row>
    <row r="242" spans="2:249" x14ac:dyDescent="0.25">
      <c r="EG242" s="136"/>
      <c r="EH242" s="136"/>
      <c r="EI242" s="136"/>
      <c r="EJ242" s="136"/>
      <c r="EK242" s="136"/>
      <c r="EL242" s="136"/>
      <c r="EM242" s="136"/>
      <c r="EN242" s="136"/>
      <c r="EO242" s="136"/>
      <c r="EP242" s="136"/>
      <c r="EQ242" s="136"/>
      <c r="ER242" s="136"/>
      <c r="ES242" s="136"/>
      <c r="ET242" s="136"/>
      <c r="EU242" s="136"/>
      <c r="EV242" s="136"/>
      <c r="EW242" s="136"/>
      <c r="EX242" s="136"/>
      <c r="EY242" s="136"/>
      <c r="EZ242" s="136"/>
      <c r="FA242" s="136"/>
      <c r="FB242" s="136"/>
      <c r="FC242" s="136"/>
      <c r="FD242" s="136"/>
      <c r="FE242" s="136"/>
      <c r="FF242" s="136"/>
      <c r="FG242" s="136"/>
      <c r="FH242" s="136"/>
      <c r="FI242" s="136"/>
      <c r="FJ242" s="136"/>
      <c r="FK242" s="136"/>
      <c r="FL242" s="136"/>
      <c r="FM242" s="136"/>
      <c r="FN242" s="136"/>
      <c r="FO242" s="136"/>
      <c r="FP242" s="136"/>
      <c r="FQ242" s="136"/>
      <c r="FR242" s="136"/>
      <c r="FS242" s="136"/>
      <c r="FT242" s="136"/>
      <c r="FU242" s="136"/>
      <c r="FV242" s="136"/>
      <c r="FW242" s="136"/>
      <c r="FX242" s="136"/>
      <c r="FY242" s="136"/>
      <c r="FZ242" s="136"/>
      <c r="GA242" s="136"/>
      <c r="GB242" s="136"/>
      <c r="GC242" s="136"/>
      <c r="GD242" s="136"/>
      <c r="GE242" s="136"/>
      <c r="GF242" s="136"/>
      <c r="GG242" s="136"/>
      <c r="GH242" s="136"/>
      <c r="GI242" s="136"/>
      <c r="GJ242" s="136"/>
      <c r="GK242" s="136"/>
      <c r="GL242" s="136"/>
      <c r="GM242" s="136"/>
      <c r="GN242" s="136"/>
      <c r="GO242" s="136"/>
      <c r="GP242" s="136"/>
      <c r="GQ242" s="136"/>
      <c r="GR242" s="136"/>
      <c r="GS242" s="136"/>
      <c r="GT242" s="136"/>
      <c r="GU242" s="136"/>
      <c r="GV242" s="136"/>
      <c r="GW242" s="136"/>
      <c r="GX242" s="136"/>
      <c r="GY242" s="136"/>
      <c r="GZ242" s="136"/>
      <c r="HA242" s="136"/>
      <c r="HB242" s="136"/>
      <c r="HC242" s="136"/>
      <c r="HD242" s="136"/>
      <c r="HE242" s="136"/>
      <c r="HF242" s="136"/>
      <c r="HG242" s="136"/>
      <c r="HH242" s="136"/>
      <c r="HI242" s="136"/>
      <c r="HJ242" s="136"/>
      <c r="HK242" s="136"/>
      <c r="HL242" s="136"/>
      <c r="HM242" s="136"/>
      <c r="HN242" s="136"/>
      <c r="HO242" s="136"/>
      <c r="HP242" s="136"/>
      <c r="HQ242" s="136"/>
      <c r="HR242" s="136"/>
      <c r="HS242" s="136"/>
      <c r="HT242" s="136"/>
      <c r="HU242" s="136"/>
      <c r="HV242" s="136"/>
      <c r="HW242" s="136"/>
      <c r="HX242" s="136"/>
      <c r="HY242" s="136"/>
      <c r="HZ242" s="136"/>
      <c r="IA242" s="136"/>
      <c r="IB242" s="136"/>
      <c r="IC242" s="136"/>
      <c r="ID242" s="136"/>
      <c r="IE242" s="136"/>
      <c r="IF242" s="136"/>
      <c r="IG242" s="136"/>
      <c r="IH242" s="136"/>
      <c r="II242" s="136"/>
      <c r="IJ242" s="136"/>
      <c r="IK242" s="136"/>
      <c r="IL242" s="136"/>
      <c r="IM242" s="136"/>
      <c r="IN242" s="136"/>
      <c r="IO242" s="136"/>
    </row>
    <row r="243" spans="2:249" x14ac:dyDescent="0.25">
      <c r="EG243" s="136"/>
      <c r="EH243" s="136"/>
      <c r="EI243" s="136"/>
      <c r="EJ243" s="136"/>
      <c r="EK243" s="136"/>
      <c r="EL243" s="136"/>
      <c r="EM243" s="136"/>
      <c r="EN243" s="136"/>
      <c r="EO243" s="136"/>
      <c r="EP243" s="136"/>
      <c r="EQ243" s="136"/>
      <c r="ER243" s="136"/>
      <c r="ES243" s="136"/>
      <c r="ET243" s="136"/>
      <c r="EU243" s="136"/>
      <c r="EV243" s="136"/>
      <c r="EW243" s="136"/>
      <c r="EX243" s="136"/>
      <c r="EY243" s="136"/>
      <c r="EZ243" s="136"/>
      <c r="FA243" s="136"/>
      <c r="FB243" s="136"/>
      <c r="FC243" s="136"/>
      <c r="FD243" s="136"/>
      <c r="FE243" s="136"/>
      <c r="FF243" s="136"/>
      <c r="FG243" s="136"/>
      <c r="FH243" s="136"/>
      <c r="FI243" s="136"/>
      <c r="FJ243" s="136"/>
      <c r="FK243" s="136"/>
      <c r="FL243" s="136"/>
      <c r="FM243" s="136"/>
      <c r="FN243" s="136"/>
      <c r="FO243" s="136"/>
      <c r="FP243" s="136"/>
      <c r="FQ243" s="136"/>
      <c r="FR243" s="136"/>
      <c r="FS243" s="136"/>
      <c r="FT243" s="136"/>
      <c r="FU243" s="136"/>
      <c r="FV243" s="136"/>
      <c r="FW243" s="136"/>
      <c r="FX243" s="136"/>
      <c r="FY243" s="136"/>
      <c r="FZ243" s="136"/>
      <c r="GA243" s="136"/>
      <c r="GB243" s="136"/>
      <c r="GC243" s="136"/>
      <c r="GD243" s="136"/>
      <c r="GE243" s="136"/>
      <c r="GF243" s="136"/>
      <c r="GG243" s="136"/>
      <c r="GH243" s="136"/>
      <c r="GI243" s="136"/>
      <c r="GJ243" s="136"/>
      <c r="GK243" s="136"/>
      <c r="GL243" s="136"/>
      <c r="GM243" s="136"/>
      <c r="GN243" s="136"/>
      <c r="GO243" s="136"/>
      <c r="GP243" s="136"/>
      <c r="GQ243" s="136"/>
      <c r="GR243" s="136"/>
      <c r="GS243" s="136"/>
      <c r="GT243" s="136"/>
      <c r="GU243" s="136"/>
      <c r="GV243" s="136"/>
      <c r="GW243" s="136"/>
      <c r="GX243" s="136"/>
      <c r="GY243" s="136"/>
      <c r="GZ243" s="136"/>
      <c r="HA243" s="136"/>
      <c r="HB243" s="136"/>
      <c r="HC243" s="136"/>
      <c r="HD243" s="136"/>
      <c r="HE243" s="136"/>
      <c r="HF243" s="136"/>
      <c r="HG243" s="136"/>
      <c r="HH243" s="136"/>
      <c r="HI243" s="136"/>
      <c r="HJ243" s="136"/>
      <c r="HK243" s="136"/>
      <c r="HL243" s="136"/>
      <c r="HM243" s="136"/>
      <c r="HN243" s="136"/>
      <c r="HO243" s="136"/>
      <c r="HP243" s="136"/>
      <c r="HQ243" s="136"/>
      <c r="HR243" s="136"/>
      <c r="HS243" s="136"/>
      <c r="HT243" s="136"/>
      <c r="HU243" s="136"/>
      <c r="HV243" s="136"/>
      <c r="HW243" s="136"/>
      <c r="HX243" s="136"/>
      <c r="HY243" s="136"/>
      <c r="HZ243" s="136"/>
      <c r="IA243" s="136"/>
      <c r="IB243" s="136"/>
      <c r="IC243" s="136"/>
      <c r="ID243" s="136"/>
      <c r="IE243" s="136"/>
      <c r="IF243" s="136"/>
      <c r="IG243" s="136"/>
      <c r="IH243" s="136"/>
      <c r="II243" s="136"/>
      <c r="IJ243" s="136"/>
      <c r="IK243" s="136"/>
      <c r="IL243" s="136"/>
      <c r="IM243" s="136"/>
      <c r="IN243" s="136"/>
      <c r="IO243" s="136"/>
    </row>
    <row r="244" spans="2:249" x14ac:dyDescent="0.25">
      <c r="EG244" s="136"/>
      <c r="EH244" s="136"/>
      <c r="EI244" s="136"/>
      <c r="EJ244" s="136"/>
      <c r="EK244" s="136"/>
      <c r="EL244" s="136"/>
      <c r="EM244" s="136"/>
      <c r="EN244" s="136"/>
      <c r="EO244" s="136"/>
      <c r="EP244" s="136"/>
      <c r="EQ244" s="136"/>
      <c r="ER244" s="136"/>
      <c r="ES244" s="136"/>
      <c r="ET244" s="136"/>
      <c r="EU244" s="136"/>
      <c r="EV244" s="136"/>
      <c r="EW244" s="136"/>
      <c r="EX244" s="136"/>
      <c r="EY244" s="136"/>
      <c r="EZ244" s="136"/>
      <c r="FA244" s="136"/>
      <c r="FB244" s="136"/>
      <c r="FC244" s="136"/>
      <c r="FD244" s="136"/>
      <c r="FE244" s="136"/>
      <c r="FF244" s="136"/>
      <c r="FG244" s="136"/>
      <c r="FH244" s="136"/>
      <c r="FI244" s="136"/>
      <c r="FJ244" s="136"/>
      <c r="FK244" s="136"/>
      <c r="FL244" s="136"/>
      <c r="FM244" s="136"/>
      <c r="FN244" s="136"/>
      <c r="FO244" s="136"/>
      <c r="FP244" s="136"/>
      <c r="FQ244" s="136"/>
      <c r="FR244" s="136"/>
      <c r="FS244" s="136"/>
      <c r="FT244" s="136"/>
      <c r="FU244" s="136"/>
      <c r="FV244" s="136"/>
      <c r="FW244" s="136"/>
      <c r="FX244" s="136"/>
      <c r="FY244" s="136"/>
      <c r="FZ244" s="136"/>
      <c r="GA244" s="136"/>
      <c r="GB244" s="136"/>
      <c r="GC244" s="136"/>
      <c r="GD244" s="136"/>
      <c r="GE244" s="136"/>
      <c r="GF244" s="136"/>
      <c r="GG244" s="136"/>
      <c r="GH244" s="136"/>
      <c r="GI244" s="136"/>
      <c r="GJ244" s="136"/>
      <c r="GK244" s="136"/>
      <c r="GL244" s="136"/>
      <c r="GM244" s="136"/>
      <c r="GN244" s="136"/>
      <c r="GO244" s="136"/>
      <c r="GP244" s="136"/>
      <c r="GQ244" s="136"/>
      <c r="GR244" s="136"/>
      <c r="GS244" s="136"/>
      <c r="GT244" s="136"/>
      <c r="GU244" s="136"/>
      <c r="GV244" s="136"/>
      <c r="GW244" s="136"/>
      <c r="GX244" s="136"/>
      <c r="GY244" s="136"/>
      <c r="GZ244" s="136"/>
      <c r="HA244" s="136"/>
      <c r="HB244" s="136"/>
      <c r="HC244" s="136"/>
      <c r="HD244" s="136"/>
      <c r="HE244" s="136"/>
      <c r="HF244" s="136"/>
      <c r="HG244" s="136"/>
      <c r="HH244" s="136"/>
      <c r="HI244" s="136"/>
      <c r="HJ244" s="136"/>
      <c r="HK244" s="136"/>
      <c r="HL244" s="136"/>
      <c r="HM244" s="136"/>
      <c r="HN244" s="136"/>
      <c r="HO244" s="136"/>
      <c r="HP244" s="136"/>
      <c r="HQ244" s="136"/>
      <c r="HR244" s="136"/>
      <c r="HS244" s="136"/>
      <c r="HT244" s="136"/>
      <c r="HU244" s="136"/>
      <c r="HV244" s="136"/>
      <c r="HW244" s="136"/>
      <c r="HX244" s="136"/>
      <c r="HY244" s="136"/>
      <c r="HZ244" s="136"/>
      <c r="IA244" s="136"/>
      <c r="IB244" s="136"/>
      <c r="IC244" s="136"/>
      <c r="ID244" s="136"/>
      <c r="IE244" s="136"/>
      <c r="IF244" s="136"/>
      <c r="IG244" s="136"/>
      <c r="IH244" s="136"/>
      <c r="II244" s="136"/>
      <c r="IJ244" s="136"/>
      <c r="IK244" s="136"/>
      <c r="IL244" s="136"/>
      <c r="IM244" s="136"/>
      <c r="IN244" s="136"/>
      <c r="IO244" s="136"/>
    </row>
    <row r="245" spans="2:249" x14ac:dyDescent="0.25">
      <c r="EG245" s="136"/>
      <c r="EH245" s="136"/>
      <c r="EI245" s="136"/>
      <c r="EJ245" s="136"/>
      <c r="EK245" s="136"/>
      <c r="EL245" s="136"/>
      <c r="EM245" s="136"/>
      <c r="EN245" s="136"/>
      <c r="EO245" s="136"/>
      <c r="EP245" s="136"/>
      <c r="EQ245" s="136"/>
      <c r="ER245" s="136"/>
      <c r="ES245" s="136"/>
      <c r="ET245" s="136"/>
      <c r="EU245" s="136"/>
      <c r="EV245" s="136"/>
      <c r="EW245" s="136"/>
      <c r="EX245" s="136"/>
      <c r="EY245" s="136"/>
      <c r="EZ245" s="136"/>
      <c r="FA245" s="136"/>
      <c r="FB245" s="136"/>
      <c r="FC245" s="136"/>
      <c r="FD245" s="136"/>
      <c r="FE245" s="136"/>
      <c r="FF245" s="136"/>
      <c r="FG245" s="136"/>
      <c r="FH245" s="136"/>
      <c r="FI245" s="136"/>
      <c r="FJ245" s="136"/>
      <c r="FK245" s="136"/>
      <c r="FL245" s="136"/>
      <c r="FM245" s="136"/>
      <c r="FN245" s="136"/>
      <c r="FO245" s="136"/>
      <c r="FP245" s="136"/>
      <c r="FQ245" s="136"/>
      <c r="FR245" s="136"/>
      <c r="FS245" s="136"/>
      <c r="FT245" s="136"/>
      <c r="FU245" s="136"/>
      <c r="FV245" s="136"/>
      <c r="FW245" s="136"/>
      <c r="FX245" s="136"/>
      <c r="FY245" s="136"/>
      <c r="FZ245" s="136"/>
      <c r="GA245" s="136"/>
      <c r="GB245" s="136"/>
      <c r="GC245" s="136"/>
      <c r="GD245" s="136"/>
      <c r="GE245" s="136"/>
      <c r="GF245" s="136"/>
      <c r="GG245" s="136"/>
      <c r="GH245" s="136"/>
      <c r="GI245" s="136"/>
      <c r="GJ245" s="136"/>
      <c r="GK245" s="136"/>
      <c r="GL245" s="136"/>
      <c r="GM245" s="136"/>
      <c r="GN245" s="136"/>
      <c r="GO245" s="136"/>
      <c r="GP245" s="136"/>
      <c r="GQ245" s="136"/>
      <c r="GR245" s="136"/>
      <c r="GS245" s="136"/>
      <c r="GT245" s="136"/>
      <c r="GU245" s="136"/>
      <c r="GV245" s="136"/>
      <c r="GW245" s="136"/>
      <c r="GX245" s="136"/>
      <c r="GY245" s="136"/>
      <c r="GZ245" s="136"/>
      <c r="HA245" s="136"/>
      <c r="HB245" s="136"/>
      <c r="HC245" s="136"/>
      <c r="HD245" s="136"/>
      <c r="HE245" s="136"/>
      <c r="HF245" s="136"/>
      <c r="HG245" s="136"/>
      <c r="HH245" s="136"/>
      <c r="HI245" s="136"/>
      <c r="HJ245" s="136"/>
      <c r="HK245" s="136"/>
      <c r="HL245" s="136"/>
      <c r="HM245" s="136"/>
      <c r="HN245" s="136"/>
      <c r="HO245" s="136"/>
      <c r="HP245" s="136"/>
      <c r="HQ245" s="136"/>
      <c r="HR245" s="136"/>
      <c r="HS245" s="136"/>
      <c r="HT245" s="136"/>
      <c r="HU245" s="136"/>
      <c r="HV245" s="136"/>
      <c r="HW245" s="136"/>
      <c r="HX245" s="136"/>
      <c r="HY245" s="136"/>
      <c r="HZ245" s="136"/>
      <c r="IA245" s="136"/>
      <c r="IB245" s="136"/>
      <c r="IC245" s="136"/>
      <c r="ID245" s="136"/>
      <c r="IE245" s="136"/>
      <c r="IF245" s="136"/>
      <c r="IG245" s="136"/>
      <c r="IH245" s="136"/>
      <c r="II245" s="136"/>
      <c r="IJ245" s="136"/>
      <c r="IK245" s="136"/>
      <c r="IL245" s="136"/>
      <c r="IM245" s="136"/>
      <c r="IN245" s="136"/>
      <c r="IO245" s="136"/>
    </row>
    <row r="246" spans="2:249" x14ac:dyDescent="0.25">
      <c r="EG246" s="136"/>
      <c r="EH246" s="136"/>
      <c r="EI246" s="136"/>
      <c r="EJ246" s="136"/>
      <c r="EK246" s="136"/>
      <c r="EL246" s="136"/>
      <c r="EM246" s="136"/>
      <c r="EN246" s="136"/>
      <c r="EO246" s="136"/>
      <c r="EP246" s="136"/>
      <c r="EQ246" s="136"/>
      <c r="ER246" s="136"/>
      <c r="ES246" s="136"/>
      <c r="ET246" s="136"/>
      <c r="EU246" s="136"/>
      <c r="EV246" s="136"/>
      <c r="EW246" s="136"/>
      <c r="EX246" s="136"/>
      <c r="EY246" s="136"/>
      <c r="EZ246" s="136"/>
      <c r="FA246" s="136"/>
      <c r="FB246" s="136"/>
      <c r="FC246" s="136"/>
      <c r="FD246" s="136"/>
      <c r="FE246" s="136"/>
      <c r="FF246" s="136"/>
      <c r="FG246" s="136"/>
      <c r="FH246" s="136"/>
      <c r="FI246" s="136"/>
      <c r="FJ246" s="136"/>
      <c r="FK246" s="136"/>
      <c r="FL246" s="136"/>
      <c r="FM246" s="136"/>
      <c r="FN246" s="136"/>
      <c r="FO246" s="136"/>
      <c r="FP246" s="136"/>
      <c r="FQ246" s="136"/>
      <c r="FR246" s="136"/>
      <c r="FS246" s="136"/>
      <c r="FT246" s="136"/>
      <c r="FU246" s="136"/>
      <c r="FV246" s="136"/>
      <c r="FW246" s="136"/>
      <c r="FX246" s="136"/>
      <c r="FY246" s="136"/>
      <c r="FZ246" s="136"/>
      <c r="GA246" s="136"/>
      <c r="GB246" s="136"/>
      <c r="GC246" s="136"/>
      <c r="GD246" s="136"/>
      <c r="GE246" s="136"/>
      <c r="GF246" s="136"/>
      <c r="GG246" s="136"/>
      <c r="GH246" s="136"/>
      <c r="GI246" s="136"/>
      <c r="GJ246" s="136"/>
      <c r="GK246" s="136"/>
      <c r="GL246" s="136"/>
      <c r="GM246" s="136"/>
      <c r="GN246" s="136"/>
      <c r="GO246" s="136"/>
      <c r="GP246" s="136"/>
      <c r="GQ246" s="136"/>
      <c r="GR246" s="136"/>
      <c r="GS246" s="136"/>
      <c r="GT246" s="136"/>
      <c r="GU246" s="136"/>
      <c r="GV246" s="136"/>
      <c r="GW246" s="136"/>
      <c r="GX246" s="136"/>
      <c r="GY246" s="136"/>
      <c r="GZ246" s="136"/>
      <c r="HA246" s="136"/>
      <c r="HB246" s="136"/>
      <c r="HC246" s="136"/>
      <c r="HD246" s="136"/>
      <c r="HE246" s="136"/>
      <c r="HF246" s="136"/>
      <c r="HG246" s="136"/>
      <c r="HH246" s="136"/>
      <c r="HI246" s="136"/>
      <c r="HJ246" s="136"/>
      <c r="HK246" s="136"/>
      <c r="HL246" s="136"/>
      <c r="HM246" s="136"/>
      <c r="HN246" s="136"/>
      <c r="HO246" s="136"/>
      <c r="HP246" s="136"/>
      <c r="HQ246" s="136"/>
      <c r="HR246" s="136"/>
      <c r="HS246" s="136"/>
      <c r="HT246" s="136"/>
      <c r="HU246" s="136"/>
      <c r="HV246" s="136"/>
      <c r="HW246" s="136"/>
      <c r="HX246" s="136"/>
      <c r="HY246" s="136"/>
      <c r="HZ246" s="136"/>
      <c r="IA246" s="136"/>
      <c r="IB246" s="136"/>
      <c r="IC246" s="136"/>
      <c r="ID246" s="136"/>
      <c r="IE246" s="136"/>
      <c r="IF246" s="136"/>
      <c r="IG246" s="136"/>
      <c r="IH246" s="136"/>
      <c r="II246" s="136"/>
      <c r="IJ246" s="136"/>
      <c r="IK246" s="136"/>
      <c r="IL246" s="136"/>
      <c r="IM246" s="136"/>
      <c r="IN246" s="136"/>
      <c r="IO246" s="136"/>
    </row>
    <row r="254" spans="2:249" ht="13.6" customHeight="1" x14ac:dyDescent="0.3">
      <c r="B254" s="359"/>
      <c r="C254" s="359"/>
      <c r="D254" s="359"/>
      <c r="E254" s="359"/>
      <c r="F254" s="359"/>
      <c r="G254" s="359"/>
      <c r="H254" s="359"/>
      <c r="I254" s="359"/>
      <c r="J254" s="359"/>
      <c r="K254" s="359"/>
      <c r="L254" s="359"/>
      <c r="M254" s="359"/>
      <c r="N254" s="359"/>
      <c r="O254" s="359"/>
      <c r="P254" s="186"/>
      <c r="Q254" s="247"/>
      <c r="R254" s="247"/>
      <c r="S254" s="186"/>
      <c r="T254" s="186"/>
      <c r="U254" s="247"/>
      <c r="V254" s="186"/>
      <c r="W254" s="186"/>
      <c r="X254" s="247"/>
      <c r="Y254" s="186"/>
      <c r="Z254" s="186"/>
      <c r="AA254" s="247"/>
      <c r="AB254" s="186"/>
      <c r="AC254" s="186"/>
      <c r="AD254" s="247"/>
      <c r="AE254" s="186"/>
      <c r="AF254" s="186"/>
      <c r="AG254" s="247"/>
      <c r="AH254" s="186"/>
      <c r="AI254" s="186"/>
      <c r="AJ254" s="247"/>
      <c r="AK254" s="186"/>
      <c r="AL254" s="186"/>
      <c r="AM254" s="247"/>
      <c r="AN254" s="186"/>
      <c r="AO254" s="186"/>
      <c r="AP254" s="247"/>
      <c r="AQ254" s="186"/>
      <c r="AR254" s="186"/>
      <c r="AS254" s="247"/>
      <c r="AT254" s="186"/>
      <c r="AU254" s="186"/>
      <c r="AV254" s="247"/>
      <c r="AW254" s="186"/>
      <c r="AX254" s="186"/>
      <c r="AY254" s="247"/>
      <c r="AZ254" s="186"/>
      <c r="BA254" s="186"/>
      <c r="BB254" s="247"/>
      <c r="BC254" s="186"/>
      <c r="BD254" s="186"/>
      <c r="BE254" s="247"/>
      <c r="BF254" s="186"/>
      <c r="BG254" s="186"/>
      <c r="BH254" s="247"/>
      <c r="BI254" s="186"/>
      <c r="BJ254" s="186"/>
      <c r="BK254" s="247"/>
      <c r="BL254" s="186"/>
      <c r="BM254" s="186"/>
      <c r="BN254" s="247"/>
      <c r="BO254" s="186"/>
      <c r="BP254" s="186"/>
      <c r="BQ254" s="247"/>
      <c r="BR254" s="186"/>
      <c r="BS254" s="186"/>
      <c r="BT254" s="247"/>
      <c r="BU254" s="186"/>
      <c r="BV254" s="186"/>
      <c r="BW254" s="247"/>
      <c r="BX254" s="186"/>
      <c r="BY254" s="186"/>
      <c r="BZ254" s="247"/>
      <c r="CA254" s="186"/>
      <c r="CB254" s="186"/>
      <c r="CC254" s="247"/>
      <c r="CD254" s="186"/>
      <c r="CE254" s="186"/>
      <c r="CF254" s="247"/>
      <c r="CG254" s="186"/>
      <c r="CH254" s="186"/>
      <c r="CI254" s="247"/>
      <c r="CJ254" s="186"/>
      <c r="CK254" s="186"/>
      <c r="CL254" s="247"/>
      <c r="CM254" s="186"/>
      <c r="CN254" s="186"/>
      <c r="CO254" s="247"/>
      <c r="CP254" s="186"/>
      <c r="CQ254" s="186"/>
      <c r="CR254" s="247"/>
      <c r="CS254" s="186"/>
      <c r="EG254" s="136"/>
      <c r="EH254" s="136"/>
      <c r="EI254" s="136"/>
      <c r="EJ254" s="136"/>
    </row>
    <row r="255" spans="2:249" ht="13.6" customHeight="1" x14ac:dyDescent="0.25">
      <c r="B255" s="186"/>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86"/>
      <c r="AN255" s="186"/>
      <c r="AO255" s="186"/>
      <c r="AP255" s="186"/>
      <c r="AQ255" s="186"/>
      <c r="AR255" s="186"/>
      <c r="AS255" s="186"/>
      <c r="AT255" s="186"/>
      <c r="AU255" s="186"/>
      <c r="AV255" s="186"/>
      <c r="AW255" s="186"/>
      <c r="AX255" s="186"/>
      <c r="AY255" s="186"/>
      <c r="AZ255" s="186"/>
      <c r="BA255" s="186"/>
      <c r="BB255" s="186"/>
      <c r="BC255" s="186"/>
      <c r="BD255" s="186"/>
      <c r="BE255" s="186"/>
      <c r="BF255" s="186"/>
      <c r="BG255" s="186"/>
      <c r="BH255" s="186"/>
      <c r="BI255" s="186"/>
      <c r="BJ255" s="186"/>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c r="CF255" s="186"/>
      <c r="CG255" s="186"/>
      <c r="CH255" s="186"/>
      <c r="CI255" s="186"/>
      <c r="CJ255" s="186"/>
      <c r="CK255" s="186"/>
      <c r="CL255" s="186"/>
      <c r="CM255" s="186"/>
      <c r="CN255" s="186"/>
      <c r="CO255" s="186"/>
      <c r="CP255" s="186"/>
      <c r="CQ255" s="186"/>
      <c r="CR255" s="186"/>
      <c r="CS255" s="186"/>
    </row>
  </sheetData>
  <sortState xmlns:xlrd2="http://schemas.microsoft.com/office/spreadsheetml/2017/richdata2" ref="B6:IO18">
    <sortCondition descending="1" ref="J6:J18"/>
    <sortCondition descending="1" ref="K6:K18"/>
    <sortCondition ref="B6:B18"/>
  </sortState>
  <mergeCells count="37">
    <mergeCell ref="AS2:AT5"/>
    <mergeCell ref="AP2:AQ5"/>
    <mergeCell ref="BQ2:BR5"/>
    <mergeCell ref="BK2:BL5"/>
    <mergeCell ref="BE2:BF5"/>
    <mergeCell ref="AV2:AW5"/>
    <mergeCell ref="BN2:BO5"/>
    <mergeCell ref="B254:O254"/>
    <mergeCell ref="R2:S5"/>
    <mergeCell ref="AM2:AN5"/>
    <mergeCell ref="P3:P4"/>
    <mergeCell ref="AA2:AB5"/>
    <mergeCell ref="O182:P182"/>
    <mergeCell ref="P19:P20"/>
    <mergeCell ref="U2:V5"/>
    <mergeCell ref="X2:Y5"/>
    <mergeCell ref="AJ2:AK5"/>
    <mergeCell ref="AD2:AE5"/>
    <mergeCell ref="AG2:AH5"/>
    <mergeCell ref="N72:O72"/>
    <mergeCell ref="N74:V74"/>
    <mergeCell ref="N69:O69"/>
    <mergeCell ref="N71:O71"/>
    <mergeCell ref="DF2:DG5"/>
    <mergeCell ref="CF2:CG5"/>
    <mergeCell ref="AY2:AZ5"/>
    <mergeCell ref="CV20:DB20"/>
    <mergeCell ref="CI2:CJ5"/>
    <mergeCell ref="CL2:CM5"/>
    <mergeCell ref="BW2:BX5"/>
    <mergeCell ref="CO2:CP5"/>
    <mergeCell ref="CR2:CS5"/>
    <mergeCell ref="CC2:CD5"/>
    <mergeCell ref="BZ2:CA5"/>
    <mergeCell ref="BH2:BI5"/>
    <mergeCell ref="BT2:BU5"/>
    <mergeCell ref="BB2:BC5"/>
  </mergeCells>
  <phoneticPr fontId="8" type="noConversion"/>
  <conditionalFormatting sqref="J6:J18">
    <cfRule type="expression" dxfId="13" priority="11" stopIfTrue="1">
      <formula>AND(E6-F6&lt;5,G6&lt;200)</formula>
    </cfRule>
  </conditionalFormatting>
  <conditionalFormatting sqref="J22:J64">
    <cfRule type="expression" dxfId="12" priority="5" stopIfTrue="1">
      <formula>AND(E22-F22&lt;5,G22&lt;200)</formula>
    </cfRule>
  </conditionalFormatting>
  <conditionalFormatting sqref="J132:J135">
    <cfRule type="expression" dxfId="11" priority="275" stopIfTrue="1">
      <formula>E132-F132&gt;=5</formula>
    </cfRule>
  </conditionalFormatting>
  <conditionalFormatting sqref="K6:K18">
    <cfRule type="expression" dxfId="10" priority="12" stopIfTrue="1">
      <formula>E6-F6&lt;5</formula>
    </cfRule>
  </conditionalFormatting>
  <conditionalFormatting sqref="K22:K64">
    <cfRule type="expression" dxfId="9" priority="6" stopIfTrue="1">
      <formula>E22-F22&lt;5</formula>
    </cfRule>
  </conditionalFormatting>
  <conditionalFormatting sqref="K132:K135">
    <cfRule type="expression" dxfId="8" priority="274" stopIfTrue="1">
      <formula>E132-F132&gt;=5</formula>
    </cfRule>
  </conditionalFormatting>
  <conditionalFormatting sqref="O6:O18 O22:O64">
    <cfRule type="expression" dxfId="7" priority="290" stopIfTrue="1">
      <formula>IF(CW6="-",IF(E6="-",DD6,E6-F6&lt;5),IF(E6="-",CW6-CX6&lt;5,CW6-CX6+E6-F6&lt;5))</formula>
    </cfRule>
  </conditionalFormatting>
  <conditionalFormatting sqref="P6:P18 P22:P64">
    <cfRule type="expression" dxfId="6" priority="282" stopIfTrue="1">
      <formula>IF(CW6="-",IF(E6="-",DD6,E6-F6&lt;5),IF(E6="-",CW6-CX6&lt;5,CW6-CX6+E6-F6&lt;5))</formula>
    </cfRule>
  </conditionalFormatting>
  <conditionalFormatting sqref="P132:P135">
    <cfRule type="expression" dxfId="5" priority="281" stopIfTrue="1">
      <formula>IF(#REF!="-",IF(E132="-",CX132,E132-F132&lt;5),IF(E132="-",#REF!-#REF!&lt;5,#REF!-#REF!+E132-F132&lt;5))</formula>
    </cfRule>
  </conditionalFormatting>
  <pageMargins left="0.75" right="0.75" top="1" bottom="1" header="0.5" footer="0.5"/>
  <pageSetup paperSize="9" orientation="portrait" horizontalDpi="4294967293" verticalDpi="1200" r:id="rId1"/>
  <headerFooter alignWithMargins="0"/>
  <ignoredErrors>
    <ignoredError sqref="BX2:BY2 BW3:BW4 BU2:BV2 BT3:BT4 BR2:BS2 BQ3:BQ4 BO2:BP2 K71:O71 N2:P2 Q2:W2 BN3:BN4 N68:O68 B69:J69 AU3:BM4 BO3:BP4 BR3:BS4 BU3:BV4 N1:Q1 BX3:BY4 BX5:BY5 BU5:BV5 BR5:BS5 BO5:BP5 AU5:BM5 BN5 BQ5 BT5 BW5 AU76:BY81 BZ68:CA71 A68:A71 B68 B70 CT65:DD65 BZ3:CA5 B65:Q65 K69:O69 B72:O72 CT74:IO182 Y2:Z2 AB2:AC2 AE2:AF2 AH2:AI2 AK2:AL2 AN2:AO2 AU2 AW2:AX2 AZ2:BA2 BC2:BD2 BF2:BG2 BI2:BJ2 BL2:BM2 CA2 AL65 AU65:CA65 AW68:BY71 AU232:CA65553 AB65:AI65 AU1:CA1 DH65:IO65 AU82:CA182 P71:Q71 C71:J71 AU68:AU71 CT232:IO65553 DW183:IO231 W73:AQ74 S71:AQ71 P72:AQ72 Y1:AQ1 B100:AQ182 B232:AQ65553 P68:AQ70 AO65:AQ65 AQ2 P75:AQ99 Q5:AQ5 Q3:AQ4 DH1:IO5 CT68:DD71 DF68:IO71 A100:A65553 CT1:DD5 A1:M5 P3:P5 N3:O5 B21:K21 BZ72:CA81 A72 AW72:BY75 AU72:AU75 CT72:DD73 DF72:IO73 N70:O70" evalError="1" formula="1"/>
    <ignoredError sqref="CL3:CS5 DE2:DG5 CM2:CN2 CP2:CS2 B64 D64:K64 B61 D61:G61 D62:K62 I61:K61 K63" evalError="1"/>
    <ignoredError sqref="A59 A26:A30 A44:A45 A42:A43 A19:P20 A14 A48:A58 A33 A6 A22:A24 A21 L21:P21 A17 A16 A34:A3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A88"/>
  <sheetViews>
    <sheetView showGridLines="0" showRowColHeaders="0" zoomScaleNormal="100" workbookViewId="0">
      <pane xSplit="24" ySplit="4" topLeftCell="Y5" activePane="bottomRight" state="frozen"/>
      <selection activeCell="E7" sqref="E7:G10"/>
      <selection pane="topRight" activeCell="E7" sqref="E7:G10"/>
      <selection pane="bottomLeft" activeCell="E7" sqref="E7:G10"/>
      <selection pane="bottomRight" activeCell="A124" sqref="A124"/>
    </sheetView>
  </sheetViews>
  <sheetFormatPr defaultColWidth="9.1796875" defaultRowHeight="12.65" customHeight="1" x14ac:dyDescent="0.25"/>
  <cols>
    <col min="1" max="1" width="1.81640625" customWidth="1"/>
    <col min="2" max="2" width="20.6328125" customWidth="1"/>
    <col min="3" max="3" width="5.26953125" customWidth="1"/>
    <col min="4" max="5" width="4.26953125" customWidth="1"/>
    <col min="6" max="6" width="4.81640625" bestFit="1" customWidth="1"/>
    <col min="7" max="9" width="4.26953125" customWidth="1"/>
    <col min="10" max="10" width="5.26953125" customWidth="1"/>
    <col min="11" max="11" width="4.26953125" customWidth="1"/>
    <col min="12" max="12" width="5.1796875" customWidth="1"/>
    <col min="13" max="13" width="1" customWidth="1"/>
    <col min="14" max="17" width="3.54296875" customWidth="1"/>
    <col min="18" max="18" width="1" customWidth="1"/>
    <col min="19" max="19" width="5.6328125" customWidth="1"/>
    <col min="20" max="20" width="1.453125" hidden="1" customWidth="1"/>
    <col min="21" max="22" width="5.26953125" hidden="1" customWidth="1"/>
    <col min="23" max="23" width="5.7265625" hidden="1" customWidth="1"/>
    <col min="24" max="24" width="1" customWidth="1"/>
    <col min="25" max="25" width="3.81640625" customWidth="1"/>
    <col min="26" max="28" width="4" customWidth="1"/>
    <col min="29" max="29" width="0.453125" customWidth="1"/>
    <col min="30" max="30" width="3.81640625" customWidth="1"/>
    <col min="31" max="33" width="4" customWidth="1"/>
    <col min="34" max="34" width="0.453125" customWidth="1"/>
    <col min="35" max="35" width="3.81640625" customWidth="1"/>
    <col min="36" max="38" width="4" customWidth="1"/>
    <col min="39" max="39" width="0.453125" customWidth="1"/>
    <col min="40" max="40" width="3.81640625" customWidth="1"/>
    <col min="41" max="43" width="4" customWidth="1"/>
    <col min="44" max="44" width="0.453125" customWidth="1"/>
    <col min="45" max="45" width="3.81640625" customWidth="1"/>
    <col min="46" max="48" width="4" customWidth="1"/>
    <col min="49" max="49" width="0.453125" customWidth="1"/>
    <col min="50" max="50" width="3.81640625" customWidth="1"/>
    <col min="51" max="53" width="4" customWidth="1"/>
    <col min="54" max="54" width="0.453125" customWidth="1"/>
    <col min="55" max="55" width="3.81640625" customWidth="1"/>
    <col min="56" max="58" width="4" customWidth="1"/>
    <col min="59" max="59" width="0.453125" customWidth="1"/>
    <col min="60" max="60" width="3.81640625" customWidth="1"/>
    <col min="61" max="63" width="4" customWidth="1"/>
    <col min="64" max="64" width="0.453125" customWidth="1"/>
    <col min="65" max="65" width="3.81640625" customWidth="1"/>
    <col min="66" max="68" width="4" customWidth="1"/>
    <col min="69" max="69" width="0.453125" customWidth="1"/>
    <col min="70" max="70" width="3.81640625" customWidth="1"/>
    <col min="71" max="73" width="4" customWidth="1"/>
    <col min="74" max="74" width="0.453125" customWidth="1"/>
    <col min="75" max="75" width="3.81640625" customWidth="1"/>
    <col min="76" max="78" width="4" customWidth="1"/>
    <col min="79" max="79" width="0.453125" customWidth="1"/>
    <col min="80" max="80" width="3.81640625" customWidth="1"/>
    <col min="81" max="83" width="4" customWidth="1"/>
    <col min="84" max="84" width="0.453125" customWidth="1"/>
    <col min="85" max="85" width="3.81640625" customWidth="1"/>
    <col min="86" max="88" width="4" customWidth="1"/>
    <col min="89" max="89" width="0.453125" customWidth="1"/>
    <col min="90" max="90" width="3.81640625" customWidth="1"/>
    <col min="91" max="93" width="4" customWidth="1"/>
    <col min="94" max="94" width="0.453125" customWidth="1"/>
    <col min="95" max="95" width="3.81640625" customWidth="1"/>
    <col min="96" max="98" width="4" customWidth="1"/>
    <col min="99" max="99" width="0.453125" customWidth="1"/>
    <col min="100" max="100" width="3.81640625" customWidth="1"/>
    <col min="101" max="103" width="4" customWidth="1"/>
    <col min="104" max="104" width="0.453125" customWidth="1"/>
    <col min="105" max="105" width="3.81640625" customWidth="1"/>
    <col min="106" max="108" width="4" customWidth="1"/>
    <col min="109" max="109" width="0.453125" customWidth="1"/>
    <col min="110" max="110" width="3.81640625" customWidth="1"/>
    <col min="111" max="113" width="4" customWidth="1"/>
    <col min="114" max="114" width="0.453125" customWidth="1"/>
    <col min="115" max="115" width="3.81640625" customWidth="1"/>
    <col min="116" max="118" width="4" customWidth="1"/>
    <col min="119" max="119" width="0.453125" customWidth="1"/>
    <col min="120" max="120" width="3.81640625" customWidth="1"/>
    <col min="121" max="123" width="4" customWidth="1"/>
    <col min="124" max="124" width="0.453125" customWidth="1"/>
    <col min="125" max="125" width="3.81640625" customWidth="1"/>
    <col min="126" max="126" width="4" customWidth="1"/>
    <col min="127" max="127" width="4.81640625" bestFit="1" customWidth="1"/>
    <col min="128" max="128" width="4" customWidth="1"/>
    <col min="129" max="129" width="0.453125" customWidth="1"/>
    <col min="130" max="130" width="3.81640625" customWidth="1"/>
    <col min="131" max="133" width="4" customWidth="1"/>
    <col min="134" max="134" width="0.453125" customWidth="1"/>
    <col min="135" max="135" width="3.81640625" customWidth="1"/>
    <col min="136" max="138" width="4" customWidth="1"/>
    <col min="139" max="139" width="0.453125" customWidth="1"/>
    <col min="140" max="140" width="3.81640625" customWidth="1"/>
    <col min="141" max="143" width="4" customWidth="1"/>
    <col min="144" max="144" width="0.453125" customWidth="1"/>
    <col min="145" max="145" width="3.81640625" customWidth="1"/>
    <col min="146" max="148" width="4" customWidth="1"/>
    <col min="149" max="149" width="0.453125" customWidth="1"/>
    <col min="150" max="150" width="3.81640625" customWidth="1"/>
    <col min="151" max="153" width="4" customWidth="1"/>
    <col min="154" max="154" width="0.453125" customWidth="1"/>
    <col min="155" max="155" width="3.81640625" customWidth="1"/>
    <col min="156" max="158" width="4" customWidth="1"/>
    <col min="159" max="159" width="0.453125" customWidth="1"/>
    <col min="160" max="163" width="4.26953125" hidden="1" customWidth="1"/>
    <col min="164" max="164" width="5.26953125" hidden="1" customWidth="1"/>
    <col min="165" max="165" width="4.26953125" hidden="1" customWidth="1"/>
    <col min="166" max="166" width="5.26953125" hidden="1" customWidth="1"/>
    <col min="167" max="169" width="4.26953125" hidden="1" customWidth="1"/>
    <col min="170" max="170" width="5.26953125" hidden="1" customWidth="1"/>
    <col min="171" max="171" width="1" hidden="1" customWidth="1"/>
    <col min="172" max="172" width="6.453125" hidden="1" customWidth="1"/>
    <col min="173" max="173" width="3.81640625" customWidth="1"/>
    <col min="174" max="176" width="4" customWidth="1"/>
    <col min="177" max="177" width="0.453125" customWidth="1"/>
    <col min="216" max="216" width="9.1796875" customWidth="1"/>
  </cols>
  <sheetData>
    <row r="1" spans="1:183" ht="13.6" customHeight="1" x14ac:dyDescent="0.25">
      <c r="A1" s="248"/>
      <c r="S1" s="230"/>
      <c r="V1" s="230"/>
    </row>
    <row r="2" spans="1:183" ht="13.6" customHeight="1" x14ac:dyDescent="0.25">
      <c r="A2" s="249"/>
      <c r="B2" s="181"/>
      <c r="C2" s="181"/>
      <c r="D2" s="181"/>
      <c r="E2" s="181"/>
      <c r="F2" s="181"/>
      <c r="G2" s="181"/>
      <c r="H2" s="181"/>
      <c r="I2" s="181"/>
      <c r="J2" s="181"/>
      <c r="K2" s="181"/>
      <c r="L2" s="181"/>
      <c r="M2" s="181"/>
      <c r="N2" s="181"/>
      <c r="O2" s="181"/>
      <c r="P2" s="181"/>
      <c r="Q2" s="181"/>
      <c r="R2" s="181"/>
      <c r="S2" s="14" t="s">
        <v>11</v>
      </c>
      <c r="T2" s="181"/>
      <c r="U2" s="250" t="s">
        <v>73</v>
      </c>
      <c r="V2" s="251"/>
      <c r="W2" s="360" t="s">
        <v>74</v>
      </c>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Q2" s="181"/>
      <c r="FR2" s="181"/>
      <c r="FS2" s="181"/>
      <c r="FT2" s="181"/>
    </row>
    <row r="3" spans="1:183" s="181" customFormat="1" ht="13.6" customHeight="1" x14ac:dyDescent="0.25">
      <c r="B3" s="186"/>
      <c r="C3" s="186"/>
      <c r="D3" s="186"/>
      <c r="E3" s="186"/>
      <c r="F3" s="215"/>
      <c r="G3" s="215"/>
      <c r="H3" s="215"/>
      <c r="I3" s="215"/>
      <c r="J3" s="10" t="s">
        <v>31</v>
      </c>
      <c r="K3" s="10" t="s">
        <v>32</v>
      </c>
      <c r="L3" s="10" t="s">
        <v>33</v>
      </c>
      <c r="M3" s="215"/>
      <c r="N3" s="121" t="s">
        <v>34</v>
      </c>
      <c r="O3" s="29"/>
      <c r="P3" s="29"/>
      <c r="Q3" s="30"/>
      <c r="R3" s="186" t="s">
        <v>13</v>
      </c>
      <c r="S3" s="15" t="s">
        <v>22</v>
      </c>
      <c r="T3" s="215"/>
      <c r="U3" s="252" t="s">
        <v>75</v>
      </c>
      <c r="V3" s="253"/>
      <c r="W3" s="361"/>
      <c r="X3" s="186"/>
      <c r="Y3" s="31" t="str">
        <f>Fixtures!C4</f>
        <v>Black Rose of Highgate</v>
      </c>
      <c r="Z3" s="32"/>
      <c r="AA3" s="32"/>
      <c r="AB3" s="33"/>
      <c r="AC3" s="186" t="s">
        <v>13</v>
      </c>
      <c r="AD3" s="31" t="str">
        <f>Fixtures!C5</f>
        <v>Wembley</v>
      </c>
      <c r="AE3" s="32"/>
      <c r="AF3" s="32"/>
      <c r="AG3" s="33"/>
      <c r="AH3" s="186" t="s">
        <v>13</v>
      </c>
      <c r="AI3" s="31" t="str">
        <f>Fixtures!C6</f>
        <v>Brentham</v>
      </c>
      <c r="AJ3" s="32"/>
      <c r="AK3" s="32"/>
      <c r="AL3" s="33"/>
      <c r="AM3" s="186" t="s">
        <v>13</v>
      </c>
      <c r="AN3" s="31" t="str">
        <f>Fixtures!C7</f>
        <v>Northwood</v>
      </c>
      <c r="AO3" s="32"/>
      <c r="AP3" s="32"/>
      <c r="AQ3" s="33"/>
      <c r="AR3" s="186" t="s">
        <v>13</v>
      </c>
      <c r="AS3" s="31" t="str">
        <f>Fixtures!C8</f>
        <v>Harrow St. Mary's</v>
      </c>
      <c r="AT3" s="32"/>
      <c r="AU3" s="32"/>
      <c r="AV3" s="33"/>
      <c r="AW3" s="186" t="s">
        <v>13</v>
      </c>
      <c r="AX3" s="31" t="str">
        <f>Fixtures!C9</f>
        <v>Valley End</v>
      </c>
      <c r="AY3" s="32"/>
      <c r="AZ3" s="32"/>
      <c r="BA3" s="33"/>
      <c r="BB3" s="186" t="s">
        <v>13</v>
      </c>
      <c r="BC3" s="31" t="str">
        <f>Fixtures!C10</f>
        <v>Exeats</v>
      </c>
      <c r="BD3" s="32"/>
      <c r="BE3" s="32"/>
      <c r="BF3" s="33"/>
      <c r="BG3" s="186" t="s">
        <v>13</v>
      </c>
      <c r="BH3" s="31" t="str">
        <f>Fixtures!C11</f>
        <v>Teddington</v>
      </c>
      <c r="BI3" s="32"/>
      <c r="BJ3" s="32"/>
      <c r="BK3" s="33"/>
      <c r="BL3" s="186" t="s">
        <v>13</v>
      </c>
      <c r="BM3" s="31" t="str">
        <f>Fixtures!C12</f>
        <v>Gubbays</v>
      </c>
      <c r="BN3" s="32"/>
      <c r="BO3" s="32"/>
      <c r="BP3" s="33"/>
      <c r="BQ3" s="186" t="s">
        <v>13</v>
      </c>
      <c r="BR3" s="31" t="str">
        <f>Fixtures!C13</f>
        <v>Putney</v>
      </c>
      <c r="BS3" s="32"/>
      <c r="BT3" s="32"/>
      <c r="BU3" s="33"/>
      <c r="BV3" s="186" t="s">
        <v>13</v>
      </c>
      <c r="BW3" s="31" t="str">
        <f>Fixtures!C14</f>
        <v>Magdalan</v>
      </c>
      <c r="BX3" s="32"/>
      <c r="BY3" s="32"/>
      <c r="BZ3" s="33"/>
      <c r="CA3" s="186" t="s">
        <v>13</v>
      </c>
      <c r="CB3" s="31" t="str">
        <f>Fixtures!C15</f>
        <v>Black Rose of Highgate</v>
      </c>
      <c r="CC3" s="32"/>
      <c r="CD3" s="32"/>
      <c r="CE3" s="33"/>
      <c r="CF3" s="186" t="s">
        <v>13</v>
      </c>
      <c r="CG3" s="31" t="str">
        <f>Fixtures!C16</f>
        <v>Shepherd's Bush</v>
      </c>
      <c r="CH3" s="32"/>
      <c r="CI3" s="32"/>
      <c r="CJ3" s="33"/>
      <c r="CK3" s="186" t="s">
        <v>13</v>
      </c>
      <c r="CL3" s="31" t="str">
        <f>Fixtures!C17</f>
        <v>Old Actonians</v>
      </c>
      <c r="CM3" s="32"/>
      <c r="CN3" s="32"/>
      <c r="CO3" s="33"/>
      <c r="CP3" s="186" t="s">
        <v>13</v>
      </c>
      <c r="CQ3" s="31" t="str">
        <f>Fixtures!C18</f>
        <v>Pinner</v>
      </c>
      <c r="CR3" s="32"/>
      <c r="CS3" s="32"/>
      <c r="CT3" s="33"/>
      <c r="CU3" s="186" t="s">
        <v>13</v>
      </c>
      <c r="CV3" s="31" t="str">
        <f>Fixtures!C19</f>
        <v>Ealing Three Bridges</v>
      </c>
      <c r="CW3" s="32"/>
      <c r="CX3" s="32"/>
      <c r="CY3" s="33"/>
      <c r="CZ3" s="186" t="s">
        <v>13</v>
      </c>
      <c r="DA3" s="31" t="str">
        <f>Fixtures!C20</f>
        <v>Chiswick</v>
      </c>
      <c r="DB3" s="32"/>
      <c r="DC3" s="32"/>
      <c r="DD3" s="33"/>
      <c r="DE3" s="186" t="s">
        <v>13</v>
      </c>
      <c r="DF3" s="31" t="str">
        <f>Fixtures!C21</f>
        <v>Princes Head</v>
      </c>
      <c r="DG3" s="32"/>
      <c r="DH3" s="32"/>
      <c r="DI3" s="33"/>
      <c r="DJ3" s="186" t="s">
        <v>13</v>
      </c>
      <c r="DK3" s="31" t="str">
        <f>Fixtures!C22</f>
        <v>Post Modernists</v>
      </c>
      <c r="DL3" s="32"/>
      <c r="DM3" s="32"/>
      <c r="DN3" s="33"/>
      <c r="DO3" s="186" t="s">
        <v>13</v>
      </c>
      <c r="DP3" s="31" t="str">
        <f>Fixtures!C23</f>
        <v>Princes Head</v>
      </c>
      <c r="DQ3" s="32"/>
      <c r="DR3" s="32"/>
      <c r="DS3" s="33"/>
      <c r="DT3" s="186" t="s">
        <v>13</v>
      </c>
      <c r="DU3" s="31" t="str">
        <f>Fixtures!$C24</f>
        <v>Post Modernists</v>
      </c>
      <c r="DV3" s="32"/>
      <c r="DW3" s="32"/>
      <c r="DX3" s="33"/>
      <c r="DY3" s="186" t="s">
        <v>13</v>
      </c>
      <c r="DZ3" s="31" t="str">
        <f>Fixtures!$C25</f>
        <v>Southgate Adelaide</v>
      </c>
      <c r="EA3" s="32"/>
      <c r="EB3" s="32"/>
      <c r="EC3" s="33"/>
      <c r="ED3" s="186" t="s">
        <v>13</v>
      </c>
      <c r="EE3" s="31" t="str">
        <f>Fixtures!$C26</f>
        <v>Wembley</v>
      </c>
      <c r="EF3" s="32"/>
      <c r="EG3" s="32"/>
      <c r="EH3" s="33"/>
      <c r="EI3" s="186" t="s">
        <v>13</v>
      </c>
      <c r="EJ3" s="31" t="str">
        <f>Fixtures!$C27</f>
        <v>Wembley</v>
      </c>
      <c r="EK3" s="32"/>
      <c r="EL3" s="32"/>
      <c r="EM3" s="33"/>
      <c r="EN3" s="186" t="s">
        <v>13</v>
      </c>
      <c r="EO3" s="31" t="str">
        <f>Fixtures!C28</f>
        <v>Highgate</v>
      </c>
      <c r="EP3" s="32"/>
      <c r="EQ3" s="32"/>
      <c r="ER3" s="33"/>
      <c r="ES3" s="272" t="s">
        <v>13</v>
      </c>
      <c r="ET3" s="31" t="str">
        <f>Fixtures!C29</f>
        <v>Crouch End</v>
      </c>
      <c r="EU3" s="32"/>
      <c r="EV3" s="32"/>
      <c r="EW3" s="33"/>
      <c r="EX3" s="272" t="s">
        <v>13</v>
      </c>
      <c r="EY3" s="280" t="e">
        <f>Fixtures!#REF!</f>
        <v>#REF!</v>
      </c>
      <c r="EZ3" s="272"/>
      <c r="FA3" s="272"/>
      <c r="FB3" s="272"/>
      <c r="FC3" s="272" t="s">
        <v>13</v>
      </c>
      <c r="FD3" s="279"/>
      <c r="FE3" s="279"/>
      <c r="FF3" s="279"/>
      <c r="FG3" s="365" t="s">
        <v>70</v>
      </c>
      <c r="FH3" s="366"/>
      <c r="FI3" s="366"/>
      <c r="FJ3" s="366"/>
      <c r="FK3" s="366"/>
      <c r="FL3" s="366"/>
      <c r="FM3" s="366"/>
      <c r="FN3" s="366"/>
      <c r="FO3" s="279" t="s">
        <v>13</v>
      </c>
      <c r="FP3" s="269" t="s">
        <v>14</v>
      </c>
      <c r="FQ3" s="280" t="e">
        <f>Fixtures!#REF!</f>
        <v>#REF!</v>
      </c>
      <c r="FR3" s="272"/>
      <c r="FS3" s="272"/>
      <c r="FT3" s="272"/>
      <c r="FU3"/>
      <c r="FV3"/>
      <c r="FW3"/>
      <c r="FX3"/>
      <c r="FY3"/>
      <c r="FZ3"/>
    </row>
    <row r="4" spans="1:183" s="181" customFormat="1" ht="13.6" customHeight="1" x14ac:dyDescent="0.25">
      <c r="B4" s="3" t="s">
        <v>35</v>
      </c>
      <c r="C4" s="9"/>
      <c r="D4" s="9" t="s">
        <v>16</v>
      </c>
      <c r="E4" s="10" t="s">
        <v>17</v>
      </c>
      <c r="F4" s="10" t="s">
        <v>36</v>
      </c>
      <c r="G4" s="10" t="s">
        <v>37</v>
      </c>
      <c r="H4" s="10" t="s">
        <v>19</v>
      </c>
      <c r="I4" s="10" t="s">
        <v>38</v>
      </c>
      <c r="J4" s="10" t="s">
        <v>39</v>
      </c>
      <c r="K4" s="10" t="s">
        <v>40</v>
      </c>
      <c r="L4" s="10" t="s">
        <v>21</v>
      </c>
      <c r="M4" s="217"/>
      <c r="N4" s="10" t="s">
        <v>36</v>
      </c>
      <c r="O4" s="10" t="s">
        <v>37</v>
      </c>
      <c r="P4" s="10" t="s">
        <v>41</v>
      </c>
      <c r="Q4" s="10" t="s">
        <v>38</v>
      </c>
      <c r="R4" s="186"/>
      <c r="S4" s="13" t="s">
        <v>62</v>
      </c>
      <c r="T4" s="254"/>
      <c r="U4" s="216" t="s">
        <v>40</v>
      </c>
      <c r="V4" s="235" t="s">
        <v>21</v>
      </c>
      <c r="W4" s="209" t="s">
        <v>62</v>
      </c>
      <c r="X4" s="186"/>
      <c r="Y4" s="10" t="s">
        <v>36</v>
      </c>
      <c r="Z4" s="10" t="s">
        <v>37</v>
      </c>
      <c r="AA4" s="10" t="s">
        <v>41</v>
      </c>
      <c r="AB4" s="10" t="s">
        <v>38</v>
      </c>
      <c r="AC4" s="186"/>
      <c r="AD4" s="10" t="s">
        <v>36</v>
      </c>
      <c r="AE4" s="10" t="s">
        <v>37</v>
      </c>
      <c r="AF4" s="10" t="s">
        <v>41</v>
      </c>
      <c r="AG4" s="10" t="s">
        <v>38</v>
      </c>
      <c r="AH4" s="186"/>
      <c r="AI4" s="10" t="s">
        <v>36</v>
      </c>
      <c r="AJ4" s="10" t="s">
        <v>37</v>
      </c>
      <c r="AK4" s="10" t="s">
        <v>41</v>
      </c>
      <c r="AL4" s="10" t="s">
        <v>38</v>
      </c>
      <c r="AM4" s="186"/>
      <c r="AN4" s="10" t="s">
        <v>36</v>
      </c>
      <c r="AO4" s="10" t="s">
        <v>37</v>
      </c>
      <c r="AP4" s="10" t="s">
        <v>41</v>
      </c>
      <c r="AQ4" s="10" t="s">
        <v>38</v>
      </c>
      <c r="AR4" s="186"/>
      <c r="AS4" s="10" t="s">
        <v>36</v>
      </c>
      <c r="AT4" s="10" t="s">
        <v>37</v>
      </c>
      <c r="AU4" s="10" t="s">
        <v>41</v>
      </c>
      <c r="AV4" s="10" t="s">
        <v>38</v>
      </c>
      <c r="AW4" s="186"/>
      <c r="AX4" s="10" t="s">
        <v>36</v>
      </c>
      <c r="AY4" s="10" t="s">
        <v>37</v>
      </c>
      <c r="AZ4" s="10" t="s">
        <v>41</v>
      </c>
      <c r="BA4" s="10" t="s">
        <v>38</v>
      </c>
      <c r="BB4" s="186"/>
      <c r="BC4" s="10" t="s">
        <v>36</v>
      </c>
      <c r="BD4" s="10" t="s">
        <v>37</v>
      </c>
      <c r="BE4" s="10" t="s">
        <v>41</v>
      </c>
      <c r="BF4" s="10" t="s">
        <v>38</v>
      </c>
      <c r="BG4" s="186"/>
      <c r="BH4" s="10" t="s">
        <v>36</v>
      </c>
      <c r="BI4" s="10" t="s">
        <v>37</v>
      </c>
      <c r="BJ4" s="10" t="s">
        <v>41</v>
      </c>
      <c r="BK4" s="10" t="s">
        <v>38</v>
      </c>
      <c r="BL4" s="186"/>
      <c r="BM4" s="10" t="s">
        <v>36</v>
      </c>
      <c r="BN4" s="10" t="s">
        <v>37</v>
      </c>
      <c r="BO4" s="10" t="s">
        <v>41</v>
      </c>
      <c r="BP4" s="10" t="s">
        <v>38</v>
      </c>
      <c r="BQ4" s="186"/>
      <c r="BR4" s="10" t="s">
        <v>36</v>
      </c>
      <c r="BS4" s="10" t="s">
        <v>37</v>
      </c>
      <c r="BT4" s="10" t="s">
        <v>41</v>
      </c>
      <c r="BU4" s="10" t="s">
        <v>38</v>
      </c>
      <c r="BV4" s="186"/>
      <c r="BW4" s="10" t="s">
        <v>36</v>
      </c>
      <c r="BX4" s="10" t="s">
        <v>37</v>
      </c>
      <c r="BY4" s="10" t="s">
        <v>41</v>
      </c>
      <c r="BZ4" s="10" t="s">
        <v>38</v>
      </c>
      <c r="CA4" s="186"/>
      <c r="CB4" s="10" t="s">
        <v>36</v>
      </c>
      <c r="CC4" s="10" t="s">
        <v>37</v>
      </c>
      <c r="CD4" s="10" t="s">
        <v>41</v>
      </c>
      <c r="CE4" s="10" t="s">
        <v>38</v>
      </c>
      <c r="CF4" s="186"/>
      <c r="CG4" s="10" t="s">
        <v>36</v>
      </c>
      <c r="CH4" s="10" t="s">
        <v>37</v>
      </c>
      <c r="CI4" s="10" t="s">
        <v>41</v>
      </c>
      <c r="CJ4" s="10" t="s">
        <v>38</v>
      </c>
      <c r="CK4" s="186"/>
      <c r="CL4" s="10" t="s">
        <v>36</v>
      </c>
      <c r="CM4" s="10" t="s">
        <v>37</v>
      </c>
      <c r="CN4" s="10" t="s">
        <v>41</v>
      </c>
      <c r="CO4" s="10" t="s">
        <v>38</v>
      </c>
      <c r="CP4" s="186"/>
      <c r="CQ4" s="10" t="s">
        <v>36</v>
      </c>
      <c r="CR4" s="10" t="s">
        <v>37</v>
      </c>
      <c r="CS4" s="10" t="s">
        <v>41</v>
      </c>
      <c r="CT4" s="10" t="s">
        <v>38</v>
      </c>
      <c r="CU4" s="186"/>
      <c r="CV4" s="10" t="s">
        <v>36</v>
      </c>
      <c r="CW4" s="10" t="s">
        <v>37</v>
      </c>
      <c r="CX4" s="10" t="s">
        <v>41</v>
      </c>
      <c r="CY4" s="10" t="s">
        <v>38</v>
      </c>
      <c r="CZ4" s="186"/>
      <c r="DA4" s="10" t="s">
        <v>36</v>
      </c>
      <c r="DB4" s="10" t="s">
        <v>37</v>
      </c>
      <c r="DC4" s="10" t="s">
        <v>41</v>
      </c>
      <c r="DD4" s="10" t="s">
        <v>38</v>
      </c>
      <c r="DE4" s="186"/>
      <c r="DF4" s="10" t="s">
        <v>36</v>
      </c>
      <c r="DG4" s="10" t="s">
        <v>37</v>
      </c>
      <c r="DH4" s="10" t="s">
        <v>41</v>
      </c>
      <c r="DI4" s="10" t="s">
        <v>38</v>
      </c>
      <c r="DJ4" s="186"/>
      <c r="DK4" s="10" t="s">
        <v>36</v>
      </c>
      <c r="DL4" s="10" t="s">
        <v>37</v>
      </c>
      <c r="DM4" s="10" t="s">
        <v>41</v>
      </c>
      <c r="DN4" s="10" t="s">
        <v>38</v>
      </c>
      <c r="DO4" s="186"/>
      <c r="DP4" s="10" t="s">
        <v>36</v>
      </c>
      <c r="DQ4" s="10" t="s">
        <v>37</v>
      </c>
      <c r="DR4" s="10" t="s">
        <v>41</v>
      </c>
      <c r="DS4" s="10" t="s">
        <v>38</v>
      </c>
      <c r="DT4" s="186"/>
      <c r="DU4" s="10" t="s">
        <v>36</v>
      </c>
      <c r="DV4" s="10" t="s">
        <v>37</v>
      </c>
      <c r="DW4" s="10" t="s">
        <v>41</v>
      </c>
      <c r="DX4" s="10" t="s">
        <v>38</v>
      </c>
      <c r="DY4" s="186"/>
      <c r="DZ4" s="10" t="s">
        <v>36</v>
      </c>
      <c r="EA4" s="10" t="s">
        <v>37</v>
      </c>
      <c r="EB4" s="10" t="s">
        <v>41</v>
      </c>
      <c r="EC4" s="10" t="s">
        <v>38</v>
      </c>
      <c r="ED4" s="186"/>
      <c r="EE4" s="10" t="s">
        <v>36</v>
      </c>
      <c r="EF4" s="10" t="s">
        <v>37</v>
      </c>
      <c r="EG4" s="10" t="s">
        <v>41</v>
      </c>
      <c r="EH4" s="10" t="s">
        <v>38</v>
      </c>
      <c r="EI4" s="186"/>
      <c r="EJ4" s="10" t="s">
        <v>36</v>
      </c>
      <c r="EK4" s="10" t="s">
        <v>37</v>
      </c>
      <c r="EL4" s="10" t="s">
        <v>41</v>
      </c>
      <c r="EM4" s="10" t="s">
        <v>38</v>
      </c>
      <c r="EN4" s="186"/>
      <c r="EO4" s="10" t="s">
        <v>36</v>
      </c>
      <c r="EP4" s="10" t="s">
        <v>37</v>
      </c>
      <c r="EQ4" s="10" t="s">
        <v>41</v>
      </c>
      <c r="ER4" s="10" t="s">
        <v>38</v>
      </c>
      <c r="ES4" s="272"/>
      <c r="ET4" s="10" t="s">
        <v>36</v>
      </c>
      <c r="EU4" s="10" t="s">
        <v>37</v>
      </c>
      <c r="EV4" s="10" t="s">
        <v>41</v>
      </c>
      <c r="EW4" s="10" t="s">
        <v>38</v>
      </c>
      <c r="EX4" s="272"/>
      <c r="EY4" s="269" t="s">
        <v>36</v>
      </c>
      <c r="EZ4" s="269" t="s">
        <v>37</v>
      </c>
      <c r="FA4" s="269" t="s">
        <v>41</v>
      </c>
      <c r="FB4" s="269" t="s">
        <v>38</v>
      </c>
      <c r="FC4" s="272"/>
      <c r="FD4" s="279"/>
      <c r="FE4" s="279"/>
      <c r="FF4" s="279"/>
      <c r="FG4" s="269" t="s">
        <v>16</v>
      </c>
      <c r="FH4" s="269" t="s">
        <v>36</v>
      </c>
      <c r="FI4" s="269" t="s">
        <v>37</v>
      </c>
      <c r="FJ4" s="269" t="s">
        <v>41</v>
      </c>
      <c r="FK4" s="269" t="s">
        <v>38</v>
      </c>
      <c r="FL4" s="269" t="s">
        <v>39</v>
      </c>
      <c r="FM4" s="269" t="s">
        <v>40</v>
      </c>
      <c r="FN4" s="269" t="s">
        <v>21</v>
      </c>
      <c r="FO4" s="279" t="s">
        <v>13</v>
      </c>
      <c r="FP4" s="269" t="s">
        <v>23</v>
      </c>
      <c r="FQ4" s="269" t="s">
        <v>36</v>
      </c>
      <c r="FR4" s="269" t="s">
        <v>37</v>
      </c>
      <c r="FS4" s="269" t="s">
        <v>41</v>
      </c>
      <c r="FT4" s="269" t="s">
        <v>38</v>
      </c>
      <c r="FU4"/>
      <c r="FV4"/>
      <c r="FW4"/>
      <c r="FX4"/>
      <c r="FY4"/>
      <c r="FZ4"/>
    </row>
    <row r="5" spans="1:183" s="181" customFormat="1" ht="13.6" customHeight="1" x14ac:dyDescent="0.25">
      <c r="B5" s="17" t="s">
        <v>289</v>
      </c>
      <c r="C5" s="18" t="s">
        <v>423</v>
      </c>
      <c r="D5" s="24">
        <f>IF(ISNA(VLOOKUP($B5,Batting!$B$4:$D$65,3,FALSE)),0,(VLOOKUP($B5,Batting!$B$4:$D$65,3,FALSE)))</f>
        <v>15</v>
      </c>
      <c r="E5" s="19">
        <f t="shared" ref="E5:E10" si="0">IF(COUNT(Y5,AD5,AI5,AN5,AS5,AX5,BC5,BH5,BM5,BR5,BW5,CB5,CG5,CL5,CQ5,CV5,DA5,DF5,DK5,DP5,DU5,DZ5,EE5,EJ5,EO5,ET5,EY5,FQ5)=0,"-",COUNT(Y5,AD5,AI5,AN5,AS5,AX5,BC5,BH5,BM5,BR5,BW5,CB5,CG5,CL5,CQ5,CV5,DA5,DF5,DK5,DP5,DU5,DZ5,EE5,EJ5,EO5,ET5,EY5,FQ5))</f>
        <v>12</v>
      </c>
      <c r="F5" s="25">
        <f t="shared" ref="F5:I10" si="1">SUM(Y5,AD5,AI5,AN5,AX5,AS5,BC5,BH5,BM5,BR5,BW5,CB5,CG5,CL5,CQ5,CV5,DA5,DF5,DK5,DP5,DU5,DZ5,EE5,EJ5,EO5,ET5,EY5,FQ5)</f>
        <v>58.166666666666664</v>
      </c>
      <c r="G5" s="26">
        <f t="shared" si="1"/>
        <v>1</v>
      </c>
      <c r="H5" s="26">
        <f t="shared" si="1"/>
        <v>338</v>
      </c>
      <c r="I5" s="26">
        <f t="shared" si="1"/>
        <v>19</v>
      </c>
      <c r="J5" s="25">
        <f t="shared" ref="J5:J10" si="2">IF(I5=0,"-",F5/I5)</f>
        <v>3.0614035087719298</v>
      </c>
      <c r="K5" s="25">
        <f t="shared" ref="K5:K10" si="3">IF(F5=0,"-",H5/F5)</f>
        <v>5.8108882521489971</v>
      </c>
      <c r="L5" s="27">
        <f t="shared" ref="L5:L10" si="4">IF(I5=0,"-",H5/I5)</f>
        <v>17.789473684210527</v>
      </c>
      <c r="M5" s="218"/>
      <c r="N5" s="6">
        <v>8</v>
      </c>
      <c r="O5" s="19">
        <v>0</v>
      </c>
      <c r="P5" s="19">
        <v>30</v>
      </c>
      <c r="Q5" s="19">
        <v>5</v>
      </c>
      <c r="R5" s="186"/>
      <c r="S5" s="22">
        <f t="shared" ref="S5:S10" si="5">(I5*20)-(H5/5)</f>
        <v>312.39999999999998</v>
      </c>
      <c r="T5" s="218"/>
      <c r="U5" s="210"/>
      <c r="V5" s="210"/>
      <c r="W5" s="219"/>
      <c r="X5" s="186"/>
      <c r="Y5" s="28"/>
      <c r="Z5" s="19"/>
      <c r="AA5" s="19"/>
      <c r="AB5" s="19"/>
      <c r="AC5" s="186"/>
      <c r="AD5" s="28">
        <f>5+(3/6)</f>
        <v>5.5</v>
      </c>
      <c r="AE5" s="19">
        <v>0</v>
      </c>
      <c r="AF5" s="19">
        <v>17</v>
      </c>
      <c r="AG5" s="19">
        <v>2</v>
      </c>
      <c r="AH5" s="186"/>
      <c r="AI5" s="6">
        <v>6</v>
      </c>
      <c r="AJ5" s="19">
        <v>0</v>
      </c>
      <c r="AK5" s="19">
        <v>43</v>
      </c>
      <c r="AL5" s="19">
        <v>1</v>
      </c>
      <c r="AM5" s="186"/>
      <c r="AN5" s="6"/>
      <c r="AO5" s="19"/>
      <c r="AP5" s="19"/>
      <c r="AQ5" s="19"/>
      <c r="AR5" s="186"/>
      <c r="AS5" s="6"/>
      <c r="AT5" s="19"/>
      <c r="AU5" s="19"/>
      <c r="AV5" s="19"/>
      <c r="AW5" s="186"/>
      <c r="AX5" s="28">
        <f>2+(3/6)</f>
        <v>2.5</v>
      </c>
      <c r="AY5" s="19">
        <v>0</v>
      </c>
      <c r="AZ5" s="19">
        <v>20</v>
      </c>
      <c r="BA5" s="19">
        <v>0</v>
      </c>
      <c r="BB5" s="186"/>
      <c r="BC5" s="28">
        <f>0+(5/6)</f>
        <v>0.83333333333333337</v>
      </c>
      <c r="BD5" s="19">
        <v>0</v>
      </c>
      <c r="BE5" s="19">
        <v>10</v>
      </c>
      <c r="BF5" s="19">
        <v>0</v>
      </c>
      <c r="BG5" s="186"/>
      <c r="BH5" s="28">
        <f>5+(4/6)</f>
        <v>5.666666666666667</v>
      </c>
      <c r="BI5" s="19">
        <v>0</v>
      </c>
      <c r="BJ5" s="19">
        <v>29</v>
      </c>
      <c r="BK5" s="19">
        <v>4</v>
      </c>
      <c r="BL5" s="186"/>
      <c r="BM5" s="6">
        <v>6</v>
      </c>
      <c r="BN5" s="19">
        <v>1</v>
      </c>
      <c r="BO5" s="19">
        <v>33</v>
      </c>
      <c r="BP5" s="19">
        <v>2</v>
      </c>
      <c r="BQ5" s="186"/>
      <c r="BR5" s="6">
        <v>6</v>
      </c>
      <c r="BS5" s="19">
        <v>0</v>
      </c>
      <c r="BT5" s="19">
        <v>28</v>
      </c>
      <c r="BU5" s="19">
        <v>2</v>
      </c>
      <c r="BV5" s="186"/>
      <c r="BW5" s="6">
        <v>5</v>
      </c>
      <c r="BX5" s="19">
        <v>0</v>
      </c>
      <c r="BY5" s="19">
        <v>29</v>
      </c>
      <c r="BZ5" s="19">
        <v>0</v>
      </c>
      <c r="CA5" s="186"/>
      <c r="CB5" s="6"/>
      <c r="CC5" s="19"/>
      <c r="CD5" s="19"/>
      <c r="CE5" s="19"/>
      <c r="CF5" s="186"/>
      <c r="CG5" s="6">
        <v>8</v>
      </c>
      <c r="CH5" s="19">
        <v>0</v>
      </c>
      <c r="CI5" s="19">
        <v>58</v>
      </c>
      <c r="CJ5" s="19">
        <v>1</v>
      </c>
      <c r="CK5" s="186"/>
      <c r="CL5" s="6"/>
      <c r="CM5" s="19"/>
      <c r="CN5" s="19"/>
      <c r="CO5" s="19"/>
      <c r="CP5" s="186"/>
      <c r="CQ5" s="6"/>
      <c r="CR5" s="19"/>
      <c r="CS5" s="19"/>
      <c r="CT5" s="19"/>
      <c r="CU5" s="186"/>
      <c r="CV5" s="6">
        <v>8</v>
      </c>
      <c r="CW5" s="19">
        <v>0</v>
      </c>
      <c r="CX5" s="19">
        <v>30</v>
      </c>
      <c r="CY5" s="19">
        <v>5</v>
      </c>
      <c r="CZ5" s="186"/>
      <c r="DA5" s="6"/>
      <c r="DB5" s="19"/>
      <c r="DC5" s="19"/>
      <c r="DD5" s="19"/>
      <c r="DE5" s="186"/>
      <c r="DF5" s="6">
        <v>3</v>
      </c>
      <c r="DG5" s="19">
        <v>0</v>
      </c>
      <c r="DH5" s="19">
        <v>23</v>
      </c>
      <c r="DI5" s="19">
        <v>0</v>
      </c>
      <c r="DJ5" s="186"/>
      <c r="DK5" s="6"/>
      <c r="DL5" s="19"/>
      <c r="DM5" s="19"/>
      <c r="DN5" s="19"/>
      <c r="DO5" s="186"/>
      <c r="DP5" s="6"/>
      <c r="DQ5" s="19"/>
      <c r="DR5" s="19"/>
      <c r="DS5" s="19"/>
      <c r="DT5" s="186"/>
      <c r="DU5" s="28">
        <f>1+(4/6)</f>
        <v>1.6666666666666665</v>
      </c>
      <c r="DV5" s="19">
        <v>0</v>
      </c>
      <c r="DW5" s="19">
        <v>18</v>
      </c>
      <c r="DX5" s="19">
        <v>2</v>
      </c>
      <c r="DY5" s="186"/>
      <c r="DZ5" s="6"/>
      <c r="EA5" s="19"/>
      <c r="EB5" s="19"/>
      <c r="EC5" s="19"/>
      <c r="ED5" s="186"/>
      <c r="EE5" s="6"/>
      <c r="EF5" s="19"/>
      <c r="EG5" s="19"/>
      <c r="EH5" s="19"/>
      <c r="EI5" s="186"/>
      <c r="EJ5" s="6"/>
      <c r="EK5" s="19"/>
      <c r="EL5" s="19"/>
      <c r="EM5" s="19"/>
      <c r="EN5" s="243"/>
      <c r="EO5" s="6"/>
      <c r="EP5" s="19"/>
      <c r="EQ5" s="19"/>
      <c r="ER5" s="19"/>
      <c r="ES5" s="272"/>
      <c r="ET5" s="6"/>
      <c r="EU5" s="19"/>
      <c r="EV5" s="19"/>
      <c r="EW5" s="19"/>
      <c r="EX5" s="272"/>
      <c r="EY5" s="274"/>
      <c r="EZ5" s="273"/>
      <c r="FA5" s="273"/>
      <c r="FB5" s="273"/>
      <c r="FC5" s="275"/>
      <c r="FD5" s="279"/>
      <c r="FE5" s="279"/>
      <c r="FF5" s="279"/>
      <c r="FG5" s="273"/>
      <c r="FH5" s="281"/>
      <c r="FI5" s="273"/>
      <c r="FJ5" s="273"/>
      <c r="FK5" s="273"/>
      <c r="FL5" s="281"/>
      <c r="FM5" s="281"/>
      <c r="FN5" s="282"/>
      <c r="FO5" s="268"/>
      <c r="FP5" s="277"/>
      <c r="FQ5" s="274"/>
      <c r="FR5" s="273"/>
      <c r="FS5" s="273"/>
      <c r="FT5" s="273"/>
      <c r="FU5"/>
      <c r="FV5"/>
      <c r="FW5"/>
      <c r="FX5"/>
      <c r="FY5"/>
      <c r="FZ5"/>
    </row>
    <row r="6" spans="1:183" s="181" customFormat="1" ht="13.6" customHeight="1" x14ac:dyDescent="0.25">
      <c r="B6" s="17" t="s">
        <v>207</v>
      </c>
      <c r="C6" s="18" t="s">
        <v>419</v>
      </c>
      <c r="D6" s="24">
        <f>IF(ISNA(VLOOKUP($B6,Batting!$B$4:$D$65,3,FALSE)),0,(VLOOKUP($B6,Batting!$B$4:$D$65,3,FALSE)))</f>
        <v>8</v>
      </c>
      <c r="E6" s="19">
        <f t="shared" si="0"/>
        <v>7</v>
      </c>
      <c r="F6" s="25">
        <f t="shared" si="1"/>
        <v>38</v>
      </c>
      <c r="G6" s="26">
        <f t="shared" si="1"/>
        <v>6</v>
      </c>
      <c r="H6" s="26">
        <f t="shared" si="1"/>
        <v>171</v>
      </c>
      <c r="I6" s="26">
        <f t="shared" si="1"/>
        <v>9</v>
      </c>
      <c r="J6" s="25">
        <f t="shared" si="2"/>
        <v>4.2222222222222223</v>
      </c>
      <c r="K6" s="25">
        <f t="shared" si="3"/>
        <v>4.5</v>
      </c>
      <c r="L6" s="27">
        <f t="shared" si="4"/>
        <v>19</v>
      </c>
      <c r="M6" s="218"/>
      <c r="N6" s="28">
        <f>7+(1/6)</f>
        <v>7.166666666666667</v>
      </c>
      <c r="O6" s="19">
        <v>1</v>
      </c>
      <c r="P6" s="19">
        <v>26</v>
      </c>
      <c r="Q6" s="19">
        <v>3</v>
      </c>
      <c r="R6" s="186"/>
      <c r="S6" s="22">
        <f t="shared" si="5"/>
        <v>145.80000000000001</v>
      </c>
      <c r="T6" s="218"/>
      <c r="U6" s="210"/>
      <c r="V6" s="210"/>
      <c r="W6" s="219"/>
      <c r="X6" s="186"/>
      <c r="Y6" s="6"/>
      <c r="Z6" s="19"/>
      <c r="AA6" s="19"/>
      <c r="AB6" s="19"/>
      <c r="AC6" s="186"/>
      <c r="AD6" s="6"/>
      <c r="AE6" s="19"/>
      <c r="AF6" s="19"/>
      <c r="AG6" s="19"/>
      <c r="AH6" s="186"/>
      <c r="AI6" s="6"/>
      <c r="AJ6" s="19"/>
      <c r="AK6" s="19"/>
      <c r="AL6" s="19"/>
      <c r="AM6" s="186"/>
      <c r="AN6" s="6"/>
      <c r="AO6" s="19"/>
      <c r="AP6" s="19"/>
      <c r="AQ6" s="19"/>
      <c r="AR6" s="186"/>
      <c r="AS6" s="28">
        <f>7+(1/6)</f>
        <v>7.166666666666667</v>
      </c>
      <c r="AT6" s="19">
        <v>1</v>
      </c>
      <c r="AU6" s="19">
        <v>26</v>
      </c>
      <c r="AV6" s="19">
        <v>3</v>
      </c>
      <c r="AW6" s="186"/>
      <c r="AX6" s="6"/>
      <c r="AY6" s="19"/>
      <c r="AZ6" s="19"/>
      <c r="BA6" s="19"/>
      <c r="BB6" s="186"/>
      <c r="BC6" s="6"/>
      <c r="BD6" s="19"/>
      <c r="BE6" s="19"/>
      <c r="BF6" s="19"/>
      <c r="BG6" s="186"/>
      <c r="BH6" s="6"/>
      <c r="BI6" s="19"/>
      <c r="BJ6" s="19"/>
      <c r="BK6" s="19"/>
      <c r="BL6" s="186"/>
      <c r="BM6" s="6"/>
      <c r="BN6" s="19"/>
      <c r="BO6" s="19"/>
      <c r="BP6" s="19"/>
      <c r="BQ6" s="186"/>
      <c r="BR6" s="6"/>
      <c r="BS6" s="19"/>
      <c r="BT6" s="19"/>
      <c r="BU6" s="19"/>
      <c r="BV6" s="186"/>
      <c r="BW6" s="6">
        <v>8</v>
      </c>
      <c r="BX6" s="19">
        <v>0</v>
      </c>
      <c r="BY6" s="19">
        <v>21</v>
      </c>
      <c r="BZ6" s="19">
        <v>2</v>
      </c>
      <c r="CA6" s="186"/>
      <c r="CB6" s="6"/>
      <c r="CC6" s="19"/>
      <c r="CD6" s="19"/>
      <c r="CE6" s="19"/>
      <c r="CF6" s="186"/>
      <c r="CG6" s="6">
        <v>8</v>
      </c>
      <c r="CH6" s="19">
        <v>2</v>
      </c>
      <c r="CI6" s="19">
        <v>42</v>
      </c>
      <c r="CJ6" s="19">
        <v>2</v>
      </c>
      <c r="CK6" s="186"/>
      <c r="CL6" s="6"/>
      <c r="CM6" s="19"/>
      <c r="CN6" s="19"/>
      <c r="CO6" s="19"/>
      <c r="CP6" s="186"/>
      <c r="CQ6" s="6"/>
      <c r="CR6" s="19"/>
      <c r="CS6" s="19"/>
      <c r="CT6" s="19"/>
      <c r="CU6" s="186"/>
      <c r="CV6" s="6"/>
      <c r="CW6" s="19"/>
      <c r="CX6" s="19"/>
      <c r="CY6" s="19"/>
      <c r="CZ6" s="186"/>
      <c r="DA6" s="6"/>
      <c r="DB6" s="19"/>
      <c r="DC6" s="19"/>
      <c r="DD6" s="19"/>
      <c r="DE6" s="186"/>
      <c r="DF6" s="6">
        <v>4</v>
      </c>
      <c r="DG6" s="19">
        <v>0</v>
      </c>
      <c r="DH6" s="19">
        <v>28</v>
      </c>
      <c r="DI6" s="19">
        <v>1</v>
      </c>
      <c r="DJ6" s="186"/>
      <c r="DK6" s="6">
        <v>2</v>
      </c>
      <c r="DL6" s="19">
        <v>0</v>
      </c>
      <c r="DM6" s="19">
        <v>23</v>
      </c>
      <c r="DN6" s="19">
        <v>0</v>
      </c>
      <c r="DO6" s="186"/>
      <c r="DP6" s="28">
        <f>0+(5/6)</f>
        <v>0.83333333333333337</v>
      </c>
      <c r="DQ6" s="19">
        <v>0</v>
      </c>
      <c r="DR6" s="19">
        <v>11</v>
      </c>
      <c r="DS6" s="19">
        <v>0</v>
      </c>
      <c r="DT6" s="186"/>
      <c r="DU6" s="6"/>
      <c r="DV6" s="19"/>
      <c r="DW6" s="19"/>
      <c r="DX6" s="19"/>
      <c r="DY6" s="186"/>
      <c r="DZ6" s="6"/>
      <c r="EA6" s="19"/>
      <c r="EB6" s="19"/>
      <c r="EC6" s="19"/>
      <c r="ED6" s="186"/>
      <c r="EE6" s="6">
        <v>8</v>
      </c>
      <c r="EF6" s="19">
        <v>3</v>
      </c>
      <c r="EG6" s="19">
        <v>20</v>
      </c>
      <c r="EH6" s="19">
        <v>1</v>
      </c>
      <c r="EI6" s="186"/>
      <c r="EJ6" s="6"/>
      <c r="EK6" s="19"/>
      <c r="EL6" s="19"/>
      <c r="EM6" s="19"/>
      <c r="EN6" s="243"/>
      <c r="EO6" s="6"/>
      <c r="EP6" s="19"/>
      <c r="EQ6" s="19"/>
      <c r="ER6" s="19"/>
      <c r="ES6" s="272"/>
      <c r="ET6" s="6"/>
      <c r="EU6" s="19"/>
      <c r="EV6" s="19"/>
      <c r="EW6" s="19"/>
      <c r="EX6" s="272"/>
      <c r="EY6" s="274"/>
      <c r="EZ6" s="273"/>
      <c r="FA6" s="273"/>
      <c r="FB6" s="273"/>
      <c r="FC6" s="275"/>
      <c r="FD6" s="279"/>
      <c r="FE6" s="279"/>
      <c r="FF6" s="279"/>
      <c r="FG6" s="273"/>
      <c r="FH6" s="281"/>
      <c r="FI6" s="273"/>
      <c r="FJ6" s="273"/>
      <c r="FK6" s="273"/>
      <c r="FL6" s="281"/>
      <c r="FM6" s="281"/>
      <c r="FN6" s="282"/>
      <c r="FO6" s="268"/>
      <c r="FP6" s="277"/>
      <c r="FQ6" s="274"/>
      <c r="FR6" s="273"/>
      <c r="FS6" s="273"/>
      <c r="FT6" s="273"/>
      <c r="FU6"/>
      <c r="FV6"/>
      <c r="FW6"/>
      <c r="FX6"/>
      <c r="FY6"/>
      <c r="FZ6"/>
    </row>
    <row r="7" spans="1:183" s="181" customFormat="1" ht="13.6" customHeight="1" x14ac:dyDescent="0.25">
      <c r="B7" s="17" t="s">
        <v>72</v>
      </c>
      <c r="C7" s="18" t="s">
        <v>419</v>
      </c>
      <c r="D7" s="24">
        <f>IF(ISNA(VLOOKUP($B7,Batting!$B$4:$D$65,3,FALSE)),0,(VLOOKUP($B7,Batting!$B$4:$D$65,3,FALSE)))</f>
        <v>15</v>
      </c>
      <c r="E7" s="19">
        <f t="shared" si="0"/>
        <v>13</v>
      </c>
      <c r="F7" s="25">
        <f t="shared" si="1"/>
        <v>50.166666666666671</v>
      </c>
      <c r="G7" s="26">
        <f t="shared" si="1"/>
        <v>4</v>
      </c>
      <c r="H7" s="26">
        <f t="shared" si="1"/>
        <v>297</v>
      </c>
      <c r="I7" s="26">
        <f t="shared" si="1"/>
        <v>11</v>
      </c>
      <c r="J7" s="25">
        <f t="shared" si="2"/>
        <v>4.5606060606060614</v>
      </c>
      <c r="K7" s="25">
        <f t="shared" si="3"/>
        <v>5.9202657807308965</v>
      </c>
      <c r="L7" s="27">
        <f t="shared" si="4"/>
        <v>27</v>
      </c>
      <c r="M7" s="218"/>
      <c r="N7" s="6">
        <v>4</v>
      </c>
      <c r="O7" s="19">
        <v>0</v>
      </c>
      <c r="P7" s="19">
        <v>19</v>
      </c>
      <c r="Q7" s="19">
        <v>3</v>
      </c>
      <c r="R7" s="186"/>
      <c r="S7" s="22">
        <f t="shared" si="5"/>
        <v>160.6</v>
      </c>
      <c r="T7" s="218"/>
      <c r="U7" s="210"/>
      <c r="V7" s="210"/>
      <c r="W7" s="219"/>
      <c r="X7" s="186"/>
      <c r="Y7" s="6">
        <v>2</v>
      </c>
      <c r="Z7" s="19">
        <v>0</v>
      </c>
      <c r="AA7" s="19">
        <v>9</v>
      </c>
      <c r="AB7" s="19">
        <v>1</v>
      </c>
      <c r="AC7" s="186"/>
      <c r="AD7" s="6"/>
      <c r="AE7" s="19"/>
      <c r="AF7" s="19"/>
      <c r="AG7" s="19"/>
      <c r="AH7" s="186"/>
      <c r="AI7" s="6"/>
      <c r="AJ7" s="19"/>
      <c r="AK7" s="19"/>
      <c r="AL7" s="19"/>
      <c r="AM7" s="186"/>
      <c r="AN7" s="6"/>
      <c r="AO7" s="19"/>
      <c r="AP7" s="19"/>
      <c r="AQ7" s="19"/>
      <c r="AR7" s="186"/>
      <c r="AS7" s="6">
        <v>3</v>
      </c>
      <c r="AT7" s="19">
        <v>1</v>
      </c>
      <c r="AU7" s="19">
        <v>7</v>
      </c>
      <c r="AV7" s="19">
        <v>1</v>
      </c>
      <c r="AW7" s="186"/>
      <c r="AX7" s="28">
        <f>0+(5/6)</f>
        <v>0.83333333333333337</v>
      </c>
      <c r="AY7" s="19">
        <v>0</v>
      </c>
      <c r="AZ7" s="19">
        <v>12</v>
      </c>
      <c r="BA7" s="19">
        <v>0</v>
      </c>
      <c r="BB7" s="186"/>
      <c r="BC7" s="28">
        <f>3+(2/6)</f>
        <v>3.3333333333333335</v>
      </c>
      <c r="BD7" s="19">
        <v>0</v>
      </c>
      <c r="BE7" s="19">
        <v>20</v>
      </c>
      <c r="BF7" s="19">
        <v>0</v>
      </c>
      <c r="BG7" s="186"/>
      <c r="BH7" s="6"/>
      <c r="BI7" s="19"/>
      <c r="BJ7" s="19"/>
      <c r="BK7" s="19"/>
      <c r="BL7" s="186"/>
      <c r="BM7" s="6"/>
      <c r="BN7" s="19"/>
      <c r="BO7" s="19"/>
      <c r="BP7" s="19"/>
      <c r="BQ7" s="186"/>
      <c r="BR7" s="6">
        <v>6</v>
      </c>
      <c r="BS7" s="19">
        <v>0</v>
      </c>
      <c r="BT7" s="19">
        <v>26</v>
      </c>
      <c r="BU7" s="19">
        <v>1</v>
      </c>
      <c r="BV7" s="186"/>
      <c r="BW7" s="6"/>
      <c r="BX7" s="19"/>
      <c r="BY7" s="19"/>
      <c r="BZ7" s="19"/>
      <c r="CA7" s="186"/>
      <c r="CB7" s="6"/>
      <c r="CC7" s="19"/>
      <c r="CD7" s="19"/>
      <c r="CE7" s="19"/>
      <c r="CF7" s="186"/>
      <c r="CG7" s="6">
        <v>8</v>
      </c>
      <c r="CH7" s="19">
        <v>0</v>
      </c>
      <c r="CI7" s="19">
        <v>47</v>
      </c>
      <c r="CJ7" s="19">
        <v>2</v>
      </c>
      <c r="CK7" s="186"/>
      <c r="CL7" s="6"/>
      <c r="CM7" s="19"/>
      <c r="CN7" s="19"/>
      <c r="CO7" s="19"/>
      <c r="CP7" s="186"/>
      <c r="CQ7" s="6">
        <v>6</v>
      </c>
      <c r="CR7" s="19">
        <v>1</v>
      </c>
      <c r="CS7" s="19">
        <v>25</v>
      </c>
      <c r="CT7" s="19">
        <v>0</v>
      </c>
      <c r="CU7" s="186"/>
      <c r="CV7" s="6">
        <v>5</v>
      </c>
      <c r="CW7" s="19">
        <v>0</v>
      </c>
      <c r="CX7" s="19">
        <v>70</v>
      </c>
      <c r="CY7" s="19">
        <v>0</v>
      </c>
      <c r="CZ7" s="186"/>
      <c r="DA7" s="6">
        <v>4</v>
      </c>
      <c r="DB7" s="19">
        <v>0</v>
      </c>
      <c r="DC7" s="19">
        <v>19</v>
      </c>
      <c r="DD7" s="19">
        <v>1</v>
      </c>
      <c r="DE7" s="186"/>
      <c r="DF7" s="6">
        <v>4</v>
      </c>
      <c r="DG7" s="19">
        <v>0</v>
      </c>
      <c r="DH7" s="19">
        <v>19</v>
      </c>
      <c r="DI7" s="19">
        <v>3</v>
      </c>
      <c r="DJ7" s="186"/>
      <c r="DK7" s="6">
        <v>2</v>
      </c>
      <c r="DL7" s="19">
        <v>0</v>
      </c>
      <c r="DM7" s="19">
        <v>12</v>
      </c>
      <c r="DN7" s="19">
        <v>2</v>
      </c>
      <c r="DO7" s="186"/>
      <c r="DP7" s="6"/>
      <c r="DQ7" s="19"/>
      <c r="DR7" s="19"/>
      <c r="DS7" s="19"/>
      <c r="DT7" s="186"/>
      <c r="DU7" s="6">
        <v>2</v>
      </c>
      <c r="DV7" s="19">
        <v>0</v>
      </c>
      <c r="DW7" s="19">
        <v>18</v>
      </c>
      <c r="DX7" s="19">
        <v>0</v>
      </c>
      <c r="DY7" s="186"/>
      <c r="DZ7" s="6"/>
      <c r="EA7" s="19"/>
      <c r="EB7" s="19"/>
      <c r="EC7" s="19"/>
      <c r="ED7" s="186"/>
      <c r="EE7" s="6">
        <v>4</v>
      </c>
      <c r="EF7" s="19">
        <v>2</v>
      </c>
      <c r="EG7" s="19">
        <v>13</v>
      </c>
      <c r="EH7" s="19">
        <v>0</v>
      </c>
      <c r="EI7" s="186"/>
      <c r="EJ7" s="6"/>
      <c r="EK7" s="19"/>
      <c r="EL7" s="19"/>
      <c r="EM7" s="19"/>
      <c r="EN7" s="186"/>
      <c r="EO7" s="6"/>
      <c r="EP7" s="19"/>
      <c r="EQ7" s="19"/>
      <c r="ER7" s="19"/>
      <c r="ES7" s="272"/>
      <c r="ET7" s="6"/>
      <c r="EU7" s="19"/>
      <c r="EV7" s="19"/>
      <c r="EW7" s="19"/>
      <c r="EX7" s="272"/>
      <c r="EY7" s="274"/>
      <c r="EZ7" s="273"/>
      <c r="FA7" s="273"/>
      <c r="FB7" s="273"/>
      <c r="FC7" s="275"/>
      <c r="FD7" s="279"/>
      <c r="FE7" s="279"/>
      <c r="FF7" s="279"/>
      <c r="FG7" s="273"/>
      <c r="FH7" s="281"/>
      <c r="FI7" s="273"/>
      <c r="FJ7" s="273"/>
      <c r="FK7" s="273"/>
      <c r="FL7" s="281"/>
      <c r="FM7" s="281"/>
      <c r="FN7" s="282"/>
      <c r="FO7" s="268"/>
      <c r="FP7" s="277"/>
      <c r="FQ7" s="274"/>
      <c r="FR7" s="273"/>
      <c r="FS7" s="273"/>
      <c r="FT7" s="273"/>
      <c r="FU7"/>
      <c r="FV7"/>
      <c r="FW7"/>
      <c r="FX7"/>
      <c r="FY7"/>
      <c r="FZ7"/>
    </row>
    <row r="8" spans="1:183" s="181" customFormat="1" ht="13.6" customHeight="1" x14ac:dyDescent="0.25">
      <c r="B8" s="17" t="s">
        <v>24</v>
      </c>
      <c r="C8" s="18" t="s">
        <v>423</v>
      </c>
      <c r="D8" s="24">
        <f>IF(ISNA(VLOOKUP($B8,Batting!$B$4:$D$65,3,FALSE)),0,(VLOOKUP($B8,Batting!$B$4:$D$65,3,FALSE)))</f>
        <v>17</v>
      </c>
      <c r="E8" s="19">
        <f t="shared" si="0"/>
        <v>9</v>
      </c>
      <c r="F8" s="25">
        <f t="shared" si="1"/>
        <v>44</v>
      </c>
      <c r="G8" s="26">
        <f t="shared" si="1"/>
        <v>1</v>
      </c>
      <c r="H8" s="26">
        <f t="shared" si="1"/>
        <v>194</v>
      </c>
      <c r="I8" s="26">
        <f t="shared" si="1"/>
        <v>7</v>
      </c>
      <c r="J8" s="25">
        <f t="shared" si="2"/>
        <v>6.2857142857142856</v>
      </c>
      <c r="K8" s="25">
        <f t="shared" si="3"/>
        <v>4.4090909090909092</v>
      </c>
      <c r="L8" s="27">
        <f t="shared" si="4"/>
        <v>27.714285714285715</v>
      </c>
      <c r="M8" s="218"/>
      <c r="N8" s="6">
        <v>6</v>
      </c>
      <c r="O8" s="19">
        <v>0</v>
      </c>
      <c r="P8" s="19">
        <v>20</v>
      </c>
      <c r="Q8" s="19">
        <v>2</v>
      </c>
      <c r="R8" s="186"/>
      <c r="S8" s="22">
        <f t="shared" si="5"/>
        <v>101.2</v>
      </c>
      <c r="T8" s="218"/>
      <c r="U8" s="210">
        <f>IF(FH8="-",H8/F8,(FJ8+H8)/(FH8+F8))</f>
        <v>4.4090909090909092</v>
      </c>
      <c r="V8" s="210">
        <f>IF(FH8="-",IF(I8=0,H8,H8/I8),IF(FK8+I8=0,FJ8+H8,(FJ8+H8)/(FK8+I8)))</f>
        <v>27.714285714285715</v>
      </c>
      <c r="W8" s="219">
        <f>IF(FH8="-",IF(F8&lt;30,FP8,((IF(V8&gt;30,1,IF(V8&gt;25,2,IF(V8&gt;20,3,IF(V8&gt;15,4,IF(V8&gt;=0,5,0))))))+(IF(U8&gt;6,1,IF(U8&gt;5.5,2,IF(U8&gt;5,3,IF(U8&gt;4.5,4,IF(U8&gt;=0,5,0)))))))/2),IF(FH8+F8&lt;30,FP8,((IF(V8&gt;30,1,IF(V8&gt;25,2,IF(V8&gt;20,3,IF(V8&gt;15,4,IF(V8&gt;=0,5,0))))))+(IF(U8&gt;6,1,IF(U8&gt;5.5,2,IF(U8&gt;5,3,IF(U8&gt;4.5,4,IF(U8&gt;=0,5,0)))))))/2))</f>
        <v>3.5</v>
      </c>
      <c r="X8" s="186">
        <f>(-AA8/5)+(AB8*20)</f>
        <v>0</v>
      </c>
      <c r="Y8" s="6"/>
      <c r="Z8" s="19"/>
      <c r="AA8" s="19"/>
      <c r="AB8" s="19"/>
      <c r="AC8" s="186"/>
      <c r="AD8" s="6"/>
      <c r="AE8" s="19"/>
      <c r="AF8" s="19"/>
      <c r="AG8" s="19"/>
      <c r="AH8" s="186"/>
      <c r="AI8" s="6">
        <v>4</v>
      </c>
      <c r="AJ8" s="19">
        <v>0</v>
      </c>
      <c r="AK8" s="19">
        <v>24</v>
      </c>
      <c r="AL8" s="19">
        <v>1</v>
      </c>
      <c r="AM8" s="186"/>
      <c r="AN8" s="6"/>
      <c r="AO8" s="19"/>
      <c r="AP8" s="19"/>
      <c r="AQ8" s="19"/>
      <c r="AR8" s="186"/>
      <c r="AS8" s="6"/>
      <c r="AT8" s="19"/>
      <c r="AU8" s="19"/>
      <c r="AV8" s="19"/>
      <c r="AW8" s="186"/>
      <c r="AX8" s="6"/>
      <c r="AY8" s="19"/>
      <c r="AZ8" s="19"/>
      <c r="BA8" s="19"/>
      <c r="BB8" s="186"/>
      <c r="BC8" s="6"/>
      <c r="BD8" s="19"/>
      <c r="BE8" s="19"/>
      <c r="BF8" s="19"/>
      <c r="BG8" s="186"/>
      <c r="BH8" s="6">
        <v>6</v>
      </c>
      <c r="BI8" s="19">
        <v>0</v>
      </c>
      <c r="BJ8" s="19">
        <v>18</v>
      </c>
      <c r="BK8" s="19">
        <v>0</v>
      </c>
      <c r="BL8" s="186"/>
      <c r="BM8" s="6"/>
      <c r="BN8" s="19"/>
      <c r="BO8" s="19"/>
      <c r="BP8" s="19"/>
      <c r="BQ8" s="186"/>
      <c r="BR8" s="6">
        <v>1</v>
      </c>
      <c r="BS8" s="19">
        <v>0</v>
      </c>
      <c r="BT8" s="19">
        <v>8</v>
      </c>
      <c r="BU8" s="19">
        <v>0</v>
      </c>
      <c r="BV8" s="186"/>
      <c r="BW8" s="6">
        <v>6</v>
      </c>
      <c r="BX8" s="19">
        <v>1</v>
      </c>
      <c r="BY8" s="19">
        <v>23</v>
      </c>
      <c r="BZ8" s="19">
        <v>1</v>
      </c>
      <c r="CA8" s="186"/>
      <c r="CB8" s="6"/>
      <c r="CC8" s="19"/>
      <c r="CD8" s="19"/>
      <c r="CE8" s="19"/>
      <c r="CF8" s="186"/>
      <c r="CG8" s="6"/>
      <c r="CH8" s="19"/>
      <c r="CI8" s="19"/>
      <c r="CJ8" s="19"/>
      <c r="CK8" s="186"/>
      <c r="CL8" s="6"/>
      <c r="CM8" s="19"/>
      <c r="CN8" s="19"/>
      <c r="CO8" s="19"/>
      <c r="CP8" s="186"/>
      <c r="CQ8" s="6"/>
      <c r="CR8" s="19"/>
      <c r="CS8" s="19"/>
      <c r="CT8" s="19"/>
      <c r="CU8" s="186"/>
      <c r="CV8" s="6">
        <v>6</v>
      </c>
      <c r="CW8" s="19">
        <v>0</v>
      </c>
      <c r="CX8" s="19">
        <v>20</v>
      </c>
      <c r="CY8" s="19">
        <v>2</v>
      </c>
      <c r="CZ8" s="186"/>
      <c r="DA8" s="6">
        <v>8</v>
      </c>
      <c r="DB8" s="19">
        <v>0</v>
      </c>
      <c r="DC8" s="19">
        <v>39</v>
      </c>
      <c r="DD8" s="19">
        <v>2</v>
      </c>
      <c r="DE8" s="186"/>
      <c r="DF8" s="6"/>
      <c r="DG8" s="19"/>
      <c r="DH8" s="19"/>
      <c r="DI8" s="19"/>
      <c r="DJ8" s="186"/>
      <c r="DK8" s="6"/>
      <c r="DL8" s="19"/>
      <c r="DM8" s="19"/>
      <c r="DN8" s="19"/>
      <c r="DO8" s="186"/>
      <c r="DP8" s="6"/>
      <c r="DQ8" s="19"/>
      <c r="DR8" s="19"/>
      <c r="DS8" s="19"/>
      <c r="DT8" s="186"/>
      <c r="DU8" s="6"/>
      <c r="DV8" s="19"/>
      <c r="DW8" s="19"/>
      <c r="DX8" s="19"/>
      <c r="DY8" s="186"/>
      <c r="DZ8" s="6"/>
      <c r="EA8" s="19"/>
      <c r="EB8" s="19"/>
      <c r="EC8" s="19"/>
      <c r="ED8" s="186"/>
      <c r="EE8" s="6">
        <v>3</v>
      </c>
      <c r="EF8" s="19">
        <v>0</v>
      </c>
      <c r="EG8" s="19">
        <v>18</v>
      </c>
      <c r="EH8" s="19">
        <v>0</v>
      </c>
      <c r="EI8" s="186"/>
      <c r="EJ8" s="6">
        <v>2</v>
      </c>
      <c r="EK8" s="19">
        <v>0</v>
      </c>
      <c r="EL8" s="19">
        <v>4</v>
      </c>
      <c r="EM8" s="19">
        <v>1</v>
      </c>
      <c r="EN8" s="243"/>
      <c r="EO8" s="6">
        <v>8</v>
      </c>
      <c r="EP8" s="19">
        <v>0</v>
      </c>
      <c r="EQ8" s="19">
        <v>40</v>
      </c>
      <c r="ER8" s="19">
        <v>0</v>
      </c>
      <c r="ES8" s="272"/>
      <c r="ET8" s="6"/>
      <c r="EU8" s="19"/>
      <c r="EV8" s="19"/>
      <c r="EW8" s="19"/>
      <c r="EX8" s="272"/>
      <c r="EY8" s="274"/>
      <c r="EZ8" s="273"/>
      <c r="FA8" s="273"/>
      <c r="FB8" s="273"/>
      <c r="FC8" s="275"/>
      <c r="FD8" s="279"/>
      <c r="FE8" s="279"/>
      <c r="FF8" s="279"/>
      <c r="FG8" s="273"/>
      <c r="FH8" s="281"/>
      <c r="FI8" s="273"/>
      <c r="FJ8" s="273"/>
      <c r="FK8" s="273"/>
      <c r="FL8" s="281"/>
      <c r="FM8" s="281"/>
      <c r="FN8" s="282"/>
      <c r="FO8" s="268"/>
      <c r="FP8" s="277"/>
      <c r="FQ8" s="274"/>
      <c r="FR8" s="273"/>
      <c r="FS8" s="273"/>
      <c r="FT8" s="273"/>
      <c r="FU8"/>
      <c r="FV8"/>
      <c r="FW8"/>
      <c r="FX8"/>
      <c r="FY8"/>
      <c r="FZ8"/>
    </row>
    <row r="9" spans="1:183" s="181" customFormat="1" ht="13.6" customHeight="1" x14ac:dyDescent="0.25">
      <c r="B9" s="17" t="s">
        <v>330</v>
      </c>
      <c r="C9" s="18" t="s">
        <v>419</v>
      </c>
      <c r="D9" s="24">
        <f>IF(ISNA(VLOOKUP($B9,Batting!$B$4:$D$65,3,FALSE)),0,(VLOOKUP($B9,Batting!$B$4:$D$65,3,FALSE)))</f>
        <v>8</v>
      </c>
      <c r="E9" s="19">
        <f t="shared" si="0"/>
        <v>8</v>
      </c>
      <c r="F9" s="25">
        <f t="shared" si="1"/>
        <v>35</v>
      </c>
      <c r="G9" s="26">
        <f t="shared" si="1"/>
        <v>1</v>
      </c>
      <c r="H9" s="26">
        <f t="shared" si="1"/>
        <v>227</v>
      </c>
      <c r="I9" s="26">
        <f t="shared" si="1"/>
        <v>8</v>
      </c>
      <c r="J9" s="25">
        <f t="shared" si="2"/>
        <v>4.375</v>
      </c>
      <c r="K9" s="25">
        <f t="shared" si="3"/>
        <v>6.4857142857142858</v>
      </c>
      <c r="L9" s="27">
        <f t="shared" si="4"/>
        <v>28.375</v>
      </c>
      <c r="M9" s="218"/>
      <c r="N9" s="6">
        <v>6</v>
      </c>
      <c r="O9" s="19">
        <v>0</v>
      </c>
      <c r="P9" s="19">
        <v>30</v>
      </c>
      <c r="Q9" s="19">
        <v>3</v>
      </c>
      <c r="R9" s="186"/>
      <c r="S9" s="22">
        <f t="shared" si="5"/>
        <v>114.6</v>
      </c>
      <c r="T9" s="218"/>
      <c r="U9" s="210"/>
      <c r="V9" s="210"/>
      <c r="W9" s="219"/>
      <c r="X9" s="186"/>
      <c r="Y9" s="28"/>
      <c r="Z9" s="19"/>
      <c r="AA9" s="19"/>
      <c r="AB9" s="19"/>
      <c r="AC9" s="186"/>
      <c r="AD9" s="6"/>
      <c r="AE9" s="19"/>
      <c r="AF9" s="19"/>
      <c r="AG9" s="19"/>
      <c r="AH9" s="186"/>
      <c r="AI9" s="6"/>
      <c r="AJ9" s="19"/>
      <c r="AK9" s="19"/>
      <c r="AL9" s="19"/>
      <c r="AM9" s="186"/>
      <c r="AN9" s="6"/>
      <c r="AO9" s="19"/>
      <c r="AP9" s="19"/>
      <c r="AQ9" s="19"/>
      <c r="AR9" s="186"/>
      <c r="AS9" s="6"/>
      <c r="AT9" s="19"/>
      <c r="AU9" s="19"/>
      <c r="AV9" s="19"/>
      <c r="AW9" s="186"/>
      <c r="AX9" s="28"/>
      <c r="AY9" s="19"/>
      <c r="AZ9" s="19"/>
      <c r="BA9" s="19"/>
      <c r="BB9" s="186"/>
      <c r="BC9" s="28"/>
      <c r="BD9" s="19"/>
      <c r="BE9" s="19"/>
      <c r="BF9" s="19"/>
      <c r="BG9" s="186"/>
      <c r="BH9" s="6"/>
      <c r="BI9" s="19"/>
      <c r="BJ9" s="19"/>
      <c r="BK9" s="19"/>
      <c r="BL9" s="186"/>
      <c r="BM9" s="6">
        <v>7</v>
      </c>
      <c r="BN9" s="19">
        <v>1</v>
      </c>
      <c r="BO9" s="19">
        <v>25</v>
      </c>
      <c r="BP9" s="19">
        <v>1</v>
      </c>
      <c r="BQ9" s="186"/>
      <c r="BR9" s="6">
        <v>3</v>
      </c>
      <c r="BS9" s="19">
        <v>0</v>
      </c>
      <c r="BT9" s="19">
        <v>19</v>
      </c>
      <c r="BU9" s="19">
        <v>0</v>
      </c>
      <c r="BV9" s="186"/>
      <c r="BW9" s="6"/>
      <c r="BX9" s="19"/>
      <c r="BY9" s="19"/>
      <c r="BZ9" s="19"/>
      <c r="CA9" s="186"/>
      <c r="CB9" s="6"/>
      <c r="CC9" s="19"/>
      <c r="CD9" s="19"/>
      <c r="CE9" s="19"/>
      <c r="CF9" s="186"/>
      <c r="CG9" s="6"/>
      <c r="CH9" s="19"/>
      <c r="CI9" s="19"/>
      <c r="CJ9" s="19"/>
      <c r="CK9" s="186"/>
      <c r="CL9" s="6"/>
      <c r="CM9" s="19"/>
      <c r="CN9" s="19"/>
      <c r="CO9" s="19"/>
      <c r="CP9" s="186"/>
      <c r="CQ9" s="6"/>
      <c r="CR9" s="19"/>
      <c r="CS9" s="19"/>
      <c r="CT9" s="19"/>
      <c r="CU9" s="186"/>
      <c r="CV9" s="6"/>
      <c r="CW9" s="19"/>
      <c r="CX9" s="19"/>
      <c r="CY9" s="19"/>
      <c r="CZ9" s="186"/>
      <c r="DA9" s="6"/>
      <c r="DB9" s="19"/>
      <c r="DC9" s="19"/>
      <c r="DD9" s="19"/>
      <c r="DE9" s="186"/>
      <c r="DF9" s="6"/>
      <c r="DG9" s="19"/>
      <c r="DH9" s="19"/>
      <c r="DI9" s="19"/>
      <c r="DJ9" s="186"/>
      <c r="DK9" s="6">
        <v>3</v>
      </c>
      <c r="DL9" s="19">
        <v>0</v>
      </c>
      <c r="DM9" s="19">
        <v>22</v>
      </c>
      <c r="DN9" s="19">
        <v>1</v>
      </c>
      <c r="DO9" s="186"/>
      <c r="DP9" s="28">
        <f>1+(4/6)</f>
        <v>1.6666666666666665</v>
      </c>
      <c r="DQ9" s="19">
        <v>0</v>
      </c>
      <c r="DR9" s="19">
        <v>13</v>
      </c>
      <c r="DS9" s="19">
        <v>1</v>
      </c>
      <c r="DT9" s="186"/>
      <c r="DU9" s="28">
        <f>3+(2/6)</f>
        <v>3.3333333333333335</v>
      </c>
      <c r="DV9" s="19">
        <v>0</v>
      </c>
      <c r="DW9" s="19">
        <v>29</v>
      </c>
      <c r="DX9" s="19">
        <v>2</v>
      </c>
      <c r="DY9" s="186"/>
      <c r="DZ9" s="6"/>
      <c r="EA9" s="19"/>
      <c r="EB9" s="19"/>
      <c r="EC9" s="19"/>
      <c r="ED9" s="186"/>
      <c r="EE9" s="6"/>
      <c r="EF9" s="19"/>
      <c r="EG9" s="19"/>
      <c r="EH9" s="19"/>
      <c r="EI9" s="186"/>
      <c r="EJ9" s="6">
        <v>6</v>
      </c>
      <c r="EK9" s="19">
        <v>0</v>
      </c>
      <c r="EL9" s="19">
        <v>30</v>
      </c>
      <c r="EM9" s="19">
        <v>3</v>
      </c>
      <c r="EN9" s="186"/>
      <c r="EO9" s="6">
        <v>7</v>
      </c>
      <c r="EP9" s="19">
        <v>0</v>
      </c>
      <c r="EQ9" s="19">
        <v>39</v>
      </c>
      <c r="ER9" s="19">
        <v>0</v>
      </c>
      <c r="ES9" s="272"/>
      <c r="ET9" s="6">
        <v>4</v>
      </c>
      <c r="EU9" s="19">
        <v>0</v>
      </c>
      <c r="EV9" s="19">
        <v>50</v>
      </c>
      <c r="EW9" s="19">
        <v>0</v>
      </c>
      <c r="EX9" s="272"/>
      <c r="EY9" s="274"/>
      <c r="EZ9" s="273"/>
      <c r="FA9" s="273"/>
      <c r="FB9" s="273"/>
      <c r="FC9" s="275"/>
      <c r="FD9" s="279"/>
      <c r="FE9" s="279"/>
      <c r="FF9" s="279"/>
      <c r="FG9" s="273"/>
      <c r="FH9" s="281"/>
      <c r="FI9" s="273"/>
      <c r="FJ9" s="273"/>
      <c r="FK9" s="273"/>
      <c r="FL9" s="281"/>
      <c r="FM9" s="281"/>
      <c r="FN9" s="282"/>
      <c r="FO9" s="268"/>
      <c r="FP9" s="277"/>
      <c r="FQ9" s="274"/>
      <c r="FR9" s="273"/>
      <c r="FS9" s="273"/>
      <c r="FT9" s="273"/>
      <c r="FU9"/>
      <c r="FV9"/>
      <c r="FW9"/>
      <c r="FX9"/>
      <c r="FY9"/>
      <c r="FZ9"/>
    </row>
    <row r="10" spans="1:183" s="181" customFormat="1" ht="13.6" customHeight="1" x14ac:dyDescent="0.25">
      <c r="B10" s="17" t="s">
        <v>201</v>
      </c>
      <c r="C10" s="18" t="s">
        <v>424</v>
      </c>
      <c r="D10" s="24">
        <f>IF(ISNA(VLOOKUP($B10,Batting!$B$4:$D$65,3,FALSE)),0,(VLOOKUP($B10,Batting!$B$4:$D$65,3,FALSE)))</f>
        <v>15</v>
      </c>
      <c r="E10" s="19">
        <f t="shared" si="0"/>
        <v>9</v>
      </c>
      <c r="F10" s="25">
        <f t="shared" si="1"/>
        <v>36.333333333333329</v>
      </c>
      <c r="G10" s="26">
        <f t="shared" si="1"/>
        <v>7</v>
      </c>
      <c r="H10" s="26">
        <f t="shared" si="1"/>
        <v>202</v>
      </c>
      <c r="I10" s="26">
        <f t="shared" si="1"/>
        <v>7</v>
      </c>
      <c r="J10" s="25">
        <f t="shared" si="2"/>
        <v>5.1904761904761898</v>
      </c>
      <c r="K10" s="25">
        <f t="shared" si="3"/>
        <v>5.5596330275229366</v>
      </c>
      <c r="L10" s="27">
        <f t="shared" si="4"/>
        <v>28.857142857142858</v>
      </c>
      <c r="M10" s="218"/>
      <c r="N10" s="6">
        <v>8</v>
      </c>
      <c r="O10" s="19">
        <v>2</v>
      </c>
      <c r="P10" s="19">
        <v>43</v>
      </c>
      <c r="Q10" s="19">
        <v>3</v>
      </c>
      <c r="R10" s="186"/>
      <c r="S10" s="22">
        <f t="shared" si="5"/>
        <v>99.6</v>
      </c>
      <c r="T10" s="218"/>
      <c r="U10" s="210"/>
      <c r="V10" s="210"/>
      <c r="W10" s="219"/>
      <c r="X10" s="186"/>
      <c r="Y10" s="6"/>
      <c r="Z10" s="19"/>
      <c r="AA10" s="19"/>
      <c r="AB10" s="19"/>
      <c r="AC10" s="186"/>
      <c r="AD10" s="6"/>
      <c r="AE10" s="19"/>
      <c r="AF10" s="19"/>
      <c r="AG10" s="19"/>
      <c r="AH10" s="186"/>
      <c r="AI10" s="6"/>
      <c r="AJ10" s="19"/>
      <c r="AK10" s="19"/>
      <c r="AL10" s="19"/>
      <c r="AM10" s="186"/>
      <c r="AN10" s="6"/>
      <c r="AO10" s="19"/>
      <c r="AP10" s="19"/>
      <c r="AQ10" s="19"/>
      <c r="AR10" s="186"/>
      <c r="AS10" s="6">
        <v>4</v>
      </c>
      <c r="AT10" s="19">
        <v>0</v>
      </c>
      <c r="AU10" s="19">
        <v>19</v>
      </c>
      <c r="AV10" s="19">
        <v>1</v>
      </c>
      <c r="AW10" s="186"/>
      <c r="AX10" s="28">
        <f>0+(5/6)</f>
        <v>0.83333333333333337</v>
      </c>
      <c r="AY10" s="19">
        <v>0</v>
      </c>
      <c r="AZ10" s="19">
        <v>17</v>
      </c>
      <c r="BA10" s="19">
        <v>0</v>
      </c>
      <c r="BB10" s="186"/>
      <c r="BC10" s="28">
        <f>2+(3/6)</f>
        <v>2.5</v>
      </c>
      <c r="BD10" s="19">
        <v>0</v>
      </c>
      <c r="BE10" s="19">
        <v>19</v>
      </c>
      <c r="BF10" s="19">
        <v>0</v>
      </c>
      <c r="BG10" s="186"/>
      <c r="BH10" s="6"/>
      <c r="BI10" s="19"/>
      <c r="BJ10" s="19"/>
      <c r="BK10" s="19"/>
      <c r="BL10" s="186"/>
      <c r="BM10" s="6"/>
      <c r="BN10" s="19"/>
      <c r="BO10" s="19"/>
      <c r="BP10" s="19"/>
      <c r="BQ10" s="186"/>
      <c r="BR10" s="6"/>
      <c r="BS10" s="19"/>
      <c r="BT10" s="19"/>
      <c r="BU10" s="19"/>
      <c r="BV10" s="186"/>
      <c r="BW10" s="6"/>
      <c r="BX10" s="19"/>
      <c r="BY10" s="19"/>
      <c r="BZ10" s="19"/>
      <c r="CA10" s="186"/>
      <c r="CB10" s="6"/>
      <c r="CC10" s="19"/>
      <c r="CD10" s="19"/>
      <c r="CE10" s="19"/>
      <c r="CF10" s="186"/>
      <c r="CG10" s="6">
        <v>8</v>
      </c>
      <c r="CH10" s="19">
        <v>2</v>
      </c>
      <c r="CI10" s="19">
        <v>43</v>
      </c>
      <c r="CJ10" s="19">
        <v>3</v>
      </c>
      <c r="CK10" s="186"/>
      <c r="CL10" s="6"/>
      <c r="CM10" s="19"/>
      <c r="CN10" s="19"/>
      <c r="CO10" s="19"/>
      <c r="CP10" s="186"/>
      <c r="CQ10" s="6"/>
      <c r="CR10" s="19"/>
      <c r="CS10" s="19"/>
      <c r="CT10" s="19"/>
      <c r="CU10" s="186"/>
      <c r="CV10" s="6">
        <v>3</v>
      </c>
      <c r="CW10" s="19">
        <v>0</v>
      </c>
      <c r="CX10" s="19">
        <v>30</v>
      </c>
      <c r="CY10" s="19">
        <v>0</v>
      </c>
      <c r="CZ10" s="186"/>
      <c r="DA10" s="6">
        <v>4</v>
      </c>
      <c r="DB10" s="19">
        <v>0</v>
      </c>
      <c r="DC10" s="19">
        <v>24</v>
      </c>
      <c r="DD10" s="19">
        <v>1</v>
      </c>
      <c r="DE10" s="186"/>
      <c r="DF10" s="6"/>
      <c r="DG10" s="19"/>
      <c r="DH10" s="19"/>
      <c r="DI10" s="19"/>
      <c r="DJ10" s="186"/>
      <c r="DK10" s="6"/>
      <c r="DL10" s="19"/>
      <c r="DM10" s="19"/>
      <c r="DN10" s="19"/>
      <c r="DO10" s="186"/>
      <c r="DP10" s="6"/>
      <c r="DQ10" s="19"/>
      <c r="DR10" s="19"/>
      <c r="DS10" s="19"/>
      <c r="DT10" s="186"/>
      <c r="DU10" s="6"/>
      <c r="DV10" s="19"/>
      <c r="DW10" s="19"/>
      <c r="DX10" s="19"/>
      <c r="DY10" s="186"/>
      <c r="DZ10" s="6"/>
      <c r="EA10" s="19"/>
      <c r="EB10" s="19"/>
      <c r="EC10" s="19"/>
      <c r="ED10" s="186"/>
      <c r="EE10" s="6"/>
      <c r="EF10" s="19"/>
      <c r="EG10" s="19"/>
      <c r="EH10" s="19"/>
      <c r="EI10" s="186"/>
      <c r="EJ10" s="6">
        <v>5</v>
      </c>
      <c r="EK10" s="19">
        <v>3</v>
      </c>
      <c r="EL10" s="19">
        <v>14</v>
      </c>
      <c r="EM10" s="19">
        <v>1</v>
      </c>
      <c r="EN10" s="186"/>
      <c r="EO10" s="6">
        <v>8</v>
      </c>
      <c r="EP10" s="19">
        <v>1</v>
      </c>
      <c r="EQ10" s="19">
        <v>36</v>
      </c>
      <c r="ER10" s="19">
        <v>1</v>
      </c>
      <c r="ES10" s="272"/>
      <c r="ET10" s="6">
        <v>1</v>
      </c>
      <c r="EU10" s="19">
        <v>1</v>
      </c>
      <c r="EV10" s="19">
        <v>0</v>
      </c>
      <c r="EW10" s="19">
        <v>0</v>
      </c>
      <c r="EX10" s="272"/>
      <c r="EY10" s="274"/>
      <c r="EZ10" s="273"/>
      <c r="FA10" s="273"/>
      <c r="FB10" s="273"/>
      <c r="FC10" s="275"/>
      <c r="FD10" s="279"/>
      <c r="FE10" s="279"/>
      <c r="FF10" s="279"/>
      <c r="FG10" s="273"/>
      <c r="FH10" s="281"/>
      <c r="FI10" s="273"/>
      <c r="FJ10" s="273"/>
      <c r="FK10" s="273"/>
      <c r="FL10" s="281"/>
      <c r="FM10" s="281"/>
      <c r="FN10" s="282"/>
      <c r="FO10" s="268"/>
      <c r="FP10" s="277"/>
      <c r="FQ10" s="274"/>
      <c r="FR10" s="273"/>
      <c r="FS10" s="273"/>
      <c r="FT10" s="273"/>
      <c r="FU10"/>
      <c r="FV10"/>
      <c r="FW10"/>
      <c r="FX10"/>
      <c r="FY10"/>
      <c r="FZ10"/>
    </row>
    <row r="11" spans="1:183" s="181" customFormat="1" ht="13.6" customHeight="1" x14ac:dyDescent="0.25">
      <c r="B11" s="138"/>
      <c r="C11" s="138"/>
      <c r="D11" s="138"/>
      <c r="E11" s="138"/>
      <c r="F11" s="255"/>
      <c r="G11" s="255"/>
      <c r="H11" s="255"/>
      <c r="I11" s="255"/>
      <c r="J11" s="255"/>
      <c r="K11" s="256"/>
      <c r="L11" s="255"/>
      <c r="M11" s="215"/>
      <c r="N11" s="255"/>
      <c r="O11" s="255"/>
      <c r="P11" s="255"/>
      <c r="Q11" s="255"/>
      <c r="R11" s="215"/>
      <c r="S11" s="255"/>
      <c r="T11" s="255"/>
      <c r="U11" s="255"/>
      <c r="V11" s="255"/>
      <c r="W11" s="255"/>
      <c r="X11" s="186">
        <f>(-AA11/5)+(AB11*20)</f>
        <v>0</v>
      </c>
      <c r="Y11" s="255"/>
      <c r="Z11" s="255"/>
      <c r="AA11" s="255"/>
      <c r="AB11" s="255"/>
      <c r="AC11" s="186">
        <f>(-AF11/5)+(AG11*20)</f>
        <v>0</v>
      </c>
      <c r="AD11" s="255"/>
      <c r="AE11" s="255"/>
      <c r="AF11" s="255"/>
      <c r="AG11" s="255"/>
      <c r="AH11" s="186">
        <f>(-AK11/5)+(AL11*20)</f>
        <v>0</v>
      </c>
      <c r="AI11" s="255"/>
      <c r="AJ11" s="255"/>
      <c r="AK11" s="255"/>
      <c r="AL11" s="255"/>
      <c r="AM11" s="186">
        <f>(-AP11/5)+(AQ11*20)</f>
        <v>0</v>
      </c>
      <c r="AN11" s="255"/>
      <c r="AO11" s="255"/>
      <c r="AP11" s="255"/>
      <c r="AQ11" s="255"/>
      <c r="AR11" s="186">
        <f>(-AU11/5)+(AV11*20)</f>
        <v>0</v>
      </c>
      <c r="AS11" s="255"/>
      <c r="AT11" s="255"/>
      <c r="AU11" s="255"/>
      <c r="AV11" s="255"/>
      <c r="AW11" s="186">
        <f>(-AZ11/5)+(BA11*20)</f>
        <v>0</v>
      </c>
      <c r="AX11" s="255"/>
      <c r="AY11" s="255"/>
      <c r="AZ11" s="255"/>
      <c r="BA11" s="255"/>
      <c r="BB11" s="186">
        <f>(-BE11/5)+(BF11*20)</f>
        <v>0</v>
      </c>
      <c r="BC11" s="255"/>
      <c r="BD11" s="255"/>
      <c r="BE11" s="255"/>
      <c r="BF11" s="255"/>
      <c r="BG11" s="186">
        <f>(-BJ11/5)+(BK11*20)</f>
        <v>0</v>
      </c>
      <c r="BH11" s="255"/>
      <c r="BI11" s="255"/>
      <c r="BJ11" s="255"/>
      <c r="BK11" s="255"/>
      <c r="BL11" s="186">
        <f>(-BO11/5)+(BP11*20)</f>
        <v>0</v>
      </c>
      <c r="BM11" s="255"/>
      <c r="BN11" s="255"/>
      <c r="BO11" s="255"/>
      <c r="BP11" s="255"/>
      <c r="BQ11" s="186">
        <f>(-BY11/5)+(BZ11*20)</f>
        <v>0</v>
      </c>
      <c r="BR11" s="255"/>
      <c r="BS11" s="255"/>
      <c r="BT11" s="255"/>
      <c r="BU11" s="255"/>
      <c r="BV11" s="186">
        <f>(-BY11/5)+(BZ11*20)</f>
        <v>0</v>
      </c>
      <c r="BW11" s="255"/>
      <c r="BX11" s="255"/>
      <c r="BY11" s="255"/>
      <c r="BZ11" s="255"/>
      <c r="CA11" s="186">
        <f>(-CD11/5)+(CE11*20)</f>
        <v>0</v>
      </c>
      <c r="CB11" s="255"/>
      <c r="CC11" s="255"/>
      <c r="CD11" s="255"/>
      <c r="CE11" s="255"/>
      <c r="CF11" s="186">
        <f>(-CI11/5)+(CJ11*20)</f>
        <v>0</v>
      </c>
      <c r="CG11" s="255"/>
      <c r="CH11" s="255"/>
      <c r="CI11" s="255"/>
      <c r="CJ11" s="255"/>
      <c r="CK11" s="186">
        <f>(-CN11/5)+(CO11*20)</f>
        <v>0</v>
      </c>
      <c r="CL11" s="255"/>
      <c r="CM11" s="255"/>
      <c r="CN11" s="255"/>
      <c r="CO11" s="255"/>
      <c r="CP11" s="186">
        <f>(-CS11/5)+(CT11*20)</f>
        <v>0</v>
      </c>
      <c r="CQ11" s="255"/>
      <c r="CR11" s="255"/>
      <c r="CS11" s="255"/>
      <c r="CT11" s="255"/>
      <c r="CU11" s="186">
        <f>(-CX11/5)+(CY11*20)</f>
        <v>0</v>
      </c>
      <c r="CV11" s="255"/>
      <c r="CW11" s="255"/>
      <c r="CX11" s="255"/>
      <c r="CY11" s="255"/>
      <c r="CZ11" s="186">
        <f>(-DC11/5)+(DD11*20)</f>
        <v>0</v>
      </c>
      <c r="DA11" s="255"/>
      <c r="DB11" s="255"/>
      <c r="DC11" s="255"/>
      <c r="DD11" s="255"/>
      <c r="DE11" s="186">
        <f>(-DH11/5)+(DI11*20)</f>
        <v>0</v>
      </c>
      <c r="DF11" s="255"/>
      <c r="DG11" s="255"/>
      <c r="DH11" s="255"/>
      <c r="DI11" s="255"/>
      <c r="DJ11" s="186">
        <f>(-DM11/5)+(DN11*20)</f>
        <v>0</v>
      </c>
      <c r="DK11" s="255"/>
      <c r="DL11" s="255"/>
      <c r="DM11" s="255"/>
      <c r="DN11" s="255"/>
      <c r="DO11" s="186">
        <f>(-DR11/5)+(DS11*20)</f>
        <v>0</v>
      </c>
      <c r="DP11" s="255"/>
      <c r="DQ11" s="255"/>
      <c r="DR11" s="255"/>
      <c r="DS11" s="255"/>
      <c r="DT11" s="186">
        <f>(-DW11/5)+(DX11*20)</f>
        <v>0</v>
      </c>
      <c r="DU11" s="255"/>
      <c r="DV11" s="255"/>
      <c r="DW11" s="255"/>
      <c r="DX11" s="255"/>
      <c r="DY11" s="186">
        <f>(-EB11/5)+(EC11*20)</f>
        <v>0</v>
      </c>
      <c r="DZ11" s="255"/>
      <c r="EA11" s="255"/>
      <c r="EB11" s="255"/>
      <c r="EC11" s="255"/>
      <c r="ED11" s="186">
        <f>(-EG11/5)+(EH11*20)</f>
        <v>0</v>
      </c>
      <c r="EE11" s="255"/>
      <c r="EF11" s="255"/>
      <c r="EG11" s="255"/>
      <c r="EH11" s="255"/>
      <c r="EI11" s="186">
        <f>(-EL11/5)+(EM11*20)</f>
        <v>0</v>
      </c>
      <c r="EJ11" s="255"/>
      <c r="EK11" s="255"/>
      <c r="EL11" s="255"/>
      <c r="EM11" s="255"/>
      <c r="EN11" s="186">
        <f>(-EQ11/5)+(ER11*20)</f>
        <v>0</v>
      </c>
      <c r="EO11" s="255"/>
      <c r="EP11" s="255"/>
      <c r="EQ11" s="255"/>
      <c r="ER11" s="255"/>
      <c r="ES11" s="272">
        <f>(-EV11/5)+(EW11*20)</f>
        <v>0</v>
      </c>
      <c r="ET11" s="255"/>
      <c r="EU11" s="255"/>
      <c r="EV11" s="255"/>
      <c r="EW11" s="255"/>
      <c r="EX11" s="272">
        <f>(-FA11/5)+(FB11*20)</f>
        <v>0</v>
      </c>
      <c r="EY11" s="275"/>
      <c r="EZ11" s="275"/>
      <c r="FA11" s="275"/>
      <c r="FB11" s="275"/>
      <c r="FC11" s="275"/>
      <c r="FD11" s="279"/>
      <c r="FE11" s="279"/>
      <c r="FF11" s="279"/>
      <c r="FG11" s="275"/>
      <c r="FH11" s="275"/>
      <c r="FI11" s="275"/>
      <c r="FJ11" s="275"/>
      <c r="FK11" s="275"/>
      <c r="FL11" s="275"/>
      <c r="FM11" s="275"/>
      <c r="FN11" s="275"/>
      <c r="FO11" s="267"/>
      <c r="FP11" s="267"/>
      <c r="FQ11" s="275"/>
      <c r="FR11" s="275"/>
      <c r="FS11" s="275"/>
      <c r="FT11" s="275"/>
      <c r="FU11"/>
      <c r="FV11"/>
      <c r="FW11"/>
      <c r="FX11"/>
      <c r="FY11"/>
      <c r="FZ11"/>
      <c r="GA11"/>
    </row>
    <row r="12" spans="1:183" s="181" customFormat="1" ht="13.6" customHeight="1" x14ac:dyDescent="0.25">
      <c r="H12" s="257"/>
      <c r="S12" s="14" t="s">
        <v>11</v>
      </c>
      <c r="U12" s="250" t="s">
        <v>73</v>
      </c>
      <c r="V12" s="251"/>
      <c r="W12" s="360" t="s">
        <v>74</v>
      </c>
      <c r="X12" s="186">
        <f>(-AA12/5)+(AB12*20)</f>
        <v>0</v>
      </c>
      <c r="Y12" s="215"/>
      <c r="Z12" s="215"/>
      <c r="AA12" s="215"/>
      <c r="AB12" s="215"/>
      <c r="AC12" s="186">
        <f>(-AF12/5)+(AG12*20)</f>
        <v>0</v>
      </c>
      <c r="AD12" s="215"/>
      <c r="AE12" s="215"/>
      <c r="AF12" s="215"/>
      <c r="AG12" s="215"/>
      <c r="AH12" s="186">
        <f>(-AK12/5)+(AL12*20)</f>
        <v>0</v>
      </c>
      <c r="AI12" s="215"/>
      <c r="AJ12" s="215"/>
      <c r="AK12" s="215"/>
      <c r="AL12" s="215"/>
      <c r="AM12" s="186">
        <f>(-AP12/5)+(AQ12*20)</f>
        <v>0</v>
      </c>
      <c r="AN12" s="215"/>
      <c r="AO12" s="215"/>
      <c r="AP12" s="215"/>
      <c r="AQ12" s="215"/>
      <c r="AR12" s="186">
        <f>(-AU12/5)+(AV12*20)</f>
        <v>0</v>
      </c>
      <c r="AS12" s="215"/>
      <c r="AT12" s="215"/>
      <c r="AU12" s="215"/>
      <c r="AV12" s="215"/>
      <c r="AW12" s="186">
        <f>(-AZ12/5)+(BA12*20)</f>
        <v>0</v>
      </c>
      <c r="AX12" s="215"/>
      <c r="AY12" s="215"/>
      <c r="AZ12" s="215"/>
      <c r="BA12" s="215"/>
      <c r="BB12" s="186">
        <f>(-BE12/5)+(BF12*20)</f>
        <v>0</v>
      </c>
      <c r="BC12" s="215"/>
      <c r="BD12" s="215"/>
      <c r="BE12" s="215"/>
      <c r="BF12" s="215"/>
      <c r="BG12" s="186">
        <f>(-BJ12/5)+(BK12*20)</f>
        <v>0</v>
      </c>
      <c r="BH12" s="215"/>
      <c r="BI12" s="215"/>
      <c r="BJ12" s="215"/>
      <c r="BK12" s="215"/>
      <c r="BL12" s="186">
        <f>(-BO12/5)+(BP12*20)</f>
        <v>0</v>
      </c>
      <c r="BM12" s="215"/>
      <c r="BN12" s="215"/>
      <c r="BO12" s="215"/>
      <c r="BP12" s="215"/>
      <c r="BQ12" s="186">
        <f>(-BY12/5)+(BZ12*20)</f>
        <v>0</v>
      </c>
      <c r="BR12" s="215"/>
      <c r="BS12" s="215"/>
      <c r="BT12" s="215"/>
      <c r="BU12" s="215"/>
      <c r="BV12" s="186">
        <f>(-BY12/5)+(BZ12*20)</f>
        <v>0</v>
      </c>
      <c r="BW12" s="215"/>
      <c r="BX12" s="215"/>
      <c r="BY12" s="215"/>
      <c r="BZ12" s="215"/>
      <c r="CA12" s="186">
        <f>(-CD12/5)+(CE12*20)</f>
        <v>0</v>
      </c>
      <c r="CB12" s="215"/>
      <c r="CC12" s="215"/>
      <c r="CD12" s="215"/>
      <c r="CE12" s="215"/>
      <c r="CF12" s="186">
        <f>(-CI12/5)+(CJ12*20)</f>
        <v>0</v>
      </c>
      <c r="CG12" s="215"/>
      <c r="CH12" s="215"/>
      <c r="CI12" s="215"/>
      <c r="CJ12" s="215"/>
      <c r="CK12" s="186">
        <f>(-CN12/5)+(CO12*20)</f>
        <v>0</v>
      </c>
      <c r="CL12" s="215"/>
      <c r="CM12" s="215"/>
      <c r="CN12" s="215"/>
      <c r="CO12" s="215"/>
      <c r="CP12" s="186">
        <f>(-CS12/5)+(CT12*20)</f>
        <v>0</v>
      </c>
      <c r="CQ12" s="215"/>
      <c r="CR12" s="215"/>
      <c r="CS12" s="215"/>
      <c r="CT12" s="215"/>
      <c r="CU12" s="186">
        <f>(-CX12/5)+(CY12*20)</f>
        <v>0</v>
      </c>
      <c r="CV12" s="215"/>
      <c r="CW12" s="215"/>
      <c r="CX12" s="215"/>
      <c r="CY12" s="215"/>
      <c r="CZ12" s="186">
        <f>(-DC12/5)+(DD12*20)</f>
        <v>0</v>
      </c>
      <c r="DA12" s="215"/>
      <c r="DB12" s="215"/>
      <c r="DC12" s="215"/>
      <c r="DD12" s="215"/>
      <c r="DE12" s="186">
        <f>(-DH12/5)+(DI12*20)</f>
        <v>0</v>
      </c>
      <c r="DF12" s="215"/>
      <c r="DG12" s="215"/>
      <c r="DH12" s="215"/>
      <c r="DI12" s="215"/>
      <c r="DJ12" s="186">
        <f>(-DM12/5)+(DN12*20)</f>
        <v>0</v>
      </c>
      <c r="DK12" s="215"/>
      <c r="DL12" s="215"/>
      <c r="DM12" s="215"/>
      <c r="DN12" s="215"/>
      <c r="DO12" s="186">
        <f>(-DR12/5)+(DS12*20)</f>
        <v>0</v>
      </c>
      <c r="DP12" s="215"/>
      <c r="DQ12" s="215"/>
      <c r="DR12" s="215"/>
      <c r="DS12" s="215"/>
      <c r="DT12" s="186">
        <f>(-DW12/5)+(DX12*20)</f>
        <v>0</v>
      </c>
      <c r="DU12" s="215"/>
      <c r="DV12" s="215"/>
      <c r="DW12" s="215"/>
      <c r="DX12" s="215"/>
      <c r="DY12" s="186">
        <f>(-EB12/5)+(EC12*20)</f>
        <v>0</v>
      </c>
      <c r="DZ12" s="215"/>
      <c r="EA12" s="215"/>
      <c r="EB12" s="215"/>
      <c r="EC12" s="215"/>
      <c r="ED12" s="186">
        <f>(-EG12/5)+(EH12*20)</f>
        <v>0</v>
      </c>
      <c r="EE12" s="215"/>
      <c r="EF12" s="215"/>
      <c r="EG12" s="215"/>
      <c r="EH12" s="215"/>
      <c r="EI12" s="186">
        <f>(-EL12/5)+(EM12*20)</f>
        <v>0</v>
      </c>
      <c r="EJ12" s="215"/>
      <c r="EK12" s="215"/>
      <c r="EL12" s="215"/>
      <c r="EM12" s="215"/>
      <c r="EN12" s="186">
        <f>(-EQ12/5)+(ER12*20)</f>
        <v>0</v>
      </c>
      <c r="EO12" s="215"/>
      <c r="EP12" s="215"/>
      <c r="EQ12" s="215"/>
      <c r="ER12" s="215"/>
      <c r="ES12" s="272">
        <f>(-EV12/5)+(EW12*20)</f>
        <v>0</v>
      </c>
      <c r="ET12" s="215"/>
      <c r="EU12" s="215"/>
      <c r="EV12" s="215"/>
      <c r="EW12" s="215"/>
      <c r="EX12" s="272">
        <f>(-FA12/5)+(FB12*20)</f>
        <v>0</v>
      </c>
      <c r="EY12" s="275"/>
      <c r="EZ12" s="275"/>
      <c r="FA12" s="275"/>
      <c r="FB12" s="275"/>
      <c r="FC12" s="275"/>
      <c r="FD12" s="279"/>
      <c r="FE12" s="279"/>
      <c r="FF12" s="279"/>
      <c r="FG12" s="283"/>
      <c r="FH12" s="283"/>
      <c r="FI12" s="283"/>
      <c r="FJ12" s="283"/>
      <c r="FK12" s="283"/>
      <c r="FL12" s="283"/>
      <c r="FM12" s="283"/>
      <c r="FN12" s="283"/>
      <c r="FO12" s="283"/>
      <c r="FP12" s="283"/>
      <c r="FQ12" s="275"/>
      <c r="FR12" s="275"/>
      <c r="FS12" s="275"/>
      <c r="FT12" s="275"/>
      <c r="FU12"/>
      <c r="FV12"/>
      <c r="FW12"/>
      <c r="FX12"/>
      <c r="FY12"/>
      <c r="FZ12"/>
    </row>
    <row r="13" spans="1:183" s="181" customFormat="1" ht="13.6" customHeight="1" x14ac:dyDescent="0.25">
      <c r="B13" s="186"/>
      <c r="C13" s="186"/>
      <c r="D13" s="186"/>
      <c r="E13" s="186"/>
      <c r="F13" s="215"/>
      <c r="G13" s="215"/>
      <c r="H13" s="215"/>
      <c r="I13" s="215"/>
      <c r="J13" s="10" t="s">
        <v>31</v>
      </c>
      <c r="K13" s="10" t="s">
        <v>32</v>
      </c>
      <c r="L13" s="10" t="s">
        <v>33</v>
      </c>
      <c r="M13" s="215"/>
      <c r="N13" s="121" t="s">
        <v>34</v>
      </c>
      <c r="O13" s="29"/>
      <c r="P13" s="29"/>
      <c r="Q13" s="30"/>
      <c r="R13" s="186"/>
      <c r="S13" s="15" t="s">
        <v>22</v>
      </c>
      <c r="T13" s="215"/>
      <c r="U13" s="252" t="s">
        <v>75</v>
      </c>
      <c r="V13" s="253"/>
      <c r="W13" s="361"/>
      <c r="X13" s="186">
        <f>(-AA13/5)+(AB13*20)</f>
        <v>0</v>
      </c>
      <c r="Y13" s="258"/>
      <c r="Z13" s="195"/>
      <c r="AA13" s="195"/>
      <c r="AB13" s="195"/>
      <c r="AC13" s="186">
        <f>(-AF13/5)+(AG13*20)</f>
        <v>0</v>
      </c>
      <c r="AD13" s="258"/>
      <c r="AE13" s="195"/>
      <c r="AF13" s="195"/>
      <c r="AG13" s="195"/>
      <c r="AH13" s="186">
        <f>(-AK13/5)+(AL13*20)</f>
        <v>0</v>
      </c>
      <c r="AI13" s="258"/>
      <c r="AJ13" s="195"/>
      <c r="AK13" s="195"/>
      <c r="AL13" s="195"/>
      <c r="AM13" s="186">
        <f>(-AP13/5)+(AQ13*20)</f>
        <v>0</v>
      </c>
      <c r="AN13" s="258"/>
      <c r="AO13" s="195"/>
      <c r="AP13" s="195"/>
      <c r="AQ13" s="195"/>
      <c r="AR13" s="186">
        <f>(-AU13/5)+(AV13*20)</f>
        <v>0</v>
      </c>
      <c r="AS13" s="258"/>
      <c r="AT13" s="195"/>
      <c r="AU13" s="195"/>
      <c r="AV13" s="195"/>
      <c r="AW13" s="186">
        <f>(-AZ13/5)+(BA13*20)</f>
        <v>0</v>
      </c>
      <c r="AX13" s="258"/>
      <c r="AY13" s="195"/>
      <c r="AZ13" s="195"/>
      <c r="BA13" s="195"/>
      <c r="BB13" s="186">
        <f>(-BE13/5)+(BF13*20)</f>
        <v>0</v>
      </c>
      <c r="BC13" s="258"/>
      <c r="BD13" s="195"/>
      <c r="BE13" s="195"/>
      <c r="BF13" s="195"/>
      <c r="BG13" s="186">
        <f>(-BJ13/5)+(BK13*20)</f>
        <v>0</v>
      </c>
      <c r="BH13" s="258"/>
      <c r="BI13" s="195"/>
      <c r="BJ13" s="195"/>
      <c r="BK13" s="195"/>
      <c r="BL13" s="186">
        <f>(-BO13/5)+(BP13*20)</f>
        <v>0</v>
      </c>
      <c r="BM13" s="258"/>
      <c r="BN13" s="195"/>
      <c r="BO13" s="195"/>
      <c r="BP13" s="195"/>
      <c r="BQ13" s="186">
        <f>(-BY13/5)+(BZ13*20)</f>
        <v>0</v>
      </c>
      <c r="BR13" s="258"/>
      <c r="BS13" s="195"/>
      <c r="BT13" s="195"/>
      <c r="BU13" s="195"/>
      <c r="BV13" s="186">
        <f>(-BY13/5)+(BZ13*20)</f>
        <v>0</v>
      </c>
      <c r="BW13" s="258"/>
      <c r="BX13" s="195"/>
      <c r="BY13" s="195"/>
      <c r="BZ13" s="195"/>
      <c r="CA13" s="186">
        <f>(-CD13/5)+(CE13*20)</f>
        <v>0</v>
      </c>
      <c r="CB13" s="258"/>
      <c r="CC13" s="195"/>
      <c r="CD13" s="195"/>
      <c r="CE13" s="195"/>
      <c r="CF13" s="186">
        <f>(-CI13/5)+(CJ13*20)</f>
        <v>0</v>
      </c>
      <c r="CG13" s="258"/>
      <c r="CH13" s="195"/>
      <c r="CI13" s="195"/>
      <c r="CJ13" s="195"/>
      <c r="CK13" s="186">
        <f>(-CN13/5)+(CO13*20)</f>
        <v>0</v>
      </c>
      <c r="CL13" s="258"/>
      <c r="CM13" s="195"/>
      <c r="CN13" s="195"/>
      <c r="CO13" s="195"/>
      <c r="CP13" s="186">
        <f>(-CS13/5)+(CT13*20)</f>
        <v>0</v>
      </c>
      <c r="CQ13" s="258"/>
      <c r="CR13" s="195"/>
      <c r="CS13" s="195"/>
      <c r="CT13" s="195"/>
      <c r="CU13" s="186">
        <f>(-CX13/5)+(CY13*20)</f>
        <v>0</v>
      </c>
      <c r="CV13" s="258"/>
      <c r="CW13" s="195"/>
      <c r="CX13" s="195"/>
      <c r="CY13" s="195"/>
      <c r="CZ13" s="186">
        <f>(-DC13/5)+(DD13*20)</f>
        <v>0</v>
      </c>
      <c r="DA13" s="258"/>
      <c r="DB13" s="195"/>
      <c r="DC13" s="195"/>
      <c r="DD13" s="195"/>
      <c r="DE13" s="186">
        <f>(-DH13/5)+(DI13*20)</f>
        <v>0</v>
      </c>
      <c r="DF13" s="258"/>
      <c r="DG13" s="195"/>
      <c r="DH13" s="195"/>
      <c r="DI13" s="195"/>
      <c r="DJ13" s="186">
        <f>(-DM13/5)+(DN13*20)</f>
        <v>0</v>
      </c>
      <c r="DK13" s="258"/>
      <c r="DL13" s="195"/>
      <c r="DM13" s="195"/>
      <c r="DN13" s="195"/>
      <c r="DO13" s="186">
        <f>(-DR13/5)+(DS13*20)</f>
        <v>0</v>
      </c>
      <c r="DP13" s="258"/>
      <c r="DQ13" s="195"/>
      <c r="DR13" s="195"/>
      <c r="DS13" s="195"/>
      <c r="DT13" s="186">
        <f>(-DW13/5)+(DX13*20)</f>
        <v>0</v>
      </c>
      <c r="DU13" s="258"/>
      <c r="DV13" s="195"/>
      <c r="DW13" s="195"/>
      <c r="DX13" s="195"/>
      <c r="DY13" s="186">
        <f>(-EB13/5)+(EC13*20)</f>
        <v>0</v>
      </c>
      <c r="DZ13" s="258"/>
      <c r="EA13" s="195"/>
      <c r="EB13" s="195"/>
      <c r="EC13" s="195"/>
      <c r="ED13" s="186">
        <f>(-EG13/5)+(EH13*20)</f>
        <v>0</v>
      </c>
      <c r="EE13" s="258"/>
      <c r="EF13" s="195"/>
      <c r="EG13" s="195"/>
      <c r="EH13" s="195"/>
      <c r="EI13" s="186">
        <f>(-EL13/5)+(EM13*20)</f>
        <v>0</v>
      </c>
      <c r="EJ13" s="258"/>
      <c r="EK13" s="195"/>
      <c r="EL13" s="195"/>
      <c r="EM13" s="195"/>
      <c r="EN13" s="186">
        <f>(-EQ13/5)+(ER13*20)</f>
        <v>0</v>
      </c>
      <c r="EO13" s="258"/>
      <c r="EP13" s="195"/>
      <c r="EQ13" s="195"/>
      <c r="ER13" s="195"/>
      <c r="ES13" s="272">
        <f>(-EV13/5)+(EW13*20)</f>
        <v>0</v>
      </c>
      <c r="ET13" s="258"/>
      <c r="EU13" s="195"/>
      <c r="EV13" s="195"/>
      <c r="EW13" s="195"/>
      <c r="EX13" s="272">
        <f>(-FA13/5)+(FB13*20)</f>
        <v>0</v>
      </c>
      <c r="EY13" s="280"/>
      <c r="EZ13" s="272"/>
      <c r="FA13" s="272"/>
      <c r="FB13" s="272"/>
      <c r="FC13" s="272"/>
      <c r="FD13" s="279"/>
      <c r="FE13" s="279"/>
      <c r="FF13" s="279"/>
      <c r="FG13" s="365" t="s">
        <v>70</v>
      </c>
      <c r="FH13" s="365"/>
      <c r="FI13" s="365"/>
      <c r="FJ13" s="365"/>
      <c r="FK13" s="365"/>
      <c r="FL13" s="365"/>
      <c r="FM13" s="365"/>
      <c r="FN13" s="365"/>
      <c r="FO13" s="279" t="s">
        <v>13</v>
      </c>
      <c r="FP13" s="269" t="s">
        <v>14</v>
      </c>
      <c r="FQ13" s="280"/>
      <c r="FR13" s="272"/>
      <c r="FS13" s="272"/>
      <c r="FT13" s="272"/>
      <c r="FU13"/>
      <c r="FV13"/>
      <c r="FW13"/>
      <c r="FX13"/>
      <c r="FY13"/>
      <c r="FZ13"/>
    </row>
    <row r="14" spans="1:183" s="181" customFormat="1" ht="13.6" customHeight="1" x14ac:dyDescent="0.25">
      <c r="B14" s="3" t="s">
        <v>47</v>
      </c>
      <c r="C14" s="9"/>
      <c r="D14" s="9" t="s">
        <v>16</v>
      </c>
      <c r="E14" s="10" t="s">
        <v>17</v>
      </c>
      <c r="F14" s="10" t="s">
        <v>36</v>
      </c>
      <c r="G14" s="10" t="s">
        <v>37</v>
      </c>
      <c r="H14" s="10" t="s">
        <v>19</v>
      </c>
      <c r="I14" s="10" t="s">
        <v>38</v>
      </c>
      <c r="J14" s="10" t="s">
        <v>39</v>
      </c>
      <c r="K14" s="10" t="s">
        <v>40</v>
      </c>
      <c r="L14" s="10" t="s">
        <v>21</v>
      </c>
      <c r="M14" s="217"/>
      <c r="N14" s="10" t="s">
        <v>36</v>
      </c>
      <c r="O14" s="10" t="s">
        <v>37</v>
      </c>
      <c r="P14" s="10" t="s">
        <v>41</v>
      </c>
      <c r="Q14" s="10" t="s">
        <v>38</v>
      </c>
      <c r="R14" s="186"/>
      <c r="S14" s="13" t="s">
        <v>62</v>
      </c>
      <c r="T14" s="254"/>
      <c r="U14" s="216" t="s">
        <v>40</v>
      </c>
      <c r="V14" s="235" t="s">
        <v>21</v>
      </c>
      <c r="W14" s="209" t="s">
        <v>62</v>
      </c>
      <c r="X14" s="186" t="e">
        <f>(-AA14/5)+(AB14*20)</f>
        <v>#VALUE!</v>
      </c>
      <c r="Y14" s="10" t="s">
        <v>36</v>
      </c>
      <c r="Z14" s="10" t="s">
        <v>37</v>
      </c>
      <c r="AA14" s="10" t="s">
        <v>41</v>
      </c>
      <c r="AB14" s="10" t="s">
        <v>38</v>
      </c>
      <c r="AC14" s="186" t="e">
        <f>(-AF14/5)+(AG14*20)</f>
        <v>#VALUE!</v>
      </c>
      <c r="AD14" s="10" t="s">
        <v>36</v>
      </c>
      <c r="AE14" s="10" t="s">
        <v>37</v>
      </c>
      <c r="AF14" s="10" t="s">
        <v>41</v>
      </c>
      <c r="AG14" s="10" t="s">
        <v>38</v>
      </c>
      <c r="AH14" s="186" t="e">
        <f>(-AK14/5)+(AL14*20)</f>
        <v>#VALUE!</v>
      </c>
      <c r="AI14" s="10" t="s">
        <v>36</v>
      </c>
      <c r="AJ14" s="10" t="s">
        <v>37</v>
      </c>
      <c r="AK14" s="10" t="s">
        <v>41</v>
      </c>
      <c r="AL14" s="10" t="s">
        <v>38</v>
      </c>
      <c r="AM14" s="186" t="e">
        <f>(-AP14/5)+(AQ14*20)</f>
        <v>#VALUE!</v>
      </c>
      <c r="AN14" s="10" t="s">
        <v>36</v>
      </c>
      <c r="AO14" s="10" t="s">
        <v>37</v>
      </c>
      <c r="AP14" s="10" t="s">
        <v>41</v>
      </c>
      <c r="AQ14" s="10" t="s">
        <v>38</v>
      </c>
      <c r="AR14" s="186" t="e">
        <f>(-AU14/5)+(AV14*20)</f>
        <v>#VALUE!</v>
      </c>
      <c r="AS14" s="10" t="s">
        <v>36</v>
      </c>
      <c r="AT14" s="10" t="s">
        <v>37</v>
      </c>
      <c r="AU14" s="10" t="s">
        <v>41</v>
      </c>
      <c r="AV14" s="10" t="s">
        <v>38</v>
      </c>
      <c r="AW14" s="186" t="e">
        <f>(-AZ14/5)+(BA14*20)</f>
        <v>#VALUE!</v>
      </c>
      <c r="AX14" s="10" t="s">
        <v>36</v>
      </c>
      <c r="AY14" s="10" t="s">
        <v>37</v>
      </c>
      <c r="AZ14" s="10" t="s">
        <v>41</v>
      </c>
      <c r="BA14" s="10" t="s">
        <v>38</v>
      </c>
      <c r="BB14" s="186" t="e">
        <f>(-BE14/5)+(BF14*20)</f>
        <v>#VALUE!</v>
      </c>
      <c r="BC14" s="10" t="s">
        <v>36</v>
      </c>
      <c r="BD14" s="10" t="s">
        <v>37</v>
      </c>
      <c r="BE14" s="10" t="s">
        <v>41</v>
      </c>
      <c r="BF14" s="10" t="s">
        <v>38</v>
      </c>
      <c r="BG14" s="186" t="e">
        <f>(-BJ14/5)+(BK14*20)</f>
        <v>#VALUE!</v>
      </c>
      <c r="BH14" s="10" t="s">
        <v>36</v>
      </c>
      <c r="BI14" s="10" t="s">
        <v>37</v>
      </c>
      <c r="BJ14" s="10" t="s">
        <v>41</v>
      </c>
      <c r="BK14" s="10" t="s">
        <v>38</v>
      </c>
      <c r="BL14" s="186" t="e">
        <f>(-BO14/5)+(BP14*20)</f>
        <v>#VALUE!</v>
      </c>
      <c r="BM14" s="10" t="s">
        <v>36</v>
      </c>
      <c r="BN14" s="10" t="s">
        <v>37</v>
      </c>
      <c r="BO14" s="10" t="s">
        <v>41</v>
      </c>
      <c r="BP14" s="10" t="s">
        <v>38</v>
      </c>
      <c r="BQ14" s="186" t="e">
        <f>(-BY14/5)+(BZ14*20)</f>
        <v>#VALUE!</v>
      </c>
      <c r="BR14" s="10" t="s">
        <v>36</v>
      </c>
      <c r="BS14" s="10" t="s">
        <v>37</v>
      </c>
      <c r="BT14" s="10" t="s">
        <v>41</v>
      </c>
      <c r="BU14" s="10" t="s">
        <v>38</v>
      </c>
      <c r="BV14" s="186" t="e">
        <f>(-BY14/5)+(BZ14*20)</f>
        <v>#VALUE!</v>
      </c>
      <c r="BW14" s="10" t="s">
        <v>36</v>
      </c>
      <c r="BX14" s="10" t="s">
        <v>37</v>
      </c>
      <c r="BY14" s="10" t="s">
        <v>41</v>
      </c>
      <c r="BZ14" s="10" t="s">
        <v>38</v>
      </c>
      <c r="CA14" s="186" t="e">
        <f>(-CD14/5)+(CE14*20)</f>
        <v>#VALUE!</v>
      </c>
      <c r="CB14" s="10" t="s">
        <v>36</v>
      </c>
      <c r="CC14" s="10" t="s">
        <v>37</v>
      </c>
      <c r="CD14" s="10" t="s">
        <v>41</v>
      </c>
      <c r="CE14" s="10" t="s">
        <v>38</v>
      </c>
      <c r="CF14" s="186" t="e">
        <f>(-CI14/5)+(CJ14*20)</f>
        <v>#VALUE!</v>
      </c>
      <c r="CG14" s="10" t="s">
        <v>36</v>
      </c>
      <c r="CH14" s="10" t="s">
        <v>37</v>
      </c>
      <c r="CI14" s="10" t="s">
        <v>41</v>
      </c>
      <c r="CJ14" s="10" t="s">
        <v>38</v>
      </c>
      <c r="CK14" s="186" t="e">
        <f>(-CN14/5)+(CO14*20)</f>
        <v>#VALUE!</v>
      </c>
      <c r="CL14" s="10" t="s">
        <v>36</v>
      </c>
      <c r="CM14" s="10" t="s">
        <v>37</v>
      </c>
      <c r="CN14" s="10" t="s">
        <v>41</v>
      </c>
      <c r="CO14" s="10" t="s">
        <v>38</v>
      </c>
      <c r="CP14" s="186" t="e">
        <f>(-CS14/5)+(CT14*20)</f>
        <v>#VALUE!</v>
      </c>
      <c r="CQ14" s="10" t="s">
        <v>36</v>
      </c>
      <c r="CR14" s="10" t="s">
        <v>37</v>
      </c>
      <c r="CS14" s="10" t="s">
        <v>41</v>
      </c>
      <c r="CT14" s="10" t="s">
        <v>38</v>
      </c>
      <c r="CU14" s="186" t="e">
        <f>(-CX14/5)+(CY14*20)</f>
        <v>#VALUE!</v>
      </c>
      <c r="CV14" s="10" t="s">
        <v>36</v>
      </c>
      <c r="CW14" s="10" t="s">
        <v>37</v>
      </c>
      <c r="CX14" s="10" t="s">
        <v>41</v>
      </c>
      <c r="CY14" s="10" t="s">
        <v>38</v>
      </c>
      <c r="CZ14" s="186" t="e">
        <f>(-DC14/5)+(DD14*20)</f>
        <v>#VALUE!</v>
      </c>
      <c r="DA14" s="10" t="s">
        <v>36</v>
      </c>
      <c r="DB14" s="10" t="s">
        <v>37</v>
      </c>
      <c r="DC14" s="10" t="s">
        <v>41</v>
      </c>
      <c r="DD14" s="10" t="s">
        <v>38</v>
      </c>
      <c r="DE14" s="186" t="e">
        <f>(-DH14/5)+(DI14*20)</f>
        <v>#VALUE!</v>
      </c>
      <c r="DF14" s="10" t="s">
        <v>36</v>
      </c>
      <c r="DG14" s="10" t="s">
        <v>37</v>
      </c>
      <c r="DH14" s="10" t="s">
        <v>41</v>
      </c>
      <c r="DI14" s="10" t="s">
        <v>38</v>
      </c>
      <c r="DJ14" s="186" t="e">
        <f>(-DM14/5)+(DN14*20)</f>
        <v>#VALUE!</v>
      </c>
      <c r="DK14" s="10" t="s">
        <v>36</v>
      </c>
      <c r="DL14" s="10" t="s">
        <v>37</v>
      </c>
      <c r="DM14" s="10" t="s">
        <v>41</v>
      </c>
      <c r="DN14" s="10" t="s">
        <v>38</v>
      </c>
      <c r="DO14" s="186" t="e">
        <f>(-DR14/5)+(DS14*20)</f>
        <v>#VALUE!</v>
      </c>
      <c r="DP14" s="10" t="s">
        <v>36</v>
      </c>
      <c r="DQ14" s="10" t="s">
        <v>37</v>
      </c>
      <c r="DR14" s="10" t="s">
        <v>41</v>
      </c>
      <c r="DS14" s="10" t="s">
        <v>38</v>
      </c>
      <c r="DT14" s="186" t="e">
        <f>(-DW14/5)+(DX14*20)</f>
        <v>#VALUE!</v>
      </c>
      <c r="DU14" s="10" t="s">
        <v>36</v>
      </c>
      <c r="DV14" s="10" t="s">
        <v>37</v>
      </c>
      <c r="DW14" s="10" t="s">
        <v>41</v>
      </c>
      <c r="DX14" s="10" t="s">
        <v>38</v>
      </c>
      <c r="DY14" s="186" t="e">
        <f>(-EB14/5)+(EC14*20)</f>
        <v>#VALUE!</v>
      </c>
      <c r="DZ14" s="10" t="s">
        <v>36</v>
      </c>
      <c r="EA14" s="10" t="s">
        <v>37</v>
      </c>
      <c r="EB14" s="10" t="s">
        <v>41</v>
      </c>
      <c r="EC14" s="10" t="s">
        <v>38</v>
      </c>
      <c r="ED14" s="186" t="e">
        <f>(-EG14/5)+(EH14*20)</f>
        <v>#VALUE!</v>
      </c>
      <c r="EE14" s="10" t="s">
        <v>36</v>
      </c>
      <c r="EF14" s="10" t="s">
        <v>37</v>
      </c>
      <c r="EG14" s="10" t="s">
        <v>41</v>
      </c>
      <c r="EH14" s="10" t="s">
        <v>38</v>
      </c>
      <c r="EI14" s="186" t="e">
        <f>(-EL14/5)+(EM14*20)</f>
        <v>#VALUE!</v>
      </c>
      <c r="EJ14" s="10" t="s">
        <v>36</v>
      </c>
      <c r="EK14" s="10" t="s">
        <v>37</v>
      </c>
      <c r="EL14" s="10" t="s">
        <v>41</v>
      </c>
      <c r="EM14" s="10" t="s">
        <v>38</v>
      </c>
      <c r="EN14" s="186" t="e">
        <f>(-EQ14/5)+(ER14*20)</f>
        <v>#VALUE!</v>
      </c>
      <c r="EO14" s="10" t="s">
        <v>36</v>
      </c>
      <c r="EP14" s="10" t="s">
        <v>37</v>
      </c>
      <c r="EQ14" s="10" t="s">
        <v>41</v>
      </c>
      <c r="ER14" s="10" t="s">
        <v>38</v>
      </c>
      <c r="ES14" s="272" t="e">
        <f>(-EV14/5)+(EW14*20)</f>
        <v>#VALUE!</v>
      </c>
      <c r="ET14" s="10" t="s">
        <v>36</v>
      </c>
      <c r="EU14" s="10" t="s">
        <v>37</v>
      </c>
      <c r="EV14" s="10" t="s">
        <v>41</v>
      </c>
      <c r="EW14" s="10" t="s">
        <v>38</v>
      </c>
      <c r="EX14" s="272" t="e">
        <f>(-FA14/5)+(FB14*20)</f>
        <v>#VALUE!</v>
      </c>
      <c r="EY14" s="269" t="s">
        <v>36</v>
      </c>
      <c r="EZ14" s="269" t="s">
        <v>37</v>
      </c>
      <c r="FA14" s="269" t="s">
        <v>41</v>
      </c>
      <c r="FB14" s="269" t="s">
        <v>38</v>
      </c>
      <c r="FC14" s="272"/>
      <c r="FD14" s="279"/>
      <c r="FE14" s="279"/>
      <c r="FF14" s="279"/>
      <c r="FG14" s="269" t="s">
        <v>16</v>
      </c>
      <c r="FH14" s="269" t="s">
        <v>36</v>
      </c>
      <c r="FI14" s="269" t="s">
        <v>37</v>
      </c>
      <c r="FJ14" s="269" t="s">
        <v>41</v>
      </c>
      <c r="FK14" s="269" t="s">
        <v>38</v>
      </c>
      <c r="FL14" s="269" t="s">
        <v>39</v>
      </c>
      <c r="FM14" s="269" t="s">
        <v>40</v>
      </c>
      <c r="FN14" s="269" t="s">
        <v>21</v>
      </c>
      <c r="FO14" s="279" t="s">
        <v>13</v>
      </c>
      <c r="FP14" s="269" t="s">
        <v>23</v>
      </c>
      <c r="FQ14" s="269" t="s">
        <v>36</v>
      </c>
      <c r="FR14" s="269" t="s">
        <v>37</v>
      </c>
      <c r="FS14" s="269" t="s">
        <v>41</v>
      </c>
      <c r="FT14" s="269" t="s">
        <v>38</v>
      </c>
      <c r="FU14"/>
      <c r="FV14"/>
      <c r="FW14"/>
      <c r="FX14"/>
      <c r="FY14"/>
      <c r="FZ14"/>
    </row>
    <row r="15" spans="1:183" s="181" customFormat="1" ht="13.6" customHeight="1" x14ac:dyDescent="0.25">
      <c r="B15" s="17" t="s">
        <v>495</v>
      </c>
      <c r="C15" s="18" t="s">
        <v>430</v>
      </c>
      <c r="D15" s="24">
        <f>IF(ISNA(VLOOKUP($B15,Batting!$B$4:$D$65,3,FALSE)),0,(VLOOKUP($B15,Batting!$B$4:$D$65,3,FALSE)))</f>
        <v>1</v>
      </c>
      <c r="E15" s="19">
        <f t="shared" ref="E15:E54" si="6">IF(COUNT(Y15,AD15,AI15,AN15,AS15,AX15,BC15,BH15,BM15,BR15,BW15,CB15,CG15,CL15,CQ15,CV15,DA15,DF15,DK15,DP15,DU15,DZ15,EE15,EJ15,EO15,ET15,EY15,FQ15)=0,"-",COUNT(Y15,AD15,AI15,AN15,AS15,AX15,BC15,BH15,BM15,BR15,BW15,CB15,CG15,CL15,CQ15,CV15,DA15,DF15,DK15,DP15,DU15,DZ15,EE15,EJ15,EO15,ET15,EY15,FQ15))</f>
        <v>1</v>
      </c>
      <c r="F15" s="25">
        <f t="shared" ref="F15:F54" si="7">SUM(Y15,AD15,AI15,AN15,AX15,AS15,BC15,BH15,BM15,BR15,BW15,CB15,CG15,CL15,CQ15,CV15,DA15,DF15,DK15,DP15,DU15,DZ15,EE15,EJ15,EO15,ET15,EY15,FQ15)</f>
        <v>3.1666666666666665</v>
      </c>
      <c r="G15" s="26">
        <f t="shared" ref="G15:G54" si="8">SUM(Z15,AE15,AJ15,AO15,AY15,AT15,BD15,BI15,BN15,BS15,BX15,CC15,CH15,CM15,CR15,CW15,DB15,DG15,DL15,DQ15,DV15,EA15,EF15,EK15,EP15,EU15,EZ15,FR15)</f>
        <v>0</v>
      </c>
      <c r="H15" s="26">
        <f t="shared" ref="H15:H54" si="9">SUM(AA15,AF15,AK15,AP15,AZ15,AU15,BE15,BJ15,BO15,BT15,BY15,CD15,CI15,CN15,CS15,CX15,DC15,DH15,DM15,DR15,DW15,EB15,EG15,EL15,EQ15,EV15,FA15,FS15)</f>
        <v>11</v>
      </c>
      <c r="I15" s="26">
        <f t="shared" ref="I15:I54" si="10">SUM(AB15,AG15,AL15,AQ15,BA15,AV15,BF15,BK15,BP15,BU15,BZ15,CE15,CJ15,CO15,CT15,CY15,DD15,DI15,DN15,DS15,DX15,EC15,EH15,EM15,ER15,EW15,FB15,FT15)</f>
        <v>2</v>
      </c>
      <c r="J15" s="25">
        <f t="shared" ref="J15:J54" si="11">IF(I15=0,"-",F15/I15)</f>
        <v>1.5833333333333333</v>
      </c>
      <c r="K15" s="25">
        <f t="shared" ref="K15:K54" si="12">IF(F15=0,"-",H15/F15)</f>
        <v>3.4736842105263159</v>
      </c>
      <c r="L15" s="27">
        <f t="shared" ref="L15:L54" si="13">IF(I15=0,"-",H15/I15)</f>
        <v>5.5</v>
      </c>
      <c r="M15" s="218"/>
      <c r="N15" s="28">
        <f>3+(1/6)</f>
        <v>3.1666666666666665</v>
      </c>
      <c r="O15" s="19">
        <v>0</v>
      </c>
      <c r="P15" s="19">
        <v>11</v>
      </c>
      <c r="Q15" s="19">
        <v>2</v>
      </c>
      <c r="R15" s="186"/>
      <c r="S15" s="22">
        <f t="shared" ref="S15:S54" si="14">(I15*20)-(H15/5)</f>
        <v>37.799999999999997</v>
      </c>
      <c r="T15" s="218"/>
      <c r="U15" s="210"/>
      <c r="V15" s="210"/>
      <c r="W15" s="219"/>
      <c r="X15" s="186"/>
      <c r="Y15" s="28"/>
      <c r="Z15" s="19"/>
      <c r="AA15" s="19"/>
      <c r="AB15" s="19"/>
      <c r="AC15" s="186"/>
      <c r="AD15" s="6"/>
      <c r="AE15" s="19"/>
      <c r="AF15" s="19"/>
      <c r="AG15" s="19"/>
      <c r="AH15" s="186"/>
      <c r="AI15" s="6"/>
      <c r="AJ15" s="19"/>
      <c r="AK15" s="19"/>
      <c r="AL15" s="19"/>
      <c r="AM15" s="186"/>
      <c r="AN15" s="6"/>
      <c r="AO15" s="19"/>
      <c r="AP15" s="19"/>
      <c r="AQ15" s="19"/>
      <c r="AR15" s="186"/>
      <c r="AS15" s="6"/>
      <c r="AT15" s="19"/>
      <c r="AU15" s="19"/>
      <c r="AV15" s="19"/>
      <c r="AW15" s="186"/>
      <c r="AX15" s="28"/>
      <c r="AY15" s="19"/>
      <c r="AZ15" s="19"/>
      <c r="BA15" s="19"/>
      <c r="BB15" s="186"/>
      <c r="BC15" s="28"/>
      <c r="BD15" s="19"/>
      <c r="BE15" s="19"/>
      <c r="BF15" s="19"/>
      <c r="BG15" s="186"/>
      <c r="BH15" s="6"/>
      <c r="BI15" s="19"/>
      <c r="BJ15" s="19"/>
      <c r="BK15" s="19"/>
      <c r="BL15" s="186"/>
      <c r="BM15" s="6"/>
      <c r="BN15" s="19"/>
      <c r="BO15" s="19"/>
      <c r="BP15" s="19"/>
      <c r="BQ15" s="186"/>
      <c r="BR15" s="6"/>
      <c r="BS15" s="19"/>
      <c r="BT15" s="19"/>
      <c r="BU15" s="19"/>
      <c r="BV15" s="186"/>
      <c r="BW15" s="6"/>
      <c r="BX15" s="19"/>
      <c r="BY15" s="19"/>
      <c r="BZ15" s="19"/>
      <c r="CA15" s="186"/>
      <c r="CB15" s="6"/>
      <c r="CC15" s="19"/>
      <c r="CD15" s="19"/>
      <c r="CE15" s="19"/>
      <c r="CF15" s="186"/>
      <c r="CG15" s="6"/>
      <c r="CH15" s="19"/>
      <c r="CI15" s="19"/>
      <c r="CJ15" s="19"/>
      <c r="CK15" s="186"/>
      <c r="CL15" s="6"/>
      <c r="CM15" s="19"/>
      <c r="CN15" s="19"/>
      <c r="CO15" s="19"/>
      <c r="CP15" s="186"/>
      <c r="CQ15" s="6"/>
      <c r="CR15" s="19"/>
      <c r="CS15" s="19"/>
      <c r="CT15" s="19"/>
      <c r="CU15" s="186"/>
      <c r="CV15" s="6"/>
      <c r="CW15" s="19"/>
      <c r="CX15" s="19"/>
      <c r="CY15" s="19"/>
      <c r="CZ15" s="186"/>
      <c r="DA15" s="6"/>
      <c r="DB15" s="19"/>
      <c r="DC15" s="19"/>
      <c r="DD15" s="19"/>
      <c r="DE15" s="186"/>
      <c r="DF15" s="6"/>
      <c r="DG15" s="19"/>
      <c r="DH15" s="19"/>
      <c r="DI15" s="19"/>
      <c r="DJ15" s="186"/>
      <c r="DK15" s="6"/>
      <c r="DL15" s="19"/>
      <c r="DM15" s="19"/>
      <c r="DN15" s="19"/>
      <c r="DO15" s="186"/>
      <c r="DP15" s="6"/>
      <c r="DQ15" s="19"/>
      <c r="DR15" s="19"/>
      <c r="DS15" s="19"/>
      <c r="DT15" s="186"/>
      <c r="DU15" s="6"/>
      <c r="DV15" s="19"/>
      <c r="DW15" s="19"/>
      <c r="DX15" s="19"/>
      <c r="DY15" s="186"/>
      <c r="DZ15" s="6"/>
      <c r="EA15" s="19"/>
      <c r="EB15" s="19"/>
      <c r="EC15" s="19"/>
      <c r="ED15" s="186"/>
      <c r="EE15" s="28">
        <f>3+(1/6)</f>
        <v>3.1666666666666665</v>
      </c>
      <c r="EF15" s="19">
        <v>0</v>
      </c>
      <c r="EG15" s="19">
        <v>11</v>
      </c>
      <c r="EH15" s="19">
        <v>2</v>
      </c>
      <c r="EI15" s="186"/>
      <c r="EJ15" s="6"/>
      <c r="EK15" s="19"/>
      <c r="EL15" s="19"/>
      <c r="EM15" s="19"/>
      <c r="EN15" s="243"/>
      <c r="EO15" s="6"/>
      <c r="EP15" s="19"/>
      <c r="EQ15" s="19"/>
      <c r="ER15" s="19"/>
      <c r="ES15" s="272"/>
      <c r="ET15" s="6"/>
      <c r="EU15" s="19"/>
      <c r="EV15" s="19"/>
      <c r="EW15" s="19"/>
      <c r="EX15" s="272"/>
      <c r="EY15" s="274"/>
      <c r="EZ15" s="273"/>
      <c r="FA15" s="273"/>
      <c r="FB15" s="273"/>
      <c r="FC15" s="275"/>
      <c r="FD15" s="279"/>
      <c r="FE15" s="279"/>
      <c r="FF15" s="279"/>
      <c r="FG15" s="273"/>
      <c r="FH15" s="281"/>
      <c r="FI15" s="273"/>
      <c r="FJ15" s="273"/>
      <c r="FK15" s="273"/>
      <c r="FL15" s="281"/>
      <c r="FM15" s="281"/>
      <c r="FN15" s="282"/>
      <c r="FO15" s="268"/>
      <c r="FP15" s="277"/>
      <c r="FQ15" s="274"/>
      <c r="FR15" s="273"/>
      <c r="FS15" s="273"/>
      <c r="FT15" s="273"/>
      <c r="FU15"/>
      <c r="FV15"/>
      <c r="FW15"/>
      <c r="FX15"/>
      <c r="FY15"/>
      <c r="FZ15"/>
    </row>
    <row r="16" spans="1:183" s="181" customFormat="1" ht="13.6" customHeight="1" x14ac:dyDescent="0.25">
      <c r="B16" s="17" t="s">
        <v>285</v>
      </c>
      <c r="C16" s="18" t="s">
        <v>419</v>
      </c>
      <c r="D16" s="24">
        <f>IF(ISNA(VLOOKUP($B16,Batting!$B$4:$D$65,3,FALSE)),0,(VLOOKUP($B16,Batting!$B$4:$D$65,3,FALSE)))</f>
        <v>8</v>
      </c>
      <c r="E16" s="19">
        <f t="shared" si="6"/>
        <v>3</v>
      </c>
      <c r="F16" s="25">
        <f t="shared" si="7"/>
        <v>8.5</v>
      </c>
      <c r="G16" s="26">
        <f t="shared" si="8"/>
        <v>1</v>
      </c>
      <c r="H16" s="26">
        <f t="shared" si="9"/>
        <v>34</v>
      </c>
      <c r="I16" s="26">
        <f t="shared" si="10"/>
        <v>5</v>
      </c>
      <c r="J16" s="25">
        <f t="shared" si="11"/>
        <v>1.7</v>
      </c>
      <c r="K16" s="25">
        <f t="shared" si="12"/>
        <v>4</v>
      </c>
      <c r="L16" s="27">
        <f t="shared" si="13"/>
        <v>6.8</v>
      </c>
      <c r="M16" s="218"/>
      <c r="N16" s="28">
        <f>2+(3/6)</f>
        <v>2.5</v>
      </c>
      <c r="O16" s="19">
        <v>1</v>
      </c>
      <c r="P16" s="19">
        <v>6</v>
      </c>
      <c r="Q16" s="19">
        <v>2</v>
      </c>
      <c r="R16" s="186"/>
      <c r="S16" s="22">
        <f t="shared" si="14"/>
        <v>93.2</v>
      </c>
      <c r="T16" s="218"/>
      <c r="U16" s="210"/>
      <c r="V16" s="210"/>
      <c r="W16" s="219"/>
      <c r="X16" s="186"/>
      <c r="Y16" s="6"/>
      <c r="Z16" s="19"/>
      <c r="AA16" s="19"/>
      <c r="AB16" s="19"/>
      <c r="AC16" s="186"/>
      <c r="AD16" s="6"/>
      <c r="AE16" s="19"/>
      <c r="AF16" s="19"/>
      <c r="AG16" s="19"/>
      <c r="AH16" s="186"/>
      <c r="AI16" s="6"/>
      <c r="AJ16" s="19"/>
      <c r="AK16" s="19"/>
      <c r="AL16" s="19"/>
      <c r="AM16" s="186"/>
      <c r="AN16" s="6"/>
      <c r="AO16" s="19"/>
      <c r="AP16" s="19"/>
      <c r="AQ16" s="19"/>
      <c r="AR16" s="186"/>
      <c r="AS16" s="6"/>
      <c r="AT16" s="19"/>
      <c r="AU16" s="19"/>
      <c r="AV16" s="19"/>
      <c r="AW16" s="186"/>
      <c r="AX16" s="28"/>
      <c r="AY16" s="19"/>
      <c r="AZ16" s="19"/>
      <c r="BA16" s="19"/>
      <c r="BB16" s="186"/>
      <c r="BC16" s="28"/>
      <c r="BD16" s="19"/>
      <c r="BE16" s="19"/>
      <c r="BF16" s="19"/>
      <c r="BG16" s="186"/>
      <c r="BH16" s="6"/>
      <c r="BI16" s="19"/>
      <c r="BJ16" s="19"/>
      <c r="BK16" s="19"/>
      <c r="BL16" s="186"/>
      <c r="BM16" s="6"/>
      <c r="BN16" s="19"/>
      <c r="BO16" s="19"/>
      <c r="BP16" s="19"/>
      <c r="BQ16" s="186"/>
      <c r="BR16" s="6"/>
      <c r="BS16" s="19"/>
      <c r="BT16" s="19"/>
      <c r="BU16" s="19"/>
      <c r="BV16" s="186"/>
      <c r="BW16" s="6"/>
      <c r="BX16" s="19"/>
      <c r="BY16" s="19"/>
      <c r="BZ16" s="19"/>
      <c r="CA16" s="186"/>
      <c r="CB16" s="6"/>
      <c r="CC16" s="19"/>
      <c r="CD16" s="19"/>
      <c r="CE16" s="19"/>
      <c r="CF16" s="186"/>
      <c r="CG16" s="6"/>
      <c r="CH16" s="19"/>
      <c r="CI16" s="19"/>
      <c r="CJ16" s="19"/>
      <c r="CK16" s="186"/>
      <c r="CL16" s="6"/>
      <c r="CM16" s="19"/>
      <c r="CN16" s="19"/>
      <c r="CO16" s="19"/>
      <c r="CP16" s="186"/>
      <c r="CQ16" s="6">
        <v>1</v>
      </c>
      <c r="CR16" s="19">
        <v>0</v>
      </c>
      <c r="CS16" s="19">
        <v>11</v>
      </c>
      <c r="CT16" s="19">
        <v>1</v>
      </c>
      <c r="CU16" s="186"/>
      <c r="CV16" s="6"/>
      <c r="CW16" s="19"/>
      <c r="CX16" s="19"/>
      <c r="CY16" s="19"/>
      <c r="CZ16" s="186"/>
      <c r="DA16" s="6"/>
      <c r="DB16" s="19"/>
      <c r="DC16" s="19"/>
      <c r="DD16" s="19"/>
      <c r="DE16" s="186"/>
      <c r="DF16" s="6"/>
      <c r="DG16" s="19"/>
      <c r="DH16" s="19"/>
      <c r="DI16" s="19"/>
      <c r="DJ16" s="186"/>
      <c r="DK16" s="6"/>
      <c r="DL16" s="19"/>
      <c r="DM16" s="19"/>
      <c r="DN16" s="19"/>
      <c r="DO16" s="186"/>
      <c r="DP16" s="28">
        <f>2+(3/6)</f>
        <v>2.5</v>
      </c>
      <c r="DQ16" s="19">
        <v>1</v>
      </c>
      <c r="DR16" s="19">
        <v>6</v>
      </c>
      <c r="DS16" s="19">
        <v>2</v>
      </c>
      <c r="DT16" s="186"/>
      <c r="DU16" s="6"/>
      <c r="DV16" s="19"/>
      <c r="DW16" s="19"/>
      <c r="DX16" s="19"/>
      <c r="DY16" s="186"/>
      <c r="DZ16" s="6"/>
      <c r="EA16" s="19"/>
      <c r="EB16" s="19"/>
      <c r="EC16" s="19"/>
      <c r="ED16" s="186"/>
      <c r="EE16" s="6"/>
      <c r="EF16" s="19"/>
      <c r="EG16" s="19"/>
      <c r="EH16" s="19"/>
      <c r="EI16" s="186"/>
      <c r="EJ16" s="6">
        <v>5</v>
      </c>
      <c r="EK16" s="19">
        <v>0</v>
      </c>
      <c r="EL16" s="19">
        <v>17</v>
      </c>
      <c r="EM16" s="19">
        <v>2</v>
      </c>
      <c r="EN16" s="243"/>
      <c r="EO16" s="6"/>
      <c r="EP16" s="19"/>
      <c r="EQ16" s="19"/>
      <c r="ER16" s="19"/>
      <c r="ES16" s="272"/>
      <c r="ET16" s="6"/>
      <c r="EU16" s="19"/>
      <c r="EV16" s="19"/>
      <c r="EW16" s="19"/>
      <c r="EX16" s="272"/>
      <c r="EY16" s="274"/>
      <c r="EZ16" s="273"/>
      <c r="FA16" s="273"/>
      <c r="FB16" s="273"/>
      <c r="FC16" s="275"/>
      <c r="FD16" s="279"/>
      <c r="FE16" s="279"/>
      <c r="FF16" s="279"/>
      <c r="FG16" s="273"/>
      <c r="FH16" s="281"/>
      <c r="FI16" s="273"/>
      <c r="FJ16" s="273"/>
      <c r="FK16" s="273"/>
      <c r="FL16" s="281"/>
      <c r="FM16" s="281"/>
      <c r="FN16" s="282"/>
      <c r="FO16" s="268"/>
      <c r="FP16" s="277"/>
      <c r="FQ16" s="274"/>
      <c r="FR16" s="273"/>
      <c r="FS16" s="273"/>
      <c r="FT16" s="273"/>
      <c r="FU16"/>
      <c r="FV16"/>
      <c r="FW16"/>
      <c r="FX16"/>
      <c r="FY16"/>
      <c r="FZ16"/>
    </row>
    <row r="17" spans="2:182" s="181" customFormat="1" ht="13.6" customHeight="1" x14ac:dyDescent="0.25">
      <c r="B17" s="17" t="s">
        <v>471</v>
      </c>
      <c r="C17" s="18" t="s">
        <v>430</v>
      </c>
      <c r="D17" s="24">
        <f>IF(ISNA(VLOOKUP($B17,Batting!$B$4:$D$65,3,FALSE)),0,(VLOOKUP($B17,Batting!$B$4:$D$65,3,FALSE)))</f>
        <v>5</v>
      </c>
      <c r="E17" s="19">
        <f t="shared" si="6"/>
        <v>4</v>
      </c>
      <c r="F17" s="25">
        <f t="shared" si="7"/>
        <v>17.833333333333336</v>
      </c>
      <c r="G17" s="26">
        <f t="shared" si="8"/>
        <v>4</v>
      </c>
      <c r="H17" s="26">
        <f t="shared" si="9"/>
        <v>65</v>
      </c>
      <c r="I17" s="26">
        <f t="shared" si="10"/>
        <v>9</v>
      </c>
      <c r="J17" s="25">
        <f t="shared" si="11"/>
        <v>1.9814814814814818</v>
      </c>
      <c r="K17" s="25">
        <f t="shared" si="12"/>
        <v>3.6448598130841114</v>
      </c>
      <c r="L17" s="27">
        <f t="shared" si="13"/>
        <v>7.2222222222222223</v>
      </c>
      <c r="M17" s="218"/>
      <c r="N17" s="6">
        <v>8</v>
      </c>
      <c r="O17" s="19">
        <v>4</v>
      </c>
      <c r="P17" s="19">
        <v>7</v>
      </c>
      <c r="Q17" s="19">
        <v>4</v>
      </c>
      <c r="R17" s="186"/>
      <c r="S17" s="22">
        <f t="shared" si="14"/>
        <v>167</v>
      </c>
      <c r="T17" s="218"/>
      <c r="U17" s="210"/>
      <c r="V17" s="210"/>
      <c r="W17" s="219"/>
      <c r="X17" s="186"/>
      <c r="Y17" s="6"/>
      <c r="Z17" s="19"/>
      <c r="AA17" s="19"/>
      <c r="AB17" s="19"/>
      <c r="AC17" s="186"/>
      <c r="AD17" s="6"/>
      <c r="AE17" s="19"/>
      <c r="AF17" s="19"/>
      <c r="AG17" s="19"/>
      <c r="AH17" s="186"/>
      <c r="AI17" s="6"/>
      <c r="AJ17" s="19"/>
      <c r="AK17" s="19"/>
      <c r="AL17" s="19"/>
      <c r="AM17" s="186"/>
      <c r="AN17" s="6"/>
      <c r="AO17" s="19"/>
      <c r="AP17" s="19"/>
      <c r="AQ17" s="19"/>
      <c r="AR17" s="186"/>
      <c r="AS17" s="6"/>
      <c r="AT17" s="19"/>
      <c r="AU17" s="19"/>
      <c r="AV17" s="19"/>
      <c r="AW17" s="186"/>
      <c r="AX17" s="28"/>
      <c r="AY17" s="19"/>
      <c r="AZ17" s="19"/>
      <c r="BA17" s="19"/>
      <c r="BB17" s="186"/>
      <c r="BC17" s="28"/>
      <c r="BD17" s="19"/>
      <c r="BE17" s="19"/>
      <c r="BF17" s="19"/>
      <c r="BG17" s="186"/>
      <c r="BH17" s="6"/>
      <c r="BI17" s="19"/>
      <c r="BJ17" s="19"/>
      <c r="BK17" s="19"/>
      <c r="BL17" s="186"/>
      <c r="BM17" s="6"/>
      <c r="BN17" s="19"/>
      <c r="BO17" s="19"/>
      <c r="BP17" s="19"/>
      <c r="BQ17" s="186"/>
      <c r="BR17" s="6"/>
      <c r="BS17" s="19"/>
      <c r="BT17" s="19"/>
      <c r="BU17" s="19"/>
      <c r="BV17" s="186"/>
      <c r="BW17" s="6"/>
      <c r="BX17" s="19"/>
      <c r="BY17" s="19"/>
      <c r="BZ17" s="19"/>
      <c r="CA17" s="186"/>
      <c r="CB17" s="6"/>
      <c r="CC17" s="19"/>
      <c r="CD17" s="19"/>
      <c r="CE17" s="19"/>
      <c r="CF17" s="186"/>
      <c r="CG17" s="6"/>
      <c r="CH17" s="19"/>
      <c r="CI17" s="19"/>
      <c r="CJ17" s="19"/>
      <c r="CK17" s="186"/>
      <c r="CL17" s="6"/>
      <c r="CM17" s="19"/>
      <c r="CN17" s="19"/>
      <c r="CO17" s="19"/>
      <c r="CP17" s="186"/>
      <c r="CQ17" s="6"/>
      <c r="CR17" s="19"/>
      <c r="CS17" s="19"/>
      <c r="CT17" s="19"/>
      <c r="CU17" s="186"/>
      <c r="CV17" s="6"/>
      <c r="CW17" s="19"/>
      <c r="CX17" s="19"/>
      <c r="CY17" s="19"/>
      <c r="CZ17" s="186"/>
      <c r="DA17" s="6"/>
      <c r="DB17" s="19"/>
      <c r="DC17" s="19"/>
      <c r="DD17" s="19"/>
      <c r="DE17" s="186"/>
      <c r="DF17" s="6">
        <v>3</v>
      </c>
      <c r="DG17" s="19">
        <v>0</v>
      </c>
      <c r="DH17" s="19">
        <v>14</v>
      </c>
      <c r="DI17" s="19">
        <v>2</v>
      </c>
      <c r="DJ17" s="186"/>
      <c r="DK17" s="28">
        <f>3+(3/6)</f>
        <v>3.5</v>
      </c>
      <c r="DL17" s="19">
        <v>0</v>
      </c>
      <c r="DM17" s="19">
        <v>23</v>
      </c>
      <c r="DN17" s="19">
        <v>3</v>
      </c>
      <c r="DO17" s="186"/>
      <c r="DP17" s="6"/>
      <c r="DQ17" s="19"/>
      <c r="DR17" s="19"/>
      <c r="DS17" s="19"/>
      <c r="DT17" s="186"/>
      <c r="DU17" s="28">
        <f>3+(2/6)</f>
        <v>3.3333333333333335</v>
      </c>
      <c r="DV17" s="19">
        <v>0</v>
      </c>
      <c r="DW17" s="19">
        <v>21</v>
      </c>
      <c r="DX17" s="19">
        <v>0</v>
      </c>
      <c r="DY17" s="186"/>
      <c r="DZ17" s="6"/>
      <c r="EA17" s="19"/>
      <c r="EB17" s="19"/>
      <c r="EC17" s="19"/>
      <c r="ED17" s="186"/>
      <c r="EE17" s="6">
        <v>8</v>
      </c>
      <c r="EF17" s="19">
        <v>4</v>
      </c>
      <c r="EG17" s="19">
        <v>7</v>
      </c>
      <c r="EH17" s="19">
        <v>4</v>
      </c>
      <c r="EI17" s="186"/>
      <c r="EJ17" s="6"/>
      <c r="EK17" s="19"/>
      <c r="EL17" s="19"/>
      <c r="EM17" s="19"/>
      <c r="EN17" s="303"/>
      <c r="EO17" s="6"/>
      <c r="EP17" s="19"/>
      <c r="EQ17" s="19"/>
      <c r="ER17" s="19"/>
      <c r="ES17" s="272"/>
      <c r="ET17" s="6"/>
      <c r="EU17" s="19"/>
      <c r="EV17" s="19"/>
      <c r="EW17" s="19"/>
      <c r="EX17" s="272"/>
      <c r="EY17" s="281"/>
      <c r="EZ17" s="273"/>
      <c r="FA17" s="273"/>
      <c r="FB17" s="273"/>
      <c r="FC17" s="275"/>
      <c r="FD17" s="279"/>
      <c r="FE17" s="279"/>
      <c r="FF17" s="279"/>
      <c r="FG17" s="273"/>
      <c r="FH17" s="281"/>
      <c r="FI17" s="273"/>
      <c r="FJ17" s="273"/>
      <c r="FK17" s="273"/>
      <c r="FL17" s="281"/>
      <c r="FM17" s="281"/>
      <c r="FN17" s="282"/>
      <c r="FO17" s="268"/>
      <c r="FP17" s="277"/>
      <c r="FQ17" s="281"/>
      <c r="FR17" s="273"/>
      <c r="FS17" s="273"/>
      <c r="FT17" s="273"/>
      <c r="FU17"/>
      <c r="FV17"/>
      <c r="FW17"/>
      <c r="FX17"/>
      <c r="FY17"/>
      <c r="FZ17"/>
    </row>
    <row r="18" spans="2:182" s="181" customFormat="1" ht="13.6" customHeight="1" x14ac:dyDescent="0.25">
      <c r="B18" s="17" t="s">
        <v>489</v>
      </c>
      <c r="C18" s="18" t="s">
        <v>419</v>
      </c>
      <c r="D18" s="24">
        <f>IF(ISNA(VLOOKUP($B18,Batting!$B$4:$D$65,3,FALSE)),0,(VLOOKUP($B18,Batting!$B$4:$D$65,3,FALSE)))</f>
        <v>1</v>
      </c>
      <c r="E18" s="19">
        <f t="shared" si="6"/>
        <v>1</v>
      </c>
      <c r="F18" s="25">
        <f t="shared" si="7"/>
        <v>5</v>
      </c>
      <c r="G18" s="26">
        <f t="shared" si="8"/>
        <v>2</v>
      </c>
      <c r="H18" s="26">
        <f t="shared" si="9"/>
        <v>9</v>
      </c>
      <c r="I18" s="26">
        <f t="shared" si="10"/>
        <v>1</v>
      </c>
      <c r="J18" s="25">
        <f t="shared" si="11"/>
        <v>5</v>
      </c>
      <c r="K18" s="25">
        <f t="shared" si="12"/>
        <v>1.8</v>
      </c>
      <c r="L18" s="27">
        <f t="shared" si="13"/>
        <v>9</v>
      </c>
      <c r="M18" s="218"/>
      <c r="N18" s="6">
        <v>5</v>
      </c>
      <c r="O18" s="19">
        <v>2</v>
      </c>
      <c r="P18" s="19">
        <v>9</v>
      </c>
      <c r="Q18" s="19">
        <v>1</v>
      </c>
      <c r="R18" s="186"/>
      <c r="S18" s="22">
        <f t="shared" si="14"/>
        <v>18.2</v>
      </c>
      <c r="T18" s="218"/>
      <c r="U18" s="210"/>
      <c r="V18" s="210"/>
      <c r="W18" s="219"/>
      <c r="X18" s="186"/>
      <c r="Y18" s="28"/>
      <c r="Z18" s="19"/>
      <c r="AA18" s="19"/>
      <c r="AB18" s="19"/>
      <c r="AC18" s="186"/>
      <c r="AD18" s="6"/>
      <c r="AE18" s="19"/>
      <c r="AF18" s="19"/>
      <c r="AG18" s="19"/>
      <c r="AH18" s="186"/>
      <c r="AI18" s="6"/>
      <c r="AJ18" s="19"/>
      <c r="AK18" s="19"/>
      <c r="AL18" s="19"/>
      <c r="AM18" s="186"/>
      <c r="AN18" s="6"/>
      <c r="AO18" s="19"/>
      <c r="AP18" s="19"/>
      <c r="AQ18" s="19"/>
      <c r="AR18" s="186"/>
      <c r="AS18" s="6"/>
      <c r="AT18" s="19"/>
      <c r="AU18" s="19"/>
      <c r="AV18" s="19"/>
      <c r="AW18" s="186"/>
      <c r="AX18" s="28"/>
      <c r="AY18" s="19"/>
      <c r="AZ18" s="19"/>
      <c r="BA18" s="19"/>
      <c r="BB18" s="186"/>
      <c r="BC18" s="28"/>
      <c r="BD18" s="19"/>
      <c r="BE18" s="19"/>
      <c r="BF18" s="19"/>
      <c r="BG18" s="186"/>
      <c r="BH18" s="6"/>
      <c r="BI18" s="19"/>
      <c r="BJ18" s="19"/>
      <c r="BK18" s="19"/>
      <c r="BL18" s="186"/>
      <c r="BM18" s="6"/>
      <c r="BN18" s="19"/>
      <c r="BO18" s="19"/>
      <c r="BP18" s="19"/>
      <c r="BQ18" s="186"/>
      <c r="BR18" s="6"/>
      <c r="BS18" s="19"/>
      <c r="BT18" s="19"/>
      <c r="BU18" s="19"/>
      <c r="BV18" s="186"/>
      <c r="BW18" s="6"/>
      <c r="BX18" s="19"/>
      <c r="BY18" s="19"/>
      <c r="BZ18" s="19"/>
      <c r="CA18" s="186"/>
      <c r="CB18" s="6"/>
      <c r="CC18" s="19"/>
      <c r="CD18" s="19"/>
      <c r="CE18" s="19"/>
      <c r="CF18" s="186"/>
      <c r="CG18" s="6"/>
      <c r="CH18" s="19"/>
      <c r="CI18" s="19"/>
      <c r="CJ18" s="19"/>
      <c r="CK18" s="186"/>
      <c r="CL18" s="6"/>
      <c r="CM18" s="19"/>
      <c r="CN18" s="19"/>
      <c r="CO18" s="19"/>
      <c r="CP18" s="186"/>
      <c r="CQ18" s="6"/>
      <c r="CR18" s="19"/>
      <c r="CS18" s="19"/>
      <c r="CT18" s="19"/>
      <c r="CU18" s="186"/>
      <c r="CV18" s="6"/>
      <c r="CW18" s="19"/>
      <c r="CX18" s="19"/>
      <c r="CY18" s="19"/>
      <c r="CZ18" s="186"/>
      <c r="DA18" s="6"/>
      <c r="DB18" s="19"/>
      <c r="DC18" s="19"/>
      <c r="DD18" s="19"/>
      <c r="DE18" s="186"/>
      <c r="DF18" s="6"/>
      <c r="DG18" s="19"/>
      <c r="DH18" s="19"/>
      <c r="DI18" s="19"/>
      <c r="DJ18" s="186"/>
      <c r="DK18" s="6"/>
      <c r="DL18" s="19"/>
      <c r="DM18" s="19"/>
      <c r="DN18" s="19"/>
      <c r="DO18" s="186"/>
      <c r="DP18" s="6"/>
      <c r="DQ18" s="19"/>
      <c r="DR18" s="19"/>
      <c r="DS18" s="19"/>
      <c r="DT18" s="186"/>
      <c r="DU18" s="6"/>
      <c r="DV18" s="19"/>
      <c r="DW18" s="19"/>
      <c r="DX18" s="19"/>
      <c r="DY18" s="186"/>
      <c r="DZ18" s="6"/>
      <c r="EA18" s="19"/>
      <c r="EB18" s="19"/>
      <c r="EC18" s="19"/>
      <c r="ED18" s="186"/>
      <c r="EE18" s="6">
        <v>5</v>
      </c>
      <c r="EF18" s="19">
        <v>2</v>
      </c>
      <c r="EG18" s="19">
        <v>9</v>
      </c>
      <c r="EH18" s="19">
        <v>1</v>
      </c>
      <c r="EI18" s="186"/>
      <c r="EJ18" s="6"/>
      <c r="EK18" s="19"/>
      <c r="EL18" s="19"/>
      <c r="EM18" s="19"/>
      <c r="EN18" s="243"/>
      <c r="EO18" s="6"/>
      <c r="EP18" s="19"/>
      <c r="EQ18" s="19"/>
      <c r="ER18" s="19"/>
      <c r="ES18" s="272"/>
      <c r="ET18" s="6"/>
      <c r="EU18" s="19"/>
      <c r="EV18" s="19"/>
      <c r="EW18" s="19"/>
      <c r="EX18" s="272"/>
      <c r="EY18" s="274"/>
      <c r="EZ18" s="273"/>
      <c r="FA18" s="273"/>
      <c r="FB18" s="273"/>
      <c r="FC18" s="275"/>
      <c r="FD18" s="279"/>
      <c r="FE18" s="279"/>
      <c r="FF18" s="279"/>
      <c r="FG18" s="273"/>
      <c r="FH18" s="281"/>
      <c r="FI18" s="273"/>
      <c r="FJ18" s="273"/>
      <c r="FK18" s="273"/>
      <c r="FL18" s="281"/>
      <c r="FM18" s="281"/>
      <c r="FN18" s="282"/>
      <c r="FO18" s="268"/>
      <c r="FP18" s="277"/>
      <c r="FQ18" s="274"/>
      <c r="FR18" s="273"/>
      <c r="FS18" s="273"/>
      <c r="FT18" s="273"/>
      <c r="FU18"/>
      <c r="FV18"/>
      <c r="FW18"/>
      <c r="FX18"/>
      <c r="FY18"/>
      <c r="FZ18"/>
    </row>
    <row r="19" spans="2:182" s="181" customFormat="1" ht="13.6" customHeight="1" x14ac:dyDescent="0.25">
      <c r="B19" s="17" t="s">
        <v>154</v>
      </c>
      <c r="C19" s="18" t="s">
        <v>419</v>
      </c>
      <c r="D19" s="24">
        <f>IF(ISNA(VLOOKUP($B19,Batting!$B$4:$D$65,3,FALSE)),0,(VLOOKUP($B19,Batting!$B$4:$D$65,3,FALSE)))</f>
        <v>3</v>
      </c>
      <c r="E19" s="19">
        <f t="shared" si="6"/>
        <v>3</v>
      </c>
      <c r="F19" s="25">
        <f t="shared" si="7"/>
        <v>19.5</v>
      </c>
      <c r="G19" s="26">
        <f t="shared" si="8"/>
        <v>6</v>
      </c>
      <c r="H19" s="26">
        <f t="shared" si="9"/>
        <v>57</v>
      </c>
      <c r="I19" s="26">
        <f t="shared" si="10"/>
        <v>6</v>
      </c>
      <c r="J19" s="25">
        <f t="shared" si="11"/>
        <v>3.25</v>
      </c>
      <c r="K19" s="25">
        <f t="shared" si="12"/>
        <v>2.9230769230769229</v>
      </c>
      <c r="L19" s="27">
        <f t="shared" si="13"/>
        <v>9.5</v>
      </c>
      <c r="M19" s="218"/>
      <c r="N19" s="28">
        <f>5+(3/6)</f>
        <v>5.5</v>
      </c>
      <c r="O19" s="19">
        <v>1</v>
      </c>
      <c r="P19" s="19">
        <v>19</v>
      </c>
      <c r="Q19" s="19">
        <v>3</v>
      </c>
      <c r="R19" s="186"/>
      <c r="S19" s="22">
        <f t="shared" si="14"/>
        <v>108.6</v>
      </c>
      <c r="T19" s="218"/>
      <c r="U19" s="210">
        <f>IF(FH19="-",H19/F19,(FJ19+H19)/(FH19+F19))</f>
        <v>2.9230769230769229</v>
      </c>
      <c r="V19" s="210">
        <f>IF(FH19="-",IF(I19=0,H19,H19/I19),IF(FK19+I19=0,FJ19+H19,(FJ19+H19)/(FK19+I19)))</f>
        <v>9.5</v>
      </c>
      <c r="W19" s="219">
        <f>IF(FH19="-",IF(F19&lt;30,FP19,((IF(V19&gt;30,1,IF(V19&gt;25,2,IF(V19&gt;20,3,IF(V19&gt;15,4,IF(V19&gt;=0,5,0))))))+(IF(U19&gt;6,1,IF(U19&gt;5.5,2,IF(U19&gt;5,3,IF(U19&gt;4.5,4,IF(U19&gt;=0,5,0)))))))/2),IF(FH19+F19&lt;30,FP19,((IF(V19&gt;30,1,IF(V19&gt;25,2,IF(V19&gt;20,3,IF(V19&gt;15,4,IF(V19&gt;=0,5,0))))))+(IF(U19&gt;6,1,IF(U19&gt;5.5,2,IF(U19&gt;5,3,IF(U19&gt;4.5,4,IF(U19&gt;=0,5,0)))))))/2))</f>
        <v>0</v>
      </c>
      <c r="X19" s="186">
        <f>(-AA19/5)+(AB19*20)</f>
        <v>0</v>
      </c>
      <c r="Y19" s="28"/>
      <c r="Z19" s="19"/>
      <c r="AA19" s="19"/>
      <c r="AB19" s="19"/>
      <c r="AC19" s="186"/>
      <c r="AD19" s="6">
        <v>8</v>
      </c>
      <c r="AE19" s="19">
        <v>2</v>
      </c>
      <c r="AF19" s="19">
        <v>27</v>
      </c>
      <c r="AG19" s="19">
        <v>2</v>
      </c>
      <c r="AH19" s="186"/>
      <c r="AI19" s="28"/>
      <c r="AJ19" s="19"/>
      <c r="AK19" s="19"/>
      <c r="AL19" s="19"/>
      <c r="AM19" s="186"/>
      <c r="AN19" s="28"/>
      <c r="AO19" s="19"/>
      <c r="AP19" s="19"/>
      <c r="AQ19" s="19"/>
      <c r="AR19" s="186"/>
      <c r="AS19" s="28"/>
      <c r="AT19" s="19"/>
      <c r="AU19" s="19"/>
      <c r="AV19" s="19"/>
      <c r="AW19" s="186"/>
      <c r="AX19" s="28"/>
      <c r="AY19" s="19"/>
      <c r="AZ19" s="19"/>
      <c r="BA19" s="19"/>
      <c r="BB19" s="186"/>
      <c r="BC19" s="28"/>
      <c r="BD19" s="19"/>
      <c r="BE19" s="19"/>
      <c r="BF19" s="19"/>
      <c r="BG19" s="186"/>
      <c r="BH19" s="6">
        <v>6</v>
      </c>
      <c r="BI19" s="19">
        <v>3</v>
      </c>
      <c r="BJ19" s="19">
        <v>11</v>
      </c>
      <c r="BK19" s="19">
        <v>1</v>
      </c>
      <c r="BL19" s="186"/>
      <c r="BM19" s="28">
        <f>5+(3/6)</f>
        <v>5.5</v>
      </c>
      <c r="BN19" s="19">
        <v>1</v>
      </c>
      <c r="BO19" s="19">
        <v>19</v>
      </c>
      <c r="BP19" s="19">
        <v>3</v>
      </c>
      <c r="BQ19" s="186"/>
      <c r="BR19" s="28"/>
      <c r="BS19" s="19"/>
      <c r="BT19" s="19"/>
      <c r="BU19" s="19"/>
      <c r="BV19" s="186"/>
      <c r="BW19" s="28"/>
      <c r="BX19" s="19"/>
      <c r="BY19" s="19"/>
      <c r="BZ19" s="19"/>
      <c r="CA19" s="186"/>
      <c r="CB19" s="28"/>
      <c r="CC19" s="19"/>
      <c r="CD19" s="19"/>
      <c r="CE19" s="19"/>
      <c r="CF19" s="186"/>
      <c r="CG19" s="28"/>
      <c r="CH19" s="19"/>
      <c r="CI19" s="19"/>
      <c r="CJ19" s="19"/>
      <c r="CK19" s="186"/>
      <c r="CL19" s="28"/>
      <c r="CM19" s="19"/>
      <c r="CN19" s="19"/>
      <c r="CO19" s="19"/>
      <c r="CP19" s="186"/>
      <c r="CQ19" s="28"/>
      <c r="CR19" s="19"/>
      <c r="CS19" s="19"/>
      <c r="CT19" s="19"/>
      <c r="CU19" s="186"/>
      <c r="CV19" s="28"/>
      <c r="CW19" s="19"/>
      <c r="CX19" s="19"/>
      <c r="CY19" s="19"/>
      <c r="CZ19" s="186"/>
      <c r="DA19" s="28"/>
      <c r="DB19" s="19"/>
      <c r="DC19" s="19"/>
      <c r="DD19" s="19"/>
      <c r="DE19" s="186"/>
      <c r="DF19" s="28"/>
      <c r="DG19" s="19"/>
      <c r="DH19" s="19"/>
      <c r="DI19" s="19"/>
      <c r="DJ19" s="186"/>
      <c r="DK19" s="28"/>
      <c r="DL19" s="19"/>
      <c r="DM19" s="19"/>
      <c r="DN19" s="19"/>
      <c r="DO19" s="186"/>
      <c r="DP19" s="28"/>
      <c r="DQ19" s="19"/>
      <c r="DR19" s="19"/>
      <c r="DS19" s="19"/>
      <c r="DT19" s="186"/>
      <c r="DU19" s="28"/>
      <c r="DV19" s="19"/>
      <c r="DW19" s="19"/>
      <c r="DX19" s="19"/>
      <c r="DY19" s="186"/>
      <c r="DZ19" s="28"/>
      <c r="EA19" s="19"/>
      <c r="EB19" s="19"/>
      <c r="EC19" s="19"/>
      <c r="ED19" s="186"/>
      <c r="EE19" s="28"/>
      <c r="EF19" s="19"/>
      <c r="EG19" s="19"/>
      <c r="EH19" s="19"/>
      <c r="EI19" s="186"/>
      <c r="EJ19" s="28"/>
      <c r="EK19" s="19"/>
      <c r="EL19" s="19"/>
      <c r="EM19" s="19"/>
      <c r="EN19" s="243"/>
      <c r="EO19" s="28"/>
      <c r="EP19" s="19"/>
      <c r="EQ19" s="19"/>
      <c r="ER19" s="19"/>
      <c r="ES19" s="272"/>
      <c r="ET19" s="28"/>
      <c r="EU19" s="19"/>
      <c r="EV19" s="19"/>
      <c r="EW19" s="19"/>
      <c r="EX19" s="272"/>
      <c r="EY19" s="274"/>
      <c r="EZ19" s="273"/>
      <c r="FA19" s="273"/>
      <c r="FB19" s="273"/>
      <c r="FC19" s="275"/>
      <c r="FD19" s="279"/>
      <c r="FE19" s="279"/>
      <c r="FF19" s="279"/>
      <c r="FG19" s="273"/>
      <c r="FH19" s="281"/>
      <c r="FI19" s="273"/>
      <c r="FJ19" s="273"/>
      <c r="FK19" s="273"/>
      <c r="FL19" s="281"/>
      <c r="FM19" s="281"/>
      <c r="FN19" s="282"/>
      <c r="FO19" s="268"/>
      <c r="FP19" s="277"/>
      <c r="FQ19" s="274"/>
      <c r="FR19" s="273"/>
      <c r="FS19" s="273"/>
      <c r="FT19" s="273"/>
      <c r="FU19"/>
      <c r="FV19"/>
      <c r="FW19"/>
      <c r="FX19"/>
      <c r="FY19"/>
      <c r="FZ19"/>
    </row>
    <row r="20" spans="2:182" s="181" customFormat="1" ht="13.6" customHeight="1" x14ac:dyDescent="0.25">
      <c r="B20" s="17" t="s">
        <v>349</v>
      </c>
      <c r="C20" s="18" t="s">
        <v>424</v>
      </c>
      <c r="D20" s="24">
        <f>IF(ISNA(VLOOKUP($B20,Batting!$B$4:$D$65,3,FALSE)),0,(VLOOKUP($B20,Batting!$B$4:$D$65,3,FALSE)))</f>
        <v>1</v>
      </c>
      <c r="E20" s="19">
        <f t="shared" si="6"/>
        <v>1</v>
      </c>
      <c r="F20" s="25">
        <f t="shared" si="7"/>
        <v>7</v>
      </c>
      <c r="G20" s="26">
        <f t="shared" si="8"/>
        <v>1</v>
      </c>
      <c r="H20" s="26">
        <f t="shared" si="9"/>
        <v>30</v>
      </c>
      <c r="I20" s="26">
        <f t="shared" si="10"/>
        <v>3</v>
      </c>
      <c r="J20" s="25">
        <f t="shared" si="11"/>
        <v>2.3333333333333335</v>
      </c>
      <c r="K20" s="25">
        <f t="shared" si="12"/>
        <v>4.2857142857142856</v>
      </c>
      <c r="L20" s="27">
        <f t="shared" si="13"/>
        <v>10</v>
      </c>
      <c r="M20" s="218"/>
      <c r="N20" s="6">
        <v>7</v>
      </c>
      <c r="O20" s="19">
        <v>1</v>
      </c>
      <c r="P20" s="19">
        <v>30</v>
      </c>
      <c r="Q20" s="19">
        <v>3</v>
      </c>
      <c r="R20" s="186"/>
      <c r="S20" s="22">
        <f t="shared" si="14"/>
        <v>54</v>
      </c>
      <c r="T20" s="218"/>
      <c r="U20" s="210"/>
      <c r="V20" s="210"/>
      <c r="W20" s="219"/>
      <c r="X20" s="186"/>
      <c r="Y20" s="6"/>
      <c r="Z20" s="19"/>
      <c r="AA20" s="19"/>
      <c r="AB20" s="19"/>
      <c r="AC20" s="186"/>
      <c r="AD20" s="6"/>
      <c r="AE20" s="19"/>
      <c r="AF20" s="19"/>
      <c r="AG20" s="19"/>
      <c r="AH20" s="186"/>
      <c r="AI20" s="6"/>
      <c r="AJ20" s="19"/>
      <c r="AK20" s="19"/>
      <c r="AL20" s="19"/>
      <c r="AM20" s="186"/>
      <c r="AN20" s="6"/>
      <c r="AO20" s="19"/>
      <c r="AP20" s="19"/>
      <c r="AQ20" s="19"/>
      <c r="AR20" s="186"/>
      <c r="AS20" s="6"/>
      <c r="AT20" s="19"/>
      <c r="AU20" s="19"/>
      <c r="AV20" s="19"/>
      <c r="AW20" s="186"/>
      <c r="AX20" s="28"/>
      <c r="AY20" s="19"/>
      <c r="AZ20" s="19"/>
      <c r="BA20" s="19"/>
      <c r="BB20" s="186"/>
      <c r="BC20" s="28"/>
      <c r="BD20" s="19"/>
      <c r="BE20" s="19"/>
      <c r="BF20" s="19"/>
      <c r="BG20" s="186"/>
      <c r="BH20" s="6"/>
      <c r="BI20" s="19"/>
      <c r="BJ20" s="19"/>
      <c r="BK20" s="19"/>
      <c r="BL20" s="186"/>
      <c r="BM20" s="6"/>
      <c r="BN20" s="19"/>
      <c r="BO20" s="19"/>
      <c r="BP20" s="19"/>
      <c r="BQ20" s="186"/>
      <c r="BR20" s="6"/>
      <c r="BS20" s="19"/>
      <c r="BT20" s="19"/>
      <c r="BU20" s="19"/>
      <c r="BV20" s="186"/>
      <c r="BW20" s="6">
        <v>7</v>
      </c>
      <c r="BX20" s="19">
        <v>1</v>
      </c>
      <c r="BY20" s="19">
        <v>30</v>
      </c>
      <c r="BZ20" s="19">
        <v>3</v>
      </c>
      <c r="CA20" s="186"/>
      <c r="CB20" s="6"/>
      <c r="CC20" s="19"/>
      <c r="CD20" s="19"/>
      <c r="CE20" s="19"/>
      <c r="CF20" s="186"/>
      <c r="CG20" s="6"/>
      <c r="CH20" s="19"/>
      <c r="CI20" s="19"/>
      <c r="CJ20" s="19"/>
      <c r="CK20" s="186"/>
      <c r="CL20" s="6"/>
      <c r="CM20" s="19"/>
      <c r="CN20" s="19"/>
      <c r="CO20" s="19"/>
      <c r="CP20" s="186"/>
      <c r="CQ20" s="6"/>
      <c r="CR20" s="19"/>
      <c r="CS20" s="19"/>
      <c r="CT20" s="19"/>
      <c r="CU20" s="186"/>
      <c r="CV20" s="6"/>
      <c r="CW20" s="19"/>
      <c r="CX20" s="19"/>
      <c r="CY20" s="19"/>
      <c r="CZ20" s="186"/>
      <c r="DA20" s="6"/>
      <c r="DB20" s="19"/>
      <c r="DC20" s="19"/>
      <c r="DD20" s="19"/>
      <c r="DE20" s="186"/>
      <c r="DF20" s="6"/>
      <c r="DG20" s="19"/>
      <c r="DH20" s="19"/>
      <c r="DI20" s="19"/>
      <c r="DJ20" s="186"/>
      <c r="DK20" s="6"/>
      <c r="DL20" s="19"/>
      <c r="DM20" s="19"/>
      <c r="DN20" s="19"/>
      <c r="DO20" s="186"/>
      <c r="DP20" s="6"/>
      <c r="DQ20" s="19"/>
      <c r="DR20" s="19"/>
      <c r="DS20" s="19"/>
      <c r="DT20" s="186"/>
      <c r="DU20" s="6"/>
      <c r="DV20" s="19"/>
      <c r="DW20" s="19"/>
      <c r="DX20" s="19"/>
      <c r="DY20" s="186"/>
      <c r="DZ20" s="6"/>
      <c r="EA20" s="19"/>
      <c r="EB20" s="19"/>
      <c r="EC20" s="19"/>
      <c r="ED20" s="186"/>
      <c r="EE20" s="6"/>
      <c r="EF20" s="19"/>
      <c r="EG20" s="19"/>
      <c r="EH20" s="19"/>
      <c r="EI20" s="186"/>
      <c r="EJ20" s="6"/>
      <c r="EK20" s="19"/>
      <c r="EL20" s="19"/>
      <c r="EM20" s="19"/>
      <c r="EN20" s="186"/>
      <c r="EO20" s="6"/>
      <c r="EP20" s="19"/>
      <c r="EQ20" s="19"/>
      <c r="ER20" s="19"/>
      <c r="ES20" s="272"/>
      <c r="ET20" s="6"/>
      <c r="EU20" s="19"/>
      <c r="EV20" s="19"/>
      <c r="EW20" s="19"/>
      <c r="EX20" s="272"/>
      <c r="EY20" s="274"/>
      <c r="EZ20" s="273"/>
      <c r="FA20" s="273"/>
      <c r="FB20" s="273"/>
      <c r="FC20" s="275"/>
      <c r="FD20" s="279"/>
      <c r="FE20" s="279"/>
      <c r="FF20" s="279"/>
      <c r="FG20" s="273"/>
      <c r="FH20" s="281"/>
      <c r="FI20" s="273"/>
      <c r="FJ20" s="273"/>
      <c r="FK20" s="273"/>
      <c r="FL20" s="281"/>
      <c r="FM20" s="281"/>
      <c r="FN20" s="282"/>
      <c r="FO20" s="268"/>
      <c r="FP20" s="277"/>
      <c r="FQ20" s="274"/>
      <c r="FR20" s="273"/>
      <c r="FS20" s="273"/>
      <c r="FT20" s="273"/>
      <c r="FU20"/>
      <c r="FV20"/>
      <c r="FW20"/>
      <c r="FX20"/>
      <c r="FY20"/>
      <c r="FZ20"/>
    </row>
    <row r="21" spans="2:182" s="181" customFormat="1" ht="13.6" customHeight="1" x14ac:dyDescent="0.25">
      <c r="B21" s="17" t="s">
        <v>491</v>
      </c>
      <c r="C21" s="18" t="s">
        <v>423</v>
      </c>
      <c r="D21" s="24">
        <f>IF(ISNA(VLOOKUP($B21,Batting!$B$4:$D$65,3,FALSE)),0,(VLOOKUP($B21,Batting!$B$4:$D$65,3,FALSE)))</f>
        <v>1</v>
      </c>
      <c r="E21" s="19">
        <f t="shared" si="6"/>
        <v>1</v>
      </c>
      <c r="F21" s="25">
        <f t="shared" si="7"/>
        <v>1</v>
      </c>
      <c r="G21" s="26">
        <f t="shared" si="8"/>
        <v>0</v>
      </c>
      <c r="H21" s="26">
        <f t="shared" si="9"/>
        <v>10</v>
      </c>
      <c r="I21" s="26">
        <f t="shared" si="10"/>
        <v>1</v>
      </c>
      <c r="J21" s="25">
        <f t="shared" si="11"/>
        <v>1</v>
      </c>
      <c r="K21" s="25">
        <f t="shared" si="12"/>
        <v>10</v>
      </c>
      <c r="L21" s="27">
        <f t="shared" si="13"/>
        <v>10</v>
      </c>
      <c r="M21" s="218"/>
      <c r="N21" s="6">
        <v>1</v>
      </c>
      <c r="O21" s="19">
        <v>0</v>
      </c>
      <c r="P21" s="19">
        <v>10</v>
      </c>
      <c r="Q21" s="19">
        <v>1</v>
      </c>
      <c r="R21" s="186"/>
      <c r="S21" s="22">
        <f t="shared" si="14"/>
        <v>18</v>
      </c>
      <c r="T21" s="218"/>
      <c r="U21" s="210"/>
      <c r="V21" s="210"/>
      <c r="W21" s="219"/>
      <c r="X21" s="186"/>
      <c r="Y21" s="28"/>
      <c r="Z21" s="19"/>
      <c r="AA21" s="19"/>
      <c r="AB21" s="19"/>
      <c r="AC21" s="186"/>
      <c r="AD21" s="6"/>
      <c r="AE21" s="19"/>
      <c r="AF21" s="19"/>
      <c r="AG21" s="19"/>
      <c r="AH21" s="186"/>
      <c r="AI21" s="6"/>
      <c r="AJ21" s="19"/>
      <c r="AK21" s="19"/>
      <c r="AL21" s="19"/>
      <c r="AM21" s="186"/>
      <c r="AN21" s="6"/>
      <c r="AO21" s="19"/>
      <c r="AP21" s="19"/>
      <c r="AQ21" s="19"/>
      <c r="AR21" s="186"/>
      <c r="AS21" s="6"/>
      <c r="AT21" s="19"/>
      <c r="AU21" s="19"/>
      <c r="AV21" s="19"/>
      <c r="AW21" s="186"/>
      <c r="AX21" s="28"/>
      <c r="AY21" s="19"/>
      <c r="AZ21" s="19"/>
      <c r="BA21" s="19"/>
      <c r="BB21" s="186"/>
      <c r="BC21" s="28"/>
      <c r="BD21" s="19"/>
      <c r="BE21" s="19"/>
      <c r="BF21" s="19"/>
      <c r="BG21" s="186"/>
      <c r="BH21" s="6"/>
      <c r="BI21" s="19"/>
      <c r="BJ21" s="19"/>
      <c r="BK21" s="19"/>
      <c r="BL21" s="186"/>
      <c r="BM21" s="6"/>
      <c r="BN21" s="19"/>
      <c r="BO21" s="19"/>
      <c r="BP21" s="19"/>
      <c r="BQ21" s="186"/>
      <c r="BR21" s="6"/>
      <c r="BS21" s="19"/>
      <c r="BT21" s="19"/>
      <c r="BU21" s="19"/>
      <c r="BV21" s="186"/>
      <c r="BW21" s="6"/>
      <c r="BX21" s="19"/>
      <c r="BY21" s="19"/>
      <c r="BZ21" s="19"/>
      <c r="CA21" s="186"/>
      <c r="CB21" s="6"/>
      <c r="CC21" s="19"/>
      <c r="CD21" s="19"/>
      <c r="CE21" s="19"/>
      <c r="CF21" s="186"/>
      <c r="CG21" s="6"/>
      <c r="CH21" s="19"/>
      <c r="CI21" s="19"/>
      <c r="CJ21" s="19"/>
      <c r="CK21" s="186"/>
      <c r="CL21" s="6"/>
      <c r="CM21" s="19"/>
      <c r="CN21" s="19"/>
      <c r="CO21" s="19"/>
      <c r="CP21" s="186"/>
      <c r="CQ21" s="6"/>
      <c r="CR21" s="19"/>
      <c r="CS21" s="19"/>
      <c r="CT21" s="19"/>
      <c r="CU21" s="186"/>
      <c r="CV21" s="6"/>
      <c r="CW21" s="19"/>
      <c r="CX21" s="19"/>
      <c r="CY21" s="19"/>
      <c r="CZ21" s="186"/>
      <c r="DA21" s="6"/>
      <c r="DB21" s="19"/>
      <c r="DC21" s="19"/>
      <c r="DD21" s="19"/>
      <c r="DE21" s="186"/>
      <c r="DF21" s="6"/>
      <c r="DG21" s="19"/>
      <c r="DH21" s="19"/>
      <c r="DI21" s="19"/>
      <c r="DJ21" s="186"/>
      <c r="DK21" s="6"/>
      <c r="DL21" s="19"/>
      <c r="DM21" s="19"/>
      <c r="DN21" s="19"/>
      <c r="DO21" s="186"/>
      <c r="DP21" s="6"/>
      <c r="DQ21" s="19"/>
      <c r="DR21" s="19"/>
      <c r="DS21" s="19"/>
      <c r="DT21" s="186"/>
      <c r="DU21" s="6"/>
      <c r="DV21" s="19"/>
      <c r="DW21" s="19"/>
      <c r="DX21" s="19"/>
      <c r="DY21" s="186"/>
      <c r="DZ21" s="6"/>
      <c r="EA21" s="19"/>
      <c r="EB21" s="19"/>
      <c r="EC21" s="19"/>
      <c r="ED21" s="186"/>
      <c r="EE21" s="6">
        <v>1</v>
      </c>
      <c r="EF21" s="19">
        <v>0</v>
      </c>
      <c r="EG21" s="19">
        <v>10</v>
      </c>
      <c r="EH21" s="19">
        <v>1</v>
      </c>
      <c r="EI21" s="186"/>
      <c r="EJ21" s="6"/>
      <c r="EK21" s="19"/>
      <c r="EL21" s="19"/>
      <c r="EM21" s="19"/>
      <c r="EN21" s="243"/>
      <c r="EO21" s="6"/>
      <c r="EP21" s="19"/>
      <c r="EQ21" s="19"/>
      <c r="ER21" s="19"/>
      <c r="ES21" s="272"/>
      <c r="ET21" s="6"/>
      <c r="EU21" s="19"/>
      <c r="EV21" s="19"/>
      <c r="EW21" s="19"/>
      <c r="EX21" s="272"/>
      <c r="EY21" s="274"/>
      <c r="EZ21" s="273"/>
      <c r="FA21" s="273"/>
      <c r="FB21" s="273"/>
      <c r="FC21" s="275"/>
      <c r="FD21" s="279"/>
      <c r="FE21" s="279"/>
      <c r="FF21" s="279"/>
      <c r="FG21" s="273"/>
      <c r="FH21" s="281"/>
      <c r="FI21" s="273"/>
      <c r="FJ21" s="273"/>
      <c r="FK21" s="273"/>
      <c r="FL21" s="281"/>
      <c r="FM21" s="281"/>
      <c r="FN21" s="282"/>
      <c r="FO21" s="268"/>
      <c r="FP21" s="277"/>
      <c r="FQ21" s="274"/>
      <c r="FR21" s="273"/>
      <c r="FS21" s="273"/>
      <c r="FT21" s="273"/>
      <c r="FU21"/>
      <c r="FV21"/>
      <c r="FW21"/>
      <c r="FX21"/>
      <c r="FY21"/>
      <c r="FZ21"/>
    </row>
    <row r="22" spans="2:182" s="181" customFormat="1" ht="13.6" customHeight="1" x14ac:dyDescent="0.25">
      <c r="B22" s="17" t="s">
        <v>153</v>
      </c>
      <c r="C22" s="18" t="s">
        <v>419</v>
      </c>
      <c r="D22" s="24">
        <f>IF(ISNA(VLOOKUP($B22,Batting!$B$4:$D$65,3,FALSE)),0,(VLOOKUP($B22,Batting!$B$4:$D$65,3,FALSE)))</f>
        <v>4</v>
      </c>
      <c r="E22" s="19">
        <f t="shared" si="6"/>
        <v>4</v>
      </c>
      <c r="F22" s="25">
        <f t="shared" si="7"/>
        <v>28.166666666666668</v>
      </c>
      <c r="G22" s="26">
        <f t="shared" si="8"/>
        <v>5</v>
      </c>
      <c r="H22" s="26">
        <f t="shared" si="9"/>
        <v>121</v>
      </c>
      <c r="I22" s="26">
        <f t="shared" si="10"/>
        <v>9</v>
      </c>
      <c r="J22" s="25">
        <f t="shared" si="11"/>
        <v>3.1296296296296298</v>
      </c>
      <c r="K22" s="25">
        <f t="shared" si="12"/>
        <v>4.2958579881656807</v>
      </c>
      <c r="L22" s="27">
        <f t="shared" si="13"/>
        <v>13.444444444444445</v>
      </c>
      <c r="M22" s="218"/>
      <c r="N22" s="6">
        <v>8</v>
      </c>
      <c r="O22" s="19">
        <v>0</v>
      </c>
      <c r="P22" s="19">
        <v>42</v>
      </c>
      <c r="Q22" s="19">
        <v>4</v>
      </c>
      <c r="R22" s="186"/>
      <c r="S22" s="22">
        <f t="shared" si="14"/>
        <v>155.80000000000001</v>
      </c>
      <c r="T22" s="218"/>
      <c r="U22" s="210"/>
      <c r="V22" s="210"/>
      <c r="W22" s="219"/>
      <c r="X22" s="186"/>
      <c r="Y22" s="6"/>
      <c r="Z22" s="19"/>
      <c r="AA22" s="19"/>
      <c r="AB22" s="19"/>
      <c r="AC22" s="186"/>
      <c r="AD22" s="6">
        <v>8</v>
      </c>
      <c r="AE22" s="19">
        <v>2</v>
      </c>
      <c r="AF22" s="19">
        <v>21</v>
      </c>
      <c r="AG22" s="19">
        <v>3</v>
      </c>
      <c r="AH22" s="186"/>
      <c r="AI22" s="6"/>
      <c r="AJ22" s="19"/>
      <c r="AK22" s="19"/>
      <c r="AL22" s="19"/>
      <c r="AM22" s="186"/>
      <c r="AN22" s="6"/>
      <c r="AO22" s="19"/>
      <c r="AP22" s="19"/>
      <c r="AQ22" s="19"/>
      <c r="AR22" s="186"/>
      <c r="AS22" s="6"/>
      <c r="AT22" s="19"/>
      <c r="AU22" s="19"/>
      <c r="AV22" s="19"/>
      <c r="AW22" s="186"/>
      <c r="AX22" s="6"/>
      <c r="AY22" s="19"/>
      <c r="AZ22" s="19"/>
      <c r="BA22" s="19"/>
      <c r="BB22" s="186"/>
      <c r="BC22" s="6"/>
      <c r="BD22" s="19"/>
      <c r="BE22" s="19"/>
      <c r="BF22" s="19"/>
      <c r="BG22" s="186"/>
      <c r="BH22" s="6"/>
      <c r="BI22" s="19"/>
      <c r="BJ22" s="19"/>
      <c r="BK22" s="19"/>
      <c r="BL22" s="186"/>
      <c r="BM22" s="6">
        <v>5</v>
      </c>
      <c r="BN22" s="19">
        <v>1</v>
      </c>
      <c r="BO22" s="19">
        <v>12</v>
      </c>
      <c r="BP22" s="19">
        <v>1</v>
      </c>
      <c r="BQ22" s="186"/>
      <c r="BR22" s="6"/>
      <c r="BS22" s="19"/>
      <c r="BT22" s="19"/>
      <c r="BU22" s="19"/>
      <c r="BV22" s="186"/>
      <c r="BW22" s="6"/>
      <c r="BX22" s="19"/>
      <c r="BY22" s="19"/>
      <c r="BZ22" s="19"/>
      <c r="CA22" s="186"/>
      <c r="CB22" s="6"/>
      <c r="CC22" s="19"/>
      <c r="CD22" s="19"/>
      <c r="CE22" s="19"/>
      <c r="CF22" s="186"/>
      <c r="CG22" s="6"/>
      <c r="CH22" s="19"/>
      <c r="CI22" s="19"/>
      <c r="CJ22" s="19"/>
      <c r="CK22" s="186"/>
      <c r="CL22" s="6"/>
      <c r="CM22" s="19"/>
      <c r="CN22" s="19"/>
      <c r="CO22" s="19"/>
      <c r="CP22" s="186"/>
      <c r="CQ22" s="6"/>
      <c r="CR22" s="19"/>
      <c r="CS22" s="19"/>
      <c r="CT22" s="19"/>
      <c r="CU22" s="186"/>
      <c r="CV22" s="6"/>
      <c r="CW22" s="19"/>
      <c r="CX22" s="19"/>
      <c r="CY22" s="19"/>
      <c r="CZ22" s="186"/>
      <c r="DA22" s="6"/>
      <c r="DB22" s="19"/>
      <c r="DC22" s="19"/>
      <c r="DD22" s="19"/>
      <c r="DE22" s="186"/>
      <c r="DF22" s="6"/>
      <c r="DG22" s="19"/>
      <c r="DH22" s="19"/>
      <c r="DI22" s="19"/>
      <c r="DJ22" s="186"/>
      <c r="DK22" s="6"/>
      <c r="DL22" s="19"/>
      <c r="DM22" s="19"/>
      <c r="DN22" s="19"/>
      <c r="DO22" s="186"/>
      <c r="DP22" s="6"/>
      <c r="DQ22" s="19"/>
      <c r="DR22" s="19"/>
      <c r="DS22" s="19"/>
      <c r="DT22" s="186"/>
      <c r="DU22" s="6"/>
      <c r="DV22" s="19"/>
      <c r="DW22" s="19"/>
      <c r="DX22" s="19"/>
      <c r="DY22" s="186"/>
      <c r="DZ22" s="6"/>
      <c r="EA22" s="19"/>
      <c r="EB22" s="19"/>
      <c r="EC22" s="19"/>
      <c r="ED22" s="186"/>
      <c r="EE22" s="6"/>
      <c r="EF22" s="19"/>
      <c r="EG22" s="19"/>
      <c r="EH22" s="19"/>
      <c r="EI22" s="186"/>
      <c r="EJ22" s="28">
        <f>7+(1/6)</f>
        <v>7.166666666666667</v>
      </c>
      <c r="EK22" s="19">
        <v>1</v>
      </c>
      <c r="EL22" s="19">
        <v>46</v>
      </c>
      <c r="EM22" s="19">
        <v>1</v>
      </c>
      <c r="EN22" s="243"/>
      <c r="EO22" s="6"/>
      <c r="EP22" s="19"/>
      <c r="EQ22" s="19"/>
      <c r="ER22" s="19"/>
      <c r="ES22" s="272"/>
      <c r="ET22" s="6">
        <v>8</v>
      </c>
      <c r="EU22" s="19">
        <v>1</v>
      </c>
      <c r="EV22" s="19">
        <v>42</v>
      </c>
      <c r="EW22" s="19">
        <v>4</v>
      </c>
      <c r="EX22" s="272"/>
      <c r="EY22" s="274"/>
      <c r="EZ22" s="273"/>
      <c r="FA22" s="273"/>
      <c r="FB22" s="273"/>
      <c r="FC22" s="275"/>
      <c r="FD22" s="279"/>
      <c r="FE22" s="279"/>
      <c r="FF22" s="279"/>
      <c r="FG22" s="273"/>
      <c r="FH22" s="281"/>
      <c r="FI22" s="273"/>
      <c r="FJ22" s="273"/>
      <c r="FK22" s="273"/>
      <c r="FL22" s="281"/>
      <c r="FM22" s="281"/>
      <c r="FN22" s="282"/>
      <c r="FO22" s="268"/>
      <c r="FP22" s="277"/>
      <c r="FQ22" s="274"/>
      <c r="FR22" s="273"/>
      <c r="FS22" s="273"/>
      <c r="FT22" s="273"/>
      <c r="FU22"/>
      <c r="FV22"/>
      <c r="FW22"/>
      <c r="FX22"/>
      <c r="FY22"/>
      <c r="FZ22"/>
    </row>
    <row r="23" spans="2:182" s="181" customFormat="1" ht="13.6" customHeight="1" x14ac:dyDescent="0.25">
      <c r="B23" s="17" t="s">
        <v>531</v>
      </c>
      <c r="C23" s="18" t="s">
        <v>432</v>
      </c>
      <c r="D23" s="24">
        <f>IF(ISNA(VLOOKUP($B23,Batting!$B$4:$D$65,3,FALSE)),0,(VLOOKUP($B23,Batting!$B$4:$D$65,3,FALSE)))</f>
        <v>1</v>
      </c>
      <c r="E23" s="19">
        <f t="shared" si="6"/>
        <v>1</v>
      </c>
      <c r="F23" s="25">
        <f t="shared" si="7"/>
        <v>4</v>
      </c>
      <c r="G23" s="26">
        <f t="shared" si="8"/>
        <v>0</v>
      </c>
      <c r="H23" s="26">
        <f t="shared" si="9"/>
        <v>14</v>
      </c>
      <c r="I23" s="26">
        <f t="shared" si="10"/>
        <v>1</v>
      </c>
      <c r="J23" s="25">
        <f t="shared" si="11"/>
        <v>4</v>
      </c>
      <c r="K23" s="25">
        <f t="shared" si="12"/>
        <v>3.5</v>
      </c>
      <c r="L23" s="27">
        <f t="shared" si="13"/>
        <v>14</v>
      </c>
      <c r="M23" s="218"/>
      <c r="N23" s="6">
        <v>4</v>
      </c>
      <c r="O23" s="19">
        <v>0</v>
      </c>
      <c r="P23" s="19">
        <v>14</v>
      </c>
      <c r="Q23" s="19">
        <v>1</v>
      </c>
      <c r="R23" s="186"/>
      <c r="S23" s="22">
        <f t="shared" si="14"/>
        <v>17.2</v>
      </c>
      <c r="T23" s="218"/>
      <c r="U23" s="210"/>
      <c r="V23" s="210"/>
      <c r="W23" s="219"/>
      <c r="X23" s="186"/>
      <c r="Y23" s="28"/>
      <c r="Z23" s="19"/>
      <c r="AA23" s="19"/>
      <c r="AB23" s="19"/>
      <c r="AC23" s="186"/>
      <c r="AD23" s="6"/>
      <c r="AE23" s="19"/>
      <c r="AF23" s="19"/>
      <c r="AG23" s="19"/>
      <c r="AH23" s="186"/>
      <c r="AI23" s="6"/>
      <c r="AJ23" s="19"/>
      <c r="AK23" s="19"/>
      <c r="AL23" s="19"/>
      <c r="AM23" s="186"/>
      <c r="AN23" s="6"/>
      <c r="AO23" s="19"/>
      <c r="AP23" s="19"/>
      <c r="AQ23" s="19"/>
      <c r="AR23" s="186"/>
      <c r="AS23" s="6">
        <v>4</v>
      </c>
      <c r="AT23" s="19">
        <v>0</v>
      </c>
      <c r="AU23" s="19">
        <v>14</v>
      </c>
      <c r="AV23" s="19">
        <v>1</v>
      </c>
      <c r="AW23" s="186"/>
      <c r="AX23" s="6"/>
      <c r="AY23" s="19"/>
      <c r="AZ23" s="19"/>
      <c r="BA23" s="19"/>
      <c r="BB23" s="186"/>
      <c r="BC23" s="6"/>
      <c r="BD23" s="19"/>
      <c r="BE23" s="19"/>
      <c r="BF23" s="19"/>
      <c r="BG23" s="186"/>
      <c r="BH23" s="6"/>
      <c r="BI23" s="19"/>
      <c r="BJ23" s="19"/>
      <c r="BK23" s="19"/>
      <c r="BL23" s="186"/>
      <c r="BM23" s="6"/>
      <c r="BN23" s="19"/>
      <c r="BO23" s="19"/>
      <c r="BP23" s="19"/>
      <c r="BQ23" s="186"/>
      <c r="BR23" s="6"/>
      <c r="BS23" s="19"/>
      <c r="BT23" s="19"/>
      <c r="BU23" s="19"/>
      <c r="BV23" s="186"/>
      <c r="BW23" s="6"/>
      <c r="BX23" s="19"/>
      <c r="BY23" s="19"/>
      <c r="BZ23" s="19"/>
      <c r="CA23" s="186"/>
      <c r="CB23" s="6"/>
      <c r="CC23" s="19"/>
      <c r="CD23" s="19"/>
      <c r="CE23" s="19"/>
      <c r="CF23" s="186"/>
      <c r="CG23" s="6"/>
      <c r="CH23" s="19"/>
      <c r="CI23" s="19"/>
      <c r="CJ23" s="19"/>
      <c r="CK23" s="186"/>
      <c r="CL23" s="6"/>
      <c r="CM23" s="19"/>
      <c r="CN23" s="19"/>
      <c r="CO23" s="19"/>
      <c r="CP23" s="186"/>
      <c r="CQ23" s="6"/>
      <c r="CR23" s="19"/>
      <c r="CS23" s="19"/>
      <c r="CT23" s="19"/>
      <c r="CU23" s="186"/>
      <c r="CV23" s="6"/>
      <c r="CW23" s="19"/>
      <c r="CX23" s="19"/>
      <c r="CY23" s="19"/>
      <c r="CZ23" s="186"/>
      <c r="DA23" s="6"/>
      <c r="DB23" s="19"/>
      <c r="DC23" s="19"/>
      <c r="DD23" s="19"/>
      <c r="DE23" s="186"/>
      <c r="DF23" s="6"/>
      <c r="DG23" s="19"/>
      <c r="DH23" s="19"/>
      <c r="DI23" s="19"/>
      <c r="DJ23" s="186"/>
      <c r="DK23" s="6"/>
      <c r="DL23" s="19"/>
      <c r="DM23" s="19"/>
      <c r="DN23" s="19"/>
      <c r="DO23" s="186"/>
      <c r="DP23" s="6"/>
      <c r="DQ23" s="19"/>
      <c r="DR23" s="19"/>
      <c r="DS23" s="19"/>
      <c r="DT23" s="186"/>
      <c r="DU23" s="6"/>
      <c r="DV23" s="19"/>
      <c r="DW23" s="19"/>
      <c r="DX23" s="19"/>
      <c r="DY23" s="186"/>
      <c r="DZ23" s="6"/>
      <c r="EA23" s="19"/>
      <c r="EB23" s="19"/>
      <c r="EC23" s="19"/>
      <c r="ED23" s="186"/>
      <c r="EE23" s="6"/>
      <c r="EF23" s="19"/>
      <c r="EG23" s="19"/>
      <c r="EH23" s="19"/>
      <c r="EI23" s="186"/>
      <c r="EJ23" s="6"/>
      <c r="EK23" s="19"/>
      <c r="EL23" s="19"/>
      <c r="EM23" s="19"/>
      <c r="EN23" s="243"/>
      <c r="EO23" s="6"/>
      <c r="EP23" s="19"/>
      <c r="EQ23" s="19"/>
      <c r="ER23" s="19"/>
      <c r="ES23" s="272"/>
      <c r="ET23" s="6"/>
      <c r="EU23" s="19"/>
      <c r="EV23" s="19"/>
      <c r="EW23" s="19"/>
      <c r="EX23" s="272"/>
      <c r="EY23" s="274"/>
      <c r="EZ23" s="273"/>
      <c r="FA23" s="273"/>
      <c r="FB23" s="273"/>
      <c r="FC23" s="275"/>
      <c r="FD23" s="279"/>
      <c r="FE23" s="279"/>
      <c r="FF23" s="279"/>
      <c r="FG23" s="273"/>
      <c r="FH23" s="281"/>
      <c r="FI23" s="273"/>
      <c r="FJ23" s="273"/>
      <c r="FK23" s="273"/>
      <c r="FL23" s="281"/>
      <c r="FM23" s="281"/>
      <c r="FN23" s="282"/>
      <c r="FO23" s="268"/>
      <c r="FP23" s="277"/>
      <c r="FQ23" s="274"/>
      <c r="FR23" s="273"/>
      <c r="FS23" s="273"/>
      <c r="FT23" s="273"/>
      <c r="FU23"/>
      <c r="FV23"/>
      <c r="FW23"/>
      <c r="FX23"/>
      <c r="FY23"/>
      <c r="FZ23"/>
    </row>
    <row r="24" spans="2:182" s="181" customFormat="1" ht="13.6" customHeight="1" x14ac:dyDescent="0.25">
      <c r="B24" s="17" t="s">
        <v>333</v>
      </c>
      <c r="C24" s="18" t="s">
        <v>419</v>
      </c>
      <c r="D24" s="24">
        <f>IF(ISNA(VLOOKUP($B24,Batting!$B$4:$D$65,3,FALSE)),0,(VLOOKUP($B24,Batting!$B$4:$D$65,3,FALSE)))</f>
        <v>6</v>
      </c>
      <c r="E24" s="19">
        <f t="shared" si="6"/>
        <v>3</v>
      </c>
      <c r="F24" s="25">
        <f t="shared" si="7"/>
        <v>6.833333333333333</v>
      </c>
      <c r="G24" s="26">
        <f t="shared" si="8"/>
        <v>1</v>
      </c>
      <c r="H24" s="26">
        <f t="shared" si="9"/>
        <v>48</v>
      </c>
      <c r="I24" s="26">
        <f t="shared" si="10"/>
        <v>3</v>
      </c>
      <c r="J24" s="25">
        <f t="shared" si="11"/>
        <v>2.2777777777777777</v>
      </c>
      <c r="K24" s="25">
        <f t="shared" si="12"/>
        <v>7.024390243902439</v>
      </c>
      <c r="L24" s="27">
        <f t="shared" si="13"/>
        <v>16</v>
      </c>
      <c r="M24" s="218"/>
      <c r="N24" s="28">
        <f>1+(2/6)</f>
        <v>1.3333333333333333</v>
      </c>
      <c r="O24" s="19">
        <v>0</v>
      </c>
      <c r="P24" s="19">
        <v>5</v>
      </c>
      <c r="Q24" s="19">
        <v>3</v>
      </c>
      <c r="R24" s="186"/>
      <c r="S24" s="22">
        <f t="shared" si="14"/>
        <v>50.4</v>
      </c>
      <c r="T24" s="218"/>
      <c r="U24" s="210"/>
      <c r="V24" s="210"/>
      <c r="W24" s="219"/>
      <c r="X24" s="186"/>
      <c r="Y24" s="28"/>
      <c r="Z24" s="19"/>
      <c r="AA24" s="19"/>
      <c r="AB24" s="19"/>
      <c r="AC24" s="186"/>
      <c r="AD24" s="6"/>
      <c r="AE24" s="19"/>
      <c r="AF24" s="19"/>
      <c r="AG24" s="19"/>
      <c r="AH24" s="186"/>
      <c r="AI24" s="6"/>
      <c r="AJ24" s="19"/>
      <c r="AK24" s="19"/>
      <c r="AL24" s="19"/>
      <c r="AM24" s="186"/>
      <c r="AN24" s="6"/>
      <c r="AO24" s="19"/>
      <c r="AP24" s="19"/>
      <c r="AQ24" s="19"/>
      <c r="AR24" s="186"/>
      <c r="AS24" s="6"/>
      <c r="AT24" s="19"/>
      <c r="AU24" s="19"/>
      <c r="AV24" s="19"/>
      <c r="AW24" s="186"/>
      <c r="AX24" s="28"/>
      <c r="AY24" s="19"/>
      <c r="AZ24" s="19"/>
      <c r="BA24" s="19"/>
      <c r="BB24" s="186"/>
      <c r="BC24" s="28"/>
      <c r="BD24" s="19"/>
      <c r="BE24" s="19"/>
      <c r="BF24" s="19"/>
      <c r="BG24" s="186"/>
      <c r="BH24" s="6"/>
      <c r="BI24" s="19"/>
      <c r="BJ24" s="19"/>
      <c r="BK24" s="19"/>
      <c r="BL24" s="186"/>
      <c r="BM24" s="6"/>
      <c r="BN24" s="19"/>
      <c r="BO24" s="19"/>
      <c r="BP24" s="19"/>
      <c r="BQ24" s="186"/>
      <c r="BR24" s="6"/>
      <c r="BS24" s="19"/>
      <c r="BT24" s="19"/>
      <c r="BU24" s="19"/>
      <c r="BV24" s="186"/>
      <c r="BW24" s="6"/>
      <c r="BX24" s="19"/>
      <c r="BY24" s="19"/>
      <c r="BZ24" s="19"/>
      <c r="CA24" s="186"/>
      <c r="CB24" s="6"/>
      <c r="CC24" s="19"/>
      <c r="CD24" s="19"/>
      <c r="CE24" s="19"/>
      <c r="CF24" s="186"/>
      <c r="CG24" s="6"/>
      <c r="CH24" s="19"/>
      <c r="CI24" s="19"/>
      <c r="CJ24" s="19"/>
      <c r="CK24" s="186"/>
      <c r="CL24" s="6"/>
      <c r="CM24" s="19"/>
      <c r="CN24" s="19"/>
      <c r="CO24" s="19"/>
      <c r="CP24" s="186"/>
      <c r="CQ24" s="6"/>
      <c r="CR24" s="19"/>
      <c r="CS24" s="19"/>
      <c r="CT24" s="19"/>
      <c r="CU24" s="186"/>
      <c r="CV24" s="6"/>
      <c r="CW24" s="19"/>
      <c r="CX24" s="19"/>
      <c r="CY24" s="19"/>
      <c r="CZ24" s="186"/>
      <c r="DA24" s="6"/>
      <c r="DB24" s="19"/>
      <c r="DC24" s="19"/>
      <c r="DD24" s="19"/>
      <c r="DE24" s="186"/>
      <c r="DF24" s="6"/>
      <c r="DG24" s="19"/>
      <c r="DH24" s="19"/>
      <c r="DI24" s="19"/>
      <c r="DJ24" s="186"/>
      <c r="DK24" s="6"/>
      <c r="DL24" s="19"/>
      <c r="DM24" s="19"/>
      <c r="DN24" s="19"/>
      <c r="DO24" s="186"/>
      <c r="DP24" s="6"/>
      <c r="DQ24" s="19"/>
      <c r="DR24" s="19"/>
      <c r="DS24" s="19"/>
      <c r="DT24" s="186"/>
      <c r="DU24" s="6"/>
      <c r="DV24" s="19"/>
      <c r="DW24" s="19"/>
      <c r="DX24" s="19"/>
      <c r="DY24" s="186"/>
      <c r="DZ24" s="6"/>
      <c r="EA24" s="19"/>
      <c r="EB24" s="19"/>
      <c r="EC24" s="19"/>
      <c r="ED24" s="186"/>
      <c r="EE24" s="6">
        <v>3</v>
      </c>
      <c r="EF24" s="19">
        <v>1</v>
      </c>
      <c r="EG24" s="19">
        <v>12</v>
      </c>
      <c r="EH24" s="19">
        <v>0</v>
      </c>
      <c r="EI24" s="186"/>
      <c r="EJ24" s="6"/>
      <c r="EK24" s="19"/>
      <c r="EL24" s="19"/>
      <c r="EM24" s="19"/>
      <c r="EN24" s="243"/>
      <c r="EO24" s="28">
        <f>2+(3/6)</f>
        <v>2.5</v>
      </c>
      <c r="EP24" s="19">
        <v>0</v>
      </c>
      <c r="EQ24" s="19">
        <v>31</v>
      </c>
      <c r="ER24" s="19">
        <v>0</v>
      </c>
      <c r="ES24" s="272"/>
      <c r="ET24" s="28">
        <f>1+(2/6)</f>
        <v>1.3333333333333333</v>
      </c>
      <c r="EU24" s="19">
        <v>0</v>
      </c>
      <c r="EV24" s="19">
        <v>5</v>
      </c>
      <c r="EW24" s="19">
        <v>3</v>
      </c>
      <c r="EX24" s="272"/>
      <c r="EY24" s="274"/>
      <c r="EZ24" s="273"/>
      <c r="FA24" s="273"/>
      <c r="FB24" s="273"/>
      <c r="FC24" s="275"/>
      <c r="FD24" s="279"/>
      <c r="FE24" s="279"/>
      <c r="FF24" s="279"/>
      <c r="FG24" s="273"/>
      <c r="FH24" s="281"/>
      <c r="FI24" s="273"/>
      <c r="FJ24" s="273"/>
      <c r="FK24" s="273"/>
      <c r="FL24" s="281"/>
      <c r="FM24" s="281"/>
      <c r="FN24" s="282"/>
      <c r="FO24" s="268"/>
      <c r="FP24" s="277"/>
      <c r="FQ24" s="274"/>
      <c r="FR24" s="273"/>
      <c r="FS24" s="273"/>
      <c r="FT24" s="273"/>
      <c r="FU24"/>
      <c r="FV24"/>
      <c r="FW24"/>
      <c r="FX24"/>
      <c r="FY24"/>
      <c r="FZ24"/>
    </row>
    <row r="25" spans="2:182" s="181" customFormat="1" ht="13.6" customHeight="1" x14ac:dyDescent="0.25">
      <c r="B25" s="17" t="s">
        <v>179</v>
      </c>
      <c r="C25" s="18" t="s">
        <v>430</v>
      </c>
      <c r="D25" s="24">
        <f>IF(ISNA(VLOOKUP($B25,Batting!$B$4:$D$65,3,FALSE)),0,(VLOOKUP($B25,Batting!$B$4:$D$65,3,FALSE)))</f>
        <v>11</v>
      </c>
      <c r="E25" s="19">
        <f t="shared" si="6"/>
        <v>8</v>
      </c>
      <c r="F25" s="25">
        <f t="shared" si="7"/>
        <v>26.666666666666668</v>
      </c>
      <c r="G25" s="26">
        <f t="shared" si="8"/>
        <v>2</v>
      </c>
      <c r="H25" s="26">
        <f t="shared" si="9"/>
        <v>131</v>
      </c>
      <c r="I25" s="26">
        <f t="shared" si="10"/>
        <v>8</v>
      </c>
      <c r="J25" s="25">
        <f t="shared" si="11"/>
        <v>3.3333333333333335</v>
      </c>
      <c r="K25" s="25">
        <f t="shared" si="12"/>
        <v>4.9124999999999996</v>
      </c>
      <c r="L25" s="27">
        <f t="shared" si="13"/>
        <v>16.375</v>
      </c>
      <c r="M25" s="218"/>
      <c r="N25" s="28">
        <f>0+(4/6)</f>
        <v>0.66666666666666663</v>
      </c>
      <c r="O25" s="19">
        <v>0</v>
      </c>
      <c r="P25" s="19">
        <v>4</v>
      </c>
      <c r="Q25" s="19">
        <v>2</v>
      </c>
      <c r="R25" s="186"/>
      <c r="S25" s="22">
        <f t="shared" si="14"/>
        <v>133.80000000000001</v>
      </c>
      <c r="T25" s="218"/>
      <c r="U25" s="210"/>
      <c r="V25" s="210"/>
      <c r="W25" s="219"/>
      <c r="X25" s="186"/>
      <c r="Y25" s="6"/>
      <c r="Z25" s="19"/>
      <c r="AA25" s="19"/>
      <c r="AB25" s="19"/>
      <c r="AC25" s="186"/>
      <c r="AD25" s="6"/>
      <c r="AE25" s="19"/>
      <c r="AF25" s="19"/>
      <c r="AG25" s="19"/>
      <c r="AH25" s="186"/>
      <c r="AI25" s="6"/>
      <c r="AJ25" s="19"/>
      <c r="AK25" s="19"/>
      <c r="AL25" s="19"/>
      <c r="AM25" s="186"/>
      <c r="AN25" s="6"/>
      <c r="AO25" s="19"/>
      <c r="AP25" s="19"/>
      <c r="AQ25" s="19"/>
      <c r="AR25" s="186"/>
      <c r="AS25" s="6">
        <v>3</v>
      </c>
      <c r="AT25" s="19">
        <v>0</v>
      </c>
      <c r="AU25" s="19">
        <v>23</v>
      </c>
      <c r="AV25" s="19">
        <v>1</v>
      </c>
      <c r="AW25" s="186"/>
      <c r="AX25" s="6"/>
      <c r="AY25" s="19"/>
      <c r="AZ25" s="19"/>
      <c r="BA25" s="19"/>
      <c r="BB25" s="186"/>
      <c r="BC25" s="6"/>
      <c r="BD25" s="19"/>
      <c r="BE25" s="19"/>
      <c r="BF25" s="19"/>
      <c r="BG25" s="186"/>
      <c r="BH25" s="6">
        <v>3</v>
      </c>
      <c r="BI25" s="19">
        <v>0</v>
      </c>
      <c r="BJ25" s="19">
        <v>18</v>
      </c>
      <c r="BK25" s="19">
        <v>1</v>
      </c>
      <c r="BL25" s="186"/>
      <c r="BM25" s="6"/>
      <c r="BN25" s="19"/>
      <c r="BO25" s="19"/>
      <c r="BP25" s="19"/>
      <c r="BQ25" s="186"/>
      <c r="BR25" s="6"/>
      <c r="BS25" s="19"/>
      <c r="BT25" s="19"/>
      <c r="BU25" s="19"/>
      <c r="BV25" s="186"/>
      <c r="BW25" s="28">
        <f>0+(4/6)</f>
        <v>0.66666666666666663</v>
      </c>
      <c r="BX25" s="19">
        <v>0</v>
      </c>
      <c r="BY25" s="19">
        <v>4</v>
      </c>
      <c r="BZ25" s="19">
        <v>2</v>
      </c>
      <c r="CA25" s="186"/>
      <c r="CB25" s="6"/>
      <c r="CC25" s="19"/>
      <c r="CD25" s="19"/>
      <c r="CE25" s="19"/>
      <c r="CF25" s="186"/>
      <c r="CG25" s="6"/>
      <c r="CH25" s="19"/>
      <c r="CI25" s="19"/>
      <c r="CJ25" s="19"/>
      <c r="CK25" s="186"/>
      <c r="CL25" s="6"/>
      <c r="CM25" s="19"/>
      <c r="CN25" s="19"/>
      <c r="CO25" s="19"/>
      <c r="CP25" s="186"/>
      <c r="CQ25" s="6"/>
      <c r="CR25" s="19"/>
      <c r="CS25" s="19"/>
      <c r="CT25" s="19"/>
      <c r="CU25" s="186"/>
      <c r="CV25" s="6">
        <v>5</v>
      </c>
      <c r="CW25" s="19">
        <v>0</v>
      </c>
      <c r="CX25" s="19">
        <v>30</v>
      </c>
      <c r="CY25" s="19">
        <v>1</v>
      </c>
      <c r="CZ25" s="186"/>
      <c r="DA25" s="6"/>
      <c r="DB25" s="19"/>
      <c r="DC25" s="19"/>
      <c r="DD25" s="19"/>
      <c r="DE25" s="186"/>
      <c r="DF25" s="6"/>
      <c r="DG25" s="19"/>
      <c r="DH25" s="19"/>
      <c r="DI25" s="19"/>
      <c r="DJ25" s="186"/>
      <c r="DK25" s="6"/>
      <c r="DL25" s="19"/>
      <c r="DM25" s="19"/>
      <c r="DN25" s="19"/>
      <c r="DO25" s="186"/>
      <c r="DP25" s="28">
        <f>3+(2/6)</f>
        <v>3.3333333333333335</v>
      </c>
      <c r="DQ25" s="19">
        <v>0</v>
      </c>
      <c r="DR25" s="19">
        <v>21</v>
      </c>
      <c r="DS25" s="19">
        <v>1</v>
      </c>
      <c r="DT25" s="186"/>
      <c r="DU25" s="28">
        <f>1+(4/6)</f>
        <v>1.6666666666666665</v>
      </c>
      <c r="DV25" s="19">
        <v>0</v>
      </c>
      <c r="DW25" s="19">
        <v>9</v>
      </c>
      <c r="DX25" s="19">
        <v>0</v>
      </c>
      <c r="DY25" s="186"/>
      <c r="DZ25" s="6"/>
      <c r="EA25" s="19"/>
      <c r="EB25" s="19"/>
      <c r="EC25" s="19"/>
      <c r="ED25" s="186"/>
      <c r="EE25" s="6">
        <v>2</v>
      </c>
      <c r="EF25" s="19">
        <v>0</v>
      </c>
      <c r="EG25" s="19">
        <v>12</v>
      </c>
      <c r="EH25" s="19">
        <v>1</v>
      </c>
      <c r="EI25" s="186"/>
      <c r="EJ25" s="6"/>
      <c r="EK25" s="19"/>
      <c r="EL25" s="19"/>
      <c r="EM25" s="19"/>
      <c r="EN25" s="243"/>
      <c r="EO25" s="6"/>
      <c r="EP25" s="19"/>
      <c r="EQ25" s="19"/>
      <c r="ER25" s="19"/>
      <c r="ES25" s="272"/>
      <c r="ET25" s="6">
        <v>8</v>
      </c>
      <c r="EU25" s="19">
        <v>2</v>
      </c>
      <c r="EV25" s="19">
        <v>14</v>
      </c>
      <c r="EW25" s="19">
        <v>1</v>
      </c>
      <c r="EX25" s="272"/>
      <c r="EY25" s="274"/>
      <c r="EZ25" s="273"/>
      <c r="FA25" s="273"/>
      <c r="FB25" s="273"/>
      <c r="FC25" s="275"/>
      <c r="FD25" s="279"/>
      <c r="FE25" s="279"/>
      <c r="FF25" s="279"/>
      <c r="FG25" s="273"/>
      <c r="FH25" s="281"/>
      <c r="FI25" s="273"/>
      <c r="FJ25" s="273"/>
      <c r="FK25" s="273"/>
      <c r="FL25" s="281"/>
      <c r="FM25" s="281"/>
      <c r="FN25" s="282"/>
      <c r="FO25" s="268"/>
      <c r="FP25" s="277"/>
      <c r="FQ25" s="274"/>
      <c r="FR25" s="273"/>
      <c r="FS25" s="273"/>
      <c r="FT25" s="273"/>
      <c r="FU25"/>
      <c r="FV25"/>
      <c r="FW25"/>
      <c r="FX25"/>
      <c r="FY25"/>
      <c r="FZ25"/>
    </row>
    <row r="26" spans="2:182" s="181" customFormat="1" ht="13.6" customHeight="1" x14ac:dyDescent="0.25">
      <c r="B26" s="17" t="s">
        <v>292</v>
      </c>
      <c r="C26" s="18" t="s">
        <v>423</v>
      </c>
      <c r="D26" s="24">
        <f>IF(ISNA(VLOOKUP($B26,Batting!$B$4:$D$65,3,FALSE)),0,(VLOOKUP($B26,Batting!$B$4:$D$65,3,FALSE)))</f>
        <v>4</v>
      </c>
      <c r="E26" s="19">
        <f t="shared" si="6"/>
        <v>3</v>
      </c>
      <c r="F26" s="25">
        <f t="shared" si="7"/>
        <v>16</v>
      </c>
      <c r="G26" s="26">
        <f t="shared" si="8"/>
        <v>0</v>
      </c>
      <c r="H26" s="26">
        <f t="shared" si="9"/>
        <v>66</v>
      </c>
      <c r="I26" s="26">
        <f t="shared" si="10"/>
        <v>4</v>
      </c>
      <c r="J26" s="25">
        <f t="shared" si="11"/>
        <v>4</v>
      </c>
      <c r="K26" s="25">
        <f t="shared" si="12"/>
        <v>4.125</v>
      </c>
      <c r="L26" s="27">
        <f t="shared" si="13"/>
        <v>16.5</v>
      </c>
      <c r="M26" s="218"/>
      <c r="N26" s="6">
        <v>8</v>
      </c>
      <c r="O26" s="19">
        <v>0</v>
      </c>
      <c r="P26" s="19">
        <v>30</v>
      </c>
      <c r="Q26" s="19">
        <v>2</v>
      </c>
      <c r="R26" s="186"/>
      <c r="S26" s="22">
        <f t="shared" si="14"/>
        <v>66.8</v>
      </c>
      <c r="T26" s="218"/>
      <c r="U26" s="210"/>
      <c r="V26" s="210"/>
      <c r="W26" s="219"/>
      <c r="X26" s="186"/>
      <c r="Y26" s="28"/>
      <c r="Z26" s="19"/>
      <c r="AA26" s="19"/>
      <c r="AB26" s="19"/>
      <c r="AC26" s="186"/>
      <c r="AD26" s="6"/>
      <c r="AE26" s="19"/>
      <c r="AF26" s="19"/>
      <c r="AG26" s="19"/>
      <c r="AH26" s="186"/>
      <c r="AI26" s="6"/>
      <c r="AJ26" s="19"/>
      <c r="AK26" s="19"/>
      <c r="AL26" s="19"/>
      <c r="AM26" s="186"/>
      <c r="AN26" s="6"/>
      <c r="AO26" s="19"/>
      <c r="AP26" s="19"/>
      <c r="AQ26" s="19"/>
      <c r="AR26" s="186"/>
      <c r="AS26" s="6"/>
      <c r="AT26" s="19"/>
      <c r="AU26" s="19"/>
      <c r="AV26" s="19"/>
      <c r="AW26" s="186"/>
      <c r="AX26" s="6"/>
      <c r="AY26" s="19"/>
      <c r="AZ26" s="19"/>
      <c r="BA26" s="19"/>
      <c r="BB26" s="186"/>
      <c r="BC26" s="6"/>
      <c r="BD26" s="19"/>
      <c r="BE26" s="19"/>
      <c r="BF26" s="19"/>
      <c r="BG26" s="186"/>
      <c r="BH26" s="6">
        <v>3</v>
      </c>
      <c r="BI26" s="19">
        <v>0</v>
      </c>
      <c r="BJ26" s="19">
        <v>16</v>
      </c>
      <c r="BK26" s="19">
        <v>1</v>
      </c>
      <c r="BL26" s="186"/>
      <c r="BM26" s="6"/>
      <c r="BN26" s="19"/>
      <c r="BO26" s="19"/>
      <c r="BP26" s="19"/>
      <c r="BQ26" s="186"/>
      <c r="BR26" s="6"/>
      <c r="BS26" s="19"/>
      <c r="BT26" s="19"/>
      <c r="BU26" s="19"/>
      <c r="BV26" s="186"/>
      <c r="BW26" s="6"/>
      <c r="BX26" s="19"/>
      <c r="BY26" s="19"/>
      <c r="BZ26" s="19"/>
      <c r="CA26" s="186"/>
      <c r="CB26" s="6"/>
      <c r="CC26" s="19"/>
      <c r="CD26" s="19"/>
      <c r="CE26" s="19"/>
      <c r="CF26" s="186"/>
      <c r="CG26" s="6"/>
      <c r="CH26" s="19"/>
      <c r="CI26" s="19"/>
      <c r="CJ26" s="19"/>
      <c r="CK26" s="186"/>
      <c r="CL26" s="6"/>
      <c r="CM26" s="19"/>
      <c r="CN26" s="19"/>
      <c r="CO26" s="19"/>
      <c r="CP26" s="186"/>
      <c r="CQ26" s="6"/>
      <c r="CR26" s="19"/>
      <c r="CS26" s="19"/>
      <c r="CT26" s="19"/>
      <c r="CU26" s="186"/>
      <c r="CV26" s="6">
        <v>8</v>
      </c>
      <c r="CW26" s="19">
        <v>0</v>
      </c>
      <c r="CX26" s="19">
        <v>30</v>
      </c>
      <c r="CY26" s="19">
        <v>2</v>
      </c>
      <c r="CZ26" s="186"/>
      <c r="DA26" s="6">
        <v>5</v>
      </c>
      <c r="DB26" s="19">
        <v>0</v>
      </c>
      <c r="DC26" s="19">
        <v>20</v>
      </c>
      <c r="DD26" s="19">
        <v>1</v>
      </c>
      <c r="DE26" s="186"/>
      <c r="DF26" s="6"/>
      <c r="DG26" s="19"/>
      <c r="DH26" s="19"/>
      <c r="DI26" s="19"/>
      <c r="DJ26" s="186"/>
      <c r="DK26" s="6"/>
      <c r="DL26" s="19"/>
      <c r="DM26" s="19"/>
      <c r="DN26" s="19"/>
      <c r="DO26" s="186"/>
      <c r="DP26" s="6"/>
      <c r="DQ26" s="19"/>
      <c r="DR26" s="19"/>
      <c r="DS26" s="19"/>
      <c r="DT26" s="186"/>
      <c r="DU26" s="6"/>
      <c r="DV26" s="19"/>
      <c r="DW26" s="19"/>
      <c r="DX26" s="19"/>
      <c r="DY26" s="186"/>
      <c r="DZ26" s="6"/>
      <c r="EA26" s="19"/>
      <c r="EB26" s="19"/>
      <c r="EC26" s="19"/>
      <c r="ED26" s="186"/>
      <c r="EE26" s="6"/>
      <c r="EF26" s="19"/>
      <c r="EG26" s="19"/>
      <c r="EH26" s="19"/>
      <c r="EI26" s="186"/>
      <c r="EJ26" s="6"/>
      <c r="EK26" s="19"/>
      <c r="EL26" s="19"/>
      <c r="EM26" s="19"/>
      <c r="EN26" s="243"/>
      <c r="EO26" s="6"/>
      <c r="EP26" s="19"/>
      <c r="EQ26" s="19"/>
      <c r="ER26" s="19"/>
      <c r="ES26" s="272"/>
      <c r="ET26" s="6"/>
      <c r="EU26" s="19"/>
      <c r="EV26" s="19"/>
      <c r="EW26" s="19"/>
      <c r="EX26" s="272"/>
      <c r="EY26" s="274"/>
      <c r="EZ26" s="273"/>
      <c r="FA26" s="273"/>
      <c r="FB26" s="273"/>
      <c r="FC26" s="275"/>
      <c r="FD26" s="279"/>
      <c r="FE26" s="279"/>
      <c r="FF26" s="279"/>
      <c r="FG26" s="273"/>
      <c r="FH26" s="281"/>
      <c r="FI26" s="273"/>
      <c r="FJ26" s="273"/>
      <c r="FK26" s="273"/>
      <c r="FL26" s="281"/>
      <c r="FM26" s="281"/>
      <c r="FN26" s="282"/>
      <c r="FO26" s="268"/>
      <c r="FP26" s="277"/>
      <c r="FQ26" s="274"/>
      <c r="FR26" s="273"/>
      <c r="FS26" s="273"/>
      <c r="FT26" s="273"/>
      <c r="FU26"/>
      <c r="FV26"/>
      <c r="FW26"/>
      <c r="FX26"/>
      <c r="FY26"/>
      <c r="FZ26"/>
    </row>
    <row r="27" spans="2:182" s="181" customFormat="1" ht="13.6" customHeight="1" x14ac:dyDescent="0.25">
      <c r="B27" s="17" t="s">
        <v>357</v>
      </c>
      <c r="C27" s="18" t="s">
        <v>424</v>
      </c>
      <c r="D27" s="24">
        <f>IF(ISNA(VLOOKUP($B27,Batting!$B$4:$D$65,3,FALSE)),0,(VLOOKUP($B27,Batting!$B$4:$D$65,3,FALSE)))</f>
        <v>1</v>
      </c>
      <c r="E27" s="19">
        <f t="shared" si="6"/>
        <v>1</v>
      </c>
      <c r="F27" s="25">
        <f t="shared" si="7"/>
        <v>5</v>
      </c>
      <c r="G27" s="26">
        <f t="shared" si="8"/>
        <v>0</v>
      </c>
      <c r="H27" s="26">
        <f t="shared" si="9"/>
        <v>34</v>
      </c>
      <c r="I27" s="26">
        <f t="shared" si="10"/>
        <v>2</v>
      </c>
      <c r="J27" s="25">
        <f t="shared" si="11"/>
        <v>2.5</v>
      </c>
      <c r="K27" s="25">
        <f t="shared" si="12"/>
        <v>6.8</v>
      </c>
      <c r="L27" s="27">
        <f t="shared" si="13"/>
        <v>17</v>
      </c>
      <c r="M27" s="218"/>
      <c r="N27" s="6">
        <v>5</v>
      </c>
      <c r="O27" s="19">
        <v>0</v>
      </c>
      <c r="P27" s="19">
        <v>34</v>
      </c>
      <c r="Q27" s="19">
        <v>2</v>
      </c>
      <c r="R27" s="186"/>
      <c r="S27" s="22">
        <f t="shared" si="14"/>
        <v>33.200000000000003</v>
      </c>
      <c r="T27" s="218"/>
      <c r="U27" s="210"/>
      <c r="V27" s="210"/>
      <c r="W27" s="219"/>
      <c r="X27" s="186"/>
      <c r="Y27" s="6"/>
      <c r="Z27" s="19"/>
      <c r="AA27" s="19"/>
      <c r="AB27" s="19"/>
      <c r="AC27" s="186"/>
      <c r="AD27" s="6"/>
      <c r="AE27" s="19"/>
      <c r="AF27" s="19"/>
      <c r="AG27" s="19"/>
      <c r="AH27" s="186"/>
      <c r="AI27" s="6"/>
      <c r="AJ27" s="19"/>
      <c r="AK27" s="19"/>
      <c r="AL27" s="19"/>
      <c r="AM27" s="186"/>
      <c r="AN27" s="6"/>
      <c r="AO27" s="19"/>
      <c r="AP27" s="19"/>
      <c r="AQ27" s="19"/>
      <c r="AR27" s="186"/>
      <c r="AS27" s="6"/>
      <c r="AT27" s="19"/>
      <c r="AU27" s="19"/>
      <c r="AV27" s="19"/>
      <c r="AW27" s="186"/>
      <c r="AX27" s="28"/>
      <c r="AY27" s="19"/>
      <c r="AZ27" s="19"/>
      <c r="BA27" s="19"/>
      <c r="BB27" s="186"/>
      <c r="BC27" s="28"/>
      <c r="BD27" s="19"/>
      <c r="BE27" s="19"/>
      <c r="BF27" s="19"/>
      <c r="BG27" s="186"/>
      <c r="BH27" s="6"/>
      <c r="BI27" s="19"/>
      <c r="BJ27" s="19"/>
      <c r="BK27" s="19"/>
      <c r="BL27" s="186"/>
      <c r="BM27" s="6"/>
      <c r="BN27" s="19"/>
      <c r="BO27" s="19"/>
      <c r="BP27" s="19"/>
      <c r="BQ27" s="186"/>
      <c r="BR27" s="6"/>
      <c r="BS27" s="19"/>
      <c r="BT27" s="19"/>
      <c r="BU27" s="19"/>
      <c r="BV27" s="186"/>
      <c r="BW27" s="6"/>
      <c r="BX27" s="19"/>
      <c r="BY27" s="19"/>
      <c r="BZ27" s="19"/>
      <c r="CA27" s="186"/>
      <c r="CB27" s="6"/>
      <c r="CC27" s="19"/>
      <c r="CD27" s="19"/>
      <c r="CE27" s="19"/>
      <c r="CF27" s="186"/>
      <c r="CG27" s="6"/>
      <c r="CH27" s="19"/>
      <c r="CI27" s="19"/>
      <c r="CJ27" s="19"/>
      <c r="CK27" s="186"/>
      <c r="CL27" s="6"/>
      <c r="CM27" s="19"/>
      <c r="CN27" s="19"/>
      <c r="CO27" s="19"/>
      <c r="CP27" s="186"/>
      <c r="CQ27" s="6"/>
      <c r="CR27" s="19"/>
      <c r="CS27" s="19"/>
      <c r="CT27" s="19"/>
      <c r="CU27" s="186"/>
      <c r="CV27" s="6"/>
      <c r="CW27" s="19"/>
      <c r="CX27" s="19"/>
      <c r="CY27" s="19"/>
      <c r="CZ27" s="186"/>
      <c r="DA27" s="6">
        <v>5</v>
      </c>
      <c r="DB27" s="19">
        <v>0</v>
      </c>
      <c r="DC27" s="19">
        <v>34</v>
      </c>
      <c r="DD27" s="19">
        <v>2</v>
      </c>
      <c r="DE27" s="186"/>
      <c r="DF27" s="6"/>
      <c r="DG27" s="19"/>
      <c r="DH27" s="19"/>
      <c r="DI27" s="19"/>
      <c r="DJ27" s="186"/>
      <c r="DK27" s="6"/>
      <c r="DL27" s="19"/>
      <c r="DM27" s="19"/>
      <c r="DN27" s="19"/>
      <c r="DO27" s="186"/>
      <c r="DP27" s="6"/>
      <c r="DQ27" s="19"/>
      <c r="DR27" s="19"/>
      <c r="DS27" s="19"/>
      <c r="DT27" s="186"/>
      <c r="DU27" s="6"/>
      <c r="DV27" s="19"/>
      <c r="DW27" s="19"/>
      <c r="DX27" s="19"/>
      <c r="DY27" s="186"/>
      <c r="DZ27" s="6"/>
      <c r="EA27" s="19"/>
      <c r="EB27" s="19"/>
      <c r="EC27" s="19"/>
      <c r="ED27" s="186"/>
      <c r="EE27" s="6"/>
      <c r="EF27" s="19"/>
      <c r="EG27" s="19"/>
      <c r="EH27" s="19"/>
      <c r="EI27" s="186"/>
      <c r="EJ27" s="6"/>
      <c r="EK27" s="19"/>
      <c r="EL27" s="19"/>
      <c r="EM27" s="19"/>
      <c r="EN27" s="243"/>
      <c r="EO27" s="6"/>
      <c r="EP27" s="19"/>
      <c r="EQ27" s="19"/>
      <c r="ER27" s="19"/>
      <c r="ES27" s="272"/>
      <c r="ET27" s="6"/>
      <c r="EU27" s="19"/>
      <c r="EV27" s="19"/>
      <c r="EW27" s="19"/>
      <c r="EX27" s="272"/>
      <c r="EY27" s="274"/>
      <c r="EZ27" s="273"/>
      <c r="FA27" s="273"/>
      <c r="FB27" s="273"/>
      <c r="FC27" s="275"/>
      <c r="FD27" s="279"/>
      <c r="FE27" s="279"/>
      <c r="FF27" s="279"/>
      <c r="FG27" s="273"/>
      <c r="FH27" s="281"/>
      <c r="FI27" s="273"/>
      <c r="FJ27" s="273"/>
      <c r="FK27" s="273"/>
      <c r="FL27" s="281"/>
      <c r="FM27" s="281"/>
      <c r="FN27" s="282"/>
      <c r="FO27" s="268"/>
      <c r="FP27" s="277"/>
      <c r="FQ27" s="274"/>
      <c r="FR27" s="273"/>
      <c r="FS27" s="273"/>
      <c r="FT27" s="273"/>
      <c r="FU27"/>
      <c r="FV27"/>
      <c r="FW27"/>
      <c r="FX27"/>
      <c r="FY27"/>
      <c r="FZ27"/>
    </row>
    <row r="28" spans="2:182" s="181" customFormat="1" ht="13.6" customHeight="1" x14ac:dyDescent="0.25">
      <c r="B28" s="17" t="s">
        <v>353</v>
      </c>
      <c r="C28" s="18" t="s">
        <v>423</v>
      </c>
      <c r="D28" s="24">
        <f>IF(ISNA(VLOOKUP($B28,Batting!$B$4:$D$65,3,FALSE)),0,(VLOOKUP($B28,Batting!$B$4:$D$65,3,FALSE)))</f>
        <v>4</v>
      </c>
      <c r="E28" s="19">
        <f t="shared" si="6"/>
        <v>4</v>
      </c>
      <c r="F28" s="25">
        <f t="shared" si="7"/>
        <v>32.166666666666664</v>
      </c>
      <c r="G28" s="26">
        <f t="shared" si="8"/>
        <v>7</v>
      </c>
      <c r="H28" s="26">
        <f t="shared" si="9"/>
        <v>129</v>
      </c>
      <c r="I28" s="26">
        <f t="shared" si="10"/>
        <v>7</v>
      </c>
      <c r="J28" s="25">
        <f t="shared" si="11"/>
        <v>4.5952380952380949</v>
      </c>
      <c r="K28" s="25">
        <f t="shared" si="12"/>
        <v>4.0103626943005182</v>
      </c>
      <c r="L28" s="27">
        <f t="shared" si="13"/>
        <v>18.428571428571427</v>
      </c>
      <c r="M28" s="218"/>
      <c r="N28" s="28">
        <f>10+(1/6)</f>
        <v>10.166666666666666</v>
      </c>
      <c r="O28" s="19">
        <v>3</v>
      </c>
      <c r="P28" s="19">
        <v>46</v>
      </c>
      <c r="Q28" s="19">
        <v>3</v>
      </c>
      <c r="R28" s="186"/>
      <c r="S28" s="22">
        <f t="shared" si="14"/>
        <v>114.2</v>
      </c>
      <c r="T28" s="218"/>
      <c r="U28" s="210"/>
      <c r="V28" s="210"/>
      <c r="W28" s="219"/>
      <c r="X28" s="186"/>
      <c r="Y28" s="6"/>
      <c r="Z28" s="19"/>
      <c r="AA28" s="19"/>
      <c r="AB28" s="19"/>
      <c r="AC28" s="186"/>
      <c r="AD28" s="6"/>
      <c r="AE28" s="19"/>
      <c r="AF28" s="19"/>
      <c r="AG28" s="19"/>
      <c r="AH28" s="186"/>
      <c r="AI28" s="6"/>
      <c r="AJ28" s="19"/>
      <c r="AK28" s="19"/>
      <c r="AL28" s="19"/>
      <c r="AM28" s="186"/>
      <c r="AN28" s="6"/>
      <c r="AO28" s="19"/>
      <c r="AP28" s="19"/>
      <c r="AQ28" s="19"/>
      <c r="AR28" s="186"/>
      <c r="AS28" s="6"/>
      <c r="AT28" s="19"/>
      <c r="AU28" s="19"/>
      <c r="AV28" s="19"/>
      <c r="AW28" s="186"/>
      <c r="AX28" s="28"/>
      <c r="AY28" s="19"/>
      <c r="AZ28" s="19"/>
      <c r="BA28" s="19"/>
      <c r="BB28" s="186"/>
      <c r="BC28" s="28"/>
      <c r="BD28" s="19"/>
      <c r="BE28" s="19"/>
      <c r="BF28" s="19"/>
      <c r="BG28" s="186"/>
      <c r="BH28" s="6"/>
      <c r="BI28" s="19"/>
      <c r="BJ28" s="19"/>
      <c r="BK28" s="19"/>
      <c r="BL28" s="186"/>
      <c r="BM28" s="6"/>
      <c r="BN28" s="19"/>
      <c r="BO28" s="19"/>
      <c r="BP28" s="19"/>
      <c r="BQ28" s="186"/>
      <c r="BR28" s="6"/>
      <c r="BS28" s="19"/>
      <c r="BT28" s="19"/>
      <c r="BU28" s="19"/>
      <c r="BV28" s="186"/>
      <c r="BW28" s="6"/>
      <c r="BX28" s="19"/>
      <c r="BY28" s="19"/>
      <c r="BZ28" s="19"/>
      <c r="CA28" s="186"/>
      <c r="CB28" s="6"/>
      <c r="CC28" s="19"/>
      <c r="CD28" s="19"/>
      <c r="CE28" s="19"/>
      <c r="CF28" s="186"/>
      <c r="CG28" s="6"/>
      <c r="CH28" s="19"/>
      <c r="CI28" s="19"/>
      <c r="CJ28" s="19"/>
      <c r="CK28" s="186"/>
      <c r="CL28" s="6"/>
      <c r="CM28" s="19"/>
      <c r="CN28" s="19"/>
      <c r="CO28" s="19"/>
      <c r="CP28" s="186"/>
      <c r="CQ28" s="6">
        <v>8</v>
      </c>
      <c r="CR28" s="19">
        <v>1</v>
      </c>
      <c r="CS28" s="19">
        <v>27</v>
      </c>
      <c r="CT28" s="19">
        <v>2</v>
      </c>
      <c r="CU28" s="186"/>
      <c r="CV28" s="6"/>
      <c r="CW28" s="19"/>
      <c r="CX28" s="19"/>
      <c r="CY28" s="19"/>
      <c r="CZ28" s="186"/>
      <c r="DA28" s="28">
        <f>10+(1/6)</f>
        <v>10.166666666666666</v>
      </c>
      <c r="DB28" s="19">
        <v>3</v>
      </c>
      <c r="DC28" s="19">
        <v>46</v>
      </c>
      <c r="DD28" s="19">
        <v>3</v>
      </c>
      <c r="DE28" s="186"/>
      <c r="DF28" s="6"/>
      <c r="DG28" s="19"/>
      <c r="DH28" s="19"/>
      <c r="DI28" s="19"/>
      <c r="DJ28" s="186"/>
      <c r="DK28" s="6"/>
      <c r="DL28" s="19"/>
      <c r="DM28" s="19"/>
      <c r="DN28" s="19"/>
      <c r="DO28" s="186"/>
      <c r="DP28" s="6"/>
      <c r="DQ28" s="19"/>
      <c r="DR28" s="19"/>
      <c r="DS28" s="19"/>
      <c r="DT28" s="186"/>
      <c r="DU28" s="6"/>
      <c r="DV28" s="19"/>
      <c r="DW28" s="19"/>
      <c r="DX28" s="19"/>
      <c r="DY28" s="186"/>
      <c r="DZ28" s="6"/>
      <c r="EA28" s="19"/>
      <c r="EB28" s="19"/>
      <c r="EC28" s="19"/>
      <c r="ED28" s="186"/>
      <c r="EE28" s="6"/>
      <c r="EF28" s="19"/>
      <c r="EG28" s="19"/>
      <c r="EH28" s="19"/>
      <c r="EI28" s="186"/>
      <c r="EJ28" s="6">
        <v>6</v>
      </c>
      <c r="EK28" s="19">
        <v>2</v>
      </c>
      <c r="EL28" s="19">
        <v>9</v>
      </c>
      <c r="EM28" s="19">
        <v>2</v>
      </c>
      <c r="EN28" s="243"/>
      <c r="EO28" s="6"/>
      <c r="EP28" s="19"/>
      <c r="EQ28" s="19"/>
      <c r="ER28" s="19"/>
      <c r="ES28" s="272"/>
      <c r="ET28" s="6">
        <v>8</v>
      </c>
      <c r="EU28" s="19">
        <v>1</v>
      </c>
      <c r="EV28" s="19">
        <v>47</v>
      </c>
      <c r="EW28" s="19">
        <v>0</v>
      </c>
      <c r="EX28" s="272"/>
      <c r="EY28" s="274"/>
      <c r="EZ28" s="273"/>
      <c r="FA28" s="273"/>
      <c r="FB28" s="273"/>
      <c r="FC28" s="275"/>
      <c r="FD28" s="279"/>
      <c r="FE28" s="279"/>
      <c r="FF28" s="279"/>
      <c r="FG28" s="273"/>
      <c r="FH28" s="281"/>
      <c r="FI28" s="273"/>
      <c r="FJ28" s="273"/>
      <c r="FK28" s="273"/>
      <c r="FL28" s="281"/>
      <c r="FM28" s="281"/>
      <c r="FN28" s="282"/>
      <c r="FO28" s="268"/>
      <c r="FP28" s="277"/>
      <c r="FQ28" s="274"/>
      <c r="FR28" s="273"/>
      <c r="FS28" s="273"/>
      <c r="FT28" s="273"/>
      <c r="FU28"/>
      <c r="FV28"/>
      <c r="FW28"/>
      <c r="FX28"/>
      <c r="FY28"/>
      <c r="FZ28"/>
    </row>
    <row r="29" spans="2:182" s="181" customFormat="1" ht="13.6" customHeight="1" x14ac:dyDescent="0.25">
      <c r="B29" s="17" t="s">
        <v>293</v>
      </c>
      <c r="C29" s="18" t="s">
        <v>423</v>
      </c>
      <c r="D29" s="24">
        <f>IF(ISNA(VLOOKUP($B29,Batting!$B$4:$D$65,3,FALSE)),0,(VLOOKUP($B29,Batting!$B$4:$D$65,3,FALSE)))</f>
        <v>1</v>
      </c>
      <c r="E29" s="19">
        <f t="shared" si="6"/>
        <v>1</v>
      </c>
      <c r="F29" s="25">
        <f t="shared" si="7"/>
        <v>7</v>
      </c>
      <c r="G29" s="26">
        <f t="shared" si="8"/>
        <v>0</v>
      </c>
      <c r="H29" s="26">
        <f t="shared" si="9"/>
        <v>37</v>
      </c>
      <c r="I29" s="26">
        <f t="shared" si="10"/>
        <v>2</v>
      </c>
      <c r="J29" s="25">
        <f t="shared" si="11"/>
        <v>3.5</v>
      </c>
      <c r="K29" s="25">
        <f t="shared" si="12"/>
        <v>5.2857142857142856</v>
      </c>
      <c r="L29" s="27">
        <f t="shared" si="13"/>
        <v>18.5</v>
      </c>
      <c r="M29" s="218"/>
      <c r="N29" s="6">
        <v>7</v>
      </c>
      <c r="O29" s="19">
        <v>0</v>
      </c>
      <c r="P29" s="19">
        <v>37</v>
      </c>
      <c r="Q29" s="19">
        <v>2</v>
      </c>
      <c r="R29" s="186"/>
      <c r="S29" s="22">
        <f t="shared" si="14"/>
        <v>32.6</v>
      </c>
      <c r="T29" s="218"/>
      <c r="U29" s="210"/>
      <c r="V29" s="210"/>
      <c r="W29" s="219"/>
      <c r="X29" s="186"/>
      <c r="Y29" s="28"/>
      <c r="Z29" s="19"/>
      <c r="AA29" s="19"/>
      <c r="AB29" s="19"/>
      <c r="AC29" s="186"/>
      <c r="AD29" s="6"/>
      <c r="AE29" s="19"/>
      <c r="AF29" s="19"/>
      <c r="AG29" s="19"/>
      <c r="AH29" s="186"/>
      <c r="AI29" s="6">
        <v>7</v>
      </c>
      <c r="AJ29" s="19">
        <v>0</v>
      </c>
      <c r="AK29" s="19">
        <v>37</v>
      </c>
      <c r="AL29" s="19">
        <v>2</v>
      </c>
      <c r="AM29" s="186"/>
      <c r="AN29" s="6"/>
      <c r="AO29" s="19"/>
      <c r="AP29" s="19"/>
      <c r="AQ29" s="19"/>
      <c r="AR29" s="186"/>
      <c r="AS29" s="6"/>
      <c r="AT29" s="19"/>
      <c r="AU29" s="19"/>
      <c r="AV29" s="19"/>
      <c r="AW29" s="186"/>
      <c r="AX29" s="6"/>
      <c r="AY29" s="19"/>
      <c r="AZ29" s="19"/>
      <c r="BA29" s="19"/>
      <c r="BB29" s="186"/>
      <c r="BC29" s="6"/>
      <c r="BD29" s="19"/>
      <c r="BE29" s="19"/>
      <c r="BF29" s="19"/>
      <c r="BG29" s="186"/>
      <c r="BH29" s="6"/>
      <c r="BI29" s="19"/>
      <c r="BJ29" s="19"/>
      <c r="BK29" s="19"/>
      <c r="BL29" s="186"/>
      <c r="BM29" s="6"/>
      <c r="BN29" s="19"/>
      <c r="BO29" s="19"/>
      <c r="BP29" s="19"/>
      <c r="BQ29" s="186"/>
      <c r="BR29" s="6"/>
      <c r="BS29" s="19"/>
      <c r="BT29" s="19"/>
      <c r="BU29" s="19"/>
      <c r="BV29" s="186"/>
      <c r="BW29" s="6"/>
      <c r="BX29" s="19"/>
      <c r="BY29" s="19"/>
      <c r="BZ29" s="19"/>
      <c r="CA29" s="186"/>
      <c r="CB29" s="6"/>
      <c r="CC29" s="19"/>
      <c r="CD29" s="19"/>
      <c r="CE29" s="19"/>
      <c r="CF29" s="186"/>
      <c r="CG29" s="6"/>
      <c r="CH29" s="19"/>
      <c r="CI29" s="19"/>
      <c r="CJ29" s="19"/>
      <c r="CK29" s="186"/>
      <c r="CL29" s="6"/>
      <c r="CM29" s="19"/>
      <c r="CN29" s="19"/>
      <c r="CO29" s="19"/>
      <c r="CP29" s="186"/>
      <c r="CQ29" s="6"/>
      <c r="CR29" s="19"/>
      <c r="CS29" s="19"/>
      <c r="CT29" s="19"/>
      <c r="CU29" s="186"/>
      <c r="CV29" s="6"/>
      <c r="CW29" s="19"/>
      <c r="CX29" s="19"/>
      <c r="CY29" s="19"/>
      <c r="CZ29" s="186"/>
      <c r="DA29" s="6"/>
      <c r="DB29" s="19"/>
      <c r="DC29" s="19"/>
      <c r="DD29" s="19"/>
      <c r="DE29" s="186"/>
      <c r="DF29" s="6"/>
      <c r="DG29" s="19"/>
      <c r="DH29" s="19"/>
      <c r="DI29" s="19"/>
      <c r="DJ29" s="186"/>
      <c r="DK29" s="6"/>
      <c r="DL29" s="19"/>
      <c r="DM29" s="19"/>
      <c r="DN29" s="19"/>
      <c r="DO29" s="186"/>
      <c r="DP29" s="6"/>
      <c r="DQ29" s="19"/>
      <c r="DR29" s="19"/>
      <c r="DS29" s="19"/>
      <c r="DT29" s="186"/>
      <c r="DU29" s="6"/>
      <c r="DV29" s="19"/>
      <c r="DW29" s="19"/>
      <c r="DX29" s="19"/>
      <c r="DY29" s="186"/>
      <c r="DZ29" s="6"/>
      <c r="EA29" s="19"/>
      <c r="EB29" s="19"/>
      <c r="EC29" s="19"/>
      <c r="ED29" s="186"/>
      <c r="EE29" s="6"/>
      <c r="EF29" s="19"/>
      <c r="EG29" s="19"/>
      <c r="EH29" s="19"/>
      <c r="EI29" s="186"/>
      <c r="EJ29" s="6"/>
      <c r="EK29" s="19"/>
      <c r="EL29" s="19"/>
      <c r="EM29" s="19"/>
      <c r="EN29" s="243"/>
      <c r="EO29" s="6"/>
      <c r="EP29" s="19"/>
      <c r="EQ29" s="19"/>
      <c r="ER29" s="19"/>
      <c r="ES29" s="272"/>
      <c r="ET29" s="6"/>
      <c r="EU29" s="19"/>
      <c r="EV29" s="19"/>
      <c r="EW29" s="19"/>
      <c r="EX29" s="272"/>
      <c r="EY29" s="274"/>
      <c r="EZ29" s="273"/>
      <c r="FA29" s="273"/>
      <c r="FB29" s="273"/>
      <c r="FC29" s="275"/>
      <c r="FD29" s="279"/>
      <c r="FE29" s="279"/>
      <c r="FF29" s="279"/>
      <c r="FG29" s="273"/>
      <c r="FH29" s="281"/>
      <c r="FI29" s="273"/>
      <c r="FJ29" s="273"/>
      <c r="FK29" s="273"/>
      <c r="FL29" s="281"/>
      <c r="FM29" s="281"/>
      <c r="FN29" s="282"/>
      <c r="FO29" s="268"/>
      <c r="FP29" s="277"/>
      <c r="FQ29" s="274"/>
      <c r="FR29" s="273"/>
      <c r="FS29" s="273"/>
      <c r="FT29" s="273"/>
      <c r="FU29"/>
      <c r="FV29"/>
      <c r="FW29"/>
      <c r="FX29"/>
      <c r="FY29"/>
      <c r="FZ29"/>
    </row>
    <row r="30" spans="2:182" s="181" customFormat="1" ht="13.6" customHeight="1" x14ac:dyDescent="0.25">
      <c r="B30" s="17" t="s">
        <v>296</v>
      </c>
      <c r="C30" s="18" t="s">
        <v>420</v>
      </c>
      <c r="D30" s="24">
        <f>IF(ISNA(VLOOKUP($B30,Batting!$B$4:$D$65,3,FALSE)),0,(VLOOKUP($B30,Batting!$B$4:$D$65,3,FALSE)))</f>
        <v>1</v>
      </c>
      <c r="E30" s="19">
        <f t="shared" si="6"/>
        <v>1</v>
      </c>
      <c r="F30" s="25">
        <f t="shared" si="7"/>
        <v>8</v>
      </c>
      <c r="G30" s="26">
        <f t="shared" si="8"/>
        <v>1</v>
      </c>
      <c r="H30" s="26">
        <f t="shared" si="9"/>
        <v>38</v>
      </c>
      <c r="I30" s="26">
        <f t="shared" si="10"/>
        <v>2</v>
      </c>
      <c r="J30" s="25">
        <f t="shared" si="11"/>
        <v>4</v>
      </c>
      <c r="K30" s="25">
        <f t="shared" si="12"/>
        <v>4.75</v>
      </c>
      <c r="L30" s="27">
        <f t="shared" si="13"/>
        <v>19</v>
      </c>
      <c r="M30" s="218"/>
      <c r="N30" s="6">
        <v>8</v>
      </c>
      <c r="O30" s="19">
        <v>1</v>
      </c>
      <c r="P30" s="19">
        <v>38</v>
      </c>
      <c r="Q30" s="19">
        <v>2</v>
      </c>
      <c r="R30" s="186"/>
      <c r="S30" s="22">
        <f t="shared" si="14"/>
        <v>32.4</v>
      </c>
      <c r="T30" s="218"/>
      <c r="U30" s="210"/>
      <c r="V30" s="210"/>
      <c r="W30" s="219"/>
      <c r="X30" s="186"/>
      <c r="Y30" s="28"/>
      <c r="Z30" s="19"/>
      <c r="AA30" s="19"/>
      <c r="AB30" s="19"/>
      <c r="AC30" s="186"/>
      <c r="AD30" s="6"/>
      <c r="AE30" s="19"/>
      <c r="AF30" s="19"/>
      <c r="AG30" s="19"/>
      <c r="AH30" s="186"/>
      <c r="AI30" s="6"/>
      <c r="AJ30" s="19"/>
      <c r="AK30" s="19"/>
      <c r="AL30" s="19"/>
      <c r="AM30" s="186"/>
      <c r="AN30" s="6"/>
      <c r="AO30" s="19"/>
      <c r="AP30" s="19"/>
      <c r="AQ30" s="19"/>
      <c r="AR30" s="186"/>
      <c r="AS30" s="6">
        <v>8</v>
      </c>
      <c r="AT30" s="19">
        <v>1</v>
      </c>
      <c r="AU30" s="19">
        <v>38</v>
      </c>
      <c r="AV30" s="19">
        <v>2</v>
      </c>
      <c r="AW30" s="186"/>
      <c r="AX30" s="6"/>
      <c r="AY30" s="19"/>
      <c r="AZ30" s="19"/>
      <c r="BA30" s="19"/>
      <c r="BB30" s="186"/>
      <c r="BC30" s="6"/>
      <c r="BD30" s="19"/>
      <c r="BE30" s="19"/>
      <c r="BF30" s="19"/>
      <c r="BG30" s="186"/>
      <c r="BH30" s="6"/>
      <c r="BI30" s="19"/>
      <c r="BJ30" s="19"/>
      <c r="BK30" s="19"/>
      <c r="BL30" s="186"/>
      <c r="BM30" s="6"/>
      <c r="BN30" s="19"/>
      <c r="BO30" s="19"/>
      <c r="BP30" s="19"/>
      <c r="BQ30" s="186"/>
      <c r="BR30" s="6"/>
      <c r="BS30" s="19"/>
      <c r="BT30" s="19"/>
      <c r="BU30" s="19"/>
      <c r="BV30" s="186"/>
      <c r="BW30" s="6"/>
      <c r="BX30" s="19"/>
      <c r="BY30" s="19"/>
      <c r="BZ30" s="19"/>
      <c r="CA30" s="186"/>
      <c r="CB30" s="6"/>
      <c r="CC30" s="19"/>
      <c r="CD30" s="19"/>
      <c r="CE30" s="19"/>
      <c r="CF30" s="186"/>
      <c r="CG30" s="6"/>
      <c r="CH30" s="19"/>
      <c r="CI30" s="19"/>
      <c r="CJ30" s="19"/>
      <c r="CK30" s="186"/>
      <c r="CL30" s="6"/>
      <c r="CM30" s="19"/>
      <c r="CN30" s="19"/>
      <c r="CO30" s="19"/>
      <c r="CP30" s="186"/>
      <c r="CQ30" s="6"/>
      <c r="CR30" s="19"/>
      <c r="CS30" s="19"/>
      <c r="CT30" s="19"/>
      <c r="CU30" s="186"/>
      <c r="CV30" s="6"/>
      <c r="CW30" s="19"/>
      <c r="CX30" s="19"/>
      <c r="CY30" s="19"/>
      <c r="CZ30" s="186"/>
      <c r="DA30" s="6"/>
      <c r="DB30" s="19"/>
      <c r="DC30" s="19"/>
      <c r="DD30" s="19"/>
      <c r="DE30" s="186"/>
      <c r="DF30" s="6"/>
      <c r="DG30" s="19"/>
      <c r="DH30" s="19"/>
      <c r="DI30" s="19"/>
      <c r="DJ30" s="186"/>
      <c r="DK30" s="6"/>
      <c r="DL30" s="19"/>
      <c r="DM30" s="19"/>
      <c r="DN30" s="19"/>
      <c r="DO30" s="186"/>
      <c r="DP30" s="6"/>
      <c r="DQ30" s="19"/>
      <c r="DR30" s="19"/>
      <c r="DS30" s="19"/>
      <c r="DT30" s="186"/>
      <c r="DU30" s="6"/>
      <c r="DV30" s="19"/>
      <c r="DW30" s="19"/>
      <c r="DX30" s="19"/>
      <c r="DY30" s="186"/>
      <c r="DZ30" s="6"/>
      <c r="EA30" s="19"/>
      <c r="EB30" s="19"/>
      <c r="EC30" s="19"/>
      <c r="ED30" s="186"/>
      <c r="EE30" s="6"/>
      <c r="EF30" s="19"/>
      <c r="EG30" s="19"/>
      <c r="EH30" s="19"/>
      <c r="EI30" s="186"/>
      <c r="EJ30" s="6"/>
      <c r="EK30" s="19"/>
      <c r="EL30" s="19"/>
      <c r="EM30" s="19"/>
      <c r="EN30" s="243"/>
      <c r="EO30" s="6"/>
      <c r="EP30" s="19"/>
      <c r="EQ30" s="19"/>
      <c r="ER30" s="19"/>
      <c r="ES30" s="272"/>
      <c r="ET30" s="6"/>
      <c r="EU30" s="19"/>
      <c r="EV30" s="19"/>
      <c r="EW30" s="19"/>
      <c r="EX30" s="272"/>
      <c r="EY30" s="274"/>
      <c r="EZ30" s="273"/>
      <c r="FA30" s="273"/>
      <c r="FB30" s="273"/>
      <c r="FC30" s="275"/>
      <c r="FD30" s="279"/>
      <c r="FE30" s="279"/>
      <c r="FF30" s="279"/>
      <c r="FG30" s="273"/>
      <c r="FH30" s="281"/>
      <c r="FI30" s="273"/>
      <c r="FJ30" s="273"/>
      <c r="FK30" s="273"/>
      <c r="FL30" s="281"/>
      <c r="FM30" s="281"/>
      <c r="FN30" s="282"/>
      <c r="FO30" s="268"/>
      <c r="FP30" s="277"/>
      <c r="FQ30" s="274"/>
      <c r="FR30" s="273"/>
      <c r="FS30" s="273"/>
      <c r="FT30" s="273"/>
      <c r="FU30"/>
      <c r="FV30"/>
      <c r="FW30"/>
      <c r="FX30"/>
      <c r="FY30"/>
      <c r="FZ30"/>
    </row>
    <row r="31" spans="2:182" s="181" customFormat="1" ht="13.6" customHeight="1" x14ac:dyDescent="0.25">
      <c r="B31" s="17" t="s">
        <v>329</v>
      </c>
      <c r="C31" s="18" t="s">
        <v>419</v>
      </c>
      <c r="D31" s="24">
        <f>IF(ISNA(VLOOKUP($B31,Batting!$B$4:$D$65,3,FALSE)),0,(VLOOKUP($B31,Batting!$B$4:$D$65,3,FALSE)))</f>
        <v>1</v>
      </c>
      <c r="E31" s="19">
        <f t="shared" si="6"/>
        <v>1</v>
      </c>
      <c r="F31" s="25">
        <f t="shared" si="7"/>
        <v>5</v>
      </c>
      <c r="G31" s="26">
        <f t="shared" si="8"/>
        <v>0</v>
      </c>
      <c r="H31" s="26">
        <f t="shared" si="9"/>
        <v>19</v>
      </c>
      <c r="I31" s="26">
        <f t="shared" si="10"/>
        <v>1</v>
      </c>
      <c r="J31" s="25">
        <f t="shared" si="11"/>
        <v>5</v>
      </c>
      <c r="K31" s="25">
        <f t="shared" si="12"/>
        <v>3.8</v>
      </c>
      <c r="L31" s="27">
        <f t="shared" si="13"/>
        <v>19</v>
      </c>
      <c r="M31" s="218"/>
      <c r="N31" s="6">
        <v>5</v>
      </c>
      <c r="O31" s="19">
        <v>0</v>
      </c>
      <c r="P31" s="19">
        <v>19</v>
      </c>
      <c r="Q31" s="19">
        <v>1</v>
      </c>
      <c r="R31" s="186"/>
      <c r="S31" s="22">
        <f t="shared" si="14"/>
        <v>16.2</v>
      </c>
      <c r="T31" s="218"/>
      <c r="U31" s="210"/>
      <c r="V31" s="210"/>
      <c r="W31" s="219"/>
      <c r="X31" s="186"/>
      <c r="Y31" s="28"/>
      <c r="Z31" s="19"/>
      <c r="AA31" s="19"/>
      <c r="AB31" s="19"/>
      <c r="AC31" s="186"/>
      <c r="AD31" s="6"/>
      <c r="AE31" s="19"/>
      <c r="AF31" s="19"/>
      <c r="AG31" s="19"/>
      <c r="AH31" s="186"/>
      <c r="AI31" s="6"/>
      <c r="AJ31" s="19"/>
      <c r="AK31" s="19"/>
      <c r="AL31" s="19"/>
      <c r="AM31" s="186"/>
      <c r="AN31" s="6"/>
      <c r="AO31" s="19"/>
      <c r="AP31" s="19"/>
      <c r="AQ31" s="19"/>
      <c r="AR31" s="186"/>
      <c r="AS31" s="6"/>
      <c r="AT31" s="19"/>
      <c r="AU31" s="19"/>
      <c r="AV31" s="19"/>
      <c r="AW31" s="186"/>
      <c r="AX31" s="28"/>
      <c r="AY31" s="19"/>
      <c r="AZ31" s="19"/>
      <c r="BA31" s="19"/>
      <c r="BB31" s="186"/>
      <c r="BC31" s="28"/>
      <c r="BD31" s="19"/>
      <c r="BE31" s="19"/>
      <c r="BF31" s="19"/>
      <c r="BG31" s="186"/>
      <c r="BH31" s="6"/>
      <c r="BI31" s="19"/>
      <c r="BJ31" s="19"/>
      <c r="BK31" s="19"/>
      <c r="BL31" s="186"/>
      <c r="BM31" s="6">
        <v>5</v>
      </c>
      <c r="BN31" s="19">
        <v>0</v>
      </c>
      <c r="BO31" s="19">
        <v>19</v>
      </c>
      <c r="BP31" s="19">
        <v>1</v>
      </c>
      <c r="BQ31" s="186"/>
      <c r="BR31" s="6"/>
      <c r="BS31" s="19"/>
      <c r="BT31" s="19"/>
      <c r="BU31" s="19"/>
      <c r="BV31" s="186"/>
      <c r="BW31" s="6"/>
      <c r="BX31" s="19"/>
      <c r="BY31" s="19"/>
      <c r="BZ31" s="19"/>
      <c r="CA31" s="186"/>
      <c r="CB31" s="6"/>
      <c r="CC31" s="19"/>
      <c r="CD31" s="19"/>
      <c r="CE31" s="19"/>
      <c r="CF31" s="186"/>
      <c r="CG31" s="6"/>
      <c r="CH31" s="19"/>
      <c r="CI31" s="19"/>
      <c r="CJ31" s="19"/>
      <c r="CK31" s="186"/>
      <c r="CL31" s="6"/>
      <c r="CM31" s="19"/>
      <c r="CN31" s="19"/>
      <c r="CO31" s="19"/>
      <c r="CP31" s="186"/>
      <c r="CQ31" s="6"/>
      <c r="CR31" s="19"/>
      <c r="CS31" s="19"/>
      <c r="CT31" s="19"/>
      <c r="CU31" s="186"/>
      <c r="CV31" s="6"/>
      <c r="CW31" s="19"/>
      <c r="CX31" s="19"/>
      <c r="CY31" s="19"/>
      <c r="CZ31" s="186"/>
      <c r="DA31" s="6"/>
      <c r="DB31" s="19"/>
      <c r="DC31" s="19"/>
      <c r="DD31" s="19"/>
      <c r="DE31" s="186"/>
      <c r="DF31" s="6"/>
      <c r="DG31" s="19"/>
      <c r="DH31" s="19"/>
      <c r="DI31" s="19"/>
      <c r="DJ31" s="186"/>
      <c r="DK31" s="6"/>
      <c r="DL31" s="19"/>
      <c r="DM31" s="19"/>
      <c r="DN31" s="19"/>
      <c r="DO31" s="186"/>
      <c r="DP31" s="6"/>
      <c r="DQ31" s="19"/>
      <c r="DR31" s="19"/>
      <c r="DS31" s="19"/>
      <c r="DT31" s="186"/>
      <c r="DU31" s="6"/>
      <c r="DV31" s="19"/>
      <c r="DW31" s="19"/>
      <c r="DX31" s="19"/>
      <c r="DY31" s="186"/>
      <c r="DZ31" s="6"/>
      <c r="EA31" s="19"/>
      <c r="EB31" s="19"/>
      <c r="EC31" s="19"/>
      <c r="ED31" s="186"/>
      <c r="EE31" s="6"/>
      <c r="EF31" s="19"/>
      <c r="EG31" s="19"/>
      <c r="EH31" s="19"/>
      <c r="EI31" s="186"/>
      <c r="EJ31" s="6"/>
      <c r="EK31" s="19"/>
      <c r="EL31" s="19"/>
      <c r="EM31" s="19"/>
      <c r="EN31" s="243"/>
      <c r="EO31" s="6"/>
      <c r="EP31" s="19"/>
      <c r="EQ31" s="19"/>
      <c r="ER31" s="19"/>
      <c r="ES31" s="272"/>
      <c r="ET31" s="6"/>
      <c r="EU31" s="19"/>
      <c r="EV31" s="19"/>
      <c r="EW31" s="19"/>
      <c r="EX31" s="272"/>
      <c r="EY31" s="274"/>
      <c r="EZ31" s="273"/>
      <c r="FA31" s="273"/>
      <c r="FB31" s="273"/>
      <c r="FC31" s="275"/>
      <c r="FD31" s="279"/>
      <c r="FE31" s="279"/>
      <c r="FF31" s="279"/>
      <c r="FG31" s="273"/>
      <c r="FH31" s="281"/>
      <c r="FI31" s="273"/>
      <c r="FJ31" s="273"/>
      <c r="FK31" s="273"/>
      <c r="FL31" s="281"/>
      <c r="FM31" s="281"/>
      <c r="FN31" s="282"/>
      <c r="FO31" s="268"/>
      <c r="FP31" s="277"/>
      <c r="FQ31" s="274"/>
      <c r="FR31" s="273"/>
      <c r="FS31" s="273"/>
      <c r="FT31" s="273"/>
      <c r="FU31"/>
      <c r="FV31"/>
      <c r="FW31"/>
      <c r="FX31"/>
      <c r="FY31"/>
      <c r="FZ31"/>
    </row>
    <row r="32" spans="2:182" s="181" customFormat="1" ht="13.6" customHeight="1" x14ac:dyDescent="0.25">
      <c r="B32" s="17" t="s">
        <v>138</v>
      </c>
      <c r="C32" s="18" t="s">
        <v>423</v>
      </c>
      <c r="D32" s="24">
        <f>IF(ISNA(VLOOKUP($B32,Batting!$B$4:$D$65,3,FALSE)),0,(VLOOKUP($B32,Batting!$B$4:$D$65,3,FALSE)))</f>
        <v>1</v>
      </c>
      <c r="E32" s="19">
        <f t="shared" si="6"/>
        <v>1</v>
      </c>
      <c r="F32" s="25">
        <f t="shared" si="7"/>
        <v>8</v>
      </c>
      <c r="G32" s="26">
        <f t="shared" si="8"/>
        <v>1</v>
      </c>
      <c r="H32" s="26">
        <f t="shared" si="9"/>
        <v>45</v>
      </c>
      <c r="I32" s="26">
        <f t="shared" si="10"/>
        <v>2</v>
      </c>
      <c r="J32" s="25">
        <f t="shared" si="11"/>
        <v>4</v>
      </c>
      <c r="K32" s="25">
        <f t="shared" si="12"/>
        <v>5.625</v>
      </c>
      <c r="L32" s="27">
        <f t="shared" si="13"/>
        <v>22.5</v>
      </c>
      <c r="M32" s="218"/>
      <c r="N32" s="6">
        <v>8</v>
      </c>
      <c r="O32" s="19">
        <v>1</v>
      </c>
      <c r="P32" s="19">
        <v>45</v>
      </c>
      <c r="Q32" s="19">
        <v>2</v>
      </c>
      <c r="R32" s="186"/>
      <c r="S32" s="22">
        <f t="shared" si="14"/>
        <v>31</v>
      </c>
      <c r="T32" s="218"/>
      <c r="U32" s="210"/>
      <c r="V32" s="210"/>
      <c r="W32" s="219"/>
      <c r="X32" s="186"/>
      <c r="Y32" s="28"/>
      <c r="Z32" s="19"/>
      <c r="AA32" s="19"/>
      <c r="AB32" s="19"/>
      <c r="AC32" s="186"/>
      <c r="AD32" s="6"/>
      <c r="AE32" s="19"/>
      <c r="AF32" s="19"/>
      <c r="AG32" s="19"/>
      <c r="AH32" s="186"/>
      <c r="AI32" s="6"/>
      <c r="AJ32" s="19"/>
      <c r="AK32" s="19"/>
      <c r="AL32" s="19"/>
      <c r="AM32" s="186"/>
      <c r="AN32" s="6"/>
      <c r="AO32" s="19"/>
      <c r="AP32" s="19"/>
      <c r="AQ32" s="19"/>
      <c r="AR32" s="186"/>
      <c r="AS32" s="6"/>
      <c r="AT32" s="19"/>
      <c r="AU32" s="19"/>
      <c r="AV32" s="19"/>
      <c r="AW32" s="186"/>
      <c r="AX32" s="6"/>
      <c r="AY32" s="19"/>
      <c r="AZ32" s="19"/>
      <c r="BA32" s="19"/>
      <c r="BB32" s="186"/>
      <c r="BC32" s="6"/>
      <c r="BD32" s="19"/>
      <c r="BE32" s="19"/>
      <c r="BF32" s="19"/>
      <c r="BG32" s="186"/>
      <c r="BH32" s="6"/>
      <c r="BI32" s="19"/>
      <c r="BJ32" s="19"/>
      <c r="BK32" s="19"/>
      <c r="BL32" s="186"/>
      <c r="BM32" s="6"/>
      <c r="BN32" s="19"/>
      <c r="BO32" s="19"/>
      <c r="BP32" s="19"/>
      <c r="BQ32" s="186"/>
      <c r="BR32" s="6">
        <v>8</v>
      </c>
      <c r="BS32" s="19">
        <v>1</v>
      </c>
      <c r="BT32" s="19">
        <v>45</v>
      </c>
      <c r="BU32" s="19">
        <v>2</v>
      </c>
      <c r="BV32" s="186"/>
      <c r="BW32" s="6"/>
      <c r="BX32" s="19"/>
      <c r="BY32" s="19"/>
      <c r="BZ32" s="19"/>
      <c r="CA32" s="186"/>
      <c r="CB32" s="6"/>
      <c r="CC32" s="19"/>
      <c r="CD32" s="19"/>
      <c r="CE32" s="19"/>
      <c r="CF32" s="186"/>
      <c r="CG32" s="6"/>
      <c r="CH32" s="19"/>
      <c r="CI32" s="19"/>
      <c r="CJ32" s="19"/>
      <c r="CK32" s="186"/>
      <c r="CL32" s="6"/>
      <c r="CM32" s="19"/>
      <c r="CN32" s="19"/>
      <c r="CO32" s="19"/>
      <c r="CP32" s="186"/>
      <c r="CQ32" s="6"/>
      <c r="CR32" s="19"/>
      <c r="CS32" s="19"/>
      <c r="CT32" s="19"/>
      <c r="CU32" s="186"/>
      <c r="CV32" s="6"/>
      <c r="CW32" s="19"/>
      <c r="CX32" s="19"/>
      <c r="CY32" s="19"/>
      <c r="CZ32" s="186"/>
      <c r="DA32" s="6"/>
      <c r="DB32" s="19"/>
      <c r="DC32" s="19"/>
      <c r="DD32" s="19"/>
      <c r="DE32" s="186"/>
      <c r="DF32" s="6"/>
      <c r="DG32" s="19"/>
      <c r="DH32" s="19"/>
      <c r="DI32" s="19"/>
      <c r="DJ32" s="186"/>
      <c r="DK32" s="6"/>
      <c r="DL32" s="19"/>
      <c r="DM32" s="19"/>
      <c r="DN32" s="19"/>
      <c r="DO32" s="186"/>
      <c r="DP32" s="6"/>
      <c r="DQ32" s="19"/>
      <c r="DR32" s="19"/>
      <c r="DS32" s="19"/>
      <c r="DT32" s="186"/>
      <c r="DU32" s="6"/>
      <c r="DV32" s="19"/>
      <c r="DW32" s="19"/>
      <c r="DX32" s="19"/>
      <c r="DY32" s="186"/>
      <c r="DZ32" s="6"/>
      <c r="EA32" s="19"/>
      <c r="EB32" s="19"/>
      <c r="EC32" s="19"/>
      <c r="ED32" s="186"/>
      <c r="EE32" s="6"/>
      <c r="EF32" s="19"/>
      <c r="EG32" s="19"/>
      <c r="EH32" s="19"/>
      <c r="EI32" s="186"/>
      <c r="EJ32" s="6"/>
      <c r="EK32" s="19"/>
      <c r="EL32" s="19"/>
      <c r="EM32" s="19"/>
      <c r="EN32" s="243"/>
      <c r="EO32" s="6"/>
      <c r="EP32" s="19"/>
      <c r="EQ32" s="19"/>
      <c r="ER32" s="19"/>
      <c r="ES32" s="272"/>
      <c r="ET32" s="6"/>
      <c r="EU32" s="19"/>
      <c r="EV32" s="19"/>
      <c r="EW32" s="19"/>
      <c r="EX32" s="272"/>
      <c r="EY32" s="274"/>
      <c r="EZ32" s="273"/>
      <c r="FA32" s="273"/>
      <c r="FB32" s="273"/>
      <c r="FC32" s="275"/>
      <c r="FD32" s="279"/>
      <c r="FE32" s="279"/>
      <c r="FF32" s="279"/>
      <c r="FG32" s="273"/>
      <c r="FH32" s="281"/>
      <c r="FI32" s="273"/>
      <c r="FJ32" s="273"/>
      <c r="FK32" s="273"/>
      <c r="FL32" s="281"/>
      <c r="FM32" s="281"/>
      <c r="FN32" s="282"/>
      <c r="FO32" s="268"/>
      <c r="FP32" s="277"/>
      <c r="FQ32" s="274"/>
      <c r="FR32" s="273"/>
      <c r="FS32" s="273"/>
      <c r="FT32" s="273"/>
      <c r="FU32"/>
      <c r="FV32"/>
      <c r="FW32"/>
      <c r="FX32"/>
      <c r="FY32"/>
      <c r="FZ32"/>
    </row>
    <row r="33" spans="2:182" s="181" customFormat="1" ht="13.6" customHeight="1" x14ac:dyDescent="0.25">
      <c r="B33" s="17" t="s">
        <v>331</v>
      </c>
      <c r="C33" s="18" t="s">
        <v>420</v>
      </c>
      <c r="D33" s="24">
        <f>IF(ISNA(VLOOKUP($B33,Batting!$B$4:$D$65,3,FALSE)),0,(VLOOKUP($B33,Batting!$B$4:$D$65,3,FALSE)))</f>
        <v>1</v>
      </c>
      <c r="E33" s="19">
        <f t="shared" si="6"/>
        <v>1</v>
      </c>
      <c r="F33" s="25">
        <f t="shared" si="7"/>
        <v>6</v>
      </c>
      <c r="G33" s="26">
        <f t="shared" si="8"/>
        <v>0</v>
      </c>
      <c r="H33" s="26">
        <f t="shared" si="9"/>
        <v>24</v>
      </c>
      <c r="I33" s="26">
        <f t="shared" si="10"/>
        <v>1</v>
      </c>
      <c r="J33" s="25">
        <f t="shared" si="11"/>
        <v>6</v>
      </c>
      <c r="K33" s="25">
        <f t="shared" si="12"/>
        <v>4</v>
      </c>
      <c r="L33" s="27">
        <f t="shared" si="13"/>
        <v>24</v>
      </c>
      <c r="M33" s="218"/>
      <c r="N33" s="6">
        <v>6</v>
      </c>
      <c r="O33" s="19">
        <v>0</v>
      </c>
      <c r="P33" s="19">
        <v>24</v>
      </c>
      <c r="Q33" s="19">
        <v>1</v>
      </c>
      <c r="R33" s="186"/>
      <c r="S33" s="22">
        <f t="shared" si="14"/>
        <v>15.2</v>
      </c>
      <c r="T33" s="218"/>
      <c r="U33" s="210"/>
      <c r="V33" s="210"/>
      <c r="W33" s="219"/>
      <c r="X33" s="186"/>
      <c r="Y33" s="6"/>
      <c r="Z33" s="19"/>
      <c r="AA33" s="19"/>
      <c r="AB33" s="19"/>
      <c r="AC33" s="186"/>
      <c r="AD33" s="6"/>
      <c r="AE33" s="19"/>
      <c r="AF33" s="19"/>
      <c r="AG33" s="19"/>
      <c r="AH33" s="186"/>
      <c r="AI33" s="6"/>
      <c r="AJ33" s="19"/>
      <c r="AK33" s="19"/>
      <c r="AL33" s="19"/>
      <c r="AM33" s="186"/>
      <c r="AN33" s="6"/>
      <c r="AO33" s="19"/>
      <c r="AP33" s="19"/>
      <c r="AQ33" s="19"/>
      <c r="AR33" s="186"/>
      <c r="AS33" s="6"/>
      <c r="AT33" s="19"/>
      <c r="AU33" s="19"/>
      <c r="AV33" s="19"/>
      <c r="AW33" s="186"/>
      <c r="AX33" s="28"/>
      <c r="AY33" s="19"/>
      <c r="AZ33" s="19"/>
      <c r="BA33" s="19"/>
      <c r="BB33" s="186"/>
      <c r="BC33" s="28"/>
      <c r="BD33" s="19"/>
      <c r="BE33" s="19"/>
      <c r="BF33" s="19"/>
      <c r="BG33" s="186"/>
      <c r="BH33" s="6"/>
      <c r="BI33" s="19"/>
      <c r="BJ33" s="19"/>
      <c r="BK33" s="19"/>
      <c r="BL33" s="186"/>
      <c r="BM33" s="6"/>
      <c r="BN33" s="19"/>
      <c r="BO33" s="19"/>
      <c r="BP33" s="19"/>
      <c r="BQ33" s="186"/>
      <c r="BR33" s="6"/>
      <c r="BS33" s="19"/>
      <c r="BT33" s="19"/>
      <c r="BU33" s="19"/>
      <c r="BV33" s="186"/>
      <c r="BW33" s="6">
        <v>6</v>
      </c>
      <c r="BX33" s="19">
        <v>0</v>
      </c>
      <c r="BY33" s="19">
        <v>24</v>
      </c>
      <c r="BZ33" s="19">
        <v>1</v>
      </c>
      <c r="CA33" s="186"/>
      <c r="CB33" s="6"/>
      <c r="CC33" s="19"/>
      <c r="CD33" s="19"/>
      <c r="CE33" s="19"/>
      <c r="CF33" s="186"/>
      <c r="CG33" s="6"/>
      <c r="CH33" s="19"/>
      <c r="CI33" s="19"/>
      <c r="CJ33" s="19"/>
      <c r="CK33" s="186"/>
      <c r="CL33" s="6"/>
      <c r="CM33" s="19"/>
      <c r="CN33" s="19"/>
      <c r="CO33" s="19"/>
      <c r="CP33" s="186"/>
      <c r="CQ33" s="6"/>
      <c r="CR33" s="19"/>
      <c r="CS33" s="19"/>
      <c r="CT33" s="19"/>
      <c r="CU33" s="186"/>
      <c r="CV33" s="6"/>
      <c r="CW33" s="19"/>
      <c r="CX33" s="19"/>
      <c r="CY33" s="19"/>
      <c r="CZ33" s="186"/>
      <c r="DA33" s="6"/>
      <c r="DB33" s="19"/>
      <c r="DC33" s="19"/>
      <c r="DD33" s="19"/>
      <c r="DE33" s="186"/>
      <c r="DF33" s="6"/>
      <c r="DG33" s="19"/>
      <c r="DH33" s="19"/>
      <c r="DI33" s="19"/>
      <c r="DJ33" s="186"/>
      <c r="DK33" s="6"/>
      <c r="DL33" s="19"/>
      <c r="DM33" s="19"/>
      <c r="DN33" s="19"/>
      <c r="DO33" s="186"/>
      <c r="DP33" s="6"/>
      <c r="DQ33" s="19"/>
      <c r="DR33" s="19"/>
      <c r="DS33" s="19"/>
      <c r="DT33" s="186"/>
      <c r="DU33" s="6"/>
      <c r="DV33" s="19"/>
      <c r="DW33" s="19"/>
      <c r="DX33" s="19"/>
      <c r="DY33" s="186"/>
      <c r="DZ33" s="6"/>
      <c r="EA33" s="19"/>
      <c r="EB33" s="19"/>
      <c r="EC33" s="19"/>
      <c r="ED33" s="186"/>
      <c r="EE33" s="6"/>
      <c r="EF33" s="19"/>
      <c r="EG33" s="19"/>
      <c r="EH33" s="19"/>
      <c r="EI33" s="186"/>
      <c r="EJ33" s="6"/>
      <c r="EK33" s="19"/>
      <c r="EL33" s="19"/>
      <c r="EM33" s="19"/>
      <c r="EN33" s="243"/>
      <c r="EO33" s="6"/>
      <c r="EP33" s="19"/>
      <c r="EQ33" s="19"/>
      <c r="ER33" s="19"/>
      <c r="ES33" s="272"/>
      <c r="ET33" s="6"/>
      <c r="EU33" s="19"/>
      <c r="EV33" s="19"/>
      <c r="EW33" s="19"/>
      <c r="EX33" s="272"/>
      <c r="EY33" s="274"/>
      <c r="EZ33" s="273"/>
      <c r="FA33" s="273"/>
      <c r="FB33" s="273"/>
      <c r="FC33" s="275"/>
      <c r="FD33" s="279"/>
      <c r="FE33" s="279"/>
      <c r="FF33" s="279"/>
      <c r="FG33" s="273"/>
      <c r="FH33" s="281"/>
      <c r="FI33" s="273"/>
      <c r="FJ33" s="273"/>
      <c r="FK33" s="273"/>
      <c r="FL33" s="281"/>
      <c r="FM33" s="281"/>
      <c r="FN33" s="282"/>
      <c r="FO33" s="268"/>
      <c r="FP33" s="277"/>
      <c r="FQ33" s="274"/>
      <c r="FR33" s="273"/>
      <c r="FS33" s="273"/>
      <c r="FT33" s="273"/>
      <c r="FU33"/>
      <c r="FV33"/>
      <c r="FW33"/>
      <c r="FX33"/>
      <c r="FY33"/>
      <c r="FZ33"/>
    </row>
    <row r="34" spans="2:182" s="181" customFormat="1" ht="13.6" customHeight="1" x14ac:dyDescent="0.25">
      <c r="B34" s="17" t="s">
        <v>180</v>
      </c>
      <c r="C34" s="18" t="s">
        <v>419</v>
      </c>
      <c r="D34" s="24">
        <f>IF(ISNA(VLOOKUP($B34,Batting!$B$4:$D$65,3,FALSE)),0,(VLOOKUP($B34,Batting!$B$4:$D$65,3,FALSE)))</f>
        <v>8</v>
      </c>
      <c r="E34" s="19">
        <f t="shared" si="6"/>
        <v>7</v>
      </c>
      <c r="F34" s="25">
        <f t="shared" si="7"/>
        <v>26.833333333333336</v>
      </c>
      <c r="G34" s="26">
        <f t="shared" si="8"/>
        <v>3</v>
      </c>
      <c r="H34" s="26">
        <f t="shared" si="9"/>
        <v>151</v>
      </c>
      <c r="I34" s="26">
        <f t="shared" si="10"/>
        <v>6</v>
      </c>
      <c r="J34" s="25">
        <f t="shared" si="11"/>
        <v>4.4722222222222223</v>
      </c>
      <c r="K34" s="25">
        <f t="shared" si="12"/>
        <v>5.6273291925465836</v>
      </c>
      <c r="L34" s="27">
        <f t="shared" si="13"/>
        <v>25.166666666666668</v>
      </c>
      <c r="M34" s="218"/>
      <c r="N34" s="6">
        <v>8</v>
      </c>
      <c r="O34" s="19">
        <v>3</v>
      </c>
      <c r="P34" s="19">
        <v>20</v>
      </c>
      <c r="Q34" s="19">
        <v>2</v>
      </c>
      <c r="R34" s="186"/>
      <c r="S34" s="22">
        <f t="shared" si="14"/>
        <v>89.8</v>
      </c>
      <c r="T34" s="218"/>
      <c r="U34" s="210"/>
      <c r="V34" s="210"/>
      <c r="W34" s="219"/>
      <c r="X34" s="186"/>
      <c r="Y34" s="6"/>
      <c r="Z34" s="19"/>
      <c r="AA34" s="19"/>
      <c r="AB34" s="19"/>
      <c r="AC34" s="186"/>
      <c r="AD34" s="6">
        <v>6</v>
      </c>
      <c r="AE34" s="19">
        <v>0</v>
      </c>
      <c r="AF34" s="19">
        <v>38</v>
      </c>
      <c r="AG34" s="19">
        <v>1</v>
      </c>
      <c r="AH34" s="186"/>
      <c r="AI34" s="6"/>
      <c r="AJ34" s="19"/>
      <c r="AK34" s="19"/>
      <c r="AL34" s="19"/>
      <c r="AM34" s="186"/>
      <c r="AN34" s="6"/>
      <c r="AO34" s="19"/>
      <c r="AP34" s="19"/>
      <c r="AQ34" s="19"/>
      <c r="AR34" s="186"/>
      <c r="AS34" s="6"/>
      <c r="AT34" s="19"/>
      <c r="AU34" s="19"/>
      <c r="AV34" s="19"/>
      <c r="AW34" s="186"/>
      <c r="AX34" s="28">
        <f>2+(3/6)</f>
        <v>2.5</v>
      </c>
      <c r="AY34" s="19">
        <v>0</v>
      </c>
      <c r="AZ34" s="19">
        <v>17</v>
      </c>
      <c r="BA34" s="19">
        <v>0</v>
      </c>
      <c r="BB34" s="186"/>
      <c r="BC34" s="28">
        <f>3+(2/6)</f>
        <v>3.3333333333333335</v>
      </c>
      <c r="BD34" s="19">
        <v>0</v>
      </c>
      <c r="BE34" s="19">
        <v>19</v>
      </c>
      <c r="BF34" s="19">
        <v>1</v>
      </c>
      <c r="BG34" s="186"/>
      <c r="BH34" s="6"/>
      <c r="BI34" s="19"/>
      <c r="BJ34" s="19"/>
      <c r="BK34" s="19"/>
      <c r="BL34" s="186"/>
      <c r="BM34" s="6"/>
      <c r="BN34" s="19"/>
      <c r="BO34" s="19"/>
      <c r="BP34" s="19"/>
      <c r="BQ34" s="186"/>
      <c r="BR34" s="6">
        <v>8</v>
      </c>
      <c r="BS34" s="19">
        <v>3</v>
      </c>
      <c r="BT34" s="19">
        <v>20</v>
      </c>
      <c r="BU34" s="19">
        <v>2</v>
      </c>
      <c r="BV34" s="186"/>
      <c r="BW34" s="6"/>
      <c r="BX34" s="19"/>
      <c r="BY34" s="19"/>
      <c r="BZ34" s="19"/>
      <c r="CA34" s="186"/>
      <c r="CB34" s="6"/>
      <c r="CC34" s="19"/>
      <c r="CD34" s="19"/>
      <c r="CE34" s="19"/>
      <c r="CF34" s="186"/>
      <c r="CG34" s="6"/>
      <c r="CH34" s="19"/>
      <c r="CI34" s="19"/>
      <c r="CJ34" s="19"/>
      <c r="CK34" s="186"/>
      <c r="CL34" s="6"/>
      <c r="CM34" s="19"/>
      <c r="CN34" s="19"/>
      <c r="CO34" s="19"/>
      <c r="CP34" s="186"/>
      <c r="CQ34" s="6"/>
      <c r="CR34" s="19"/>
      <c r="CS34" s="19"/>
      <c r="CT34" s="19"/>
      <c r="CU34" s="186"/>
      <c r="CV34" s="6"/>
      <c r="CW34" s="19"/>
      <c r="CX34" s="19"/>
      <c r="CY34" s="19"/>
      <c r="CZ34" s="186"/>
      <c r="DA34" s="6"/>
      <c r="DB34" s="19"/>
      <c r="DC34" s="19"/>
      <c r="DD34" s="19"/>
      <c r="DE34" s="186"/>
      <c r="DF34" s="6"/>
      <c r="DG34" s="19"/>
      <c r="DH34" s="19"/>
      <c r="DI34" s="19"/>
      <c r="DJ34" s="186"/>
      <c r="DK34" s="6">
        <v>2</v>
      </c>
      <c r="DL34" s="19">
        <v>0</v>
      </c>
      <c r="DM34" s="19">
        <v>25</v>
      </c>
      <c r="DN34" s="19">
        <v>2</v>
      </c>
      <c r="DO34" s="186"/>
      <c r="DP34" s="28">
        <f>1+(4/6)</f>
        <v>1.6666666666666665</v>
      </c>
      <c r="DQ34" s="19">
        <v>0</v>
      </c>
      <c r="DR34" s="19">
        <v>9</v>
      </c>
      <c r="DS34" s="19">
        <v>0</v>
      </c>
      <c r="DT34" s="186"/>
      <c r="DU34" s="28">
        <f>3+(2/6)</f>
        <v>3.3333333333333335</v>
      </c>
      <c r="DV34" s="19">
        <v>0</v>
      </c>
      <c r="DW34" s="19">
        <v>23</v>
      </c>
      <c r="DX34" s="19">
        <v>0</v>
      </c>
      <c r="DY34" s="186"/>
      <c r="DZ34" s="6"/>
      <c r="EA34" s="19"/>
      <c r="EB34" s="19"/>
      <c r="EC34" s="19"/>
      <c r="ED34" s="186"/>
      <c r="EE34" s="6"/>
      <c r="EF34" s="19"/>
      <c r="EG34" s="19"/>
      <c r="EH34" s="19"/>
      <c r="EI34" s="186"/>
      <c r="EJ34" s="6"/>
      <c r="EK34" s="19"/>
      <c r="EL34" s="19"/>
      <c r="EM34" s="19"/>
      <c r="EN34" s="243"/>
      <c r="EO34" s="6"/>
      <c r="EP34" s="19"/>
      <c r="EQ34" s="19"/>
      <c r="ER34" s="19"/>
      <c r="ES34" s="272"/>
      <c r="ET34" s="6"/>
      <c r="EU34" s="19"/>
      <c r="EV34" s="19"/>
      <c r="EW34" s="19"/>
      <c r="EX34" s="272"/>
      <c r="EY34" s="274"/>
      <c r="EZ34" s="273"/>
      <c r="FA34" s="273"/>
      <c r="FB34" s="273"/>
      <c r="FC34" s="275"/>
      <c r="FD34" s="279"/>
      <c r="FE34" s="279"/>
      <c r="FF34" s="279"/>
      <c r="FG34" s="273"/>
      <c r="FH34" s="281"/>
      <c r="FI34" s="273"/>
      <c r="FJ34" s="273"/>
      <c r="FK34" s="273"/>
      <c r="FL34" s="281"/>
      <c r="FM34" s="281"/>
      <c r="FN34" s="282"/>
      <c r="FO34" s="268"/>
      <c r="FP34" s="277"/>
      <c r="FQ34" s="274"/>
      <c r="FR34" s="273"/>
      <c r="FS34" s="273"/>
      <c r="FT34" s="273"/>
      <c r="FU34"/>
      <c r="FV34"/>
      <c r="FW34"/>
      <c r="FX34"/>
      <c r="FY34"/>
      <c r="FZ34"/>
    </row>
    <row r="35" spans="2:182" s="181" customFormat="1" ht="13.6" customHeight="1" x14ac:dyDescent="0.25">
      <c r="B35" s="17" t="s">
        <v>513</v>
      </c>
      <c r="C35" s="18" t="s">
        <v>419</v>
      </c>
      <c r="D35" s="24">
        <f>IF(ISNA(VLOOKUP($B35,Batting!$B$4:$D$65,3,FALSE)),0,(VLOOKUP($B35,Batting!$B$4:$D$65,3,FALSE)))</f>
        <v>1</v>
      </c>
      <c r="E35" s="19">
        <f t="shared" si="6"/>
        <v>1</v>
      </c>
      <c r="F35" s="25">
        <f t="shared" si="7"/>
        <v>3</v>
      </c>
      <c r="G35" s="26">
        <f t="shared" si="8"/>
        <v>0</v>
      </c>
      <c r="H35" s="26">
        <f t="shared" si="9"/>
        <v>27</v>
      </c>
      <c r="I35" s="26">
        <f t="shared" si="10"/>
        <v>1</v>
      </c>
      <c r="J35" s="25">
        <f t="shared" si="11"/>
        <v>3</v>
      </c>
      <c r="K35" s="25">
        <f t="shared" si="12"/>
        <v>9</v>
      </c>
      <c r="L35" s="27">
        <f t="shared" si="13"/>
        <v>27</v>
      </c>
      <c r="M35" s="218"/>
      <c r="N35" s="6">
        <v>3</v>
      </c>
      <c r="O35" s="19">
        <v>0</v>
      </c>
      <c r="P35" s="19">
        <v>27</v>
      </c>
      <c r="Q35" s="19">
        <v>1</v>
      </c>
      <c r="R35" s="186"/>
      <c r="S35" s="22">
        <f t="shared" si="14"/>
        <v>14.6</v>
      </c>
      <c r="T35" s="218"/>
      <c r="U35" s="210"/>
      <c r="V35" s="210"/>
      <c r="W35" s="219"/>
      <c r="X35" s="186"/>
      <c r="Y35" s="28"/>
      <c r="Z35" s="19"/>
      <c r="AA35" s="19"/>
      <c r="AB35" s="19"/>
      <c r="AC35" s="186"/>
      <c r="AD35" s="6"/>
      <c r="AE35" s="19"/>
      <c r="AF35" s="19"/>
      <c r="AG35" s="19"/>
      <c r="AH35" s="186"/>
      <c r="AI35" s="6"/>
      <c r="AJ35" s="19"/>
      <c r="AK35" s="19"/>
      <c r="AL35" s="19"/>
      <c r="AM35" s="186"/>
      <c r="AN35" s="6"/>
      <c r="AO35" s="19"/>
      <c r="AP35" s="19"/>
      <c r="AQ35" s="19"/>
      <c r="AR35" s="186"/>
      <c r="AS35" s="6"/>
      <c r="AT35" s="19"/>
      <c r="AU35" s="19"/>
      <c r="AV35" s="19"/>
      <c r="AW35" s="186"/>
      <c r="AX35" s="6"/>
      <c r="AY35" s="19"/>
      <c r="AZ35" s="19"/>
      <c r="BA35" s="19"/>
      <c r="BB35" s="186"/>
      <c r="BC35" s="6"/>
      <c r="BD35" s="19"/>
      <c r="BE35" s="19"/>
      <c r="BF35" s="19"/>
      <c r="BG35" s="186"/>
      <c r="BH35" s="6"/>
      <c r="BI35" s="19"/>
      <c r="BJ35" s="19"/>
      <c r="BK35" s="19"/>
      <c r="BL35" s="186"/>
      <c r="BM35" s="6"/>
      <c r="BN35" s="19"/>
      <c r="BO35" s="19"/>
      <c r="BP35" s="19"/>
      <c r="BQ35" s="186"/>
      <c r="BR35" s="6"/>
      <c r="BS35" s="19"/>
      <c r="BT35" s="19"/>
      <c r="BU35" s="19"/>
      <c r="BV35" s="186"/>
      <c r="BW35" s="6"/>
      <c r="BX35" s="19"/>
      <c r="BY35" s="19"/>
      <c r="BZ35" s="19"/>
      <c r="CA35" s="186"/>
      <c r="CB35" s="6"/>
      <c r="CC35" s="19"/>
      <c r="CD35" s="19"/>
      <c r="CE35" s="19"/>
      <c r="CF35" s="186"/>
      <c r="CG35" s="6"/>
      <c r="CH35" s="19"/>
      <c r="CI35" s="19"/>
      <c r="CJ35" s="19"/>
      <c r="CK35" s="186"/>
      <c r="CL35" s="6"/>
      <c r="CM35" s="19"/>
      <c r="CN35" s="19"/>
      <c r="CO35" s="19"/>
      <c r="CP35" s="186"/>
      <c r="CQ35" s="6"/>
      <c r="CR35" s="19"/>
      <c r="CS35" s="19"/>
      <c r="CT35" s="19"/>
      <c r="CU35" s="186"/>
      <c r="CV35" s="6"/>
      <c r="CW35" s="19"/>
      <c r="CX35" s="19"/>
      <c r="CY35" s="19"/>
      <c r="CZ35" s="186"/>
      <c r="DA35" s="6"/>
      <c r="DB35" s="19"/>
      <c r="DC35" s="19"/>
      <c r="DD35" s="19"/>
      <c r="DE35" s="186"/>
      <c r="DF35" s="6"/>
      <c r="DG35" s="19"/>
      <c r="DH35" s="19"/>
      <c r="DI35" s="19"/>
      <c r="DJ35" s="186"/>
      <c r="DK35" s="6"/>
      <c r="DL35" s="19"/>
      <c r="DM35" s="19"/>
      <c r="DN35" s="19"/>
      <c r="DO35" s="186"/>
      <c r="DP35" s="6"/>
      <c r="DQ35" s="19"/>
      <c r="DR35" s="19"/>
      <c r="DS35" s="19"/>
      <c r="DT35" s="186"/>
      <c r="DU35" s="6"/>
      <c r="DV35" s="19"/>
      <c r="DW35" s="19"/>
      <c r="DX35" s="19"/>
      <c r="DY35" s="186"/>
      <c r="DZ35" s="6"/>
      <c r="EA35" s="19"/>
      <c r="EB35" s="19"/>
      <c r="EC35" s="19"/>
      <c r="ED35" s="186"/>
      <c r="EE35" s="6"/>
      <c r="EF35" s="19"/>
      <c r="EG35" s="19"/>
      <c r="EH35" s="19"/>
      <c r="EI35" s="186"/>
      <c r="EJ35" s="6"/>
      <c r="EK35" s="19"/>
      <c r="EL35" s="19"/>
      <c r="EM35" s="19"/>
      <c r="EN35" s="243"/>
      <c r="EO35" s="6">
        <v>3</v>
      </c>
      <c r="EP35" s="19">
        <v>0</v>
      </c>
      <c r="EQ35" s="19">
        <v>27</v>
      </c>
      <c r="ER35" s="19">
        <v>1</v>
      </c>
      <c r="ES35" s="272"/>
      <c r="ET35" s="6"/>
      <c r="EU35" s="19"/>
      <c r="EV35" s="19"/>
      <c r="EW35" s="19"/>
      <c r="EX35" s="272"/>
      <c r="EY35" s="274"/>
      <c r="EZ35" s="273"/>
      <c r="FA35" s="273"/>
      <c r="FB35" s="273"/>
      <c r="FC35" s="275"/>
      <c r="FD35" s="279"/>
      <c r="FE35" s="279"/>
      <c r="FF35" s="279"/>
      <c r="FG35" s="273"/>
      <c r="FH35" s="281"/>
      <c r="FI35" s="273"/>
      <c r="FJ35" s="273"/>
      <c r="FK35" s="273"/>
      <c r="FL35" s="281"/>
      <c r="FM35" s="281"/>
      <c r="FN35" s="282"/>
      <c r="FO35" s="268"/>
      <c r="FP35" s="277"/>
      <c r="FQ35" s="274"/>
      <c r="FR35" s="273"/>
      <c r="FS35" s="273"/>
      <c r="FT35" s="273"/>
      <c r="FU35"/>
      <c r="FV35"/>
      <c r="FW35"/>
      <c r="FX35"/>
      <c r="FY35"/>
      <c r="FZ35"/>
    </row>
    <row r="36" spans="2:182" s="181" customFormat="1" ht="13.6" customHeight="1" x14ac:dyDescent="0.25">
      <c r="B36" s="17" t="s">
        <v>291</v>
      </c>
      <c r="C36" s="18" t="s">
        <v>423</v>
      </c>
      <c r="D36" s="24">
        <f>IF(ISNA(VLOOKUP($B36,Batting!$B$4:$D$65,3,FALSE)),0,(VLOOKUP($B36,Batting!$B$4:$D$65,3,FALSE)))</f>
        <v>7</v>
      </c>
      <c r="E36" s="19">
        <f t="shared" si="6"/>
        <v>5</v>
      </c>
      <c r="F36" s="25">
        <f t="shared" si="7"/>
        <v>7.6666666666666661</v>
      </c>
      <c r="G36" s="26">
        <f t="shared" si="8"/>
        <v>0</v>
      </c>
      <c r="H36" s="26">
        <f t="shared" si="9"/>
        <v>88</v>
      </c>
      <c r="I36" s="26">
        <f t="shared" si="10"/>
        <v>3</v>
      </c>
      <c r="J36" s="25">
        <f t="shared" si="11"/>
        <v>2.5555555555555554</v>
      </c>
      <c r="K36" s="25">
        <f t="shared" si="12"/>
        <v>11.478260869565219</v>
      </c>
      <c r="L36" s="27">
        <f t="shared" si="13"/>
        <v>29.333333333333332</v>
      </c>
      <c r="M36" s="218"/>
      <c r="N36" s="28">
        <f>1+(4/6)</f>
        <v>1.6666666666666665</v>
      </c>
      <c r="O36" s="19">
        <v>0</v>
      </c>
      <c r="P36" s="19">
        <v>15</v>
      </c>
      <c r="Q36" s="19">
        <v>1</v>
      </c>
      <c r="R36" s="186"/>
      <c r="S36" s="22">
        <f t="shared" si="14"/>
        <v>42.4</v>
      </c>
      <c r="T36" s="218"/>
      <c r="U36" s="210"/>
      <c r="V36" s="210"/>
      <c r="W36" s="219"/>
      <c r="X36" s="186"/>
      <c r="Y36" s="28"/>
      <c r="Z36" s="19"/>
      <c r="AA36" s="19"/>
      <c r="AB36" s="19"/>
      <c r="AC36" s="186"/>
      <c r="AD36" s="6">
        <v>2</v>
      </c>
      <c r="AE36" s="19">
        <v>0</v>
      </c>
      <c r="AF36" s="19">
        <v>30</v>
      </c>
      <c r="AG36" s="19">
        <v>1</v>
      </c>
      <c r="AH36" s="186"/>
      <c r="AI36" s="6">
        <v>1</v>
      </c>
      <c r="AJ36" s="19">
        <v>0</v>
      </c>
      <c r="AK36" s="19">
        <v>10</v>
      </c>
      <c r="AL36" s="19">
        <v>0</v>
      </c>
      <c r="AM36" s="186"/>
      <c r="AN36" s="6"/>
      <c r="AO36" s="19"/>
      <c r="AP36" s="19"/>
      <c r="AQ36" s="19"/>
      <c r="AR36" s="186"/>
      <c r="AS36" s="6"/>
      <c r="AT36" s="19"/>
      <c r="AU36" s="19"/>
      <c r="AV36" s="19"/>
      <c r="AW36" s="186"/>
      <c r="AX36" s="6"/>
      <c r="AY36" s="19"/>
      <c r="AZ36" s="19"/>
      <c r="BA36" s="19"/>
      <c r="BB36" s="186"/>
      <c r="BC36" s="28"/>
      <c r="BD36" s="19"/>
      <c r="BE36" s="19"/>
      <c r="BF36" s="19"/>
      <c r="BG36" s="186"/>
      <c r="BH36" s="6">
        <v>1</v>
      </c>
      <c r="BI36" s="19">
        <v>0</v>
      </c>
      <c r="BJ36" s="19">
        <v>14</v>
      </c>
      <c r="BK36" s="19">
        <v>0</v>
      </c>
      <c r="BL36" s="186"/>
      <c r="BM36" s="6"/>
      <c r="BN36" s="19"/>
      <c r="BO36" s="19"/>
      <c r="BP36" s="19"/>
      <c r="BQ36" s="186"/>
      <c r="BR36" s="6"/>
      <c r="BS36" s="19"/>
      <c r="BT36" s="19"/>
      <c r="BU36" s="19"/>
      <c r="BV36" s="186"/>
      <c r="BW36" s="6"/>
      <c r="BX36" s="19"/>
      <c r="BY36" s="19"/>
      <c r="BZ36" s="19"/>
      <c r="CA36" s="186"/>
      <c r="CB36" s="6"/>
      <c r="CC36" s="19"/>
      <c r="CD36" s="19"/>
      <c r="CE36" s="19"/>
      <c r="CF36" s="186"/>
      <c r="CG36" s="6"/>
      <c r="CH36" s="19"/>
      <c r="CI36" s="19"/>
      <c r="CJ36" s="19"/>
      <c r="CK36" s="186"/>
      <c r="CL36" s="6"/>
      <c r="CM36" s="19"/>
      <c r="CN36" s="19"/>
      <c r="CO36" s="19"/>
      <c r="CP36" s="186"/>
      <c r="CQ36" s="6"/>
      <c r="CR36" s="19"/>
      <c r="CS36" s="19"/>
      <c r="CT36" s="19"/>
      <c r="CU36" s="186"/>
      <c r="CV36" s="6"/>
      <c r="CW36" s="19"/>
      <c r="CX36" s="19"/>
      <c r="CY36" s="19"/>
      <c r="CZ36" s="186"/>
      <c r="DA36" s="6"/>
      <c r="DB36" s="19"/>
      <c r="DC36" s="19"/>
      <c r="DD36" s="19"/>
      <c r="DE36" s="186"/>
      <c r="DF36" s="6"/>
      <c r="DG36" s="19"/>
      <c r="DH36" s="19"/>
      <c r="DI36" s="19"/>
      <c r="DJ36" s="186"/>
      <c r="DK36" s="6">
        <v>2</v>
      </c>
      <c r="DL36" s="19">
        <v>0</v>
      </c>
      <c r="DM36" s="19">
        <v>19</v>
      </c>
      <c r="DN36" s="19">
        <v>1</v>
      </c>
      <c r="DO36" s="186"/>
      <c r="DP36" s="28">
        <f>1+(4/6)</f>
        <v>1.6666666666666665</v>
      </c>
      <c r="DQ36" s="19">
        <v>0</v>
      </c>
      <c r="DR36" s="19">
        <v>15</v>
      </c>
      <c r="DS36" s="19">
        <v>1</v>
      </c>
      <c r="DT36" s="186"/>
      <c r="DU36" s="6"/>
      <c r="DV36" s="19"/>
      <c r="DW36" s="19"/>
      <c r="DX36" s="19"/>
      <c r="DY36" s="186"/>
      <c r="DZ36" s="6"/>
      <c r="EA36" s="19"/>
      <c r="EB36" s="19"/>
      <c r="EC36" s="19"/>
      <c r="ED36" s="186"/>
      <c r="EE36" s="6"/>
      <c r="EF36" s="19"/>
      <c r="EG36" s="19"/>
      <c r="EH36" s="19"/>
      <c r="EI36" s="186"/>
      <c r="EJ36" s="6"/>
      <c r="EK36" s="19"/>
      <c r="EL36" s="19"/>
      <c r="EM36" s="19"/>
      <c r="EN36" s="243"/>
      <c r="EO36" s="6"/>
      <c r="EP36" s="19"/>
      <c r="EQ36" s="19"/>
      <c r="ER36" s="19"/>
      <c r="ES36" s="272"/>
      <c r="ET36" s="6"/>
      <c r="EU36" s="19"/>
      <c r="EV36" s="19"/>
      <c r="EW36" s="19"/>
      <c r="EX36" s="272"/>
      <c r="EY36" s="274"/>
      <c r="EZ36" s="273"/>
      <c r="FA36" s="273"/>
      <c r="FB36" s="273"/>
      <c r="FC36" s="275"/>
      <c r="FD36" s="279"/>
      <c r="FE36" s="279"/>
      <c r="FF36" s="279"/>
      <c r="FG36" s="273"/>
      <c r="FH36" s="281"/>
      <c r="FI36" s="273"/>
      <c r="FJ36" s="273"/>
      <c r="FK36" s="273"/>
      <c r="FL36" s="281"/>
      <c r="FM36" s="281"/>
      <c r="FN36" s="282"/>
      <c r="FO36" s="268"/>
      <c r="FP36" s="277"/>
      <c r="FQ36" s="274"/>
      <c r="FR36" s="273"/>
      <c r="FS36" s="273"/>
      <c r="FT36" s="273"/>
      <c r="FU36"/>
      <c r="FV36"/>
      <c r="FW36"/>
      <c r="FX36"/>
      <c r="FY36"/>
      <c r="FZ36"/>
    </row>
    <row r="37" spans="2:182" s="181" customFormat="1" ht="13.6" customHeight="1" x14ac:dyDescent="0.25">
      <c r="B37" s="17" t="s">
        <v>206</v>
      </c>
      <c r="C37" s="18" t="s">
        <v>421</v>
      </c>
      <c r="D37" s="24">
        <f>IF(ISNA(VLOOKUP($B37,Batting!$B$4:$D$65,3,FALSE)),0,(VLOOKUP($B37,Batting!$B$4:$D$65,3,FALSE)))</f>
        <v>6</v>
      </c>
      <c r="E37" s="19">
        <f t="shared" si="6"/>
        <v>5</v>
      </c>
      <c r="F37" s="25">
        <f t="shared" si="7"/>
        <v>27</v>
      </c>
      <c r="G37" s="26">
        <f t="shared" si="8"/>
        <v>2</v>
      </c>
      <c r="H37" s="26">
        <f t="shared" si="9"/>
        <v>144</v>
      </c>
      <c r="I37" s="26">
        <f t="shared" si="10"/>
        <v>4</v>
      </c>
      <c r="J37" s="25">
        <f t="shared" si="11"/>
        <v>6.75</v>
      </c>
      <c r="K37" s="25">
        <f t="shared" si="12"/>
        <v>5.333333333333333</v>
      </c>
      <c r="L37" s="27">
        <f t="shared" si="13"/>
        <v>36</v>
      </c>
      <c r="M37" s="218"/>
      <c r="N37" s="6">
        <v>5</v>
      </c>
      <c r="O37" s="19">
        <v>1</v>
      </c>
      <c r="P37" s="19">
        <v>39</v>
      </c>
      <c r="Q37" s="19">
        <v>1</v>
      </c>
      <c r="R37" s="186"/>
      <c r="S37" s="22">
        <f t="shared" si="14"/>
        <v>51.2</v>
      </c>
      <c r="T37" s="218"/>
      <c r="U37" s="210"/>
      <c r="V37" s="210"/>
      <c r="W37" s="219"/>
      <c r="X37" s="186"/>
      <c r="Y37" s="6">
        <v>5</v>
      </c>
      <c r="Z37" s="19">
        <v>1</v>
      </c>
      <c r="AA37" s="19">
        <v>39</v>
      </c>
      <c r="AB37" s="19">
        <v>1</v>
      </c>
      <c r="AC37" s="186"/>
      <c r="AD37" s="6"/>
      <c r="AE37" s="19"/>
      <c r="AF37" s="19"/>
      <c r="AG37" s="19"/>
      <c r="AH37" s="186"/>
      <c r="AI37" s="6">
        <v>8</v>
      </c>
      <c r="AJ37" s="19">
        <v>0</v>
      </c>
      <c r="AK37" s="19">
        <v>45</v>
      </c>
      <c r="AL37" s="19">
        <v>1</v>
      </c>
      <c r="AM37" s="186"/>
      <c r="AN37" s="6"/>
      <c r="AO37" s="19"/>
      <c r="AP37" s="19"/>
      <c r="AQ37" s="19"/>
      <c r="AR37" s="186"/>
      <c r="AS37" s="6"/>
      <c r="AT37" s="19"/>
      <c r="AU37" s="19"/>
      <c r="AV37" s="19"/>
      <c r="AW37" s="186"/>
      <c r="AX37" s="6"/>
      <c r="AY37" s="19"/>
      <c r="AZ37" s="19"/>
      <c r="BA37" s="19"/>
      <c r="BB37" s="186"/>
      <c r="BC37" s="6"/>
      <c r="BD37" s="19"/>
      <c r="BE37" s="19"/>
      <c r="BF37" s="19"/>
      <c r="BG37" s="186"/>
      <c r="BH37" s="6">
        <v>4</v>
      </c>
      <c r="BI37" s="19">
        <v>0</v>
      </c>
      <c r="BJ37" s="19">
        <v>18</v>
      </c>
      <c r="BK37" s="19">
        <v>1</v>
      </c>
      <c r="BL37" s="186"/>
      <c r="BM37" s="6"/>
      <c r="BN37" s="19"/>
      <c r="BO37" s="19"/>
      <c r="BP37" s="19"/>
      <c r="BQ37" s="186"/>
      <c r="BR37" s="6">
        <v>5</v>
      </c>
      <c r="BS37" s="19">
        <v>1</v>
      </c>
      <c r="BT37" s="19">
        <v>25</v>
      </c>
      <c r="BU37" s="19">
        <v>0</v>
      </c>
      <c r="BV37" s="186"/>
      <c r="BW37" s="6"/>
      <c r="BX37" s="19"/>
      <c r="BY37" s="19"/>
      <c r="BZ37" s="19"/>
      <c r="CA37" s="186"/>
      <c r="CB37" s="6"/>
      <c r="CC37" s="19"/>
      <c r="CD37" s="19"/>
      <c r="CE37" s="19"/>
      <c r="CF37" s="186"/>
      <c r="CG37" s="6">
        <v>5</v>
      </c>
      <c r="CH37" s="19">
        <v>0</v>
      </c>
      <c r="CI37" s="19">
        <v>17</v>
      </c>
      <c r="CJ37" s="19">
        <v>1</v>
      </c>
      <c r="CK37" s="186"/>
      <c r="CL37" s="6"/>
      <c r="CM37" s="19"/>
      <c r="CN37" s="19"/>
      <c r="CO37" s="19"/>
      <c r="CP37" s="186"/>
      <c r="CQ37" s="6"/>
      <c r="CR37" s="19"/>
      <c r="CS37" s="19"/>
      <c r="CT37" s="19"/>
      <c r="CU37" s="186"/>
      <c r="CV37" s="6"/>
      <c r="CW37" s="19"/>
      <c r="CX37" s="19"/>
      <c r="CY37" s="19"/>
      <c r="CZ37" s="186"/>
      <c r="DA37" s="6"/>
      <c r="DB37" s="19"/>
      <c r="DC37" s="19"/>
      <c r="DD37" s="19"/>
      <c r="DE37" s="186"/>
      <c r="DF37" s="6"/>
      <c r="DG37" s="19"/>
      <c r="DH37" s="19"/>
      <c r="DI37" s="19"/>
      <c r="DJ37" s="186"/>
      <c r="DK37" s="6"/>
      <c r="DL37" s="19"/>
      <c r="DM37" s="19"/>
      <c r="DN37" s="19"/>
      <c r="DO37" s="186"/>
      <c r="DP37" s="6"/>
      <c r="DQ37" s="19"/>
      <c r="DR37" s="19"/>
      <c r="DS37" s="19"/>
      <c r="DT37" s="186"/>
      <c r="DU37" s="6"/>
      <c r="DV37" s="19"/>
      <c r="DW37" s="19"/>
      <c r="DX37" s="19"/>
      <c r="DY37" s="186"/>
      <c r="DZ37" s="6"/>
      <c r="EA37" s="19"/>
      <c r="EB37" s="19"/>
      <c r="EC37" s="19"/>
      <c r="ED37" s="186"/>
      <c r="EE37" s="6"/>
      <c r="EF37" s="19"/>
      <c r="EG37" s="19"/>
      <c r="EH37" s="19"/>
      <c r="EI37" s="186"/>
      <c r="EJ37" s="6"/>
      <c r="EK37" s="19"/>
      <c r="EL37" s="19"/>
      <c r="EM37" s="19"/>
      <c r="EN37" s="186"/>
      <c r="EO37" s="6"/>
      <c r="EP37" s="19"/>
      <c r="EQ37" s="19"/>
      <c r="ER37" s="19"/>
      <c r="ES37" s="272"/>
      <c r="ET37" s="6"/>
      <c r="EU37" s="19"/>
      <c r="EV37" s="19"/>
      <c r="EW37" s="19"/>
      <c r="EX37" s="272"/>
      <c r="EY37" s="274"/>
      <c r="EZ37" s="273"/>
      <c r="FA37" s="273"/>
      <c r="FB37" s="273"/>
      <c r="FC37" s="275"/>
      <c r="FD37" s="279"/>
      <c r="FE37" s="279"/>
      <c r="FF37" s="279"/>
      <c r="FG37" s="273"/>
      <c r="FH37" s="281"/>
      <c r="FI37" s="273"/>
      <c r="FJ37" s="273"/>
      <c r="FK37" s="273"/>
      <c r="FL37" s="281"/>
      <c r="FM37" s="281"/>
      <c r="FN37" s="282"/>
      <c r="FO37" s="268"/>
      <c r="FP37" s="277"/>
      <c r="FQ37" s="274"/>
      <c r="FR37" s="273"/>
      <c r="FS37" s="273"/>
      <c r="FT37" s="273"/>
      <c r="FU37"/>
      <c r="FV37"/>
      <c r="FW37"/>
      <c r="FX37"/>
      <c r="FY37"/>
      <c r="FZ37"/>
    </row>
    <row r="38" spans="2:182" s="181" customFormat="1" ht="13.6" customHeight="1" x14ac:dyDescent="0.25">
      <c r="B38" s="17" t="s">
        <v>286</v>
      </c>
      <c r="C38" s="18" t="s">
        <v>419</v>
      </c>
      <c r="D38" s="24">
        <f>IF(ISNA(VLOOKUP($B38,Batting!$B$4:$D$65,3,FALSE)),0,(VLOOKUP($B38,Batting!$B$4:$D$65,3,FALSE)))</f>
        <v>5</v>
      </c>
      <c r="E38" s="19">
        <f t="shared" si="6"/>
        <v>3</v>
      </c>
      <c r="F38" s="25">
        <f t="shared" si="7"/>
        <v>12.166666666666666</v>
      </c>
      <c r="G38" s="26">
        <f t="shared" si="8"/>
        <v>0</v>
      </c>
      <c r="H38" s="26">
        <f t="shared" si="9"/>
        <v>74</v>
      </c>
      <c r="I38" s="26">
        <f t="shared" si="10"/>
        <v>2</v>
      </c>
      <c r="J38" s="25">
        <f t="shared" si="11"/>
        <v>6.083333333333333</v>
      </c>
      <c r="K38" s="25">
        <f t="shared" si="12"/>
        <v>6.0821917808219181</v>
      </c>
      <c r="L38" s="27">
        <f t="shared" si="13"/>
        <v>37</v>
      </c>
      <c r="M38" s="218"/>
      <c r="N38" s="6">
        <v>4</v>
      </c>
      <c r="O38" s="19">
        <v>0</v>
      </c>
      <c r="P38" s="19">
        <v>17</v>
      </c>
      <c r="Q38" s="19">
        <v>1</v>
      </c>
      <c r="R38" s="186"/>
      <c r="S38" s="22">
        <f t="shared" si="14"/>
        <v>25.2</v>
      </c>
      <c r="T38" s="218"/>
      <c r="U38" s="210"/>
      <c r="V38" s="210"/>
      <c r="W38" s="219"/>
      <c r="X38" s="186"/>
      <c r="Y38" s="28">
        <f>1+(1/6)</f>
        <v>1.1666666666666667</v>
      </c>
      <c r="Z38" s="19">
        <v>0</v>
      </c>
      <c r="AA38" s="19">
        <v>15</v>
      </c>
      <c r="AB38" s="19">
        <v>0</v>
      </c>
      <c r="AC38" s="186"/>
      <c r="AD38" s="6"/>
      <c r="AE38" s="19"/>
      <c r="AF38" s="19"/>
      <c r="AG38" s="19"/>
      <c r="AH38" s="186"/>
      <c r="AI38" s="6">
        <v>7</v>
      </c>
      <c r="AJ38" s="19">
        <v>0</v>
      </c>
      <c r="AK38" s="19">
        <v>42</v>
      </c>
      <c r="AL38" s="19">
        <v>1</v>
      </c>
      <c r="AM38" s="186"/>
      <c r="AN38" s="6"/>
      <c r="AO38" s="19"/>
      <c r="AP38" s="19"/>
      <c r="AQ38" s="19"/>
      <c r="AR38" s="186"/>
      <c r="AS38" s="6"/>
      <c r="AT38" s="19"/>
      <c r="AU38" s="19"/>
      <c r="AV38" s="19"/>
      <c r="AW38" s="186"/>
      <c r="AX38" s="6"/>
      <c r="AY38" s="19"/>
      <c r="AZ38" s="19"/>
      <c r="BA38" s="19"/>
      <c r="BB38" s="186"/>
      <c r="BC38" s="6"/>
      <c r="BD38" s="19"/>
      <c r="BE38" s="19"/>
      <c r="BF38" s="19"/>
      <c r="BG38" s="186"/>
      <c r="BH38" s="6">
        <v>4</v>
      </c>
      <c r="BI38" s="19">
        <v>0</v>
      </c>
      <c r="BJ38" s="19">
        <v>17</v>
      </c>
      <c r="BK38" s="19">
        <v>1</v>
      </c>
      <c r="BL38" s="186"/>
      <c r="BM38" s="6"/>
      <c r="BN38" s="19"/>
      <c r="BO38" s="19"/>
      <c r="BP38" s="19"/>
      <c r="BQ38" s="186"/>
      <c r="BR38" s="6"/>
      <c r="BS38" s="19"/>
      <c r="BT38" s="19"/>
      <c r="BU38" s="19"/>
      <c r="BV38" s="186"/>
      <c r="BW38" s="6"/>
      <c r="BX38" s="19"/>
      <c r="BY38" s="19"/>
      <c r="BZ38" s="19"/>
      <c r="CA38" s="186"/>
      <c r="CB38" s="6"/>
      <c r="CC38" s="19"/>
      <c r="CD38" s="19"/>
      <c r="CE38" s="19"/>
      <c r="CF38" s="186"/>
      <c r="CG38" s="6"/>
      <c r="CH38" s="19"/>
      <c r="CI38" s="19"/>
      <c r="CJ38" s="19"/>
      <c r="CK38" s="186"/>
      <c r="CL38" s="6"/>
      <c r="CM38" s="19"/>
      <c r="CN38" s="19"/>
      <c r="CO38" s="19"/>
      <c r="CP38" s="186"/>
      <c r="CQ38" s="6"/>
      <c r="CR38" s="19"/>
      <c r="CS38" s="19"/>
      <c r="CT38" s="19"/>
      <c r="CU38" s="186"/>
      <c r="CV38" s="6"/>
      <c r="CW38" s="19"/>
      <c r="CX38" s="19"/>
      <c r="CY38" s="19"/>
      <c r="CZ38" s="186"/>
      <c r="DA38" s="6"/>
      <c r="DB38" s="19"/>
      <c r="DC38" s="19"/>
      <c r="DD38" s="19"/>
      <c r="DE38" s="186"/>
      <c r="DF38" s="6"/>
      <c r="DG38" s="19"/>
      <c r="DH38" s="19"/>
      <c r="DI38" s="19"/>
      <c r="DJ38" s="186"/>
      <c r="DK38" s="6"/>
      <c r="DL38" s="19"/>
      <c r="DM38" s="19"/>
      <c r="DN38" s="19"/>
      <c r="DO38" s="186"/>
      <c r="DP38" s="6"/>
      <c r="DQ38" s="19"/>
      <c r="DR38" s="19"/>
      <c r="DS38" s="19"/>
      <c r="DT38" s="186"/>
      <c r="DU38" s="6"/>
      <c r="DV38" s="19"/>
      <c r="DW38" s="19"/>
      <c r="DX38" s="19"/>
      <c r="DY38" s="186"/>
      <c r="DZ38" s="6"/>
      <c r="EA38" s="19"/>
      <c r="EB38" s="19"/>
      <c r="EC38" s="19"/>
      <c r="ED38" s="186"/>
      <c r="EE38" s="6"/>
      <c r="EF38" s="19"/>
      <c r="EG38" s="19"/>
      <c r="EH38" s="19"/>
      <c r="EI38" s="186"/>
      <c r="EJ38" s="6"/>
      <c r="EK38" s="19"/>
      <c r="EL38" s="19"/>
      <c r="EM38" s="19"/>
      <c r="EN38" s="186"/>
      <c r="EO38" s="6"/>
      <c r="EP38" s="19"/>
      <c r="EQ38" s="19"/>
      <c r="ER38" s="19"/>
      <c r="ES38" s="272"/>
      <c r="ET38" s="6"/>
      <c r="EU38" s="19"/>
      <c r="EV38" s="19"/>
      <c r="EW38" s="19"/>
      <c r="EX38" s="272"/>
      <c r="EY38" s="274"/>
      <c r="EZ38" s="273"/>
      <c r="FA38" s="273"/>
      <c r="FB38" s="273"/>
      <c r="FC38" s="275"/>
      <c r="FD38" s="279"/>
      <c r="FE38" s="279"/>
      <c r="FF38" s="279"/>
      <c r="FG38" s="273"/>
      <c r="FH38" s="281"/>
      <c r="FI38" s="273"/>
      <c r="FJ38" s="273"/>
      <c r="FK38" s="273"/>
      <c r="FL38" s="281"/>
      <c r="FM38" s="281"/>
      <c r="FN38" s="282"/>
      <c r="FO38" s="268"/>
      <c r="FP38" s="277"/>
      <c r="FQ38" s="274"/>
      <c r="FR38" s="273"/>
      <c r="FS38" s="273"/>
      <c r="FT38" s="273"/>
      <c r="FU38"/>
      <c r="FV38"/>
      <c r="FW38"/>
      <c r="FX38"/>
      <c r="FY38"/>
      <c r="FZ38"/>
    </row>
    <row r="39" spans="2:182" s="181" customFormat="1" ht="13.6" customHeight="1" x14ac:dyDescent="0.25">
      <c r="B39" s="17" t="s">
        <v>355</v>
      </c>
      <c r="C39" s="18" t="s">
        <v>423</v>
      </c>
      <c r="D39" s="24">
        <f>IF(ISNA(VLOOKUP($B39,Batting!$B$4:$D$65,3,FALSE)),0,(VLOOKUP($B39,Batting!$B$4:$D$65,3,FALSE)))</f>
        <v>5</v>
      </c>
      <c r="E39" s="19">
        <f t="shared" si="6"/>
        <v>3</v>
      </c>
      <c r="F39" s="25">
        <f t="shared" si="7"/>
        <v>16</v>
      </c>
      <c r="G39" s="26">
        <f t="shared" si="8"/>
        <v>0</v>
      </c>
      <c r="H39" s="26">
        <f t="shared" si="9"/>
        <v>79</v>
      </c>
      <c r="I39" s="26">
        <f t="shared" si="10"/>
        <v>2</v>
      </c>
      <c r="J39" s="25">
        <f t="shared" si="11"/>
        <v>8</v>
      </c>
      <c r="K39" s="25">
        <f t="shared" si="12"/>
        <v>4.9375</v>
      </c>
      <c r="L39" s="27">
        <f t="shared" si="13"/>
        <v>39.5</v>
      </c>
      <c r="M39" s="218"/>
      <c r="N39" s="6">
        <v>7</v>
      </c>
      <c r="O39" s="19">
        <v>0</v>
      </c>
      <c r="P39" s="19">
        <v>39</v>
      </c>
      <c r="Q39" s="19">
        <v>2</v>
      </c>
      <c r="R39" s="186"/>
      <c r="S39" s="22">
        <f t="shared" si="14"/>
        <v>24.2</v>
      </c>
      <c r="T39" s="22">
        <f>(J39*20)-(I39/5)</f>
        <v>159.6</v>
      </c>
      <c r="U39" s="210"/>
      <c r="V39" s="210"/>
      <c r="W39" s="219"/>
      <c r="X39" s="186"/>
      <c r="Y39" s="6"/>
      <c r="Z39" s="19"/>
      <c r="AA39" s="19"/>
      <c r="AB39" s="19"/>
      <c r="AC39" s="186"/>
      <c r="AD39" s="6"/>
      <c r="AE39" s="19"/>
      <c r="AF39" s="19"/>
      <c r="AG39" s="19"/>
      <c r="AH39" s="186"/>
      <c r="AI39" s="6"/>
      <c r="AJ39" s="19"/>
      <c r="AK39" s="19"/>
      <c r="AL39" s="19"/>
      <c r="AM39" s="186"/>
      <c r="AN39" s="6"/>
      <c r="AO39" s="19"/>
      <c r="AP39" s="19"/>
      <c r="AQ39" s="19"/>
      <c r="AR39" s="186"/>
      <c r="AS39" s="6"/>
      <c r="AT39" s="19"/>
      <c r="AU39" s="19"/>
      <c r="AV39" s="19"/>
      <c r="AW39" s="186"/>
      <c r="AX39" s="6"/>
      <c r="AY39" s="19"/>
      <c r="AZ39" s="19"/>
      <c r="BA39" s="19"/>
      <c r="BB39" s="186"/>
      <c r="BC39" s="6"/>
      <c r="BD39" s="19"/>
      <c r="BE39" s="19"/>
      <c r="BF39" s="19"/>
      <c r="BG39" s="186"/>
      <c r="BH39" s="6"/>
      <c r="BI39" s="19"/>
      <c r="BJ39" s="19"/>
      <c r="BK39" s="19"/>
      <c r="BL39" s="186"/>
      <c r="BM39" s="6"/>
      <c r="BN39" s="19"/>
      <c r="BO39" s="19"/>
      <c r="BP39" s="19"/>
      <c r="BQ39" s="186"/>
      <c r="BR39" s="6"/>
      <c r="BS39" s="19"/>
      <c r="BT39" s="19"/>
      <c r="BU39" s="19"/>
      <c r="BV39" s="186"/>
      <c r="BW39" s="6"/>
      <c r="BX39" s="19"/>
      <c r="BY39" s="19"/>
      <c r="BZ39" s="19"/>
      <c r="CA39" s="186"/>
      <c r="CB39" s="6"/>
      <c r="CC39" s="19"/>
      <c r="CD39" s="19"/>
      <c r="CE39" s="19"/>
      <c r="CF39" s="186"/>
      <c r="CG39" s="6">
        <v>8</v>
      </c>
      <c r="CH39" s="19">
        <v>0</v>
      </c>
      <c r="CI39" s="19">
        <v>31</v>
      </c>
      <c r="CJ39" s="19">
        <v>0</v>
      </c>
      <c r="CK39" s="186"/>
      <c r="CL39" s="6"/>
      <c r="CM39" s="19"/>
      <c r="CN39" s="19"/>
      <c r="CO39" s="19"/>
      <c r="CP39" s="186"/>
      <c r="CQ39" s="6">
        <v>7</v>
      </c>
      <c r="CR39" s="19">
        <v>0</v>
      </c>
      <c r="CS39" s="19">
        <v>39</v>
      </c>
      <c r="CT39" s="19">
        <v>2</v>
      </c>
      <c r="CU39" s="186"/>
      <c r="CV39" s="6"/>
      <c r="CW39" s="19"/>
      <c r="CX39" s="19"/>
      <c r="CY39" s="19"/>
      <c r="CZ39" s="186"/>
      <c r="DA39" s="6"/>
      <c r="DB39" s="19"/>
      <c r="DC39" s="19"/>
      <c r="DD39" s="19"/>
      <c r="DE39" s="186"/>
      <c r="DF39" s="6"/>
      <c r="DG39" s="19"/>
      <c r="DH39" s="19"/>
      <c r="DI39" s="19"/>
      <c r="DJ39" s="186"/>
      <c r="DK39" s="6">
        <v>1</v>
      </c>
      <c r="DL39" s="19">
        <v>0</v>
      </c>
      <c r="DM39" s="19">
        <v>9</v>
      </c>
      <c r="DN39" s="19">
        <v>0</v>
      </c>
      <c r="DO39" s="186"/>
      <c r="DP39" s="6"/>
      <c r="DQ39" s="19"/>
      <c r="DR39" s="19"/>
      <c r="DS39" s="19"/>
      <c r="DT39" s="186"/>
      <c r="DU39" s="6"/>
      <c r="DV39" s="19"/>
      <c r="DW39" s="19"/>
      <c r="DX39" s="19"/>
      <c r="DY39" s="186"/>
      <c r="DZ39" s="6"/>
      <c r="EA39" s="19"/>
      <c r="EB39" s="19"/>
      <c r="EC39" s="19"/>
      <c r="ED39" s="186"/>
      <c r="EE39" s="6"/>
      <c r="EF39" s="19"/>
      <c r="EG39" s="19"/>
      <c r="EH39" s="19"/>
      <c r="EI39" s="186"/>
      <c r="EJ39" s="6"/>
      <c r="EK39" s="19"/>
      <c r="EL39" s="19"/>
      <c r="EM39" s="19"/>
      <c r="EN39" s="186"/>
      <c r="EO39" s="6"/>
      <c r="EP39" s="19"/>
      <c r="EQ39" s="19"/>
      <c r="ER39" s="19"/>
      <c r="ES39" s="272"/>
      <c r="ET39" s="6"/>
      <c r="EU39" s="19"/>
      <c r="EV39" s="19"/>
      <c r="EW39" s="19"/>
      <c r="EX39" s="272"/>
      <c r="EY39" s="274"/>
      <c r="EZ39" s="273"/>
      <c r="FA39" s="273"/>
      <c r="FB39" s="273"/>
      <c r="FC39" s="275"/>
      <c r="FD39" s="279"/>
      <c r="FE39" s="279"/>
      <c r="FF39" s="279"/>
      <c r="FG39" s="273"/>
      <c r="FH39" s="281"/>
      <c r="FI39" s="273"/>
      <c r="FJ39" s="273"/>
      <c r="FK39" s="273"/>
      <c r="FL39" s="281"/>
      <c r="FM39" s="281"/>
      <c r="FN39" s="282"/>
      <c r="FO39" s="268"/>
      <c r="FP39" s="277"/>
      <c r="FQ39" s="274"/>
      <c r="FR39" s="273"/>
      <c r="FS39" s="273"/>
      <c r="FT39" s="273"/>
      <c r="FU39"/>
      <c r="FV39"/>
      <c r="FW39"/>
      <c r="FX39"/>
      <c r="FY39"/>
      <c r="FZ39"/>
    </row>
    <row r="40" spans="2:182" s="181" customFormat="1" ht="13.6" customHeight="1" x14ac:dyDescent="0.25">
      <c r="B40" s="17" t="s">
        <v>294</v>
      </c>
      <c r="C40" s="18" t="s">
        <v>423</v>
      </c>
      <c r="D40" s="24">
        <f>IF(ISNA(VLOOKUP($B40,Batting!$B$4:$D$65,3,FALSE)),0,(VLOOKUP($B40,Batting!$B$4:$D$65,3,FALSE)))</f>
        <v>6</v>
      </c>
      <c r="E40" s="19">
        <f t="shared" si="6"/>
        <v>6</v>
      </c>
      <c r="F40" s="25">
        <f t="shared" si="7"/>
        <v>23.166666666666668</v>
      </c>
      <c r="G40" s="26">
        <f t="shared" si="8"/>
        <v>0</v>
      </c>
      <c r="H40" s="26">
        <f t="shared" si="9"/>
        <v>159</v>
      </c>
      <c r="I40" s="26">
        <f t="shared" si="10"/>
        <v>4</v>
      </c>
      <c r="J40" s="25">
        <f t="shared" si="11"/>
        <v>5.791666666666667</v>
      </c>
      <c r="K40" s="25">
        <f t="shared" si="12"/>
        <v>6.8633093525179856</v>
      </c>
      <c r="L40" s="27">
        <f t="shared" si="13"/>
        <v>39.75</v>
      </c>
      <c r="M40" s="218"/>
      <c r="N40" s="28">
        <f>1+(4/6)</f>
        <v>1.6666666666666665</v>
      </c>
      <c r="O40" s="19">
        <v>0</v>
      </c>
      <c r="P40" s="19">
        <v>7</v>
      </c>
      <c r="Q40" s="19">
        <v>1</v>
      </c>
      <c r="R40" s="186"/>
      <c r="S40" s="22">
        <f t="shared" si="14"/>
        <v>48.2</v>
      </c>
      <c r="T40" s="218"/>
      <c r="U40" s="210"/>
      <c r="V40" s="210"/>
      <c r="W40" s="219"/>
      <c r="X40" s="186"/>
      <c r="Y40" s="28"/>
      <c r="Z40" s="19"/>
      <c r="AA40" s="19"/>
      <c r="AB40" s="19"/>
      <c r="AC40" s="186"/>
      <c r="AD40" s="6"/>
      <c r="AE40" s="19"/>
      <c r="AF40" s="19"/>
      <c r="AG40" s="19"/>
      <c r="AH40" s="186"/>
      <c r="AI40" s="6">
        <v>8</v>
      </c>
      <c r="AJ40" s="19">
        <v>0</v>
      </c>
      <c r="AK40" s="19">
        <v>55</v>
      </c>
      <c r="AL40" s="19">
        <v>1</v>
      </c>
      <c r="AM40" s="186"/>
      <c r="AN40" s="6"/>
      <c r="AO40" s="19"/>
      <c r="AP40" s="19"/>
      <c r="AQ40" s="19"/>
      <c r="AR40" s="186"/>
      <c r="AS40" s="6"/>
      <c r="AT40" s="19"/>
      <c r="AU40" s="19"/>
      <c r="AV40" s="19"/>
      <c r="AW40" s="186"/>
      <c r="AX40" s="28">
        <f>2+(5/6)</f>
        <v>2.8333333333333335</v>
      </c>
      <c r="AY40" s="19">
        <v>0</v>
      </c>
      <c r="AZ40" s="19">
        <v>32</v>
      </c>
      <c r="BA40" s="19">
        <v>0</v>
      </c>
      <c r="BB40" s="186"/>
      <c r="BC40" s="28">
        <f>3+(2/6)</f>
        <v>3.3333333333333335</v>
      </c>
      <c r="BD40" s="19">
        <v>0</v>
      </c>
      <c r="BE40" s="19">
        <v>30</v>
      </c>
      <c r="BF40" s="19">
        <v>1</v>
      </c>
      <c r="BG40" s="186"/>
      <c r="BH40" s="6"/>
      <c r="BI40" s="19"/>
      <c r="BJ40" s="19"/>
      <c r="BK40" s="19"/>
      <c r="BL40" s="186"/>
      <c r="BM40" s="6"/>
      <c r="BN40" s="19"/>
      <c r="BO40" s="19"/>
      <c r="BP40" s="19"/>
      <c r="BQ40" s="186"/>
      <c r="BR40" s="6"/>
      <c r="BS40" s="19"/>
      <c r="BT40" s="19"/>
      <c r="BU40" s="19"/>
      <c r="BV40" s="186"/>
      <c r="BW40" s="6"/>
      <c r="BX40" s="19"/>
      <c r="BY40" s="19"/>
      <c r="BZ40" s="19"/>
      <c r="CA40" s="186"/>
      <c r="CB40" s="6"/>
      <c r="CC40" s="19"/>
      <c r="CD40" s="19"/>
      <c r="CE40" s="19"/>
      <c r="CF40" s="186"/>
      <c r="CG40" s="6"/>
      <c r="CH40" s="19"/>
      <c r="CI40" s="19"/>
      <c r="CJ40" s="19"/>
      <c r="CK40" s="186"/>
      <c r="CL40" s="6"/>
      <c r="CM40" s="19"/>
      <c r="CN40" s="19"/>
      <c r="CO40" s="19"/>
      <c r="CP40" s="186"/>
      <c r="CQ40" s="6"/>
      <c r="CR40" s="19"/>
      <c r="CS40" s="19"/>
      <c r="CT40" s="19"/>
      <c r="CU40" s="186"/>
      <c r="CV40" s="6"/>
      <c r="CW40" s="19"/>
      <c r="CX40" s="19"/>
      <c r="CY40" s="19"/>
      <c r="CZ40" s="186"/>
      <c r="DA40" s="6"/>
      <c r="DB40" s="19"/>
      <c r="DC40" s="19"/>
      <c r="DD40" s="19"/>
      <c r="DE40" s="186"/>
      <c r="DF40" s="6">
        <v>4</v>
      </c>
      <c r="DG40" s="19">
        <v>0</v>
      </c>
      <c r="DH40" s="19">
        <v>15</v>
      </c>
      <c r="DI40" s="19">
        <v>0</v>
      </c>
      <c r="DJ40" s="186"/>
      <c r="DK40" s="6"/>
      <c r="DL40" s="19"/>
      <c r="DM40" s="19"/>
      <c r="DN40" s="19"/>
      <c r="DO40" s="186"/>
      <c r="DP40" s="28">
        <f>1+(4/6)</f>
        <v>1.6666666666666665</v>
      </c>
      <c r="DQ40" s="19">
        <v>0</v>
      </c>
      <c r="DR40" s="19">
        <v>7</v>
      </c>
      <c r="DS40" s="19">
        <v>1</v>
      </c>
      <c r="DT40" s="186"/>
      <c r="DU40" s="28">
        <f>3+(2/6)</f>
        <v>3.3333333333333335</v>
      </c>
      <c r="DV40" s="19">
        <v>0</v>
      </c>
      <c r="DW40" s="19">
        <v>20</v>
      </c>
      <c r="DX40" s="19">
        <v>1</v>
      </c>
      <c r="DY40" s="186"/>
      <c r="DZ40" s="6"/>
      <c r="EA40" s="19"/>
      <c r="EB40" s="19"/>
      <c r="EC40" s="19"/>
      <c r="ED40" s="186"/>
      <c r="EE40" s="6"/>
      <c r="EF40" s="19"/>
      <c r="EG40" s="19"/>
      <c r="EH40" s="19"/>
      <c r="EI40" s="186"/>
      <c r="EJ40" s="6"/>
      <c r="EK40" s="19"/>
      <c r="EL40" s="19"/>
      <c r="EM40" s="19"/>
      <c r="EN40" s="243"/>
      <c r="EO40" s="6"/>
      <c r="EP40" s="19"/>
      <c r="EQ40" s="19"/>
      <c r="ER40" s="19"/>
      <c r="ES40" s="272"/>
      <c r="ET40" s="6"/>
      <c r="EU40" s="19"/>
      <c r="EV40" s="19"/>
      <c r="EW40" s="19"/>
      <c r="EX40" s="272"/>
      <c r="EY40" s="274"/>
      <c r="EZ40" s="273"/>
      <c r="FA40" s="273"/>
      <c r="FB40" s="273"/>
      <c r="FC40" s="275"/>
      <c r="FD40" s="279"/>
      <c r="FE40" s="279"/>
      <c r="FF40" s="279"/>
      <c r="FG40" s="273"/>
      <c r="FH40" s="281"/>
      <c r="FI40" s="273"/>
      <c r="FJ40" s="273"/>
      <c r="FK40" s="273"/>
      <c r="FL40" s="281"/>
      <c r="FM40" s="281"/>
      <c r="FN40" s="282"/>
      <c r="FO40" s="268"/>
      <c r="FP40" s="277"/>
      <c r="FQ40" s="274"/>
      <c r="FR40" s="273"/>
      <c r="FS40" s="273"/>
      <c r="FT40" s="273"/>
      <c r="FU40"/>
      <c r="FV40"/>
      <c r="FW40"/>
      <c r="FX40"/>
      <c r="FY40"/>
      <c r="FZ40"/>
    </row>
    <row r="41" spans="2:182" s="181" customFormat="1" ht="13.6" customHeight="1" x14ac:dyDescent="0.25">
      <c r="B41" s="17" t="s">
        <v>337</v>
      </c>
      <c r="C41" s="18" t="s">
        <v>430</v>
      </c>
      <c r="D41" s="24">
        <f>IF(ISNA(VLOOKUP($B41,Batting!$B$4:$D$65,3,FALSE)),0,(VLOOKUP($B41,Batting!$B$4:$D$65,3,FALSE)))</f>
        <v>1</v>
      </c>
      <c r="E41" s="19">
        <f t="shared" si="6"/>
        <v>1</v>
      </c>
      <c r="F41" s="25">
        <f t="shared" si="7"/>
        <v>8</v>
      </c>
      <c r="G41" s="26">
        <f t="shared" si="8"/>
        <v>0</v>
      </c>
      <c r="H41" s="26">
        <f t="shared" si="9"/>
        <v>58</v>
      </c>
      <c r="I41" s="26">
        <f t="shared" si="10"/>
        <v>1</v>
      </c>
      <c r="J41" s="25">
        <f t="shared" si="11"/>
        <v>8</v>
      </c>
      <c r="K41" s="25">
        <f t="shared" si="12"/>
        <v>7.25</v>
      </c>
      <c r="L41" s="27">
        <f t="shared" si="13"/>
        <v>58</v>
      </c>
      <c r="M41" s="218"/>
      <c r="N41" s="6">
        <v>8</v>
      </c>
      <c r="O41" s="19">
        <v>0</v>
      </c>
      <c r="P41" s="19">
        <v>58</v>
      </c>
      <c r="Q41" s="19">
        <v>1</v>
      </c>
      <c r="R41" s="186"/>
      <c r="S41" s="22">
        <f t="shared" si="14"/>
        <v>8.4</v>
      </c>
      <c r="T41" s="218"/>
      <c r="U41" s="210"/>
      <c r="V41" s="210"/>
      <c r="W41" s="219"/>
      <c r="X41" s="186"/>
      <c r="Y41" s="28"/>
      <c r="Z41" s="19"/>
      <c r="AA41" s="19"/>
      <c r="AB41" s="19"/>
      <c r="AC41" s="186"/>
      <c r="AD41" s="6"/>
      <c r="AE41" s="19"/>
      <c r="AF41" s="19"/>
      <c r="AG41" s="19"/>
      <c r="AH41" s="186"/>
      <c r="AI41" s="6"/>
      <c r="AJ41" s="19"/>
      <c r="AK41" s="19"/>
      <c r="AL41" s="19"/>
      <c r="AM41" s="186"/>
      <c r="AN41" s="6"/>
      <c r="AO41" s="19"/>
      <c r="AP41" s="19"/>
      <c r="AQ41" s="19"/>
      <c r="AR41" s="186"/>
      <c r="AS41" s="6"/>
      <c r="AT41" s="19"/>
      <c r="AU41" s="19"/>
      <c r="AV41" s="19"/>
      <c r="AW41" s="186"/>
      <c r="AX41" s="6"/>
      <c r="AY41" s="19"/>
      <c r="AZ41" s="19"/>
      <c r="BA41" s="19"/>
      <c r="BB41" s="186"/>
      <c r="BC41" s="6"/>
      <c r="BD41" s="19"/>
      <c r="BE41" s="19"/>
      <c r="BF41" s="19"/>
      <c r="BG41" s="186"/>
      <c r="BH41" s="6"/>
      <c r="BI41" s="19"/>
      <c r="BJ41" s="19"/>
      <c r="BK41" s="19"/>
      <c r="BL41" s="186"/>
      <c r="BM41" s="6"/>
      <c r="BN41" s="19"/>
      <c r="BO41" s="19"/>
      <c r="BP41" s="19"/>
      <c r="BQ41" s="186"/>
      <c r="BR41" s="6"/>
      <c r="BS41" s="19"/>
      <c r="BT41" s="19"/>
      <c r="BU41" s="19"/>
      <c r="BV41" s="186"/>
      <c r="BW41" s="6"/>
      <c r="BX41" s="19"/>
      <c r="BY41" s="19"/>
      <c r="BZ41" s="19"/>
      <c r="CA41" s="186"/>
      <c r="CB41" s="6"/>
      <c r="CC41" s="19"/>
      <c r="CD41" s="19"/>
      <c r="CE41" s="19"/>
      <c r="CF41" s="186"/>
      <c r="CG41" s="6"/>
      <c r="CH41" s="19"/>
      <c r="CI41" s="19"/>
      <c r="CJ41" s="19"/>
      <c r="CK41" s="186"/>
      <c r="CL41" s="6"/>
      <c r="CM41" s="19"/>
      <c r="CN41" s="19"/>
      <c r="CO41" s="19"/>
      <c r="CP41" s="186"/>
      <c r="CQ41" s="6">
        <v>8</v>
      </c>
      <c r="CR41" s="19">
        <v>0</v>
      </c>
      <c r="CS41" s="19">
        <v>58</v>
      </c>
      <c r="CT41" s="19">
        <v>1</v>
      </c>
      <c r="CU41" s="186"/>
      <c r="CV41" s="6"/>
      <c r="CW41" s="19"/>
      <c r="CX41" s="19"/>
      <c r="CY41" s="19"/>
      <c r="CZ41" s="186"/>
      <c r="DA41" s="6"/>
      <c r="DB41" s="19"/>
      <c r="DC41" s="19"/>
      <c r="DD41" s="19"/>
      <c r="DE41" s="186"/>
      <c r="DF41" s="6"/>
      <c r="DG41" s="19"/>
      <c r="DH41" s="19"/>
      <c r="DI41" s="19"/>
      <c r="DJ41" s="186"/>
      <c r="DK41" s="6"/>
      <c r="DL41" s="19"/>
      <c r="DM41" s="19"/>
      <c r="DN41" s="19"/>
      <c r="DO41" s="186"/>
      <c r="DP41" s="6"/>
      <c r="DQ41" s="19"/>
      <c r="DR41" s="19"/>
      <c r="DS41" s="19"/>
      <c r="DT41" s="186"/>
      <c r="DU41" s="6"/>
      <c r="DV41" s="19"/>
      <c r="DW41" s="19"/>
      <c r="DX41" s="19"/>
      <c r="DY41" s="186"/>
      <c r="DZ41" s="6"/>
      <c r="EA41" s="19"/>
      <c r="EB41" s="19"/>
      <c r="EC41" s="19"/>
      <c r="ED41" s="186"/>
      <c r="EE41" s="6"/>
      <c r="EF41" s="19"/>
      <c r="EG41" s="19"/>
      <c r="EH41" s="19"/>
      <c r="EI41" s="186"/>
      <c r="EJ41" s="6"/>
      <c r="EK41" s="19"/>
      <c r="EL41" s="19"/>
      <c r="EM41" s="19"/>
      <c r="EN41" s="243"/>
      <c r="EO41" s="6"/>
      <c r="EP41" s="19"/>
      <c r="EQ41" s="19"/>
      <c r="ER41" s="19"/>
      <c r="ES41" s="272"/>
      <c r="ET41" s="6"/>
      <c r="EU41" s="19"/>
      <c r="EV41" s="19"/>
      <c r="EW41" s="19"/>
      <c r="EX41" s="272"/>
      <c r="EY41" s="274"/>
      <c r="EZ41" s="273"/>
      <c r="FA41" s="273"/>
      <c r="FB41" s="273"/>
      <c r="FC41" s="275"/>
      <c r="FD41" s="279"/>
      <c r="FE41" s="279"/>
      <c r="FF41" s="279"/>
      <c r="FG41" s="273"/>
      <c r="FH41" s="281"/>
      <c r="FI41" s="273"/>
      <c r="FJ41" s="273"/>
      <c r="FK41" s="273"/>
      <c r="FL41" s="281"/>
      <c r="FM41" s="281"/>
      <c r="FN41" s="282"/>
      <c r="FO41" s="268"/>
      <c r="FP41" s="277"/>
      <c r="FQ41" s="274"/>
      <c r="FR41" s="273"/>
      <c r="FS41" s="273"/>
      <c r="FT41" s="273"/>
      <c r="FU41"/>
      <c r="FV41"/>
      <c r="FW41"/>
      <c r="FX41"/>
      <c r="FY41"/>
      <c r="FZ41"/>
    </row>
    <row r="42" spans="2:182" s="181" customFormat="1" ht="13.6" customHeight="1" x14ac:dyDescent="0.25">
      <c r="B42" s="17" t="s">
        <v>204</v>
      </c>
      <c r="C42" s="18" t="s">
        <v>419</v>
      </c>
      <c r="D42" s="24">
        <f>IF(ISNA(VLOOKUP($B42,Batting!$B$4:$D$65,3,FALSE)),0,(VLOOKUP($B42,Batting!$B$4:$D$65,3,FALSE)))</f>
        <v>4</v>
      </c>
      <c r="E42" s="19">
        <f t="shared" si="6"/>
        <v>4</v>
      </c>
      <c r="F42" s="25">
        <f t="shared" si="7"/>
        <v>20</v>
      </c>
      <c r="G42" s="26">
        <f t="shared" si="8"/>
        <v>1</v>
      </c>
      <c r="H42" s="26">
        <f t="shared" si="9"/>
        <v>117</v>
      </c>
      <c r="I42" s="26">
        <f t="shared" si="10"/>
        <v>2</v>
      </c>
      <c r="J42" s="25">
        <f t="shared" si="11"/>
        <v>10</v>
      </c>
      <c r="K42" s="25">
        <f t="shared" si="12"/>
        <v>5.85</v>
      </c>
      <c r="L42" s="27">
        <f t="shared" si="13"/>
        <v>58.5</v>
      </c>
      <c r="M42" s="218"/>
      <c r="N42" s="6">
        <v>5</v>
      </c>
      <c r="O42" s="19">
        <v>1</v>
      </c>
      <c r="P42" s="19">
        <v>15</v>
      </c>
      <c r="Q42" s="19">
        <v>1</v>
      </c>
      <c r="R42" s="186"/>
      <c r="S42" s="22">
        <f t="shared" si="14"/>
        <v>16.600000000000001</v>
      </c>
      <c r="T42" s="218"/>
      <c r="U42" s="210"/>
      <c r="V42" s="210"/>
      <c r="W42" s="219"/>
      <c r="X42" s="186"/>
      <c r="Y42" s="6"/>
      <c r="Z42" s="19"/>
      <c r="AA42" s="19"/>
      <c r="AB42" s="19"/>
      <c r="AC42" s="186"/>
      <c r="AD42" s="6">
        <v>7</v>
      </c>
      <c r="AE42" s="19">
        <v>0</v>
      </c>
      <c r="AF42" s="19">
        <v>47</v>
      </c>
      <c r="AG42" s="19">
        <v>1</v>
      </c>
      <c r="AH42" s="186"/>
      <c r="AI42" s="6"/>
      <c r="AJ42" s="19"/>
      <c r="AK42" s="19"/>
      <c r="AL42" s="19"/>
      <c r="AM42" s="186"/>
      <c r="AN42" s="6"/>
      <c r="AO42" s="19"/>
      <c r="AP42" s="19"/>
      <c r="AQ42" s="19"/>
      <c r="AR42" s="186"/>
      <c r="AS42" s="6"/>
      <c r="AT42" s="19"/>
      <c r="AU42" s="19"/>
      <c r="AV42" s="19"/>
      <c r="AW42" s="186"/>
      <c r="AX42" s="6"/>
      <c r="AY42" s="19"/>
      <c r="AZ42" s="19"/>
      <c r="BA42" s="19"/>
      <c r="BB42" s="186"/>
      <c r="BC42" s="6"/>
      <c r="BD42" s="19"/>
      <c r="BE42" s="19"/>
      <c r="BF42" s="19"/>
      <c r="BG42" s="186"/>
      <c r="BH42" s="6">
        <v>5</v>
      </c>
      <c r="BI42" s="19">
        <v>1</v>
      </c>
      <c r="BJ42" s="19">
        <v>15</v>
      </c>
      <c r="BK42" s="19">
        <v>1</v>
      </c>
      <c r="BL42" s="186"/>
      <c r="BM42" s="6"/>
      <c r="BN42" s="19"/>
      <c r="BO42" s="19"/>
      <c r="BP42" s="19"/>
      <c r="BQ42" s="186"/>
      <c r="BR42" s="6"/>
      <c r="BS42" s="19"/>
      <c r="BT42" s="19"/>
      <c r="BU42" s="19"/>
      <c r="BV42" s="186"/>
      <c r="BW42" s="6"/>
      <c r="BX42" s="19"/>
      <c r="BY42" s="19"/>
      <c r="BZ42" s="19"/>
      <c r="CA42" s="186"/>
      <c r="CB42" s="6"/>
      <c r="CC42" s="19"/>
      <c r="CD42" s="19"/>
      <c r="CE42" s="19"/>
      <c r="CF42" s="186"/>
      <c r="CG42" s="6"/>
      <c r="CH42" s="19"/>
      <c r="CI42" s="19"/>
      <c r="CJ42" s="19"/>
      <c r="CK42" s="186"/>
      <c r="CL42" s="6"/>
      <c r="CM42" s="19"/>
      <c r="CN42" s="19"/>
      <c r="CO42" s="19"/>
      <c r="CP42" s="186"/>
      <c r="CQ42" s="6"/>
      <c r="CR42" s="19"/>
      <c r="CS42" s="19"/>
      <c r="CT42" s="19"/>
      <c r="CU42" s="186"/>
      <c r="CV42" s="6"/>
      <c r="CW42" s="19"/>
      <c r="CX42" s="19"/>
      <c r="CY42" s="19"/>
      <c r="CZ42" s="186"/>
      <c r="DA42" s="6"/>
      <c r="DB42" s="19"/>
      <c r="DC42" s="19"/>
      <c r="DD42" s="19"/>
      <c r="DE42" s="186"/>
      <c r="DF42" s="6"/>
      <c r="DG42" s="19"/>
      <c r="DH42" s="19"/>
      <c r="DI42" s="19"/>
      <c r="DJ42" s="186"/>
      <c r="DK42" s="6"/>
      <c r="DL42" s="19"/>
      <c r="DM42" s="19"/>
      <c r="DN42" s="19"/>
      <c r="DO42" s="186"/>
      <c r="DP42" s="6"/>
      <c r="DQ42" s="19"/>
      <c r="DR42" s="19"/>
      <c r="DS42" s="19"/>
      <c r="DT42" s="186"/>
      <c r="DU42" s="6"/>
      <c r="DV42" s="19"/>
      <c r="DW42" s="19"/>
      <c r="DX42" s="19"/>
      <c r="DY42" s="186"/>
      <c r="DZ42" s="6"/>
      <c r="EA42" s="19"/>
      <c r="EB42" s="19"/>
      <c r="EC42" s="19"/>
      <c r="ED42" s="186"/>
      <c r="EE42" s="6"/>
      <c r="EF42" s="19"/>
      <c r="EG42" s="19"/>
      <c r="EH42" s="19"/>
      <c r="EI42" s="186"/>
      <c r="EJ42" s="6"/>
      <c r="EK42" s="19"/>
      <c r="EL42" s="19"/>
      <c r="EM42" s="19"/>
      <c r="EN42" s="186"/>
      <c r="EO42" s="6">
        <v>4</v>
      </c>
      <c r="EP42" s="19">
        <v>0</v>
      </c>
      <c r="EQ42" s="19">
        <v>16</v>
      </c>
      <c r="ER42" s="19">
        <v>0</v>
      </c>
      <c r="ES42" s="272"/>
      <c r="ET42" s="6">
        <v>4</v>
      </c>
      <c r="EU42" s="19">
        <v>0</v>
      </c>
      <c r="EV42" s="19">
        <v>39</v>
      </c>
      <c r="EW42" s="19">
        <v>0</v>
      </c>
      <c r="EX42" s="272"/>
      <c r="EY42" s="274"/>
      <c r="EZ42" s="273"/>
      <c r="FA42" s="273"/>
      <c r="FB42" s="273"/>
      <c r="FC42" s="275"/>
      <c r="FD42" s="279"/>
      <c r="FE42" s="279"/>
      <c r="FF42" s="279"/>
      <c r="FG42" s="273"/>
      <c r="FH42" s="281"/>
      <c r="FI42" s="273"/>
      <c r="FJ42" s="273"/>
      <c r="FK42" s="273"/>
      <c r="FL42" s="281"/>
      <c r="FM42" s="281"/>
      <c r="FN42" s="282"/>
      <c r="FO42" s="268"/>
      <c r="FP42" s="277"/>
      <c r="FQ42" s="274"/>
      <c r="FR42" s="273"/>
      <c r="FS42" s="273"/>
      <c r="FT42" s="273"/>
      <c r="FU42"/>
      <c r="FV42"/>
      <c r="FW42"/>
      <c r="FX42"/>
      <c r="FY42"/>
      <c r="FZ42"/>
    </row>
    <row r="43" spans="2:182" s="181" customFormat="1" ht="13.6" customHeight="1" x14ac:dyDescent="0.25">
      <c r="B43" s="17" t="s">
        <v>288</v>
      </c>
      <c r="C43" s="18" t="s">
        <v>420</v>
      </c>
      <c r="D43" s="24">
        <f>IF(ISNA(VLOOKUP($B43,Batting!$B$4:$D$65,3,FALSE)),0,(VLOOKUP($B43,Batting!$B$4:$D$65,3,FALSE)))</f>
        <v>3</v>
      </c>
      <c r="E43" s="19">
        <f t="shared" si="6"/>
        <v>3</v>
      </c>
      <c r="F43" s="25">
        <f t="shared" si="7"/>
        <v>8</v>
      </c>
      <c r="G43" s="26">
        <f t="shared" si="8"/>
        <v>0</v>
      </c>
      <c r="H43" s="26">
        <f t="shared" si="9"/>
        <v>64</v>
      </c>
      <c r="I43" s="26">
        <f t="shared" si="10"/>
        <v>1</v>
      </c>
      <c r="J43" s="25">
        <f t="shared" si="11"/>
        <v>8</v>
      </c>
      <c r="K43" s="25">
        <f t="shared" si="12"/>
        <v>8</v>
      </c>
      <c r="L43" s="27">
        <f t="shared" si="13"/>
        <v>64</v>
      </c>
      <c r="M43" s="218"/>
      <c r="N43" s="6">
        <v>3</v>
      </c>
      <c r="O43" s="19">
        <v>0</v>
      </c>
      <c r="P43" s="19">
        <v>22</v>
      </c>
      <c r="Q43" s="19">
        <v>1</v>
      </c>
      <c r="R43" s="186"/>
      <c r="S43" s="22">
        <f t="shared" si="14"/>
        <v>7.1999999999999993</v>
      </c>
      <c r="T43" s="218"/>
      <c r="U43" s="210"/>
      <c r="V43" s="210"/>
      <c r="W43" s="219"/>
      <c r="X43" s="186"/>
      <c r="Y43" s="6">
        <v>2</v>
      </c>
      <c r="Z43" s="19">
        <v>0</v>
      </c>
      <c r="AA43" s="19">
        <v>9</v>
      </c>
      <c r="AB43" s="19">
        <v>0</v>
      </c>
      <c r="AC43" s="186"/>
      <c r="AD43" s="6"/>
      <c r="AE43" s="19"/>
      <c r="AF43" s="19"/>
      <c r="AG43" s="19"/>
      <c r="AH43" s="186"/>
      <c r="AI43" s="6"/>
      <c r="AJ43" s="19"/>
      <c r="AK43" s="19"/>
      <c r="AL43" s="19"/>
      <c r="AM43" s="186"/>
      <c r="AN43" s="6"/>
      <c r="AO43" s="19"/>
      <c r="AP43" s="19"/>
      <c r="AQ43" s="19"/>
      <c r="AR43" s="186"/>
      <c r="AS43" s="6">
        <v>3</v>
      </c>
      <c r="AT43" s="19">
        <v>0</v>
      </c>
      <c r="AU43" s="19">
        <v>33</v>
      </c>
      <c r="AV43" s="19">
        <v>0</v>
      </c>
      <c r="AW43" s="186"/>
      <c r="AX43" s="6"/>
      <c r="AY43" s="19"/>
      <c r="AZ43" s="19"/>
      <c r="BA43" s="19"/>
      <c r="BB43" s="186"/>
      <c r="BC43" s="6"/>
      <c r="BD43" s="19"/>
      <c r="BE43" s="19"/>
      <c r="BF43" s="19"/>
      <c r="BG43" s="186"/>
      <c r="BH43" s="6"/>
      <c r="BI43" s="19"/>
      <c r="BJ43" s="19"/>
      <c r="BK43" s="19"/>
      <c r="BL43" s="186"/>
      <c r="BM43" s="6">
        <v>3</v>
      </c>
      <c r="BN43" s="19">
        <v>0</v>
      </c>
      <c r="BO43" s="19">
        <v>22</v>
      </c>
      <c r="BP43" s="19">
        <v>1</v>
      </c>
      <c r="BQ43" s="186"/>
      <c r="BR43" s="6"/>
      <c r="BS43" s="19"/>
      <c r="BT43" s="19"/>
      <c r="BU43" s="19"/>
      <c r="BV43" s="186"/>
      <c r="BW43" s="6"/>
      <c r="BX43" s="19"/>
      <c r="BY43" s="19"/>
      <c r="BZ43" s="19"/>
      <c r="CA43" s="186"/>
      <c r="CB43" s="6"/>
      <c r="CC43" s="19"/>
      <c r="CD43" s="19"/>
      <c r="CE43" s="19"/>
      <c r="CF43" s="186"/>
      <c r="CG43" s="6"/>
      <c r="CH43" s="19"/>
      <c r="CI43" s="19"/>
      <c r="CJ43" s="19"/>
      <c r="CK43" s="186"/>
      <c r="CL43" s="6"/>
      <c r="CM43" s="19"/>
      <c r="CN43" s="19"/>
      <c r="CO43" s="19"/>
      <c r="CP43" s="186"/>
      <c r="CQ43" s="6"/>
      <c r="CR43" s="19"/>
      <c r="CS43" s="19"/>
      <c r="CT43" s="19"/>
      <c r="CU43" s="186"/>
      <c r="CV43" s="6"/>
      <c r="CW43" s="19"/>
      <c r="CX43" s="19"/>
      <c r="CY43" s="19"/>
      <c r="CZ43" s="186"/>
      <c r="DA43" s="6"/>
      <c r="DB43" s="19"/>
      <c r="DC43" s="19"/>
      <c r="DD43" s="19"/>
      <c r="DE43" s="186"/>
      <c r="DF43" s="6"/>
      <c r="DG43" s="19"/>
      <c r="DH43" s="19"/>
      <c r="DI43" s="19"/>
      <c r="DJ43" s="186"/>
      <c r="DK43" s="6"/>
      <c r="DL43" s="19"/>
      <c r="DM43" s="19"/>
      <c r="DN43" s="19"/>
      <c r="DO43" s="186"/>
      <c r="DP43" s="6"/>
      <c r="DQ43" s="19"/>
      <c r="DR43" s="19"/>
      <c r="DS43" s="19"/>
      <c r="DT43" s="186"/>
      <c r="DU43" s="6"/>
      <c r="DV43" s="19"/>
      <c r="DW43" s="19"/>
      <c r="DX43" s="19"/>
      <c r="DY43" s="186"/>
      <c r="DZ43" s="6"/>
      <c r="EA43" s="19"/>
      <c r="EB43" s="19"/>
      <c r="EC43" s="19"/>
      <c r="ED43" s="186"/>
      <c r="EE43" s="6"/>
      <c r="EF43" s="19"/>
      <c r="EG43" s="19"/>
      <c r="EH43" s="19"/>
      <c r="EI43" s="186"/>
      <c r="EJ43" s="6"/>
      <c r="EK43" s="19"/>
      <c r="EL43" s="19"/>
      <c r="EM43" s="19"/>
      <c r="EN43" s="243"/>
      <c r="EO43" s="6"/>
      <c r="EP43" s="19"/>
      <c r="EQ43" s="19"/>
      <c r="ER43" s="19"/>
      <c r="ES43" s="272"/>
      <c r="ET43" s="6"/>
      <c r="EU43" s="19"/>
      <c r="EV43" s="19"/>
      <c r="EW43" s="19"/>
      <c r="EX43" s="272"/>
      <c r="EY43" s="274"/>
      <c r="EZ43" s="273"/>
      <c r="FA43" s="273"/>
      <c r="FB43" s="273"/>
      <c r="FC43" s="275"/>
      <c r="FD43" s="279"/>
      <c r="FE43" s="279"/>
      <c r="FF43" s="279"/>
      <c r="FG43" s="273"/>
      <c r="FH43" s="281"/>
      <c r="FI43" s="273"/>
      <c r="FJ43" s="273"/>
      <c r="FK43" s="273"/>
      <c r="FL43" s="281"/>
      <c r="FM43" s="281"/>
      <c r="FN43" s="282"/>
      <c r="FO43" s="268"/>
      <c r="FP43" s="277"/>
      <c r="FQ43" s="274"/>
      <c r="FR43" s="273"/>
      <c r="FS43" s="273"/>
      <c r="FT43" s="273"/>
      <c r="FU43"/>
      <c r="FV43"/>
      <c r="FW43"/>
      <c r="FX43"/>
      <c r="FY43"/>
      <c r="FZ43"/>
    </row>
    <row r="44" spans="2:182" s="181" customFormat="1" ht="13.6" customHeight="1" x14ac:dyDescent="0.25">
      <c r="B44" s="17" t="s">
        <v>297</v>
      </c>
      <c r="C44" s="18" t="s">
        <v>419</v>
      </c>
      <c r="D44" s="24">
        <f>IF(ISNA(VLOOKUP($B44,Batting!$B$4:$D$65,3,FALSE)),0,(VLOOKUP($B44,Batting!$B$4:$D$65,3,FALSE)))</f>
        <v>6</v>
      </c>
      <c r="E44" s="19">
        <f t="shared" si="6"/>
        <v>6</v>
      </c>
      <c r="F44" s="25">
        <f t="shared" si="7"/>
        <v>16.333333333333332</v>
      </c>
      <c r="G44" s="26">
        <f t="shared" si="8"/>
        <v>5</v>
      </c>
      <c r="H44" s="26">
        <f t="shared" si="9"/>
        <v>138</v>
      </c>
      <c r="I44" s="26">
        <f t="shared" si="10"/>
        <v>2</v>
      </c>
      <c r="J44" s="25">
        <f t="shared" si="11"/>
        <v>8.1666666666666661</v>
      </c>
      <c r="K44" s="25">
        <f t="shared" si="12"/>
        <v>8.4489795918367356</v>
      </c>
      <c r="L44" s="27">
        <f t="shared" si="13"/>
        <v>69</v>
      </c>
      <c r="M44" s="218"/>
      <c r="N44" s="28">
        <f>1+(4/6)</f>
        <v>1.6666666666666665</v>
      </c>
      <c r="O44" s="19">
        <v>0</v>
      </c>
      <c r="P44" s="19">
        <v>15</v>
      </c>
      <c r="Q44" s="19">
        <v>1</v>
      </c>
      <c r="R44" s="186"/>
      <c r="S44" s="22">
        <f t="shared" si="14"/>
        <v>12.399999999999999</v>
      </c>
      <c r="T44" s="218"/>
      <c r="U44" s="210"/>
      <c r="V44" s="210"/>
      <c r="W44" s="219"/>
      <c r="X44" s="186"/>
      <c r="Y44" s="28"/>
      <c r="Z44" s="19"/>
      <c r="AA44" s="19"/>
      <c r="AB44" s="19"/>
      <c r="AC44" s="186"/>
      <c r="AD44" s="6"/>
      <c r="AE44" s="19"/>
      <c r="AF44" s="19"/>
      <c r="AG44" s="19"/>
      <c r="AH44" s="186"/>
      <c r="AI44" s="6"/>
      <c r="AJ44" s="19"/>
      <c r="AK44" s="19"/>
      <c r="AL44" s="19"/>
      <c r="AM44" s="186"/>
      <c r="AN44" s="6"/>
      <c r="AO44" s="19"/>
      <c r="AP44" s="19"/>
      <c r="AQ44" s="19"/>
      <c r="AR44" s="186"/>
      <c r="AS44" s="6"/>
      <c r="AT44" s="19"/>
      <c r="AU44" s="19"/>
      <c r="AV44" s="19"/>
      <c r="AW44" s="186"/>
      <c r="AX44" s="28">
        <f>1+(4/6)</f>
        <v>1.6666666666666665</v>
      </c>
      <c r="AY44" s="19">
        <v>0</v>
      </c>
      <c r="AZ44" s="19">
        <v>15</v>
      </c>
      <c r="BA44" s="19">
        <v>1</v>
      </c>
      <c r="BB44" s="186"/>
      <c r="BC44" s="28">
        <f>3+(2/6)</f>
        <v>3.3333333333333335</v>
      </c>
      <c r="BD44" s="19">
        <v>0</v>
      </c>
      <c r="BE44" s="19">
        <v>35</v>
      </c>
      <c r="BF44" s="19">
        <v>0</v>
      </c>
      <c r="BG44" s="186"/>
      <c r="BH44" s="6"/>
      <c r="BI44" s="19"/>
      <c r="BJ44" s="19"/>
      <c r="BK44" s="19"/>
      <c r="BL44" s="186"/>
      <c r="BM44" s="6"/>
      <c r="BN44" s="19"/>
      <c r="BO44" s="19"/>
      <c r="BP44" s="19"/>
      <c r="BQ44" s="186"/>
      <c r="BR44" s="6"/>
      <c r="BS44" s="19"/>
      <c r="BT44" s="19"/>
      <c r="BU44" s="19"/>
      <c r="BV44" s="186"/>
      <c r="BW44" s="6">
        <v>5</v>
      </c>
      <c r="BX44" s="19">
        <v>5</v>
      </c>
      <c r="BY44" s="19">
        <v>42</v>
      </c>
      <c r="BZ44" s="19">
        <v>1</v>
      </c>
      <c r="CA44" s="186"/>
      <c r="CB44" s="6"/>
      <c r="CC44" s="19"/>
      <c r="CD44" s="19"/>
      <c r="CE44" s="19"/>
      <c r="CF44" s="186"/>
      <c r="CG44" s="6"/>
      <c r="CH44" s="19"/>
      <c r="CI44" s="19"/>
      <c r="CJ44" s="19"/>
      <c r="CK44" s="186"/>
      <c r="CL44" s="6"/>
      <c r="CM44" s="19"/>
      <c r="CN44" s="19"/>
      <c r="CO44" s="19"/>
      <c r="CP44" s="186"/>
      <c r="CQ44" s="6"/>
      <c r="CR44" s="19"/>
      <c r="CS44" s="19"/>
      <c r="CT44" s="19"/>
      <c r="CU44" s="186"/>
      <c r="CV44" s="6"/>
      <c r="CW44" s="19"/>
      <c r="CX44" s="19"/>
      <c r="CY44" s="19"/>
      <c r="CZ44" s="186"/>
      <c r="DA44" s="6"/>
      <c r="DB44" s="19"/>
      <c r="DC44" s="19"/>
      <c r="DD44" s="19"/>
      <c r="DE44" s="186"/>
      <c r="DF44" s="6">
        <v>2</v>
      </c>
      <c r="DG44" s="19">
        <v>0</v>
      </c>
      <c r="DH44" s="19">
        <v>15</v>
      </c>
      <c r="DI44" s="19">
        <v>0</v>
      </c>
      <c r="DJ44" s="186"/>
      <c r="DK44" s="6">
        <v>1</v>
      </c>
      <c r="DL44" s="19">
        <v>0</v>
      </c>
      <c r="DM44" s="19">
        <v>20</v>
      </c>
      <c r="DN44" s="19">
        <v>0</v>
      </c>
      <c r="DO44" s="186"/>
      <c r="DP44" s="28">
        <f>3+(2/6)</f>
        <v>3.3333333333333335</v>
      </c>
      <c r="DQ44" s="19">
        <v>0</v>
      </c>
      <c r="DR44" s="19">
        <v>11</v>
      </c>
      <c r="DS44" s="19">
        <v>0</v>
      </c>
      <c r="DT44" s="186"/>
      <c r="DU44" s="6"/>
      <c r="DV44" s="19"/>
      <c r="DW44" s="19"/>
      <c r="DX44" s="19"/>
      <c r="DY44" s="186"/>
      <c r="DZ44" s="6"/>
      <c r="EA44" s="19"/>
      <c r="EB44" s="19"/>
      <c r="EC44" s="19"/>
      <c r="ED44" s="186"/>
      <c r="EE44" s="6"/>
      <c r="EF44" s="19"/>
      <c r="EG44" s="19"/>
      <c r="EH44" s="19"/>
      <c r="EI44" s="186"/>
      <c r="EJ44" s="6"/>
      <c r="EK44" s="19"/>
      <c r="EL44" s="19"/>
      <c r="EM44" s="19"/>
      <c r="EN44" s="186"/>
      <c r="EO44" s="6"/>
      <c r="EP44" s="19"/>
      <c r="EQ44" s="19"/>
      <c r="ER44" s="19"/>
      <c r="ES44" s="272"/>
      <c r="ET44" s="6"/>
      <c r="EU44" s="19"/>
      <c r="EV44" s="19"/>
      <c r="EW44" s="19"/>
      <c r="EX44" s="272"/>
      <c r="EY44" s="274"/>
      <c r="EZ44" s="273"/>
      <c r="FA44" s="273"/>
      <c r="FB44" s="273"/>
      <c r="FC44" s="275"/>
      <c r="FD44" s="279"/>
      <c r="FE44" s="279"/>
      <c r="FF44" s="279"/>
      <c r="FG44" s="273"/>
      <c r="FH44" s="281"/>
      <c r="FI44" s="273"/>
      <c r="FJ44" s="273"/>
      <c r="FK44" s="273"/>
      <c r="FL44" s="281"/>
      <c r="FM44" s="281"/>
      <c r="FN44" s="282"/>
      <c r="FO44" s="268"/>
      <c r="FP44" s="277"/>
      <c r="FQ44" s="274"/>
      <c r="FR44" s="273"/>
      <c r="FS44" s="273"/>
      <c r="FT44" s="273"/>
      <c r="FU44"/>
      <c r="FV44"/>
      <c r="FW44"/>
      <c r="FX44"/>
      <c r="FY44"/>
      <c r="FZ44"/>
    </row>
    <row r="45" spans="2:182" s="181" customFormat="1" ht="13.6" customHeight="1" x14ac:dyDescent="0.25">
      <c r="B45" s="17" t="s">
        <v>155</v>
      </c>
      <c r="C45" s="18" t="s">
        <v>419</v>
      </c>
      <c r="D45" s="24">
        <f>IF(ISNA(VLOOKUP($B45,Batting!$B$4:$D$65,3,FALSE)),0,(VLOOKUP($B45,Batting!$B$4:$D$65,3,FALSE)))</f>
        <v>3</v>
      </c>
      <c r="E45" s="19">
        <f t="shared" si="6"/>
        <v>3</v>
      </c>
      <c r="F45" s="25">
        <f t="shared" si="7"/>
        <v>14</v>
      </c>
      <c r="G45" s="26">
        <f t="shared" si="8"/>
        <v>0</v>
      </c>
      <c r="H45" s="26">
        <f t="shared" si="9"/>
        <v>75</v>
      </c>
      <c r="I45" s="26">
        <f t="shared" si="10"/>
        <v>1</v>
      </c>
      <c r="J45" s="25">
        <f t="shared" si="11"/>
        <v>14</v>
      </c>
      <c r="K45" s="25">
        <f t="shared" si="12"/>
        <v>5.3571428571428568</v>
      </c>
      <c r="L45" s="27">
        <f t="shared" si="13"/>
        <v>75</v>
      </c>
      <c r="M45" s="218"/>
      <c r="N45" s="6">
        <v>1</v>
      </c>
      <c r="O45" s="19">
        <v>0</v>
      </c>
      <c r="P45" s="19">
        <v>13</v>
      </c>
      <c r="Q45" s="19">
        <v>1</v>
      </c>
      <c r="R45" s="186"/>
      <c r="S45" s="22">
        <f t="shared" si="14"/>
        <v>5</v>
      </c>
      <c r="T45" s="218"/>
      <c r="U45" s="210"/>
      <c r="V45" s="210"/>
      <c r="W45" s="219"/>
      <c r="X45" s="186"/>
      <c r="Y45" s="6"/>
      <c r="Z45" s="19"/>
      <c r="AA45" s="19"/>
      <c r="AB45" s="19"/>
      <c r="AC45" s="186"/>
      <c r="AD45" s="6">
        <v>1</v>
      </c>
      <c r="AE45" s="19">
        <v>0</v>
      </c>
      <c r="AF45" s="19">
        <v>13</v>
      </c>
      <c r="AG45" s="19">
        <v>1</v>
      </c>
      <c r="AH45" s="186"/>
      <c r="AI45" s="6"/>
      <c r="AJ45" s="19"/>
      <c r="AK45" s="19"/>
      <c r="AL45" s="19"/>
      <c r="AM45" s="186"/>
      <c r="AN45" s="6"/>
      <c r="AO45" s="19"/>
      <c r="AP45" s="19"/>
      <c r="AQ45" s="19"/>
      <c r="AR45" s="186"/>
      <c r="AS45" s="6"/>
      <c r="AT45" s="19"/>
      <c r="AU45" s="19"/>
      <c r="AV45" s="19"/>
      <c r="AW45" s="186"/>
      <c r="AX45" s="6"/>
      <c r="AY45" s="19"/>
      <c r="AZ45" s="19"/>
      <c r="BA45" s="19"/>
      <c r="BB45" s="186"/>
      <c r="BC45" s="6"/>
      <c r="BD45" s="19"/>
      <c r="BE45" s="19"/>
      <c r="BF45" s="19"/>
      <c r="BG45" s="186"/>
      <c r="BH45" s="6">
        <v>5</v>
      </c>
      <c r="BI45" s="19">
        <v>0</v>
      </c>
      <c r="BJ45" s="19">
        <v>18</v>
      </c>
      <c r="BK45" s="19">
        <v>0</v>
      </c>
      <c r="BL45" s="186"/>
      <c r="BM45" s="6">
        <v>8</v>
      </c>
      <c r="BN45" s="19">
        <v>0</v>
      </c>
      <c r="BO45" s="19">
        <v>44</v>
      </c>
      <c r="BP45" s="19">
        <v>0</v>
      </c>
      <c r="BQ45" s="186"/>
      <c r="BR45" s="6"/>
      <c r="BS45" s="19"/>
      <c r="BT45" s="19"/>
      <c r="BU45" s="19"/>
      <c r="BV45" s="186"/>
      <c r="BW45" s="6"/>
      <c r="BX45" s="19"/>
      <c r="BY45" s="19"/>
      <c r="BZ45" s="19"/>
      <c r="CA45" s="186"/>
      <c r="CB45" s="6"/>
      <c r="CC45" s="19"/>
      <c r="CD45" s="19"/>
      <c r="CE45" s="19"/>
      <c r="CF45" s="186"/>
      <c r="CG45" s="6"/>
      <c r="CH45" s="19"/>
      <c r="CI45" s="19"/>
      <c r="CJ45" s="19"/>
      <c r="CK45" s="186"/>
      <c r="CL45" s="6"/>
      <c r="CM45" s="19"/>
      <c r="CN45" s="19"/>
      <c r="CO45" s="19"/>
      <c r="CP45" s="186"/>
      <c r="CQ45" s="6"/>
      <c r="CR45" s="19"/>
      <c r="CS45" s="19"/>
      <c r="CT45" s="19"/>
      <c r="CU45" s="186"/>
      <c r="CV45" s="6"/>
      <c r="CW45" s="19"/>
      <c r="CX45" s="19"/>
      <c r="CY45" s="19"/>
      <c r="CZ45" s="186"/>
      <c r="DA45" s="6"/>
      <c r="DB45" s="19"/>
      <c r="DC45" s="19"/>
      <c r="DD45" s="19"/>
      <c r="DE45" s="186"/>
      <c r="DF45" s="6"/>
      <c r="DG45" s="19"/>
      <c r="DH45" s="19"/>
      <c r="DI45" s="19"/>
      <c r="DJ45" s="186"/>
      <c r="DK45" s="6"/>
      <c r="DL45" s="19"/>
      <c r="DM45" s="19"/>
      <c r="DN45" s="19"/>
      <c r="DO45" s="186"/>
      <c r="DP45" s="6"/>
      <c r="DQ45" s="19"/>
      <c r="DR45" s="19"/>
      <c r="DS45" s="19"/>
      <c r="DT45" s="186"/>
      <c r="DU45" s="6"/>
      <c r="DV45" s="19"/>
      <c r="DW45" s="19"/>
      <c r="DX45" s="19"/>
      <c r="DY45" s="186"/>
      <c r="DZ45" s="6"/>
      <c r="EA45" s="19"/>
      <c r="EB45" s="19"/>
      <c r="EC45" s="19"/>
      <c r="ED45" s="186"/>
      <c r="EE45" s="6"/>
      <c r="EF45" s="19"/>
      <c r="EG45" s="19"/>
      <c r="EH45" s="19"/>
      <c r="EI45" s="186"/>
      <c r="EJ45" s="6"/>
      <c r="EK45" s="19"/>
      <c r="EL45" s="19"/>
      <c r="EM45" s="19"/>
      <c r="EN45" s="243"/>
      <c r="EO45" s="6"/>
      <c r="EP45" s="19"/>
      <c r="EQ45" s="19"/>
      <c r="ER45" s="19"/>
      <c r="ES45" s="272"/>
      <c r="ET45" s="6"/>
      <c r="EU45" s="19"/>
      <c r="EV45" s="19"/>
      <c r="EW45" s="19"/>
      <c r="EX45" s="272"/>
      <c r="EY45" s="274"/>
      <c r="EZ45" s="273"/>
      <c r="FA45" s="273"/>
      <c r="FB45" s="273"/>
      <c r="FC45" s="275"/>
      <c r="FD45" s="279"/>
      <c r="FE45" s="279"/>
      <c r="FF45" s="279"/>
      <c r="FG45" s="273"/>
      <c r="FH45" s="281"/>
      <c r="FI45" s="273"/>
      <c r="FJ45" s="273"/>
      <c r="FK45" s="273"/>
      <c r="FL45" s="281"/>
      <c r="FM45" s="281"/>
      <c r="FN45" s="282"/>
      <c r="FO45" s="268"/>
      <c r="FP45" s="277"/>
      <c r="FQ45" s="274"/>
      <c r="FR45" s="273"/>
      <c r="FS45" s="273"/>
      <c r="FT45" s="273"/>
      <c r="FU45"/>
      <c r="FV45"/>
      <c r="FW45"/>
      <c r="FX45"/>
      <c r="FY45"/>
      <c r="FZ45"/>
    </row>
    <row r="46" spans="2:182" s="181" customFormat="1" ht="13.6" customHeight="1" x14ac:dyDescent="0.25">
      <c r="B46" s="17" t="s">
        <v>336</v>
      </c>
      <c r="C46" s="18" t="s">
        <v>420</v>
      </c>
      <c r="D46" s="24">
        <f>IF(ISNA(VLOOKUP($B46,Batting!$B$4:$D$65,3,FALSE)),0,(VLOOKUP($B46,Batting!$B$4:$D$65,3,FALSE)))</f>
        <v>1</v>
      </c>
      <c r="E46" s="19">
        <f t="shared" si="6"/>
        <v>1</v>
      </c>
      <c r="F46" s="25">
        <f t="shared" si="7"/>
        <v>2</v>
      </c>
      <c r="G46" s="26">
        <f t="shared" si="8"/>
        <v>0</v>
      </c>
      <c r="H46" s="26">
        <f t="shared" si="9"/>
        <v>6</v>
      </c>
      <c r="I46" s="26">
        <f t="shared" si="10"/>
        <v>0</v>
      </c>
      <c r="J46" s="25" t="str">
        <f t="shared" si="11"/>
        <v>-</v>
      </c>
      <c r="K46" s="25">
        <f t="shared" si="12"/>
        <v>3</v>
      </c>
      <c r="L46" s="27" t="str">
        <f t="shared" si="13"/>
        <v>-</v>
      </c>
      <c r="M46" s="218"/>
      <c r="N46" s="6">
        <v>2</v>
      </c>
      <c r="O46" s="19">
        <v>0</v>
      </c>
      <c r="P46" s="19">
        <v>6</v>
      </c>
      <c r="Q46" s="19">
        <v>0</v>
      </c>
      <c r="R46" s="186"/>
      <c r="S46" s="22">
        <f t="shared" si="14"/>
        <v>-1.2</v>
      </c>
      <c r="T46" s="218"/>
      <c r="U46" s="210"/>
      <c r="V46" s="210"/>
      <c r="W46" s="219"/>
      <c r="X46" s="186"/>
      <c r="Y46" s="6"/>
      <c r="Z46" s="19"/>
      <c r="AA46" s="19"/>
      <c r="AB46" s="19"/>
      <c r="AC46" s="186"/>
      <c r="AD46" s="6"/>
      <c r="AE46" s="19"/>
      <c r="AF46" s="19"/>
      <c r="AG46" s="19"/>
      <c r="AH46" s="186"/>
      <c r="AI46" s="6"/>
      <c r="AJ46" s="19"/>
      <c r="AK46" s="19"/>
      <c r="AL46" s="19"/>
      <c r="AM46" s="186"/>
      <c r="AN46" s="6"/>
      <c r="AO46" s="19"/>
      <c r="AP46" s="19"/>
      <c r="AQ46" s="19"/>
      <c r="AR46" s="186"/>
      <c r="AS46" s="6"/>
      <c r="AT46" s="19"/>
      <c r="AU46" s="19"/>
      <c r="AV46" s="19"/>
      <c r="AW46" s="186"/>
      <c r="AX46" s="28"/>
      <c r="AY46" s="19"/>
      <c r="AZ46" s="19"/>
      <c r="BA46" s="19"/>
      <c r="BB46" s="186"/>
      <c r="BC46" s="28"/>
      <c r="BD46" s="19"/>
      <c r="BE46" s="19"/>
      <c r="BF46" s="19"/>
      <c r="BG46" s="186"/>
      <c r="BH46" s="6"/>
      <c r="BI46" s="19"/>
      <c r="BJ46" s="19"/>
      <c r="BK46" s="19"/>
      <c r="BL46" s="186"/>
      <c r="BM46" s="6"/>
      <c r="BN46" s="19"/>
      <c r="BO46" s="19"/>
      <c r="BP46" s="19"/>
      <c r="BQ46" s="186"/>
      <c r="BR46" s="6"/>
      <c r="BS46" s="19"/>
      <c r="BT46" s="19"/>
      <c r="BU46" s="19"/>
      <c r="BV46" s="186"/>
      <c r="BW46" s="6"/>
      <c r="BX46" s="19"/>
      <c r="BY46" s="19"/>
      <c r="BZ46" s="19"/>
      <c r="CA46" s="186"/>
      <c r="CB46" s="6"/>
      <c r="CC46" s="19"/>
      <c r="CD46" s="19"/>
      <c r="CE46" s="19"/>
      <c r="CF46" s="186"/>
      <c r="CG46" s="6"/>
      <c r="CH46" s="19"/>
      <c r="CI46" s="19"/>
      <c r="CJ46" s="19"/>
      <c r="CK46" s="186"/>
      <c r="CL46" s="6"/>
      <c r="CM46" s="19"/>
      <c r="CN46" s="19"/>
      <c r="CO46" s="19"/>
      <c r="CP46" s="186"/>
      <c r="CQ46" s="6">
        <v>2</v>
      </c>
      <c r="CR46" s="19">
        <v>0</v>
      </c>
      <c r="CS46" s="19">
        <v>6</v>
      </c>
      <c r="CT46" s="19">
        <v>0</v>
      </c>
      <c r="CU46" s="186"/>
      <c r="CV46" s="6"/>
      <c r="CW46" s="19"/>
      <c r="CX46" s="19"/>
      <c r="CY46" s="19"/>
      <c r="CZ46" s="186"/>
      <c r="DA46" s="6"/>
      <c r="DB46" s="19"/>
      <c r="DC46" s="19"/>
      <c r="DD46" s="19"/>
      <c r="DE46" s="186"/>
      <c r="DF46" s="6"/>
      <c r="DG46" s="19"/>
      <c r="DH46" s="19"/>
      <c r="DI46" s="19"/>
      <c r="DJ46" s="186"/>
      <c r="DK46" s="6"/>
      <c r="DL46" s="19"/>
      <c r="DM46" s="19"/>
      <c r="DN46" s="19"/>
      <c r="DO46" s="186"/>
      <c r="DP46" s="6"/>
      <c r="DQ46" s="19"/>
      <c r="DR46" s="19"/>
      <c r="DS46" s="19"/>
      <c r="DT46" s="186"/>
      <c r="DU46" s="6"/>
      <c r="DV46" s="19"/>
      <c r="DW46" s="19"/>
      <c r="DX46" s="19"/>
      <c r="DY46" s="186"/>
      <c r="DZ46" s="6"/>
      <c r="EA46" s="19"/>
      <c r="EB46" s="19"/>
      <c r="EC46" s="19"/>
      <c r="ED46" s="186"/>
      <c r="EE46" s="6"/>
      <c r="EF46" s="19"/>
      <c r="EG46" s="19"/>
      <c r="EH46" s="19"/>
      <c r="EI46" s="186"/>
      <c r="EJ46" s="6"/>
      <c r="EK46" s="19"/>
      <c r="EL46" s="19"/>
      <c r="EM46" s="19"/>
      <c r="EN46" s="243"/>
      <c r="EO46" s="6"/>
      <c r="EP46" s="19"/>
      <c r="EQ46" s="19"/>
      <c r="ER46" s="19"/>
      <c r="ES46" s="272"/>
      <c r="ET46" s="6"/>
      <c r="EU46" s="19"/>
      <c r="EV46" s="19"/>
      <c r="EW46" s="19"/>
      <c r="EX46" s="272"/>
      <c r="EY46" s="274"/>
      <c r="EZ46" s="273"/>
      <c r="FA46" s="273"/>
      <c r="FB46" s="273"/>
      <c r="FC46" s="275"/>
      <c r="FD46" s="279"/>
      <c r="FE46" s="279"/>
      <c r="FF46" s="279"/>
      <c r="FG46" s="273"/>
      <c r="FH46" s="281"/>
      <c r="FI46" s="273"/>
      <c r="FJ46" s="273"/>
      <c r="FK46" s="273"/>
      <c r="FL46" s="281"/>
      <c r="FM46" s="281"/>
      <c r="FN46" s="282"/>
      <c r="FO46" s="268"/>
      <c r="FP46" s="277"/>
      <c r="FQ46" s="274"/>
      <c r="FR46" s="273"/>
      <c r="FS46" s="273"/>
      <c r="FT46" s="273"/>
      <c r="FU46"/>
      <c r="FV46"/>
      <c r="FW46"/>
      <c r="FX46"/>
      <c r="FY46"/>
      <c r="FZ46"/>
    </row>
    <row r="47" spans="2:182" s="181" customFormat="1" ht="13.6" customHeight="1" x14ac:dyDescent="0.25">
      <c r="B47" s="17" t="s">
        <v>315</v>
      </c>
      <c r="C47" s="18" t="s">
        <v>419</v>
      </c>
      <c r="D47" s="24">
        <f>IF(ISNA(VLOOKUP($B47,Batting!$B$4:$D$65,3,FALSE)),0,(VLOOKUP($B47,Batting!$B$4:$D$65,3,FALSE)))</f>
        <v>1</v>
      </c>
      <c r="E47" s="19">
        <f t="shared" si="6"/>
        <v>1</v>
      </c>
      <c r="F47" s="25">
        <f t="shared" si="7"/>
        <v>2</v>
      </c>
      <c r="G47" s="26">
        <f t="shared" si="8"/>
        <v>0</v>
      </c>
      <c r="H47" s="26">
        <f t="shared" si="9"/>
        <v>8</v>
      </c>
      <c r="I47" s="26">
        <f t="shared" si="10"/>
        <v>0</v>
      </c>
      <c r="J47" s="25" t="str">
        <f t="shared" si="11"/>
        <v>-</v>
      </c>
      <c r="K47" s="25">
        <f t="shared" si="12"/>
        <v>4</v>
      </c>
      <c r="L47" s="27" t="str">
        <f t="shared" si="13"/>
        <v>-</v>
      </c>
      <c r="M47" s="218"/>
      <c r="N47" s="6">
        <v>2</v>
      </c>
      <c r="O47" s="19">
        <v>0</v>
      </c>
      <c r="P47" s="19">
        <v>8</v>
      </c>
      <c r="Q47" s="19">
        <v>0</v>
      </c>
      <c r="R47" s="186"/>
      <c r="S47" s="22">
        <f t="shared" si="14"/>
        <v>-1.6</v>
      </c>
      <c r="T47" s="218"/>
      <c r="U47" s="210"/>
      <c r="V47" s="210"/>
      <c r="W47" s="219"/>
      <c r="X47" s="186"/>
      <c r="Y47" s="6"/>
      <c r="Z47" s="19"/>
      <c r="AA47" s="19"/>
      <c r="AB47" s="19"/>
      <c r="AC47" s="186"/>
      <c r="AD47" s="6"/>
      <c r="AE47" s="19"/>
      <c r="AF47" s="19"/>
      <c r="AG47" s="19"/>
      <c r="AH47" s="186"/>
      <c r="AI47" s="6"/>
      <c r="AJ47" s="19"/>
      <c r="AK47" s="19"/>
      <c r="AL47" s="19"/>
      <c r="AM47" s="186"/>
      <c r="AN47" s="6"/>
      <c r="AO47" s="19"/>
      <c r="AP47" s="19"/>
      <c r="AQ47" s="19"/>
      <c r="AR47" s="186"/>
      <c r="AS47" s="6"/>
      <c r="AT47" s="19"/>
      <c r="AU47" s="19"/>
      <c r="AV47" s="19"/>
      <c r="AW47" s="186"/>
      <c r="AX47" s="6"/>
      <c r="AY47" s="19"/>
      <c r="AZ47" s="19"/>
      <c r="BA47" s="19"/>
      <c r="BB47" s="186"/>
      <c r="BC47" s="6"/>
      <c r="BD47" s="19"/>
      <c r="BE47" s="19"/>
      <c r="BF47" s="19"/>
      <c r="BG47" s="186"/>
      <c r="BH47" s="6">
        <v>2</v>
      </c>
      <c r="BI47" s="19">
        <v>0</v>
      </c>
      <c r="BJ47" s="19">
        <v>8</v>
      </c>
      <c r="BK47" s="19">
        <v>0</v>
      </c>
      <c r="BL47" s="186"/>
      <c r="BM47" s="6"/>
      <c r="BN47" s="19"/>
      <c r="BO47" s="19"/>
      <c r="BP47" s="19"/>
      <c r="BQ47" s="186"/>
      <c r="BR47" s="6"/>
      <c r="BS47" s="19"/>
      <c r="BT47" s="19"/>
      <c r="BU47" s="19"/>
      <c r="BV47" s="186"/>
      <c r="BW47" s="6"/>
      <c r="BX47" s="19"/>
      <c r="BY47" s="19"/>
      <c r="BZ47" s="19"/>
      <c r="CA47" s="186"/>
      <c r="CB47" s="6"/>
      <c r="CC47" s="19"/>
      <c r="CD47" s="19"/>
      <c r="CE47" s="19"/>
      <c r="CF47" s="186"/>
      <c r="CG47" s="6"/>
      <c r="CH47" s="19"/>
      <c r="CI47" s="19"/>
      <c r="CJ47" s="19"/>
      <c r="CK47" s="186"/>
      <c r="CL47" s="6"/>
      <c r="CM47" s="19"/>
      <c r="CN47" s="19"/>
      <c r="CO47" s="19"/>
      <c r="CP47" s="186"/>
      <c r="CQ47" s="6"/>
      <c r="CR47" s="19"/>
      <c r="CS47" s="19"/>
      <c r="CT47" s="19"/>
      <c r="CU47" s="186"/>
      <c r="CV47" s="6"/>
      <c r="CW47" s="19"/>
      <c r="CX47" s="19"/>
      <c r="CY47" s="19"/>
      <c r="CZ47" s="186"/>
      <c r="DA47" s="6"/>
      <c r="DB47" s="19"/>
      <c r="DC47" s="19"/>
      <c r="DD47" s="19"/>
      <c r="DE47" s="186"/>
      <c r="DF47" s="6"/>
      <c r="DG47" s="19"/>
      <c r="DH47" s="19"/>
      <c r="DI47" s="19"/>
      <c r="DJ47" s="186"/>
      <c r="DK47" s="6"/>
      <c r="DL47" s="19"/>
      <c r="DM47" s="19"/>
      <c r="DN47" s="19"/>
      <c r="DO47" s="186"/>
      <c r="DP47" s="6"/>
      <c r="DQ47" s="19"/>
      <c r="DR47" s="19"/>
      <c r="DS47" s="19"/>
      <c r="DT47" s="186"/>
      <c r="DU47" s="6"/>
      <c r="DV47" s="19"/>
      <c r="DW47" s="19"/>
      <c r="DX47" s="19"/>
      <c r="DY47" s="186"/>
      <c r="DZ47" s="6"/>
      <c r="EA47" s="19"/>
      <c r="EB47" s="19"/>
      <c r="EC47" s="19"/>
      <c r="ED47" s="186"/>
      <c r="EE47" s="6"/>
      <c r="EF47" s="19"/>
      <c r="EG47" s="19"/>
      <c r="EH47" s="19"/>
      <c r="EI47" s="186"/>
      <c r="EJ47" s="6"/>
      <c r="EK47" s="19"/>
      <c r="EL47" s="19"/>
      <c r="EM47" s="19"/>
      <c r="EN47" s="243"/>
      <c r="EO47" s="6"/>
      <c r="EP47" s="19"/>
      <c r="EQ47" s="19"/>
      <c r="ER47" s="19"/>
      <c r="ES47" s="272"/>
      <c r="ET47" s="6"/>
      <c r="EU47" s="19"/>
      <c r="EV47" s="19"/>
      <c r="EW47" s="19"/>
      <c r="EX47" s="272"/>
      <c r="EY47" s="274"/>
      <c r="EZ47" s="273"/>
      <c r="FA47" s="273"/>
      <c r="FB47" s="273"/>
      <c r="FC47" s="275"/>
      <c r="FD47" s="279"/>
      <c r="FE47" s="279"/>
      <c r="FF47" s="279"/>
      <c r="FG47" s="273"/>
      <c r="FH47" s="281"/>
      <c r="FI47" s="273"/>
      <c r="FJ47" s="273"/>
      <c r="FK47" s="273"/>
      <c r="FL47" s="281"/>
      <c r="FM47" s="281"/>
      <c r="FN47" s="282"/>
      <c r="FO47" s="268"/>
      <c r="FP47" s="277"/>
      <c r="FQ47" s="274"/>
      <c r="FR47" s="273"/>
      <c r="FS47" s="273"/>
      <c r="FT47" s="273"/>
      <c r="FU47"/>
      <c r="FV47"/>
      <c r="FW47"/>
      <c r="FX47"/>
      <c r="FY47"/>
      <c r="FZ47"/>
    </row>
    <row r="48" spans="2:182" s="181" customFormat="1" ht="13.6" customHeight="1" x14ac:dyDescent="0.25">
      <c r="B48" s="17" t="s">
        <v>295</v>
      </c>
      <c r="C48" s="18" t="s">
        <v>430</v>
      </c>
      <c r="D48" s="24">
        <f>IF(ISNA(VLOOKUP($B48,Batting!$B$4:$D$65,3,FALSE)),0,(VLOOKUP($B48,Batting!$B$4:$D$65,3,FALSE)))</f>
        <v>1</v>
      </c>
      <c r="E48" s="19">
        <f t="shared" si="6"/>
        <v>1</v>
      </c>
      <c r="F48" s="25">
        <f t="shared" si="7"/>
        <v>5</v>
      </c>
      <c r="G48" s="26">
        <f t="shared" si="8"/>
        <v>0</v>
      </c>
      <c r="H48" s="26">
        <f t="shared" si="9"/>
        <v>32</v>
      </c>
      <c r="I48" s="26">
        <f t="shared" si="10"/>
        <v>0</v>
      </c>
      <c r="J48" s="25" t="str">
        <f t="shared" si="11"/>
        <v>-</v>
      </c>
      <c r="K48" s="25">
        <f t="shared" si="12"/>
        <v>6.4</v>
      </c>
      <c r="L48" s="27" t="str">
        <f t="shared" si="13"/>
        <v>-</v>
      </c>
      <c r="M48" s="218"/>
      <c r="N48" s="6">
        <v>5</v>
      </c>
      <c r="O48" s="19">
        <v>0</v>
      </c>
      <c r="P48" s="19">
        <v>32</v>
      </c>
      <c r="Q48" s="19">
        <v>0</v>
      </c>
      <c r="R48" s="186"/>
      <c r="S48" s="22">
        <f t="shared" si="14"/>
        <v>-6.4</v>
      </c>
      <c r="T48" s="218"/>
      <c r="U48" s="210"/>
      <c r="V48" s="210"/>
      <c r="W48" s="219"/>
      <c r="X48" s="186"/>
      <c r="Y48" s="28"/>
      <c r="Z48" s="19"/>
      <c r="AA48" s="19"/>
      <c r="AB48" s="19"/>
      <c r="AC48" s="186"/>
      <c r="AD48" s="6"/>
      <c r="AE48" s="19"/>
      <c r="AF48" s="19"/>
      <c r="AG48" s="19"/>
      <c r="AH48" s="186"/>
      <c r="AI48" s="6"/>
      <c r="AJ48" s="19"/>
      <c r="AK48" s="19"/>
      <c r="AL48" s="19"/>
      <c r="AM48" s="186"/>
      <c r="AN48" s="6"/>
      <c r="AO48" s="19"/>
      <c r="AP48" s="19"/>
      <c r="AQ48" s="19"/>
      <c r="AR48" s="186"/>
      <c r="AS48" s="6">
        <v>5</v>
      </c>
      <c r="AT48" s="19">
        <v>0</v>
      </c>
      <c r="AU48" s="19">
        <v>32</v>
      </c>
      <c r="AV48" s="19">
        <v>0</v>
      </c>
      <c r="AW48" s="186"/>
      <c r="AX48" s="6"/>
      <c r="AY48" s="19"/>
      <c r="AZ48" s="19"/>
      <c r="BA48" s="19"/>
      <c r="BB48" s="186"/>
      <c r="BC48" s="6"/>
      <c r="BD48" s="19"/>
      <c r="BE48" s="19"/>
      <c r="BF48" s="19"/>
      <c r="BG48" s="186"/>
      <c r="BH48" s="6"/>
      <c r="BI48" s="19"/>
      <c r="BJ48" s="19"/>
      <c r="BK48" s="19"/>
      <c r="BL48" s="186"/>
      <c r="BM48" s="6"/>
      <c r="BN48" s="19"/>
      <c r="BO48" s="19"/>
      <c r="BP48" s="19"/>
      <c r="BQ48" s="186"/>
      <c r="BR48" s="6"/>
      <c r="BS48" s="19"/>
      <c r="BT48" s="19"/>
      <c r="BU48" s="19"/>
      <c r="BV48" s="186"/>
      <c r="BW48" s="6"/>
      <c r="BX48" s="19"/>
      <c r="BY48" s="19"/>
      <c r="BZ48" s="19"/>
      <c r="CA48" s="186"/>
      <c r="CB48" s="6"/>
      <c r="CC48" s="19"/>
      <c r="CD48" s="19"/>
      <c r="CE48" s="19"/>
      <c r="CF48" s="186"/>
      <c r="CG48" s="6"/>
      <c r="CH48" s="19"/>
      <c r="CI48" s="19"/>
      <c r="CJ48" s="19"/>
      <c r="CK48" s="186"/>
      <c r="CL48" s="6"/>
      <c r="CM48" s="19"/>
      <c r="CN48" s="19"/>
      <c r="CO48" s="19"/>
      <c r="CP48" s="186"/>
      <c r="CQ48" s="6"/>
      <c r="CR48" s="19"/>
      <c r="CS48" s="19"/>
      <c r="CT48" s="19"/>
      <c r="CU48" s="186"/>
      <c r="CV48" s="6"/>
      <c r="CW48" s="19"/>
      <c r="CX48" s="19"/>
      <c r="CY48" s="19"/>
      <c r="CZ48" s="186"/>
      <c r="DA48" s="6"/>
      <c r="DB48" s="19"/>
      <c r="DC48" s="19"/>
      <c r="DD48" s="19"/>
      <c r="DE48" s="186"/>
      <c r="DF48" s="6"/>
      <c r="DG48" s="19"/>
      <c r="DH48" s="19"/>
      <c r="DI48" s="19"/>
      <c r="DJ48" s="186"/>
      <c r="DK48" s="6"/>
      <c r="DL48" s="19"/>
      <c r="DM48" s="19"/>
      <c r="DN48" s="19"/>
      <c r="DO48" s="186"/>
      <c r="DP48" s="6"/>
      <c r="DQ48" s="19"/>
      <c r="DR48" s="19"/>
      <c r="DS48" s="19"/>
      <c r="DT48" s="186"/>
      <c r="DU48" s="6"/>
      <c r="DV48" s="19"/>
      <c r="DW48" s="19"/>
      <c r="DX48" s="19"/>
      <c r="DY48" s="186"/>
      <c r="DZ48" s="6"/>
      <c r="EA48" s="19"/>
      <c r="EB48" s="19"/>
      <c r="EC48" s="19"/>
      <c r="ED48" s="186"/>
      <c r="EE48" s="6"/>
      <c r="EF48" s="19"/>
      <c r="EG48" s="19"/>
      <c r="EH48" s="19"/>
      <c r="EI48" s="186"/>
      <c r="EJ48" s="6"/>
      <c r="EK48" s="19"/>
      <c r="EL48" s="19"/>
      <c r="EM48" s="19"/>
      <c r="EN48" s="243"/>
      <c r="EO48" s="6"/>
      <c r="EP48" s="19"/>
      <c r="EQ48" s="19"/>
      <c r="ER48" s="19"/>
      <c r="ES48" s="272"/>
      <c r="ET48" s="6"/>
      <c r="EU48" s="19"/>
      <c r="EV48" s="19"/>
      <c r="EW48" s="19"/>
      <c r="EX48" s="272"/>
      <c r="EY48" s="274"/>
      <c r="EZ48" s="273"/>
      <c r="FA48" s="273"/>
      <c r="FB48" s="273"/>
      <c r="FC48" s="275"/>
      <c r="FD48" s="279"/>
      <c r="FE48" s="279"/>
      <c r="FF48" s="279"/>
      <c r="FG48" s="273"/>
      <c r="FH48" s="281"/>
      <c r="FI48" s="273"/>
      <c r="FJ48" s="273"/>
      <c r="FK48" s="273"/>
      <c r="FL48" s="281"/>
      <c r="FM48" s="281"/>
      <c r="FN48" s="282"/>
      <c r="FO48" s="268"/>
      <c r="FP48" s="277"/>
      <c r="FQ48" s="274"/>
      <c r="FR48" s="273"/>
      <c r="FS48" s="273"/>
      <c r="FT48" s="273"/>
      <c r="FU48"/>
      <c r="FV48"/>
      <c r="FW48"/>
      <c r="FX48"/>
      <c r="FY48"/>
      <c r="FZ48"/>
    </row>
    <row r="49" spans="2:182" s="181" customFormat="1" ht="13.6" customHeight="1" x14ac:dyDescent="0.25">
      <c r="B49" s="17" t="s">
        <v>354</v>
      </c>
      <c r="C49" s="18" t="s">
        <v>423</v>
      </c>
      <c r="D49" s="24">
        <f>IF(ISNA(VLOOKUP($B49,Batting!$B$4:$D$65,3,FALSE)),0,(VLOOKUP($B49,Batting!$B$4:$D$65,3,FALSE)))</f>
        <v>1</v>
      </c>
      <c r="E49" s="19">
        <f t="shared" si="6"/>
        <v>1</v>
      </c>
      <c r="F49" s="25">
        <f t="shared" si="7"/>
        <v>3</v>
      </c>
      <c r="G49" s="26">
        <f t="shared" si="8"/>
        <v>0</v>
      </c>
      <c r="H49" s="26">
        <f t="shared" si="9"/>
        <v>21</v>
      </c>
      <c r="I49" s="26">
        <f t="shared" si="10"/>
        <v>0</v>
      </c>
      <c r="J49" s="25" t="str">
        <f t="shared" si="11"/>
        <v>-</v>
      </c>
      <c r="K49" s="25">
        <f t="shared" si="12"/>
        <v>7</v>
      </c>
      <c r="L49" s="27" t="str">
        <f t="shared" si="13"/>
        <v>-</v>
      </c>
      <c r="M49" s="218"/>
      <c r="N49" s="6">
        <v>3</v>
      </c>
      <c r="O49" s="19">
        <v>0</v>
      </c>
      <c r="P49" s="19">
        <v>21</v>
      </c>
      <c r="Q49" s="19">
        <v>0</v>
      </c>
      <c r="R49" s="186"/>
      <c r="S49" s="22">
        <f t="shared" si="14"/>
        <v>-4.2</v>
      </c>
      <c r="T49" s="218"/>
      <c r="U49" s="210"/>
      <c r="V49" s="210"/>
      <c r="W49" s="219"/>
      <c r="X49" s="186"/>
      <c r="Y49" s="28"/>
      <c r="Z49" s="19"/>
      <c r="AA49" s="19"/>
      <c r="AB49" s="19"/>
      <c r="AC49" s="186"/>
      <c r="AD49" s="6"/>
      <c r="AE49" s="19"/>
      <c r="AF49" s="19"/>
      <c r="AG49" s="19"/>
      <c r="AH49" s="186"/>
      <c r="AI49" s="6"/>
      <c r="AJ49" s="19"/>
      <c r="AK49" s="19"/>
      <c r="AL49" s="19"/>
      <c r="AM49" s="186"/>
      <c r="AN49" s="6"/>
      <c r="AO49" s="19"/>
      <c r="AP49" s="19"/>
      <c r="AQ49" s="19"/>
      <c r="AR49" s="186"/>
      <c r="AS49" s="6"/>
      <c r="AT49" s="19"/>
      <c r="AU49" s="19"/>
      <c r="AV49" s="19"/>
      <c r="AW49" s="186"/>
      <c r="AX49" s="6"/>
      <c r="AY49" s="19"/>
      <c r="AZ49" s="19"/>
      <c r="BA49" s="19"/>
      <c r="BB49" s="186"/>
      <c r="BC49" s="6"/>
      <c r="BD49" s="19"/>
      <c r="BE49" s="19"/>
      <c r="BF49" s="19"/>
      <c r="BG49" s="186"/>
      <c r="BH49" s="6"/>
      <c r="BI49" s="19"/>
      <c r="BJ49" s="19"/>
      <c r="BK49" s="19"/>
      <c r="BL49" s="186"/>
      <c r="BM49" s="6"/>
      <c r="BN49" s="19"/>
      <c r="BO49" s="19"/>
      <c r="BP49" s="19"/>
      <c r="BQ49" s="186"/>
      <c r="BR49" s="6">
        <v>3</v>
      </c>
      <c r="BS49" s="19">
        <v>0</v>
      </c>
      <c r="BT49" s="19">
        <v>21</v>
      </c>
      <c r="BU49" s="19">
        <v>0</v>
      </c>
      <c r="BV49" s="186"/>
      <c r="BW49" s="6"/>
      <c r="BX49" s="19"/>
      <c r="BY49" s="19"/>
      <c r="BZ49" s="19"/>
      <c r="CA49" s="186"/>
      <c r="CB49" s="6"/>
      <c r="CC49" s="19"/>
      <c r="CD49" s="19"/>
      <c r="CE49" s="19"/>
      <c r="CF49" s="186"/>
      <c r="CG49" s="6"/>
      <c r="CH49" s="19"/>
      <c r="CI49" s="19"/>
      <c r="CJ49" s="19"/>
      <c r="CK49" s="186"/>
      <c r="CL49" s="6"/>
      <c r="CM49" s="19"/>
      <c r="CN49" s="19"/>
      <c r="CO49" s="19"/>
      <c r="CP49" s="186"/>
      <c r="CQ49" s="6"/>
      <c r="CR49" s="19"/>
      <c r="CS49" s="19"/>
      <c r="CT49" s="19"/>
      <c r="CU49" s="186"/>
      <c r="CV49" s="6"/>
      <c r="CW49" s="19"/>
      <c r="CX49" s="19"/>
      <c r="CY49" s="19"/>
      <c r="CZ49" s="186"/>
      <c r="DA49" s="6"/>
      <c r="DB49" s="19"/>
      <c r="DC49" s="19"/>
      <c r="DD49" s="19"/>
      <c r="DE49" s="186"/>
      <c r="DF49" s="6"/>
      <c r="DG49" s="19"/>
      <c r="DH49" s="19"/>
      <c r="DI49" s="19"/>
      <c r="DJ49" s="186"/>
      <c r="DK49" s="6"/>
      <c r="DL49" s="19"/>
      <c r="DM49" s="19"/>
      <c r="DN49" s="19"/>
      <c r="DO49" s="186"/>
      <c r="DP49" s="6"/>
      <c r="DQ49" s="19"/>
      <c r="DR49" s="19"/>
      <c r="DS49" s="19"/>
      <c r="DT49" s="186"/>
      <c r="DU49" s="6"/>
      <c r="DV49" s="19"/>
      <c r="DW49" s="19"/>
      <c r="DX49" s="19"/>
      <c r="DY49" s="186"/>
      <c r="DZ49" s="6"/>
      <c r="EA49" s="19"/>
      <c r="EB49" s="19"/>
      <c r="EC49" s="19"/>
      <c r="ED49" s="186"/>
      <c r="EE49" s="6"/>
      <c r="EF49" s="19"/>
      <c r="EG49" s="19"/>
      <c r="EH49" s="19"/>
      <c r="EI49" s="186"/>
      <c r="EJ49" s="6"/>
      <c r="EK49" s="19"/>
      <c r="EL49" s="19"/>
      <c r="EM49" s="19"/>
      <c r="EN49" s="243"/>
      <c r="EO49" s="6"/>
      <c r="EP49" s="19"/>
      <c r="EQ49" s="19"/>
      <c r="ER49" s="19"/>
      <c r="ES49" s="272"/>
      <c r="ET49" s="6"/>
      <c r="EU49" s="19"/>
      <c r="EV49" s="19"/>
      <c r="EW49" s="19"/>
      <c r="EX49" s="272"/>
      <c r="EY49" s="274"/>
      <c r="EZ49" s="273"/>
      <c r="FA49" s="273"/>
      <c r="FB49" s="273"/>
      <c r="FC49" s="275"/>
      <c r="FD49" s="279"/>
      <c r="FE49" s="279"/>
      <c r="FF49" s="279"/>
      <c r="FG49" s="273"/>
      <c r="FH49" s="281"/>
      <c r="FI49" s="273"/>
      <c r="FJ49" s="273"/>
      <c r="FK49" s="273"/>
      <c r="FL49" s="281"/>
      <c r="FM49" s="281"/>
      <c r="FN49" s="282"/>
      <c r="FO49" s="268"/>
      <c r="FP49" s="277"/>
      <c r="FQ49" s="274"/>
      <c r="FR49" s="273"/>
      <c r="FS49" s="273"/>
      <c r="FT49" s="273"/>
      <c r="FU49"/>
      <c r="FV49"/>
      <c r="FW49"/>
      <c r="FX49"/>
      <c r="FY49"/>
      <c r="FZ49"/>
    </row>
    <row r="50" spans="2:182" s="181" customFormat="1" ht="13.6" customHeight="1" x14ac:dyDescent="0.25">
      <c r="B50" s="17" t="s">
        <v>208</v>
      </c>
      <c r="C50" s="18" t="s">
        <v>429</v>
      </c>
      <c r="D50" s="24">
        <f>IF(ISNA(VLOOKUP($B50,Batting!$B$4:$D$65,3,FALSE)),0,(VLOOKUP($B50,Batting!$B$4:$D$65,3,FALSE)))</f>
        <v>1</v>
      </c>
      <c r="E50" s="19">
        <f t="shared" si="6"/>
        <v>1</v>
      </c>
      <c r="F50" s="25">
        <f t="shared" si="7"/>
        <v>4</v>
      </c>
      <c r="G50" s="26">
        <f t="shared" si="8"/>
        <v>0</v>
      </c>
      <c r="H50" s="26">
        <f t="shared" si="9"/>
        <v>28</v>
      </c>
      <c r="I50" s="26">
        <f t="shared" si="10"/>
        <v>0</v>
      </c>
      <c r="J50" s="25" t="str">
        <f t="shared" si="11"/>
        <v>-</v>
      </c>
      <c r="K50" s="25">
        <f t="shared" si="12"/>
        <v>7</v>
      </c>
      <c r="L50" s="27" t="str">
        <f t="shared" si="13"/>
        <v>-</v>
      </c>
      <c r="M50" s="218"/>
      <c r="N50" s="6">
        <v>4</v>
      </c>
      <c r="O50" s="19">
        <v>0</v>
      </c>
      <c r="P50" s="19">
        <v>28</v>
      </c>
      <c r="Q50" s="19">
        <v>0</v>
      </c>
      <c r="R50" s="186"/>
      <c r="S50" s="22">
        <f t="shared" si="14"/>
        <v>-5.6</v>
      </c>
      <c r="T50" s="218"/>
      <c r="U50" s="210"/>
      <c r="V50" s="210"/>
      <c r="W50" s="219"/>
      <c r="X50" s="186"/>
      <c r="Y50" s="6">
        <v>4</v>
      </c>
      <c r="Z50" s="19">
        <v>0</v>
      </c>
      <c r="AA50" s="19">
        <v>28</v>
      </c>
      <c r="AB50" s="19">
        <v>0</v>
      </c>
      <c r="AC50" s="186"/>
      <c r="AD50" s="6"/>
      <c r="AE50" s="19"/>
      <c r="AF50" s="19"/>
      <c r="AG50" s="19"/>
      <c r="AH50" s="186"/>
      <c r="AI50" s="6"/>
      <c r="AJ50" s="19"/>
      <c r="AK50" s="19"/>
      <c r="AL50" s="19"/>
      <c r="AM50" s="186"/>
      <c r="AN50" s="6"/>
      <c r="AO50" s="19"/>
      <c r="AP50" s="19"/>
      <c r="AQ50" s="19"/>
      <c r="AR50" s="186"/>
      <c r="AS50" s="6"/>
      <c r="AT50" s="19"/>
      <c r="AU50" s="19"/>
      <c r="AV50" s="19"/>
      <c r="AW50" s="186"/>
      <c r="AX50" s="6"/>
      <c r="AY50" s="19"/>
      <c r="AZ50" s="19"/>
      <c r="BA50" s="19"/>
      <c r="BB50" s="186"/>
      <c r="BC50" s="6"/>
      <c r="BD50" s="19"/>
      <c r="BE50" s="19"/>
      <c r="BF50" s="19"/>
      <c r="BG50" s="186"/>
      <c r="BH50" s="6"/>
      <c r="BI50" s="19"/>
      <c r="BJ50" s="19"/>
      <c r="BK50" s="19"/>
      <c r="BL50" s="186"/>
      <c r="BM50" s="6"/>
      <c r="BN50" s="19"/>
      <c r="BO50" s="19"/>
      <c r="BP50" s="19"/>
      <c r="BQ50" s="186"/>
      <c r="BR50" s="6"/>
      <c r="BS50" s="19"/>
      <c r="BT50" s="19"/>
      <c r="BU50" s="19"/>
      <c r="BV50" s="186"/>
      <c r="BW50" s="6"/>
      <c r="BX50" s="19"/>
      <c r="BY50" s="19"/>
      <c r="BZ50" s="19"/>
      <c r="CA50" s="186"/>
      <c r="CB50" s="6"/>
      <c r="CC50" s="19"/>
      <c r="CD50" s="19"/>
      <c r="CE50" s="19"/>
      <c r="CF50" s="186"/>
      <c r="CG50" s="6"/>
      <c r="CH50" s="19"/>
      <c r="CI50" s="19"/>
      <c r="CJ50" s="19"/>
      <c r="CK50" s="186"/>
      <c r="CL50" s="6"/>
      <c r="CM50" s="19"/>
      <c r="CN50" s="19"/>
      <c r="CO50" s="19"/>
      <c r="CP50" s="186"/>
      <c r="CQ50" s="6"/>
      <c r="CR50" s="19"/>
      <c r="CS50" s="19"/>
      <c r="CT50" s="19"/>
      <c r="CU50" s="186"/>
      <c r="CV50" s="6"/>
      <c r="CW50" s="19"/>
      <c r="CX50" s="19"/>
      <c r="CY50" s="19"/>
      <c r="CZ50" s="186"/>
      <c r="DA50" s="6"/>
      <c r="DB50" s="19"/>
      <c r="DC50" s="19"/>
      <c r="DD50" s="19"/>
      <c r="DE50" s="186"/>
      <c r="DF50" s="6"/>
      <c r="DG50" s="19"/>
      <c r="DH50" s="19"/>
      <c r="DI50" s="19"/>
      <c r="DJ50" s="186"/>
      <c r="DK50" s="6"/>
      <c r="DL50" s="19"/>
      <c r="DM50" s="19"/>
      <c r="DN50" s="19"/>
      <c r="DO50" s="186"/>
      <c r="DP50" s="6"/>
      <c r="DQ50" s="19"/>
      <c r="DR50" s="19"/>
      <c r="DS50" s="19"/>
      <c r="DT50" s="186"/>
      <c r="DU50" s="6"/>
      <c r="DV50" s="19"/>
      <c r="DW50" s="19"/>
      <c r="DX50" s="19"/>
      <c r="DY50" s="186"/>
      <c r="DZ50" s="6"/>
      <c r="EA50" s="19"/>
      <c r="EB50" s="19"/>
      <c r="EC50" s="19"/>
      <c r="ED50" s="186"/>
      <c r="EE50" s="6"/>
      <c r="EF50" s="19"/>
      <c r="EG50" s="19"/>
      <c r="EH50" s="19"/>
      <c r="EI50" s="186"/>
      <c r="EJ50" s="6"/>
      <c r="EK50" s="19"/>
      <c r="EL50" s="19"/>
      <c r="EM50" s="19"/>
      <c r="EN50" s="243"/>
      <c r="EO50" s="6"/>
      <c r="EP50" s="19"/>
      <c r="EQ50" s="19"/>
      <c r="ER50" s="19"/>
      <c r="ES50" s="272"/>
      <c r="ET50" s="6"/>
      <c r="EU50" s="19"/>
      <c r="EV50" s="19"/>
      <c r="EW50" s="19"/>
      <c r="EX50" s="272"/>
      <c r="EY50" s="274"/>
      <c r="EZ50" s="273"/>
      <c r="FA50" s="273"/>
      <c r="FB50" s="273"/>
      <c r="FC50" s="275"/>
      <c r="FD50" s="279"/>
      <c r="FE50" s="279"/>
      <c r="FF50" s="279"/>
      <c r="FG50" s="273"/>
      <c r="FH50" s="281"/>
      <c r="FI50" s="273"/>
      <c r="FJ50" s="273"/>
      <c r="FK50" s="273"/>
      <c r="FL50" s="281"/>
      <c r="FM50" s="281"/>
      <c r="FN50" s="282"/>
      <c r="FO50" s="268"/>
      <c r="FP50" s="277"/>
      <c r="FQ50" s="274"/>
      <c r="FR50" s="273"/>
      <c r="FS50" s="273"/>
      <c r="FT50" s="273"/>
      <c r="FU50"/>
      <c r="FV50"/>
      <c r="FW50"/>
      <c r="FX50"/>
      <c r="FY50"/>
      <c r="FZ50"/>
    </row>
    <row r="51" spans="2:182" s="181" customFormat="1" ht="13.6" customHeight="1" x14ac:dyDescent="0.25">
      <c r="B51" s="17" t="s">
        <v>490</v>
      </c>
      <c r="C51" s="18" t="s">
        <v>419</v>
      </c>
      <c r="D51" s="24">
        <f>IF(ISNA(VLOOKUP($B51,Batting!$B$4:$D$65,3,FALSE)),0,(VLOOKUP($B51,Batting!$B$4:$D$65,3,FALSE)))</f>
        <v>2</v>
      </c>
      <c r="E51" s="19">
        <f t="shared" si="6"/>
        <v>1</v>
      </c>
      <c r="F51" s="25">
        <f t="shared" si="7"/>
        <v>1</v>
      </c>
      <c r="G51" s="26">
        <f t="shared" si="8"/>
        <v>0</v>
      </c>
      <c r="H51" s="26">
        <f t="shared" si="9"/>
        <v>10</v>
      </c>
      <c r="I51" s="26">
        <f t="shared" si="10"/>
        <v>0</v>
      </c>
      <c r="J51" s="25" t="str">
        <f t="shared" si="11"/>
        <v>-</v>
      </c>
      <c r="K51" s="25">
        <f t="shared" si="12"/>
        <v>10</v>
      </c>
      <c r="L51" s="27" t="str">
        <f t="shared" si="13"/>
        <v>-</v>
      </c>
      <c r="M51" s="218"/>
      <c r="N51" s="6">
        <v>1</v>
      </c>
      <c r="O51" s="19">
        <v>0</v>
      </c>
      <c r="P51" s="19">
        <v>10</v>
      </c>
      <c r="Q51" s="19">
        <v>0</v>
      </c>
      <c r="R51" s="186"/>
      <c r="S51" s="22">
        <f t="shared" si="14"/>
        <v>-2</v>
      </c>
      <c r="T51" s="218"/>
      <c r="U51" s="210"/>
      <c r="V51" s="210"/>
      <c r="W51" s="219"/>
      <c r="X51" s="186"/>
      <c r="Y51" s="28"/>
      <c r="Z51" s="19"/>
      <c r="AA51" s="19"/>
      <c r="AB51" s="19"/>
      <c r="AC51" s="186"/>
      <c r="AD51" s="6"/>
      <c r="AE51" s="19"/>
      <c r="AF51" s="19"/>
      <c r="AG51" s="19"/>
      <c r="AH51" s="186"/>
      <c r="AI51" s="6"/>
      <c r="AJ51" s="19"/>
      <c r="AK51" s="19"/>
      <c r="AL51" s="19"/>
      <c r="AM51" s="186"/>
      <c r="AN51" s="6"/>
      <c r="AO51" s="19"/>
      <c r="AP51" s="19"/>
      <c r="AQ51" s="19"/>
      <c r="AR51" s="186"/>
      <c r="AS51" s="6"/>
      <c r="AT51" s="19"/>
      <c r="AU51" s="19"/>
      <c r="AV51" s="19"/>
      <c r="AW51" s="186"/>
      <c r="AX51" s="28"/>
      <c r="AY51" s="19"/>
      <c r="AZ51" s="19"/>
      <c r="BA51" s="19"/>
      <c r="BB51" s="186"/>
      <c r="BC51" s="28"/>
      <c r="BD51" s="19"/>
      <c r="BE51" s="19"/>
      <c r="BF51" s="19"/>
      <c r="BG51" s="186"/>
      <c r="BH51" s="6"/>
      <c r="BI51" s="19"/>
      <c r="BJ51" s="19"/>
      <c r="BK51" s="19"/>
      <c r="BL51" s="186"/>
      <c r="BM51" s="6"/>
      <c r="BN51" s="19"/>
      <c r="BO51" s="19"/>
      <c r="BP51" s="19"/>
      <c r="BQ51" s="186"/>
      <c r="BR51" s="6"/>
      <c r="BS51" s="19"/>
      <c r="BT51" s="19"/>
      <c r="BU51" s="19"/>
      <c r="BV51" s="186"/>
      <c r="BW51" s="6"/>
      <c r="BX51" s="19"/>
      <c r="BY51" s="19"/>
      <c r="BZ51" s="19"/>
      <c r="CA51" s="186"/>
      <c r="CB51" s="6"/>
      <c r="CC51" s="19"/>
      <c r="CD51" s="19"/>
      <c r="CE51" s="19"/>
      <c r="CF51" s="186"/>
      <c r="CG51" s="6"/>
      <c r="CH51" s="19"/>
      <c r="CI51" s="19"/>
      <c r="CJ51" s="19"/>
      <c r="CK51" s="186"/>
      <c r="CL51" s="6"/>
      <c r="CM51" s="19"/>
      <c r="CN51" s="19"/>
      <c r="CO51" s="19"/>
      <c r="CP51" s="186"/>
      <c r="CQ51" s="6"/>
      <c r="CR51" s="19"/>
      <c r="CS51" s="19"/>
      <c r="CT51" s="19"/>
      <c r="CU51" s="186"/>
      <c r="CV51" s="6"/>
      <c r="CW51" s="19"/>
      <c r="CX51" s="19"/>
      <c r="CY51" s="19"/>
      <c r="CZ51" s="186"/>
      <c r="DA51" s="6"/>
      <c r="DB51" s="19"/>
      <c r="DC51" s="19"/>
      <c r="DD51" s="19"/>
      <c r="DE51" s="186"/>
      <c r="DF51" s="6"/>
      <c r="DG51" s="19"/>
      <c r="DH51" s="19"/>
      <c r="DI51" s="19"/>
      <c r="DJ51" s="186"/>
      <c r="DK51" s="6"/>
      <c r="DL51" s="19"/>
      <c r="DM51" s="19"/>
      <c r="DN51" s="19"/>
      <c r="DO51" s="186"/>
      <c r="DP51" s="6"/>
      <c r="DQ51" s="19"/>
      <c r="DR51" s="19"/>
      <c r="DS51" s="19"/>
      <c r="DT51" s="186"/>
      <c r="DU51" s="6"/>
      <c r="DV51" s="19"/>
      <c r="DW51" s="19"/>
      <c r="DX51" s="19"/>
      <c r="DY51" s="186"/>
      <c r="DZ51" s="6"/>
      <c r="EA51" s="19"/>
      <c r="EB51" s="19"/>
      <c r="EC51" s="19"/>
      <c r="ED51" s="186"/>
      <c r="EE51" s="6">
        <v>1</v>
      </c>
      <c r="EF51" s="19">
        <v>0</v>
      </c>
      <c r="EG51" s="19">
        <v>10</v>
      </c>
      <c r="EH51" s="19">
        <v>0</v>
      </c>
      <c r="EI51" s="186"/>
      <c r="EJ51" s="6"/>
      <c r="EK51" s="19"/>
      <c r="EL51" s="19"/>
      <c r="EM51" s="19"/>
      <c r="EN51" s="243"/>
      <c r="EO51" s="6"/>
      <c r="EP51" s="19"/>
      <c r="EQ51" s="19"/>
      <c r="ER51" s="19"/>
      <c r="ES51" s="272"/>
      <c r="ET51" s="6"/>
      <c r="EU51" s="19"/>
      <c r="EV51" s="19"/>
      <c r="EW51" s="19"/>
      <c r="EX51" s="272"/>
      <c r="EY51" s="274"/>
      <c r="EZ51" s="273"/>
      <c r="FA51" s="273"/>
      <c r="FB51" s="273"/>
      <c r="FC51" s="275"/>
      <c r="FD51" s="279"/>
      <c r="FE51" s="279"/>
      <c r="FF51" s="279"/>
      <c r="FG51" s="273"/>
      <c r="FH51" s="281"/>
      <c r="FI51" s="273"/>
      <c r="FJ51" s="273"/>
      <c r="FK51" s="273"/>
      <c r="FL51" s="281"/>
      <c r="FM51" s="281"/>
      <c r="FN51" s="282"/>
      <c r="FO51" s="268"/>
      <c r="FP51" s="277"/>
      <c r="FQ51" s="274"/>
      <c r="FR51" s="273"/>
      <c r="FS51" s="273"/>
      <c r="FT51" s="273"/>
      <c r="FU51"/>
      <c r="FV51"/>
      <c r="FW51"/>
      <c r="FX51"/>
      <c r="FY51"/>
      <c r="FZ51"/>
    </row>
    <row r="52" spans="2:182" s="181" customFormat="1" ht="13.6" customHeight="1" x14ac:dyDescent="0.25">
      <c r="B52" s="17" t="s">
        <v>156</v>
      </c>
      <c r="C52" s="18" t="s">
        <v>419</v>
      </c>
      <c r="D52" s="24">
        <f>IF(ISNA(VLOOKUP($B52,Batting!$B$4:$D$65,3,FALSE)),0,(VLOOKUP($B52,Batting!$B$4:$D$65,3,FALSE)))</f>
        <v>1</v>
      </c>
      <c r="E52" s="19">
        <f t="shared" si="6"/>
        <v>1</v>
      </c>
      <c r="F52" s="25">
        <f t="shared" si="7"/>
        <v>3</v>
      </c>
      <c r="G52" s="26">
        <f t="shared" si="8"/>
        <v>0</v>
      </c>
      <c r="H52" s="26">
        <f t="shared" si="9"/>
        <v>37</v>
      </c>
      <c r="I52" s="26">
        <f t="shared" si="10"/>
        <v>0</v>
      </c>
      <c r="J52" s="25" t="str">
        <f t="shared" si="11"/>
        <v>-</v>
      </c>
      <c r="K52" s="25">
        <f t="shared" si="12"/>
        <v>12.333333333333334</v>
      </c>
      <c r="L52" s="27" t="str">
        <f t="shared" si="13"/>
        <v>-</v>
      </c>
      <c r="M52" s="218"/>
      <c r="N52" s="6">
        <v>2</v>
      </c>
      <c r="O52" s="19">
        <v>0</v>
      </c>
      <c r="P52" s="19">
        <v>9</v>
      </c>
      <c r="Q52" s="19">
        <v>0</v>
      </c>
      <c r="R52" s="186"/>
      <c r="S52" s="22">
        <f t="shared" si="14"/>
        <v>-7.4</v>
      </c>
      <c r="T52" s="218"/>
      <c r="U52" s="210"/>
      <c r="V52" s="210"/>
      <c r="W52" s="219"/>
      <c r="X52" s="186"/>
      <c r="Y52" s="6">
        <v>3</v>
      </c>
      <c r="Z52" s="19">
        <v>0</v>
      </c>
      <c r="AA52" s="19">
        <v>37</v>
      </c>
      <c r="AB52" s="19">
        <v>0</v>
      </c>
      <c r="AC52" s="186"/>
      <c r="AD52" s="6"/>
      <c r="AE52" s="19"/>
      <c r="AF52" s="19"/>
      <c r="AG52" s="19"/>
      <c r="AH52" s="186"/>
      <c r="AI52" s="6"/>
      <c r="AJ52" s="19"/>
      <c r="AK52" s="19"/>
      <c r="AL52" s="19"/>
      <c r="AM52" s="186"/>
      <c r="AN52" s="6"/>
      <c r="AO52" s="19"/>
      <c r="AP52" s="19"/>
      <c r="AQ52" s="19"/>
      <c r="AR52" s="186"/>
      <c r="AS52" s="6"/>
      <c r="AT52" s="19"/>
      <c r="AU52" s="19"/>
      <c r="AV52" s="19"/>
      <c r="AW52" s="186"/>
      <c r="AX52" s="6"/>
      <c r="AY52" s="19"/>
      <c r="AZ52" s="19"/>
      <c r="BA52" s="19"/>
      <c r="BB52" s="186"/>
      <c r="BC52" s="6"/>
      <c r="BD52" s="19"/>
      <c r="BE52" s="19"/>
      <c r="BF52" s="19"/>
      <c r="BG52" s="186"/>
      <c r="BH52" s="6"/>
      <c r="BI52" s="19"/>
      <c r="BJ52" s="19"/>
      <c r="BK52" s="19"/>
      <c r="BL52" s="186"/>
      <c r="BM52" s="6"/>
      <c r="BN52" s="19"/>
      <c r="BO52" s="19"/>
      <c r="BP52" s="19"/>
      <c r="BQ52" s="186"/>
      <c r="BR52" s="6"/>
      <c r="BS52" s="19"/>
      <c r="BT52" s="19"/>
      <c r="BU52" s="19"/>
      <c r="BV52" s="186"/>
      <c r="BW52" s="6"/>
      <c r="BX52" s="19"/>
      <c r="BY52" s="19"/>
      <c r="BZ52" s="19"/>
      <c r="CA52" s="186"/>
      <c r="CB52" s="6"/>
      <c r="CC52" s="19"/>
      <c r="CD52" s="19"/>
      <c r="CE52" s="19"/>
      <c r="CF52" s="186"/>
      <c r="CG52" s="6"/>
      <c r="CH52" s="19"/>
      <c r="CI52" s="19"/>
      <c r="CJ52" s="19"/>
      <c r="CK52" s="186"/>
      <c r="CL52" s="6"/>
      <c r="CM52" s="19"/>
      <c r="CN52" s="19"/>
      <c r="CO52" s="19"/>
      <c r="CP52" s="186"/>
      <c r="CQ52" s="6"/>
      <c r="CR52" s="19"/>
      <c r="CS52" s="19"/>
      <c r="CT52" s="19"/>
      <c r="CU52" s="186"/>
      <c r="CV52" s="6"/>
      <c r="CW52" s="19"/>
      <c r="CX52" s="19"/>
      <c r="CY52" s="19"/>
      <c r="CZ52" s="186"/>
      <c r="DA52" s="6"/>
      <c r="DB52" s="19"/>
      <c r="DC52" s="19"/>
      <c r="DD52" s="19"/>
      <c r="DE52" s="186"/>
      <c r="DF52" s="6"/>
      <c r="DG52" s="19"/>
      <c r="DH52" s="19"/>
      <c r="DI52" s="19"/>
      <c r="DJ52" s="186"/>
      <c r="DK52" s="6"/>
      <c r="DL52" s="19"/>
      <c r="DM52" s="19"/>
      <c r="DN52" s="19"/>
      <c r="DO52" s="186"/>
      <c r="DP52" s="6"/>
      <c r="DQ52" s="19"/>
      <c r="DR52" s="19"/>
      <c r="DS52" s="19"/>
      <c r="DT52" s="186"/>
      <c r="DU52" s="6"/>
      <c r="DV52" s="19"/>
      <c r="DW52" s="19"/>
      <c r="DX52" s="19"/>
      <c r="DY52" s="186"/>
      <c r="DZ52" s="6"/>
      <c r="EA52" s="19"/>
      <c r="EB52" s="19"/>
      <c r="EC52" s="19"/>
      <c r="ED52" s="186"/>
      <c r="EE52" s="6"/>
      <c r="EF52" s="19"/>
      <c r="EG52" s="19"/>
      <c r="EH52" s="19"/>
      <c r="EI52" s="186"/>
      <c r="EJ52" s="6"/>
      <c r="EK52" s="19"/>
      <c r="EL52" s="19"/>
      <c r="EM52" s="19"/>
      <c r="EN52" s="243"/>
      <c r="EO52" s="6"/>
      <c r="EP52" s="19"/>
      <c r="EQ52" s="19"/>
      <c r="ER52" s="19"/>
      <c r="ES52" s="272"/>
      <c r="ET52" s="6"/>
      <c r="EU52" s="19"/>
      <c r="EV52" s="19"/>
      <c r="EW52" s="19"/>
      <c r="EX52" s="272"/>
      <c r="EY52" s="274"/>
      <c r="EZ52" s="273"/>
      <c r="FA52" s="273"/>
      <c r="FB52" s="273"/>
      <c r="FC52" s="275"/>
      <c r="FD52" s="279"/>
      <c r="FE52" s="279"/>
      <c r="FF52" s="279"/>
      <c r="FG52" s="273"/>
      <c r="FH52" s="281"/>
      <c r="FI52" s="273"/>
      <c r="FJ52" s="273"/>
      <c r="FK52" s="273"/>
      <c r="FL52" s="281"/>
      <c r="FM52" s="281"/>
      <c r="FN52" s="282"/>
      <c r="FO52" s="268"/>
      <c r="FP52" s="277"/>
      <c r="FQ52" s="274"/>
      <c r="FR52" s="273"/>
      <c r="FS52" s="273"/>
      <c r="FT52" s="273"/>
      <c r="FU52"/>
      <c r="FV52"/>
      <c r="FW52"/>
      <c r="FX52"/>
      <c r="FY52"/>
      <c r="FZ52"/>
    </row>
    <row r="53" spans="2:182" s="181" customFormat="1" ht="13.6" customHeight="1" x14ac:dyDescent="0.25">
      <c r="B53" s="17" t="s">
        <v>287</v>
      </c>
      <c r="C53" s="18" t="s">
        <v>419</v>
      </c>
      <c r="D53" s="24">
        <f>IF(ISNA(VLOOKUP($B53,Batting!$B$4:$D$65,3,FALSE)),0,(VLOOKUP($B53,Batting!$B$4:$D$65,3,FALSE)))</f>
        <v>1</v>
      </c>
      <c r="E53" s="19">
        <f t="shared" si="6"/>
        <v>1</v>
      </c>
      <c r="F53" s="25">
        <f t="shared" si="7"/>
        <v>2</v>
      </c>
      <c r="G53" s="26">
        <f t="shared" si="8"/>
        <v>0</v>
      </c>
      <c r="H53" s="26">
        <f t="shared" si="9"/>
        <v>27</v>
      </c>
      <c r="I53" s="26">
        <f t="shared" si="10"/>
        <v>0</v>
      </c>
      <c r="J53" s="25" t="str">
        <f t="shared" si="11"/>
        <v>-</v>
      </c>
      <c r="K53" s="25">
        <f t="shared" si="12"/>
        <v>13.5</v>
      </c>
      <c r="L53" s="27" t="str">
        <f t="shared" si="13"/>
        <v>-</v>
      </c>
      <c r="M53" s="218"/>
      <c r="N53" s="6">
        <v>3</v>
      </c>
      <c r="O53" s="19">
        <v>0</v>
      </c>
      <c r="P53" s="19">
        <v>37</v>
      </c>
      <c r="Q53" s="19">
        <v>0</v>
      </c>
      <c r="R53" s="186"/>
      <c r="S53" s="22">
        <f t="shared" si="14"/>
        <v>-5.4</v>
      </c>
      <c r="T53" s="218"/>
      <c r="U53" s="210"/>
      <c r="V53" s="210"/>
      <c r="W53" s="219"/>
      <c r="X53" s="186"/>
      <c r="Y53" s="6">
        <v>2</v>
      </c>
      <c r="Z53" s="19">
        <v>0</v>
      </c>
      <c r="AA53" s="19">
        <v>27</v>
      </c>
      <c r="AB53" s="19">
        <v>0</v>
      </c>
      <c r="AC53" s="186"/>
      <c r="AD53" s="6"/>
      <c r="AE53" s="19"/>
      <c r="AF53" s="19"/>
      <c r="AG53" s="19"/>
      <c r="AH53" s="186"/>
      <c r="AI53" s="6"/>
      <c r="AJ53" s="19"/>
      <c r="AK53" s="19"/>
      <c r="AL53" s="19"/>
      <c r="AM53" s="186"/>
      <c r="AN53" s="6"/>
      <c r="AO53" s="19"/>
      <c r="AP53" s="19"/>
      <c r="AQ53" s="19"/>
      <c r="AR53" s="186"/>
      <c r="AS53" s="6"/>
      <c r="AT53" s="19"/>
      <c r="AU53" s="19"/>
      <c r="AV53" s="19"/>
      <c r="AW53" s="186"/>
      <c r="AX53" s="6"/>
      <c r="AY53" s="19"/>
      <c r="AZ53" s="19"/>
      <c r="BA53" s="19"/>
      <c r="BB53" s="186"/>
      <c r="BC53" s="6"/>
      <c r="BD53" s="19"/>
      <c r="BE53" s="19"/>
      <c r="BF53" s="19"/>
      <c r="BG53" s="186"/>
      <c r="BH53" s="6"/>
      <c r="BI53" s="19"/>
      <c r="BJ53" s="19"/>
      <c r="BK53" s="19"/>
      <c r="BL53" s="186"/>
      <c r="BM53" s="6"/>
      <c r="BN53" s="19"/>
      <c r="BO53" s="19"/>
      <c r="BP53" s="19"/>
      <c r="BQ53" s="186"/>
      <c r="BR53" s="6"/>
      <c r="BS53" s="19"/>
      <c r="BT53" s="19"/>
      <c r="BU53" s="19"/>
      <c r="BV53" s="186"/>
      <c r="BW53" s="6"/>
      <c r="BX53" s="19"/>
      <c r="BY53" s="19"/>
      <c r="BZ53" s="19"/>
      <c r="CA53" s="186"/>
      <c r="CB53" s="6"/>
      <c r="CC53" s="19"/>
      <c r="CD53" s="19"/>
      <c r="CE53" s="19"/>
      <c r="CF53" s="186"/>
      <c r="CG53" s="6"/>
      <c r="CH53" s="19"/>
      <c r="CI53" s="19"/>
      <c r="CJ53" s="19"/>
      <c r="CK53" s="186"/>
      <c r="CL53" s="6"/>
      <c r="CM53" s="19"/>
      <c r="CN53" s="19"/>
      <c r="CO53" s="19"/>
      <c r="CP53" s="186"/>
      <c r="CQ53" s="6"/>
      <c r="CR53" s="19"/>
      <c r="CS53" s="19"/>
      <c r="CT53" s="19"/>
      <c r="CU53" s="186"/>
      <c r="CV53" s="6"/>
      <c r="CW53" s="19"/>
      <c r="CX53" s="19"/>
      <c r="CY53" s="19"/>
      <c r="CZ53" s="186"/>
      <c r="DA53" s="6"/>
      <c r="DB53" s="19"/>
      <c r="DC53" s="19"/>
      <c r="DD53" s="19"/>
      <c r="DE53" s="186"/>
      <c r="DF53" s="6"/>
      <c r="DG53" s="19"/>
      <c r="DH53" s="19"/>
      <c r="DI53" s="19"/>
      <c r="DJ53" s="186"/>
      <c r="DK53" s="6"/>
      <c r="DL53" s="19"/>
      <c r="DM53" s="19"/>
      <c r="DN53" s="19"/>
      <c r="DO53" s="186"/>
      <c r="DP53" s="6"/>
      <c r="DQ53" s="19"/>
      <c r="DR53" s="19"/>
      <c r="DS53" s="19"/>
      <c r="DT53" s="186"/>
      <c r="DU53" s="6"/>
      <c r="DV53" s="19"/>
      <c r="DW53" s="19"/>
      <c r="DX53" s="19"/>
      <c r="DY53" s="186"/>
      <c r="DZ53" s="6"/>
      <c r="EA53" s="19"/>
      <c r="EB53" s="19"/>
      <c r="EC53" s="19"/>
      <c r="ED53" s="186"/>
      <c r="EE53" s="6"/>
      <c r="EF53" s="19"/>
      <c r="EG53" s="19"/>
      <c r="EH53" s="19"/>
      <c r="EI53" s="186"/>
      <c r="EJ53" s="6"/>
      <c r="EK53" s="19"/>
      <c r="EL53" s="19"/>
      <c r="EM53" s="19"/>
      <c r="EN53" s="243"/>
      <c r="EO53" s="6"/>
      <c r="EP53" s="19"/>
      <c r="EQ53" s="19"/>
      <c r="ER53" s="19"/>
      <c r="ES53" s="272"/>
      <c r="ET53" s="6"/>
      <c r="EU53" s="19"/>
      <c r="EV53" s="19"/>
      <c r="EW53" s="19"/>
      <c r="EX53" s="272"/>
      <c r="EY53" s="274"/>
      <c r="EZ53" s="273"/>
      <c r="FA53" s="273"/>
      <c r="FB53" s="273"/>
      <c r="FC53" s="275"/>
      <c r="FD53" s="279"/>
      <c r="FE53" s="279"/>
      <c r="FF53" s="279"/>
      <c r="FG53" s="273"/>
      <c r="FH53" s="281"/>
      <c r="FI53" s="273"/>
      <c r="FJ53" s="273"/>
      <c r="FK53" s="273"/>
      <c r="FL53" s="281"/>
      <c r="FM53" s="281"/>
      <c r="FN53" s="282"/>
      <c r="FO53" s="268"/>
      <c r="FP53" s="277"/>
      <c r="FQ53" s="274"/>
      <c r="FR53" s="273"/>
      <c r="FS53" s="273"/>
      <c r="FT53" s="273"/>
      <c r="FU53"/>
      <c r="FV53"/>
      <c r="FW53"/>
      <c r="FX53"/>
      <c r="FY53"/>
      <c r="FZ53"/>
    </row>
    <row r="54" spans="2:182" s="181" customFormat="1" ht="13.6" customHeight="1" x14ac:dyDescent="0.25">
      <c r="B54" s="17" t="s">
        <v>290</v>
      </c>
      <c r="C54" s="18" t="s">
        <v>423</v>
      </c>
      <c r="D54" s="24">
        <f>IF(ISNA(VLOOKUP($B54,Batting!$B$4:$D$65,3,FALSE)),0,(VLOOKUP($B54,Batting!$B$4:$D$65,3,FALSE)))</f>
        <v>4</v>
      </c>
      <c r="E54" s="19">
        <f t="shared" si="6"/>
        <v>1</v>
      </c>
      <c r="F54" s="25">
        <f t="shared" si="7"/>
        <v>1</v>
      </c>
      <c r="G54" s="26">
        <f t="shared" si="8"/>
        <v>0</v>
      </c>
      <c r="H54" s="26">
        <f t="shared" si="9"/>
        <v>15</v>
      </c>
      <c r="I54" s="26">
        <f t="shared" si="10"/>
        <v>0</v>
      </c>
      <c r="J54" s="25" t="str">
        <f t="shared" si="11"/>
        <v>-</v>
      </c>
      <c r="K54" s="25">
        <f t="shared" si="12"/>
        <v>15</v>
      </c>
      <c r="L54" s="27" t="str">
        <f t="shared" si="13"/>
        <v>-</v>
      </c>
      <c r="M54" s="218"/>
      <c r="N54" s="6">
        <v>1</v>
      </c>
      <c r="O54" s="19">
        <v>0</v>
      </c>
      <c r="P54" s="19">
        <v>15</v>
      </c>
      <c r="Q54" s="19">
        <v>0</v>
      </c>
      <c r="R54" s="186"/>
      <c r="S54" s="22">
        <f t="shared" si="14"/>
        <v>-3</v>
      </c>
      <c r="T54" s="218"/>
      <c r="U54" s="210"/>
      <c r="V54" s="210"/>
      <c r="W54" s="219"/>
      <c r="X54" s="186"/>
      <c r="Y54" s="6"/>
      <c r="Z54" s="19"/>
      <c r="AA54" s="19"/>
      <c r="AB54" s="19"/>
      <c r="AC54" s="186"/>
      <c r="AD54" s="6"/>
      <c r="AE54" s="19"/>
      <c r="AF54" s="19"/>
      <c r="AG54" s="19"/>
      <c r="AH54" s="186"/>
      <c r="AI54" s="6"/>
      <c r="AJ54" s="19"/>
      <c r="AK54" s="19"/>
      <c r="AL54" s="19"/>
      <c r="AM54" s="186"/>
      <c r="AN54" s="6"/>
      <c r="AO54" s="19"/>
      <c r="AP54" s="19"/>
      <c r="AQ54" s="19"/>
      <c r="AR54" s="186"/>
      <c r="AS54" s="6"/>
      <c r="AT54" s="19"/>
      <c r="AU54" s="19"/>
      <c r="AV54" s="19"/>
      <c r="AW54" s="186"/>
      <c r="AX54" s="6"/>
      <c r="AY54" s="19"/>
      <c r="AZ54" s="19"/>
      <c r="BA54" s="19"/>
      <c r="BB54" s="186"/>
      <c r="BC54" s="6"/>
      <c r="BD54" s="19"/>
      <c r="BE54" s="19"/>
      <c r="BF54" s="19"/>
      <c r="BG54" s="186"/>
      <c r="BH54" s="6">
        <v>1</v>
      </c>
      <c r="BI54" s="19">
        <v>0</v>
      </c>
      <c r="BJ54" s="19">
        <v>15</v>
      </c>
      <c r="BK54" s="19">
        <v>0</v>
      </c>
      <c r="BL54" s="186"/>
      <c r="BM54" s="6"/>
      <c r="BN54" s="19"/>
      <c r="BO54" s="19"/>
      <c r="BP54" s="19"/>
      <c r="BQ54" s="186"/>
      <c r="BR54" s="6"/>
      <c r="BS54" s="19"/>
      <c r="BT54" s="19"/>
      <c r="BU54" s="19"/>
      <c r="BV54" s="186"/>
      <c r="BW54" s="6"/>
      <c r="BX54" s="19"/>
      <c r="BY54" s="19"/>
      <c r="BZ54" s="19"/>
      <c r="CA54" s="186"/>
      <c r="CB54" s="6"/>
      <c r="CC54" s="19"/>
      <c r="CD54" s="19"/>
      <c r="CE54" s="19"/>
      <c r="CF54" s="186"/>
      <c r="CG54" s="6"/>
      <c r="CH54" s="19"/>
      <c r="CI54" s="19"/>
      <c r="CJ54" s="19"/>
      <c r="CK54" s="186"/>
      <c r="CL54" s="6"/>
      <c r="CM54" s="19"/>
      <c r="CN54" s="19"/>
      <c r="CO54" s="19"/>
      <c r="CP54" s="186"/>
      <c r="CQ54" s="6"/>
      <c r="CR54" s="19"/>
      <c r="CS54" s="19"/>
      <c r="CT54" s="19"/>
      <c r="CU54" s="186"/>
      <c r="CV54" s="6"/>
      <c r="CW54" s="19"/>
      <c r="CX54" s="19"/>
      <c r="CY54" s="19"/>
      <c r="CZ54" s="186"/>
      <c r="DA54" s="6"/>
      <c r="DB54" s="19"/>
      <c r="DC54" s="19"/>
      <c r="DD54" s="19"/>
      <c r="DE54" s="186"/>
      <c r="DF54" s="6"/>
      <c r="DG54" s="19"/>
      <c r="DH54" s="19"/>
      <c r="DI54" s="19"/>
      <c r="DJ54" s="186"/>
      <c r="DK54" s="6"/>
      <c r="DL54" s="19"/>
      <c r="DM54" s="19"/>
      <c r="DN54" s="19"/>
      <c r="DO54" s="186"/>
      <c r="DP54" s="6"/>
      <c r="DQ54" s="19"/>
      <c r="DR54" s="19"/>
      <c r="DS54" s="19"/>
      <c r="DT54" s="186"/>
      <c r="DU54" s="6"/>
      <c r="DV54" s="19"/>
      <c r="DW54" s="19"/>
      <c r="DX54" s="19"/>
      <c r="DY54" s="186"/>
      <c r="DZ54" s="6"/>
      <c r="EA54" s="19"/>
      <c r="EB54" s="19"/>
      <c r="EC54" s="19"/>
      <c r="ED54" s="186"/>
      <c r="EE54" s="6"/>
      <c r="EF54" s="19"/>
      <c r="EG54" s="19"/>
      <c r="EH54" s="19"/>
      <c r="EI54" s="186"/>
      <c r="EJ54" s="6"/>
      <c r="EK54" s="19"/>
      <c r="EL54" s="19"/>
      <c r="EM54" s="19"/>
      <c r="EN54" s="243"/>
      <c r="EO54" s="6"/>
      <c r="EP54" s="19"/>
      <c r="EQ54" s="19"/>
      <c r="ER54" s="19"/>
      <c r="ES54" s="272"/>
      <c r="ET54" s="6"/>
      <c r="EU54" s="19"/>
      <c r="EV54" s="19"/>
      <c r="EW54" s="19"/>
      <c r="EX54" s="272"/>
      <c r="EY54" s="274"/>
      <c r="EZ54" s="273"/>
      <c r="FA54" s="273"/>
      <c r="FB54" s="273"/>
      <c r="FC54" s="275"/>
      <c r="FD54" s="279"/>
      <c r="FE54" s="279"/>
      <c r="FF54" s="279"/>
      <c r="FG54" s="273"/>
      <c r="FH54" s="281"/>
      <c r="FI54" s="273"/>
      <c r="FJ54" s="273"/>
      <c r="FK54" s="273"/>
      <c r="FL54" s="281"/>
      <c r="FM54" s="281"/>
      <c r="FN54" s="282"/>
      <c r="FO54" s="268"/>
      <c r="FP54" s="277"/>
      <c r="FQ54" s="274"/>
      <c r="FR54" s="273"/>
      <c r="FS54" s="273"/>
      <c r="FT54" s="273"/>
      <c r="FU54"/>
      <c r="FV54"/>
      <c r="FW54"/>
      <c r="FX54"/>
      <c r="FY54"/>
      <c r="FZ54"/>
    </row>
    <row r="55" spans="2:182" s="180" customFormat="1" ht="13.6" customHeight="1" x14ac:dyDescent="0.25">
      <c r="B55" s="259"/>
      <c r="C55" s="259"/>
      <c r="D55" s="259"/>
      <c r="E55" s="259"/>
      <c r="F55" s="188"/>
      <c r="G55" s="188"/>
      <c r="H55" s="188"/>
      <c r="I55" s="188"/>
      <c r="J55" s="188"/>
      <c r="K55" s="188"/>
      <c r="L55" s="188"/>
      <c r="M55" s="183"/>
      <c r="N55" s="188"/>
      <c r="O55" s="188"/>
      <c r="P55" s="188"/>
      <c r="Q55" s="188"/>
      <c r="R55" s="183"/>
      <c r="S55" s="260"/>
      <c r="T55" s="188"/>
      <c r="U55" s="188"/>
      <c r="V55" s="188"/>
      <c r="W55" s="188"/>
      <c r="X55" s="183"/>
      <c r="Y55" s="261"/>
      <c r="Z55" s="260"/>
      <c r="AA55" s="260"/>
      <c r="AB55" s="260"/>
      <c r="AC55" s="183"/>
      <c r="AD55" s="261"/>
      <c r="AE55" s="260"/>
      <c r="AF55" s="260"/>
      <c r="AG55" s="260"/>
      <c r="AH55" s="183"/>
      <c r="AI55" s="261"/>
      <c r="AJ55" s="260"/>
      <c r="AK55" s="260"/>
      <c r="AL55" s="260"/>
      <c r="AM55" s="183"/>
      <c r="AN55" s="261"/>
      <c r="AO55" s="260"/>
      <c r="AP55" s="260"/>
      <c r="AQ55" s="260"/>
      <c r="AR55" s="183"/>
      <c r="AS55" s="261"/>
      <c r="AT55" s="260"/>
      <c r="AU55" s="260"/>
      <c r="AV55" s="260"/>
      <c r="AW55" s="183"/>
      <c r="AX55" s="261"/>
      <c r="AY55" s="260"/>
      <c r="AZ55" s="260"/>
      <c r="BA55" s="260"/>
      <c r="BB55" s="183"/>
      <c r="BC55" s="261"/>
      <c r="BD55" s="260"/>
      <c r="BE55" s="260"/>
      <c r="BF55" s="260"/>
      <c r="BG55" s="183"/>
      <c r="BH55" s="261"/>
      <c r="BI55" s="260"/>
      <c r="BJ55" s="260"/>
      <c r="BK55" s="260"/>
      <c r="BL55" s="183"/>
      <c r="BM55" s="261"/>
      <c r="BN55" s="260"/>
      <c r="BO55" s="260"/>
      <c r="BP55" s="260"/>
      <c r="BQ55" s="183"/>
      <c r="BR55" s="261"/>
      <c r="BS55" s="260"/>
      <c r="BT55" s="260"/>
      <c r="BU55" s="260"/>
      <c r="BV55" s="183"/>
      <c r="BW55" s="261"/>
      <c r="BX55" s="260"/>
      <c r="BY55" s="260"/>
      <c r="BZ55" s="260"/>
      <c r="CA55" s="183"/>
      <c r="CB55" s="261"/>
      <c r="CC55" s="260"/>
      <c r="CD55" s="260"/>
      <c r="CE55" s="260"/>
      <c r="CF55" s="183"/>
      <c r="CG55" s="261"/>
      <c r="CH55" s="260"/>
      <c r="CI55" s="260"/>
      <c r="CJ55" s="260"/>
      <c r="CK55" s="183"/>
      <c r="CL55" s="261"/>
      <c r="CM55" s="260"/>
      <c r="CN55" s="260"/>
      <c r="CO55" s="260"/>
      <c r="CP55" s="183"/>
      <c r="CQ55" s="261"/>
      <c r="CR55" s="260"/>
      <c r="CS55" s="260"/>
      <c r="CT55" s="260"/>
      <c r="CU55" s="183"/>
      <c r="CV55" s="261"/>
      <c r="CW55" s="260"/>
      <c r="CX55" s="260"/>
      <c r="CY55" s="260"/>
      <c r="CZ55" s="183"/>
      <c r="DA55" s="261"/>
      <c r="DB55" s="260"/>
      <c r="DC55" s="260"/>
      <c r="DD55" s="260"/>
      <c r="DE55" s="183"/>
      <c r="DF55" s="261"/>
      <c r="DG55" s="260"/>
      <c r="DH55" s="260"/>
      <c r="DI55" s="260"/>
      <c r="DJ55" s="183"/>
      <c r="DK55" s="261"/>
      <c r="DL55" s="260"/>
      <c r="DM55" s="260"/>
      <c r="DN55" s="260"/>
      <c r="DO55" s="183"/>
      <c r="DP55" s="261"/>
      <c r="DQ55" s="260"/>
      <c r="DR55" s="260"/>
      <c r="DS55" s="260"/>
      <c r="DT55" s="183"/>
      <c r="DU55" s="261"/>
      <c r="DV55" s="260"/>
      <c r="DW55" s="260"/>
      <c r="DX55" s="260"/>
      <c r="DY55" s="183"/>
      <c r="DZ55" s="261"/>
      <c r="EA55" s="260"/>
      <c r="EB55" s="260"/>
      <c r="EC55" s="260"/>
      <c r="ED55" s="183"/>
      <c r="EE55" s="261"/>
      <c r="EF55" s="260"/>
      <c r="EG55" s="260"/>
      <c r="EH55" s="260"/>
      <c r="EI55" s="183"/>
      <c r="EJ55" s="261"/>
      <c r="EK55" s="260"/>
      <c r="EL55" s="260"/>
      <c r="EM55" s="260"/>
      <c r="EN55" s="183"/>
      <c r="EO55" s="261"/>
      <c r="EP55" s="260"/>
      <c r="EQ55" s="260"/>
      <c r="ER55" s="260"/>
      <c r="ES55" s="281"/>
      <c r="ET55" s="261"/>
      <c r="EU55" s="260"/>
      <c r="EV55" s="260"/>
      <c r="EW55" s="260"/>
      <c r="EX55" s="273"/>
      <c r="EY55" s="281"/>
      <c r="EZ55" s="274"/>
      <c r="FA55" s="274"/>
      <c r="FB55" s="274"/>
      <c r="FC55" s="275"/>
      <c r="FD55" s="284"/>
      <c r="FE55" s="284"/>
      <c r="FF55" s="284"/>
      <c r="FG55" s="273"/>
      <c r="FH55" s="273"/>
      <c r="FI55" s="273"/>
      <c r="FJ55" s="273"/>
      <c r="FK55" s="273"/>
      <c r="FL55" s="273"/>
      <c r="FM55" s="273"/>
      <c r="FN55" s="273"/>
      <c r="FO55" s="284"/>
      <c r="FP55" s="273"/>
      <c r="FQ55" s="281"/>
      <c r="FR55" s="274"/>
      <c r="FS55" s="274"/>
      <c r="FT55" s="274"/>
      <c r="FU55" s="182"/>
      <c r="FV55" s="182"/>
      <c r="FW55" s="182"/>
      <c r="FX55" s="182"/>
      <c r="FY55" s="182"/>
      <c r="FZ55" s="182"/>
    </row>
    <row r="56" spans="2:182" s="181" customFormat="1" ht="13.6" customHeight="1" x14ac:dyDescent="0.25">
      <c r="B56" s="212" t="s">
        <v>66</v>
      </c>
      <c r="M56" s="215"/>
      <c r="N56" s="215"/>
      <c r="O56" s="215"/>
      <c r="P56" s="215"/>
      <c r="Q56" s="215"/>
      <c r="R56" s="215"/>
      <c r="S56" s="262"/>
      <c r="T56" s="215"/>
      <c r="U56" s="215"/>
      <c r="V56" s="215"/>
      <c r="W56" s="215"/>
      <c r="X56" s="186"/>
      <c r="Y56" s="215"/>
      <c r="Z56" s="215"/>
      <c r="AA56" s="215"/>
      <c r="AB56" s="215"/>
      <c r="AC56" s="186"/>
      <c r="AD56" s="215"/>
      <c r="AE56" s="215"/>
      <c r="AF56" s="215"/>
      <c r="AG56" s="215"/>
      <c r="AH56" s="186"/>
      <c r="AI56" s="215"/>
      <c r="AJ56" s="215"/>
      <c r="AK56" s="215"/>
      <c r="AL56" s="215"/>
      <c r="AM56" s="186"/>
      <c r="AN56" s="215"/>
      <c r="AO56" s="215"/>
      <c r="AP56" s="215"/>
      <c r="AQ56" s="215"/>
      <c r="AR56" s="186"/>
      <c r="AS56" s="215"/>
      <c r="AT56" s="215"/>
      <c r="AU56" s="215"/>
      <c r="AV56" s="215"/>
      <c r="AW56" s="186"/>
      <c r="AX56" s="215"/>
      <c r="AY56" s="215"/>
      <c r="AZ56" s="215"/>
      <c r="BA56" s="215"/>
      <c r="BB56" s="186"/>
      <c r="BC56" s="215"/>
      <c r="BD56" s="215"/>
      <c r="BE56" s="215"/>
      <c r="BF56" s="215"/>
      <c r="BG56" s="186"/>
      <c r="BH56" s="215"/>
      <c r="BI56" s="215"/>
      <c r="BJ56" s="215"/>
      <c r="BK56" s="215"/>
      <c r="BL56" s="186"/>
      <c r="BM56" s="215"/>
      <c r="BN56" s="215"/>
      <c r="BO56" s="215"/>
      <c r="BP56" s="215"/>
      <c r="BQ56" s="186"/>
      <c r="BR56" s="215"/>
      <c r="BS56" s="215"/>
      <c r="BT56" s="215"/>
      <c r="BU56" s="215"/>
      <c r="BV56" s="186"/>
      <c r="BW56" s="215"/>
      <c r="BX56" s="215"/>
      <c r="BY56" s="215"/>
      <c r="BZ56" s="215"/>
      <c r="CA56" s="186"/>
      <c r="CB56" s="215"/>
      <c r="CC56" s="215"/>
      <c r="CD56" s="215"/>
      <c r="CE56" s="215"/>
      <c r="CF56" s="186"/>
      <c r="CG56" s="215"/>
      <c r="CH56" s="215"/>
      <c r="CI56" s="215"/>
      <c r="CJ56" s="215"/>
      <c r="CK56" s="186"/>
      <c r="CL56" s="215"/>
      <c r="CM56" s="215"/>
      <c r="CN56" s="215"/>
      <c r="CO56" s="215"/>
      <c r="CP56" s="186"/>
      <c r="CQ56" s="215"/>
      <c r="CR56" s="215"/>
      <c r="CS56" s="215"/>
      <c r="CT56" s="215"/>
      <c r="CU56" s="186"/>
      <c r="CV56" s="215"/>
      <c r="CW56" s="215"/>
      <c r="CX56" s="215"/>
      <c r="CY56" s="215"/>
      <c r="CZ56" s="186"/>
      <c r="DA56" s="215"/>
      <c r="DB56" s="215"/>
      <c r="DC56" s="215"/>
      <c r="DD56" s="215"/>
      <c r="DE56" s="186"/>
      <c r="DF56" s="215"/>
      <c r="DG56" s="215"/>
      <c r="DH56" s="215"/>
      <c r="DI56" s="215"/>
      <c r="DJ56" s="186"/>
      <c r="DK56" s="215"/>
      <c r="DL56" s="215"/>
      <c r="DM56" s="215"/>
      <c r="DN56" s="215"/>
      <c r="DO56" s="186"/>
      <c r="DP56" s="215"/>
      <c r="DQ56" s="215"/>
      <c r="DR56" s="215"/>
      <c r="DS56" s="215"/>
      <c r="DT56" s="186"/>
      <c r="DU56" s="215"/>
      <c r="DV56" s="215"/>
      <c r="DW56" s="215"/>
      <c r="DX56" s="215"/>
      <c r="DY56" s="186"/>
      <c r="DZ56" s="215"/>
      <c r="EA56" s="215"/>
      <c r="EB56" s="215"/>
      <c r="EC56" s="215"/>
      <c r="ED56" s="186"/>
      <c r="EE56" s="215"/>
      <c r="EF56" s="215"/>
      <c r="EG56" s="215"/>
      <c r="EH56" s="215"/>
      <c r="EI56" s="186"/>
      <c r="EJ56" s="215"/>
      <c r="EK56" s="215"/>
      <c r="EL56" s="215"/>
      <c r="EM56" s="215"/>
      <c r="EN56" s="186"/>
      <c r="EO56" s="275"/>
      <c r="EP56" s="275"/>
      <c r="EQ56" s="275"/>
      <c r="ER56" s="275"/>
      <c r="ES56" s="272"/>
      <c r="ET56" s="275"/>
      <c r="EU56" s="275"/>
      <c r="EV56" s="275"/>
      <c r="EW56" s="275"/>
      <c r="EX56" s="272"/>
      <c r="EY56" s="275"/>
      <c r="EZ56" s="275"/>
      <c r="FA56" s="275"/>
      <c r="FB56" s="275"/>
      <c r="FC56" s="275"/>
      <c r="FD56" s="279"/>
      <c r="FE56" s="279"/>
      <c r="FF56" s="279"/>
      <c r="FG56" s="275"/>
      <c r="FH56" s="275"/>
      <c r="FI56" s="275"/>
      <c r="FJ56" s="275"/>
      <c r="FK56" s="275"/>
      <c r="FL56" s="275"/>
      <c r="FM56" s="275"/>
      <c r="FN56" s="275"/>
      <c r="FO56" s="279"/>
      <c r="FP56" s="275"/>
      <c r="FQ56" s="267"/>
      <c r="FR56" s="267"/>
      <c r="FS56" s="267"/>
      <c r="FT56" s="267"/>
      <c r="FU56"/>
      <c r="FV56"/>
      <c r="FW56"/>
      <c r="FX56"/>
      <c r="FY56"/>
      <c r="FZ56"/>
    </row>
    <row r="57" spans="2:182" s="181" customFormat="1" ht="13.6" customHeight="1" x14ac:dyDescent="0.25">
      <c r="B57" s="211"/>
      <c r="C57" s="309"/>
      <c r="D57" s="309"/>
      <c r="E57" s="309"/>
      <c r="F57" s="309"/>
      <c r="G57" s="309"/>
      <c r="H57" s="309"/>
      <c r="I57" s="309"/>
      <c r="J57" s="309"/>
      <c r="K57" s="309"/>
      <c r="L57" s="309"/>
      <c r="M57" s="211"/>
      <c r="N57" s="211"/>
      <c r="O57" s="211"/>
      <c r="P57" s="211"/>
      <c r="Q57" s="211"/>
      <c r="R57" s="211"/>
      <c r="S57" s="211"/>
      <c r="T57" s="215"/>
      <c r="U57" s="215"/>
      <c r="V57" s="215"/>
      <c r="W57" s="215"/>
      <c r="X57" s="186"/>
      <c r="Y57" s="215"/>
      <c r="Z57" s="215"/>
      <c r="AA57" s="215"/>
      <c r="AB57" s="215"/>
      <c r="AC57" s="186"/>
      <c r="AD57" s="215"/>
      <c r="AE57" s="215"/>
      <c r="AF57" s="215"/>
      <c r="AG57" s="215"/>
      <c r="AH57" s="186"/>
      <c r="AI57" s="215"/>
      <c r="AJ57" s="215"/>
      <c r="AK57" s="215"/>
      <c r="AL57" s="215"/>
      <c r="AM57" s="186"/>
      <c r="AN57" s="215"/>
      <c r="AO57" s="215"/>
      <c r="AP57" s="215"/>
      <c r="AQ57" s="215"/>
      <c r="AR57" s="186"/>
      <c r="AS57" s="215"/>
      <c r="AT57" s="215"/>
      <c r="AU57" s="215"/>
      <c r="AV57" s="215"/>
      <c r="AW57" s="186"/>
      <c r="AX57" s="215"/>
      <c r="AY57" s="215"/>
      <c r="AZ57" s="215"/>
      <c r="BA57" s="215"/>
      <c r="BB57" s="186"/>
      <c r="BC57" s="215"/>
      <c r="BD57" s="215"/>
      <c r="BE57" s="215"/>
      <c r="BF57" s="215"/>
      <c r="BG57" s="186"/>
      <c r="BH57" s="215"/>
      <c r="BI57" s="215"/>
      <c r="BJ57" s="215"/>
      <c r="BK57" s="215"/>
      <c r="BL57" s="186"/>
      <c r="BM57" s="215"/>
      <c r="BN57" s="215"/>
      <c r="BO57" s="215"/>
      <c r="BP57" s="215"/>
      <c r="BQ57" s="186"/>
      <c r="BR57" s="215"/>
      <c r="BS57" s="215"/>
      <c r="BT57" s="215"/>
      <c r="BU57" s="215"/>
      <c r="BV57" s="186"/>
      <c r="BW57" s="215"/>
      <c r="BX57" s="215"/>
      <c r="BY57" s="215"/>
      <c r="BZ57" s="215"/>
      <c r="CA57" s="186"/>
      <c r="CB57" s="215"/>
      <c r="CC57" s="215"/>
      <c r="CD57" s="215"/>
      <c r="CE57" s="215"/>
      <c r="CF57" s="186"/>
      <c r="CG57" s="215"/>
      <c r="CH57" s="215"/>
      <c r="CI57" s="215"/>
      <c r="CJ57" s="215"/>
      <c r="CK57" s="186"/>
      <c r="CL57" s="215"/>
      <c r="CM57" s="215"/>
      <c r="CN57" s="215"/>
      <c r="CO57" s="215"/>
      <c r="CP57" s="186"/>
      <c r="CQ57" s="215"/>
      <c r="CR57" s="215"/>
      <c r="CS57" s="215"/>
      <c r="CT57" s="215"/>
      <c r="CU57" s="186"/>
      <c r="CV57" s="215"/>
      <c r="CW57" s="215"/>
      <c r="CX57" s="215"/>
      <c r="CY57" s="215"/>
      <c r="CZ57" s="186"/>
      <c r="DA57" s="215"/>
      <c r="DB57" s="215"/>
      <c r="DC57" s="215"/>
      <c r="DD57" s="215"/>
      <c r="DE57" s="186"/>
      <c r="DF57" s="215"/>
      <c r="DG57" s="215"/>
      <c r="DH57" s="215"/>
      <c r="DI57" s="215"/>
      <c r="DJ57" s="186"/>
      <c r="DK57" s="215"/>
      <c r="DL57" s="215"/>
      <c r="DM57" s="215"/>
      <c r="DN57" s="215"/>
      <c r="DO57" s="186"/>
      <c r="DP57" s="215"/>
      <c r="DQ57" s="215"/>
      <c r="DR57" s="215"/>
      <c r="DS57" s="215"/>
      <c r="DT57" s="186"/>
      <c r="DU57" s="215"/>
      <c r="DV57" s="215"/>
      <c r="DW57" s="215"/>
      <c r="DX57" s="215"/>
      <c r="DY57" s="186"/>
      <c r="DZ57" s="215"/>
      <c r="EA57" s="215"/>
      <c r="EB57" s="215"/>
      <c r="EC57" s="215"/>
      <c r="ED57" s="186"/>
      <c r="EE57" s="215"/>
      <c r="EF57" s="215"/>
      <c r="EG57" s="215"/>
      <c r="EH57" s="215"/>
      <c r="EI57" s="186"/>
      <c r="EJ57" s="215"/>
      <c r="EK57" s="215"/>
      <c r="EL57" s="215"/>
      <c r="EM57" s="215"/>
      <c r="EN57" s="186"/>
      <c r="EO57" s="275"/>
      <c r="EP57" s="275"/>
      <c r="EQ57" s="275"/>
      <c r="ER57" s="275"/>
      <c r="ES57" s="272"/>
      <c r="ET57" s="275"/>
      <c r="EU57" s="275"/>
      <c r="EV57" s="275"/>
      <c r="EW57" s="275"/>
      <c r="EX57" s="272"/>
      <c r="EY57" s="275"/>
      <c r="EZ57" s="275"/>
      <c r="FA57" s="275"/>
      <c r="FB57" s="275"/>
      <c r="FC57" s="275"/>
      <c r="FD57" s="279"/>
      <c r="FE57" s="279"/>
      <c r="FF57" s="279"/>
      <c r="FG57" s="275"/>
      <c r="FH57" s="275"/>
      <c r="FI57" s="275"/>
      <c r="FJ57" s="275"/>
      <c r="FK57" s="275"/>
      <c r="FL57" s="275"/>
      <c r="FM57" s="275"/>
      <c r="FN57" s="275"/>
      <c r="FO57" s="279"/>
      <c r="FP57" s="275"/>
      <c r="FQ57" s="267"/>
      <c r="FR57" s="267"/>
      <c r="FS57" s="267"/>
      <c r="FT57" s="267"/>
      <c r="FU57"/>
      <c r="FV57"/>
      <c r="FW57"/>
      <c r="FX57"/>
      <c r="FY57"/>
      <c r="FZ57"/>
    </row>
    <row r="58" spans="2:182" s="181" customFormat="1" ht="13.6" customHeight="1" x14ac:dyDescent="0.25">
      <c r="B58" s="211" t="s">
        <v>42</v>
      </c>
      <c r="M58" s="186"/>
      <c r="N58" s="215"/>
      <c r="O58" s="215"/>
      <c r="P58" s="215"/>
      <c r="Q58" s="215"/>
      <c r="R58" s="215"/>
      <c r="S58" s="186"/>
      <c r="T58" s="186"/>
      <c r="U58" s="186"/>
      <c r="V58" s="186"/>
      <c r="W58" s="186"/>
      <c r="X58" s="186"/>
      <c r="Y58" s="262"/>
      <c r="Z58" s="262"/>
      <c r="AA58" s="262"/>
      <c r="AB58" s="262"/>
      <c r="AC58" s="186"/>
      <c r="AD58" s="262"/>
      <c r="AE58" s="262"/>
      <c r="AF58" s="262"/>
      <c r="AG58" s="262"/>
      <c r="AH58" s="186"/>
      <c r="AI58" s="262"/>
      <c r="AJ58" s="262"/>
      <c r="AK58" s="262"/>
      <c r="AL58" s="262"/>
      <c r="AM58" s="186"/>
      <c r="AN58" s="262"/>
      <c r="AO58" s="262"/>
      <c r="AP58" s="262"/>
      <c r="AQ58" s="262"/>
      <c r="AR58" s="186"/>
      <c r="AS58" s="262"/>
      <c r="AT58" s="262"/>
      <c r="AU58" s="262"/>
      <c r="AV58" s="262"/>
      <c r="AW58" s="186"/>
      <c r="AX58" s="262"/>
      <c r="AY58" s="262"/>
      <c r="AZ58" s="262"/>
      <c r="BA58" s="262"/>
      <c r="BB58" s="186"/>
      <c r="BC58" s="262"/>
      <c r="BD58" s="262"/>
      <c r="BE58" s="262"/>
      <c r="BF58" s="262"/>
      <c r="BG58" s="186"/>
      <c r="BH58" s="262"/>
      <c r="BI58" s="262"/>
      <c r="BJ58" s="262"/>
      <c r="BK58" s="262"/>
      <c r="BL58" s="186"/>
      <c r="BM58" s="262"/>
      <c r="BN58" s="262"/>
      <c r="BO58" s="262"/>
      <c r="BP58" s="262"/>
      <c r="BQ58" s="186"/>
      <c r="BR58" s="262"/>
      <c r="BS58" s="262"/>
      <c r="BT58" s="262"/>
      <c r="BU58" s="262"/>
      <c r="BV58" s="186"/>
      <c r="BW58" s="262"/>
      <c r="BX58" s="262"/>
      <c r="BY58" s="262"/>
      <c r="BZ58" s="262"/>
      <c r="CA58" s="186"/>
      <c r="CB58" s="262"/>
      <c r="CC58" s="262"/>
      <c r="CD58" s="262"/>
      <c r="CE58" s="262"/>
      <c r="CF58" s="186"/>
      <c r="CG58" s="262"/>
      <c r="CH58" s="262"/>
      <c r="CI58" s="262"/>
      <c r="CJ58" s="262"/>
      <c r="CK58" s="186"/>
      <c r="CL58" s="262"/>
      <c r="CM58" s="262"/>
      <c r="CN58" s="262"/>
      <c r="CO58" s="262"/>
      <c r="CP58" s="186"/>
      <c r="CQ58" s="262"/>
      <c r="CR58" s="262"/>
      <c r="CS58" s="262"/>
      <c r="CT58" s="262"/>
      <c r="CU58" s="186"/>
      <c r="CV58" s="262"/>
      <c r="CW58" s="262"/>
      <c r="CX58" s="262"/>
      <c r="CY58" s="262"/>
      <c r="CZ58" s="186"/>
      <c r="DA58" s="262"/>
      <c r="DB58" s="262"/>
      <c r="DC58" s="262"/>
      <c r="DD58" s="262"/>
      <c r="DE58" s="186"/>
      <c r="DF58" s="262"/>
      <c r="DG58" s="262"/>
      <c r="DH58" s="262"/>
      <c r="DI58" s="262"/>
      <c r="DJ58" s="186"/>
      <c r="DK58" s="262"/>
      <c r="DL58" s="262"/>
      <c r="DM58" s="262"/>
      <c r="DN58" s="262"/>
      <c r="DO58" s="186"/>
      <c r="DP58" s="262"/>
      <c r="DQ58" s="262"/>
      <c r="DR58" s="262"/>
      <c r="DS58" s="262"/>
      <c r="DT58" s="186"/>
      <c r="DU58" s="262"/>
      <c r="DV58" s="262"/>
      <c r="DW58" s="262"/>
      <c r="DX58" s="262"/>
      <c r="DY58" s="186"/>
      <c r="DZ58" s="262"/>
      <c r="EA58" s="262"/>
      <c r="EB58" s="262"/>
      <c r="EC58" s="262"/>
      <c r="ED58" s="186"/>
      <c r="EE58" s="262"/>
      <c r="EF58" s="262"/>
      <c r="EG58" s="262"/>
      <c r="EH58" s="262"/>
      <c r="EI58" s="186"/>
      <c r="EJ58" s="262"/>
      <c r="EK58" s="262"/>
      <c r="EL58" s="262"/>
      <c r="EM58" s="262"/>
      <c r="EN58" s="186"/>
      <c r="EO58" s="262"/>
      <c r="EP58" s="262"/>
      <c r="EQ58" s="262"/>
      <c r="ER58" s="262"/>
      <c r="ES58" s="186"/>
      <c r="ET58" s="262"/>
      <c r="EU58" s="262"/>
      <c r="EV58" s="262"/>
      <c r="EW58" s="262"/>
      <c r="EX58" s="186"/>
      <c r="EY58" s="262"/>
      <c r="EZ58" s="262"/>
      <c r="FA58" s="262"/>
      <c r="FB58" s="262"/>
      <c r="FC58" s="215"/>
      <c r="FD58" s="183"/>
      <c r="FE58" s="183"/>
      <c r="FF58" s="183"/>
      <c r="FG58" s="183"/>
    </row>
    <row r="59" spans="2:182" s="181" customFormat="1" ht="13.6" customHeight="1" x14ac:dyDescent="0.25">
      <c r="B59" s="246" t="s">
        <v>43</v>
      </c>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c r="EO59" s="186"/>
      <c r="EP59" s="186"/>
      <c r="EQ59" s="186"/>
      <c r="ER59" s="186"/>
      <c r="ES59" s="186"/>
      <c r="ET59" s="186"/>
      <c r="EU59" s="186"/>
      <c r="EV59" s="186"/>
      <c r="EW59" s="186"/>
      <c r="EX59" s="186"/>
      <c r="EY59" s="186"/>
      <c r="EZ59" s="186"/>
      <c r="FA59" s="186"/>
      <c r="FB59" s="186"/>
      <c r="FC59" s="186"/>
      <c r="FD59" s="183"/>
      <c r="FE59" s="183"/>
      <c r="FF59" s="183"/>
      <c r="FG59" s="183"/>
    </row>
    <row r="60" spans="2:182" s="181" customFormat="1" ht="13.6" customHeight="1" x14ac:dyDescent="0.25">
      <c r="B60" s="246" t="s">
        <v>44</v>
      </c>
      <c r="M60" s="24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c r="EO60" s="186"/>
      <c r="EP60" s="186"/>
      <c r="EQ60" s="186"/>
      <c r="ER60" s="186"/>
      <c r="ES60" s="186"/>
      <c r="ET60" s="186"/>
      <c r="EU60" s="186"/>
      <c r="EV60" s="186"/>
      <c r="EW60" s="186"/>
      <c r="EX60" s="186"/>
      <c r="EY60" s="186"/>
      <c r="EZ60" s="186"/>
      <c r="FA60" s="186"/>
      <c r="FB60" s="186"/>
      <c r="FC60" s="186"/>
    </row>
    <row r="61" spans="2:182" s="181" customFormat="1" ht="13.6" customHeight="1" x14ac:dyDescent="0.25">
      <c r="B61" s="246" t="s">
        <v>45</v>
      </c>
      <c r="M61" s="24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c r="EO61" s="186"/>
      <c r="EP61" s="186"/>
      <c r="EQ61" s="186"/>
      <c r="ER61" s="186"/>
      <c r="ES61" s="186"/>
      <c r="ET61" s="186"/>
      <c r="EU61" s="186"/>
      <c r="EV61" s="186"/>
      <c r="EW61" s="186"/>
      <c r="EX61" s="186"/>
      <c r="EY61" s="186"/>
      <c r="EZ61" s="186"/>
      <c r="FA61" s="186"/>
      <c r="FB61" s="186"/>
      <c r="FC61" s="186"/>
    </row>
    <row r="62" spans="2:182" s="181" customFormat="1" ht="13.6" customHeight="1" x14ac:dyDescent="0.25">
      <c r="B62" s="24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c r="EO62" s="186"/>
      <c r="EP62" s="186"/>
      <c r="EQ62" s="186"/>
      <c r="ER62" s="186"/>
      <c r="ES62" s="186"/>
      <c r="ET62" s="186"/>
      <c r="EU62" s="186"/>
      <c r="EV62" s="186"/>
      <c r="EW62" s="186"/>
      <c r="EX62" s="186"/>
      <c r="EY62" s="186"/>
      <c r="EZ62" s="186"/>
      <c r="FA62" s="186"/>
      <c r="FB62" s="186"/>
      <c r="FC62" s="186"/>
    </row>
    <row r="63" spans="2:182" s="181" customFormat="1" ht="13.6" customHeight="1" x14ac:dyDescent="0.25">
      <c r="B63" s="211" t="s">
        <v>46</v>
      </c>
      <c r="C63" s="310"/>
      <c r="D63" s="310"/>
      <c r="E63" s="310"/>
      <c r="F63" s="310"/>
      <c r="G63" s="310"/>
      <c r="H63" s="310"/>
      <c r="I63" s="310"/>
      <c r="J63" s="310"/>
      <c r="K63" s="310"/>
      <c r="L63" s="310"/>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c r="EO63" s="186"/>
      <c r="EP63" s="186"/>
      <c r="EQ63" s="186"/>
      <c r="ER63" s="186"/>
      <c r="ES63" s="186"/>
      <c r="ET63" s="186"/>
      <c r="EU63" s="186"/>
      <c r="EV63" s="186"/>
      <c r="EW63" s="186"/>
      <c r="EX63" s="186"/>
      <c r="EY63" s="186"/>
      <c r="EZ63" s="186"/>
      <c r="FA63" s="186"/>
      <c r="FB63" s="186"/>
      <c r="FC63" s="186"/>
      <c r="FD63" s="183"/>
      <c r="FE63" s="183"/>
      <c r="FF63" s="183"/>
      <c r="FG63" s="183"/>
    </row>
    <row r="64" spans="2:182" s="181" customFormat="1" ht="13.6" customHeight="1" x14ac:dyDescent="0.25">
      <c r="B64" s="246" t="s">
        <v>67</v>
      </c>
      <c r="M64" s="24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c r="EO64" s="186"/>
      <c r="EP64" s="186"/>
      <c r="EQ64" s="186"/>
      <c r="ER64" s="186"/>
      <c r="ES64" s="186"/>
      <c r="ET64" s="186"/>
      <c r="EU64" s="186"/>
      <c r="EV64" s="186"/>
      <c r="EW64" s="186"/>
      <c r="EX64" s="186"/>
      <c r="EY64" s="186"/>
      <c r="EZ64" s="186"/>
      <c r="FA64" s="186"/>
      <c r="FB64" s="186"/>
      <c r="FC64" s="186"/>
      <c r="FD64" s="183"/>
      <c r="FE64" s="183"/>
      <c r="FF64" s="183"/>
      <c r="FG64" s="183"/>
    </row>
    <row r="65" spans="1:163" s="181" customFormat="1" ht="13.6" customHeight="1" x14ac:dyDescent="0.25">
      <c r="B65" s="24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3"/>
      <c r="FE65" s="183"/>
      <c r="FF65" s="183"/>
      <c r="FG65" s="183"/>
    </row>
    <row r="66" spans="1:163" s="181" customFormat="1" ht="13.6" customHeight="1" x14ac:dyDescent="0.25">
      <c r="A66" s="186"/>
      <c r="B66" s="24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row>
    <row r="67" spans="1:163" s="181" customFormat="1" ht="13.6" customHeight="1" x14ac:dyDescent="0.25">
      <c r="A67" s="186"/>
      <c r="B67" s="24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row>
    <row r="68" spans="1:163" s="181" customFormat="1" ht="13.6" customHeight="1" x14ac:dyDescent="0.25">
      <c r="A68" s="186"/>
      <c r="B68" s="24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row>
    <row r="69" spans="1:163" s="181" customFormat="1" ht="13.6" customHeight="1" x14ac:dyDescent="0.25">
      <c r="A69" s="186"/>
      <c r="B69" s="24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row>
    <row r="70" spans="1:163" s="181" customFormat="1" ht="13.6" customHeight="1" x14ac:dyDescent="0.25">
      <c r="A70" s="186"/>
      <c r="B70" s="24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row>
    <row r="71" spans="1:163" s="181" customFormat="1" ht="13.6" customHeight="1" x14ac:dyDescent="0.25">
      <c r="A71" s="186"/>
      <c r="B71" s="186"/>
      <c r="C71" s="186"/>
      <c r="D71" s="186"/>
      <c r="E71" s="186"/>
      <c r="F71" s="186"/>
      <c r="G71" s="186"/>
      <c r="H71" s="186"/>
      <c r="I71" s="186"/>
      <c r="J71" s="186"/>
      <c r="K71" s="186"/>
      <c r="L71" s="186"/>
      <c r="M71" s="186"/>
      <c r="N71" s="186"/>
      <c r="O71" s="186"/>
      <c r="P71" s="186"/>
      <c r="Q71" s="186"/>
      <c r="R71" s="186"/>
      <c r="S71" s="186"/>
      <c r="T71" s="186"/>
      <c r="U71" s="186"/>
      <c r="V71" s="186"/>
      <c r="W71" s="186"/>
    </row>
    <row r="72" spans="1:163" s="181" customFormat="1" ht="13.6" customHeight="1" x14ac:dyDescent="0.25">
      <c r="A72" s="186"/>
      <c r="B72" s="186"/>
      <c r="C72" s="186"/>
      <c r="D72" s="186"/>
      <c r="E72" s="186"/>
      <c r="F72" s="186"/>
      <c r="G72" s="186"/>
      <c r="H72" s="186"/>
      <c r="I72" s="186"/>
      <c r="J72" s="186"/>
      <c r="K72" s="186"/>
      <c r="L72" s="186"/>
      <c r="M72" s="186"/>
      <c r="N72" s="186"/>
      <c r="O72" s="186"/>
      <c r="P72" s="186"/>
      <c r="Q72" s="186"/>
      <c r="R72" s="186"/>
      <c r="S72" s="186"/>
      <c r="T72" s="186"/>
      <c r="U72" s="186"/>
      <c r="V72" s="186"/>
      <c r="W72" s="186"/>
    </row>
    <row r="73" spans="1:163" s="181" customFormat="1" ht="13.6" customHeight="1" x14ac:dyDescent="0.25">
      <c r="A73" s="186"/>
      <c r="B73" s="186"/>
      <c r="C73" s="186"/>
      <c r="D73" s="186"/>
      <c r="E73" s="186"/>
      <c r="F73" s="186"/>
      <c r="G73" s="186"/>
      <c r="H73" s="186"/>
      <c r="I73" s="186"/>
      <c r="J73" s="186"/>
      <c r="K73" s="186"/>
      <c r="L73" s="186"/>
      <c r="M73" s="186"/>
      <c r="N73" s="186"/>
      <c r="O73" s="186"/>
      <c r="P73" s="186"/>
      <c r="Q73" s="186"/>
      <c r="R73" s="186"/>
      <c r="S73" s="186"/>
      <c r="T73" s="186"/>
      <c r="U73" s="186"/>
      <c r="V73" s="186"/>
      <c r="W73" s="186"/>
    </row>
    <row r="74" spans="1:163" ht="13.6" customHeight="1" x14ac:dyDescent="0.25">
      <c r="A74" s="186"/>
      <c r="B74" s="186"/>
      <c r="C74" s="186"/>
      <c r="D74" s="186"/>
      <c r="E74" s="186"/>
      <c r="F74" s="186"/>
      <c r="G74" s="186"/>
      <c r="H74" s="186"/>
      <c r="I74" s="186"/>
      <c r="J74" s="186"/>
      <c r="K74" s="186"/>
      <c r="L74" s="186"/>
      <c r="M74" s="186"/>
      <c r="N74" s="186"/>
      <c r="O74" s="186"/>
      <c r="P74" s="186"/>
      <c r="Q74" s="186"/>
      <c r="R74" s="186"/>
      <c r="S74" s="186"/>
      <c r="T74" s="186"/>
      <c r="U74" s="186"/>
      <c r="V74" s="186"/>
      <c r="W74" s="186"/>
    </row>
    <row r="75" spans="1:163" ht="13.6" customHeight="1" x14ac:dyDescent="0.25">
      <c r="A75" s="186"/>
      <c r="B75" s="186"/>
      <c r="C75" s="186"/>
      <c r="D75" s="186"/>
      <c r="E75" s="186"/>
      <c r="F75" s="186"/>
      <c r="G75" s="186"/>
      <c r="H75" s="186"/>
      <c r="I75" s="186"/>
      <c r="J75" s="186"/>
      <c r="K75" s="186"/>
      <c r="L75" s="186"/>
      <c r="M75" s="186"/>
      <c r="N75" s="186"/>
      <c r="O75" s="186"/>
      <c r="P75" s="186"/>
      <c r="Q75" s="186"/>
      <c r="R75" s="186"/>
      <c r="S75" s="186"/>
      <c r="T75" s="186"/>
      <c r="U75" s="186"/>
      <c r="V75" s="186"/>
      <c r="W75" s="186"/>
    </row>
    <row r="76" spans="1:163" ht="13.6" customHeight="1" x14ac:dyDescent="0.25">
      <c r="A76" s="186"/>
      <c r="B76" s="186"/>
      <c r="C76" s="186"/>
      <c r="D76" s="186"/>
      <c r="E76" s="186"/>
      <c r="F76" s="186"/>
      <c r="G76" s="186"/>
      <c r="H76" s="186"/>
      <c r="I76" s="186"/>
      <c r="J76" s="186"/>
      <c r="K76" s="186"/>
      <c r="L76" s="186"/>
      <c r="M76" s="186"/>
      <c r="N76" s="186"/>
      <c r="O76" s="186"/>
      <c r="P76" s="186"/>
      <c r="Q76" s="186"/>
      <c r="R76" s="186"/>
      <c r="S76" s="186"/>
      <c r="T76" s="186"/>
      <c r="U76" s="186"/>
      <c r="V76" s="186"/>
      <c r="W76" s="186"/>
    </row>
    <row r="77" spans="1:163" ht="13.6" customHeight="1" x14ac:dyDescent="0.25">
      <c r="A77" s="186"/>
      <c r="B77" s="186"/>
      <c r="C77" s="186"/>
      <c r="D77" s="186"/>
      <c r="E77" s="186"/>
      <c r="F77" s="186"/>
      <c r="G77" s="186"/>
      <c r="H77" s="186"/>
      <c r="I77" s="186"/>
      <c r="J77" s="186"/>
      <c r="K77" s="186"/>
      <c r="L77" s="186"/>
      <c r="M77" s="186"/>
      <c r="N77" s="186"/>
      <c r="O77" s="186"/>
      <c r="P77" s="186"/>
      <c r="Q77" s="186"/>
      <c r="R77" s="186"/>
      <c r="S77" s="186"/>
      <c r="T77" s="186"/>
      <c r="U77" s="186"/>
      <c r="V77" s="186"/>
      <c r="W77" s="186"/>
    </row>
    <row r="78" spans="1:163" ht="13.6" customHeight="1" x14ac:dyDescent="0.25">
      <c r="A78" s="186"/>
      <c r="B78" s="186"/>
      <c r="C78" s="186"/>
      <c r="D78" s="186"/>
      <c r="E78" s="186"/>
      <c r="F78" s="186"/>
      <c r="G78" s="186"/>
      <c r="H78" s="186"/>
      <c r="I78" s="186"/>
      <c r="J78" s="186"/>
      <c r="K78" s="186"/>
      <c r="L78" s="186"/>
      <c r="M78" s="186"/>
      <c r="N78" s="186"/>
      <c r="O78" s="186"/>
      <c r="P78" s="186"/>
      <c r="Q78" s="186"/>
      <c r="R78" s="186"/>
      <c r="S78" s="186"/>
      <c r="T78" s="186"/>
      <c r="U78" s="186"/>
      <c r="V78" s="186"/>
      <c r="W78" s="186"/>
    </row>
    <row r="79" spans="1:163" ht="13.6" customHeight="1" x14ac:dyDescent="0.25">
      <c r="A79" s="186"/>
      <c r="B79" s="186"/>
      <c r="C79" s="186"/>
      <c r="D79" s="186"/>
      <c r="E79" s="186"/>
      <c r="F79" s="186"/>
      <c r="G79" s="186"/>
      <c r="H79" s="186"/>
      <c r="I79" s="186"/>
      <c r="J79" s="186"/>
      <c r="K79" s="186"/>
      <c r="L79" s="186"/>
      <c r="M79" s="186"/>
      <c r="N79" s="186"/>
      <c r="O79" s="186"/>
      <c r="P79" s="186"/>
      <c r="Q79" s="186"/>
      <c r="R79" s="186"/>
      <c r="S79" s="186"/>
      <c r="T79" s="186"/>
      <c r="U79" s="186"/>
      <c r="V79" s="186"/>
      <c r="W79" s="186"/>
    </row>
    <row r="80" spans="1:163" ht="13.6" customHeight="1" x14ac:dyDescent="0.25">
      <c r="A80" s="186"/>
      <c r="B80" s="186"/>
      <c r="C80" s="186"/>
      <c r="D80" s="186"/>
      <c r="E80" s="186"/>
      <c r="F80" s="186"/>
      <c r="G80" s="186"/>
      <c r="H80" s="186"/>
      <c r="I80" s="186"/>
      <c r="J80" s="186"/>
      <c r="K80" s="186"/>
      <c r="L80" s="186"/>
      <c r="M80" s="186"/>
      <c r="N80" s="186"/>
      <c r="O80" s="186"/>
      <c r="P80" s="186"/>
      <c r="Q80" s="186"/>
      <c r="R80" s="186"/>
      <c r="S80" s="186"/>
      <c r="T80" s="186"/>
      <c r="U80" s="186"/>
      <c r="V80" s="186"/>
      <c r="W80" s="186"/>
    </row>
    <row r="81" spans="1:23" ht="13.6" customHeight="1" x14ac:dyDescent="0.25">
      <c r="A81" s="186"/>
      <c r="B81" s="186"/>
      <c r="C81" s="186"/>
      <c r="D81" s="186"/>
      <c r="E81" s="186"/>
      <c r="F81" s="186"/>
      <c r="G81" s="186"/>
      <c r="H81" s="186"/>
      <c r="I81" s="186"/>
      <c r="J81" s="186"/>
      <c r="K81" s="186"/>
      <c r="L81" s="186"/>
      <c r="M81" s="186"/>
      <c r="N81" s="186"/>
      <c r="O81" s="186"/>
      <c r="P81" s="186"/>
      <c r="Q81" s="186"/>
      <c r="R81" s="186"/>
      <c r="S81" s="186"/>
      <c r="T81" s="186"/>
      <c r="U81" s="186"/>
      <c r="V81" s="186"/>
      <c r="W81" s="186"/>
    </row>
    <row r="82" spans="1:23" ht="13.6" customHeight="1" x14ac:dyDescent="0.25">
      <c r="A82" s="186"/>
      <c r="B82" s="186"/>
      <c r="C82" s="186"/>
      <c r="D82" s="186"/>
      <c r="E82" s="186"/>
      <c r="F82" s="186"/>
      <c r="G82" s="186"/>
      <c r="H82" s="186"/>
      <c r="I82" s="186"/>
      <c r="J82" s="186"/>
      <c r="K82" s="186"/>
      <c r="L82" s="186"/>
      <c r="M82" s="186"/>
      <c r="N82" s="186"/>
      <c r="O82" s="186"/>
      <c r="P82" s="186"/>
      <c r="Q82" s="186"/>
      <c r="R82" s="186"/>
      <c r="S82" s="186"/>
      <c r="T82" s="186"/>
      <c r="U82" s="186"/>
      <c r="V82" s="186"/>
      <c r="W82" s="186"/>
    </row>
    <row r="83" spans="1:23" ht="13.6" customHeight="1" x14ac:dyDescent="0.25">
      <c r="A83" s="186"/>
      <c r="B83" s="186"/>
      <c r="C83" s="186"/>
      <c r="D83" s="186"/>
      <c r="E83" s="186"/>
      <c r="F83" s="186"/>
      <c r="G83" s="186"/>
      <c r="H83" s="186"/>
      <c r="I83" s="186"/>
      <c r="J83" s="186"/>
      <c r="K83" s="186"/>
      <c r="L83" s="186"/>
      <c r="M83" s="186"/>
      <c r="N83" s="186"/>
      <c r="O83" s="186"/>
      <c r="P83" s="186"/>
      <c r="Q83" s="186"/>
      <c r="R83" s="186"/>
      <c r="S83" s="186"/>
      <c r="T83" s="186"/>
      <c r="U83" s="186"/>
      <c r="V83" s="186"/>
      <c r="W83" s="186"/>
    </row>
    <row r="84" spans="1:23" ht="13.6" customHeight="1" x14ac:dyDescent="0.25">
      <c r="A84" s="186"/>
      <c r="B84" s="186"/>
      <c r="C84" s="186"/>
      <c r="D84" s="186"/>
      <c r="E84" s="186"/>
      <c r="F84" s="186"/>
      <c r="G84" s="186"/>
      <c r="H84" s="186"/>
      <c r="I84" s="186"/>
      <c r="J84" s="186"/>
      <c r="K84" s="186"/>
      <c r="L84" s="186"/>
      <c r="M84" s="186"/>
      <c r="N84" s="186"/>
      <c r="O84" s="186"/>
      <c r="P84" s="186"/>
      <c r="Q84" s="186"/>
      <c r="R84" s="186"/>
      <c r="S84" s="186"/>
      <c r="T84" s="186"/>
      <c r="U84" s="186"/>
      <c r="V84" s="186"/>
      <c r="W84" s="186"/>
    </row>
    <row r="85" spans="1:23" ht="13.6" customHeight="1" x14ac:dyDescent="0.25">
      <c r="A85" s="186"/>
      <c r="B85" s="186"/>
      <c r="C85" s="186"/>
      <c r="D85" s="186"/>
      <c r="E85" s="186"/>
      <c r="F85" s="186"/>
      <c r="G85" s="186"/>
      <c r="H85" s="186"/>
      <c r="I85" s="186"/>
      <c r="J85" s="186"/>
      <c r="K85" s="186"/>
      <c r="L85" s="186"/>
      <c r="M85" s="186"/>
      <c r="N85" s="186"/>
      <c r="O85" s="186"/>
      <c r="P85" s="186"/>
      <c r="Q85" s="186"/>
      <c r="R85" s="186"/>
      <c r="S85" s="186"/>
      <c r="T85" s="186"/>
      <c r="U85" s="186"/>
      <c r="V85" s="186"/>
      <c r="W85" s="186"/>
    </row>
    <row r="86" spans="1:23" ht="13.6" customHeight="1" x14ac:dyDescent="0.25">
      <c r="A86" s="186"/>
      <c r="B86" s="186"/>
      <c r="C86" s="186"/>
      <c r="D86" s="186"/>
      <c r="E86" s="186"/>
      <c r="F86" s="186"/>
      <c r="G86" s="186"/>
      <c r="H86" s="186"/>
      <c r="I86" s="186"/>
      <c r="J86" s="186"/>
      <c r="K86" s="186"/>
      <c r="L86" s="186"/>
      <c r="M86" s="186"/>
      <c r="N86" s="186"/>
      <c r="O86" s="186"/>
      <c r="P86" s="186"/>
      <c r="Q86" s="186"/>
      <c r="R86" s="186"/>
      <c r="S86" s="186"/>
      <c r="T86" s="186"/>
      <c r="U86" s="186"/>
      <c r="V86" s="186"/>
      <c r="W86" s="186"/>
    </row>
    <row r="87" spans="1:23" ht="13.6" customHeight="1" x14ac:dyDescent="0.25">
      <c r="A87" s="186"/>
      <c r="B87" s="186"/>
      <c r="C87" s="186"/>
      <c r="D87" s="186"/>
      <c r="E87" s="186"/>
      <c r="F87" s="186"/>
      <c r="G87" s="186"/>
      <c r="H87" s="186"/>
      <c r="I87" s="186"/>
      <c r="J87" s="186"/>
      <c r="K87" s="186"/>
      <c r="L87" s="186"/>
      <c r="M87" s="186"/>
      <c r="N87" s="186"/>
      <c r="O87" s="186"/>
      <c r="P87" s="186"/>
      <c r="Q87" s="186"/>
      <c r="R87" s="186"/>
      <c r="S87" s="186"/>
      <c r="T87" s="186"/>
      <c r="U87" s="186"/>
      <c r="V87" s="186"/>
      <c r="W87" s="186"/>
    </row>
    <row r="88" spans="1:23" ht="12.65" customHeight="1" x14ac:dyDescent="0.25">
      <c r="A88" s="186"/>
      <c r="B88" s="186"/>
      <c r="C88" s="186"/>
      <c r="D88" s="186"/>
      <c r="E88" s="186"/>
      <c r="F88" s="186"/>
      <c r="G88" s="186"/>
      <c r="H88" s="186"/>
      <c r="I88" s="186"/>
      <c r="J88" s="186"/>
      <c r="K88" s="186"/>
      <c r="L88" s="186"/>
      <c r="M88" s="186"/>
      <c r="N88" s="186"/>
      <c r="O88" s="186"/>
      <c r="P88" s="186"/>
      <c r="Q88" s="186"/>
      <c r="R88" s="186"/>
      <c r="S88" s="186"/>
      <c r="T88" s="186"/>
      <c r="U88" s="186"/>
      <c r="V88" s="186"/>
    </row>
  </sheetData>
  <sortState xmlns:xlrd2="http://schemas.microsoft.com/office/spreadsheetml/2017/richdata2" ref="B15:GA45">
    <sortCondition ref="L15:L45"/>
    <sortCondition ref="B15:B45"/>
  </sortState>
  <mergeCells count="4">
    <mergeCell ref="W2:W3"/>
    <mergeCell ref="FG3:FN3"/>
    <mergeCell ref="W12:W13"/>
    <mergeCell ref="FG13:FN13"/>
  </mergeCells>
  <phoneticPr fontId="8" type="noConversion"/>
  <conditionalFormatting sqref="L5:L10 FN5:FN10 FN15:FN54">
    <cfRule type="expression" dxfId="4" priority="208" stopIfTrue="1">
      <formula>OR(F5&lt;30,D5&lt;5)</formula>
    </cfRule>
  </conditionalFormatting>
  <conditionalFormatting sqref="L15:L54">
    <cfRule type="expression" dxfId="3" priority="2" stopIfTrue="1">
      <formula>OR(F15&lt;30,D15&lt;5)</formula>
    </cfRule>
  </conditionalFormatting>
  <conditionalFormatting sqref="U5:U10 U15:U54">
    <cfRule type="expression" dxfId="2" priority="218" stopIfTrue="1">
      <formula>OR(#REF!+F5&lt;30,#REF!+D5&lt;5)</formula>
    </cfRule>
  </conditionalFormatting>
  <conditionalFormatting sqref="V5:V10 V15:V54">
    <cfRule type="expression" dxfId="1" priority="214" stopIfTrue="1">
      <formula>OR(#REF!+F5&lt;30,#REF!+D5&lt;5)</formula>
    </cfRule>
  </conditionalFormatting>
  <conditionalFormatting sqref="W5:W10 W15:W54">
    <cfRule type="expression" dxfId="0" priority="209" stopIfTrue="1">
      <formula>OR(#REF!+F5&lt;30,#REF!+D5&lt;5)</formula>
    </cfRule>
  </conditionalFormatting>
  <pageMargins left="0.75" right="0.75" top="1" bottom="1" header="0.5" footer="0.5"/>
  <pageSetup paperSize="9" orientation="portrait" horizontalDpi="4294967293" r:id="rId1"/>
  <headerFooter alignWithMargins="0"/>
  <ignoredErrors>
    <ignoredError sqref="W66:AB83 CS59:CT65 F89:AB65452 FG1:FN2 EL62:EL65 FH4:FN4 F60:L61 EL58:EL60 DF58:DI83 FO1:FP4 FU1:HI4 DF85:DI65452 U1:W1 F1:R1 T1 S1 W58:X58 B58 A3:D4 B60:D61 A1:A2 C1:D2 EE85:EH65452 FD4:FE4 FD3:FE3 AD85:AG65452 AI85:AL65452 AN85:AQ65452 AS85:AV65452 AX85:BA65452 BC85:BF65452 BH85:BK65452 BM85:BP65452 BW85:BZ65452 CB85:CE65452 CG85:CJ65452 CL85:CO65452 CQ66:CT83 CQ85:CT65452 CV59:CY83 CV85:CY65452 DK85:DN65452 DP85:DS65452 DU85:DX65452 EJ85:EM65452 EJ66:EM83 EO85:ER65452 ET85:EW65452 EY85:FE65452 FG85:HI65452 EY1:FE1 ET1:EW1 EO1:ER1 DP1 DK1:DN1 CV1:CY1 CQ1:CT1 CL1:CO1 CG1:CJ1 CB1:CE1 BW1:BZ1 BM1:BP1 BH1:BK1 BC1:BF1 AX1:BA1 AS1:AV1 AN1:AQ1 AI1:AL1 AD1:AG1 DF1:DI1 DQ1:DS1 DU1 EJ1:EM1 DV1:DX1 EE1:EH1 X1:AB1 W85:AB88 A89:D65452 F62:L64 EM58:EM65 A58:A65 FG58:HI83 EY58:FE83 B62:D64 EE58:EH83 AD58:AG83 AI58:AL83 AN58:AQ83 AS58:AV83 AX58:BA83 BC58:BF83 BH58:BK83 BM58:BP83 BW58:BZ83 CB58:CE83 CG58:CJ83 CL58:CO83 CQ58:CR65 DK58:DN83 DP58:DS83 DU58:DX83 EJ58:EK65 EO58:ER83 ET58:EW83 F2:M4 FD2:FE2 X2:AB4 EE2:EH2 DV2:DX4 EJ2:EM2 DU2 DQ2:DS4 DU4 V3:V4 DF2:DI2 U4 AJ3:AL3 AO3:AQ3 AT3:AV3 AY3:BA3 BD3:BF3 BI3:BK3 BN3:BP3 BX3:BZ3 CC3:CE3 CH3:CJ3 CM3:CO3 CR3:CT3 CW3:CY3 DF4:DI4 DG3:DI3 DL3:DN3 EK3:EM3 EP3:ER3 EU3:EW3 EZ3:FB3 AD2:AG4 AI2:AL2 AI4:AL4 AN2:AQ2 AN4:AQ4 AS2:AV2 AS4:AV4 AX2:BA2 AX4:BA4 BC2:BF2 BC4:BF4 BH2:BK2 BH4:BK4 BM2:BP2 BM4:BP4 BW2:BZ2 BW4:BZ4 CB2:CE2 CB4:CE4 CG2:CJ2 CG4:CJ4 CL2:CO2 CL4:CO4 CQ2:CT2 CQ4:CT4 CV2:CY2 CV4:CY4 DK2:DN2 DK4:DN4 DP2 DP4 EO2:ER2 ET2:EW2 EY2:FC2 FC4 T2:T4 N2:R4 W59:AB59 B59 W60:AB61 W62:AB65" evalError="1" numberStoredAsText="1" formula="1"/>
    <ignoredError sqref="CS58:CT58 EL61 F55:R55 FF58:FF61 FF4:FG4 FF1:FF3 FG3:FN3 FF85:FF65452 B55:D55 CV58:CY58 GB55:HI55 A55 FF62:FF83 W2:W4 V2 U2:U3 DA2:DD2 DA4:DD4 DB3:DD3 EF3:EH3 S2:S4" evalError="1" formula="1"/>
    <ignoredError sqref="W84:AB84 DF84:DI84 DA1:DD1 EE84:EH84 AD84:AG84 AI84:AL84 AN84:AQ84 AS84:AV84 AX84:BA84 BC84:BF84 BH84:BK84 BM84:BP84 BW84:BZ84 CB84:CE84 CG84:CJ84 CL84:CO84 CQ84:CT84 CV84:CY84 DK84:DN84 DP84:DS84 DU84:DX84 EJ84:EM84 EO84:ER84 ET84:EW84 DA58:DD65452 EY84:HI84" formula="1"/>
    <ignoredError sqref="FQ3 EE3 DF3 EJ3 EX2 ES2 DO4 DO2 CZ4 CZ2 CU4 CU2 CP4 CP2 CK4 CK2 CF4 CF2 CA4 CA2 BL4 BL2 BG4 BG2 BB4 BB2 AW4 AW2 AR4 AR2 AM4 AM2 AI3 DK3 DU3 EN2 DY4:FB4 BQ4:BV4 BQ2:BV2 AH2:AH4 FC3 EX3:EY3 ES3:ET3 EN3:EO3 DO3:DP3 DJ2:DJ4 CZ3:DA3 CU3:CV3 CP3:CQ3 CK3:CL3 CF3:CG3 CA3:CB3 BQ3:BW3 BL3:BM3 BG3:BH3 BB3:BC3 AW3:AX3 AR3:AS3 AM3:AN3 DT2:DT4 AC2:AC4 EI2:EI3 DE2:DE4 DY2:ED3 N14:FC14 N11:FC1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Q98"/>
  <sheetViews>
    <sheetView showGridLines="0" showRowColHeaders="0" zoomScaleNormal="100" workbookViewId="0">
      <pane xSplit="10" ySplit="4" topLeftCell="K5" activePane="bottomRight" state="frozen"/>
      <selection pane="topRight" activeCell="J1" sqref="J1"/>
      <selection pane="bottomLeft" activeCell="A4" sqref="A4"/>
      <selection pane="bottomRight" activeCell="A103" sqref="A103"/>
    </sheetView>
  </sheetViews>
  <sheetFormatPr defaultColWidth="9.1796875" defaultRowHeight="12.9" x14ac:dyDescent="0.25"/>
  <cols>
    <col min="1" max="1" width="1.81640625" customWidth="1"/>
    <col min="2" max="2" width="20.6328125" customWidth="1"/>
    <col min="3" max="3" width="5.26953125" customWidth="1"/>
    <col min="4" max="7" width="3" customWidth="1"/>
    <col min="8" max="8" width="1" customWidth="1"/>
    <col min="9" max="9" width="5.1796875" customWidth="1"/>
    <col min="10" max="10" width="1" customWidth="1"/>
    <col min="11" max="13" width="3.1796875" customWidth="1"/>
    <col min="14" max="14" width="0.453125" customWidth="1"/>
    <col min="15" max="17" width="3.1796875" customWidth="1"/>
    <col min="18" max="18" width="0.453125" customWidth="1"/>
    <col min="19" max="21" width="3.1796875" customWidth="1"/>
    <col min="22" max="22" width="0.453125" customWidth="1"/>
    <col min="23" max="25" width="3.1796875" customWidth="1"/>
    <col min="26" max="26" width="0.453125" customWidth="1"/>
    <col min="27" max="29" width="3.1796875" customWidth="1"/>
    <col min="30" max="30" width="0.453125" customWidth="1"/>
    <col min="31" max="33" width="3.1796875" customWidth="1"/>
    <col min="34" max="34" width="0.453125" customWidth="1"/>
    <col min="35" max="37" width="3.1796875" customWidth="1"/>
    <col min="38" max="38" width="0.453125" customWidth="1"/>
    <col min="39" max="41" width="3.1796875" customWidth="1"/>
    <col min="42" max="42" width="0.453125" customWidth="1"/>
    <col min="43" max="45" width="3.1796875" customWidth="1"/>
    <col min="46" max="46" width="0.453125" customWidth="1"/>
    <col min="47" max="49" width="3.1796875" customWidth="1"/>
    <col min="50" max="50" width="0.453125" customWidth="1"/>
    <col min="51" max="53" width="3.1796875" customWidth="1"/>
    <col min="54" max="54" width="0.453125" customWidth="1"/>
    <col min="55" max="57" width="3.1796875" customWidth="1"/>
    <col min="58" max="58" width="0.453125" customWidth="1"/>
    <col min="59" max="61" width="3.1796875" customWidth="1"/>
    <col min="62" max="62" width="0.453125" customWidth="1"/>
    <col min="63" max="65" width="3.1796875" customWidth="1"/>
    <col min="66" max="66" width="0.453125" customWidth="1"/>
    <col min="67" max="69" width="3.1796875" customWidth="1"/>
    <col min="70" max="70" width="0.453125" customWidth="1"/>
    <col min="71" max="73" width="3.1796875" customWidth="1"/>
    <col min="74" max="74" width="0.453125" customWidth="1"/>
    <col min="75" max="77" width="3.1796875" customWidth="1"/>
    <col min="78" max="78" width="0.453125" customWidth="1"/>
    <col min="79" max="81" width="3.1796875" customWidth="1"/>
    <col min="82" max="82" width="0.453125" customWidth="1"/>
    <col min="83" max="85" width="3.1796875" customWidth="1"/>
    <col min="86" max="86" width="0.453125" customWidth="1"/>
    <col min="87" max="89" width="3.1796875" customWidth="1"/>
    <col min="90" max="90" width="0.453125" customWidth="1"/>
    <col min="91" max="93" width="3.1796875" customWidth="1"/>
    <col min="94" max="94" width="0.453125" customWidth="1"/>
    <col min="95" max="97" width="3.1796875" customWidth="1"/>
    <col min="98" max="98" width="0.453125" customWidth="1"/>
    <col min="99" max="101" width="3.1796875" customWidth="1"/>
    <col min="102" max="102" width="0.453125" customWidth="1"/>
    <col min="103" max="105" width="3.1796875" customWidth="1"/>
    <col min="106" max="106" width="0.453125" customWidth="1"/>
    <col min="107" max="109" width="3.1796875" customWidth="1"/>
    <col min="110" max="110" width="0.453125" customWidth="1"/>
    <col min="111" max="113" width="3.1796875" customWidth="1"/>
    <col min="114" max="114" width="0.453125" customWidth="1"/>
    <col min="115" max="117" width="3.1796875" customWidth="1"/>
    <col min="118" max="118" width="0.453125" customWidth="1"/>
    <col min="119" max="121" width="3.1796875" customWidth="1"/>
    <col min="122" max="122" width="0.453125" customWidth="1"/>
  </cols>
  <sheetData>
    <row r="2" spans="2:121" ht="13.6" customHeight="1" x14ac:dyDescent="0.25">
      <c r="I2" s="14" t="s">
        <v>11</v>
      </c>
    </row>
    <row r="3" spans="2:121" ht="13.6" customHeight="1" x14ac:dyDescent="0.25">
      <c r="B3" s="186"/>
      <c r="C3" s="186"/>
      <c r="D3" s="186"/>
      <c r="E3" s="186"/>
      <c r="F3" s="186"/>
      <c r="G3" s="186"/>
      <c r="H3" s="186"/>
      <c r="I3" s="15" t="s">
        <v>22</v>
      </c>
      <c r="J3" s="186"/>
      <c r="K3" s="121" t="str">
        <f>Fixtures!C4</f>
        <v>Black Rose of Highgate</v>
      </c>
      <c r="L3" s="122"/>
      <c r="M3" s="123"/>
      <c r="N3" s="186" t="s">
        <v>13</v>
      </c>
      <c r="O3" s="121" t="str">
        <f>Fixtures!C5</f>
        <v>Wembley</v>
      </c>
      <c r="P3" s="122"/>
      <c r="Q3" s="123"/>
      <c r="R3" s="186" t="s">
        <v>13</v>
      </c>
      <c r="S3" s="121" t="str">
        <f>Fixtures!C6</f>
        <v>Brentham</v>
      </c>
      <c r="T3" s="122"/>
      <c r="U3" s="123"/>
      <c r="V3" s="186" t="s">
        <v>13</v>
      </c>
      <c r="W3" s="121" t="str">
        <f>Fixtures!C7</f>
        <v>Northwood</v>
      </c>
      <c r="X3" s="122"/>
      <c r="Y3" s="123"/>
      <c r="Z3" s="186" t="s">
        <v>13</v>
      </c>
      <c r="AA3" s="121" t="str">
        <f>Fixtures!C8</f>
        <v>Harrow St. Mary's</v>
      </c>
      <c r="AB3" s="122"/>
      <c r="AC3" s="123"/>
      <c r="AD3" s="186" t="s">
        <v>13</v>
      </c>
      <c r="AE3" s="121" t="str">
        <f>Fixtures!C9</f>
        <v>Valley End</v>
      </c>
      <c r="AF3" s="122"/>
      <c r="AG3" s="123"/>
      <c r="AH3" s="186" t="s">
        <v>13</v>
      </c>
      <c r="AI3" s="121" t="str">
        <f>Fixtures!C10</f>
        <v>Exeats</v>
      </c>
      <c r="AJ3" s="122"/>
      <c r="AK3" s="123"/>
      <c r="AL3" s="186" t="s">
        <v>13</v>
      </c>
      <c r="AM3" s="121" t="str">
        <f>Fixtures!C11</f>
        <v>Teddington</v>
      </c>
      <c r="AN3" s="122"/>
      <c r="AO3" s="123"/>
      <c r="AP3" s="186" t="s">
        <v>13</v>
      </c>
      <c r="AQ3" s="121" t="str">
        <f>Fixtures!C12</f>
        <v>Gubbays</v>
      </c>
      <c r="AR3" s="122"/>
      <c r="AS3" s="123"/>
      <c r="AT3" s="186" t="s">
        <v>13</v>
      </c>
      <c r="AU3" s="121" t="str">
        <f>Fixtures!C13</f>
        <v>Putney</v>
      </c>
      <c r="AV3" s="122"/>
      <c r="AW3" s="123"/>
      <c r="AX3" s="186" t="s">
        <v>13</v>
      </c>
      <c r="AY3" s="121" t="str">
        <f>Fixtures!C14</f>
        <v>Magdalan</v>
      </c>
      <c r="AZ3" s="122"/>
      <c r="BA3" s="123"/>
      <c r="BB3" s="186" t="s">
        <v>13</v>
      </c>
      <c r="BC3" s="121" t="str">
        <f>Fixtures!C15</f>
        <v>Black Rose of Highgate</v>
      </c>
      <c r="BD3" s="122"/>
      <c r="BE3" s="123"/>
      <c r="BF3" s="186" t="s">
        <v>13</v>
      </c>
      <c r="BG3" s="121" t="str">
        <f>Fixtures!C16</f>
        <v>Shepherd's Bush</v>
      </c>
      <c r="BH3" s="122"/>
      <c r="BI3" s="123"/>
      <c r="BJ3" s="186" t="s">
        <v>13</v>
      </c>
      <c r="BK3" s="121" t="str">
        <f>Fixtures!C17</f>
        <v>Old Actonians</v>
      </c>
      <c r="BL3" s="122"/>
      <c r="BM3" s="123"/>
      <c r="BN3" s="186" t="s">
        <v>13</v>
      </c>
      <c r="BO3" s="121" t="str">
        <f>Fixtures!C18</f>
        <v>Pinner</v>
      </c>
      <c r="BP3" s="122"/>
      <c r="BQ3" s="123"/>
      <c r="BR3" s="186" t="s">
        <v>13</v>
      </c>
      <c r="BS3" s="121" t="str">
        <f>Fixtures!C19</f>
        <v>Ealing Three Bridges</v>
      </c>
      <c r="BT3" s="122"/>
      <c r="BU3" s="123"/>
      <c r="BV3" s="186" t="s">
        <v>13</v>
      </c>
      <c r="BW3" s="121" t="str">
        <f>Fixtures!C20</f>
        <v>Chiswick</v>
      </c>
      <c r="BX3" s="122"/>
      <c r="BY3" s="123"/>
      <c r="BZ3" s="186" t="s">
        <v>13</v>
      </c>
      <c r="CA3" s="121" t="str">
        <f>Fixtures!C21</f>
        <v>Princes Head</v>
      </c>
      <c r="CB3" s="122"/>
      <c r="CC3" s="123"/>
      <c r="CD3" s="186" t="s">
        <v>13</v>
      </c>
      <c r="CE3" s="121" t="str">
        <f>Fixtures!C22</f>
        <v>Post Modernists</v>
      </c>
      <c r="CF3" s="122"/>
      <c r="CG3" s="123"/>
      <c r="CH3" s="186" t="s">
        <v>13</v>
      </c>
      <c r="CI3" s="121" t="str">
        <f>Fixtures!C23</f>
        <v>Princes Head</v>
      </c>
      <c r="CJ3" s="122"/>
      <c r="CK3" s="123"/>
      <c r="CL3" s="186" t="s">
        <v>13</v>
      </c>
      <c r="CM3" s="121" t="str">
        <f>Fixtures!$C24</f>
        <v>Post Modernists</v>
      </c>
      <c r="CN3" s="122"/>
      <c r="CO3" s="123"/>
      <c r="CP3" s="186" t="s">
        <v>13</v>
      </c>
      <c r="CQ3" s="121" t="str">
        <f>Fixtures!$C25</f>
        <v>Southgate Adelaide</v>
      </c>
      <c r="CR3" s="122"/>
      <c r="CS3" s="123"/>
      <c r="CT3" s="186" t="s">
        <v>13</v>
      </c>
      <c r="CU3" s="121" t="str">
        <f>Fixtures!$C26</f>
        <v>Wembley</v>
      </c>
      <c r="CV3" s="122"/>
      <c r="CW3" s="123"/>
      <c r="CX3" s="186" t="s">
        <v>13</v>
      </c>
      <c r="CY3" s="121" t="str">
        <f>Fixtures!$C27</f>
        <v>Wembley</v>
      </c>
      <c r="CZ3" s="122"/>
      <c r="DA3" s="123"/>
      <c r="DB3" s="186" t="s">
        <v>13</v>
      </c>
      <c r="DC3" s="121" t="str">
        <f>Fixtures!C28</f>
        <v>Highgate</v>
      </c>
      <c r="DD3" s="122"/>
      <c r="DE3" s="123"/>
      <c r="DF3" s="272" t="s">
        <v>13</v>
      </c>
      <c r="DG3" s="121" t="str">
        <f>Fixtures!C29</f>
        <v>Crouch End</v>
      </c>
      <c r="DH3" s="122"/>
      <c r="DI3" s="123"/>
      <c r="DJ3" s="272" t="s">
        <v>13</v>
      </c>
      <c r="DK3" s="285" t="e">
        <f>Fixtures!#REF!</f>
        <v>#REF!</v>
      </c>
      <c r="DL3" s="286"/>
      <c r="DM3" s="286"/>
      <c r="DN3" s="272" t="s">
        <v>13</v>
      </c>
      <c r="DO3" s="285" t="e">
        <f>Fixtures!#REF!</f>
        <v>#REF!</v>
      </c>
      <c r="DP3" s="286"/>
      <c r="DQ3" s="286"/>
    </row>
    <row r="4" spans="2:121" ht="13.6" customHeight="1" x14ac:dyDescent="0.25">
      <c r="B4" s="3" t="s">
        <v>48</v>
      </c>
      <c r="C4" s="122"/>
      <c r="D4" s="10" t="s">
        <v>16</v>
      </c>
      <c r="E4" s="10" t="s">
        <v>49</v>
      </c>
      <c r="F4" s="10" t="s">
        <v>50</v>
      </c>
      <c r="G4" s="10" t="s">
        <v>51</v>
      </c>
      <c r="I4" s="13" t="s">
        <v>62</v>
      </c>
      <c r="J4" s="186"/>
      <c r="K4" s="10" t="s">
        <v>49</v>
      </c>
      <c r="L4" s="10" t="s">
        <v>50</v>
      </c>
      <c r="M4" s="10" t="s">
        <v>51</v>
      </c>
      <c r="N4" s="186"/>
      <c r="O4" s="10" t="s">
        <v>49</v>
      </c>
      <c r="P4" s="10" t="s">
        <v>50</v>
      </c>
      <c r="Q4" s="10" t="s">
        <v>51</v>
      </c>
      <c r="R4" s="186"/>
      <c r="S4" s="10" t="s">
        <v>49</v>
      </c>
      <c r="T4" s="10" t="s">
        <v>50</v>
      </c>
      <c r="U4" s="10" t="s">
        <v>51</v>
      </c>
      <c r="V4" s="186"/>
      <c r="W4" s="10" t="s">
        <v>49</v>
      </c>
      <c r="X4" s="10" t="s">
        <v>50</v>
      </c>
      <c r="Y4" s="10" t="s">
        <v>51</v>
      </c>
      <c r="Z4" s="186"/>
      <c r="AA4" s="10" t="s">
        <v>49</v>
      </c>
      <c r="AB4" s="10" t="s">
        <v>50</v>
      </c>
      <c r="AC4" s="10" t="s">
        <v>51</v>
      </c>
      <c r="AD4" s="186"/>
      <c r="AE4" s="10" t="s">
        <v>49</v>
      </c>
      <c r="AF4" s="10" t="s">
        <v>50</v>
      </c>
      <c r="AG4" s="10" t="s">
        <v>51</v>
      </c>
      <c r="AH4" s="186"/>
      <c r="AI4" s="10" t="s">
        <v>49</v>
      </c>
      <c r="AJ4" s="10" t="s">
        <v>50</v>
      </c>
      <c r="AK4" s="10" t="s">
        <v>51</v>
      </c>
      <c r="AL4" s="186"/>
      <c r="AM4" s="10" t="s">
        <v>49</v>
      </c>
      <c r="AN4" s="10" t="s">
        <v>50</v>
      </c>
      <c r="AO4" s="10" t="s">
        <v>51</v>
      </c>
      <c r="AP4" s="186"/>
      <c r="AQ4" s="10" t="s">
        <v>49</v>
      </c>
      <c r="AR4" s="10" t="s">
        <v>50</v>
      </c>
      <c r="AS4" s="10" t="s">
        <v>51</v>
      </c>
      <c r="AT4" s="186"/>
      <c r="AU4" s="10" t="s">
        <v>49</v>
      </c>
      <c r="AV4" s="10" t="s">
        <v>50</v>
      </c>
      <c r="AW4" s="10" t="s">
        <v>51</v>
      </c>
      <c r="AX4" s="186"/>
      <c r="AY4" s="10" t="s">
        <v>49</v>
      </c>
      <c r="AZ4" s="10" t="s">
        <v>50</v>
      </c>
      <c r="BA4" s="10" t="s">
        <v>51</v>
      </c>
      <c r="BB4" s="186"/>
      <c r="BC4" s="10" t="s">
        <v>49</v>
      </c>
      <c r="BD4" s="10" t="s">
        <v>50</v>
      </c>
      <c r="BE4" s="10" t="s">
        <v>51</v>
      </c>
      <c r="BF4" s="186"/>
      <c r="BG4" s="10" t="s">
        <v>49</v>
      </c>
      <c r="BH4" s="10" t="s">
        <v>50</v>
      </c>
      <c r="BI4" s="10" t="s">
        <v>51</v>
      </c>
      <c r="BJ4" s="186"/>
      <c r="BK4" s="10" t="s">
        <v>49</v>
      </c>
      <c r="BL4" s="10" t="s">
        <v>50</v>
      </c>
      <c r="BM4" s="10" t="s">
        <v>51</v>
      </c>
      <c r="BN4" s="186"/>
      <c r="BO4" s="10" t="s">
        <v>49</v>
      </c>
      <c r="BP4" s="10" t="s">
        <v>50</v>
      </c>
      <c r="BQ4" s="10" t="s">
        <v>51</v>
      </c>
      <c r="BR4" s="186"/>
      <c r="BS4" s="10" t="s">
        <v>49</v>
      </c>
      <c r="BT4" s="10" t="s">
        <v>50</v>
      </c>
      <c r="BU4" s="10" t="s">
        <v>51</v>
      </c>
      <c r="BV4" s="186"/>
      <c r="BW4" s="10" t="s">
        <v>49</v>
      </c>
      <c r="BX4" s="10" t="s">
        <v>50</v>
      </c>
      <c r="BY4" s="10" t="s">
        <v>51</v>
      </c>
      <c r="BZ4" s="186"/>
      <c r="CA4" s="10" t="s">
        <v>49</v>
      </c>
      <c r="CB4" s="10" t="s">
        <v>50</v>
      </c>
      <c r="CC4" s="10" t="s">
        <v>51</v>
      </c>
      <c r="CD4" s="186"/>
      <c r="CE4" s="10" t="s">
        <v>49</v>
      </c>
      <c r="CF4" s="10" t="s">
        <v>50</v>
      </c>
      <c r="CG4" s="10" t="s">
        <v>51</v>
      </c>
      <c r="CH4" s="186"/>
      <c r="CI4" s="10" t="s">
        <v>49</v>
      </c>
      <c r="CJ4" s="10" t="s">
        <v>50</v>
      </c>
      <c r="CK4" s="10" t="s">
        <v>51</v>
      </c>
      <c r="CL4" s="186"/>
      <c r="CM4" s="10" t="s">
        <v>49</v>
      </c>
      <c r="CN4" s="10" t="s">
        <v>50</v>
      </c>
      <c r="CO4" s="10" t="s">
        <v>51</v>
      </c>
      <c r="CP4" s="186"/>
      <c r="CQ4" s="10" t="s">
        <v>49</v>
      </c>
      <c r="CR4" s="10" t="s">
        <v>50</v>
      </c>
      <c r="CS4" s="10" t="s">
        <v>51</v>
      </c>
      <c r="CT4" s="186"/>
      <c r="CU4" s="10" t="s">
        <v>49</v>
      </c>
      <c r="CV4" s="10" t="s">
        <v>50</v>
      </c>
      <c r="CW4" s="10" t="s">
        <v>51</v>
      </c>
      <c r="CX4" s="186"/>
      <c r="CY4" s="10" t="s">
        <v>49</v>
      </c>
      <c r="CZ4" s="10" t="s">
        <v>50</v>
      </c>
      <c r="DA4" s="10" t="s">
        <v>51</v>
      </c>
      <c r="DB4" s="186"/>
      <c r="DC4" s="10" t="s">
        <v>49</v>
      </c>
      <c r="DD4" s="10" t="s">
        <v>50</v>
      </c>
      <c r="DE4" s="10" t="s">
        <v>51</v>
      </c>
      <c r="DF4" s="272"/>
      <c r="DG4" s="10" t="s">
        <v>49</v>
      </c>
      <c r="DH4" s="10" t="s">
        <v>50</v>
      </c>
      <c r="DI4" s="10" t="s">
        <v>51</v>
      </c>
      <c r="DJ4" s="272"/>
      <c r="DK4" s="269" t="s">
        <v>49</v>
      </c>
      <c r="DL4" s="269" t="s">
        <v>50</v>
      </c>
      <c r="DM4" s="269" t="s">
        <v>51</v>
      </c>
      <c r="DN4" s="272"/>
      <c r="DO4" s="269" t="s">
        <v>49</v>
      </c>
      <c r="DP4" s="269" t="s">
        <v>50</v>
      </c>
      <c r="DQ4" s="269" t="s">
        <v>51</v>
      </c>
    </row>
    <row r="5" spans="2:121" ht="13.6" customHeight="1" x14ac:dyDescent="0.25">
      <c r="B5" s="17" t="s">
        <v>25</v>
      </c>
      <c r="C5" s="18" t="s">
        <v>419</v>
      </c>
      <c r="D5" s="24">
        <f>_xlfn.XLOOKUP($B5,Batting!$B$5:$B$65,Batting!$D$5:$D$65,"")</f>
        <v>18</v>
      </c>
      <c r="E5" s="24">
        <f t="shared" ref="E5:E33" si="0">IF(SUM(K5,O5,S5,W5,AA5,AE5,AI5,AM5,AQ5,AU5,AY5,BC5,BG5,BK5,BO5,BS5,BW5,CA5,CE5,CI5,CM5,CQ5,CU5,CY5,DC5,DG5,DK5,DO5)&lt;1,"0",SUM(K5,O5,S5,W5,AA5,AE5,AI5,AM5,AQ5,AU5,AY5,BC5,BG5,BK5,BO5,BS5,BW5,CA5,CE5,CI5,CM5,CQ5,CU5,CY5,DC5,DG5,DK5,DO5))</f>
        <v>12</v>
      </c>
      <c r="F5" s="24">
        <f t="shared" ref="F5:F33" si="1">IF(SUM(L5,P5,T5,X5,AB5,AF5,AJ5,AN5,AR5,AV5,AZ5,BD5,BH5,BL5,BP5,BT5,BX5,CB5,CF5,CJ5,CN5,CR5,CV5,CZ5,DD5,DH5,DL5,DP5)&lt;1,"0",SUM(L5,P5,T5,X5,AB5,AF5,AJ5,AN5,AR5,AV5,AZ5,BD5,BH5,BL5,BP5,BT5,BX5,CB5,CF5,CJ5,CN5,CR5,CV5,CZ5,DD5,DH5,DL5,DP5))</f>
        <v>4</v>
      </c>
      <c r="G5" s="6" t="str">
        <f t="shared" ref="G5:G33" si="2">IF(SUM(M5,Q5,U5,Y5,AC5,AG5,AK5,AO5,AS5,AW5,BA5,BE5,BI5,BM5,BQ5,BU5,BY5,CC5,CG5,CK5,CO5,CS5,CW5,DA5,DE5,DI5,DM5,DQ5)&lt;0.1,"0",SUM(M5,Q5,U5,Y5,AC5,AG5,AK5,AO5,AS5,AW5,BA5,BE5,BI5,BM5,BQ5,BU5,BY5,CC5,CG5,CK5,CO5,CS5,CW5,DA5,DE5,DI5,DM5,DQ5))</f>
        <v>0</v>
      </c>
      <c r="I5" s="34">
        <f t="shared" ref="I5:I33" si="3">IF(E5="",0,E5*8)+IF(F5="",0,F5*12)+IF(G5="",0,G5*8)</f>
        <v>144</v>
      </c>
      <c r="J5" s="186">
        <f>((K5+M5)*8)+(L5*12)</f>
        <v>0</v>
      </c>
      <c r="K5" s="24"/>
      <c r="L5" s="24"/>
      <c r="M5" s="24"/>
      <c r="N5" s="186"/>
      <c r="O5" s="24"/>
      <c r="P5" s="24"/>
      <c r="Q5" s="24"/>
      <c r="R5" s="186"/>
      <c r="S5" s="24">
        <v>1</v>
      </c>
      <c r="T5" s="24">
        <v>1</v>
      </c>
      <c r="U5" s="24"/>
      <c r="V5" s="186"/>
      <c r="W5" s="24"/>
      <c r="X5" s="24"/>
      <c r="Y5" s="24"/>
      <c r="Z5" s="186"/>
      <c r="AA5" s="24"/>
      <c r="AB5" s="24"/>
      <c r="AC5" s="24"/>
      <c r="AD5" s="186"/>
      <c r="AE5" s="24">
        <v>1</v>
      </c>
      <c r="AF5" s="24"/>
      <c r="AG5" s="24"/>
      <c r="AH5" s="186"/>
      <c r="AI5" s="24"/>
      <c r="AJ5" s="24"/>
      <c r="AK5" s="24"/>
      <c r="AL5" s="186"/>
      <c r="AM5" s="24">
        <v>1</v>
      </c>
      <c r="AN5" s="24"/>
      <c r="AO5" s="24"/>
      <c r="AP5" s="186"/>
      <c r="AQ5" s="24">
        <v>1</v>
      </c>
      <c r="AR5" s="24"/>
      <c r="AS5" s="24"/>
      <c r="AT5" s="186"/>
      <c r="AU5" s="24">
        <v>1</v>
      </c>
      <c r="AV5" s="24"/>
      <c r="AW5" s="24"/>
      <c r="AX5" s="186"/>
      <c r="AY5" s="24">
        <v>3</v>
      </c>
      <c r="AZ5" s="24">
        <v>1</v>
      </c>
      <c r="BA5" s="24"/>
      <c r="BB5" s="186"/>
      <c r="BC5" s="24"/>
      <c r="BD5" s="24"/>
      <c r="BE5" s="24"/>
      <c r="BF5" s="186"/>
      <c r="BG5" s="24"/>
      <c r="BH5" s="24"/>
      <c r="BI5" s="24"/>
      <c r="BJ5" s="186"/>
      <c r="BK5" s="24"/>
      <c r="BL5" s="24"/>
      <c r="BM5" s="24"/>
      <c r="BN5" s="186"/>
      <c r="BO5" s="24"/>
      <c r="BP5" s="24"/>
      <c r="BQ5" s="24"/>
      <c r="BR5" s="186"/>
      <c r="BS5" s="24"/>
      <c r="BT5" s="24"/>
      <c r="BU5" s="24"/>
      <c r="BV5" s="186"/>
      <c r="BW5" s="24"/>
      <c r="BX5" s="24"/>
      <c r="BY5" s="24"/>
      <c r="BZ5" s="186"/>
      <c r="CA5" s="24">
        <v>1</v>
      </c>
      <c r="CB5" s="24"/>
      <c r="CC5" s="24"/>
      <c r="CD5" s="186"/>
      <c r="CE5" s="24"/>
      <c r="CF5" s="24"/>
      <c r="CG5" s="24"/>
      <c r="CH5" s="186"/>
      <c r="CI5" s="24">
        <v>1</v>
      </c>
      <c r="CJ5" s="24">
        <v>1</v>
      </c>
      <c r="CK5" s="24"/>
      <c r="CL5" s="186"/>
      <c r="CM5" s="24">
        <v>1</v>
      </c>
      <c r="CN5" s="24"/>
      <c r="CO5" s="24"/>
      <c r="CP5" s="186"/>
      <c r="CQ5" s="24"/>
      <c r="CR5" s="24"/>
      <c r="CS5" s="24"/>
      <c r="CT5" s="186"/>
      <c r="CU5" s="24">
        <v>1</v>
      </c>
      <c r="CV5" s="24"/>
      <c r="CW5" s="24"/>
      <c r="CX5" s="186"/>
      <c r="CY5" s="24"/>
      <c r="CZ5" s="24"/>
      <c r="DA5" s="24"/>
      <c r="DB5" s="186"/>
      <c r="DC5" s="24"/>
      <c r="DD5" s="24"/>
      <c r="DE5" s="24"/>
      <c r="DF5" s="272"/>
      <c r="DG5" s="24"/>
      <c r="DH5" s="24">
        <v>1</v>
      </c>
      <c r="DI5" s="24"/>
      <c r="DJ5" s="272"/>
      <c r="DK5" s="273"/>
      <c r="DL5" s="273"/>
      <c r="DM5" s="273"/>
      <c r="DN5" s="272"/>
      <c r="DO5" s="273"/>
      <c r="DP5" s="273"/>
      <c r="DQ5" s="273"/>
    </row>
    <row r="6" spans="2:121" ht="13.6" customHeight="1" x14ac:dyDescent="0.25">
      <c r="B6" s="17" t="s">
        <v>201</v>
      </c>
      <c r="C6" s="18" t="s">
        <v>424</v>
      </c>
      <c r="D6" s="24">
        <f>_xlfn.XLOOKUP($B6,Batting!$B$5:$B$65,Batting!$D$5:$D$65,"")</f>
        <v>15</v>
      </c>
      <c r="E6" s="24">
        <f t="shared" si="0"/>
        <v>4</v>
      </c>
      <c r="F6" s="24" t="str">
        <f t="shared" si="1"/>
        <v>0</v>
      </c>
      <c r="G6" s="6">
        <f t="shared" si="2"/>
        <v>2</v>
      </c>
      <c r="I6" s="34">
        <f t="shared" si="3"/>
        <v>48</v>
      </c>
      <c r="J6" s="186">
        <f>((K6+M6)*8)+(L6*12)</f>
        <v>0</v>
      </c>
      <c r="K6" s="24"/>
      <c r="L6" s="24"/>
      <c r="M6" s="24"/>
      <c r="N6" s="186"/>
      <c r="O6" s="24"/>
      <c r="P6" s="24"/>
      <c r="Q6" s="24"/>
      <c r="R6" s="186"/>
      <c r="S6" s="24"/>
      <c r="T6" s="24"/>
      <c r="U6" s="24"/>
      <c r="V6" s="186"/>
      <c r="W6" s="24"/>
      <c r="X6" s="24"/>
      <c r="Y6" s="24"/>
      <c r="Z6" s="186"/>
      <c r="AA6" s="24">
        <v>1</v>
      </c>
      <c r="AB6" s="24"/>
      <c r="AC6" s="24"/>
      <c r="AD6" s="186"/>
      <c r="AE6" s="24"/>
      <c r="AF6" s="24"/>
      <c r="AG6" s="24"/>
      <c r="AH6" s="186"/>
      <c r="AI6" s="24"/>
      <c r="AJ6" s="24"/>
      <c r="AK6" s="24"/>
      <c r="AL6" s="186"/>
      <c r="AM6" s="24"/>
      <c r="AN6" s="24"/>
      <c r="AO6" s="24"/>
      <c r="AP6" s="186"/>
      <c r="AQ6" s="24"/>
      <c r="AR6" s="24"/>
      <c r="AS6" s="24">
        <v>1</v>
      </c>
      <c r="AT6" s="186"/>
      <c r="AU6" s="24"/>
      <c r="AV6" s="24"/>
      <c r="AW6" s="24"/>
      <c r="AX6" s="186"/>
      <c r="AY6" s="24"/>
      <c r="AZ6" s="24"/>
      <c r="BA6" s="24"/>
      <c r="BB6" s="186"/>
      <c r="BC6" s="24"/>
      <c r="BD6" s="24"/>
      <c r="BE6" s="24"/>
      <c r="BF6" s="186"/>
      <c r="BG6" s="24"/>
      <c r="BH6" s="24"/>
      <c r="BI6" s="24"/>
      <c r="BJ6" s="186"/>
      <c r="BK6" s="24"/>
      <c r="BL6" s="24"/>
      <c r="BM6" s="24"/>
      <c r="BN6" s="186"/>
      <c r="BO6" s="24"/>
      <c r="BP6" s="24"/>
      <c r="BQ6" s="24"/>
      <c r="BR6" s="186"/>
      <c r="BS6" s="24"/>
      <c r="BT6" s="24"/>
      <c r="BU6" s="24"/>
      <c r="BV6" s="186"/>
      <c r="BW6" s="24"/>
      <c r="BX6" s="24"/>
      <c r="BY6" s="24"/>
      <c r="BZ6" s="186"/>
      <c r="CA6" s="24">
        <v>1</v>
      </c>
      <c r="CB6" s="24"/>
      <c r="CC6" s="24"/>
      <c r="CD6" s="186"/>
      <c r="CE6" s="24"/>
      <c r="CF6" s="24"/>
      <c r="CG6" s="24"/>
      <c r="CH6" s="186"/>
      <c r="CI6" s="24"/>
      <c r="CJ6" s="24"/>
      <c r="CK6" s="24"/>
      <c r="CL6" s="186"/>
      <c r="CM6" s="24"/>
      <c r="CN6" s="24"/>
      <c r="CO6" s="24">
        <v>1</v>
      </c>
      <c r="CP6" s="186"/>
      <c r="CQ6" s="24"/>
      <c r="CR6" s="24"/>
      <c r="CS6" s="24"/>
      <c r="CT6" s="186"/>
      <c r="CU6" s="24"/>
      <c r="CV6" s="24"/>
      <c r="CW6" s="24"/>
      <c r="CX6" s="186"/>
      <c r="CY6" s="24">
        <v>1</v>
      </c>
      <c r="CZ6" s="24"/>
      <c r="DA6" s="24"/>
      <c r="DB6" s="186"/>
      <c r="DC6" s="24">
        <v>1</v>
      </c>
      <c r="DD6" s="24"/>
      <c r="DE6" s="24"/>
      <c r="DF6" s="272"/>
      <c r="DG6" s="24"/>
      <c r="DH6" s="24"/>
      <c r="DI6" s="24"/>
      <c r="DJ6" s="272"/>
      <c r="DK6" s="273"/>
      <c r="DL6" s="273"/>
      <c r="DM6" s="273"/>
      <c r="DN6" s="272"/>
      <c r="DO6" s="273"/>
      <c r="DP6" s="273"/>
      <c r="DQ6" s="273"/>
    </row>
    <row r="7" spans="2:121" ht="13.6" customHeight="1" x14ac:dyDescent="0.25">
      <c r="B7" s="17" t="s">
        <v>284</v>
      </c>
      <c r="C7" s="18" t="s">
        <v>420</v>
      </c>
      <c r="D7" s="24">
        <f>_xlfn.XLOOKUP($B7,Batting!$B$5:$B$65,Batting!$D$5:$D$65,"")</f>
        <v>9</v>
      </c>
      <c r="E7" s="24">
        <f t="shared" si="0"/>
        <v>6</v>
      </c>
      <c r="F7" s="24" t="str">
        <f t="shared" si="1"/>
        <v>0</v>
      </c>
      <c r="G7" s="6" t="str">
        <f t="shared" si="2"/>
        <v>0</v>
      </c>
      <c r="I7" s="34">
        <f t="shared" si="3"/>
        <v>48</v>
      </c>
      <c r="J7" s="186"/>
      <c r="K7" s="24"/>
      <c r="L7" s="24"/>
      <c r="M7" s="24"/>
      <c r="N7" s="186"/>
      <c r="O7" s="24">
        <v>1</v>
      </c>
      <c r="P7" s="24"/>
      <c r="Q7" s="24"/>
      <c r="R7" s="186"/>
      <c r="S7" s="24"/>
      <c r="T7" s="24"/>
      <c r="U7" s="24"/>
      <c r="V7" s="186"/>
      <c r="W7" s="24"/>
      <c r="X7" s="24"/>
      <c r="Y7" s="24"/>
      <c r="Z7" s="186"/>
      <c r="AA7" s="24"/>
      <c r="AB7" s="24"/>
      <c r="AC7" s="24"/>
      <c r="AD7" s="186"/>
      <c r="AE7" s="24"/>
      <c r="AF7" s="24"/>
      <c r="AG7" s="24"/>
      <c r="AH7" s="186"/>
      <c r="AI7" s="24"/>
      <c r="AJ7" s="24"/>
      <c r="AK7" s="24"/>
      <c r="AL7" s="186"/>
      <c r="AM7" s="24"/>
      <c r="AN7" s="24"/>
      <c r="AO7" s="24"/>
      <c r="AP7" s="186"/>
      <c r="AQ7" s="24"/>
      <c r="AR7" s="24"/>
      <c r="AS7" s="24"/>
      <c r="AT7" s="186"/>
      <c r="AU7" s="24">
        <v>2</v>
      </c>
      <c r="AV7" s="24"/>
      <c r="AW7" s="24"/>
      <c r="AX7" s="186"/>
      <c r="AY7" s="24"/>
      <c r="AZ7" s="24"/>
      <c r="BA7" s="24"/>
      <c r="BB7" s="186"/>
      <c r="BC7" s="24"/>
      <c r="BD7" s="24"/>
      <c r="BE7" s="24"/>
      <c r="BF7" s="186"/>
      <c r="BG7" s="24">
        <v>1</v>
      </c>
      <c r="BH7" s="24"/>
      <c r="BI7" s="24"/>
      <c r="BJ7" s="186"/>
      <c r="BK7" s="24"/>
      <c r="BL7" s="24"/>
      <c r="BM7" s="24"/>
      <c r="BN7" s="186"/>
      <c r="BO7" s="24"/>
      <c r="BP7" s="24"/>
      <c r="BQ7" s="24"/>
      <c r="BR7" s="186"/>
      <c r="BS7" s="24"/>
      <c r="BT7" s="24"/>
      <c r="BU7" s="24"/>
      <c r="BV7" s="186"/>
      <c r="BW7" s="24">
        <v>2</v>
      </c>
      <c r="BX7" s="24"/>
      <c r="BY7" s="24"/>
      <c r="BZ7" s="186"/>
      <c r="CA7" s="24"/>
      <c r="CB7" s="24"/>
      <c r="CC7" s="24"/>
      <c r="CD7" s="186"/>
      <c r="CE7" s="24"/>
      <c r="CF7" s="24"/>
      <c r="CG7" s="24"/>
      <c r="CH7" s="186"/>
      <c r="CI7" s="24"/>
      <c r="CJ7" s="24"/>
      <c r="CK7" s="24"/>
      <c r="CL7" s="186"/>
      <c r="CM7" s="24"/>
      <c r="CN7" s="24"/>
      <c r="CO7" s="24"/>
      <c r="CP7" s="186"/>
      <c r="CQ7" s="24"/>
      <c r="CR7" s="24"/>
      <c r="CS7" s="24"/>
      <c r="CT7" s="186"/>
      <c r="CU7" s="24"/>
      <c r="CV7" s="24"/>
      <c r="CW7" s="24"/>
      <c r="CX7" s="186"/>
      <c r="CY7" s="24"/>
      <c r="CZ7" s="24"/>
      <c r="DA7" s="24"/>
      <c r="DB7" s="186"/>
      <c r="DC7" s="24"/>
      <c r="DD7" s="24"/>
      <c r="DE7" s="24"/>
      <c r="DF7" s="272"/>
      <c r="DG7" s="24"/>
      <c r="DH7" s="24"/>
      <c r="DI7" s="24"/>
      <c r="DJ7" s="272"/>
      <c r="DK7" s="273"/>
      <c r="DL7" s="273"/>
      <c r="DM7" s="273"/>
      <c r="DN7" s="272"/>
      <c r="DO7" s="273"/>
      <c r="DP7" s="273"/>
      <c r="DQ7" s="273"/>
    </row>
    <row r="8" spans="2:121" ht="13.6" customHeight="1" x14ac:dyDescent="0.25">
      <c r="B8" s="17" t="s">
        <v>72</v>
      </c>
      <c r="C8" s="18" t="s">
        <v>419</v>
      </c>
      <c r="D8" s="24">
        <f>_xlfn.XLOOKUP($B8,Batting!$B$5:$B$65,Batting!$D$5:$D$65,"")</f>
        <v>15</v>
      </c>
      <c r="E8" s="24">
        <f t="shared" si="0"/>
        <v>6</v>
      </c>
      <c r="F8" s="24" t="str">
        <f t="shared" si="1"/>
        <v>0</v>
      </c>
      <c r="G8" s="6" t="str">
        <f t="shared" si="2"/>
        <v>0</v>
      </c>
      <c r="I8" s="34">
        <f t="shared" si="3"/>
        <v>48</v>
      </c>
      <c r="J8" s="186"/>
      <c r="K8" s="24"/>
      <c r="L8" s="24"/>
      <c r="M8" s="24"/>
      <c r="N8" s="186"/>
      <c r="O8" s="24"/>
      <c r="P8" s="24"/>
      <c r="Q8" s="24"/>
      <c r="R8" s="186"/>
      <c r="S8" s="24"/>
      <c r="T8" s="24"/>
      <c r="U8" s="24"/>
      <c r="V8" s="186"/>
      <c r="W8" s="24"/>
      <c r="X8" s="24"/>
      <c r="Y8" s="24"/>
      <c r="Z8" s="186"/>
      <c r="AA8" s="24">
        <v>1</v>
      </c>
      <c r="AB8" s="24"/>
      <c r="AC8" s="24"/>
      <c r="AD8" s="186"/>
      <c r="AE8" s="24"/>
      <c r="AF8" s="24"/>
      <c r="AG8" s="24"/>
      <c r="AH8" s="186"/>
      <c r="AI8" s="24">
        <v>1</v>
      </c>
      <c r="AJ8" s="24"/>
      <c r="AK8" s="24"/>
      <c r="AL8" s="186"/>
      <c r="AM8" s="24"/>
      <c r="AN8" s="24"/>
      <c r="AO8" s="24"/>
      <c r="AP8" s="186"/>
      <c r="AQ8" s="24"/>
      <c r="AR8" s="24"/>
      <c r="AS8" s="24"/>
      <c r="AT8" s="186"/>
      <c r="AU8" s="24"/>
      <c r="AV8" s="24"/>
      <c r="AW8" s="24"/>
      <c r="AX8" s="186"/>
      <c r="AY8" s="24"/>
      <c r="AZ8" s="24"/>
      <c r="BA8" s="24"/>
      <c r="BB8" s="186"/>
      <c r="BC8" s="24"/>
      <c r="BD8" s="24"/>
      <c r="BE8" s="24"/>
      <c r="BF8" s="186"/>
      <c r="BG8" s="24">
        <v>1</v>
      </c>
      <c r="BH8" s="24"/>
      <c r="BI8" s="24"/>
      <c r="BJ8" s="186"/>
      <c r="BK8" s="24"/>
      <c r="BL8" s="24"/>
      <c r="BM8" s="24"/>
      <c r="BN8" s="186"/>
      <c r="BO8" s="24"/>
      <c r="BP8" s="24"/>
      <c r="BQ8" s="24"/>
      <c r="BR8" s="186"/>
      <c r="BS8" s="24"/>
      <c r="BT8" s="24"/>
      <c r="BU8" s="24"/>
      <c r="BV8" s="186"/>
      <c r="BW8" s="24">
        <v>1</v>
      </c>
      <c r="BX8" s="24"/>
      <c r="BY8" s="24"/>
      <c r="BZ8" s="186"/>
      <c r="CA8" s="24">
        <v>1</v>
      </c>
      <c r="CB8" s="24"/>
      <c r="CC8" s="24"/>
      <c r="CD8" s="186"/>
      <c r="CE8" s="24"/>
      <c r="CF8" s="24"/>
      <c r="CG8" s="24"/>
      <c r="CH8" s="186"/>
      <c r="CI8" s="24"/>
      <c r="CJ8" s="24"/>
      <c r="CK8" s="24"/>
      <c r="CL8" s="186"/>
      <c r="CM8" s="24"/>
      <c r="CN8" s="24"/>
      <c r="CO8" s="24"/>
      <c r="CP8" s="186"/>
      <c r="CQ8" s="24"/>
      <c r="CR8" s="24"/>
      <c r="CS8" s="24"/>
      <c r="CT8" s="186"/>
      <c r="CU8" s="24">
        <v>1</v>
      </c>
      <c r="CV8" s="24"/>
      <c r="CW8" s="24"/>
      <c r="CX8" s="186"/>
      <c r="CY8" s="24"/>
      <c r="CZ8" s="24"/>
      <c r="DA8" s="24"/>
      <c r="DB8" s="186"/>
      <c r="DC8" s="24"/>
      <c r="DD8" s="24"/>
      <c r="DE8" s="24"/>
      <c r="DF8" s="272"/>
      <c r="DG8" s="24"/>
      <c r="DH8" s="24"/>
      <c r="DI8" s="24"/>
      <c r="DJ8" s="272"/>
      <c r="DK8" s="273"/>
      <c r="DL8" s="273"/>
      <c r="DM8" s="273"/>
      <c r="DN8" s="272"/>
      <c r="DO8" s="273"/>
      <c r="DP8" s="273"/>
      <c r="DQ8" s="273"/>
    </row>
    <row r="9" spans="2:121" ht="13.6" customHeight="1" x14ac:dyDescent="0.25">
      <c r="B9" s="17" t="s">
        <v>289</v>
      </c>
      <c r="C9" s="18" t="s">
        <v>423</v>
      </c>
      <c r="D9" s="24">
        <f>_xlfn.XLOOKUP($B9,Batting!$B$5:$B$65,Batting!$D$5:$D$65,"")</f>
        <v>15</v>
      </c>
      <c r="E9" s="24">
        <f t="shared" si="0"/>
        <v>3</v>
      </c>
      <c r="F9" s="24">
        <f t="shared" si="1"/>
        <v>1</v>
      </c>
      <c r="G9" s="6">
        <f t="shared" si="2"/>
        <v>1</v>
      </c>
      <c r="I9" s="34">
        <f t="shared" si="3"/>
        <v>44</v>
      </c>
      <c r="J9" s="186"/>
      <c r="K9" s="24"/>
      <c r="L9" s="24"/>
      <c r="M9" s="24"/>
      <c r="N9" s="186"/>
      <c r="O9" s="24"/>
      <c r="P9" s="24"/>
      <c r="Q9" s="24"/>
      <c r="R9" s="186"/>
      <c r="S9" s="24"/>
      <c r="T9" s="24"/>
      <c r="U9" s="24"/>
      <c r="V9" s="186"/>
      <c r="W9" s="24"/>
      <c r="X9" s="24"/>
      <c r="Y9" s="24"/>
      <c r="Z9" s="186"/>
      <c r="AA9" s="24"/>
      <c r="AB9" s="24"/>
      <c r="AC9" s="24"/>
      <c r="AD9" s="186"/>
      <c r="AE9" s="24"/>
      <c r="AF9" s="24"/>
      <c r="AG9" s="24"/>
      <c r="AH9" s="186"/>
      <c r="AI9" s="24"/>
      <c r="AJ9" s="24"/>
      <c r="AK9" s="24"/>
      <c r="AL9" s="186"/>
      <c r="AM9" s="24"/>
      <c r="AN9" s="24"/>
      <c r="AO9" s="24"/>
      <c r="AP9" s="186"/>
      <c r="AQ9" s="24"/>
      <c r="AR9" s="24"/>
      <c r="AS9" s="24"/>
      <c r="AT9" s="186"/>
      <c r="AU9" s="24"/>
      <c r="AV9" s="24"/>
      <c r="AW9" s="24"/>
      <c r="AX9" s="186"/>
      <c r="AY9" s="24">
        <v>1</v>
      </c>
      <c r="AZ9" s="24"/>
      <c r="BA9" s="24"/>
      <c r="BB9" s="186"/>
      <c r="BC9" s="24"/>
      <c r="BD9" s="24"/>
      <c r="BE9" s="24"/>
      <c r="BF9" s="186"/>
      <c r="BG9" s="24">
        <v>1</v>
      </c>
      <c r="BH9" s="24"/>
      <c r="BI9" s="24"/>
      <c r="BJ9" s="186"/>
      <c r="BK9" s="24"/>
      <c r="BL9" s="24"/>
      <c r="BM9" s="24"/>
      <c r="BN9" s="186"/>
      <c r="BO9" s="24"/>
      <c r="BP9" s="24"/>
      <c r="BQ9" s="24">
        <v>1</v>
      </c>
      <c r="BR9" s="186"/>
      <c r="BS9" s="24"/>
      <c r="BT9" s="24">
        <v>1</v>
      </c>
      <c r="BU9" s="24"/>
      <c r="BV9" s="186"/>
      <c r="BW9" s="24"/>
      <c r="BX9" s="24"/>
      <c r="BY9" s="24"/>
      <c r="BZ9" s="186"/>
      <c r="CA9" s="24"/>
      <c r="CB9" s="24"/>
      <c r="CC9" s="24"/>
      <c r="CD9" s="186"/>
      <c r="CE9" s="24">
        <v>1</v>
      </c>
      <c r="CF9" s="24"/>
      <c r="CG9" s="24"/>
      <c r="CH9" s="186"/>
      <c r="CI9" s="24"/>
      <c r="CJ9" s="24"/>
      <c r="CK9" s="24"/>
      <c r="CL9" s="186"/>
      <c r="CM9" s="24"/>
      <c r="CN9" s="24"/>
      <c r="CO9" s="24"/>
      <c r="CP9" s="186"/>
      <c r="CQ9" s="24"/>
      <c r="CR9" s="24"/>
      <c r="CS9" s="24"/>
      <c r="CT9" s="186"/>
      <c r="CU9" s="24"/>
      <c r="CV9" s="24"/>
      <c r="CW9" s="24"/>
      <c r="CX9" s="186"/>
      <c r="CY9" s="24"/>
      <c r="CZ9" s="24"/>
      <c r="DA9" s="24"/>
      <c r="DB9" s="186"/>
      <c r="DC9" s="24"/>
      <c r="DD9" s="24"/>
      <c r="DE9" s="24"/>
      <c r="DF9" s="272"/>
      <c r="DG9" s="24"/>
      <c r="DH9" s="24"/>
      <c r="DI9" s="24"/>
      <c r="DJ9" s="272"/>
      <c r="DK9" s="273"/>
      <c r="DL9" s="273"/>
      <c r="DM9" s="273"/>
      <c r="DN9" s="272"/>
      <c r="DO9" s="273"/>
      <c r="DP9" s="273"/>
      <c r="DQ9" s="273"/>
    </row>
    <row r="10" spans="2:121" ht="13.6" customHeight="1" x14ac:dyDescent="0.25">
      <c r="B10" s="17" t="s">
        <v>24</v>
      </c>
      <c r="C10" s="18" t="s">
        <v>423</v>
      </c>
      <c r="D10" s="24">
        <f>_xlfn.XLOOKUP($B10,Batting!$B$5:$B$65,Batting!$D$5:$D$65,"")</f>
        <v>17</v>
      </c>
      <c r="E10" s="24">
        <f t="shared" si="0"/>
        <v>4</v>
      </c>
      <c r="F10" s="24" t="str">
        <f t="shared" si="1"/>
        <v>0</v>
      </c>
      <c r="G10" s="6" t="str">
        <f t="shared" si="2"/>
        <v>0</v>
      </c>
      <c r="I10" s="34">
        <f t="shared" si="3"/>
        <v>32</v>
      </c>
      <c r="J10" s="186"/>
      <c r="K10" s="24"/>
      <c r="L10" s="24"/>
      <c r="M10" s="24"/>
      <c r="N10" s="186"/>
      <c r="O10" s="24">
        <v>2</v>
      </c>
      <c r="P10" s="24"/>
      <c r="Q10" s="24"/>
      <c r="R10" s="186"/>
      <c r="S10" s="24">
        <v>1</v>
      </c>
      <c r="T10" s="24"/>
      <c r="U10" s="24"/>
      <c r="V10" s="186"/>
      <c r="W10" s="24"/>
      <c r="X10" s="24"/>
      <c r="Y10" s="24"/>
      <c r="Z10" s="186"/>
      <c r="AA10" s="24"/>
      <c r="AB10" s="24"/>
      <c r="AC10" s="24"/>
      <c r="AD10" s="186"/>
      <c r="AE10" s="24"/>
      <c r="AF10" s="24"/>
      <c r="AG10" s="24"/>
      <c r="AH10" s="186"/>
      <c r="AI10" s="24"/>
      <c r="AJ10" s="24"/>
      <c r="AK10" s="24"/>
      <c r="AL10" s="186"/>
      <c r="AM10" s="24"/>
      <c r="AN10" s="24"/>
      <c r="AO10" s="24"/>
      <c r="AP10" s="186"/>
      <c r="AQ10" s="24"/>
      <c r="AR10" s="24"/>
      <c r="AS10" s="24"/>
      <c r="AT10" s="186"/>
      <c r="AU10" s="24"/>
      <c r="AV10" s="24"/>
      <c r="AW10" s="24"/>
      <c r="AX10" s="186"/>
      <c r="AY10" s="24"/>
      <c r="AZ10" s="24"/>
      <c r="BA10" s="24"/>
      <c r="BB10" s="186"/>
      <c r="BC10" s="24"/>
      <c r="BD10" s="24"/>
      <c r="BE10" s="24"/>
      <c r="BF10" s="186"/>
      <c r="BG10" s="24"/>
      <c r="BH10" s="24"/>
      <c r="BI10" s="24"/>
      <c r="BJ10" s="186"/>
      <c r="BK10" s="24"/>
      <c r="BL10" s="24"/>
      <c r="BM10" s="24"/>
      <c r="BN10" s="186"/>
      <c r="BO10" s="24"/>
      <c r="BP10" s="24"/>
      <c r="BQ10" s="24"/>
      <c r="BR10" s="186"/>
      <c r="BS10" s="24"/>
      <c r="BT10" s="24"/>
      <c r="BU10" s="24"/>
      <c r="BV10" s="186"/>
      <c r="BW10" s="24">
        <v>1</v>
      </c>
      <c r="BX10" s="24"/>
      <c r="BY10" s="24"/>
      <c r="BZ10" s="186"/>
      <c r="CA10" s="24"/>
      <c r="CB10" s="24"/>
      <c r="CC10" s="24"/>
      <c r="CD10" s="186"/>
      <c r="CE10" s="24"/>
      <c r="CF10" s="24"/>
      <c r="CG10" s="24"/>
      <c r="CH10" s="186"/>
      <c r="CI10" s="24"/>
      <c r="CJ10" s="24"/>
      <c r="CK10" s="24"/>
      <c r="CL10" s="186"/>
      <c r="CM10" s="24"/>
      <c r="CN10" s="24"/>
      <c r="CO10" s="24"/>
      <c r="CP10" s="186"/>
      <c r="CQ10" s="24"/>
      <c r="CR10" s="24"/>
      <c r="CS10" s="24"/>
      <c r="CT10" s="186"/>
      <c r="CU10" s="24"/>
      <c r="CV10" s="24"/>
      <c r="CW10" s="24"/>
      <c r="CX10" s="186"/>
      <c r="CY10" s="24"/>
      <c r="CZ10" s="24"/>
      <c r="DA10" s="24"/>
      <c r="DB10" s="186"/>
      <c r="DC10" s="24"/>
      <c r="DD10" s="24"/>
      <c r="DE10" s="24"/>
      <c r="DF10" s="272"/>
      <c r="DG10" s="24"/>
      <c r="DH10" s="24"/>
      <c r="DI10" s="24"/>
      <c r="DJ10" s="272"/>
      <c r="DK10" s="273"/>
      <c r="DL10" s="273"/>
      <c r="DM10" s="273"/>
      <c r="DN10" s="272"/>
      <c r="DO10" s="273"/>
      <c r="DP10" s="273"/>
      <c r="DQ10" s="273"/>
    </row>
    <row r="11" spans="2:121" ht="13.6" customHeight="1" x14ac:dyDescent="0.25">
      <c r="B11" s="17" t="s">
        <v>353</v>
      </c>
      <c r="C11" s="18" t="s">
        <v>423</v>
      </c>
      <c r="D11" s="24">
        <f>_xlfn.XLOOKUP($B11,Batting!$B$5:$B$65,Batting!$D$5:$D$65,"")</f>
        <v>4</v>
      </c>
      <c r="E11" s="24">
        <f t="shared" si="0"/>
        <v>2</v>
      </c>
      <c r="F11" s="24" t="str">
        <f t="shared" si="1"/>
        <v>0</v>
      </c>
      <c r="G11" s="6">
        <f t="shared" si="2"/>
        <v>2</v>
      </c>
      <c r="I11" s="34">
        <f t="shared" si="3"/>
        <v>32</v>
      </c>
      <c r="J11" s="186"/>
      <c r="K11" s="24"/>
      <c r="L11" s="24"/>
      <c r="M11" s="24"/>
      <c r="N11" s="186"/>
      <c r="O11" s="24"/>
      <c r="P11" s="24"/>
      <c r="Q11" s="24"/>
      <c r="R11" s="186"/>
      <c r="S11" s="24"/>
      <c r="T11" s="24"/>
      <c r="U11" s="24"/>
      <c r="V11" s="186"/>
      <c r="W11" s="24"/>
      <c r="X11" s="24"/>
      <c r="Y11" s="24"/>
      <c r="Z11" s="186"/>
      <c r="AA11" s="24"/>
      <c r="AB11" s="24"/>
      <c r="AC11" s="24"/>
      <c r="AD11" s="186"/>
      <c r="AE11" s="24"/>
      <c r="AF11" s="24"/>
      <c r="AG11" s="24"/>
      <c r="AH11" s="186"/>
      <c r="AI11" s="24"/>
      <c r="AJ11" s="24"/>
      <c r="AK11" s="24"/>
      <c r="AL11" s="186"/>
      <c r="AM11" s="24"/>
      <c r="AN11" s="24"/>
      <c r="AO11" s="24"/>
      <c r="AP11" s="186"/>
      <c r="AQ11" s="24"/>
      <c r="AR11" s="24"/>
      <c r="AS11" s="24"/>
      <c r="AT11" s="186"/>
      <c r="AU11" s="24"/>
      <c r="AV11" s="24"/>
      <c r="AW11" s="24"/>
      <c r="AX11" s="186"/>
      <c r="AY11" s="24"/>
      <c r="AZ11" s="24"/>
      <c r="BA11" s="24"/>
      <c r="BB11" s="186"/>
      <c r="BC11" s="24"/>
      <c r="BD11" s="24"/>
      <c r="BE11" s="24"/>
      <c r="BF11" s="186"/>
      <c r="BG11" s="24"/>
      <c r="BH11" s="24"/>
      <c r="BI11" s="24"/>
      <c r="BJ11" s="186"/>
      <c r="BK11" s="24"/>
      <c r="BL11" s="24"/>
      <c r="BM11" s="24"/>
      <c r="BN11" s="186"/>
      <c r="BO11" s="24"/>
      <c r="BP11" s="24"/>
      <c r="BQ11" s="24"/>
      <c r="BR11" s="186"/>
      <c r="BS11" s="24"/>
      <c r="BT11" s="24"/>
      <c r="BU11" s="24"/>
      <c r="BV11" s="186"/>
      <c r="BW11" s="24"/>
      <c r="BX11" s="24"/>
      <c r="BY11" s="24"/>
      <c r="BZ11" s="186"/>
      <c r="CA11" s="24"/>
      <c r="CB11" s="24"/>
      <c r="CC11" s="24"/>
      <c r="CD11" s="186"/>
      <c r="CE11" s="24"/>
      <c r="CF11" s="24"/>
      <c r="CG11" s="24"/>
      <c r="CH11" s="186"/>
      <c r="CI11" s="24"/>
      <c r="CJ11" s="24"/>
      <c r="CK11" s="24"/>
      <c r="CL11" s="186"/>
      <c r="CM11" s="24"/>
      <c r="CN11" s="24"/>
      <c r="CO11" s="24"/>
      <c r="CP11" s="186"/>
      <c r="CQ11" s="24"/>
      <c r="CR11" s="24"/>
      <c r="CS11" s="24"/>
      <c r="CT11" s="186"/>
      <c r="CU11" s="24"/>
      <c r="CV11" s="24"/>
      <c r="CW11" s="24"/>
      <c r="CX11" s="186"/>
      <c r="CY11" s="24">
        <v>2</v>
      </c>
      <c r="CZ11" s="24"/>
      <c r="DA11" s="24"/>
      <c r="DB11" s="186"/>
      <c r="DC11" s="24"/>
      <c r="DD11" s="24"/>
      <c r="DE11" s="24"/>
      <c r="DF11" s="272"/>
      <c r="DG11" s="24"/>
      <c r="DH11" s="24"/>
      <c r="DI11" s="24">
        <v>2</v>
      </c>
      <c r="DJ11" s="272"/>
      <c r="DK11" s="273"/>
      <c r="DL11" s="273"/>
      <c r="DM11" s="273"/>
      <c r="DN11" s="272"/>
      <c r="DO11" s="273"/>
      <c r="DP11" s="273"/>
      <c r="DQ11" s="273"/>
    </row>
    <row r="12" spans="2:121" ht="13.6" customHeight="1" x14ac:dyDescent="0.25">
      <c r="B12" s="17" t="s">
        <v>292</v>
      </c>
      <c r="C12" s="18" t="s">
        <v>423</v>
      </c>
      <c r="D12" s="24">
        <f>_xlfn.XLOOKUP($B12,Batting!$B$5:$B$65,Batting!$D$5:$D$65,"")</f>
        <v>4</v>
      </c>
      <c r="E12" s="24">
        <f t="shared" si="0"/>
        <v>3</v>
      </c>
      <c r="F12" s="24" t="str">
        <f t="shared" si="1"/>
        <v>0</v>
      </c>
      <c r="G12" s="6" t="str">
        <f t="shared" si="2"/>
        <v>0</v>
      </c>
      <c r="I12" s="34">
        <f t="shared" si="3"/>
        <v>24</v>
      </c>
      <c r="J12" s="186"/>
      <c r="K12" s="24"/>
      <c r="L12" s="24"/>
      <c r="M12" s="24"/>
      <c r="N12" s="186"/>
      <c r="O12" s="24"/>
      <c r="P12" s="24"/>
      <c r="Q12" s="24"/>
      <c r="R12" s="186"/>
      <c r="S12" s="24">
        <v>1</v>
      </c>
      <c r="T12" s="24"/>
      <c r="U12" s="24"/>
      <c r="V12" s="186"/>
      <c r="W12" s="24"/>
      <c r="X12" s="24"/>
      <c r="Y12" s="24"/>
      <c r="Z12" s="186"/>
      <c r="AA12" s="24"/>
      <c r="AB12" s="24"/>
      <c r="AC12" s="24"/>
      <c r="AD12" s="186"/>
      <c r="AE12" s="24"/>
      <c r="AF12" s="24"/>
      <c r="AG12" s="24"/>
      <c r="AH12" s="186"/>
      <c r="AI12" s="24"/>
      <c r="AJ12" s="24"/>
      <c r="AK12" s="24"/>
      <c r="AL12" s="186"/>
      <c r="AM12" s="24"/>
      <c r="AN12" s="24"/>
      <c r="AO12" s="24"/>
      <c r="AP12" s="186"/>
      <c r="AQ12" s="24"/>
      <c r="AR12" s="24"/>
      <c r="AS12" s="24"/>
      <c r="AT12" s="186"/>
      <c r="AU12" s="24"/>
      <c r="AV12" s="24"/>
      <c r="AW12" s="24"/>
      <c r="AX12" s="186"/>
      <c r="AY12" s="24"/>
      <c r="AZ12" s="24"/>
      <c r="BA12" s="24"/>
      <c r="BB12" s="186"/>
      <c r="BC12" s="24"/>
      <c r="BD12" s="24"/>
      <c r="BE12" s="24"/>
      <c r="BF12" s="186"/>
      <c r="BG12" s="24"/>
      <c r="BH12" s="24"/>
      <c r="BI12" s="24"/>
      <c r="BJ12" s="186"/>
      <c r="BK12" s="24"/>
      <c r="BL12" s="24"/>
      <c r="BM12" s="24"/>
      <c r="BN12" s="186"/>
      <c r="BO12" s="24"/>
      <c r="BP12" s="24"/>
      <c r="BQ12" s="24"/>
      <c r="BR12" s="186"/>
      <c r="BS12" s="24">
        <v>1</v>
      </c>
      <c r="BT12" s="24"/>
      <c r="BU12" s="24"/>
      <c r="BV12" s="186"/>
      <c r="BW12" s="24">
        <v>1</v>
      </c>
      <c r="BX12" s="24"/>
      <c r="BY12" s="24"/>
      <c r="BZ12" s="186"/>
      <c r="CA12" s="24"/>
      <c r="CB12" s="24"/>
      <c r="CC12" s="24"/>
      <c r="CD12" s="186"/>
      <c r="CE12" s="24"/>
      <c r="CF12" s="24"/>
      <c r="CG12" s="24"/>
      <c r="CH12" s="186"/>
      <c r="CI12" s="24"/>
      <c r="CJ12" s="24"/>
      <c r="CK12" s="24"/>
      <c r="CL12" s="186"/>
      <c r="CM12" s="24"/>
      <c r="CN12" s="24"/>
      <c r="CO12" s="24"/>
      <c r="CP12" s="186"/>
      <c r="CQ12" s="24"/>
      <c r="CR12" s="24"/>
      <c r="CS12" s="24"/>
      <c r="CT12" s="186"/>
      <c r="CU12" s="24"/>
      <c r="CV12" s="24"/>
      <c r="CW12" s="24"/>
      <c r="CX12" s="186"/>
      <c r="CY12" s="24"/>
      <c r="CZ12" s="24"/>
      <c r="DA12" s="24"/>
      <c r="DB12" s="186"/>
      <c r="DC12" s="24"/>
      <c r="DD12" s="24"/>
      <c r="DE12" s="24"/>
      <c r="DF12" s="272"/>
      <c r="DG12" s="24"/>
      <c r="DH12" s="24"/>
      <c r="DI12" s="24"/>
      <c r="DJ12" s="272"/>
      <c r="DK12" s="273"/>
      <c r="DL12" s="273"/>
      <c r="DM12" s="273"/>
      <c r="DN12" s="272"/>
      <c r="DO12" s="273"/>
      <c r="DP12" s="273"/>
      <c r="DQ12" s="273"/>
    </row>
    <row r="13" spans="2:121" ht="13.6" customHeight="1" x14ac:dyDescent="0.25">
      <c r="B13" s="17" t="s">
        <v>180</v>
      </c>
      <c r="C13" s="18" t="s">
        <v>419</v>
      </c>
      <c r="D13" s="24">
        <f>_xlfn.XLOOKUP($B13,Batting!$B$5:$B$65,Batting!$D$5:$D$65,"")</f>
        <v>8</v>
      </c>
      <c r="E13" s="24">
        <f t="shared" si="0"/>
        <v>2</v>
      </c>
      <c r="F13" s="24" t="str">
        <f t="shared" si="1"/>
        <v>0</v>
      </c>
      <c r="G13" s="6">
        <f t="shared" si="2"/>
        <v>1</v>
      </c>
      <c r="I13" s="34">
        <f t="shared" si="3"/>
        <v>24</v>
      </c>
      <c r="J13" s="186">
        <f>((K13+M13)*8)+(L13*12)</f>
        <v>0</v>
      </c>
      <c r="K13" s="24"/>
      <c r="L13" s="24"/>
      <c r="M13" s="24"/>
      <c r="N13" s="186"/>
      <c r="O13" s="24">
        <v>1</v>
      </c>
      <c r="P13" s="24"/>
      <c r="Q13" s="24"/>
      <c r="R13" s="186"/>
      <c r="S13" s="24"/>
      <c r="T13" s="24"/>
      <c r="U13" s="24"/>
      <c r="V13" s="186"/>
      <c r="W13" s="24"/>
      <c r="X13" s="24"/>
      <c r="Y13" s="24"/>
      <c r="Z13" s="186"/>
      <c r="AA13" s="24"/>
      <c r="AB13" s="24"/>
      <c r="AC13" s="24"/>
      <c r="AD13" s="186"/>
      <c r="AE13" s="24"/>
      <c r="AF13" s="24"/>
      <c r="AG13" s="24">
        <v>1</v>
      </c>
      <c r="AH13" s="186"/>
      <c r="AI13" s="24"/>
      <c r="AJ13" s="24"/>
      <c r="AK13" s="24"/>
      <c r="AL13" s="186"/>
      <c r="AM13" s="24"/>
      <c r="AN13" s="24"/>
      <c r="AO13" s="24"/>
      <c r="AP13" s="186"/>
      <c r="AQ13" s="24"/>
      <c r="AR13" s="24"/>
      <c r="AS13" s="24"/>
      <c r="AT13" s="186"/>
      <c r="AU13" s="24"/>
      <c r="AV13" s="24"/>
      <c r="AW13" s="24"/>
      <c r="AX13" s="186"/>
      <c r="AY13" s="24"/>
      <c r="AZ13" s="24"/>
      <c r="BA13" s="24"/>
      <c r="BB13" s="186"/>
      <c r="BC13" s="24">
        <v>1</v>
      </c>
      <c r="BD13" s="24"/>
      <c r="BE13" s="24"/>
      <c r="BF13" s="186"/>
      <c r="BG13" s="24"/>
      <c r="BH13" s="24"/>
      <c r="BI13" s="24"/>
      <c r="BJ13" s="186"/>
      <c r="BK13" s="24"/>
      <c r="BL13" s="24"/>
      <c r="BM13" s="24"/>
      <c r="BN13" s="186"/>
      <c r="BO13" s="24"/>
      <c r="BP13" s="24"/>
      <c r="BQ13" s="24"/>
      <c r="BR13" s="186"/>
      <c r="BS13" s="24"/>
      <c r="BT13" s="24"/>
      <c r="BU13" s="24"/>
      <c r="BV13" s="186"/>
      <c r="BW13" s="24"/>
      <c r="BX13" s="24"/>
      <c r="BY13" s="24"/>
      <c r="BZ13" s="186"/>
      <c r="CA13" s="24"/>
      <c r="CB13" s="24"/>
      <c r="CC13" s="24"/>
      <c r="CD13" s="186"/>
      <c r="CE13" s="24"/>
      <c r="CF13" s="24"/>
      <c r="CG13" s="24"/>
      <c r="CH13" s="186"/>
      <c r="CI13" s="24"/>
      <c r="CJ13" s="24"/>
      <c r="CK13" s="24"/>
      <c r="CL13" s="186"/>
      <c r="CM13" s="24"/>
      <c r="CN13" s="24"/>
      <c r="CO13" s="24"/>
      <c r="CP13" s="186"/>
      <c r="CQ13" s="24"/>
      <c r="CR13" s="24"/>
      <c r="CS13" s="24"/>
      <c r="CT13" s="186"/>
      <c r="CU13" s="24"/>
      <c r="CV13" s="24"/>
      <c r="CW13" s="24"/>
      <c r="CX13" s="186"/>
      <c r="CY13" s="24"/>
      <c r="CZ13" s="24"/>
      <c r="DA13" s="24"/>
      <c r="DB13" s="186"/>
      <c r="DC13" s="24"/>
      <c r="DD13" s="24"/>
      <c r="DE13" s="24"/>
      <c r="DF13" s="272"/>
      <c r="DG13" s="24"/>
      <c r="DH13" s="24"/>
      <c r="DI13" s="24"/>
      <c r="DJ13" s="272"/>
      <c r="DK13" s="273"/>
      <c r="DL13" s="273"/>
      <c r="DM13" s="273"/>
      <c r="DN13" s="272"/>
      <c r="DO13" s="273"/>
      <c r="DP13" s="273"/>
      <c r="DQ13" s="273"/>
    </row>
    <row r="14" spans="2:121" ht="13.6" customHeight="1" x14ac:dyDescent="0.25">
      <c r="B14" s="17" t="s">
        <v>333</v>
      </c>
      <c r="C14" s="18" t="s">
        <v>419</v>
      </c>
      <c r="D14" s="24">
        <f>_xlfn.XLOOKUP($B14,Batting!$B$5:$B$65,Batting!$D$5:$D$65,"")</f>
        <v>6</v>
      </c>
      <c r="E14" s="24">
        <f t="shared" si="0"/>
        <v>3</v>
      </c>
      <c r="F14" s="24" t="str">
        <f t="shared" si="1"/>
        <v>0</v>
      </c>
      <c r="G14" s="6" t="str">
        <f t="shared" si="2"/>
        <v>0</v>
      </c>
      <c r="I14" s="34">
        <f t="shared" si="3"/>
        <v>24</v>
      </c>
      <c r="J14" s="186"/>
      <c r="K14" s="24"/>
      <c r="L14" s="24"/>
      <c r="M14" s="24"/>
      <c r="N14" s="186"/>
      <c r="O14" s="24"/>
      <c r="P14" s="24"/>
      <c r="Q14" s="24"/>
      <c r="R14" s="186"/>
      <c r="S14" s="24"/>
      <c r="T14" s="24"/>
      <c r="U14" s="24"/>
      <c r="V14" s="186"/>
      <c r="W14" s="24"/>
      <c r="X14" s="24"/>
      <c r="Y14" s="24"/>
      <c r="Z14" s="186"/>
      <c r="AA14" s="24"/>
      <c r="AB14" s="24"/>
      <c r="AC14" s="24"/>
      <c r="AD14" s="186"/>
      <c r="AE14" s="24"/>
      <c r="AF14" s="24"/>
      <c r="AG14" s="24"/>
      <c r="AH14" s="186"/>
      <c r="AI14" s="24"/>
      <c r="AJ14" s="24"/>
      <c r="AK14" s="24"/>
      <c r="AL14" s="186"/>
      <c r="AM14" s="24"/>
      <c r="AN14" s="24"/>
      <c r="AO14" s="24"/>
      <c r="AP14" s="186"/>
      <c r="AQ14" s="24"/>
      <c r="AR14" s="24"/>
      <c r="AS14" s="24"/>
      <c r="AT14" s="186"/>
      <c r="AU14" s="24"/>
      <c r="AV14" s="24"/>
      <c r="AW14" s="24"/>
      <c r="AX14" s="186"/>
      <c r="AY14" s="24"/>
      <c r="AZ14" s="24"/>
      <c r="BA14" s="24"/>
      <c r="BB14" s="186"/>
      <c r="BC14" s="24"/>
      <c r="BD14" s="24"/>
      <c r="BE14" s="24"/>
      <c r="BF14" s="186"/>
      <c r="BG14" s="24"/>
      <c r="BH14" s="24"/>
      <c r="BI14" s="24"/>
      <c r="BJ14" s="186"/>
      <c r="BK14" s="24"/>
      <c r="BL14" s="24"/>
      <c r="BM14" s="24"/>
      <c r="BN14" s="186"/>
      <c r="BO14" s="24"/>
      <c r="BP14" s="24"/>
      <c r="BQ14" s="24"/>
      <c r="BR14" s="186"/>
      <c r="BS14" s="24"/>
      <c r="BT14" s="24"/>
      <c r="BU14" s="24"/>
      <c r="BV14" s="186"/>
      <c r="BW14" s="24"/>
      <c r="BX14" s="24"/>
      <c r="BY14" s="24"/>
      <c r="BZ14" s="186"/>
      <c r="CA14" s="24"/>
      <c r="CB14" s="24"/>
      <c r="CC14" s="24"/>
      <c r="CD14" s="186"/>
      <c r="CE14" s="24"/>
      <c r="CF14" s="24"/>
      <c r="CG14" s="24"/>
      <c r="CH14" s="186"/>
      <c r="CI14" s="24"/>
      <c r="CJ14" s="24"/>
      <c r="CK14" s="24"/>
      <c r="CL14" s="186"/>
      <c r="CM14" s="24"/>
      <c r="CN14" s="24"/>
      <c r="CO14" s="24"/>
      <c r="CP14" s="186"/>
      <c r="CQ14" s="24"/>
      <c r="CR14" s="24"/>
      <c r="CS14" s="24"/>
      <c r="CT14" s="186"/>
      <c r="CU14" s="24"/>
      <c r="CV14" s="24"/>
      <c r="CW14" s="24"/>
      <c r="CX14" s="186"/>
      <c r="CY14" s="24"/>
      <c r="CZ14" s="24"/>
      <c r="DA14" s="24"/>
      <c r="DB14" s="186"/>
      <c r="DC14" s="24"/>
      <c r="DD14" s="24"/>
      <c r="DE14" s="24"/>
      <c r="DF14" s="272"/>
      <c r="DG14" s="24">
        <v>3</v>
      </c>
      <c r="DH14" s="24"/>
      <c r="DI14" s="24"/>
      <c r="DJ14" s="272"/>
      <c r="DK14" s="273"/>
      <c r="DL14" s="273"/>
      <c r="DM14" s="273"/>
      <c r="DN14" s="272"/>
      <c r="DO14" s="273"/>
      <c r="DP14" s="273"/>
      <c r="DQ14" s="273"/>
    </row>
    <row r="15" spans="2:121" ht="13.6" customHeight="1" x14ac:dyDescent="0.25">
      <c r="B15" s="17" t="s">
        <v>90</v>
      </c>
      <c r="C15" s="18" t="s">
        <v>420</v>
      </c>
      <c r="D15" s="24">
        <f>_xlfn.XLOOKUP($B15,Batting!$B$5:$B$65,Batting!$D$5:$D$65,"")</f>
        <v>13</v>
      </c>
      <c r="E15" s="24">
        <f t="shared" si="0"/>
        <v>3</v>
      </c>
      <c r="F15" s="24" t="str">
        <f t="shared" si="1"/>
        <v>0</v>
      </c>
      <c r="G15" s="6" t="str">
        <f t="shared" si="2"/>
        <v>0</v>
      </c>
      <c r="I15" s="34">
        <f t="shared" si="3"/>
        <v>24</v>
      </c>
      <c r="J15" s="186"/>
      <c r="K15" s="24"/>
      <c r="L15" s="24"/>
      <c r="M15" s="24"/>
      <c r="N15" s="186"/>
      <c r="O15" s="24"/>
      <c r="P15" s="24"/>
      <c r="Q15" s="24"/>
      <c r="R15" s="186"/>
      <c r="S15" s="24"/>
      <c r="T15" s="24"/>
      <c r="U15" s="24"/>
      <c r="V15" s="186"/>
      <c r="W15" s="24"/>
      <c r="X15" s="24"/>
      <c r="Y15" s="24"/>
      <c r="Z15" s="186"/>
      <c r="AA15" s="24"/>
      <c r="AB15" s="24"/>
      <c r="AC15" s="24"/>
      <c r="AD15" s="186"/>
      <c r="AE15" s="24"/>
      <c r="AF15" s="24"/>
      <c r="AG15" s="24"/>
      <c r="AH15" s="186"/>
      <c r="AI15" s="24"/>
      <c r="AJ15" s="24"/>
      <c r="AK15" s="24"/>
      <c r="AL15" s="186"/>
      <c r="AM15" s="24"/>
      <c r="AN15" s="24"/>
      <c r="AO15" s="24"/>
      <c r="AP15" s="186"/>
      <c r="AQ15" s="24"/>
      <c r="AR15" s="24"/>
      <c r="AS15" s="24"/>
      <c r="AT15" s="186"/>
      <c r="AU15" s="24"/>
      <c r="AV15" s="24"/>
      <c r="AW15" s="24"/>
      <c r="AX15" s="186"/>
      <c r="AY15" s="24"/>
      <c r="AZ15" s="24"/>
      <c r="BA15" s="24"/>
      <c r="BB15" s="186"/>
      <c r="BC15" s="24"/>
      <c r="BD15" s="24"/>
      <c r="BE15" s="24"/>
      <c r="BF15" s="186"/>
      <c r="BG15" s="24"/>
      <c r="BH15" s="24"/>
      <c r="BI15" s="24"/>
      <c r="BJ15" s="186"/>
      <c r="BK15" s="24"/>
      <c r="BL15" s="24"/>
      <c r="BM15" s="24"/>
      <c r="BN15" s="186"/>
      <c r="BO15" s="24"/>
      <c r="BP15" s="24"/>
      <c r="BQ15" s="24"/>
      <c r="BR15" s="186"/>
      <c r="BS15" s="24"/>
      <c r="BT15" s="24"/>
      <c r="BU15" s="24"/>
      <c r="BV15" s="186"/>
      <c r="BW15" s="24">
        <v>1</v>
      </c>
      <c r="BX15" s="24"/>
      <c r="BY15" s="24"/>
      <c r="BZ15" s="186"/>
      <c r="CA15" s="24"/>
      <c r="CB15" s="24"/>
      <c r="CC15" s="24"/>
      <c r="CD15" s="186"/>
      <c r="CE15" s="24"/>
      <c r="CF15" s="24"/>
      <c r="CG15" s="24"/>
      <c r="CH15" s="186"/>
      <c r="CI15" s="24"/>
      <c r="CJ15" s="24"/>
      <c r="CK15" s="24"/>
      <c r="CL15" s="186"/>
      <c r="CM15" s="24"/>
      <c r="CN15" s="24"/>
      <c r="CO15" s="24"/>
      <c r="CP15" s="186"/>
      <c r="CQ15" s="24"/>
      <c r="CR15" s="24"/>
      <c r="CS15" s="24"/>
      <c r="CT15" s="186"/>
      <c r="CU15" s="24"/>
      <c r="CV15" s="24"/>
      <c r="CW15" s="24"/>
      <c r="CX15" s="186"/>
      <c r="CY15" s="24">
        <v>2</v>
      </c>
      <c r="CZ15" s="24"/>
      <c r="DA15" s="24"/>
      <c r="DB15" s="186"/>
      <c r="DC15" s="24"/>
      <c r="DD15" s="24"/>
      <c r="DE15" s="24"/>
      <c r="DF15" s="272"/>
      <c r="DG15" s="24"/>
      <c r="DH15" s="24"/>
      <c r="DI15" s="24"/>
      <c r="DJ15" s="272"/>
      <c r="DK15" s="273"/>
      <c r="DL15" s="273"/>
      <c r="DM15" s="273"/>
      <c r="DN15" s="272"/>
      <c r="DO15" s="273"/>
      <c r="DP15" s="273"/>
      <c r="DQ15" s="273"/>
    </row>
    <row r="16" spans="2:121" ht="13.6" customHeight="1" x14ac:dyDescent="0.25">
      <c r="B16" s="17" t="s">
        <v>285</v>
      </c>
      <c r="C16" s="18" t="s">
        <v>419</v>
      </c>
      <c r="D16" s="24">
        <f>_xlfn.XLOOKUP($B16,Batting!$B$5:$B$65,Batting!$D$5:$D$65,"")</f>
        <v>8</v>
      </c>
      <c r="E16" s="24">
        <f t="shared" si="0"/>
        <v>2</v>
      </c>
      <c r="F16" s="24" t="str">
        <f t="shared" si="1"/>
        <v>0</v>
      </c>
      <c r="G16" s="6" t="str">
        <f t="shared" si="2"/>
        <v>0</v>
      </c>
      <c r="I16" s="34">
        <f t="shared" si="3"/>
        <v>16</v>
      </c>
      <c r="J16" s="186"/>
      <c r="K16" s="24"/>
      <c r="L16" s="24"/>
      <c r="M16" s="24"/>
      <c r="N16" s="186"/>
      <c r="O16" s="24"/>
      <c r="P16" s="24"/>
      <c r="Q16" s="24"/>
      <c r="R16" s="186"/>
      <c r="S16" s="24"/>
      <c r="T16" s="24"/>
      <c r="U16" s="24"/>
      <c r="V16" s="186"/>
      <c r="W16" s="24"/>
      <c r="X16" s="24"/>
      <c r="Y16" s="24"/>
      <c r="Z16" s="186"/>
      <c r="AA16" s="24"/>
      <c r="AB16" s="24"/>
      <c r="AC16" s="24"/>
      <c r="AD16" s="186"/>
      <c r="AE16" s="24"/>
      <c r="AF16" s="24"/>
      <c r="AG16" s="24"/>
      <c r="AH16" s="186"/>
      <c r="AI16" s="24"/>
      <c r="AJ16" s="24"/>
      <c r="AK16" s="24"/>
      <c r="AL16" s="186"/>
      <c r="AM16" s="24"/>
      <c r="AN16" s="24"/>
      <c r="AO16" s="24"/>
      <c r="AP16" s="186"/>
      <c r="AQ16" s="24"/>
      <c r="AR16" s="24"/>
      <c r="AS16" s="24"/>
      <c r="AT16" s="186"/>
      <c r="AU16" s="24"/>
      <c r="AV16" s="24"/>
      <c r="AW16" s="24"/>
      <c r="AX16" s="186"/>
      <c r="AY16" s="24"/>
      <c r="AZ16" s="24"/>
      <c r="BA16" s="24"/>
      <c r="BB16" s="186"/>
      <c r="BC16" s="24"/>
      <c r="BD16" s="24"/>
      <c r="BE16" s="24"/>
      <c r="BF16" s="186"/>
      <c r="BG16" s="24"/>
      <c r="BH16" s="24"/>
      <c r="BI16" s="24"/>
      <c r="BJ16" s="186"/>
      <c r="BK16" s="24"/>
      <c r="BL16" s="24"/>
      <c r="BM16" s="24"/>
      <c r="BN16" s="186"/>
      <c r="BO16" s="24"/>
      <c r="BP16" s="24"/>
      <c r="BQ16" s="24"/>
      <c r="BR16" s="186"/>
      <c r="BS16" s="24"/>
      <c r="BT16" s="24"/>
      <c r="BU16" s="24"/>
      <c r="BV16" s="186"/>
      <c r="BW16" s="24"/>
      <c r="BX16" s="24"/>
      <c r="BY16" s="24"/>
      <c r="BZ16" s="186"/>
      <c r="CA16" s="24"/>
      <c r="CB16" s="24"/>
      <c r="CC16" s="24"/>
      <c r="CD16" s="186"/>
      <c r="CE16" s="24"/>
      <c r="CF16" s="24"/>
      <c r="CG16" s="24"/>
      <c r="CH16" s="186"/>
      <c r="CI16" s="24">
        <v>1</v>
      </c>
      <c r="CJ16" s="24"/>
      <c r="CK16" s="24"/>
      <c r="CL16" s="186"/>
      <c r="CM16" s="24"/>
      <c r="CN16" s="24"/>
      <c r="CO16" s="24"/>
      <c r="CP16" s="186"/>
      <c r="CQ16" s="24"/>
      <c r="CR16" s="24"/>
      <c r="CS16" s="24"/>
      <c r="CT16" s="186"/>
      <c r="CU16" s="24"/>
      <c r="CV16" s="24"/>
      <c r="CW16" s="24"/>
      <c r="CX16" s="186"/>
      <c r="CY16" s="24">
        <v>1</v>
      </c>
      <c r="CZ16" s="24"/>
      <c r="DA16" s="24"/>
      <c r="DB16" s="186"/>
      <c r="DC16" s="24"/>
      <c r="DD16" s="24"/>
      <c r="DE16" s="24"/>
      <c r="DF16" s="272"/>
      <c r="DG16" s="24"/>
      <c r="DH16" s="24"/>
      <c r="DI16" s="24"/>
      <c r="DJ16" s="272"/>
      <c r="DK16" s="273"/>
      <c r="DL16" s="273"/>
      <c r="DM16" s="273"/>
      <c r="DN16" s="272"/>
      <c r="DO16" s="273"/>
      <c r="DP16" s="273"/>
      <c r="DQ16" s="273"/>
    </row>
    <row r="17" spans="2:121" ht="13.6" customHeight="1" x14ac:dyDescent="0.25">
      <c r="B17" s="17" t="s">
        <v>154</v>
      </c>
      <c r="C17" s="18" t="s">
        <v>419</v>
      </c>
      <c r="D17" s="24">
        <f>_xlfn.XLOOKUP($B17,Batting!$B$5:$B$65,Batting!$D$5:$D$65,"")</f>
        <v>3</v>
      </c>
      <c r="E17" s="24">
        <f t="shared" si="0"/>
        <v>2</v>
      </c>
      <c r="F17" s="24" t="str">
        <f t="shared" si="1"/>
        <v>0</v>
      </c>
      <c r="G17" s="6" t="str">
        <f t="shared" si="2"/>
        <v>0</v>
      </c>
      <c r="I17" s="34">
        <f t="shared" si="3"/>
        <v>16</v>
      </c>
      <c r="J17" s="186"/>
      <c r="K17" s="24"/>
      <c r="L17" s="24"/>
      <c r="M17" s="24"/>
      <c r="N17" s="186"/>
      <c r="O17" s="24"/>
      <c r="P17" s="24"/>
      <c r="Q17" s="24"/>
      <c r="R17" s="186"/>
      <c r="S17" s="24"/>
      <c r="T17" s="24"/>
      <c r="U17" s="24"/>
      <c r="V17" s="186"/>
      <c r="W17" s="24"/>
      <c r="X17" s="24"/>
      <c r="Y17" s="24"/>
      <c r="Z17" s="186"/>
      <c r="AA17" s="24"/>
      <c r="AB17" s="24"/>
      <c r="AC17" s="24"/>
      <c r="AD17" s="186"/>
      <c r="AE17" s="24"/>
      <c r="AF17" s="24"/>
      <c r="AG17" s="24"/>
      <c r="AH17" s="186"/>
      <c r="AI17" s="24"/>
      <c r="AJ17" s="24"/>
      <c r="AK17" s="24"/>
      <c r="AL17" s="186"/>
      <c r="AM17" s="24">
        <v>1</v>
      </c>
      <c r="AN17" s="24"/>
      <c r="AO17" s="24"/>
      <c r="AP17" s="186"/>
      <c r="AQ17" s="24">
        <v>1</v>
      </c>
      <c r="AR17" s="24"/>
      <c r="AS17" s="24"/>
      <c r="AT17" s="186"/>
      <c r="AU17" s="24"/>
      <c r="AV17" s="24"/>
      <c r="AW17" s="24"/>
      <c r="AX17" s="186"/>
      <c r="AY17" s="24"/>
      <c r="AZ17" s="24"/>
      <c r="BA17" s="24"/>
      <c r="BB17" s="186"/>
      <c r="BC17" s="24"/>
      <c r="BD17" s="24"/>
      <c r="BE17" s="24"/>
      <c r="BF17" s="186"/>
      <c r="BG17" s="24"/>
      <c r="BH17" s="24"/>
      <c r="BI17" s="24"/>
      <c r="BJ17" s="186"/>
      <c r="BK17" s="24"/>
      <c r="BL17" s="24"/>
      <c r="BM17" s="24"/>
      <c r="BN17" s="186"/>
      <c r="BO17" s="24"/>
      <c r="BP17" s="24"/>
      <c r="BQ17" s="24"/>
      <c r="BR17" s="186"/>
      <c r="BS17" s="24"/>
      <c r="BT17" s="24"/>
      <c r="BU17" s="24"/>
      <c r="BV17" s="186"/>
      <c r="BW17" s="24"/>
      <c r="BX17" s="24"/>
      <c r="BY17" s="24"/>
      <c r="BZ17" s="186"/>
      <c r="CA17" s="24"/>
      <c r="CB17" s="24"/>
      <c r="CC17" s="24"/>
      <c r="CD17" s="186"/>
      <c r="CE17" s="24"/>
      <c r="CF17" s="24"/>
      <c r="CG17" s="24"/>
      <c r="CH17" s="186"/>
      <c r="CI17" s="24"/>
      <c r="CJ17" s="24"/>
      <c r="CK17" s="24"/>
      <c r="CL17" s="186"/>
      <c r="CM17" s="24"/>
      <c r="CN17" s="24"/>
      <c r="CO17" s="24"/>
      <c r="CP17" s="186"/>
      <c r="CQ17" s="24"/>
      <c r="CR17" s="24"/>
      <c r="CS17" s="24"/>
      <c r="CT17" s="186"/>
      <c r="CU17" s="24"/>
      <c r="CV17" s="24"/>
      <c r="CW17" s="24"/>
      <c r="CX17" s="186"/>
      <c r="CY17" s="24"/>
      <c r="CZ17" s="24"/>
      <c r="DA17" s="24"/>
      <c r="DB17" s="186"/>
      <c r="DC17" s="24"/>
      <c r="DD17" s="24"/>
      <c r="DE17" s="24"/>
      <c r="DF17" s="272"/>
      <c r="DG17" s="24"/>
      <c r="DH17" s="24"/>
      <c r="DI17" s="24"/>
      <c r="DJ17" s="272"/>
      <c r="DK17" s="273"/>
      <c r="DL17" s="273"/>
      <c r="DM17" s="273"/>
      <c r="DN17" s="272"/>
      <c r="DO17" s="273"/>
      <c r="DP17" s="273"/>
      <c r="DQ17" s="273"/>
    </row>
    <row r="18" spans="2:121" ht="13.6" customHeight="1" x14ac:dyDescent="0.25">
      <c r="B18" s="17" t="s">
        <v>330</v>
      </c>
      <c r="C18" s="18" t="s">
        <v>419</v>
      </c>
      <c r="D18" s="24">
        <f>_xlfn.XLOOKUP($B18,Batting!$B$5:$B$65,Batting!$D$5:$D$65,"")</f>
        <v>8</v>
      </c>
      <c r="E18" s="24">
        <f t="shared" si="0"/>
        <v>2</v>
      </c>
      <c r="F18" s="24" t="str">
        <f t="shared" si="1"/>
        <v>0</v>
      </c>
      <c r="G18" s="6" t="str">
        <f t="shared" si="2"/>
        <v>0</v>
      </c>
      <c r="I18" s="34">
        <f t="shared" si="3"/>
        <v>16</v>
      </c>
      <c r="J18" s="186"/>
      <c r="K18" s="24"/>
      <c r="L18" s="24"/>
      <c r="M18" s="24"/>
      <c r="N18" s="186"/>
      <c r="O18" s="24"/>
      <c r="P18" s="24"/>
      <c r="Q18" s="24"/>
      <c r="R18" s="186"/>
      <c r="S18" s="24"/>
      <c r="T18" s="24"/>
      <c r="U18" s="24"/>
      <c r="V18" s="186"/>
      <c r="W18" s="24"/>
      <c r="X18" s="24"/>
      <c r="Y18" s="24"/>
      <c r="Z18" s="186"/>
      <c r="AA18" s="24"/>
      <c r="AB18" s="24"/>
      <c r="AC18" s="24"/>
      <c r="AD18" s="186"/>
      <c r="AE18" s="24"/>
      <c r="AF18" s="24"/>
      <c r="AG18" s="24"/>
      <c r="AH18" s="186"/>
      <c r="AI18" s="24"/>
      <c r="AJ18" s="24"/>
      <c r="AK18" s="24"/>
      <c r="AL18" s="186"/>
      <c r="AM18" s="24"/>
      <c r="AN18" s="24"/>
      <c r="AO18" s="24"/>
      <c r="AP18" s="186"/>
      <c r="AQ18" s="24"/>
      <c r="AR18" s="24"/>
      <c r="AS18" s="24"/>
      <c r="AT18" s="186"/>
      <c r="AU18" s="24"/>
      <c r="AV18" s="24"/>
      <c r="AW18" s="24"/>
      <c r="AX18" s="186"/>
      <c r="AY18" s="24"/>
      <c r="AZ18" s="24"/>
      <c r="BA18" s="24"/>
      <c r="BB18" s="186"/>
      <c r="BC18" s="24"/>
      <c r="BD18" s="24"/>
      <c r="BE18" s="24"/>
      <c r="BF18" s="186"/>
      <c r="BG18" s="24"/>
      <c r="BH18" s="24"/>
      <c r="BI18" s="24"/>
      <c r="BJ18" s="186"/>
      <c r="BK18" s="24"/>
      <c r="BL18" s="24"/>
      <c r="BM18" s="24"/>
      <c r="BN18" s="186"/>
      <c r="BO18" s="24"/>
      <c r="BP18" s="24"/>
      <c r="BQ18" s="24"/>
      <c r="BR18" s="186"/>
      <c r="BS18" s="24"/>
      <c r="BT18" s="24"/>
      <c r="BU18" s="24"/>
      <c r="BV18" s="186"/>
      <c r="BW18" s="24"/>
      <c r="BX18" s="24"/>
      <c r="BY18" s="24"/>
      <c r="BZ18" s="186"/>
      <c r="CA18" s="24"/>
      <c r="CB18" s="24"/>
      <c r="CC18" s="24"/>
      <c r="CD18" s="186"/>
      <c r="CE18" s="24"/>
      <c r="CF18" s="24"/>
      <c r="CG18" s="24"/>
      <c r="CH18" s="186"/>
      <c r="CI18" s="24"/>
      <c r="CJ18" s="24"/>
      <c r="CK18" s="24"/>
      <c r="CL18" s="186"/>
      <c r="CM18" s="24">
        <v>1</v>
      </c>
      <c r="CN18" s="24"/>
      <c r="CO18" s="24"/>
      <c r="CP18" s="186"/>
      <c r="CQ18" s="24"/>
      <c r="CR18" s="24"/>
      <c r="CS18" s="24"/>
      <c r="CT18" s="186"/>
      <c r="CU18" s="24"/>
      <c r="CV18" s="24"/>
      <c r="CW18" s="24"/>
      <c r="CX18" s="186"/>
      <c r="CY18" s="24"/>
      <c r="CZ18" s="24"/>
      <c r="DA18" s="24"/>
      <c r="DB18" s="186"/>
      <c r="DC18" s="24"/>
      <c r="DD18" s="24"/>
      <c r="DE18" s="24"/>
      <c r="DF18" s="272"/>
      <c r="DG18" s="24">
        <v>1</v>
      </c>
      <c r="DH18" s="24"/>
      <c r="DI18" s="24"/>
      <c r="DJ18" s="272"/>
      <c r="DK18" s="273"/>
      <c r="DL18" s="273"/>
      <c r="DM18" s="273"/>
      <c r="DN18" s="272"/>
      <c r="DO18" s="273"/>
      <c r="DP18" s="273"/>
      <c r="DQ18" s="273"/>
    </row>
    <row r="19" spans="2:121" ht="13.6" customHeight="1" x14ac:dyDescent="0.25">
      <c r="B19" s="17" t="s">
        <v>491</v>
      </c>
      <c r="C19" s="18" t="s">
        <v>423</v>
      </c>
      <c r="D19" s="24">
        <f>_xlfn.XLOOKUP($B19,Batting!$B$5:$B$65,Batting!$D$5:$D$65,"")</f>
        <v>1</v>
      </c>
      <c r="E19" s="24">
        <f t="shared" si="0"/>
        <v>2</v>
      </c>
      <c r="F19" s="24" t="str">
        <f t="shared" si="1"/>
        <v>0</v>
      </c>
      <c r="G19" s="6" t="str">
        <f t="shared" si="2"/>
        <v>0</v>
      </c>
      <c r="I19" s="34">
        <f t="shared" si="3"/>
        <v>16</v>
      </c>
      <c r="J19" s="186"/>
      <c r="K19" s="24"/>
      <c r="L19" s="24"/>
      <c r="M19" s="24"/>
      <c r="N19" s="186"/>
      <c r="O19" s="24"/>
      <c r="P19" s="24"/>
      <c r="Q19" s="24"/>
      <c r="R19" s="186"/>
      <c r="S19" s="24"/>
      <c r="T19" s="24"/>
      <c r="U19" s="24"/>
      <c r="V19" s="186"/>
      <c r="W19" s="24"/>
      <c r="X19" s="24"/>
      <c r="Y19" s="24"/>
      <c r="Z19" s="186"/>
      <c r="AA19" s="24"/>
      <c r="AB19" s="24"/>
      <c r="AC19" s="24"/>
      <c r="AD19" s="186"/>
      <c r="AE19" s="24"/>
      <c r="AF19" s="24"/>
      <c r="AG19" s="24"/>
      <c r="AH19" s="186"/>
      <c r="AI19" s="24"/>
      <c r="AJ19" s="24"/>
      <c r="AK19" s="24"/>
      <c r="AL19" s="186"/>
      <c r="AM19" s="24"/>
      <c r="AN19" s="24"/>
      <c r="AO19" s="24"/>
      <c r="AP19" s="186"/>
      <c r="AQ19" s="24"/>
      <c r="AR19" s="24"/>
      <c r="AS19" s="24"/>
      <c r="AT19" s="186"/>
      <c r="AU19" s="24"/>
      <c r="AV19" s="24"/>
      <c r="AW19" s="24"/>
      <c r="AX19" s="186"/>
      <c r="AY19" s="24"/>
      <c r="AZ19" s="24"/>
      <c r="BA19" s="24"/>
      <c r="BB19" s="186"/>
      <c r="BC19" s="24"/>
      <c r="BD19" s="24"/>
      <c r="BE19" s="24"/>
      <c r="BF19" s="186"/>
      <c r="BG19" s="24"/>
      <c r="BH19" s="24"/>
      <c r="BI19" s="24"/>
      <c r="BJ19" s="186"/>
      <c r="BK19" s="24"/>
      <c r="BL19" s="24"/>
      <c r="BM19" s="24"/>
      <c r="BN19" s="186"/>
      <c r="BO19" s="24"/>
      <c r="BP19" s="24"/>
      <c r="BQ19" s="24"/>
      <c r="BR19" s="186"/>
      <c r="BS19" s="24"/>
      <c r="BT19" s="24"/>
      <c r="BU19" s="24"/>
      <c r="BV19" s="186"/>
      <c r="BW19" s="24"/>
      <c r="BX19" s="24"/>
      <c r="BY19" s="24"/>
      <c r="BZ19" s="186"/>
      <c r="CA19" s="24"/>
      <c r="CB19" s="24"/>
      <c r="CC19" s="24"/>
      <c r="CD19" s="186"/>
      <c r="CE19" s="24"/>
      <c r="CF19" s="24"/>
      <c r="CG19" s="24"/>
      <c r="CH19" s="186"/>
      <c r="CI19" s="24"/>
      <c r="CJ19" s="24"/>
      <c r="CK19" s="24"/>
      <c r="CL19" s="186"/>
      <c r="CM19" s="24"/>
      <c r="CN19" s="24"/>
      <c r="CO19" s="24"/>
      <c r="CP19" s="186"/>
      <c r="CQ19" s="24"/>
      <c r="CR19" s="24"/>
      <c r="CS19" s="24"/>
      <c r="CT19" s="186"/>
      <c r="CU19" s="24">
        <v>2</v>
      </c>
      <c r="CV19" s="24"/>
      <c r="CW19" s="24"/>
      <c r="CX19" s="186"/>
      <c r="CY19" s="24"/>
      <c r="CZ19" s="24"/>
      <c r="DA19" s="24"/>
      <c r="DB19" s="186"/>
      <c r="DC19" s="24"/>
      <c r="DD19" s="24"/>
      <c r="DE19" s="24"/>
      <c r="DF19" s="272"/>
      <c r="DG19" s="24"/>
      <c r="DH19" s="24"/>
      <c r="DI19" s="24"/>
      <c r="DJ19" s="272"/>
      <c r="DK19" s="273"/>
      <c r="DL19" s="273"/>
      <c r="DM19" s="273"/>
      <c r="DN19" s="272"/>
      <c r="DO19" s="273"/>
      <c r="DP19" s="273"/>
      <c r="DQ19" s="273"/>
    </row>
    <row r="20" spans="2:121" ht="13.6" customHeight="1" x14ac:dyDescent="0.25">
      <c r="B20" s="17" t="s">
        <v>355</v>
      </c>
      <c r="C20" s="18" t="s">
        <v>423</v>
      </c>
      <c r="D20" s="24">
        <f>_xlfn.XLOOKUP($B20,Batting!$B$5:$B$65,Batting!$D$5:$D$65,"")</f>
        <v>5</v>
      </c>
      <c r="E20" s="24">
        <f t="shared" si="0"/>
        <v>2</v>
      </c>
      <c r="F20" s="24" t="str">
        <f t="shared" si="1"/>
        <v>0</v>
      </c>
      <c r="G20" s="6" t="str">
        <f t="shared" si="2"/>
        <v>0</v>
      </c>
      <c r="I20" s="34">
        <f t="shared" si="3"/>
        <v>16</v>
      </c>
      <c r="J20" s="186"/>
      <c r="K20" s="24"/>
      <c r="L20" s="24"/>
      <c r="M20" s="24"/>
      <c r="N20" s="186"/>
      <c r="O20" s="24"/>
      <c r="P20" s="24"/>
      <c r="Q20" s="24"/>
      <c r="R20" s="186"/>
      <c r="S20" s="24"/>
      <c r="T20" s="24"/>
      <c r="U20" s="24"/>
      <c r="V20" s="186"/>
      <c r="W20" s="24"/>
      <c r="X20" s="24"/>
      <c r="Y20" s="24"/>
      <c r="Z20" s="186"/>
      <c r="AA20" s="24"/>
      <c r="AB20" s="24"/>
      <c r="AC20" s="24"/>
      <c r="AD20" s="186"/>
      <c r="AE20" s="24"/>
      <c r="AF20" s="24"/>
      <c r="AG20" s="24"/>
      <c r="AH20" s="186"/>
      <c r="AI20" s="24"/>
      <c r="AJ20" s="24"/>
      <c r="AK20" s="24"/>
      <c r="AL20" s="186"/>
      <c r="AM20" s="24"/>
      <c r="AN20" s="24"/>
      <c r="AO20" s="24"/>
      <c r="AP20" s="186"/>
      <c r="AQ20" s="24"/>
      <c r="AR20" s="24"/>
      <c r="AS20" s="24"/>
      <c r="AT20" s="186"/>
      <c r="AU20" s="24"/>
      <c r="AV20" s="24"/>
      <c r="AW20" s="24"/>
      <c r="AX20" s="186"/>
      <c r="AY20" s="24"/>
      <c r="AZ20" s="24"/>
      <c r="BA20" s="24"/>
      <c r="BB20" s="186"/>
      <c r="BC20" s="24"/>
      <c r="BD20" s="24"/>
      <c r="BE20" s="24"/>
      <c r="BF20" s="186"/>
      <c r="BG20" s="24"/>
      <c r="BH20" s="24"/>
      <c r="BI20" s="24"/>
      <c r="BJ20" s="186"/>
      <c r="BK20" s="24"/>
      <c r="BL20" s="24"/>
      <c r="BM20" s="24"/>
      <c r="BN20" s="186"/>
      <c r="BO20" s="24">
        <v>1</v>
      </c>
      <c r="BP20" s="24"/>
      <c r="BQ20" s="24"/>
      <c r="BR20" s="186"/>
      <c r="BS20" s="24"/>
      <c r="BT20" s="24"/>
      <c r="BU20" s="24"/>
      <c r="BV20" s="186"/>
      <c r="BW20" s="24"/>
      <c r="BX20" s="24"/>
      <c r="BY20" s="24"/>
      <c r="BZ20" s="186"/>
      <c r="CA20" s="24"/>
      <c r="CB20" s="24"/>
      <c r="CC20" s="24"/>
      <c r="CD20" s="186"/>
      <c r="CE20" s="24">
        <v>1</v>
      </c>
      <c r="CF20" s="24"/>
      <c r="CG20" s="24"/>
      <c r="CH20" s="186"/>
      <c r="CI20" s="24"/>
      <c r="CJ20" s="24"/>
      <c r="CK20" s="24"/>
      <c r="CL20" s="186"/>
      <c r="CM20" s="24"/>
      <c r="CN20" s="24"/>
      <c r="CO20" s="24"/>
      <c r="CP20" s="186"/>
      <c r="CQ20" s="24"/>
      <c r="CR20" s="24"/>
      <c r="CS20" s="24"/>
      <c r="CT20" s="186"/>
      <c r="CU20" s="24"/>
      <c r="CV20" s="24"/>
      <c r="CW20" s="24"/>
      <c r="CX20" s="186"/>
      <c r="CY20" s="24"/>
      <c r="CZ20" s="24"/>
      <c r="DA20" s="24"/>
      <c r="DB20" s="186"/>
      <c r="DC20" s="24"/>
      <c r="DD20" s="24"/>
      <c r="DE20" s="24"/>
      <c r="DF20" s="272"/>
      <c r="DG20" s="24"/>
      <c r="DH20" s="24"/>
      <c r="DI20" s="24"/>
      <c r="DJ20" s="272"/>
      <c r="DK20" s="273"/>
      <c r="DL20" s="273"/>
      <c r="DM20" s="273"/>
      <c r="DN20" s="272"/>
      <c r="DO20" s="273"/>
      <c r="DP20" s="273"/>
      <c r="DQ20" s="273"/>
    </row>
    <row r="21" spans="2:121" ht="13.6" customHeight="1" x14ac:dyDescent="0.25">
      <c r="B21" s="17" t="s">
        <v>334</v>
      </c>
      <c r="C21" s="18" t="s">
        <v>419</v>
      </c>
      <c r="D21" s="24">
        <f>_xlfn.XLOOKUP($B21,Batting!$B$5:$B$65,Batting!$D$5:$D$65,"")</f>
        <v>2</v>
      </c>
      <c r="E21" s="24">
        <f t="shared" si="0"/>
        <v>2</v>
      </c>
      <c r="F21" s="24" t="str">
        <f t="shared" si="1"/>
        <v>0</v>
      </c>
      <c r="G21" s="6" t="str">
        <f t="shared" si="2"/>
        <v>0</v>
      </c>
      <c r="I21" s="34">
        <f t="shared" si="3"/>
        <v>16</v>
      </c>
      <c r="J21" s="186"/>
      <c r="K21" s="24"/>
      <c r="L21" s="24"/>
      <c r="M21" s="24"/>
      <c r="N21" s="186"/>
      <c r="O21" s="24"/>
      <c r="P21" s="24"/>
      <c r="Q21" s="24"/>
      <c r="R21" s="186"/>
      <c r="S21" s="24"/>
      <c r="T21" s="24"/>
      <c r="U21" s="24"/>
      <c r="V21" s="186"/>
      <c r="W21" s="24"/>
      <c r="X21" s="24"/>
      <c r="Y21" s="24"/>
      <c r="Z21" s="186"/>
      <c r="AA21" s="24"/>
      <c r="AB21" s="24"/>
      <c r="AC21" s="24"/>
      <c r="AD21" s="186"/>
      <c r="AE21" s="24"/>
      <c r="AF21" s="24"/>
      <c r="AG21" s="24"/>
      <c r="AH21" s="186"/>
      <c r="AI21" s="24"/>
      <c r="AJ21" s="24"/>
      <c r="AK21" s="24"/>
      <c r="AL21" s="186"/>
      <c r="AM21" s="24"/>
      <c r="AN21" s="24"/>
      <c r="AO21" s="24"/>
      <c r="AP21" s="186"/>
      <c r="AQ21" s="24"/>
      <c r="AR21" s="24"/>
      <c r="AS21" s="24"/>
      <c r="AT21" s="186"/>
      <c r="AU21" s="24"/>
      <c r="AV21" s="24"/>
      <c r="AW21" s="24"/>
      <c r="AX21" s="186"/>
      <c r="AY21" s="24"/>
      <c r="AZ21" s="24"/>
      <c r="BA21" s="24"/>
      <c r="BB21" s="186"/>
      <c r="BC21" s="24">
        <v>2</v>
      </c>
      <c r="BD21" s="24"/>
      <c r="BE21" s="24"/>
      <c r="BF21" s="186"/>
      <c r="BG21" s="24"/>
      <c r="BH21" s="24"/>
      <c r="BI21" s="24"/>
      <c r="BJ21" s="186"/>
      <c r="BK21" s="24"/>
      <c r="BL21" s="24"/>
      <c r="BM21" s="24"/>
      <c r="BN21" s="186"/>
      <c r="BO21" s="24"/>
      <c r="BP21" s="24"/>
      <c r="BQ21" s="24"/>
      <c r="BR21" s="186"/>
      <c r="BS21" s="24"/>
      <c r="BT21" s="24"/>
      <c r="BU21" s="24"/>
      <c r="BV21" s="186"/>
      <c r="BW21" s="24"/>
      <c r="BX21" s="24"/>
      <c r="BY21" s="24"/>
      <c r="BZ21" s="186"/>
      <c r="CA21" s="24"/>
      <c r="CB21" s="24"/>
      <c r="CC21" s="24"/>
      <c r="CD21" s="186"/>
      <c r="CE21" s="24"/>
      <c r="CF21" s="24"/>
      <c r="CG21" s="24"/>
      <c r="CH21" s="186"/>
      <c r="CI21" s="24"/>
      <c r="CJ21" s="24"/>
      <c r="CK21" s="24"/>
      <c r="CL21" s="186"/>
      <c r="CM21" s="24"/>
      <c r="CN21" s="24"/>
      <c r="CO21" s="24"/>
      <c r="CP21" s="186"/>
      <c r="CQ21" s="24"/>
      <c r="CR21" s="24"/>
      <c r="CS21" s="24"/>
      <c r="CT21" s="186"/>
      <c r="CU21" s="24"/>
      <c r="CV21" s="24"/>
      <c r="CW21" s="24"/>
      <c r="CX21" s="186"/>
      <c r="CY21" s="24"/>
      <c r="CZ21" s="24"/>
      <c r="DA21" s="24"/>
      <c r="DB21" s="186"/>
      <c r="DC21" s="24"/>
      <c r="DD21" s="24"/>
      <c r="DE21" s="24"/>
      <c r="DF21" s="272"/>
      <c r="DG21" s="24"/>
      <c r="DH21" s="24"/>
      <c r="DI21" s="24"/>
      <c r="DJ21" s="272"/>
      <c r="DK21" s="273"/>
      <c r="DL21" s="273"/>
      <c r="DM21" s="273"/>
      <c r="DN21" s="272"/>
      <c r="DO21" s="273"/>
      <c r="DP21" s="273"/>
      <c r="DQ21" s="273"/>
    </row>
    <row r="22" spans="2:121" ht="13.6" customHeight="1" x14ac:dyDescent="0.25">
      <c r="B22" s="17" t="s">
        <v>207</v>
      </c>
      <c r="C22" s="18" t="s">
        <v>419</v>
      </c>
      <c r="D22" s="24">
        <f>_xlfn.XLOOKUP($B22,Batting!$B$5:$B$65,Batting!$D$5:$D$65,"")</f>
        <v>8</v>
      </c>
      <c r="E22" s="24">
        <f t="shared" si="0"/>
        <v>2</v>
      </c>
      <c r="F22" s="24" t="str">
        <f t="shared" si="1"/>
        <v>0</v>
      </c>
      <c r="G22" s="6" t="str">
        <f t="shared" si="2"/>
        <v>0</v>
      </c>
      <c r="I22" s="34">
        <f t="shared" si="3"/>
        <v>16</v>
      </c>
      <c r="J22" s="186"/>
      <c r="K22" s="24"/>
      <c r="L22" s="24"/>
      <c r="M22" s="24"/>
      <c r="N22" s="186"/>
      <c r="O22" s="24"/>
      <c r="P22" s="24"/>
      <c r="Q22" s="24"/>
      <c r="R22" s="186"/>
      <c r="S22" s="24"/>
      <c r="T22" s="24"/>
      <c r="U22" s="24"/>
      <c r="V22" s="186"/>
      <c r="W22" s="24"/>
      <c r="X22" s="24"/>
      <c r="Y22" s="24"/>
      <c r="Z22" s="186"/>
      <c r="AA22" s="24"/>
      <c r="AB22" s="24"/>
      <c r="AC22" s="24"/>
      <c r="AD22" s="186"/>
      <c r="AE22" s="24"/>
      <c r="AF22" s="24"/>
      <c r="AG22" s="24"/>
      <c r="AH22" s="186"/>
      <c r="AI22" s="24"/>
      <c r="AJ22" s="24"/>
      <c r="AK22" s="24"/>
      <c r="AL22" s="186"/>
      <c r="AM22" s="24"/>
      <c r="AN22" s="24"/>
      <c r="AO22" s="24"/>
      <c r="AP22" s="186"/>
      <c r="AQ22" s="24"/>
      <c r="AR22" s="24"/>
      <c r="AS22" s="24"/>
      <c r="AT22" s="186"/>
      <c r="AU22" s="24"/>
      <c r="AV22" s="24"/>
      <c r="AW22" s="24"/>
      <c r="AX22" s="186"/>
      <c r="AY22" s="24">
        <v>1</v>
      </c>
      <c r="AZ22" s="24"/>
      <c r="BA22" s="24"/>
      <c r="BB22" s="186"/>
      <c r="BC22" s="24">
        <v>1</v>
      </c>
      <c r="BD22" s="24"/>
      <c r="BE22" s="24"/>
      <c r="BF22" s="186"/>
      <c r="BG22" s="24"/>
      <c r="BH22" s="24"/>
      <c r="BI22" s="24"/>
      <c r="BJ22" s="186"/>
      <c r="BK22" s="24"/>
      <c r="BL22" s="24"/>
      <c r="BM22" s="24"/>
      <c r="BN22" s="186"/>
      <c r="BO22" s="24"/>
      <c r="BP22" s="24"/>
      <c r="BQ22" s="24"/>
      <c r="BR22" s="186"/>
      <c r="BS22" s="24"/>
      <c r="BT22" s="24"/>
      <c r="BU22" s="24"/>
      <c r="BV22" s="186"/>
      <c r="BW22" s="24"/>
      <c r="BX22" s="24"/>
      <c r="BY22" s="24"/>
      <c r="BZ22" s="186"/>
      <c r="CA22" s="24"/>
      <c r="CB22" s="24"/>
      <c r="CC22" s="24"/>
      <c r="CD22" s="186"/>
      <c r="CE22" s="24"/>
      <c r="CF22" s="24"/>
      <c r="CG22" s="24"/>
      <c r="CH22" s="186"/>
      <c r="CI22" s="24"/>
      <c r="CJ22" s="24"/>
      <c r="CK22" s="24"/>
      <c r="CL22" s="186"/>
      <c r="CM22" s="24"/>
      <c r="CN22" s="24"/>
      <c r="CO22" s="24"/>
      <c r="CP22" s="186"/>
      <c r="CQ22" s="24"/>
      <c r="CR22" s="24"/>
      <c r="CS22" s="24"/>
      <c r="CT22" s="186"/>
      <c r="CU22" s="24"/>
      <c r="CV22" s="24"/>
      <c r="CW22" s="24"/>
      <c r="CX22" s="186"/>
      <c r="CY22" s="24"/>
      <c r="CZ22" s="24"/>
      <c r="DA22" s="24"/>
      <c r="DB22" s="186"/>
      <c r="DC22" s="24"/>
      <c r="DD22" s="24"/>
      <c r="DE22" s="24"/>
      <c r="DF22" s="272"/>
      <c r="DG22" s="24"/>
      <c r="DH22" s="24"/>
      <c r="DI22" s="24"/>
      <c r="DJ22" s="272"/>
      <c r="DK22" s="273"/>
      <c r="DL22" s="273"/>
      <c r="DM22" s="273"/>
      <c r="DN22" s="272"/>
      <c r="DO22" s="273"/>
      <c r="DP22" s="273"/>
      <c r="DQ22" s="273"/>
    </row>
    <row r="23" spans="2:121" ht="13.6" customHeight="1" x14ac:dyDescent="0.25">
      <c r="B23" s="17" t="s">
        <v>471</v>
      </c>
      <c r="C23" s="18" t="s">
        <v>430</v>
      </c>
      <c r="D23" s="24">
        <f>_xlfn.XLOOKUP($B23,Batting!$B$5:$B$65,Batting!$D$5:$D$65,"")</f>
        <v>5</v>
      </c>
      <c r="E23" s="24">
        <f t="shared" si="0"/>
        <v>2</v>
      </c>
      <c r="F23" s="24" t="str">
        <f t="shared" si="1"/>
        <v>0</v>
      </c>
      <c r="G23" s="6" t="str">
        <f t="shared" si="2"/>
        <v>0</v>
      </c>
      <c r="I23" s="34">
        <f t="shared" si="3"/>
        <v>16</v>
      </c>
      <c r="J23" s="186"/>
      <c r="K23" s="24"/>
      <c r="L23" s="24"/>
      <c r="M23" s="24"/>
      <c r="N23" s="186"/>
      <c r="O23" s="24"/>
      <c r="P23" s="24"/>
      <c r="Q23" s="24"/>
      <c r="R23" s="186"/>
      <c r="S23" s="24"/>
      <c r="T23" s="24"/>
      <c r="U23" s="24"/>
      <c r="V23" s="186"/>
      <c r="W23" s="24"/>
      <c r="X23" s="24"/>
      <c r="Y23" s="24"/>
      <c r="Z23" s="186"/>
      <c r="AA23" s="24"/>
      <c r="AB23" s="24"/>
      <c r="AC23" s="24"/>
      <c r="AD23" s="186"/>
      <c r="AE23" s="24"/>
      <c r="AF23" s="24"/>
      <c r="AG23" s="24"/>
      <c r="AH23" s="186"/>
      <c r="AI23" s="24"/>
      <c r="AJ23" s="24"/>
      <c r="AK23" s="24"/>
      <c r="AL23" s="186"/>
      <c r="AM23" s="24"/>
      <c r="AN23" s="24"/>
      <c r="AO23" s="24"/>
      <c r="AP23" s="186"/>
      <c r="AQ23" s="24"/>
      <c r="AR23" s="24"/>
      <c r="AS23" s="24"/>
      <c r="AT23" s="186"/>
      <c r="AU23" s="24"/>
      <c r="AV23" s="24"/>
      <c r="AW23" s="24"/>
      <c r="AX23" s="186"/>
      <c r="AY23" s="24"/>
      <c r="AZ23" s="24"/>
      <c r="BA23" s="24"/>
      <c r="BB23" s="186"/>
      <c r="BC23" s="24"/>
      <c r="BD23" s="24"/>
      <c r="BE23" s="24"/>
      <c r="BF23" s="186"/>
      <c r="BG23" s="24"/>
      <c r="BH23" s="24"/>
      <c r="BI23" s="24"/>
      <c r="BJ23" s="186"/>
      <c r="BK23" s="24"/>
      <c r="BL23" s="24"/>
      <c r="BM23" s="24"/>
      <c r="BN23" s="186"/>
      <c r="BO23" s="24"/>
      <c r="BP23" s="24"/>
      <c r="BQ23" s="24"/>
      <c r="BR23" s="186"/>
      <c r="BS23" s="24"/>
      <c r="BT23" s="24"/>
      <c r="BU23" s="24"/>
      <c r="BV23" s="186"/>
      <c r="BW23" s="24"/>
      <c r="BX23" s="24"/>
      <c r="BY23" s="24"/>
      <c r="BZ23" s="186"/>
      <c r="CA23" s="24"/>
      <c r="CB23" s="24"/>
      <c r="CC23" s="24"/>
      <c r="CD23" s="186"/>
      <c r="CE23" s="24">
        <v>1</v>
      </c>
      <c r="CF23" s="24"/>
      <c r="CG23" s="24"/>
      <c r="CH23" s="186"/>
      <c r="CI23" s="24"/>
      <c r="CJ23" s="24"/>
      <c r="CK23" s="24"/>
      <c r="CL23" s="186"/>
      <c r="CM23" s="24"/>
      <c r="CN23" s="24"/>
      <c r="CO23" s="24"/>
      <c r="CP23" s="186"/>
      <c r="CQ23" s="24"/>
      <c r="CR23" s="24"/>
      <c r="CS23" s="24"/>
      <c r="CT23" s="186"/>
      <c r="CU23" s="24">
        <v>1</v>
      </c>
      <c r="CV23" s="24"/>
      <c r="CW23" s="24"/>
      <c r="CX23" s="186"/>
      <c r="CY23" s="24"/>
      <c r="CZ23" s="24"/>
      <c r="DA23" s="24"/>
      <c r="DB23" s="186"/>
      <c r="DC23" s="24"/>
      <c r="DD23" s="24"/>
      <c r="DE23" s="24"/>
      <c r="DF23" s="272"/>
      <c r="DG23" s="24"/>
      <c r="DH23" s="24"/>
      <c r="DI23" s="24"/>
      <c r="DJ23" s="272"/>
      <c r="DK23" s="273"/>
      <c r="DL23" s="273"/>
      <c r="DM23" s="273"/>
      <c r="DN23" s="272"/>
      <c r="DO23" s="273"/>
      <c r="DP23" s="273"/>
      <c r="DQ23" s="273"/>
    </row>
    <row r="24" spans="2:121" ht="13.6" customHeight="1" x14ac:dyDescent="0.25">
      <c r="B24" s="17" t="s">
        <v>292</v>
      </c>
      <c r="C24" s="18" t="s">
        <v>423</v>
      </c>
      <c r="D24" s="24">
        <f>_xlfn.XLOOKUP($B24,Batting!$B$5:$B$65,Batting!$D$5:$D$65,"")</f>
        <v>4</v>
      </c>
      <c r="E24" s="24">
        <f t="shared" si="0"/>
        <v>1</v>
      </c>
      <c r="F24" s="24" t="str">
        <f t="shared" si="1"/>
        <v>0</v>
      </c>
      <c r="G24" s="6" t="str">
        <f t="shared" si="2"/>
        <v>0</v>
      </c>
      <c r="I24" s="34">
        <f t="shared" si="3"/>
        <v>8</v>
      </c>
      <c r="J24" s="186"/>
      <c r="K24" s="24"/>
      <c r="L24" s="24"/>
      <c r="M24" s="24"/>
      <c r="N24" s="186"/>
      <c r="O24" s="24"/>
      <c r="P24" s="24"/>
      <c r="Q24" s="24"/>
      <c r="R24" s="186"/>
      <c r="S24" s="24"/>
      <c r="T24" s="24"/>
      <c r="U24" s="24"/>
      <c r="V24" s="186"/>
      <c r="W24" s="24"/>
      <c r="X24" s="24"/>
      <c r="Y24" s="24"/>
      <c r="Z24" s="186"/>
      <c r="AA24" s="24"/>
      <c r="AB24" s="24"/>
      <c r="AC24" s="24"/>
      <c r="AD24" s="186"/>
      <c r="AE24" s="24"/>
      <c r="AF24" s="24"/>
      <c r="AG24" s="24"/>
      <c r="AH24" s="186"/>
      <c r="AI24" s="24"/>
      <c r="AJ24" s="24"/>
      <c r="AK24" s="24"/>
      <c r="AL24" s="186"/>
      <c r="AM24" s="24"/>
      <c r="AN24" s="24"/>
      <c r="AO24" s="24"/>
      <c r="AP24" s="186"/>
      <c r="AQ24" s="24"/>
      <c r="AR24" s="24"/>
      <c r="AS24" s="24"/>
      <c r="AT24" s="186"/>
      <c r="AU24" s="24"/>
      <c r="AV24" s="24"/>
      <c r="AW24" s="24"/>
      <c r="AX24" s="186"/>
      <c r="AY24" s="24"/>
      <c r="AZ24" s="24"/>
      <c r="BA24" s="24"/>
      <c r="BB24" s="186"/>
      <c r="BC24" s="24"/>
      <c r="BD24" s="24"/>
      <c r="BE24" s="24"/>
      <c r="BF24" s="186"/>
      <c r="BG24" s="24"/>
      <c r="BH24" s="24"/>
      <c r="BI24" s="24"/>
      <c r="BJ24" s="186"/>
      <c r="BK24" s="24"/>
      <c r="BL24" s="24"/>
      <c r="BM24" s="24"/>
      <c r="BN24" s="186"/>
      <c r="BO24" s="24"/>
      <c r="BP24" s="24"/>
      <c r="BQ24" s="24"/>
      <c r="BR24" s="186"/>
      <c r="BS24" s="24"/>
      <c r="BT24" s="24"/>
      <c r="BU24" s="24"/>
      <c r="BV24" s="186"/>
      <c r="BW24" s="24">
        <v>1</v>
      </c>
      <c r="BX24" s="24"/>
      <c r="BY24" s="24"/>
      <c r="BZ24" s="186"/>
      <c r="CA24" s="24"/>
      <c r="CB24" s="24"/>
      <c r="CC24" s="24"/>
      <c r="CD24" s="186"/>
      <c r="CE24" s="24"/>
      <c r="CF24" s="24"/>
      <c r="CG24" s="24"/>
      <c r="CH24" s="186"/>
      <c r="CI24" s="24"/>
      <c r="CJ24" s="24"/>
      <c r="CK24" s="24"/>
      <c r="CL24" s="186"/>
      <c r="CM24" s="24"/>
      <c r="CN24" s="24"/>
      <c r="CO24" s="24"/>
      <c r="CP24" s="186"/>
      <c r="CQ24" s="24"/>
      <c r="CR24" s="24"/>
      <c r="CS24" s="24"/>
      <c r="CT24" s="186"/>
      <c r="CU24" s="24"/>
      <c r="CV24" s="24"/>
      <c r="CW24" s="24"/>
      <c r="CX24" s="186"/>
      <c r="CY24" s="24"/>
      <c r="CZ24" s="24"/>
      <c r="DA24" s="24"/>
      <c r="DB24" s="186"/>
      <c r="DC24" s="24"/>
      <c r="DD24" s="24"/>
      <c r="DE24" s="24"/>
      <c r="DF24" s="272"/>
      <c r="DG24" s="24"/>
      <c r="DH24" s="24"/>
      <c r="DI24" s="24"/>
      <c r="DJ24" s="272"/>
      <c r="DK24" s="273"/>
      <c r="DL24" s="273"/>
      <c r="DM24" s="273"/>
      <c r="DN24" s="272"/>
      <c r="DO24" s="273"/>
      <c r="DP24" s="273"/>
      <c r="DQ24" s="273"/>
    </row>
    <row r="25" spans="2:121" ht="13.6" customHeight="1" x14ac:dyDescent="0.25">
      <c r="B25" s="17" t="s">
        <v>288</v>
      </c>
      <c r="C25" s="18" t="s">
        <v>420</v>
      </c>
      <c r="D25" s="24">
        <f>_xlfn.XLOOKUP($B25,Batting!$B$5:$B$65,Batting!$D$5:$D$65,"")</f>
        <v>3</v>
      </c>
      <c r="E25" s="24">
        <f t="shared" si="0"/>
        <v>1</v>
      </c>
      <c r="F25" s="24" t="str">
        <f t="shared" si="1"/>
        <v>0</v>
      </c>
      <c r="G25" s="6" t="str">
        <f t="shared" si="2"/>
        <v>0</v>
      </c>
      <c r="I25" s="34">
        <f t="shared" si="3"/>
        <v>8</v>
      </c>
      <c r="J25" s="186"/>
      <c r="K25" s="24"/>
      <c r="L25" s="24"/>
      <c r="M25" s="24"/>
      <c r="N25" s="186"/>
      <c r="O25" s="24"/>
      <c r="P25" s="24"/>
      <c r="Q25" s="24"/>
      <c r="R25" s="186"/>
      <c r="S25" s="24"/>
      <c r="T25" s="24"/>
      <c r="U25" s="24"/>
      <c r="V25" s="186"/>
      <c r="W25" s="24"/>
      <c r="X25" s="24"/>
      <c r="Y25" s="24"/>
      <c r="Z25" s="186"/>
      <c r="AA25" s="24"/>
      <c r="AB25" s="24"/>
      <c r="AC25" s="24"/>
      <c r="AD25" s="186"/>
      <c r="AE25" s="24"/>
      <c r="AF25" s="24"/>
      <c r="AG25" s="24"/>
      <c r="AH25" s="186"/>
      <c r="AI25" s="24"/>
      <c r="AJ25" s="24"/>
      <c r="AK25" s="24"/>
      <c r="AL25" s="186"/>
      <c r="AM25" s="24"/>
      <c r="AN25" s="24"/>
      <c r="AO25" s="24"/>
      <c r="AP25" s="186"/>
      <c r="AQ25" s="24">
        <v>1</v>
      </c>
      <c r="AR25" s="24"/>
      <c r="AS25" s="24"/>
      <c r="AT25" s="186"/>
      <c r="AU25" s="24"/>
      <c r="AV25" s="24"/>
      <c r="AW25" s="24"/>
      <c r="AX25" s="186"/>
      <c r="AY25" s="24"/>
      <c r="AZ25" s="24"/>
      <c r="BA25" s="24"/>
      <c r="BB25" s="186"/>
      <c r="BC25" s="24"/>
      <c r="BD25" s="24"/>
      <c r="BE25" s="24"/>
      <c r="BF25" s="186"/>
      <c r="BG25" s="24"/>
      <c r="BH25" s="24"/>
      <c r="BI25" s="24"/>
      <c r="BJ25" s="186"/>
      <c r="BK25" s="24"/>
      <c r="BL25" s="24"/>
      <c r="BM25" s="24"/>
      <c r="BN25" s="186"/>
      <c r="BO25" s="24"/>
      <c r="BP25" s="24"/>
      <c r="BQ25" s="24"/>
      <c r="BR25" s="186"/>
      <c r="BS25" s="24"/>
      <c r="BT25" s="24"/>
      <c r="BU25" s="24"/>
      <c r="BV25" s="186"/>
      <c r="BW25" s="24"/>
      <c r="BX25" s="24"/>
      <c r="BY25" s="24"/>
      <c r="BZ25" s="186"/>
      <c r="CA25" s="24"/>
      <c r="CB25" s="24"/>
      <c r="CC25" s="24"/>
      <c r="CD25" s="186"/>
      <c r="CE25" s="24"/>
      <c r="CF25" s="24"/>
      <c r="CG25" s="24"/>
      <c r="CH25" s="186"/>
      <c r="CI25" s="24"/>
      <c r="CJ25" s="24"/>
      <c r="CK25" s="24"/>
      <c r="CL25" s="186"/>
      <c r="CM25" s="24"/>
      <c r="CN25" s="24"/>
      <c r="CO25" s="24"/>
      <c r="CP25" s="186"/>
      <c r="CQ25" s="24"/>
      <c r="CR25" s="24"/>
      <c r="CS25" s="24"/>
      <c r="CT25" s="186"/>
      <c r="CU25" s="24"/>
      <c r="CV25" s="24"/>
      <c r="CW25" s="24"/>
      <c r="CX25" s="186"/>
      <c r="CY25" s="24"/>
      <c r="CZ25" s="24"/>
      <c r="DA25" s="24"/>
      <c r="DB25" s="186"/>
      <c r="DC25" s="24"/>
      <c r="DD25" s="24"/>
      <c r="DE25" s="24"/>
      <c r="DF25" s="272"/>
      <c r="DG25" s="24"/>
      <c r="DH25" s="24"/>
      <c r="DI25" s="24"/>
      <c r="DJ25" s="272"/>
      <c r="DK25" s="273"/>
      <c r="DL25" s="273"/>
      <c r="DM25" s="273"/>
      <c r="DN25" s="272"/>
      <c r="DO25" s="273"/>
      <c r="DP25" s="273"/>
      <c r="DQ25" s="273"/>
    </row>
    <row r="26" spans="2:121" ht="13.6" customHeight="1" x14ac:dyDescent="0.25">
      <c r="B26" s="17" t="s">
        <v>296</v>
      </c>
      <c r="C26" s="18" t="s">
        <v>420</v>
      </c>
      <c r="D26" s="24">
        <f>_xlfn.XLOOKUP($B26,Batting!$B$5:$B$65,Batting!$D$5:$D$65,"")</f>
        <v>1</v>
      </c>
      <c r="E26" s="24" t="str">
        <f t="shared" si="0"/>
        <v>0</v>
      </c>
      <c r="F26" s="24" t="str">
        <f t="shared" si="1"/>
        <v>0</v>
      </c>
      <c r="G26" s="6">
        <f t="shared" si="2"/>
        <v>1</v>
      </c>
      <c r="I26" s="34">
        <f t="shared" si="3"/>
        <v>8</v>
      </c>
      <c r="J26" s="186"/>
      <c r="K26" s="24"/>
      <c r="L26" s="24"/>
      <c r="M26" s="24"/>
      <c r="N26" s="186"/>
      <c r="O26" s="24"/>
      <c r="P26" s="24"/>
      <c r="Q26" s="24"/>
      <c r="R26" s="186"/>
      <c r="S26" s="24"/>
      <c r="T26" s="24"/>
      <c r="U26" s="24"/>
      <c r="V26" s="186"/>
      <c r="W26" s="24"/>
      <c r="X26" s="24"/>
      <c r="Y26" s="24"/>
      <c r="Z26" s="186"/>
      <c r="AA26" s="24"/>
      <c r="AB26" s="24"/>
      <c r="AC26" s="24">
        <v>1</v>
      </c>
      <c r="AD26" s="186"/>
      <c r="AE26" s="24"/>
      <c r="AF26" s="24"/>
      <c r="AG26" s="24"/>
      <c r="AH26" s="186"/>
      <c r="AI26" s="24"/>
      <c r="AJ26" s="24"/>
      <c r="AK26" s="24"/>
      <c r="AL26" s="186"/>
      <c r="AM26" s="24"/>
      <c r="AN26" s="24"/>
      <c r="AO26" s="24"/>
      <c r="AP26" s="186"/>
      <c r="AQ26" s="24"/>
      <c r="AR26" s="24"/>
      <c r="AS26" s="24"/>
      <c r="AT26" s="186"/>
      <c r="AU26" s="24"/>
      <c r="AV26" s="24"/>
      <c r="AW26" s="24"/>
      <c r="AX26" s="186"/>
      <c r="AY26" s="24"/>
      <c r="AZ26" s="24"/>
      <c r="BA26" s="24"/>
      <c r="BB26" s="186"/>
      <c r="BC26" s="24"/>
      <c r="BD26" s="24"/>
      <c r="BE26" s="24"/>
      <c r="BF26" s="186"/>
      <c r="BG26" s="24"/>
      <c r="BH26" s="24"/>
      <c r="BI26" s="24"/>
      <c r="BJ26" s="186"/>
      <c r="BK26" s="24"/>
      <c r="BL26" s="24"/>
      <c r="BM26" s="24"/>
      <c r="BN26" s="186"/>
      <c r="BO26" s="24"/>
      <c r="BP26" s="24"/>
      <c r="BQ26" s="24"/>
      <c r="BR26" s="186"/>
      <c r="BS26" s="24"/>
      <c r="BT26" s="24"/>
      <c r="BU26" s="24"/>
      <c r="BV26" s="186"/>
      <c r="BW26" s="24"/>
      <c r="BX26" s="24"/>
      <c r="BY26" s="24"/>
      <c r="BZ26" s="186"/>
      <c r="CA26" s="24"/>
      <c r="CB26" s="24"/>
      <c r="CC26" s="24"/>
      <c r="CD26" s="186"/>
      <c r="CE26" s="24"/>
      <c r="CF26" s="24"/>
      <c r="CG26" s="24"/>
      <c r="CH26" s="186"/>
      <c r="CI26" s="24"/>
      <c r="CJ26" s="24"/>
      <c r="CK26" s="24"/>
      <c r="CL26" s="186"/>
      <c r="CM26" s="24"/>
      <c r="CN26" s="24"/>
      <c r="CO26" s="24"/>
      <c r="CP26" s="186"/>
      <c r="CQ26" s="24"/>
      <c r="CR26" s="24"/>
      <c r="CS26" s="24"/>
      <c r="CT26" s="186"/>
      <c r="CU26" s="24"/>
      <c r="CV26" s="24"/>
      <c r="CW26" s="24"/>
      <c r="CX26" s="186"/>
      <c r="CY26" s="24"/>
      <c r="CZ26" s="24"/>
      <c r="DA26" s="24"/>
      <c r="DB26" s="186"/>
      <c r="DC26" s="24"/>
      <c r="DD26" s="24"/>
      <c r="DE26" s="24"/>
      <c r="DF26" s="272"/>
      <c r="DG26" s="24"/>
      <c r="DH26" s="24"/>
      <c r="DI26" s="24"/>
      <c r="DJ26" s="272"/>
      <c r="DK26" s="273"/>
      <c r="DL26" s="273"/>
      <c r="DM26" s="273"/>
      <c r="DN26" s="272"/>
      <c r="DO26" s="273"/>
      <c r="DP26" s="273"/>
      <c r="DQ26" s="273"/>
    </row>
    <row r="27" spans="2:121" ht="13.6" customHeight="1" x14ac:dyDescent="0.25">
      <c r="B27" s="17" t="s">
        <v>290</v>
      </c>
      <c r="C27" s="18" t="s">
        <v>423</v>
      </c>
      <c r="D27" s="24">
        <f>_xlfn.XLOOKUP($B27,Batting!$B$5:$B$65,Batting!$D$5:$D$65,"")</f>
        <v>4</v>
      </c>
      <c r="E27" s="24">
        <f t="shared" si="0"/>
        <v>1</v>
      </c>
      <c r="F27" s="24" t="str">
        <f t="shared" si="1"/>
        <v>0</v>
      </c>
      <c r="G27" s="6" t="str">
        <f t="shared" si="2"/>
        <v>0</v>
      </c>
      <c r="I27" s="34">
        <f t="shared" si="3"/>
        <v>8</v>
      </c>
      <c r="J27" s="186"/>
      <c r="K27" s="24"/>
      <c r="L27" s="24"/>
      <c r="M27" s="24"/>
      <c r="N27" s="186"/>
      <c r="O27" s="24"/>
      <c r="P27" s="24"/>
      <c r="Q27" s="24"/>
      <c r="R27" s="186"/>
      <c r="S27" s="24"/>
      <c r="T27" s="24"/>
      <c r="U27" s="24"/>
      <c r="V27" s="186"/>
      <c r="W27" s="24"/>
      <c r="X27" s="24"/>
      <c r="Y27" s="24"/>
      <c r="Z27" s="186"/>
      <c r="AA27" s="24"/>
      <c r="AB27" s="24"/>
      <c r="AC27" s="24"/>
      <c r="AD27" s="186"/>
      <c r="AE27" s="24"/>
      <c r="AF27" s="24"/>
      <c r="AG27" s="24"/>
      <c r="AH27" s="186"/>
      <c r="AI27" s="24"/>
      <c r="AJ27" s="24"/>
      <c r="AK27" s="24"/>
      <c r="AL27" s="186"/>
      <c r="AM27" s="24">
        <v>1</v>
      </c>
      <c r="AN27" s="24"/>
      <c r="AO27" s="24"/>
      <c r="AP27" s="186"/>
      <c r="AQ27" s="24"/>
      <c r="AR27" s="24"/>
      <c r="AS27" s="24"/>
      <c r="AT27" s="186"/>
      <c r="AU27" s="24"/>
      <c r="AV27" s="24"/>
      <c r="AW27" s="24"/>
      <c r="AX27" s="186"/>
      <c r="AY27" s="24"/>
      <c r="AZ27" s="24"/>
      <c r="BA27" s="24"/>
      <c r="BB27" s="186"/>
      <c r="BC27" s="24"/>
      <c r="BD27" s="24"/>
      <c r="BE27" s="24"/>
      <c r="BF27" s="186"/>
      <c r="BG27" s="24"/>
      <c r="BH27" s="24"/>
      <c r="BI27" s="24"/>
      <c r="BJ27" s="186"/>
      <c r="BK27" s="24"/>
      <c r="BL27" s="24"/>
      <c r="BM27" s="24"/>
      <c r="BN27" s="186"/>
      <c r="BO27" s="24"/>
      <c r="BP27" s="24"/>
      <c r="BQ27" s="24"/>
      <c r="BR27" s="186"/>
      <c r="BS27" s="24"/>
      <c r="BT27" s="24"/>
      <c r="BU27" s="24"/>
      <c r="BV27" s="186"/>
      <c r="BW27" s="24"/>
      <c r="BX27" s="24"/>
      <c r="BY27" s="24"/>
      <c r="BZ27" s="186"/>
      <c r="CA27" s="24"/>
      <c r="CB27" s="24"/>
      <c r="CC27" s="24"/>
      <c r="CD27" s="186"/>
      <c r="CE27" s="24"/>
      <c r="CF27" s="24"/>
      <c r="CG27" s="24"/>
      <c r="CH27" s="186"/>
      <c r="CI27" s="24"/>
      <c r="CJ27" s="24"/>
      <c r="CK27" s="24"/>
      <c r="CL27" s="186"/>
      <c r="CM27" s="24"/>
      <c r="CN27" s="24"/>
      <c r="CO27" s="24"/>
      <c r="CP27" s="186"/>
      <c r="CQ27" s="24"/>
      <c r="CR27" s="24"/>
      <c r="CS27" s="24"/>
      <c r="CT27" s="186"/>
      <c r="CU27" s="24"/>
      <c r="CV27" s="24"/>
      <c r="CW27" s="24"/>
      <c r="CX27" s="186"/>
      <c r="CY27" s="24"/>
      <c r="CZ27" s="24"/>
      <c r="DA27" s="24"/>
      <c r="DB27" s="186"/>
      <c r="DC27" s="24"/>
      <c r="DD27" s="24"/>
      <c r="DE27" s="24"/>
      <c r="DF27" s="272"/>
      <c r="DG27" s="24"/>
      <c r="DH27" s="24"/>
      <c r="DI27" s="24"/>
      <c r="DJ27" s="272"/>
      <c r="DK27" s="273"/>
      <c r="DL27" s="273"/>
      <c r="DM27" s="273"/>
      <c r="DN27" s="272"/>
      <c r="DO27" s="273"/>
      <c r="DP27" s="273"/>
      <c r="DQ27" s="273"/>
    </row>
    <row r="28" spans="2:121" ht="13.6" customHeight="1" x14ac:dyDescent="0.25">
      <c r="B28" s="17" t="s">
        <v>206</v>
      </c>
      <c r="C28" s="18" t="s">
        <v>421</v>
      </c>
      <c r="D28" s="24">
        <f>_xlfn.XLOOKUP($B28,Batting!$B$5:$B$65,Batting!$D$5:$D$65,"")</f>
        <v>6</v>
      </c>
      <c r="E28" s="24" t="str">
        <f t="shared" si="0"/>
        <v>0</v>
      </c>
      <c r="F28" s="24" t="str">
        <f t="shared" si="1"/>
        <v>0</v>
      </c>
      <c r="G28" s="6">
        <f t="shared" si="2"/>
        <v>1</v>
      </c>
      <c r="I28" s="34">
        <f t="shared" si="3"/>
        <v>8</v>
      </c>
      <c r="J28" s="186"/>
      <c r="K28" s="24"/>
      <c r="L28" s="24"/>
      <c r="M28" s="24"/>
      <c r="N28" s="186"/>
      <c r="O28" s="24"/>
      <c r="P28" s="24"/>
      <c r="Q28" s="24"/>
      <c r="R28" s="186"/>
      <c r="S28" s="24"/>
      <c r="T28" s="24"/>
      <c r="U28" s="24"/>
      <c r="V28" s="186"/>
      <c r="W28" s="24"/>
      <c r="X28" s="24"/>
      <c r="Y28" s="24"/>
      <c r="Z28" s="186"/>
      <c r="AA28" s="24"/>
      <c r="AB28" s="24"/>
      <c r="AC28" s="24"/>
      <c r="AD28" s="186"/>
      <c r="AE28" s="24"/>
      <c r="AF28" s="24"/>
      <c r="AG28" s="24"/>
      <c r="AH28" s="186"/>
      <c r="AI28" s="24"/>
      <c r="AJ28" s="24"/>
      <c r="AK28" s="24"/>
      <c r="AL28" s="186"/>
      <c r="AM28" s="24"/>
      <c r="AN28" s="24"/>
      <c r="AO28" s="24"/>
      <c r="AP28" s="186"/>
      <c r="AQ28" s="24"/>
      <c r="AR28" s="24"/>
      <c r="AS28" s="24"/>
      <c r="AT28" s="186"/>
      <c r="AU28" s="24"/>
      <c r="AV28" s="24"/>
      <c r="AW28" s="24"/>
      <c r="AX28" s="186"/>
      <c r="AY28" s="24"/>
      <c r="AZ28" s="24"/>
      <c r="BA28" s="24"/>
      <c r="BB28" s="186"/>
      <c r="BC28" s="24"/>
      <c r="BD28" s="24"/>
      <c r="BE28" s="24"/>
      <c r="BF28" s="186"/>
      <c r="BG28" s="24"/>
      <c r="BH28" s="24"/>
      <c r="BI28" s="24">
        <v>1</v>
      </c>
      <c r="BJ28" s="186"/>
      <c r="BK28" s="24"/>
      <c r="BL28" s="24"/>
      <c r="BM28" s="24"/>
      <c r="BN28" s="186"/>
      <c r="BO28" s="24"/>
      <c r="BP28" s="24"/>
      <c r="BQ28" s="24"/>
      <c r="BR28" s="186"/>
      <c r="BS28" s="24"/>
      <c r="BT28" s="24"/>
      <c r="BU28" s="24"/>
      <c r="BV28" s="186"/>
      <c r="BW28" s="24"/>
      <c r="BX28" s="24"/>
      <c r="BY28" s="24"/>
      <c r="BZ28" s="186"/>
      <c r="CA28" s="24"/>
      <c r="CB28" s="24"/>
      <c r="CC28" s="24"/>
      <c r="CD28" s="186"/>
      <c r="CE28" s="24"/>
      <c r="CF28" s="24"/>
      <c r="CG28" s="24"/>
      <c r="CH28" s="186"/>
      <c r="CI28" s="24"/>
      <c r="CJ28" s="24"/>
      <c r="CK28" s="24"/>
      <c r="CL28" s="186"/>
      <c r="CM28" s="24"/>
      <c r="CN28" s="24"/>
      <c r="CO28" s="24"/>
      <c r="CP28" s="186"/>
      <c r="CQ28" s="24"/>
      <c r="CR28" s="24"/>
      <c r="CS28" s="24"/>
      <c r="CT28" s="186"/>
      <c r="CU28" s="24"/>
      <c r="CV28" s="24"/>
      <c r="CW28" s="24"/>
      <c r="CX28" s="186"/>
      <c r="CY28" s="24"/>
      <c r="CZ28" s="24"/>
      <c r="DA28" s="24"/>
      <c r="DB28" s="186"/>
      <c r="DC28" s="24"/>
      <c r="DD28" s="24"/>
      <c r="DE28" s="24"/>
      <c r="DF28" s="272"/>
      <c r="DG28" s="24"/>
      <c r="DH28" s="24"/>
      <c r="DI28" s="24"/>
      <c r="DJ28" s="272"/>
      <c r="DK28" s="273"/>
      <c r="DL28" s="273"/>
      <c r="DM28" s="273"/>
      <c r="DN28" s="272"/>
      <c r="DO28" s="273"/>
      <c r="DP28" s="273"/>
      <c r="DQ28" s="273"/>
    </row>
    <row r="29" spans="2:121" ht="13.6" customHeight="1" x14ac:dyDescent="0.25">
      <c r="B29" s="17" t="s">
        <v>329</v>
      </c>
      <c r="C29" s="18" t="s">
        <v>419</v>
      </c>
      <c r="D29" s="24">
        <f>_xlfn.XLOOKUP($B29,Batting!$B$5:$B$65,Batting!$D$5:$D$65,"")</f>
        <v>1</v>
      </c>
      <c r="E29" s="24">
        <f t="shared" si="0"/>
        <v>1</v>
      </c>
      <c r="F29" s="24" t="str">
        <f t="shared" si="1"/>
        <v>0</v>
      </c>
      <c r="G29" s="6" t="str">
        <f t="shared" si="2"/>
        <v>0</v>
      </c>
      <c r="I29" s="34">
        <f t="shared" si="3"/>
        <v>8</v>
      </c>
      <c r="J29" s="186"/>
      <c r="K29" s="24"/>
      <c r="L29" s="24"/>
      <c r="M29" s="24"/>
      <c r="N29" s="186"/>
      <c r="O29" s="24"/>
      <c r="P29" s="24"/>
      <c r="Q29" s="24"/>
      <c r="R29" s="186"/>
      <c r="S29" s="24"/>
      <c r="T29" s="24"/>
      <c r="U29" s="24"/>
      <c r="V29" s="186"/>
      <c r="W29" s="24"/>
      <c r="X29" s="24"/>
      <c r="Y29" s="24"/>
      <c r="Z29" s="186"/>
      <c r="AA29" s="24"/>
      <c r="AB29" s="24"/>
      <c r="AC29" s="24"/>
      <c r="AD29" s="186"/>
      <c r="AE29" s="24"/>
      <c r="AF29" s="24"/>
      <c r="AG29" s="24"/>
      <c r="AH29" s="186"/>
      <c r="AI29" s="24"/>
      <c r="AJ29" s="24"/>
      <c r="AK29" s="24"/>
      <c r="AL29" s="186"/>
      <c r="AM29" s="24"/>
      <c r="AN29" s="24"/>
      <c r="AO29" s="24"/>
      <c r="AP29" s="186"/>
      <c r="AQ29" s="24">
        <v>1</v>
      </c>
      <c r="AR29" s="24"/>
      <c r="AS29" s="24"/>
      <c r="AT29" s="186"/>
      <c r="AU29" s="24"/>
      <c r="AV29" s="24"/>
      <c r="AW29" s="24"/>
      <c r="AX29" s="186"/>
      <c r="AY29" s="24"/>
      <c r="AZ29" s="24"/>
      <c r="BA29" s="24"/>
      <c r="BB29" s="186"/>
      <c r="BC29" s="24"/>
      <c r="BD29" s="24"/>
      <c r="BE29" s="24"/>
      <c r="BF29" s="186"/>
      <c r="BG29" s="24"/>
      <c r="BH29" s="24"/>
      <c r="BI29" s="24"/>
      <c r="BJ29" s="186"/>
      <c r="BK29" s="24"/>
      <c r="BL29" s="24"/>
      <c r="BM29" s="24"/>
      <c r="BN29" s="186"/>
      <c r="BO29" s="24"/>
      <c r="BP29" s="24"/>
      <c r="BQ29" s="24"/>
      <c r="BR29" s="186"/>
      <c r="BS29" s="24"/>
      <c r="BT29" s="24"/>
      <c r="BU29" s="24"/>
      <c r="BV29" s="186"/>
      <c r="BW29" s="24"/>
      <c r="BX29" s="24"/>
      <c r="BY29" s="24"/>
      <c r="BZ29" s="186"/>
      <c r="CA29" s="24"/>
      <c r="CB29" s="24"/>
      <c r="CC29" s="24"/>
      <c r="CD29" s="186"/>
      <c r="CE29" s="24"/>
      <c r="CF29" s="24"/>
      <c r="CG29" s="24"/>
      <c r="CH29" s="186"/>
      <c r="CI29" s="24"/>
      <c r="CJ29" s="24"/>
      <c r="CK29" s="24"/>
      <c r="CL29" s="186"/>
      <c r="CM29" s="24"/>
      <c r="CN29" s="24"/>
      <c r="CO29" s="24"/>
      <c r="CP29" s="186"/>
      <c r="CQ29" s="24"/>
      <c r="CR29" s="24"/>
      <c r="CS29" s="24"/>
      <c r="CT29" s="186"/>
      <c r="CU29" s="24"/>
      <c r="CV29" s="24"/>
      <c r="CW29" s="24"/>
      <c r="CX29" s="186"/>
      <c r="CY29" s="24"/>
      <c r="CZ29" s="24"/>
      <c r="DA29" s="24"/>
      <c r="DB29" s="186"/>
      <c r="DC29" s="24"/>
      <c r="DD29" s="24"/>
      <c r="DE29" s="24"/>
      <c r="DF29" s="272"/>
      <c r="DG29" s="24"/>
      <c r="DH29" s="24"/>
      <c r="DI29" s="24"/>
      <c r="DJ29" s="272"/>
      <c r="DK29" s="273"/>
      <c r="DL29" s="273"/>
      <c r="DM29" s="273"/>
      <c r="DN29" s="272"/>
      <c r="DO29" s="273"/>
      <c r="DP29" s="273"/>
      <c r="DQ29" s="273"/>
    </row>
    <row r="30" spans="2:121" ht="13.6" customHeight="1" x14ac:dyDescent="0.25">
      <c r="B30" s="17" t="s">
        <v>153</v>
      </c>
      <c r="C30" s="18" t="s">
        <v>419</v>
      </c>
      <c r="D30" s="24">
        <f>_xlfn.XLOOKUP($B30,Batting!$B$5:$B$65,Batting!$D$5:$D$65,"")</f>
        <v>4</v>
      </c>
      <c r="E30" s="24">
        <f t="shared" si="0"/>
        <v>1</v>
      </c>
      <c r="F30" s="24" t="str">
        <f t="shared" si="1"/>
        <v>0</v>
      </c>
      <c r="G30" s="6" t="str">
        <f t="shared" si="2"/>
        <v>0</v>
      </c>
      <c r="I30" s="34">
        <f t="shared" si="3"/>
        <v>8</v>
      </c>
      <c r="J30" s="186"/>
      <c r="K30" s="24"/>
      <c r="L30" s="24"/>
      <c r="M30" s="24"/>
      <c r="N30" s="186"/>
      <c r="O30" s="24"/>
      <c r="P30" s="24"/>
      <c r="Q30" s="24"/>
      <c r="R30" s="186"/>
      <c r="S30" s="24"/>
      <c r="T30" s="24"/>
      <c r="U30" s="24"/>
      <c r="V30" s="186"/>
      <c r="W30" s="24"/>
      <c r="X30" s="24"/>
      <c r="Y30" s="24"/>
      <c r="Z30" s="186"/>
      <c r="AA30" s="24"/>
      <c r="AB30" s="24"/>
      <c r="AC30" s="24"/>
      <c r="AD30" s="186"/>
      <c r="AE30" s="24"/>
      <c r="AF30" s="24"/>
      <c r="AG30" s="24"/>
      <c r="AH30" s="186"/>
      <c r="AI30" s="24"/>
      <c r="AJ30" s="24"/>
      <c r="AK30" s="24"/>
      <c r="AL30" s="186"/>
      <c r="AM30" s="24"/>
      <c r="AN30" s="24"/>
      <c r="AO30" s="24"/>
      <c r="AP30" s="186"/>
      <c r="AQ30" s="24">
        <v>1</v>
      </c>
      <c r="AR30" s="24"/>
      <c r="AS30" s="24"/>
      <c r="AT30" s="186"/>
      <c r="AU30" s="24"/>
      <c r="AV30" s="24"/>
      <c r="AW30" s="24"/>
      <c r="AX30" s="186"/>
      <c r="AY30" s="24"/>
      <c r="AZ30" s="24"/>
      <c r="BA30" s="24"/>
      <c r="BB30" s="186"/>
      <c r="BC30" s="24"/>
      <c r="BD30" s="24"/>
      <c r="BE30" s="24"/>
      <c r="BF30" s="186"/>
      <c r="BG30" s="24"/>
      <c r="BH30" s="24"/>
      <c r="BI30" s="24"/>
      <c r="BJ30" s="186"/>
      <c r="BK30" s="24"/>
      <c r="BL30" s="24"/>
      <c r="BM30" s="24"/>
      <c r="BN30" s="186"/>
      <c r="BO30" s="24"/>
      <c r="BP30" s="24"/>
      <c r="BQ30" s="24"/>
      <c r="BR30" s="186"/>
      <c r="BS30" s="24"/>
      <c r="BT30" s="24"/>
      <c r="BU30" s="24"/>
      <c r="BV30" s="186"/>
      <c r="BW30" s="24"/>
      <c r="BX30" s="24"/>
      <c r="BY30" s="24"/>
      <c r="BZ30" s="186"/>
      <c r="CA30" s="24"/>
      <c r="CB30" s="24"/>
      <c r="CC30" s="24"/>
      <c r="CD30" s="186"/>
      <c r="CE30" s="24"/>
      <c r="CF30" s="24"/>
      <c r="CG30" s="24"/>
      <c r="CH30" s="186"/>
      <c r="CI30" s="24"/>
      <c r="CJ30" s="24"/>
      <c r="CK30" s="24"/>
      <c r="CL30" s="186"/>
      <c r="CM30" s="24"/>
      <c r="CN30" s="24"/>
      <c r="CO30" s="24"/>
      <c r="CP30" s="186"/>
      <c r="CQ30" s="24"/>
      <c r="CR30" s="24"/>
      <c r="CS30" s="24"/>
      <c r="CT30" s="186"/>
      <c r="CU30" s="24"/>
      <c r="CV30" s="24"/>
      <c r="CW30" s="24"/>
      <c r="CX30" s="186"/>
      <c r="CY30" s="24"/>
      <c r="CZ30" s="24"/>
      <c r="DA30" s="24"/>
      <c r="DB30" s="186"/>
      <c r="DC30" s="24"/>
      <c r="DD30" s="24"/>
      <c r="DE30" s="24"/>
      <c r="DF30" s="272"/>
      <c r="DG30" s="24"/>
      <c r="DH30" s="24"/>
      <c r="DI30" s="24"/>
      <c r="DJ30" s="272"/>
      <c r="DK30" s="273"/>
      <c r="DL30" s="273"/>
      <c r="DM30" s="273"/>
      <c r="DN30" s="272"/>
      <c r="DO30" s="273"/>
      <c r="DP30" s="273"/>
      <c r="DQ30" s="273"/>
    </row>
    <row r="31" spans="2:121" ht="13.6" customHeight="1" x14ac:dyDescent="0.25">
      <c r="B31" s="17" t="s">
        <v>179</v>
      </c>
      <c r="C31" s="18" t="s">
        <v>430</v>
      </c>
      <c r="D31" s="24">
        <f>_xlfn.XLOOKUP($B31,Batting!$B$5:$B$65,Batting!$D$5:$D$65,"")</f>
        <v>11</v>
      </c>
      <c r="E31" s="24">
        <f t="shared" si="0"/>
        <v>1</v>
      </c>
      <c r="F31" s="24" t="str">
        <f t="shared" si="1"/>
        <v>0</v>
      </c>
      <c r="G31" s="6" t="str">
        <f t="shared" si="2"/>
        <v>0</v>
      </c>
      <c r="I31" s="34">
        <f t="shared" si="3"/>
        <v>8</v>
      </c>
      <c r="J31" s="186"/>
      <c r="K31" s="24"/>
      <c r="L31" s="24"/>
      <c r="M31" s="24"/>
      <c r="N31" s="186"/>
      <c r="O31" s="24"/>
      <c r="P31" s="24"/>
      <c r="Q31" s="24"/>
      <c r="R31" s="186"/>
      <c r="S31" s="24"/>
      <c r="T31" s="24"/>
      <c r="U31" s="24"/>
      <c r="V31" s="186"/>
      <c r="W31" s="24"/>
      <c r="X31" s="24"/>
      <c r="Y31" s="24"/>
      <c r="Z31" s="186"/>
      <c r="AA31" s="24"/>
      <c r="AB31" s="24"/>
      <c r="AC31" s="24"/>
      <c r="AD31" s="186"/>
      <c r="AE31" s="24"/>
      <c r="AF31" s="24"/>
      <c r="AG31" s="24"/>
      <c r="AH31" s="186"/>
      <c r="AI31" s="24"/>
      <c r="AJ31" s="24"/>
      <c r="AK31" s="24"/>
      <c r="AL31" s="186"/>
      <c r="AM31" s="24"/>
      <c r="AN31" s="24"/>
      <c r="AO31" s="24"/>
      <c r="AP31" s="186"/>
      <c r="AQ31" s="24"/>
      <c r="AR31" s="24"/>
      <c r="AS31" s="24"/>
      <c r="AT31" s="186"/>
      <c r="AU31" s="24"/>
      <c r="AV31" s="24"/>
      <c r="AW31" s="24"/>
      <c r="AX31" s="186"/>
      <c r="AY31" s="24"/>
      <c r="AZ31" s="24"/>
      <c r="BA31" s="24"/>
      <c r="BB31" s="186"/>
      <c r="BC31" s="24"/>
      <c r="BD31" s="24"/>
      <c r="BE31" s="24"/>
      <c r="BF31" s="186"/>
      <c r="BG31" s="24"/>
      <c r="BH31" s="24"/>
      <c r="BI31" s="24"/>
      <c r="BJ31" s="186"/>
      <c r="BK31" s="24"/>
      <c r="BL31" s="24"/>
      <c r="BM31" s="24"/>
      <c r="BN31" s="186"/>
      <c r="BO31" s="24"/>
      <c r="BP31" s="24"/>
      <c r="BQ31" s="24"/>
      <c r="BR31" s="186"/>
      <c r="BS31" s="24"/>
      <c r="BT31" s="24"/>
      <c r="BU31" s="24"/>
      <c r="BV31" s="186"/>
      <c r="BW31" s="24"/>
      <c r="BX31" s="24"/>
      <c r="BY31" s="24"/>
      <c r="BZ31" s="186"/>
      <c r="CA31" s="24"/>
      <c r="CB31" s="24"/>
      <c r="CC31" s="24"/>
      <c r="CD31" s="186"/>
      <c r="CE31" s="24"/>
      <c r="CF31" s="24"/>
      <c r="CG31" s="24"/>
      <c r="CH31" s="186"/>
      <c r="CI31" s="24"/>
      <c r="CJ31" s="24"/>
      <c r="CK31" s="24"/>
      <c r="CL31" s="186"/>
      <c r="CM31" s="24"/>
      <c r="CN31" s="24"/>
      <c r="CO31" s="24"/>
      <c r="CP31" s="186"/>
      <c r="CQ31" s="24"/>
      <c r="CR31" s="24"/>
      <c r="CS31" s="24"/>
      <c r="CT31" s="186"/>
      <c r="CU31" s="24">
        <v>1</v>
      </c>
      <c r="CV31" s="24"/>
      <c r="CW31" s="24"/>
      <c r="CX31" s="186"/>
      <c r="CY31" s="24"/>
      <c r="CZ31" s="24"/>
      <c r="DA31" s="24"/>
      <c r="DB31" s="186"/>
      <c r="DC31" s="24"/>
      <c r="DD31" s="24"/>
      <c r="DE31" s="24"/>
      <c r="DF31" s="272"/>
      <c r="DG31" s="24"/>
      <c r="DH31" s="24"/>
      <c r="DI31" s="24"/>
      <c r="DJ31" s="272"/>
      <c r="DK31" s="273"/>
      <c r="DL31" s="273"/>
      <c r="DM31" s="273"/>
      <c r="DN31" s="272"/>
      <c r="DO31" s="273"/>
      <c r="DP31" s="273"/>
      <c r="DQ31" s="273"/>
    </row>
    <row r="32" spans="2:121" ht="13.6" customHeight="1" x14ac:dyDescent="0.25">
      <c r="B32" s="17" t="s">
        <v>293</v>
      </c>
      <c r="C32" s="18" t="s">
        <v>423</v>
      </c>
      <c r="D32" s="24">
        <f>_xlfn.XLOOKUP($B32,Batting!$B$5:$B$65,Batting!$D$5:$D$65,"")</f>
        <v>1</v>
      </c>
      <c r="E32" s="24">
        <f t="shared" si="0"/>
        <v>1</v>
      </c>
      <c r="F32" s="24" t="str">
        <f t="shared" si="1"/>
        <v>0</v>
      </c>
      <c r="G32" s="6" t="str">
        <f t="shared" si="2"/>
        <v>0</v>
      </c>
      <c r="I32" s="34">
        <f t="shared" si="3"/>
        <v>8</v>
      </c>
      <c r="J32" s="186"/>
      <c r="K32" s="24"/>
      <c r="L32" s="24"/>
      <c r="M32" s="24"/>
      <c r="N32" s="186"/>
      <c r="O32" s="24"/>
      <c r="P32" s="24"/>
      <c r="Q32" s="24"/>
      <c r="R32" s="186"/>
      <c r="S32" s="24">
        <v>1</v>
      </c>
      <c r="T32" s="24"/>
      <c r="U32" s="24"/>
      <c r="V32" s="186"/>
      <c r="W32" s="24"/>
      <c r="X32" s="24"/>
      <c r="Y32" s="24"/>
      <c r="Z32" s="186"/>
      <c r="AA32" s="24"/>
      <c r="AB32" s="24"/>
      <c r="AC32" s="24"/>
      <c r="AD32" s="186"/>
      <c r="AE32" s="24"/>
      <c r="AF32" s="24"/>
      <c r="AG32" s="24"/>
      <c r="AH32" s="186"/>
      <c r="AI32" s="24"/>
      <c r="AJ32" s="24"/>
      <c r="AK32" s="24"/>
      <c r="AL32" s="186"/>
      <c r="AM32" s="24"/>
      <c r="AN32" s="24"/>
      <c r="AO32" s="24"/>
      <c r="AP32" s="186"/>
      <c r="AQ32" s="24"/>
      <c r="AR32" s="24"/>
      <c r="AS32" s="24"/>
      <c r="AT32" s="186"/>
      <c r="AU32" s="24"/>
      <c r="AV32" s="24"/>
      <c r="AW32" s="24"/>
      <c r="AX32" s="186"/>
      <c r="AY32" s="24"/>
      <c r="AZ32" s="24"/>
      <c r="BA32" s="24"/>
      <c r="BB32" s="186"/>
      <c r="BC32" s="24"/>
      <c r="BD32" s="24"/>
      <c r="BE32" s="24"/>
      <c r="BF32" s="186"/>
      <c r="BG32" s="24"/>
      <c r="BH32" s="24"/>
      <c r="BI32" s="24"/>
      <c r="BJ32" s="186"/>
      <c r="BK32" s="24"/>
      <c r="BL32" s="24"/>
      <c r="BM32" s="24"/>
      <c r="BN32" s="186"/>
      <c r="BO32" s="24"/>
      <c r="BP32" s="24"/>
      <c r="BQ32" s="24"/>
      <c r="BR32" s="186"/>
      <c r="BS32" s="24"/>
      <c r="BT32" s="24"/>
      <c r="BU32" s="24"/>
      <c r="BV32" s="186"/>
      <c r="BW32" s="24"/>
      <c r="BX32" s="24"/>
      <c r="BY32" s="24"/>
      <c r="BZ32" s="186"/>
      <c r="CA32" s="24"/>
      <c r="CB32" s="24"/>
      <c r="CC32" s="24"/>
      <c r="CD32" s="186"/>
      <c r="CE32" s="24"/>
      <c r="CF32" s="24"/>
      <c r="CG32" s="24"/>
      <c r="CH32" s="186"/>
      <c r="CI32" s="24"/>
      <c r="CJ32" s="24"/>
      <c r="CK32" s="24"/>
      <c r="CL32" s="186"/>
      <c r="CM32" s="24"/>
      <c r="CN32" s="24"/>
      <c r="CO32" s="24"/>
      <c r="CP32" s="186"/>
      <c r="CQ32" s="24"/>
      <c r="CR32" s="24"/>
      <c r="CS32" s="24"/>
      <c r="CT32" s="186"/>
      <c r="CU32" s="24"/>
      <c r="CV32" s="24"/>
      <c r="CW32" s="24"/>
      <c r="CX32" s="186"/>
      <c r="CY32" s="24"/>
      <c r="CZ32" s="24"/>
      <c r="DA32" s="24"/>
      <c r="DB32" s="186"/>
      <c r="DC32" s="24"/>
      <c r="DD32" s="24"/>
      <c r="DE32" s="24"/>
      <c r="DF32" s="272"/>
      <c r="DG32" s="24"/>
      <c r="DH32" s="24"/>
      <c r="DI32" s="24"/>
      <c r="DJ32" s="272"/>
      <c r="DK32" s="273"/>
      <c r="DL32" s="273"/>
      <c r="DM32" s="273"/>
      <c r="DN32" s="272"/>
      <c r="DO32" s="273"/>
      <c r="DP32" s="273"/>
      <c r="DQ32" s="273"/>
    </row>
    <row r="33" spans="2:121" ht="13.6" customHeight="1" x14ac:dyDescent="0.25">
      <c r="B33" s="17" t="s">
        <v>490</v>
      </c>
      <c r="C33" s="18" t="s">
        <v>419</v>
      </c>
      <c r="D33" s="24">
        <f>_xlfn.XLOOKUP($B33,Batting!$B$5:$B$65,Batting!$D$5:$D$65,"")</f>
        <v>2</v>
      </c>
      <c r="E33" s="24">
        <f t="shared" si="0"/>
        <v>1</v>
      </c>
      <c r="F33" s="24" t="str">
        <f t="shared" si="1"/>
        <v>0</v>
      </c>
      <c r="G33" s="6" t="str">
        <f t="shared" si="2"/>
        <v>0</v>
      </c>
      <c r="I33" s="34">
        <f t="shared" si="3"/>
        <v>8</v>
      </c>
      <c r="J33" s="186"/>
      <c r="K33" s="24"/>
      <c r="L33" s="24"/>
      <c r="M33" s="24"/>
      <c r="N33" s="186"/>
      <c r="O33" s="24"/>
      <c r="P33" s="24"/>
      <c r="Q33" s="24"/>
      <c r="R33" s="186"/>
      <c r="S33" s="24"/>
      <c r="T33" s="24"/>
      <c r="U33" s="24"/>
      <c r="V33" s="186"/>
      <c r="W33" s="24"/>
      <c r="X33" s="24"/>
      <c r="Y33" s="24"/>
      <c r="Z33" s="186"/>
      <c r="AA33" s="24"/>
      <c r="AB33" s="24"/>
      <c r="AC33" s="24"/>
      <c r="AD33" s="186"/>
      <c r="AE33" s="24"/>
      <c r="AF33" s="24"/>
      <c r="AG33" s="24"/>
      <c r="AH33" s="186"/>
      <c r="AI33" s="24"/>
      <c r="AJ33" s="24"/>
      <c r="AK33" s="24"/>
      <c r="AL33" s="186"/>
      <c r="AM33" s="24"/>
      <c r="AN33" s="24"/>
      <c r="AO33" s="24"/>
      <c r="AP33" s="186"/>
      <c r="AQ33" s="24"/>
      <c r="AR33" s="24"/>
      <c r="AS33" s="24"/>
      <c r="AT33" s="186"/>
      <c r="AU33" s="24"/>
      <c r="AV33" s="24"/>
      <c r="AW33" s="24"/>
      <c r="AX33" s="186"/>
      <c r="AY33" s="24"/>
      <c r="AZ33" s="24"/>
      <c r="BA33" s="24"/>
      <c r="BB33" s="186"/>
      <c r="BC33" s="24"/>
      <c r="BD33" s="24"/>
      <c r="BE33" s="24"/>
      <c r="BF33" s="186"/>
      <c r="BG33" s="24"/>
      <c r="BH33" s="24"/>
      <c r="BI33" s="24"/>
      <c r="BJ33" s="186"/>
      <c r="BK33" s="24"/>
      <c r="BL33" s="24"/>
      <c r="BM33" s="24"/>
      <c r="BN33" s="186"/>
      <c r="BO33" s="24"/>
      <c r="BP33" s="24"/>
      <c r="BQ33" s="24"/>
      <c r="BR33" s="186"/>
      <c r="BS33" s="24"/>
      <c r="BT33" s="24"/>
      <c r="BU33" s="24"/>
      <c r="BV33" s="186"/>
      <c r="BW33" s="24"/>
      <c r="BX33" s="24"/>
      <c r="BY33" s="24"/>
      <c r="BZ33" s="186"/>
      <c r="CA33" s="24"/>
      <c r="CB33" s="24"/>
      <c r="CC33" s="24"/>
      <c r="CD33" s="186"/>
      <c r="CE33" s="24"/>
      <c r="CF33" s="24"/>
      <c r="CG33" s="24"/>
      <c r="CH33" s="186"/>
      <c r="CI33" s="24"/>
      <c r="CJ33" s="24"/>
      <c r="CK33" s="24"/>
      <c r="CL33" s="186"/>
      <c r="CM33" s="24"/>
      <c r="CN33" s="24"/>
      <c r="CO33" s="24"/>
      <c r="CP33" s="186"/>
      <c r="CQ33" s="24"/>
      <c r="CR33" s="24"/>
      <c r="CS33" s="24"/>
      <c r="CT33" s="186"/>
      <c r="CU33" s="24"/>
      <c r="CV33" s="24"/>
      <c r="CW33" s="24"/>
      <c r="CX33" s="186"/>
      <c r="CY33" s="24"/>
      <c r="CZ33" s="24"/>
      <c r="DA33" s="24"/>
      <c r="DB33" s="186"/>
      <c r="DC33" s="24">
        <v>1</v>
      </c>
      <c r="DD33" s="24"/>
      <c r="DE33" s="24"/>
      <c r="DF33" s="272"/>
      <c r="DG33" s="24"/>
      <c r="DH33" s="24"/>
      <c r="DI33" s="24"/>
      <c r="DJ33" s="272"/>
      <c r="DK33" s="273"/>
      <c r="DL33" s="273"/>
      <c r="DM33" s="273"/>
      <c r="DN33" s="272"/>
      <c r="DO33" s="273"/>
      <c r="DP33" s="273"/>
      <c r="DQ33" s="273"/>
    </row>
    <row r="34" spans="2:121" ht="13.6" customHeight="1" x14ac:dyDescent="0.25">
      <c r="B34" s="287" t="s">
        <v>350</v>
      </c>
      <c r="C34" s="288"/>
      <c r="D34" s="288"/>
      <c r="E34" s="289">
        <f t="shared" ref="E34" si="4">IF(SUM(K34,O34,S34,W34,AA34,AE34,AI34,AM34,AQ34,AU34,AY34,BC34,BG34,BK34,BO34,BS34,BW34,CA34,CE34,CI34,CM34,CQ34,CU34,CY34,DC34,DG34,DK34,DO34)&lt;1,"0",SUM(K34,O34,S34,W34,AA34,AE34,AI34,AM34,AQ34,AU34,AY34,BC34,BG34,BK34,BO34,BS34,BW34,CA34,CE34,CI34,CM34,CQ34,CU34,CY34,DC34,DG34,DK34,DO34))</f>
        <v>2</v>
      </c>
      <c r="F34" s="289" t="str">
        <f t="shared" ref="F34" si="5">IF(SUM(L34,P34,T34,X34,AB34,AF34,AJ34,AN34,AR34,AV34,AZ34,BD34,BH34,BL34,BP34,BT34,BX34,CB34,CF34,CJ34,CN34,CR34,CV34,CZ34,DD34,DH34,DL34,DP34)&lt;1,"0",SUM(L34,P34,T34,X34,AB34,AF34,AJ34,AN34,AR34,AV34,AZ34,BD34,BH34,BL34,BP34,BT34,BX34,CB34,CF34,CJ34,CN34,CR34,CV34,CZ34,DD34,DH34,DL34,DP34))</f>
        <v>0</v>
      </c>
      <c r="G34" s="290" t="str">
        <f t="shared" ref="G34" si="6">IF(SUM(M34,Q34,U34,Y34,AC34,AG34,AK34,AO34,AS34,AW34,BA34,BE34,BI34,BM34,BQ34,BU34,BY34,CC34,CG34,CK34,CO34,CS34,CW34,DA34,DE34,DI34,DM34,DQ34)&lt;0.1,"0",SUM(M34,Q34,U34,Y34,AC34,AG34,AK34,AO34,AS34,AW34,BA34,BE34,BI34,BM34,BQ34,BU34,BY34,CC34,CG34,CK34,CO34,CS34,CW34,DA34,DE34,DI34,DM34,DQ34))</f>
        <v>0</v>
      </c>
      <c r="I34" s="291">
        <f t="shared" ref="I34" si="7">IF(E34="",0,E34*8)+IF(F34="",0,F34*12)+IF(G34="",0,G34*8)</f>
        <v>16</v>
      </c>
      <c r="J34" s="186"/>
      <c r="K34" s="24"/>
      <c r="L34" s="24"/>
      <c r="M34" s="24"/>
      <c r="N34" s="186"/>
      <c r="O34" s="24"/>
      <c r="P34" s="24"/>
      <c r="Q34" s="24"/>
      <c r="R34" s="186"/>
      <c r="S34" s="24"/>
      <c r="T34" s="24"/>
      <c r="U34" s="24"/>
      <c r="V34" s="186"/>
      <c r="W34" s="24"/>
      <c r="X34" s="24"/>
      <c r="Y34" s="24"/>
      <c r="Z34" s="186"/>
      <c r="AA34" s="24"/>
      <c r="AB34" s="24"/>
      <c r="AC34" s="24"/>
      <c r="AD34" s="186"/>
      <c r="AE34" s="24"/>
      <c r="AF34" s="24"/>
      <c r="AG34" s="24"/>
      <c r="AH34" s="186"/>
      <c r="AI34" s="24"/>
      <c r="AJ34" s="24"/>
      <c r="AK34" s="24"/>
      <c r="AL34" s="186"/>
      <c r="AM34" s="24"/>
      <c r="AN34" s="24"/>
      <c r="AO34" s="24"/>
      <c r="AP34" s="186"/>
      <c r="AQ34" s="289">
        <v>1</v>
      </c>
      <c r="AR34" s="24"/>
      <c r="AS34" s="24"/>
      <c r="AT34" s="186"/>
      <c r="AU34" s="24"/>
      <c r="AV34" s="24"/>
      <c r="AW34" s="24"/>
      <c r="AX34" s="186"/>
      <c r="AY34" s="289">
        <v>1</v>
      </c>
      <c r="AZ34" s="24"/>
      <c r="BA34" s="24"/>
      <c r="BB34" s="186"/>
      <c r="BC34" s="24"/>
      <c r="BD34" s="24"/>
      <c r="BE34" s="24"/>
      <c r="BF34" s="186"/>
      <c r="BG34" s="24"/>
      <c r="BH34" s="24"/>
      <c r="BI34" s="24"/>
      <c r="BJ34" s="186"/>
      <c r="BK34" s="24"/>
      <c r="BL34" s="24"/>
      <c r="BM34" s="24"/>
      <c r="BN34" s="186"/>
      <c r="BO34" s="24"/>
      <c r="BP34" s="24"/>
      <c r="BQ34" s="24"/>
      <c r="BR34" s="186"/>
      <c r="BS34" s="24"/>
      <c r="BT34" s="24"/>
      <c r="BU34" s="24"/>
      <c r="BV34" s="186"/>
      <c r="BW34" s="24"/>
      <c r="BX34" s="24"/>
      <c r="BY34" s="24"/>
      <c r="BZ34" s="186"/>
      <c r="CA34" s="24"/>
      <c r="CB34" s="24"/>
      <c r="CC34" s="24"/>
      <c r="CD34" s="186"/>
      <c r="CE34" s="24"/>
      <c r="CF34" s="24"/>
      <c r="CG34" s="24"/>
      <c r="CH34" s="186"/>
      <c r="CI34" s="24"/>
      <c r="CJ34" s="24"/>
      <c r="CK34" s="24"/>
      <c r="CL34" s="186"/>
      <c r="CM34" s="24"/>
      <c r="CN34" s="24"/>
      <c r="CO34" s="24"/>
      <c r="CP34" s="186"/>
      <c r="CQ34" s="24"/>
      <c r="CR34" s="24"/>
      <c r="CS34" s="24"/>
      <c r="CT34" s="186"/>
      <c r="CU34" s="24"/>
      <c r="CV34" s="24"/>
      <c r="CW34" s="24"/>
      <c r="CX34" s="186"/>
      <c r="CY34" s="24"/>
      <c r="CZ34" s="24"/>
      <c r="DA34" s="24"/>
      <c r="DB34" s="186"/>
      <c r="DC34" s="24"/>
      <c r="DD34" s="24"/>
      <c r="DE34" s="24"/>
      <c r="DF34" s="272"/>
      <c r="DG34" s="24"/>
      <c r="DH34" s="24"/>
      <c r="DI34" s="24"/>
      <c r="DJ34" s="272"/>
      <c r="DK34" s="273"/>
      <c r="DL34" s="273"/>
      <c r="DM34" s="273"/>
      <c r="DN34" s="272"/>
      <c r="DO34" s="273"/>
      <c r="DP34" s="273"/>
      <c r="DQ34" s="273"/>
    </row>
    <row r="35" spans="2:121" ht="13.6" customHeight="1" x14ac:dyDescent="0.25">
      <c r="B35" s="11"/>
      <c r="C35" s="35" t="s">
        <v>52</v>
      </c>
      <c r="D35" s="35"/>
      <c r="E35" s="10">
        <f>IF(SUM(E5:E34)&lt;1,"",SUM(E5:E34))</f>
        <v>74</v>
      </c>
      <c r="F35" s="10">
        <f>IF(SUM(F5:F34)&lt;1,"",SUM(F5:F34))</f>
        <v>5</v>
      </c>
      <c r="G35" s="10">
        <f>IF(SUM(G5:G34)&lt;1,"",SUM(G5:G34))</f>
        <v>8</v>
      </c>
      <c r="I35" s="10">
        <f>SUM(I5:I34)</f>
        <v>716</v>
      </c>
      <c r="J35" s="186"/>
      <c r="K35" s="36" t="str">
        <f>IF(SUM(K5:K34)&lt;1,"-",SUM(K5:K34))</f>
        <v>-</v>
      </c>
      <c r="L35" s="36" t="str">
        <f>IF(SUM(L5:L34)&lt;1,"-",SUM(L5:L34))</f>
        <v>-</v>
      </c>
      <c r="M35" s="36" t="str">
        <f>IF(SUM(M5:M34)&lt;1,"-",SUM(M5:M34))</f>
        <v>-</v>
      </c>
      <c r="N35" s="186"/>
      <c r="O35" s="36">
        <f>IF(SUM(O5:O34)&lt;1,"-",SUM(O5:O34))</f>
        <v>4</v>
      </c>
      <c r="P35" s="36" t="str">
        <f>IF(SUM(P5:P34)&lt;1,"-",SUM(P5:P34))</f>
        <v>-</v>
      </c>
      <c r="Q35" s="36" t="str">
        <f>IF(SUM(Q5:Q34)&lt;1,"-",SUM(Q5:Q34))</f>
        <v>-</v>
      </c>
      <c r="R35" s="186"/>
      <c r="S35" s="36">
        <f>IF(SUM(S5:S34)&lt;1,"-",SUM(S5:S34))</f>
        <v>4</v>
      </c>
      <c r="T35" s="36">
        <f>IF(SUM(T5:T34)&lt;1,"-",SUM(T5:T34))</f>
        <v>1</v>
      </c>
      <c r="U35" s="36" t="str">
        <f>IF(SUM(U5:U34)&lt;1,"-",SUM(U5:U34))</f>
        <v>-</v>
      </c>
      <c r="V35" s="186"/>
      <c r="W35" s="36" t="str">
        <f>IF(SUM(W5:W34)&lt;1,"-",SUM(W5:W34))</f>
        <v>-</v>
      </c>
      <c r="X35" s="36" t="str">
        <f>IF(SUM(X5:X34)&lt;1,"-",SUM(X5:X34))</f>
        <v>-</v>
      </c>
      <c r="Y35" s="36" t="str">
        <f>IF(SUM(Y5:Y34)&lt;1,"-",SUM(Y5:Y34))</f>
        <v>-</v>
      </c>
      <c r="Z35" s="186"/>
      <c r="AA35" s="36">
        <f>IF(SUM(AA5:AA34)&lt;1,"-",SUM(AA5:AA34))</f>
        <v>2</v>
      </c>
      <c r="AB35" s="36" t="str">
        <f>IF(SUM(AB5:AB34)&lt;1,"-",SUM(AB5:AB34))</f>
        <v>-</v>
      </c>
      <c r="AC35" s="36">
        <f>IF(SUM(AC5:AC34)&lt;1,"-",SUM(AC5:AC34))</f>
        <v>1</v>
      </c>
      <c r="AD35" s="186"/>
      <c r="AE35" s="36">
        <f>IF(SUM(AE5:AE34)&lt;1,"-",SUM(AE5:AE34))</f>
        <v>1</v>
      </c>
      <c r="AF35" s="36" t="str">
        <f>IF(SUM(AF5:AF34)&lt;1,"-",SUM(AF5:AF34))</f>
        <v>-</v>
      </c>
      <c r="AG35" s="36">
        <f>IF(SUM(AG5:AG34)&lt;1,"-",SUM(AG5:AG34))</f>
        <v>1</v>
      </c>
      <c r="AH35" s="186"/>
      <c r="AI35" s="36">
        <f>IF(SUM(AI5:AI34)&lt;1,"-",SUM(AI5:AI34))</f>
        <v>1</v>
      </c>
      <c r="AJ35" s="36" t="str">
        <f>IF(SUM(AJ5:AJ34)&lt;1,"-",SUM(AJ5:AJ34))</f>
        <v>-</v>
      </c>
      <c r="AK35" s="36" t="str">
        <f>IF(SUM(AK5:AK34)&lt;1,"-",SUM(AK5:AK34))</f>
        <v>-</v>
      </c>
      <c r="AL35" s="186"/>
      <c r="AM35" s="36">
        <f>IF(SUM(AM5:AM34)&lt;1,"-",SUM(AM5:AM34))</f>
        <v>3</v>
      </c>
      <c r="AN35" s="36" t="str">
        <f>IF(SUM(AN5:AN34)&lt;1,"-",SUM(AN5:AN34))</f>
        <v>-</v>
      </c>
      <c r="AO35" s="36" t="str">
        <f>IF(SUM(AO5:AO34)&lt;1,"-",SUM(AO5:AO34))</f>
        <v>-</v>
      </c>
      <c r="AP35" s="186"/>
      <c r="AQ35" s="36">
        <f>IF(SUM(AQ5:AQ34)&lt;1,"-",SUM(AQ5:AQ34))</f>
        <v>6</v>
      </c>
      <c r="AR35" s="36" t="str">
        <f>IF(SUM(AR5:AR34)&lt;1,"-",SUM(AR5:AR34))</f>
        <v>-</v>
      </c>
      <c r="AS35" s="36">
        <f>IF(SUM(AS5:AS34)&lt;1,"-",SUM(AS5:AS34))</f>
        <v>1</v>
      </c>
      <c r="AT35" s="186"/>
      <c r="AU35" s="36">
        <f>IF(SUM(AU5:AU34)&lt;1,"-",SUM(AU5:AU34))</f>
        <v>3</v>
      </c>
      <c r="AV35" s="36" t="str">
        <f>IF(SUM(AV5:AV34)&lt;1,"-",SUM(AV5:AV34))</f>
        <v>-</v>
      </c>
      <c r="AW35" s="36" t="str">
        <f>IF(SUM(AW5:AW34)&lt;1,"-",SUM(AW5:AW34))</f>
        <v>-</v>
      </c>
      <c r="AX35" s="186"/>
      <c r="AY35" s="36">
        <f>IF(SUM(AY5:AY34)&lt;1,"-",SUM(AY5:AY34))</f>
        <v>6</v>
      </c>
      <c r="AZ35" s="36">
        <f>IF(SUM(AZ5:AZ34)&lt;1,"-",SUM(AZ5:AZ34))</f>
        <v>1</v>
      </c>
      <c r="BA35" s="36" t="str">
        <f>IF(SUM(BA5:BA34)&lt;1,"-",SUM(BA5:BA34))</f>
        <v>-</v>
      </c>
      <c r="BB35" s="186"/>
      <c r="BC35" s="36">
        <f>IF(SUM(BC5:BC34)&lt;1,"-",SUM(BC5:BC34))</f>
        <v>4</v>
      </c>
      <c r="BD35" s="36" t="str">
        <f>IF(SUM(BD5:BD34)&lt;1,"-",SUM(BD5:BD34))</f>
        <v>-</v>
      </c>
      <c r="BE35" s="36" t="str">
        <f>IF(SUM(BE5:BE34)&lt;1,"-",SUM(BE5:BE34))</f>
        <v>-</v>
      </c>
      <c r="BF35" s="186"/>
      <c r="BG35" s="36">
        <f>IF(SUM(BG5:BG34)&lt;1,"-",SUM(BG5:BG34))</f>
        <v>3</v>
      </c>
      <c r="BH35" s="36" t="str">
        <f>IF(SUM(BH5:BH34)&lt;1,"-",SUM(BH5:BH34))</f>
        <v>-</v>
      </c>
      <c r="BI35" s="36">
        <f>IF(SUM(BI5:BI34)&lt;1,"-",SUM(BI5:BI34))</f>
        <v>1</v>
      </c>
      <c r="BJ35" s="186"/>
      <c r="BK35" s="36" t="str">
        <f>IF(SUM(BK5:BK34)&lt;1,"-",SUM(BK5:BK34))</f>
        <v>-</v>
      </c>
      <c r="BL35" s="36" t="str">
        <f>IF(SUM(BL5:BL34)&lt;1,"-",SUM(BL5:BL34))</f>
        <v>-</v>
      </c>
      <c r="BM35" s="36" t="str">
        <f>IF(SUM(BM5:BM34)&lt;1,"-",SUM(BM5:BM34))</f>
        <v>-</v>
      </c>
      <c r="BN35" s="186"/>
      <c r="BO35" s="36">
        <f>IF(SUM(BO5:BO34)&lt;1,"-",SUM(BO5:BO34))</f>
        <v>1</v>
      </c>
      <c r="BP35" s="36" t="str">
        <f>IF(SUM(BP5:BP34)&lt;1,"-",SUM(BP5:BP34))</f>
        <v>-</v>
      </c>
      <c r="BQ35" s="36">
        <f>IF(SUM(BQ5:BQ34)&lt;1,"-",SUM(BQ5:BQ34))</f>
        <v>1</v>
      </c>
      <c r="BR35" s="186"/>
      <c r="BS35" s="36">
        <f>IF(SUM(BS5:BS34)&lt;1,"-",SUM(BS5:BS34))</f>
        <v>1</v>
      </c>
      <c r="BT35" s="36">
        <f>IF(SUM(BT5:BT34)&lt;1,"-",SUM(BT5:BT34))</f>
        <v>1</v>
      </c>
      <c r="BU35" s="36" t="str">
        <f>IF(SUM(BU5:BU34)&lt;1,"-",SUM(BU5:BU34))</f>
        <v>-</v>
      </c>
      <c r="BV35" s="186"/>
      <c r="BW35" s="36">
        <f>IF(SUM(BW5:BW34)&lt;1,"-",SUM(BW5:BW34))</f>
        <v>7</v>
      </c>
      <c r="BX35" s="36" t="str">
        <f>IF(SUM(BX5:BX34)&lt;1,"-",SUM(BX5:BX34))</f>
        <v>-</v>
      </c>
      <c r="BY35" s="36" t="str">
        <f>IF(SUM(BY5:BY34)&lt;1,"-",SUM(BY5:BY34))</f>
        <v>-</v>
      </c>
      <c r="BZ35" s="186"/>
      <c r="CA35" s="36">
        <f>IF(SUM(CA5:CA34)&lt;1,"-",SUM(CA5:CA34))</f>
        <v>3</v>
      </c>
      <c r="CB35" s="36" t="str">
        <f>IF(SUM(CB5:CB34)&lt;1,"-",SUM(CB5:CB34))</f>
        <v>-</v>
      </c>
      <c r="CC35" s="36" t="str">
        <f>IF(SUM(CC5:CC34)&lt;1,"-",SUM(CC5:CC34))</f>
        <v>-</v>
      </c>
      <c r="CD35" s="186"/>
      <c r="CE35" s="36">
        <f>IF(SUM(CE5:CE34)&lt;1,"-",SUM(CE5:CE34))</f>
        <v>3</v>
      </c>
      <c r="CF35" s="36" t="str">
        <f>IF(SUM(CF5:CF34)&lt;1,"-",SUM(CF5:CF34))</f>
        <v>-</v>
      </c>
      <c r="CG35" s="36" t="str">
        <f>IF(SUM(CG5:CG34)&lt;1,"-",SUM(CG5:CG34))</f>
        <v>-</v>
      </c>
      <c r="CH35" s="186"/>
      <c r="CI35" s="36">
        <f>IF(SUM(CI5:CI34)&lt;1,"-",SUM(CI5:CI34))</f>
        <v>2</v>
      </c>
      <c r="CJ35" s="36">
        <f>IF(SUM(CJ5:CJ34)&lt;1,"-",SUM(CJ5:CJ34))</f>
        <v>1</v>
      </c>
      <c r="CK35" s="36" t="str">
        <f>IF(SUM(CK5:CK34)&lt;1,"-",SUM(CK5:CK34))</f>
        <v>-</v>
      </c>
      <c r="CL35" s="186"/>
      <c r="CM35" s="36">
        <f>IF(SUM(CM5:CM34)&lt;1,"-",SUM(CM5:CM34))</f>
        <v>2</v>
      </c>
      <c r="CN35" s="36" t="str">
        <f>IF(SUM(CN5:CN34)&lt;1,"-",SUM(CN5:CN34))</f>
        <v>-</v>
      </c>
      <c r="CO35" s="36">
        <f>IF(SUM(CO5:CO34)&lt;1,"-",SUM(CO5:CO34))</f>
        <v>1</v>
      </c>
      <c r="CP35" s="186"/>
      <c r="CQ35" s="36" t="str">
        <f>IF(SUM(CQ5:CQ34)&lt;1,"-",SUM(CQ5:CQ34))</f>
        <v>-</v>
      </c>
      <c r="CR35" s="36" t="str">
        <f>IF(SUM(CR5:CR34)&lt;1,"-",SUM(CR5:CR34))</f>
        <v>-</v>
      </c>
      <c r="CS35" s="36" t="str">
        <f>IF(SUM(CS5:CS34)&lt;1,"-",SUM(CS5:CS34))</f>
        <v>-</v>
      </c>
      <c r="CT35" s="186"/>
      <c r="CU35" s="36">
        <f>IF(SUM(CU5:CU34)&lt;1,"-",SUM(CU5:CU34))</f>
        <v>6</v>
      </c>
      <c r="CV35" s="36" t="str">
        <f>IF(SUM(CV5:CV34)&lt;1,"-",SUM(CV5:CV34))</f>
        <v>-</v>
      </c>
      <c r="CW35" s="36" t="str">
        <f>IF(SUM(CW5:CW34)&lt;1,"-",SUM(CW5:CW34))</f>
        <v>-</v>
      </c>
      <c r="CX35" s="186"/>
      <c r="CY35" s="36">
        <f>IF(SUM(CY5:CY34)&lt;1,"-",SUM(CY5:CY34))</f>
        <v>6</v>
      </c>
      <c r="CZ35" s="36" t="str">
        <f>IF(SUM(CZ5:CZ34)&lt;1,"-",SUM(CZ5:CZ34))</f>
        <v>-</v>
      </c>
      <c r="DA35" s="36" t="str">
        <f>IF(SUM(DA5:DA34)&lt;1,"-",SUM(DA5:DA34))</f>
        <v>-</v>
      </c>
      <c r="DB35" s="186"/>
      <c r="DC35" s="36">
        <f>IF(SUM(DC5:DC34)&lt;1,"-",SUM(DC5:DC34))</f>
        <v>2</v>
      </c>
      <c r="DD35" s="36" t="str">
        <f>IF(SUM(DD5:DD34)&lt;1,"-",SUM(DD5:DD34))</f>
        <v>-</v>
      </c>
      <c r="DE35" s="36" t="str">
        <f>IF(SUM(DE5:DE34)&lt;1,"-",SUM(DE5:DE34))</f>
        <v>-</v>
      </c>
      <c r="DF35" s="272"/>
      <c r="DG35" s="36">
        <f>IF(SUM(DG5:DG34)&lt;1,"-",SUM(DG5:DG34))</f>
        <v>4</v>
      </c>
      <c r="DH35" s="36">
        <f>IF(SUM(DH5:DH34)&lt;1,"-",SUM(DH5:DH34))</f>
        <v>1</v>
      </c>
      <c r="DI35" s="36">
        <f>IF(SUM(DI5:DI34)&lt;1,"-",SUM(DI5:DI34))</f>
        <v>2</v>
      </c>
      <c r="DJ35" s="272"/>
      <c r="DK35" s="273" t="str">
        <f>IF(SUM(DK5:DK34)&lt;1,"-",SUM(DK5:DK34))</f>
        <v>-</v>
      </c>
      <c r="DL35" s="273" t="str">
        <f>IF(SUM(DL5:DL34)&lt;1,"-",SUM(DL5:DL34))</f>
        <v>-</v>
      </c>
      <c r="DM35" s="273" t="str">
        <f>IF(SUM(DM5:DM34)&lt;1,"-",SUM(DM5:DM34))</f>
        <v>-</v>
      </c>
      <c r="DN35" s="272"/>
      <c r="DO35" s="273" t="str">
        <f>IF(SUM(DO5:DO34)&lt;1,"-",SUM(DO5:DO34))</f>
        <v>-</v>
      </c>
      <c r="DP35" s="273" t="str">
        <f>IF(SUM(DP5:DP34)&lt;1,"-",SUM(DP5:DP34))</f>
        <v>-</v>
      </c>
      <c r="DQ35" s="273" t="str">
        <f>IF(SUM(DQ5:DQ34)&lt;1,"-",SUM(DQ5:DQ34))</f>
        <v>-</v>
      </c>
    </row>
    <row r="36" spans="2:121" ht="13.6" customHeight="1" x14ac:dyDescent="0.25"/>
    <row r="37" spans="2:121" ht="13.6" customHeight="1" x14ac:dyDescent="0.25">
      <c r="B37" s="211" t="s">
        <v>53</v>
      </c>
      <c r="C37" s="181"/>
      <c r="D37" s="181"/>
    </row>
    <row r="38" spans="2:121" ht="13.6" customHeight="1" x14ac:dyDescent="0.25">
      <c r="B38" s="139" t="s">
        <v>54</v>
      </c>
      <c r="C38" s="181"/>
      <c r="D38" s="181"/>
    </row>
    <row r="39" spans="2:121" ht="13.6" customHeight="1" x14ac:dyDescent="0.25">
      <c r="B39" s="139" t="s">
        <v>55</v>
      </c>
      <c r="C39" s="181"/>
      <c r="D39" s="181"/>
    </row>
    <row r="40" spans="2:121" ht="13.6" customHeight="1" x14ac:dyDescent="0.25">
      <c r="B40" s="139" t="s">
        <v>417</v>
      </c>
      <c r="C40" s="139"/>
      <c r="D40" s="139"/>
      <c r="E40" s="139"/>
      <c r="F40" s="139"/>
    </row>
    <row r="41" spans="2:121" ht="13.6" customHeight="1" x14ac:dyDescent="0.25">
      <c r="B41" s="293" t="s">
        <v>426</v>
      </c>
      <c r="C41" s="139"/>
      <c r="D41" s="139"/>
      <c r="E41" s="139"/>
      <c r="F41" s="139"/>
    </row>
    <row r="42" spans="2:121" ht="13.6" customHeight="1" x14ac:dyDescent="0.25">
      <c r="B42" s="139" t="s">
        <v>418</v>
      </c>
      <c r="C42" s="181"/>
      <c r="D42" s="181"/>
    </row>
    <row r="43" spans="2:121" ht="13.6" customHeight="1" x14ac:dyDescent="0.25">
      <c r="B43" s="293" t="s">
        <v>427</v>
      </c>
    </row>
    <row r="44" spans="2:121" ht="13.6" customHeight="1" x14ac:dyDescent="0.25">
      <c r="B44" s="212"/>
    </row>
    <row r="45" spans="2:121" ht="13.6" customHeight="1" x14ac:dyDescent="0.25">
      <c r="B45" s="213"/>
    </row>
    <row r="46" spans="2:121" ht="13.6" customHeight="1" x14ac:dyDescent="0.25">
      <c r="B46" s="139"/>
    </row>
    <row r="47" spans="2:121" ht="13.6" customHeight="1" x14ac:dyDescent="0.25">
      <c r="B47" s="139"/>
    </row>
    <row r="48" spans="2:121" ht="13.6" customHeight="1" x14ac:dyDescent="0.25">
      <c r="B48" s="139"/>
    </row>
    <row r="49" spans="2:8" ht="13.6" customHeight="1" x14ac:dyDescent="0.25">
      <c r="B49" s="139"/>
    </row>
    <row r="50" spans="2:8" ht="13.6" customHeight="1" x14ac:dyDescent="0.25">
      <c r="B50" s="139"/>
    </row>
    <row r="51" spans="2:8" ht="13.6" customHeight="1" x14ac:dyDescent="0.25">
      <c r="B51" s="139"/>
    </row>
    <row r="52" spans="2:8" ht="13.6" customHeight="1" x14ac:dyDescent="0.25">
      <c r="B52" s="139"/>
      <c r="G52" s="196"/>
      <c r="H52" s="196"/>
    </row>
    <row r="53" spans="2:8" ht="13.6" customHeight="1" x14ac:dyDescent="0.25">
      <c r="B53" s="139"/>
    </row>
    <row r="54" spans="2:8" ht="13.6" customHeight="1" x14ac:dyDescent="0.25">
      <c r="B54" s="139"/>
    </row>
    <row r="55" spans="2:8" ht="13.6" customHeight="1" x14ac:dyDescent="0.25">
      <c r="B55" s="139"/>
    </row>
    <row r="56" spans="2:8" ht="13.6" customHeight="1" x14ac:dyDescent="0.25">
      <c r="B56" s="139"/>
    </row>
    <row r="57" spans="2:8" ht="13.6" customHeight="1" x14ac:dyDescent="0.25">
      <c r="B57" s="139"/>
    </row>
    <row r="58" spans="2:8" ht="13.6" customHeight="1" x14ac:dyDescent="0.25">
      <c r="B58" s="139"/>
    </row>
    <row r="59" spans="2:8" ht="13.6" customHeight="1" x14ac:dyDescent="0.25">
      <c r="B59" s="139"/>
    </row>
    <row r="60" spans="2:8" ht="13.6" customHeight="1" x14ac:dyDescent="0.25">
      <c r="B60" s="139"/>
    </row>
    <row r="61" spans="2:8" ht="13.6" customHeight="1" x14ac:dyDescent="0.25">
      <c r="B61" s="139"/>
    </row>
    <row r="62" spans="2:8" ht="13.6" customHeight="1" x14ac:dyDescent="0.25">
      <c r="B62" s="139"/>
    </row>
    <row r="63" spans="2:8" ht="13.6" customHeight="1" x14ac:dyDescent="0.25">
      <c r="B63" s="139"/>
    </row>
    <row r="64" spans="2:8" ht="13.6" customHeight="1" x14ac:dyDescent="0.25">
      <c r="B64" s="139"/>
    </row>
    <row r="65" spans="2:2" ht="13.6" customHeight="1" x14ac:dyDescent="0.25">
      <c r="B65" s="139"/>
    </row>
    <row r="66" spans="2:2" ht="13.6" customHeight="1" x14ac:dyDescent="0.25">
      <c r="B66" s="139"/>
    </row>
    <row r="67" spans="2:2" ht="13.6" customHeight="1" x14ac:dyDescent="0.25">
      <c r="B67" s="139"/>
    </row>
    <row r="68" spans="2:2" ht="13.6" customHeight="1" x14ac:dyDescent="0.25">
      <c r="B68" s="139"/>
    </row>
    <row r="69" spans="2:2" ht="13.6" customHeight="1" x14ac:dyDescent="0.25">
      <c r="B69" s="139"/>
    </row>
    <row r="70" spans="2:2" ht="13.6" customHeight="1" x14ac:dyDescent="0.25">
      <c r="B70" s="139"/>
    </row>
    <row r="71" spans="2:2" ht="13.6" customHeight="1" x14ac:dyDescent="0.25">
      <c r="B71" s="139"/>
    </row>
    <row r="72" spans="2:2" ht="13.6" customHeight="1" x14ac:dyDescent="0.25">
      <c r="B72" s="139"/>
    </row>
    <row r="73" spans="2:2" ht="13.6" customHeight="1" x14ac:dyDescent="0.25">
      <c r="B73" s="139"/>
    </row>
    <row r="74" spans="2:2" ht="13.6" customHeight="1" x14ac:dyDescent="0.25">
      <c r="B74" s="139"/>
    </row>
    <row r="75" spans="2:2" ht="13.6" customHeight="1" x14ac:dyDescent="0.25">
      <c r="B75" s="139"/>
    </row>
    <row r="76" spans="2:2" ht="13.6" customHeight="1" x14ac:dyDescent="0.25">
      <c r="B76" s="139"/>
    </row>
    <row r="77" spans="2:2" ht="13.6" customHeight="1" x14ac:dyDescent="0.25">
      <c r="B77" s="139"/>
    </row>
    <row r="78" spans="2:2" ht="13.6" customHeight="1" x14ac:dyDescent="0.25">
      <c r="B78" s="139"/>
    </row>
    <row r="79" spans="2:2" ht="13.6" customHeight="1" x14ac:dyDescent="0.25">
      <c r="B79" s="139"/>
    </row>
    <row r="80" spans="2:2" ht="13.6" customHeight="1" x14ac:dyDescent="0.25">
      <c r="B80" s="139"/>
    </row>
    <row r="81" spans="2:4" x14ac:dyDescent="0.25">
      <c r="B81" s="181"/>
      <c r="C81" s="181"/>
      <c r="D81" s="181"/>
    </row>
    <row r="82" spans="2:4" ht="13.45" x14ac:dyDescent="0.25">
      <c r="B82" s="139"/>
    </row>
    <row r="96" spans="2:4" ht="13.6" customHeight="1" x14ac:dyDescent="0.25"/>
    <row r="97" ht="13.6" customHeight="1" x14ac:dyDescent="0.25"/>
    <row r="98" ht="13.6" customHeight="1" x14ac:dyDescent="0.25"/>
  </sheetData>
  <sortState xmlns:xlrd2="http://schemas.microsoft.com/office/spreadsheetml/2017/richdata2" ref="B5:DQ33">
    <sortCondition descending="1" ref="I5:I33"/>
    <sortCondition ref="B5:B33"/>
  </sortState>
  <phoneticPr fontId="8" type="noConversion"/>
  <pageMargins left="0.75" right="0.75" top="1" bottom="1" header="0.5" footer="0.5"/>
  <pageSetup paperSize="9" orientation="portrait" horizontalDpi="4294967293" verticalDpi="1200" r:id="rId1"/>
  <headerFooter alignWithMargins="0"/>
  <ignoredErrors>
    <ignoredError sqref="AM2:AO2 CM2:CO2 B37:B39 B46:B48 A56:A65546 CM56:CO65546 B2:C3 CE4 CE2 CF2:CG4 CI4 CI2 CJ2:CK4 E42:G48 A2:A4 E2:G4 BC2:BE2 BW4 BW2 BX2:BY4 CB2:CC4 CA2 CA4 J2:M4 T3:U3 X3:Y3 AB3:AC3 AF3:AG3 AJ3:AK3 AM4:AO4 AN3:AO3 AR3:AS3 AZ3:BA3 BC4:BE4 BD3:BE3 BH3:BI3 BL3:BM3 BP3:BQ3 BT3:BU3 J35:M35 DN56:JA65546 CM42:CO48 DN42:JA48 O99:Q65546 O56:Q88 O2:Q4 O42:Q48 S99:U65546 S56:U88 S2:U2 S4:U4 S42:U48 W99:Y65546 W56:Y88 W2:Y2 W4:Y4 W42:Y48 AA99:AC65546 AA56:AC88 AA2:AC2 AA4:AC4 AA42:AC48 AE99:AG65546 AE56:AG88 AE2:AG2 AE4:AG4 AE42:AG48 AI99:AK65546 AI56:AK88 AI2:AK2 AI4:AK4 AI42:AK48 AM99:AO65546 AM56:AO88 AM42:AO48 AQ2:AS2 AQ4:AS4 AQ99:AS65546 AQ56:AS88 AQ42:AS48 AY2:BA2 AY4:BA4 AY99:BA65546 AY56:BA88 AY42:BA48 BC99:BE65546 BC56:BE88 BC42:BE48 BG2:BI2 BG4:BI4 BG99:BI65546 BG56:BI88 BG42:BI48 BK2:BM2 BK4:BM4 BK99:BM65546 BK56:BM88 BK42:BM48 BO2:BQ2 BO4:BQ4 BO99:BQ65546 BO56:BQ88 BO42:BQ48 BS2:BU2 BS4:BU4 BS99:BU65546 BS56:BU88 BS35:BU40 BW99:BY65546 BW56:BY88 BW42:BY48 CA99:CC65546 CA56:CC88 CA42:CC48 CE99:CG65546 CE56:CG88 CE42:CG48 CI99:CK65546 CI56:CK88 CI42:CK48 DR2:JA4 I99:M65546 I56:M88 I42:M48 DR35:JA37 A42:A48 BS43:BU48 BT42:BU42 A35:A40 I36:M40 CI35:CK40 CE35:CG40 CA35:CC40 BW35:BY40 BO35:BQ40 BK35:BM40 BG35:BI40 BC35:BE40 AY35:BA40 AQ35:AS40 AM35:AO40 AI35:AK40 AE35:AG40 AA35:AC40 W35:Y40 S35:U40 O35:Q40 DN38:JA40 CM36:CO40 E35:G40 E56:G88 E99:G65546 B99:C65546 B56:C88 C37:C40 B35:C36 C42:C48" evalError="1" formula="1"/>
    <ignoredError sqref="B4:C4 B44:B45 I89:M98 DN49:JA55 O49:Q55 O89:Q98 S49:U55 S89:U98 W49:Y55 W89:Y98 AA49:AC55 AA89:AC98 AE49:AG55 AE89:AG98 AI49:AK55 AI89:AK98 AM49:AO55 AM89:AO98 AQ49:AS55 AQ89:AS98 AY49:BA55 AY89:BA98 BC49:BE55 BC89:BE98 BG49:BI55 BG89:BI98 BK49:BM55 BK89:BM98 BO49:BQ55 BO89:BQ98 BS49:BU55 BS89:BU98 BW49:BY55 BW89:BY98 CA49:CC55 CA89:CC98 CE49:CG55 CE89:CG98 CI49:CK55 CI89:CK98 CM49:CO55 I49:M55 E49:G55 E89:G98 B89:C98 A49:C55" formula="1"/>
    <ignoredError sqref="DD3:DF3 DH3:DO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4"/>
  <sheetViews>
    <sheetView showGridLines="0" showRowColHeaders="0" workbookViewId="0">
      <selection activeCell="A98" sqref="A98"/>
    </sheetView>
  </sheetViews>
  <sheetFormatPr defaultColWidth="9.1796875" defaultRowHeight="12.9" x14ac:dyDescent="0.25"/>
  <cols>
    <col min="1" max="1" width="1.81640625" customWidth="1"/>
    <col min="2" max="2" width="4.7265625" customWidth="1"/>
    <col min="3" max="3" width="5.26953125" customWidth="1"/>
    <col min="4" max="6" width="21.26953125" customWidth="1"/>
    <col min="7" max="7" width="35" customWidth="1"/>
  </cols>
  <sheetData>
    <row r="1" spans="2:7" ht="13.6" customHeight="1" x14ac:dyDescent="0.25"/>
    <row r="2" spans="2:7" ht="13.6" customHeight="1" x14ac:dyDescent="0.25">
      <c r="B2" s="320" t="s">
        <v>56</v>
      </c>
      <c r="C2" s="367"/>
      <c r="D2" s="367"/>
      <c r="E2" s="367"/>
      <c r="F2" s="368"/>
    </row>
    <row r="3" spans="2:7" ht="2.95" customHeight="1" x14ac:dyDescent="0.3">
      <c r="B3" s="197"/>
      <c r="C3" s="198"/>
      <c r="D3" s="198"/>
      <c r="E3" s="198"/>
      <c r="F3" s="198"/>
    </row>
    <row r="4" spans="2:7" ht="13.6" customHeight="1" x14ac:dyDescent="0.25">
      <c r="B4" s="68" t="s">
        <v>57</v>
      </c>
      <c r="C4" s="68" t="s">
        <v>58</v>
      </c>
      <c r="D4" s="320" t="s">
        <v>59</v>
      </c>
      <c r="E4" s="321"/>
      <c r="F4" s="110" t="s">
        <v>60</v>
      </c>
    </row>
    <row r="5" spans="2:7" ht="13.6" customHeight="1" x14ac:dyDescent="0.25">
      <c r="B5" s="202">
        <v>1</v>
      </c>
      <c r="C5" s="203">
        <v>139</v>
      </c>
      <c r="D5" s="109" t="s">
        <v>299</v>
      </c>
      <c r="E5" s="109" t="s">
        <v>298</v>
      </c>
      <c r="F5" s="108" t="s">
        <v>145</v>
      </c>
      <c r="G5" s="199"/>
    </row>
    <row r="6" spans="2:7" ht="13.6" customHeight="1" x14ac:dyDescent="0.3">
      <c r="B6" s="24">
        <v>2</v>
      </c>
      <c r="C6" s="19">
        <v>85</v>
      </c>
      <c r="D6" s="109" t="s">
        <v>301</v>
      </c>
      <c r="E6" s="109" t="s">
        <v>300</v>
      </c>
      <c r="F6" s="108" t="s">
        <v>493</v>
      </c>
      <c r="G6" s="200"/>
    </row>
    <row r="7" spans="2:7" ht="13.6" customHeight="1" x14ac:dyDescent="0.25">
      <c r="B7" s="24">
        <v>3</v>
      </c>
      <c r="C7" s="19">
        <v>157</v>
      </c>
      <c r="D7" s="109" t="s">
        <v>515</v>
      </c>
      <c r="E7" s="109" t="s">
        <v>516</v>
      </c>
      <c r="F7" s="108" t="s">
        <v>4</v>
      </c>
    </row>
    <row r="8" spans="2:7" ht="13.6" customHeight="1" x14ac:dyDescent="0.25">
      <c r="B8" s="24">
        <v>4</v>
      </c>
      <c r="C8" s="19">
        <v>104</v>
      </c>
      <c r="D8" s="109" t="s">
        <v>342</v>
      </c>
      <c r="E8" s="109" t="s">
        <v>343</v>
      </c>
      <c r="F8" s="108" t="s">
        <v>94</v>
      </c>
      <c r="G8" s="199"/>
    </row>
    <row r="9" spans="2:7" ht="13.6" customHeight="1" x14ac:dyDescent="0.3">
      <c r="B9" s="24">
        <v>5</v>
      </c>
      <c r="C9" s="19">
        <v>68</v>
      </c>
      <c r="D9" s="109" t="s">
        <v>351</v>
      </c>
      <c r="E9" s="109" t="s">
        <v>352</v>
      </c>
      <c r="F9" s="108" t="s">
        <v>214</v>
      </c>
      <c r="G9" s="200"/>
    </row>
    <row r="10" spans="2:7" ht="13.6" customHeight="1" x14ac:dyDescent="0.25">
      <c r="B10" s="24">
        <v>6</v>
      </c>
      <c r="C10" s="19">
        <v>49</v>
      </c>
      <c r="D10" s="109" t="s">
        <v>302</v>
      </c>
      <c r="E10" s="109" t="s">
        <v>303</v>
      </c>
      <c r="F10" s="108" t="s">
        <v>493</v>
      </c>
      <c r="G10" s="201"/>
    </row>
    <row r="11" spans="2:7" ht="13.6" customHeight="1" x14ac:dyDescent="0.25">
      <c r="B11" s="24">
        <v>7</v>
      </c>
      <c r="C11" s="19">
        <v>37</v>
      </c>
      <c r="D11" s="109" t="s">
        <v>350</v>
      </c>
      <c r="E11" s="109" t="s">
        <v>356</v>
      </c>
      <c r="F11" s="108" t="s">
        <v>216</v>
      </c>
    </row>
    <row r="12" spans="2:7" ht="13.6" customHeight="1" x14ac:dyDescent="0.25">
      <c r="B12" s="24">
        <v>8</v>
      </c>
      <c r="C12" s="19">
        <v>30</v>
      </c>
      <c r="D12" s="109" t="s">
        <v>480</v>
      </c>
      <c r="E12" s="109" t="s">
        <v>494</v>
      </c>
      <c r="F12" s="108" t="s">
        <v>492</v>
      </c>
    </row>
    <row r="13" spans="2:7" ht="13.6" customHeight="1" x14ac:dyDescent="0.25">
      <c r="B13" s="24">
        <v>9</v>
      </c>
      <c r="C13" s="19">
        <v>54</v>
      </c>
      <c r="D13" s="109" t="s">
        <v>480</v>
      </c>
      <c r="E13" s="109" t="s">
        <v>481</v>
      </c>
      <c r="F13" s="108" t="s">
        <v>492</v>
      </c>
    </row>
    <row r="14" spans="2:7" ht="13.6" customHeight="1" x14ac:dyDescent="0.25">
      <c r="B14" s="204">
        <v>10</v>
      </c>
      <c r="C14" s="205">
        <v>31</v>
      </c>
      <c r="D14" s="206" t="s">
        <v>327</v>
      </c>
      <c r="E14" s="206" t="s">
        <v>328</v>
      </c>
      <c r="F14" s="206" t="s">
        <v>213</v>
      </c>
      <c r="G14" s="199"/>
    </row>
  </sheetData>
  <mergeCells count="2">
    <mergeCell ref="B2:F2"/>
    <mergeCell ref="D4:E4"/>
  </mergeCells>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68"/>
  <sheetViews>
    <sheetView showGridLines="0" showRowColHeaders="0" zoomScale="85" zoomScaleNormal="85" workbookViewId="0">
      <selection activeCell="A115" sqref="A115"/>
    </sheetView>
  </sheetViews>
  <sheetFormatPr defaultColWidth="9.1796875" defaultRowHeight="12.65" customHeight="1" x14ac:dyDescent="0.25"/>
  <cols>
    <col min="1" max="1" width="4.1796875" customWidth="1"/>
    <col min="2" max="2" width="3" customWidth="1"/>
    <col min="3" max="3" width="20.1796875" customWidth="1"/>
    <col min="4" max="4" width="16.7265625" customWidth="1"/>
    <col min="5" max="5" width="6.453125" customWidth="1"/>
    <col min="6" max="6" width="3" customWidth="1"/>
    <col min="7" max="7" width="1.81640625" style="194" customWidth="1"/>
    <col min="8" max="8" width="3" customWidth="1"/>
    <col min="9" max="9" width="20.1796875" customWidth="1"/>
    <col min="10" max="10" width="16.7265625" customWidth="1"/>
    <col min="11" max="11" width="5.26953125" customWidth="1"/>
    <col min="12" max="12" width="3" customWidth="1"/>
    <col min="13" max="13" width="1.81640625" customWidth="1"/>
    <col min="14" max="14" width="23" customWidth="1"/>
    <col min="15" max="16" width="5.26953125" customWidth="1"/>
    <col min="17" max="17" width="3" customWidth="1"/>
  </cols>
  <sheetData>
    <row r="1" spans="2:27" ht="13.6" customHeight="1" x14ac:dyDescent="0.25"/>
    <row r="2" spans="2:27" ht="13.6" customHeight="1" x14ac:dyDescent="0.3">
      <c r="B2" s="64"/>
      <c r="C2" s="65" t="s">
        <v>10</v>
      </c>
      <c r="D2" s="129"/>
      <c r="E2" s="129"/>
      <c r="F2" s="129"/>
      <c r="G2" s="144"/>
      <c r="H2" s="129"/>
      <c r="I2" s="129"/>
      <c r="J2" s="129"/>
      <c r="K2" s="129"/>
      <c r="L2" s="129"/>
      <c r="M2" s="129"/>
      <c r="N2" s="129"/>
      <c r="O2" s="129"/>
      <c r="P2" s="129"/>
    </row>
    <row r="3" spans="2:27" ht="13.6" customHeight="1" x14ac:dyDescent="0.3">
      <c r="B3" s="37"/>
      <c r="C3" s="38"/>
      <c r="D3" s="38"/>
      <c r="E3" s="38"/>
      <c r="F3" s="39"/>
      <c r="G3" s="186"/>
      <c r="H3" s="60"/>
      <c r="I3" s="61"/>
      <c r="J3" s="61"/>
      <c r="K3" s="62"/>
      <c r="L3" s="39"/>
      <c r="M3" s="129"/>
      <c r="N3" s="297" t="s">
        <v>10</v>
      </c>
      <c r="O3" s="298"/>
      <c r="P3" s="299"/>
      <c r="U3" s="135"/>
      <c r="Z3" s="136"/>
      <c r="AA3" s="135"/>
    </row>
    <row r="4" spans="2:27" ht="13.6" customHeight="1" x14ac:dyDescent="0.3">
      <c r="B4" s="40"/>
      <c r="C4" s="41">
        <f>Fixtures!B4</f>
        <v>44675</v>
      </c>
      <c r="D4" s="42"/>
      <c r="E4" s="42"/>
      <c r="F4" s="43"/>
      <c r="G4" s="186"/>
      <c r="H4" s="40"/>
      <c r="I4" s="41">
        <f>Fixtures!B17</f>
        <v>44759</v>
      </c>
      <c r="J4" s="45"/>
      <c r="K4" s="45"/>
      <c r="L4" s="43"/>
      <c r="M4" s="129"/>
      <c r="N4" s="296" t="s">
        <v>333</v>
      </c>
      <c r="O4" s="294" t="s">
        <v>419</v>
      </c>
      <c r="P4" s="300">
        <v>3</v>
      </c>
      <c r="U4" s="135"/>
      <c r="Z4" s="136"/>
      <c r="AA4" s="136"/>
    </row>
    <row r="5" spans="2:27" ht="13.6" customHeight="1" x14ac:dyDescent="0.3">
      <c r="B5" s="44"/>
      <c r="C5" s="45" t="str">
        <f>Fixtures!C4</f>
        <v>Black Rose of Highgate</v>
      </c>
      <c r="D5" s="45" t="s">
        <v>287</v>
      </c>
      <c r="E5" s="46" t="s">
        <v>82</v>
      </c>
      <c r="F5" s="47"/>
      <c r="G5" s="186"/>
      <c r="H5" s="44"/>
      <c r="I5" s="45" t="str">
        <f>Fixtures!C17</f>
        <v>Old Actonians</v>
      </c>
      <c r="J5" s="45" t="s">
        <v>158</v>
      </c>
      <c r="K5" s="46"/>
      <c r="L5" s="53"/>
      <c r="M5" s="129"/>
      <c r="N5" s="296" t="s">
        <v>25</v>
      </c>
      <c r="O5" s="294" t="s">
        <v>419</v>
      </c>
      <c r="P5" s="300">
        <v>3</v>
      </c>
    </row>
    <row r="6" spans="2:27" ht="13.6" customHeight="1" x14ac:dyDescent="0.3">
      <c r="B6" s="44"/>
      <c r="C6" s="45"/>
      <c r="D6" s="45"/>
      <c r="E6" s="46"/>
      <c r="F6" s="47"/>
      <c r="G6" s="186"/>
      <c r="H6" s="44"/>
      <c r="I6" s="45"/>
      <c r="J6" s="45"/>
      <c r="K6" s="46"/>
      <c r="L6" s="53"/>
      <c r="M6" s="129"/>
      <c r="N6" s="296" t="s">
        <v>336</v>
      </c>
      <c r="O6" s="294" t="s">
        <v>420</v>
      </c>
      <c r="P6" s="300">
        <v>1</v>
      </c>
    </row>
    <row r="7" spans="2:27" ht="13.6" customHeight="1" x14ac:dyDescent="0.3">
      <c r="B7" s="40"/>
      <c r="C7" s="41">
        <f>Fixtures!B5</f>
        <v>44682</v>
      </c>
      <c r="D7" s="45"/>
      <c r="E7" s="46"/>
      <c r="F7" s="43"/>
      <c r="G7" s="186"/>
      <c r="H7" s="40"/>
      <c r="I7" s="41">
        <f>Fixtures!$B$18</f>
        <v>44766</v>
      </c>
      <c r="J7" s="42"/>
      <c r="K7" s="42"/>
      <c r="L7" s="43"/>
      <c r="M7" s="129"/>
      <c r="N7" s="296" t="s">
        <v>357</v>
      </c>
      <c r="O7" s="294" t="s">
        <v>424</v>
      </c>
      <c r="P7" s="300">
        <v>1</v>
      </c>
    </row>
    <row r="8" spans="2:27" ht="13.6" customHeight="1" x14ac:dyDescent="0.3">
      <c r="B8" s="44"/>
      <c r="C8" s="48" t="str">
        <f>Fixtures!C5</f>
        <v>Wembley</v>
      </c>
      <c r="D8" s="45" t="s">
        <v>290</v>
      </c>
      <c r="E8" s="46" t="s">
        <v>83</v>
      </c>
      <c r="F8" s="47"/>
      <c r="G8" s="186"/>
      <c r="H8" s="44"/>
      <c r="I8" s="45" t="str">
        <f>Fixtures!$C$18</f>
        <v>Pinner</v>
      </c>
      <c r="J8" s="45" t="s">
        <v>336</v>
      </c>
      <c r="K8" s="46" t="s">
        <v>81</v>
      </c>
      <c r="L8" s="53"/>
      <c r="M8" s="129"/>
      <c r="N8" s="296" t="s">
        <v>287</v>
      </c>
      <c r="O8" s="294" t="s">
        <v>419</v>
      </c>
      <c r="P8" s="300">
        <v>1</v>
      </c>
    </row>
    <row r="9" spans="2:27" ht="13.6" customHeight="1" x14ac:dyDescent="0.3">
      <c r="B9" s="44"/>
      <c r="C9" s="49"/>
      <c r="D9" s="45"/>
      <c r="E9" s="46"/>
      <c r="F9" s="47"/>
      <c r="G9" s="186"/>
      <c r="H9" s="44"/>
      <c r="I9" s="45"/>
      <c r="J9" s="45"/>
      <c r="K9" s="46"/>
      <c r="L9" s="55"/>
      <c r="M9" s="129"/>
      <c r="N9" s="296" t="s">
        <v>297</v>
      </c>
      <c r="O9" s="294" t="s">
        <v>419</v>
      </c>
      <c r="P9" s="300">
        <v>1</v>
      </c>
    </row>
    <row r="10" spans="2:27" ht="13.6" customHeight="1" x14ac:dyDescent="0.3">
      <c r="B10" s="40"/>
      <c r="C10" s="41">
        <f>Fixtures!B6</f>
        <v>44689</v>
      </c>
      <c r="D10" s="42"/>
      <c r="E10" s="42"/>
      <c r="F10" s="43"/>
      <c r="G10" s="186"/>
      <c r="H10" s="44"/>
      <c r="I10" s="41">
        <f>Fixtures!$B$19</f>
        <v>44773</v>
      </c>
      <c r="J10" s="45"/>
      <c r="K10" s="46"/>
      <c r="L10" s="55"/>
      <c r="M10" s="129"/>
      <c r="N10" s="296" t="s">
        <v>422</v>
      </c>
      <c r="O10" s="294" t="s">
        <v>423</v>
      </c>
      <c r="P10" s="300">
        <v>1</v>
      </c>
    </row>
    <row r="11" spans="2:27" ht="13.6" customHeight="1" x14ac:dyDescent="0.3">
      <c r="B11" s="44"/>
      <c r="C11" s="48" t="str">
        <f>Fixtures!C6</f>
        <v>Brentham</v>
      </c>
      <c r="D11" s="45" t="s">
        <v>25</v>
      </c>
      <c r="E11" s="46" t="s">
        <v>82</v>
      </c>
      <c r="F11" s="47"/>
      <c r="G11" s="186"/>
      <c r="H11" s="44"/>
      <c r="I11" s="45" t="str">
        <f>Fixtures!$C$19</f>
        <v>Ealing Three Bridges</v>
      </c>
      <c r="J11" s="45" t="s">
        <v>25</v>
      </c>
      <c r="K11" s="46" t="s">
        <v>82</v>
      </c>
      <c r="L11" s="55"/>
      <c r="M11" s="129"/>
      <c r="N11" s="296" t="s">
        <v>349</v>
      </c>
      <c r="O11" s="294" t="s">
        <v>424</v>
      </c>
      <c r="P11" s="300">
        <v>1</v>
      </c>
    </row>
    <row r="12" spans="2:27" ht="13.6" customHeight="1" x14ac:dyDescent="0.3">
      <c r="B12" s="44"/>
      <c r="C12" s="49"/>
      <c r="D12" s="45"/>
      <c r="E12" s="46"/>
      <c r="F12" s="47"/>
      <c r="G12" s="186"/>
      <c r="H12" s="44"/>
      <c r="I12" s="45"/>
      <c r="J12" s="45"/>
      <c r="K12" s="46"/>
      <c r="L12" s="55"/>
      <c r="M12" s="129"/>
      <c r="N12" s="296" t="s">
        <v>290</v>
      </c>
      <c r="O12" s="294" t="s">
        <v>423</v>
      </c>
      <c r="P12" s="300">
        <v>1</v>
      </c>
    </row>
    <row r="13" spans="2:27" ht="13.6" customHeight="1" x14ac:dyDescent="0.3">
      <c r="B13" s="40"/>
      <c r="C13" s="41">
        <f>Fixtures!B7</f>
        <v>44696</v>
      </c>
      <c r="D13" s="45"/>
      <c r="E13" s="46"/>
      <c r="F13" s="43"/>
      <c r="G13" s="186"/>
      <c r="H13" s="44"/>
      <c r="I13" s="41">
        <f>Fixtures!$B$20</f>
        <v>44780</v>
      </c>
      <c r="J13" s="63"/>
      <c r="K13" s="63"/>
      <c r="L13" s="55"/>
      <c r="M13" s="129"/>
      <c r="N13" s="296" t="s">
        <v>355</v>
      </c>
      <c r="O13" s="294" t="s">
        <v>423</v>
      </c>
      <c r="P13" s="300">
        <v>1</v>
      </c>
    </row>
    <row r="14" spans="2:27" ht="13.6" customHeight="1" x14ac:dyDescent="0.3">
      <c r="B14" s="44"/>
      <c r="C14" s="48" t="str">
        <f>Fixtures!C7</f>
        <v>Northwood</v>
      </c>
      <c r="D14" s="45" t="s">
        <v>158</v>
      </c>
      <c r="E14" s="46"/>
      <c r="F14" s="47"/>
      <c r="G14" s="186"/>
      <c r="H14" s="44"/>
      <c r="I14" s="45" t="str">
        <f>Fixtures!$C$20</f>
        <v>Chiswick</v>
      </c>
      <c r="J14" s="45" t="s">
        <v>357</v>
      </c>
      <c r="K14" s="46" t="s">
        <v>202</v>
      </c>
      <c r="L14" s="55"/>
      <c r="M14" s="129"/>
      <c r="N14" s="296" t="s">
        <v>470</v>
      </c>
      <c r="O14" s="294" t="s">
        <v>419</v>
      </c>
      <c r="P14" s="300">
        <v>1</v>
      </c>
    </row>
    <row r="15" spans="2:27" ht="13.6" customHeight="1" x14ac:dyDescent="0.3">
      <c r="B15" s="44"/>
      <c r="C15" s="49"/>
      <c r="D15" s="45"/>
      <c r="E15" s="46"/>
      <c r="F15" s="47"/>
      <c r="G15" s="186"/>
      <c r="H15" s="44"/>
      <c r="I15" s="52"/>
      <c r="J15" s="45"/>
      <c r="K15" s="45"/>
      <c r="L15" s="55"/>
      <c r="M15" s="129"/>
      <c r="N15" s="296" t="s">
        <v>90</v>
      </c>
      <c r="O15" s="294" t="s">
        <v>420</v>
      </c>
      <c r="P15" s="300">
        <v>1</v>
      </c>
    </row>
    <row r="16" spans="2:27" ht="13.6" customHeight="1" x14ac:dyDescent="0.3">
      <c r="B16" s="40"/>
      <c r="C16" s="50">
        <f>Fixtures!B8</f>
        <v>44703</v>
      </c>
      <c r="D16" s="45"/>
      <c r="E16" s="46"/>
      <c r="F16" s="43"/>
      <c r="G16" s="186"/>
      <c r="H16" s="44"/>
      <c r="I16" s="41">
        <f>Fixtures!$B$21</f>
        <v>44786</v>
      </c>
      <c r="J16" s="63"/>
      <c r="K16" s="63"/>
      <c r="L16" s="55"/>
      <c r="M16" s="129"/>
      <c r="N16" s="296" t="s">
        <v>205</v>
      </c>
      <c r="O16" s="294" t="s">
        <v>421</v>
      </c>
      <c r="P16" s="300">
        <v>1</v>
      </c>
    </row>
    <row r="17" spans="2:16" ht="13.6" customHeight="1" x14ac:dyDescent="0.3">
      <c r="B17" s="44"/>
      <c r="C17" s="48" t="str">
        <f>Fixtures!C8</f>
        <v>Harrow St. Mary's</v>
      </c>
      <c r="D17" s="45" t="s">
        <v>205</v>
      </c>
      <c r="E17" s="46" t="s">
        <v>203</v>
      </c>
      <c r="F17" s="47"/>
      <c r="G17" s="186"/>
      <c r="H17" s="44"/>
      <c r="I17" s="45" t="str">
        <f>Fixtures!$C$21</f>
        <v>Princes Head</v>
      </c>
      <c r="J17" s="45" t="s">
        <v>269</v>
      </c>
      <c r="K17" s="46"/>
      <c r="L17" s="55"/>
      <c r="M17" s="129"/>
      <c r="N17" s="296" t="s">
        <v>329</v>
      </c>
      <c r="O17" s="294" t="s">
        <v>419</v>
      </c>
      <c r="P17" s="300">
        <v>1</v>
      </c>
    </row>
    <row r="18" spans="2:16" ht="13.6" customHeight="1" x14ac:dyDescent="0.3">
      <c r="B18" s="44"/>
      <c r="C18" s="49"/>
      <c r="D18" s="51"/>
      <c r="E18" s="51"/>
      <c r="F18" s="47"/>
      <c r="G18" s="186"/>
      <c r="H18" s="44"/>
      <c r="I18" s="45"/>
      <c r="J18" s="45"/>
      <c r="K18" s="46"/>
      <c r="L18" s="55"/>
      <c r="M18" s="129"/>
      <c r="N18" s="296" t="s">
        <v>490</v>
      </c>
      <c r="O18" s="294" t="s">
        <v>419</v>
      </c>
      <c r="P18" s="300">
        <v>1</v>
      </c>
    </row>
    <row r="19" spans="2:16" ht="13.6" customHeight="1" x14ac:dyDescent="0.3">
      <c r="B19" s="40"/>
      <c r="C19" s="41">
        <f>Fixtures!B9</f>
        <v>44710</v>
      </c>
      <c r="D19" s="42"/>
      <c r="E19" s="42"/>
      <c r="F19" s="43"/>
      <c r="G19" s="186"/>
      <c r="H19" s="44"/>
      <c r="I19" s="41">
        <f>Fixtures!$B$22</f>
        <v>44786</v>
      </c>
      <c r="J19" s="45"/>
      <c r="K19" s="46"/>
      <c r="L19" s="55"/>
      <c r="M19" s="129"/>
      <c r="N19" s="296" t="s">
        <v>428</v>
      </c>
      <c r="O19" s="301" t="s">
        <v>194</v>
      </c>
      <c r="P19" s="300">
        <v>1</v>
      </c>
    </row>
    <row r="20" spans="2:16" ht="13.6" customHeight="1" x14ac:dyDescent="0.3">
      <c r="B20" s="44"/>
      <c r="C20" s="45" t="str">
        <f>Fixtures!C9</f>
        <v>Valley End</v>
      </c>
      <c r="D20" s="45" t="s">
        <v>269</v>
      </c>
      <c r="E20" s="46"/>
      <c r="F20" s="47"/>
      <c r="G20" s="186"/>
      <c r="H20" s="44"/>
      <c r="I20" s="45" t="str">
        <f>Fixtures!$C$22</f>
        <v>Post Modernists</v>
      </c>
      <c r="J20" s="45" t="s">
        <v>470</v>
      </c>
      <c r="K20" s="46" t="s">
        <v>82</v>
      </c>
      <c r="L20" s="55"/>
      <c r="M20" s="129"/>
      <c r="N20" s="295"/>
      <c r="O20" s="295"/>
      <c r="P20" s="295"/>
    </row>
    <row r="21" spans="2:16" ht="13.6" customHeight="1" x14ac:dyDescent="0.3">
      <c r="B21" s="44"/>
      <c r="C21" s="49"/>
      <c r="D21" s="51"/>
      <c r="E21" s="51"/>
      <c r="F21" s="47"/>
      <c r="G21" s="186"/>
      <c r="H21" s="44"/>
      <c r="I21" s="45"/>
      <c r="J21" s="45"/>
      <c r="K21" s="46"/>
      <c r="L21" s="55"/>
      <c r="M21" s="129"/>
    </row>
    <row r="22" spans="2:16" ht="13.6" customHeight="1" x14ac:dyDescent="0.3">
      <c r="B22" s="40"/>
      <c r="C22" s="41">
        <f>Fixtures!B10</f>
        <v>44710</v>
      </c>
      <c r="D22" s="42"/>
      <c r="E22" s="42"/>
      <c r="F22" s="43"/>
      <c r="G22" s="186"/>
      <c r="H22" s="44"/>
      <c r="I22" s="41">
        <f>Fixtures!$B$23</f>
        <v>44787</v>
      </c>
      <c r="J22" s="45"/>
      <c r="K22" s="46"/>
      <c r="L22" s="55"/>
      <c r="M22" s="129"/>
    </row>
    <row r="23" spans="2:16" ht="13.6" customHeight="1" x14ac:dyDescent="0.3">
      <c r="B23" s="44"/>
      <c r="C23" s="45" t="str">
        <f>Fixtures!C10</f>
        <v>Exeats</v>
      </c>
      <c r="D23" s="45" t="s">
        <v>297</v>
      </c>
      <c r="E23" s="46" t="s">
        <v>82</v>
      </c>
      <c r="F23" s="47"/>
      <c r="G23" s="186"/>
      <c r="H23" s="44"/>
      <c r="I23" s="45" t="str">
        <f>Fixtures!$C$23</f>
        <v>Princes Head</v>
      </c>
      <c r="J23" s="45" t="s">
        <v>269</v>
      </c>
      <c r="K23" s="46"/>
      <c r="L23" s="55"/>
      <c r="M23" s="129"/>
    </row>
    <row r="24" spans="2:16" ht="13.6" customHeight="1" x14ac:dyDescent="0.3">
      <c r="B24" s="44"/>
      <c r="C24" s="49"/>
      <c r="D24" s="49"/>
      <c r="E24" s="49"/>
      <c r="F24" s="47"/>
      <c r="G24" s="186"/>
      <c r="H24" s="44"/>
      <c r="I24" s="45"/>
      <c r="J24" s="45"/>
      <c r="K24" s="46"/>
      <c r="L24" s="55"/>
      <c r="M24" s="129"/>
    </row>
    <row r="25" spans="2:16" ht="13.6" customHeight="1" x14ac:dyDescent="0.3">
      <c r="B25" s="40"/>
      <c r="C25" s="41">
        <f>Fixtures!B11</f>
        <v>44717</v>
      </c>
      <c r="D25" s="42"/>
      <c r="E25" s="42"/>
      <c r="F25" s="43"/>
      <c r="G25" s="186"/>
      <c r="H25" s="44"/>
      <c r="I25" s="41">
        <f>Fixtures!B24</f>
        <v>44787</v>
      </c>
      <c r="J25" s="45"/>
      <c r="K25" s="46"/>
      <c r="L25" s="55"/>
      <c r="M25" s="129"/>
    </row>
    <row r="26" spans="2:16" ht="13.6" customHeight="1" x14ac:dyDescent="0.3">
      <c r="B26" s="44"/>
      <c r="C26" s="45" t="str">
        <f>Fixtures!C11</f>
        <v>Teddington</v>
      </c>
      <c r="D26" s="45" t="s">
        <v>428</v>
      </c>
      <c r="E26" s="46"/>
      <c r="F26" s="47"/>
      <c r="G26" s="186"/>
      <c r="H26" s="44"/>
      <c r="I26" s="45" t="str">
        <f>Fixtures!$C$24</f>
        <v>Post Modernists</v>
      </c>
      <c r="J26" s="45" t="s">
        <v>355</v>
      </c>
      <c r="K26" s="46" t="s">
        <v>83</v>
      </c>
      <c r="L26" s="55"/>
      <c r="M26" s="129"/>
    </row>
    <row r="27" spans="2:16" ht="13.6" customHeight="1" x14ac:dyDescent="0.3">
      <c r="B27" s="44"/>
      <c r="C27" s="52"/>
      <c r="D27" s="51"/>
      <c r="E27" s="51"/>
      <c r="F27" s="47"/>
      <c r="G27" s="186"/>
      <c r="H27" s="44"/>
      <c r="I27" s="45"/>
      <c r="J27" s="45"/>
      <c r="K27" s="46"/>
      <c r="L27" s="55"/>
      <c r="M27" s="129"/>
    </row>
    <row r="28" spans="2:16" ht="13.6" customHeight="1" x14ac:dyDescent="0.3">
      <c r="B28" s="40"/>
      <c r="C28" s="41">
        <f>Fixtures!B12</f>
        <v>44724</v>
      </c>
      <c r="D28" s="63"/>
      <c r="E28" s="46"/>
      <c r="F28" s="43"/>
      <c r="G28" s="186"/>
      <c r="H28" s="44"/>
      <c r="I28" s="41">
        <f>Fixtures!$B$25</f>
        <v>44794</v>
      </c>
      <c r="J28" s="45"/>
      <c r="K28" s="46"/>
      <c r="L28" s="55"/>
      <c r="M28" s="129"/>
    </row>
    <row r="29" spans="2:16" ht="13.6" customHeight="1" x14ac:dyDescent="0.3">
      <c r="B29" s="44"/>
      <c r="C29" s="45" t="str">
        <f>Fixtures!C12</f>
        <v>Gubbays</v>
      </c>
      <c r="D29" s="63" t="s">
        <v>329</v>
      </c>
      <c r="E29" s="46" t="s">
        <v>82</v>
      </c>
      <c r="F29" s="53"/>
      <c r="G29" s="186"/>
      <c r="H29" s="44"/>
      <c r="I29" s="45" t="str">
        <f>Fixtures!$C$25</f>
        <v>Southgate Adelaide</v>
      </c>
      <c r="J29" s="45" t="s">
        <v>158</v>
      </c>
      <c r="K29" s="46"/>
      <c r="L29" s="55"/>
      <c r="M29" s="129"/>
    </row>
    <row r="30" spans="2:16" ht="13.6" customHeight="1" x14ac:dyDescent="0.3">
      <c r="B30" s="44"/>
      <c r="C30" s="45"/>
      <c r="D30" s="45"/>
      <c r="E30" s="46"/>
      <c r="F30" s="53"/>
      <c r="G30" s="186"/>
      <c r="H30" s="44"/>
      <c r="I30" s="45"/>
      <c r="J30" s="45"/>
      <c r="K30" s="46"/>
      <c r="L30" s="55"/>
      <c r="M30" s="129"/>
    </row>
    <row r="31" spans="2:16" ht="13.6" customHeight="1" x14ac:dyDescent="0.25">
      <c r="B31" s="40"/>
      <c r="C31" s="41">
        <f>Fixtures!B13</f>
        <v>44731</v>
      </c>
      <c r="D31" s="42"/>
      <c r="E31" s="42"/>
      <c r="F31" s="43"/>
      <c r="G31" s="186"/>
      <c r="H31" s="44"/>
      <c r="I31" s="41">
        <f>Fixtures!$B$26</f>
        <v>44801</v>
      </c>
      <c r="J31" s="45"/>
      <c r="K31" s="46"/>
      <c r="L31" s="55"/>
    </row>
    <row r="32" spans="2:16" ht="13.6" customHeight="1" x14ac:dyDescent="0.25">
      <c r="B32" s="44"/>
      <c r="C32" s="45" t="str">
        <f>Fixtures!C13</f>
        <v>Putney</v>
      </c>
      <c r="D32" s="45" t="s">
        <v>422</v>
      </c>
      <c r="E32" s="46" t="s">
        <v>83</v>
      </c>
      <c r="F32" s="53"/>
      <c r="G32" s="186"/>
      <c r="H32" s="44"/>
      <c r="I32" s="45" t="str">
        <f>Fixtures!$C$26</f>
        <v>Wembley</v>
      </c>
      <c r="J32" s="45" t="s">
        <v>490</v>
      </c>
      <c r="K32" s="46" t="s">
        <v>82</v>
      </c>
      <c r="L32" s="55"/>
    </row>
    <row r="33" spans="2:20" ht="13.6" customHeight="1" x14ac:dyDescent="0.25">
      <c r="B33" s="44"/>
      <c r="C33" s="45"/>
      <c r="D33" s="54"/>
      <c r="E33" s="54"/>
      <c r="F33" s="55"/>
      <c r="G33" s="186"/>
      <c r="H33" s="44"/>
      <c r="I33" s="45"/>
      <c r="J33" s="45"/>
      <c r="K33" s="46"/>
      <c r="L33" s="55"/>
    </row>
    <row r="34" spans="2:20" ht="12.65" customHeight="1" x14ac:dyDescent="0.25">
      <c r="B34" s="40"/>
      <c r="C34" s="41">
        <f>Fixtures!B14</f>
        <v>44738</v>
      </c>
      <c r="D34" s="42"/>
      <c r="E34" s="42"/>
      <c r="F34" s="43"/>
      <c r="G34"/>
      <c r="H34" s="44"/>
      <c r="I34" s="41">
        <f>Fixtures!$B$27</f>
        <v>44808</v>
      </c>
      <c r="J34" s="45"/>
      <c r="K34" s="46"/>
      <c r="L34" s="55"/>
    </row>
    <row r="35" spans="2:20" ht="12.65" customHeight="1" x14ac:dyDescent="0.25">
      <c r="B35" s="44"/>
      <c r="C35" s="45" t="str">
        <f>Fixtures!C14</f>
        <v>Magdalan</v>
      </c>
      <c r="D35" s="45" t="s">
        <v>349</v>
      </c>
      <c r="E35" s="46" t="s">
        <v>202</v>
      </c>
      <c r="F35" s="53"/>
      <c r="G35"/>
      <c r="H35" s="44"/>
      <c r="I35" s="45" t="str">
        <f>Fixtures!$C$27</f>
        <v>Wembley</v>
      </c>
      <c r="J35" s="45" t="s">
        <v>25</v>
      </c>
      <c r="K35" s="46" t="s">
        <v>82</v>
      </c>
      <c r="L35" s="55"/>
    </row>
    <row r="36" spans="2:20" ht="12.65" customHeight="1" x14ac:dyDescent="0.25">
      <c r="B36" s="44"/>
      <c r="C36" s="45"/>
      <c r="D36" s="54"/>
      <c r="E36" s="54"/>
      <c r="F36" s="55"/>
      <c r="G36"/>
      <c r="H36" s="44"/>
      <c r="I36" s="45"/>
      <c r="J36" s="45"/>
      <c r="K36" s="46"/>
      <c r="L36" s="55"/>
    </row>
    <row r="37" spans="2:20" ht="12.65" customHeight="1" x14ac:dyDescent="0.25">
      <c r="B37" s="40"/>
      <c r="C37" s="41">
        <f>Fixtures!B15</f>
        <v>44745</v>
      </c>
      <c r="D37" s="42"/>
      <c r="E37" s="42"/>
      <c r="F37" s="43"/>
      <c r="G37"/>
      <c r="H37" s="44"/>
      <c r="I37" s="41">
        <f>Fixtures!B28</f>
        <v>44815</v>
      </c>
      <c r="J37" s="45"/>
      <c r="K37" s="46"/>
      <c r="L37" s="55"/>
    </row>
    <row r="38" spans="2:20" ht="12.65" customHeight="1" x14ac:dyDescent="0.25">
      <c r="B38" s="44"/>
      <c r="C38" s="45" t="str">
        <f>Fixtures!C15</f>
        <v>Black Rose of Highgate</v>
      </c>
      <c r="D38" s="45" t="s">
        <v>333</v>
      </c>
      <c r="E38" s="46" t="s">
        <v>82</v>
      </c>
      <c r="F38" s="53"/>
      <c r="G38"/>
      <c r="H38" s="44"/>
      <c r="I38" s="45" t="str">
        <f>Fixtures!C28</f>
        <v>Highgate</v>
      </c>
      <c r="J38" s="45" t="s">
        <v>90</v>
      </c>
      <c r="K38" s="46" t="s">
        <v>81</v>
      </c>
      <c r="L38" s="55"/>
    </row>
    <row r="39" spans="2:20" ht="12.65" customHeight="1" x14ac:dyDescent="0.25">
      <c r="B39" s="44"/>
      <c r="C39" s="45"/>
      <c r="D39" s="54"/>
      <c r="E39" s="54"/>
      <c r="F39" s="55"/>
      <c r="G39"/>
      <c r="H39" s="44"/>
      <c r="I39" s="45"/>
      <c r="J39" s="45"/>
      <c r="K39" s="46"/>
      <c r="L39" s="55"/>
    </row>
    <row r="40" spans="2:20" ht="12.65" customHeight="1" x14ac:dyDescent="0.25">
      <c r="B40" s="40"/>
      <c r="C40" s="41">
        <f>Fixtures!B16</f>
        <v>44752</v>
      </c>
      <c r="D40" s="42"/>
      <c r="E40" s="42"/>
      <c r="F40" s="43"/>
      <c r="G40"/>
      <c r="H40" s="44"/>
      <c r="I40" s="41">
        <f>Fixtures!B29</f>
        <v>44822</v>
      </c>
      <c r="J40" s="45"/>
      <c r="K40" s="46"/>
      <c r="L40" s="55"/>
    </row>
    <row r="41" spans="2:20" ht="12.65" customHeight="1" x14ac:dyDescent="0.25">
      <c r="B41" s="44"/>
      <c r="C41" s="45" t="str">
        <f>Fixtures!C16</f>
        <v>Shepherd's Bush</v>
      </c>
      <c r="D41" s="45" t="s">
        <v>333</v>
      </c>
      <c r="E41" s="46" t="s">
        <v>82</v>
      </c>
      <c r="F41" s="53"/>
      <c r="G41"/>
      <c r="H41" s="44"/>
      <c r="I41" s="45" t="str">
        <f>Fixtures!C29</f>
        <v>Crouch End</v>
      </c>
      <c r="J41" s="45" t="s">
        <v>333</v>
      </c>
      <c r="K41" s="46" t="s">
        <v>82</v>
      </c>
      <c r="L41" s="55"/>
      <c r="R41" s="185"/>
      <c r="S41" s="185"/>
      <c r="T41" s="185"/>
    </row>
    <row r="42" spans="2:20" ht="12.65" customHeight="1" x14ac:dyDescent="0.25">
      <c r="B42" s="56"/>
      <c r="C42" s="57"/>
      <c r="D42" s="57"/>
      <c r="E42" s="57"/>
      <c r="F42" s="59"/>
      <c r="G42"/>
      <c r="H42" s="56"/>
      <c r="I42" s="57"/>
      <c r="J42" s="57"/>
      <c r="K42" s="58"/>
      <c r="L42" s="59"/>
      <c r="R42" s="193"/>
      <c r="S42" s="193"/>
    </row>
    <row r="43" spans="2:20" ht="12.65" customHeight="1" x14ac:dyDescent="0.25">
      <c r="G43"/>
      <c r="R43" s="193"/>
      <c r="S43" s="193"/>
    </row>
    <row r="44" spans="2:20" ht="12.65" customHeight="1" x14ac:dyDescent="0.25">
      <c r="G44"/>
      <c r="R44" s="193"/>
      <c r="S44" s="193"/>
    </row>
    <row r="45" spans="2:20" ht="12.65" customHeight="1" x14ac:dyDescent="0.25">
      <c r="G45"/>
      <c r="R45" s="193"/>
      <c r="S45" s="193"/>
    </row>
    <row r="46" spans="2:20" ht="12.65" customHeight="1" x14ac:dyDescent="0.25">
      <c r="G46"/>
    </row>
    <row r="47" spans="2:20" ht="12.65" customHeight="1" x14ac:dyDescent="0.25">
      <c r="G47"/>
    </row>
    <row r="48" spans="2:20"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row r="66" spans="7:7" ht="12.65" customHeight="1" x14ac:dyDescent="0.25">
      <c r="G66"/>
    </row>
    <row r="67" spans="7:7" ht="12.65" customHeight="1" x14ac:dyDescent="0.25">
      <c r="G67"/>
    </row>
    <row r="68" spans="7:7" ht="12.65" customHeight="1" x14ac:dyDescent="0.25">
      <c r="G68"/>
    </row>
  </sheetData>
  <sortState xmlns:xlrd2="http://schemas.microsoft.com/office/spreadsheetml/2017/richdata2" ref="N6:P19">
    <sortCondition ref="N6:N19"/>
  </sortState>
  <phoneticPr fontId="8" type="noConversion"/>
  <pageMargins left="0.75" right="0.75" top="1" bottom="1" header="0.5" footer="0.5"/>
  <pageSetup paperSize="9" orientation="portrait" r:id="rId1"/>
  <headerFooter alignWithMargins="0"/>
  <ignoredErrors>
    <ignoredError sqref="C1 C6 C9 C12 C15 C18 C21 C24 C27 N1:P2 B1:B29 A2:A65536 G39:G65536 F1:G29 Q10:Q12 M1:M33 D1:E4 H1:L2 C50:F65543 Q1:Q8 Q15:Q20 R1:IV2 M43:M65536 R46:IV65536 Q22:Q65536 R3:IU28 S29:IV45 H43:L65533 B50:B65543 C3 N20:P6553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68"/>
  <sheetViews>
    <sheetView showGridLines="0" showRowColHeaders="0" zoomScale="85" zoomScaleNormal="85" workbookViewId="0">
      <selection activeCell="A129" sqref="A129"/>
    </sheetView>
  </sheetViews>
  <sheetFormatPr defaultColWidth="9.1796875" defaultRowHeight="12.65" customHeight="1" x14ac:dyDescent="0.25"/>
  <cols>
    <col min="1" max="1" width="4.1796875" customWidth="1"/>
    <col min="2" max="2" width="3" customWidth="1"/>
    <col min="3" max="3" width="20.1796875" customWidth="1"/>
    <col min="4" max="4" width="16.7265625" customWidth="1"/>
    <col min="5" max="5" width="6.453125" customWidth="1"/>
    <col min="6" max="6" width="3" customWidth="1"/>
    <col min="7" max="7" width="1.81640625" style="194" customWidth="1"/>
    <col min="8" max="8" width="3" customWidth="1"/>
    <col min="9" max="9" width="20.1796875" customWidth="1"/>
    <col min="10" max="10" width="16.7265625" customWidth="1"/>
    <col min="11" max="11" width="5.26953125" customWidth="1"/>
    <col min="12" max="12" width="3" customWidth="1"/>
    <col min="13" max="13" width="1.81640625" customWidth="1"/>
    <col min="14" max="14" width="23" customWidth="1"/>
    <col min="15" max="16" width="5.26953125" customWidth="1"/>
    <col min="17" max="17" width="3" customWidth="1"/>
  </cols>
  <sheetData>
    <row r="1" spans="2:28" ht="13.6" customHeight="1" x14ac:dyDescent="0.25"/>
    <row r="2" spans="2:28" ht="13.6" customHeight="1" x14ac:dyDescent="0.3">
      <c r="B2" s="64"/>
      <c r="C2" s="65" t="s">
        <v>157</v>
      </c>
      <c r="D2" s="129"/>
      <c r="E2" s="129"/>
      <c r="F2" s="129"/>
      <c r="G2" s="144"/>
      <c r="H2" s="129"/>
      <c r="I2" s="129"/>
      <c r="J2" s="129"/>
      <c r="K2" s="129"/>
      <c r="L2" s="129"/>
      <c r="M2" s="129"/>
      <c r="N2" s="129"/>
      <c r="O2" s="129"/>
      <c r="P2" s="129"/>
    </row>
    <row r="3" spans="2:28" ht="13.6" customHeight="1" x14ac:dyDescent="0.3">
      <c r="B3" s="37"/>
      <c r="C3" s="38"/>
      <c r="D3" s="38"/>
      <c r="E3" s="38"/>
      <c r="F3" s="39"/>
      <c r="G3" s="186"/>
      <c r="H3" s="60"/>
      <c r="I3" s="61"/>
      <c r="J3" s="61"/>
      <c r="K3" s="62"/>
      <c r="L3" s="39"/>
      <c r="M3" s="129"/>
      <c r="N3" s="297" t="s">
        <v>425</v>
      </c>
      <c r="O3" s="298"/>
      <c r="P3" s="299"/>
      <c r="V3" s="135"/>
      <c r="AA3" s="136"/>
      <c r="AB3" s="135"/>
    </row>
    <row r="4" spans="2:28" ht="13.6" customHeight="1" x14ac:dyDescent="0.3">
      <c r="B4" s="40"/>
      <c r="C4" s="41">
        <f>Fixtures!B4</f>
        <v>44675</v>
      </c>
      <c r="D4" s="42"/>
      <c r="E4" s="42"/>
      <c r="F4" s="43"/>
      <c r="G4" s="186"/>
      <c r="H4" s="40"/>
      <c r="I4" s="41">
        <f>Fixtures!B17</f>
        <v>44759</v>
      </c>
      <c r="J4" s="45"/>
      <c r="K4" s="46"/>
      <c r="L4" s="55"/>
      <c r="M4" s="129"/>
      <c r="N4" s="296" t="s">
        <v>284</v>
      </c>
      <c r="O4" s="294" t="s">
        <v>420</v>
      </c>
      <c r="P4" s="300">
        <v>4</v>
      </c>
      <c r="V4" s="135"/>
      <c r="AA4" s="136"/>
      <c r="AB4" s="136"/>
    </row>
    <row r="5" spans="2:28" ht="13.6" customHeight="1" x14ac:dyDescent="0.3">
      <c r="B5" s="44"/>
      <c r="C5" s="45" t="str">
        <f>Fixtures!C4</f>
        <v>Black Rose of Highgate</v>
      </c>
      <c r="D5" s="63" t="s">
        <v>288</v>
      </c>
      <c r="E5" s="46" t="s">
        <v>81</v>
      </c>
      <c r="F5" s="47"/>
      <c r="G5" s="186"/>
      <c r="H5" s="44"/>
      <c r="I5" s="45" t="str">
        <f>Fixtures!C17</f>
        <v>Old Actonians</v>
      </c>
      <c r="J5" s="45" t="s">
        <v>158</v>
      </c>
      <c r="K5" s="46"/>
      <c r="L5" s="55"/>
      <c r="M5" s="129"/>
      <c r="N5" s="296" t="s">
        <v>180</v>
      </c>
      <c r="O5" s="294" t="s">
        <v>419</v>
      </c>
      <c r="P5" s="300">
        <v>3</v>
      </c>
    </row>
    <row r="6" spans="2:28" ht="13.6" customHeight="1" x14ac:dyDescent="0.3">
      <c r="B6" s="44"/>
      <c r="C6" s="45"/>
      <c r="D6" s="45"/>
      <c r="E6" s="46"/>
      <c r="F6" s="47"/>
      <c r="G6" s="186"/>
      <c r="H6" s="44"/>
      <c r="I6" s="45"/>
      <c r="J6" s="63"/>
      <c r="K6" s="63"/>
      <c r="L6" s="55"/>
      <c r="M6" s="129"/>
      <c r="N6" s="296" t="s">
        <v>514</v>
      </c>
      <c r="O6" s="294" t="s">
        <v>420</v>
      </c>
      <c r="P6" s="300">
        <v>2</v>
      </c>
    </row>
    <row r="7" spans="2:28" ht="13.6" customHeight="1" x14ac:dyDescent="0.3">
      <c r="B7" s="40"/>
      <c r="C7" s="41">
        <f>Fixtures!B5</f>
        <v>44682</v>
      </c>
      <c r="D7" s="45"/>
      <c r="E7" s="46"/>
      <c r="F7" s="43"/>
      <c r="G7" s="186"/>
      <c r="H7" s="44"/>
      <c r="I7" s="41">
        <f>Fixtures!$B$18</f>
        <v>44766</v>
      </c>
      <c r="J7" s="63"/>
      <c r="K7" s="63"/>
      <c r="L7" s="55"/>
      <c r="M7" s="129"/>
      <c r="N7" s="296" t="s">
        <v>25</v>
      </c>
      <c r="O7" s="294" t="s">
        <v>419</v>
      </c>
      <c r="P7" s="300">
        <v>2</v>
      </c>
    </row>
    <row r="8" spans="2:28" ht="13.6" customHeight="1" x14ac:dyDescent="0.3">
      <c r="B8" s="44"/>
      <c r="C8" s="48" t="str">
        <f>Fixtures!C5</f>
        <v>Wembley</v>
      </c>
      <c r="D8" s="45" t="s">
        <v>284</v>
      </c>
      <c r="E8" s="46" t="s">
        <v>81</v>
      </c>
      <c r="F8" s="47"/>
      <c r="G8" s="186"/>
      <c r="H8" s="44"/>
      <c r="I8" s="45" t="str">
        <f>Fixtures!$C$18</f>
        <v>Pinner</v>
      </c>
      <c r="J8" s="45" t="s">
        <v>336</v>
      </c>
      <c r="K8" s="46" t="s">
        <v>81</v>
      </c>
      <c r="L8" s="55"/>
      <c r="M8" s="129"/>
      <c r="N8" s="296" t="s">
        <v>201</v>
      </c>
      <c r="O8" s="294" t="s">
        <v>424</v>
      </c>
      <c r="P8" s="300">
        <v>1</v>
      </c>
    </row>
    <row r="9" spans="2:28" ht="13.6" customHeight="1" x14ac:dyDescent="0.3">
      <c r="B9" s="44"/>
      <c r="C9" s="49"/>
      <c r="D9" s="45"/>
      <c r="E9" s="46"/>
      <c r="F9" s="47"/>
      <c r="G9" s="186"/>
      <c r="H9" s="44"/>
      <c r="I9" s="45"/>
      <c r="J9" s="63"/>
      <c r="K9" s="63"/>
      <c r="L9" s="55"/>
      <c r="M9" s="129"/>
      <c r="N9" s="296" t="s">
        <v>336</v>
      </c>
      <c r="O9" s="294" t="s">
        <v>420</v>
      </c>
      <c r="P9" s="300">
        <v>1</v>
      </c>
    </row>
    <row r="10" spans="2:28" ht="13.6" customHeight="1" x14ac:dyDescent="0.3">
      <c r="B10" s="40"/>
      <c r="C10" s="41">
        <f>Fixtures!B6</f>
        <v>44689</v>
      </c>
      <c r="D10" s="42"/>
      <c r="E10" s="42"/>
      <c r="F10" s="43"/>
      <c r="G10" s="186"/>
      <c r="H10" s="44"/>
      <c r="I10" s="41">
        <f>Fixtures!$B$19</f>
        <v>44773</v>
      </c>
      <c r="J10" s="45"/>
      <c r="K10" s="45"/>
      <c r="L10" s="55"/>
      <c r="M10" s="129"/>
      <c r="N10" s="296" t="s">
        <v>288</v>
      </c>
      <c r="O10" s="294" t="s">
        <v>420</v>
      </c>
      <c r="P10" s="300">
        <v>1</v>
      </c>
    </row>
    <row r="11" spans="2:28" ht="13.6" customHeight="1" x14ac:dyDescent="0.3">
      <c r="B11" s="44"/>
      <c r="C11" s="48" t="str">
        <f>Fixtures!C6</f>
        <v>Brentham</v>
      </c>
      <c r="D11" s="45" t="s">
        <v>284</v>
      </c>
      <c r="E11" s="46" t="s">
        <v>81</v>
      </c>
      <c r="F11" s="47"/>
      <c r="G11" s="186"/>
      <c r="H11" s="44"/>
      <c r="I11" s="45" t="str">
        <f>Fixtures!$C$19</f>
        <v>Ealing Three Bridges</v>
      </c>
      <c r="J11" s="45" t="s">
        <v>290</v>
      </c>
      <c r="K11" s="46" t="s">
        <v>83</v>
      </c>
      <c r="L11" s="55"/>
      <c r="M11" s="129"/>
      <c r="N11" s="296" t="s">
        <v>289</v>
      </c>
      <c r="O11" s="294" t="s">
        <v>423</v>
      </c>
      <c r="P11" s="300">
        <v>1</v>
      </c>
    </row>
    <row r="12" spans="2:28" ht="13.6" customHeight="1" x14ac:dyDescent="0.3">
      <c r="B12" s="44"/>
      <c r="C12" s="49"/>
      <c r="D12" s="45"/>
      <c r="E12" s="45"/>
      <c r="F12" s="47"/>
      <c r="G12" s="186"/>
      <c r="H12" s="44"/>
      <c r="I12" s="45"/>
      <c r="J12" s="63"/>
      <c r="K12" s="63"/>
      <c r="L12" s="55"/>
      <c r="M12" s="129"/>
      <c r="N12" s="296" t="s">
        <v>296</v>
      </c>
      <c r="O12" s="294" t="s">
        <v>420</v>
      </c>
      <c r="P12" s="300">
        <v>1</v>
      </c>
    </row>
    <row r="13" spans="2:28" ht="13.6" customHeight="1" x14ac:dyDescent="0.3">
      <c r="B13" s="40"/>
      <c r="C13" s="41">
        <f>Fixtures!B7</f>
        <v>44696</v>
      </c>
      <c r="D13" s="45"/>
      <c r="E13" s="46"/>
      <c r="F13" s="43"/>
      <c r="G13" s="186"/>
      <c r="H13" s="44"/>
      <c r="I13" s="41">
        <f>Fixtures!$B$20</f>
        <v>44780</v>
      </c>
      <c r="J13" s="63"/>
      <c r="K13" s="63"/>
      <c r="L13" s="55"/>
      <c r="M13" s="129"/>
      <c r="N13" s="296" t="s">
        <v>24</v>
      </c>
      <c r="O13" s="294" t="s">
        <v>423</v>
      </c>
      <c r="P13" s="300">
        <v>1</v>
      </c>
    </row>
    <row r="14" spans="2:28" ht="13.6" customHeight="1" x14ac:dyDescent="0.3">
      <c r="B14" s="44"/>
      <c r="C14" s="48" t="str">
        <f>Fixtures!C7</f>
        <v>Northwood</v>
      </c>
      <c r="D14" s="45" t="s">
        <v>158</v>
      </c>
      <c r="E14" s="46"/>
      <c r="F14" s="47"/>
      <c r="G14" s="186"/>
      <c r="H14" s="44"/>
      <c r="I14" s="45" t="str">
        <f>Fixtures!$C$20</f>
        <v>Chiswick</v>
      </c>
      <c r="J14" s="63" t="s">
        <v>24</v>
      </c>
      <c r="K14" s="46" t="s">
        <v>83</v>
      </c>
      <c r="L14" s="55"/>
      <c r="M14" s="129"/>
      <c r="N14" s="296" t="s">
        <v>290</v>
      </c>
      <c r="O14" s="294" t="s">
        <v>423</v>
      </c>
      <c r="P14" s="300">
        <v>1</v>
      </c>
    </row>
    <row r="15" spans="2:28" ht="13.6" customHeight="1" x14ac:dyDescent="0.3">
      <c r="B15" s="44"/>
      <c r="C15" s="49"/>
      <c r="D15" s="45"/>
      <c r="E15" s="46"/>
      <c r="F15" s="47"/>
      <c r="G15" s="186"/>
      <c r="H15" s="44"/>
      <c r="I15" s="52"/>
      <c r="J15" s="45"/>
      <c r="K15" s="45"/>
      <c r="L15" s="55"/>
      <c r="M15" s="129"/>
      <c r="N15" s="296" t="s">
        <v>491</v>
      </c>
      <c r="O15" s="294" t="s">
        <v>423</v>
      </c>
      <c r="P15" s="300">
        <v>1</v>
      </c>
    </row>
    <row r="16" spans="2:28" ht="13.6" customHeight="1" x14ac:dyDescent="0.3">
      <c r="B16" s="40"/>
      <c r="C16" s="50">
        <f>Fixtures!B8</f>
        <v>44703</v>
      </c>
      <c r="D16" s="45"/>
      <c r="E16" s="46"/>
      <c r="F16" s="43"/>
      <c r="G16" s="186"/>
      <c r="H16" s="44"/>
      <c r="I16" s="41">
        <f>Fixtures!$B$21</f>
        <v>44786</v>
      </c>
      <c r="J16" s="63"/>
      <c r="K16" s="63"/>
      <c r="L16" s="55"/>
      <c r="M16" s="129"/>
      <c r="N16" s="296" t="s">
        <v>355</v>
      </c>
      <c r="O16" s="294" t="s">
        <v>419</v>
      </c>
      <c r="P16" s="300">
        <v>1</v>
      </c>
    </row>
    <row r="17" spans="2:16" ht="13.6" customHeight="1" x14ac:dyDescent="0.3">
      <c r="B17" s="44"/>
      <c r="C17" s="48" t="str">
        <f>Fixtures!C8</f>
        <v>Harrow St. Mary's</v>
      </c>
      <c r="D17" s="45" t="s">
        <v>296</v>
      </c>
      <c r="E17" s="46" t="s">
        <v>81</v>
      </c>
      <c r="F17" s="47"/>
      <c r="G17" s="186"/>
      <c r="H17" s="44"/>
      <c r="I17" s="45" t="str">
        <f>Fixtures!$C$21</f>
        <v>Princes Head</v>
      </c>
      <c r="J17" s="45" t="s">
        <v>269</v>
      </c>
      <c r="K17" s="46"/>
      <c r="L17" s="55"/>
      <c r="M17" s="129"/>
      <c r="N17" s="296" t="s">
        <v>207</v>
      </c>
      <c r="O17" s="294" t="s">
        <v>419</v>
      </c>
      <c r="P17" s="300">
        <v>1</v>
      </c>
    </row>
    <row r="18" spans="2:16" ht="13.6" customHeight="1" x14ac:dyDescent="0.3">
      <c r="B18" s="44"/>
      <c r="C18" s="49"/>
      <c r="D18" s="51"/>
      <c r="E18" s="51"/>
      <c r="F18" s="47"/>
      <c r="G18" s="186"/>
      <c r="H18" s="44"/>
      <c r="I18" s="45"/>
      <c r="J18" s="45"/>
      <c r="K18" s="46"/>
      <c r="L18" s="55"/>
      <c r="M18" s="129"/>
      <c r="N18" s="304"/>
      <c r="O18" s="295"/>
      <c r="P18" s="295"/>
    </row>
    <row r="19" spans="2:16" ht="13.6" customHeight="1" x14ac:dyDescent="0.3">
      <c r="B19" s="40"/>
      <c r="C19" s="41">
        <f>Fixtures!B9</f>
        <v>44710</v>
      </c>
      <c r="D19" s="42"/>
      <c r="E19" s="42"/>
      <c r="F19" s="43"/>
      <c r="G19" s="186"/>
      <c r="H19" s="44"/>
      <c r="I19" s="41">
        <f>Fixtures!$B$22</f>
        <v>44786</v>
      </c>
      <c r="J19" s="45"/>
      <c r="K19" s="46"/>
      <c r="L19" s="55"/>
      <c r="M19" s="129"/>
    </row>
    <row r="20" spans="2:16" ht="13.6" customHeight="1" x14ac:dyDescent="0.3">
      <c r="B20" s="44"/>
      <c r="C20" s="45" t="str">
        <f>Fixtures!C9</f>
        <v>Valley End</v>
      </c>
      <c r="D20" s="45" t="s">
        <v>269</v>
      </c>
      <c r="E20" s="46"/>
      <c r="F20" s="47"/>
      <c r="G20" s="186"/>
      <c r="H20" s="44"/>
      <c r="I20" s="45" t="str">
        <f>Fixtures!$C$22</f>
        <v>Post Modernists</v>
      </c>
      <c r="J20" s="45" t="s">
        <v>470</v>
      </c>
      <c r="K20" s="46" t="s">
        <v>82</v>
      </c>
      <c r="L20" s="55"/>
      <c r="M20" s="129"/>
    </row>
    <row r="21" spans="2:16" ht="13.6" customHeight="1" x14ac:dyDescent="0.3">
      <c r="B21" s="44"/>
      <c r="C21" s="49"/>
      <c r="D21" s="51"/>
      <c r="E21" s="51"/>
      <c r="F21" s="47"/>
      <c r="G21" s="186"/>
      <c r="H21" s="44"/>
      <c r="I21" s="45"/>
      <c r="J21" s="45"/>
      <c r="K21" s="46"/>
      <c r="L21" s="55"/>
      <c r="M21" s="129"/>
    </row>
    <row r="22" spans="2:16" ht="13.6" customHeight="1" x14ac:dyDescent="0.3">
      <c r="B22" s="40"/>
      <c r="C22" s="41">
        <f>Fixtures!B10</f>
        <v>44710</v>
      </c>
      <c r="D22" s="42"/>
      <c r="E22" s="42"/>
      <c r="F22" s="43"/>
      <c r="G22" s="186"/>
      <c r="H22" s="44"/>
      <c r="I22" s="41">
        <f>Fixtures!$B$23</f>
        <v>44787</v>
      </c>
      <c r="J22" s="45"/>
      <c r="K22" s="46"/>
      <c r="L22" s="55"/>
      <c r="M22" s="129"/>
    </row>
    <row r="23" spans="2:16" ht="13.6" customHeight="1" x14ac:dyDescent="0.3">
      <c r="B23" s="44"/>
      <c r="C23" s="45" t="str">
        <f>Fixtures!C10</f>
        <v>Exeats</v>
      </c>
      <c r="D23" s="45" t="s">
        <v>180</v>
      </c>
      <c r="E23" s="46" t="s">
        <v>82</v>
      </c>
      <c r="F23" s="47"/>
      <c r="G23" s="186"/>
      <c r="H23" s="44"/>
      <c r="I23" s="45" t="str">
        <f>Fixtures!$C$23</f>
        <v>Princes Head</v>
      </c>
      <c r="J23" s="45" t="s">
        <v>269</v>
      </c>
      <c r="K23" s="46"/>
      <c r="L23" s="55"/>
      <c r="M23" s="129"/>
    </row>
    <row r="24" spans="2:16" ht="13.6" customHeight="1" x14ac:dyDescent="0.3">
      <c r="B24" s="44"/>
      <c r="C24" s="49"/>
      <c r="D24" s="49"/>
      <c r="E24" s="49"/>
      <c r="F24" s="47"/>
      <c r="G24" s="186"/>
      <c r="H24" s="44"/>
      <c r="I24" s="45"/>
      <c r="J24" s="45"/>
      <c r="K24" s="46"/>
      <c r="L24" s="55"/>
      <c r="M24" s="129"/>
    </row>
    <row r="25" spans="2:16" ht="13.6" customHeight="1" x14ac:dyDescent="0.3">
      <c r="B25" s="40"/>
      <c r="C25" s="41">
        <f>Fixtures!B11</f>
        <v>44717</v>
      </c>
      <c r="D25" s="42"/>
      <c r="E25" s="42"/>
      <c r="F25" s="43"/>
      <c r="G25" s="186"/>
      <c r="H25" s="44"/>
      <c r="I25" s="41">
        <f>Fixtures!$B$24</f>
        <v>44787</v>
      </c>
      <c r="J25" s="45"/>
      <c r="K25" s="46"/>
      <c r="L25" s="55"/>
      <c r="M25" s="129"/>
    </row>
    <row r="26" spans="2:16" ht="13.6" customHeight="1" x14ac:dyDescent="0.3">
      <c r="B26" s="44"/>
      <c r="C26" s="45" t="str">
        <f>Fixtures!C11</f>
        <v>Teddington</v>
      </c>
      <c r="D26" s="45" t="s">
        <v>289</v>
      </c>
      <c r="E26" s="46" t="s">
        <v>83</v>
      </c>
      <c r="F26" s="47"/>
      <c r="G26" s="186"/>
      <c r="H26" s="44"/>
      <c r="I26" s="45" t="str">
        <f>Fixtures!$C$24</f>
        <v>Post Modernists</v>
      </c>
      <c r="J26" s="45" t="s">
        <v>25</v>
      </c>
      <c r="K26" s="46" t="s">
        <v>82</v>
      </c>
      <c r="L26" s="55"/>
      <c r="M26" s="129"/>
    </row>
    <row r="27" spans="2:16" ht="13.6" customHeight="1" x14ac:dyDescent="0.3">
      <c r="B27" s="44"/>
      <c r="C27" s="52"/>
      <c r="D27" s="45"/>
      <c r="E27" s="46"/>
      <c r="F27" s="47"/>
      <c r="G27" s="186"/>
      <c r="H27" s="44"/>
      <c r="I27" s="45"/>
      <c r="J27" s="45"/>
      <c r="K27" s="46"/>
      <c r="L27" s="55"/>
      <c r="M27" s="129"/>
    </row>
    <row r="28" spans="2:16" ht="13.6" customHeight="1" x14ac:dyDescent="0.3">
      <c r="B28" s="40"/>
      <c r="C28" s="41">
        <f>Fixtures!B12</f>
        <v>44724</v>
      </c>
      <c r="D28" s="42"/>
      <c r="E28" s="42"/>
      <c r="F28" s="43"/>
      <c r="G28" s="186"/>
      <c r="H28" s="44"/>
      <c r="I28" s="41">
        <f>Fixtures!$B$25</f>
        <v>44794</v>
      </c>
      <c r="J28" s="45"/>
      <c r="K28" s="46"/>
      <c r="L28" s="55"/>
      <c r="M28" s="129"/>
    </row>
    <row r="29" spans="2:16" ht="13.6" customHeight="1" x14ac:dyDescent="0.3">
      <c r="B29" s="44"/>
      <c r="C29" s="45" t="str">
        <f>Fixtures!C12</f>
        <v>Gubbays</v>
      </c>
      <c r="D29" s="45" t="s">
        <v>25</v>
      </c>
      <c r="E29" s="46" t="s">
        <v>82</v>
      </c>
      <c r="F29" s="53"/>
      <c r="G29" s="186"/>
      <c r="H29" s="44"/>
      <c r="I29" s="45" t="str">
        <f>Fixtures!$C$25</f>
        <v>Southgate Adelaide</v>
      </c>
      <c r="J29" s="45" t="s">
        <v>158</v>
      </c>
      <c r="K29" s="46"/>
      <c r="L29" s="55"/>
      <c r="M29" s="129"/>
    </row>
    <row r="30" spans="2:16" ht="13.6" customHeight="1" x14ac:dyDescent="0.3">
      <c r="B30" s="44"/>
      <c r="C30" s="45"/>
      <c r="D30" s="45"/>
      <c r="E30" s="46"/>
      <c r="F30" s="53"/>
      <c r="G30" s="186"/>
      <c r="H30" s="44"/>
      <c r="I30" s="45"/>
      <c r="J30" s="45"/>
      <c r="K30" s="46"/>
      <c r="L30" s="55"/>
      <c r="M30" s="129"/>
    </row>
    <row r="31" spans="2:16" ht="13.6" customHeight="1" x14ac:dyDescent="0.25">
      <c r="B31" s="40"/>
      <c r="C31" s="41">
        <f>Fixtures!B13</f>
        <v>44731</v>
      </c>
      <c r="D31" s="42"/>
      <c r="E31" s="42"/>
      <c r="F31" s="43"/>
      <c r="G31" s="186"/>
      <c r="H31" s="44"/>
      <c r="I31" s="41">
        <f>Fixtures!$B$26</f>
        <v>44801</v>
      </c>
      <c r="J31" s="45"/>
      <c r="K31" s="46"/>
      <c r="L31" s="55"/>
    </row>
    <row r="32" spans="2:16" ht="13.6" customHeight="1" x14ac:dyDescent="0.25">
      <c r="B32" s="44"/>
      <c r="C32" s="45" t="str">
        <f>Fixtures!C13</f>
        <v>Putney</v>
      </c>
      <c r="D32" s="45" t="s">
        <v>284</v>
      </c>
      <c r="E32" s="46" t="s">
        <v>81</v>
      </c>
      <c r="F32" s="53"/>
      <c r="G32" s="186"/>
      <c r="H32" s="44"/>
      <c r="I32" s="45" t="str">
        <f>Fixtures!$C$26</f>
        <v>Wembley</v>
      </c>
      <c r="J32" s="45" t="s">
        <v>491</v>
      </c>
      <c r="K32" s="46" t="s">
        <v>83</v>
      </c>
      <c r="L32" s="55"/>
    </row>
    <row r="33" spans="2:24" ht="13.6" customHeight="1" x14ac:dyDescent="0.25">
      <c r="B33" s="44"/>
      <c r="C33" s="45"/>
      <c r="D33" s="45"/>
      <c r="E33" s="46"/>
      <c r="F33" s="53"/>
      <c r="G33" s="186"/>
      <c r="H33" s="44"/>
      <c r="I33" s="45"/>
      <c r="J33" s="45"/>
      <c r="K33" s="46"/>
      <c r="L33" s="55"/>
      <c r="N33" s="196"/>
    </row>
    <row r="34" spans="2:24" ht="12.65" customHeight="1" x14ac:dyDescent="0.25">
      <c r="B34" s="40"/>
      <c r="C34" s="41">
        <f>Fixtures!B14</f>
        <v>44738</v>
      </c>
      <c r="D34" s="42"/>
      <c r="E34" s="42"/>
      <c r="F34" s="43"/>
      <c r="G34" s="186"/>
      <c r="H34" s="44"/>
      <c r="I34" s="41">
        <f>Fixtures!$B$27</f>
        <v>44808</v>
      </c>
      <c r="J34" s="45"/>
      <c r="K34" s="46"/>
      <c r="L34" s="55"/>
    </row>
    <row r="35" spans="2:24" ht="12.65" customHeight="1" x14ac:dyDescent="0.25">
      <c r="B35" s="44"/>
      <c r="C35" s="45" t="str">
        <f>Fixtures!C14</f>
        <v>Magdalan</v>
      </c>
      <c r="D35" s="45" t="s">
        <v>207</v>
      </c>
      <c r="E35" s="46" t="s">
        <v>82</v>
      </c>
      <c r="F35" s="53"/>
      <c r="G35" s="186"/>
      <c r="H35" s="44"/>
      <c r="I35" s="45" t="str">
        <f>Fixtures!$C$27</f>
        <v>Wembley</v>
      </c>
      <c r="J35" s="45" t="s">
        <v>90</v>
      </c>
      <c r="K35" s="46" t="s">
        <v>81</v>
      </c>
      <c r="L35" s="55"/>
    </row>
    <row r="36" spans="2:24" ht="12.65" customHeight="1" x14ac:dyDescent="0.25">
      <c r="B36" s="44"/>
      <c r="C36" s="45"/>
      <c r="D36" s="54"/>
      <c r="E36" s="54"/>
      <c r="F36" s="55"/>
      <c r="G36" s="186"/>
      <c r="H36" s="44"/>
      <c r="I36" s="45"/>
      <c r="J36" s="45"/>
      <c r="K36" s="46"/>
      <c r="L36" s="55"/>
    </row>
    <row r="37" spans="2:24" ht="12.65" customHeight="1" x14ac:dyDescent="0.25">
      <c r="B37" s="40"/>
      <c r="C37" s="41">
        <f>Fixtures!B15</f>
        <v>44745</v>
      </c>
      <c r="D37" s="45"/>
      <c r="E37" s="46"/>
      <c r="F37" s="55"/>
      <c r="G37"/>
      <c r="H37" s="44"/>
      <c r="I37" s="41">
        <f>Fixtures!B28</f>
        <v>44815</v>
      </c>
      <c r="J37" s="45"/>
      <c r="K37" s="46"/>
      <c r="L37" s="55"/>
    </row>
    <row r="38" spans="2:24" ht="12.65" customHeight="1" x14ac:dyDescent="0.25">
      <c r="B38" s="44"/>
      <c r="C38" s="45" t="str">
        <f>Fixtures!C15</f>
        <v>Black Rose of Highgate</v>
      </c>
      <c r="D38" s="45" t="s">
        <v>180</v>
      </c>
      <c r="E38" s="46" t="s">
        <v>82</v>
      </c>
      <c r="F38" s="55"/>
      <c r="G38"/>
      <c r="H38" s="44"/>
      <c r="I38" s="45" t="str">
        <f>Fixtures!C28</f>
        <v>Highgate</v>
      </c>
      <c r="J38" s="45" t="s">
        <v>90</v>
      </c>
      <c r="K38" s="46" t="s">
        <v>81</v>
      </c>
      <c r="L38" s="55"/>
    </row>
    <row r="39" spans="2:24" ht="12.65" customHeight="1" x14ac:dyDescent="0.25">
      <c r="B39" s="44"/>
      <c r="C39" s="45"/>
      <c r="D39" s="54"/>
      <c r="E39" s="54"/>
      <c r="F39" s="55"/>
      <c r="G39"/>
      <c r="H39" s="44"/>
      <c r="I39" s="45"/>
      <c r="J39" s="45"/>
      <c r="K39" s="46"/>
      <c r="L39" s="55"/>
    </row>
    <row r="40" spans="2:24" ht="12.65" customHeight="1" x14ac:dyDescent="0.25">
      <c r="B40" s="40"/>
      <c r="C40" s="41">
        <f>Fixtures!B16</f>
        <v>44752</v>
      </c>
      <c r="D40" s="45"/>
      <c r="E40" s="46"/>
      <c r="F40" s="55"/>
      <c r="G40"/>
      <c r="H40" s="44"/>
      <c r="I40" s="41">
        <f>Fixtures!B29</f>
        <v>44822</v>
      </c>
      <c r="J40" s="45"/>
      <c r="K40" s="46"/>
      <c r="L40" s="55"/>
    </row>
    <row r="41" spans="2:24" ht="12.65" customHeight="1" x14ac:dyDescent="0.25">
      <c r="B41" s="44"/>
      <c r="C41" s="45" t="str">
        <f>Fixtures!C16</f>
        <v>Shepherd's Bush</v>
      </c>
      <c r="D41" s="45" t="s">
        <v>355</v>
      </c>
      <c r="E41" s="46" t="s">
        <v>82</v>
      </c>
      <c r="F41" s="55"/>
      <c r="G41"/>
      <c r="H41" s="44"/>
      <c r="I41" s="45" t="str">
        <f>Fixtures!C29</f>
        <v>Crouch End</v>
      </c>
      <c r="J41" s="45" t="s">
        <v>284</v>
      </c>
      <c r="K41" s="46" t="s">
        <v>81</v>
      </c>
      <c r="L41" s="55"/>
      <c r="R41" s="185"/>
      <c r="S41" s="185"/>
      <c r="T41" s="185"/>
    </row>
    <row r="42" spans="2:24" ht="12.65" customHeight="1" x14ac:dyDescent="0.25">
      <c r="B42" s="44"/>
      <c r="C42" s="45"/>
      <c r="D42" s="45" t="s">
        <v>201</v>
      </c>
      <c r="E42" s="46" t="s">
        <v>202</v>
      </c>
      <c r="F42" s="55"/>
      <c r="G42"/>
      <c r="H42" s="44"/>
      <c r="I42" s="45"/>
      <c r="J42" s="45"/>
      <c r="K42" s="46"/>
      <c r="L42" s="55"/>
      <c r="R42" s="193"/>
      <c r="S42" s="193"/>
    </row>
    <row r="43" spans="2:24" ht="12.65" customHeight="1" x14ac:dyDescent="0.25">
      <c r="B43" s="56"/>
      <c r="C43" s="57"/>
      <c r="D43" s="305"/>
      <c r="E43" s="305"/>
      <c r="F43" s="59"/>
      <c r="G43"/>
      <c r="H43" s="56"/>
      <c r="I43" s="57"/>
      <c r="J43" s="57"/>
      <c r="K43" s="58"/>
      <c r="L43" s="59"/>
      <c r="R43" s="193"/>
      <c r="S43" s="193"/>
    </row>
    <row r="44" spans="2:24" ht="12.65" customHeight="1" x14ac:dyDescent="0.25">
      <c r="G44"/>
      <c r="W44" s="193"/>
      <c r="X44" s="193"/>
    </row>
    <row r="45" spans="2:24" ht="12.65" customHeight="1" x14ac:dyDescent="0.25">
      <c r="G45"/>
      <c r="W45" s="193"/>
      <c r="X45" s="193"/>
    </row>
    <row r="46" spans="2:24" ht="12.65" customHeight="1" x14ac:dyDescent="0.25">
      <c r="G46"/>
    </row>
    <row r="47" spans="2:24" ht="12.65" customHeight="1" x14ac:dyDescent="0.25">
      <c r="G47"/>
    </row>
    <row r="48" spans="2:24"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row r="66" spans="7:7" ht="12.65" customHeight="1" x14ac:dyDescent="0.25">
      <c r="G66"/>
    </row>
    <row r="67" spans="7:7" ht="12.65" customHeight="1" x14ac:dyDescent="0.25">
      <c r="G67"/>
    </row>
    <row r="68" spans="7:7" ht="12.65" customHeight="1" x14ac:dyDescent="0.25">
      <c r="G68"/>
    </row>
  </sheetData>
  <sortState xmlns:xlrd2="http://schemas.microsoft.com/office/spreadsheetml/2017/richdata2" ref="N10:P10">
    <sortCondition descending="1" ref="P10"/>
    <sortCondition ref="N10"/>
  </sortState>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I249"/>
  <sheetViews>
    <sheetView showGridLines="0" showRowColHeaders="0" zoomScaleNormal="100" workbookViewId="0">
      <pane xSplit="15" ySplit="3" topLeftCell="P4" activePane="bottomRight" state="frozen"/>
      <selection pane="topRight" activeCell="M1" sqref="M1"/>
      <selection pane="bottomLeft" activeCell="A4" sqref="A4"/>
      <selection pane="bottomRight" activeCell="A136" sqref="A136"/>
    </sheetView>
  </sheetViews>
  <sheetFormatPr defaultColWidth="9.1796875" defaultRowHeight="12.9" x14ac:dyDescent="0.25"/>
  <cols>
    <col min="1" max="1" width="1.81640625" customWidth="1"/>
    <col min="2" max="2" width="2.54296875" customWidth="1"/>
    <col min="3" max="3" width="20.6328125" customWidth="1"/>
    <col min="4" max="4" width="5.26953125" customWidth="1"/>
    <col min="5" max="5" width="4.26953125" customWidth="1"/>
    <col min="6" max="6" width="3.7265625" customWidth="1"/>
    <col min="7" max="7" width="5.26953125" bestFit="1" customWidth="1"/>
    <col min="8" max="8" width="3.7265625" customWidth="1"/>
    <col min="9" max="9" width="4.26953125" customWidth="1"/>
    <col min="10" max="10" width="3.7265625" customWidth="1"/>
    <col min="11" max="11" width="4.26953125" customWidth="1"/>
    <col min="12" max="12" width="1" customWidth="1"/>
    <col min="13" max="13" width="6.7265625" customWidth="1"/>
    <col min="14" max="14" width="3.1796875" customWidth="1"/>
    <col min="15" max="15" width="0.453125" customWidth="1"/>
    <col min="16" max="16" width="20.6328125" customWidth="1"/>
    <col min="17" max="17" width="6.1796875" bestFit="1" customWidth="1"/>
    <col min="18" max="20" width="4.26953125" customWidth="1"/>
    <col min="21" max="21" width="5" bestFit="1" customWidth="1"/>
    <col min="22" max="22" width="3.54296875" customWidth="1"/>
    <col min="23" max="23" width="1.1796875" customWidth="1"/>
    <col min="24" max="24" width="5.453125" bestFit="1" customWidth="1"/>
    <col min="25" max="25" width="1.1796875" customWidth="1"/>
    <col min="26" max="26" width="1" customWidth="1"/>
    <col min="27" max="27" width="6.453125" customWidth="1"/>
    <col min="28" max="28" width="3.1796875" customWidth="1"/>
    <col min="29" max="29" width="20.6328125" customWidth="1"/>
    <col min="30" max="30" width="6.1796875" bestFit="1" customWidth="1"/>
    <col min="31" max="32" width="4.26953125" customWidth="1"/>
    <col min="33" max="33" width="4.81640625" bestFit="1" customWidth="1"/>
    <col min="34" max="36" width="4.26953125" customWidth="1"/>
    <col min="37" max="37" width="5.26953125" customWidth="1"/>
    <col min="38" max="38" width="4.26953125" customWidth="1"/>
    <col min="39" max="39" width="4.7265625" customWidth="1"/>
    <col min="40" max="40" width="1" customWidth="1"/>
    <col min="41" max="44" width="3.54296875" customWidth="1"/>
    <col min="45" max="45" width="1" customWidth="1"/>
    <col min="46" max="46" width="7" customWidth="1"/>
    <col min="47" max="47" width="3.1796875" customWidth="1"/>
    <col min="48" max="48" width="20.6328125" customWidth="1"/>
    <col min="49" max="49" width="5.26953125" customWidth="1"/>
    <col min="50" max="52" width="3" customWidth="1"/>
    <col min="53" max="53" width="1" customWidth="1"/>
    <col min="54" max="54" width="6.453125" customWidth="1"/>
  </cols>
  <sheetData>
    <row r="2" spans="1:54" ht="13.6" customHeight="1" x14ac:dyDescent="0.25">
      <c r="F2" s="372" t="s">
        <v>8</v>
      </c>
      <c r="G2" s="373"/>
      <c r="H2" s="372" t="s">
        <v>9</v>
      </c>
      <c r="I2" s="373"/>
      <c r="J2" s="372" t="s">
        <v>76</v>
      </c>
      <c r="K2" s="373"/>
      <c r="L2" s="186"/>
      <c r="M2" s="68" t="s">
        <v>61</v>
      </c>
      <c r="N2" s="181"/>
      <c r="P2" s="136"/>
      <c r="Q2" s="136"/>
      <c r="R2" s="136"/>
      <c r="S2" s="214"/>
      <c r="T2" s="214"/>
      <c r="U2" s="214"/>
      <c r="V2" s="136"/>
      <c r="W2" s="136"/>
      <c r="X2" s="214"/>
      <c r="Y2" s="214"/>
      <c r="Z2" s="214"/>
      <c r="AA2" s="14" t="s">
        <v>11</v>
      </c>
      <c r="AB2" s="181"/>
      <c r="AC2" s="186"/>
      <c r="AD2" s="186"/>
      <c r="AE2" s="186"/>
      <c r="AF2" s="186"/>
      <c r="AG2" s="215"/>
      <c r="AH2" s="215"/>
      <c r="AI2" s="215"/>
      <c r="AJ2" s="215"/>
      <c r="AK2" s="10" t="s">
        <v>31</v>
      </c>
      <c r="AL2" s="10" t="s">
        <v>32</v>
      </c>
      <c r="AM2" s="10" t="s">
        <v>33</v>
      </c>
      <c r="AN2" s="215"/>
      <c r="AO2" s="121" t="s">
        <v>34</v>
      </c>
      <c r="AP2" s="29"/>
      <c r="AQ2" s="29"/>
      <c r="AR2" s="30"/>
      <c r="AS2" s="186"/>
      <c r="AT2" s="14" t="s">
        <v>11</v>
      </c>
      <c r="AV2" s="186"/>
      <c r="AW2" s="186"/>
      <c r="AX2" s="186"/>
      <c r="AY2" s="186"/>
      <c r="AZ2" s="186"/>
      <c r="BA2" s="186"/>
      <c r="BB2" s="14" t="s">
        <v>11</v>
      </c>
    </row>
    <row r="3" spans="1:54" ht="13.6" customHeight="1" x14ac:dyDescent="0.3">
      <c r="B3" s="369" t="s">
        <v>68</v>
      </c>
      <c r="C3" s="370"/>
      <c r="D3" s="371"/>
      <c r="E3" s="67" t="s">
        <v>16</v>
      </c>
      <c r="F3" s="374" t="s">
        <v>77</v>
      </c>
      <c r="G3" s="375"/>
      <c r="H3" s="374" t="s">
        <v>78</v>
      </c>
      <c r="I3" s="375"/>
      <c r="J3" s="374" t="s">
        <v>79</v>
      </c>
      <c r="K3" s="375"/>
      <c r="L3" s="186"/>
      <c r="M3" s="69" t="s">
        <v>62</v>
      </c>
      <c r="N3" s="181"/>
      <c r="O3" s="129"/>
      <c r="P3" s="3" t="s">
        <v>15</v>
      </c>
      <c r="Q3" s="123"/>
      <c r="R3" s="9" t="s">
        <v>16</v>
      </c>
      <c r="S3" s="10" t="s">
        <v>17</v>
      </c>
      <c r="T3" s="10" t="s">
        <v>18</v>
      </c>
      <c r="U3" s="10" t="s">
        <v>58</v>
      </c>
      <c r="V3" s="11" t="s">
        <v>20</v>
      </c>
      <c r="W3" s="12"/>
      <c r="X3" s="11" t="s">
        <v>21</v>
      </c>
      <c r="Y3" s="12"/>
      <c r="Z3" s="214"/>
      <c r="AA3" s="13" t="s">
        <v>22</v>
      </c>
      <c r="AB3" s="181"/>
      <c r="AC3" s="3" t="s">
        <v>35</v>
      </c>
      <c r="AD3" s="9"/>
      <c r="AE3" s="9" t="s">
        <v>16</v>
      </c>
      <c r="AF3" s="9" t="s">
        <v>17</v>
      </c>
      <c r="AG3" s="10" t="s">
        <v>36</v>
      </c>
      <c r="AH3" s="10" t="s">
        <v>37</v>
      </c>
      <c r="AI3" s="10" t="s">
        <v>58</v>
      </c>
      <c r="AJ3" s="10" t="s">
        <v>38</v>
      </c>
      <c r="AK3" s="10" t="s">
        <v>39</v>
      </c>
      <c r="AL3" s="10" t="s">
        <v>40</v>
      </c>
      <c r="AM3" s="10" t="s">
        <v>21</v>
      </c>
      <c r="AN3" s="217"/>
      <c r="AO3" s="10" t="s">
        <v>36</v>
      </c>
      <c r="AP3" s="10" t="s">
        <v>37</v>
      </c>
      <c r="AQ3" s="10" t="s">
        <v>41</v>
      </c>
      <c r="AR3" s="10" t="s">
        <v>38</v>
      </c>
      <c r="AS3" s="186"/>
      <c r="AT3" s="13" t="s">
        <v>22</v>
      </c>
      <c r="AV3" s="3" t="s">
        <v>48</v>
      </c>
      <c r="AW3" s="122"/>
      <c r="AX3" s="10" t="s">
        <v>49</v>
      </c>
      <c r="AY3" s="10" t="s">
        <v>50</v>
      </c>
      <c r="AZ3" s="10" t="s">
        <v>51</v>
      </c>
      <c r="BA3" s="181"/>
      <c r="BB3" s="13" t="s">
        <v>22</v>
      </c>
    </row>
    <row r="4" spans="1:54" ht="13.6" customHeight="1" x14ac:dyDescent="0.3">
      <c r="A4" s="136"/>
      <c r="B4" s="70">
        <v>1</v>
      </c>
      <c r="C4" s="17" t="s">
        <v>289</v>
      </c>
      <c r="D4" s="18" t="s">
        <v>423</v>
      </c>
      <c r="E4" s="71">
        <f t="shared" ref="E4:E35" si="0">R4</f>
        <v>15</v>
      </c>
      <c r="F4" s="72">
        <f t="shared" ref="F4:F35" si="1">IF(AA4="","", AA4)</f>
        <v>402</v>
      </c>
      <c r="G4" s="384">
        <f t="shared" ref="G4:G35" si="2">IF(U4=0,"", U4)</f>
        <v>479</v>
      </c>
      <c r="H4" s="72">
        <f t="shared" ref="H4:H35" si="3">IF(AT4="","", AT4)</f>
        <v>312.39999999999998</v>
      </c>
      <c r="I4" s="384">
        <f t="shared" ref="I4:I35" si="4">IF(AJ4=0,"",AJ4)</f>
        <v>19</v>
      </c>
      <c r="J4" s="72">
        <f t="shared" ref="J4:J35" si="5">IF(BB4="","", BB4)</f>
        <v>44</v>
      </c>
      <c r="K4" s="384">
        <f t="shared" ref="K4:K35" si="6">IF(SUM(AX4:AZ4)=0,"", SUM(AX4:AZ4))</f>
        <v>5</v>
      </c>
      <c r="L4" s="186"/>
      <c r="M4" s="22">
        <f t="shared" ref="M4:M35" si="7">(IF(AND(F4="",H4="",J4=""),"n/a",SUM(F4:F4)+SUM(H4:H4)+SUM(J4:J4)))</f>
        <v>758.4</v>
      </c>
      <c r="O4" s="129"/>
      <c r="P4" s="17" t="str">
        <f t="shared" ref="P4:P35" si="8">+C4</f>
        <v>GIPSON, Bradley</v>
      </c>
      <c r="Q4" s="18" t="str">
        <f t="shared" ref="Q4:Q35" si="9">D4</f>
        <v xml:space="preserve"> (ENG)</v>
      </c>
      <c r="R4" s="24" cm="1">
        <f t="array" ref="R4:AA4">_xlfn.XLOOKUP($P4,Batting!$B$5:$B$65,Batting!$D$5:$M$65,"")</f>
        <v>15</v>
      </c>
      <c r="S4" s="19">
        <v>14</v>
      </c>
      <c r="T4" s="19">
        <v>3</v>
      </c>
      <c r="U4" s="19">
        <v>479</v>
      </c>
      <c r="V4" s="20">
        <v>90</v>
      </c>
      <c r="W4" s="19" t="str">
        <v>*</v>
      </c>
      <c r="X4" s="21">
        <v>43.545454545454547</v>
      </c>
      <c r="Y4" s="73" t="str">
        <v/>
      </c>
      <c r="Z4" s="214">
        <v>0</v>
      </c>
      <c r="AA4" s="34">
        <v>402</v>
      </c>
      <c r="AC4" s="17" t="str">
        <f t="shared" ref="AC4:AC35" si="10">+C4</f>
        <v>GIPSON, Bradley</v>
      </c>
      <c r="AD4" s="18" t="str">
        <f t="shared" ref="AD4:AD35" si="11">Q4</f>
        <v xml:space="preserve"> (ENG)</v>
      </c>
      <c r="AE4" s="24" cm="1">
        <f t="array" ref="AE4:AT4">_xlfn.XLOOKUP($AC4,Bowling!$B$4:$B$55,Bowling!$D$4:$S$55,"")</f>
        <v>15</v>
      </c>
      <c r="AF4" s="19">
        <v>12</v>
      </c>
      <c r="AG4" s="25">
        <v>58.166666666666664</v>
      </c>
      <c r="AH4" s="26">
        <v>1</v>
      </c>
      <c r="AI4" s="26">
        <v>338</v>
      </c>
      <c r="AJ4" s="26">
        <v>19</v>
      </c>
      <c r="AK4" s="25">
        <v>3.0614035087719298</v>
      </c>
      <c r="AL4" s="25">
        <v>5.8108882521489971</v>
      </c>
      <c r="AM4" s="25">
        <v>17.789473684210527</v>
      </c>
      <c r="AN4" s="218">
        <v>0</v>
      </c>
      <c r="AO4" s="24">
        <v>8</v>
      </c>
      <c r="AP4" s="24">
        <v>0</v>
      </c>
      <c r="AQ4" s="24">
        <v>30</v>
      </c>
      <c r="AR4" s="24">
        <v>5</v>
      </c>
      <c r="AS4" s="186">
        <v>0</v>
      </c>
      <c r="AT4" s="74">
        <v>312.39999999999998</v>
      </c>
      <c r="AV4" s="17" t="str">
        <f t="shared" ref="AV4:AV35" si="12">+C4</f>
        <v>GIPSON, Bradley</v>
      </c>
      <c r="AW4" s="18" t="str">
        <f t="shared" ref="AW4:AW35" si="13">D4</f>
        <v xml:space="preserve"> (ENG)</v>
      </c>
      <c r="AX4" s="24" cm="1">
        <f t="array" ref="AX4:BB4">_xlfn.XLOOKUP($AV4,Fielding!$B$4:$B$35,Fielding!$E$4:$I$35,"")</f>
        <v>3</v>
      </c>
      <c r="AY4" s="24">
        <v>1</v>
      </c>
      <c r="AZ4" s="24">
        <v>1</v>
      </c>
      <c r="BA4">
        <v>0</v>
      </c>
      <c r="BB4" s="22">
        <v>44</v>
      </c>
    </row>
    <row r="5" spans="1:54" ht="13.6" customHeight="1" x14ac:dyDescent="0.25">
      <c r="A5" s="136"/>
      <c r="B5" s="70">
        <f>B4+1</f>
        <v>2</v>
      </c>
      <c r="C5" s="17" t="s">
        <v>24</v>
      </c>
      <c r="D5" s="18" t="s">
        <v>423</v>
      </c>
      <c r="E5" s="71">
        <f t="shared" si="0"/>
        <v>17</v>
      </c>
      <c r="F5" s="72">
        <f t="shared" si="1"/>
        <v>337</v>
      </c>
      <c r="G5" s="384">
        <f t="shared" si="2"/>
        <v>449</v>
      </c>
      <c r="H5" s="72">
        <f t="shared" si="3"/>
        <v>101.2</v>
      </c>
      <c r="I5" s="384">
        <f t="shared" si="4"/>
        <v>7</v>
      </c>
      <c r="J5" s="72">
        <f t="shared" si="5"/>
        <v>32</v>
      </c>
      <c r="K5" s="384">
        <f t="shared" si="6"/>
        <v>4</v>
      </c>
      <c r="L5" s="186"/>
      <c r="M5" s="22">
        <f t="shared" si="7"/>
        <v>470.2</v>
      </c>
      <c r="O5" s="186"/>
      <c r="P5" s="17" t="str">
        <f t="shared" si="8"/>
        <v>HOAR, Carl</v>
      </c>
      <c r="Q5" s="18" t="str">
        <f t="shared" si="9"/>
        <v xml:space="preserve"> (ENG)</v>
      </c>
      <c r="R5" s="24" cm="1">
        <f t="array" ref="R5:AA5">_xlfn.XLOOKUP($P5,Batting!$B$5:$B$65,Batting!$D$5:$M$65,"")</f>
        <v>17</v>
      </c>
      <c r="S5" s="19">
        <v>16</v>
      </c>
      <c r="T5" s="19">
        <v>0</v>
      </c>
      <c r="U5" s="19">
        <v>449</v>
      </c>
      <c r="V5" s="20">
        <v>93</v>
      </c>
      <c r="W5" s="19">
        <v>0</v>
      </c>
      <c r="X5" s="21">
        <v>28.0625</v>
      </c>
      <c r="Y5" s="73" t="str">
        <v/>
      </c>
      <c r="Z5" s="214">
        <v>0</v>
      </c>
      <c r="AA5" s="34">
        <v>337</v>
      </c>
      <c r="AC5" s="17" t="str">
        <f t="shared" si="10"/>
        <v>HOAR, Carl</v>
      </c>
      <c r="AD5" s="18" t="str">
        <f t="shared" si="11"/>
        <v xml:space="preserve"> (ENG)</v>
      </c>
      <c r="AE5" s="24" cm="1">
        <f t="array" ref="AE5:AT5">_xlfn.XLOOKUP($AC5,Bowling!$B$4:$B$55,Bowling!$D$4:$S$55,"")</f>
        <v>17</v>
      </c>
      <c r="AF5" s="19">
        <v>9</v>
      </c>
      <c r="AG5" s="25">
        <v>44</v>
      </c>
      <c r="AH5" s="26">
        <v>1</v>
      </c>
      <c r="AI5" s="26">
        <v>194</v>
      </c>
      <c r="AJ5" s="26">
        <v>7</v>
      </c>
      <c r="AK5" s="25">
        <v>6.2857142857142856</v>
      </c>
      <c r="AL5" s="25">
        <v>4.4090909090909092</v>
      </c>
      <c r="AM5" s="25">
        <v>27.714285714285715</v>
      </c>
      <c r="AN5" s="218">
        <v>0</v>
      </c>
      <c r="AO5" s="24">
        <v>6</v>
      </c>
      <c r="AP5" s="24">
        <v>0</v>
      </c>
      <c r="AQ5" s="24">
        <v>20</v>
      </c>
      <c r="AR5" s="24">
        <v>2</v>
      </c>
      <c r="AS5" s="186">
        <v>0</v>
      </c>
      <c r="AT5" s="74">
        <v>101.2</v>
      </c>
      <c r="AV5" s="17" t="str">
        <f t="shared" si="12"/>
        <v>HOAR, Carl</v>
      </c>
      <c r="AW5" s="18" t="str">
        <f t="shared" si="13"/>
        <v xml:space="preserve"> (ENG)</v>
      </c>
      <c r="AX5" s="24" cm="1">
        <f t="array" ref="AX5:BB5">_xlfn.XLOOKUP($AV5,Fielding!$B$4:$B$35,Fielding!$E$4:$I$35,"")</f>
        <v>4</v>
      </c>
      <c r="AY5" s="24" t="str">
        <v>0</v>
      </c>
      <c r="AZ5" s="24" t="str">
        <v>0</v>
      </c>
      <c r="BA5">
        <v>0</v>
      </c>
      <c r="BB5" s="22">
        <v>32</v>
      </c>
    </row>
    <row r="6" spans="1:54" ht="13.6" customHeight="1" x14ac:dyDescent="0.3">
      <c r="A6" s="136"/>
      <c r="B6" s="70">
        <f t="shared" ref="B6:B59" si="14">B5+1</f>
        <v>3</v>
      </c>
      <c r="C6" s="17" t="s">
        <v>201</v>
      </c>
      <c r="D6" s="18" t="s">
        <v>424</v>
      </c>
      <c r="E6" s="71">
        <f t="shared" si="0"/>
        <v>15</v>
      </c>
      <c r="F6" s="72">
        <f t="shared" si="1"/>
        <v>311</v>
      </c>
      <c r="G6" s="384">
        <f t="shared" si="2"/>
        <v>409</v>
      </c>
      <c r="H6" s="72">
        <f t="shared" si="3"/>
        <v>99.6</v>
      </c>
      <c r="I6" s="384">
        <f t="shared" si="4"/>
        <v>7</v>
      </c>
      <c r="J6" s="72">
        <f t="shared" si="5"/>
        <v>48</v>
      </c>
      <c r="K6" s="384">
        <f t="shared" si="6"/>
        <v>6</v>
      </c>
      <c r="L6" s="186"/>
      <c r="M6" s="22">
        <f t="shared" si="7"/>
        <v>458.6</v>
      </c>
      <c r="O6" s="129"/>
      <c r="P6" s="17" t="str">
        <f t="shared" si="8"/>
        <v>BALOCH, Ali</v>
      </c>
      <c r="Q6" s="18" t="str">
        <f t="shared" si="9"/>
        <v xml:space="preserve"> (PAK)</v>
      </c>
      <c r="R6" s="24" cm="1">
        <f t="array" ref="R6:AA6">_xlfn.XLOOKUP($P6,Batting!$B$5:$B$65,Batting!$D$5:$M$65,"")</f>
        <v>15</v>
      </c>
      <c r="S6" s="19">
        <v>15</v>
      </c>
      <c r="T6" s="19">
        <v>1</v>
      </c>
      <c r="U6" s="19">
        <v>409</v>
      </c>
      <c r="V6" s="20">
        <v>75</v>
      </c>
      <c r="W6" s="19">
        <v>0</v>
      </c>
      <c r="X6" s="21">
        <v>29.214285714285715</v>
      </c>
      <c r="Y6" s="73" t="str">
        <v/>
      </c>
      <c r="Z6" s="214">
        <v>0</v>
      </c>
      <c r="AA6" s="34">
        <v>311</v>
      </c>
      <c r="AC6" s="17" t="str">
        <f t="shared" si="10"/>
        <v>BALOCH, Ali</v>
      </c>
      <c r="AD6" s="18" t="str">
        <f t="shared" si="11"/>
        <v xml:space="preserve"> (PAK)</v>
      </c>
      <c r="AE6" s="24" cm="1">
        <f t="array" ref="AE6:AT6">_xlfn.XLOOKUP($AC6,Bowling!$B$4:$B$55,Bowling!$D$4:$S$55,"")</f>
        <v>15</v>
      </c>
      <c r="AF6" s="19">
        <v>9</v>
      </c>
      <c r="AG6" s="25">
        <v>36.333333333333329</v>
      </c>
      <c r="AH6" s="26">
        <v>7</v>
      </c>
      <c r="AI6" s="26">
        <v>202</v>
      </c>
      <c r="AJ6" s="26">
        <v>7</v>
      </c>
      <c r="AK6" s="25">
        <v>5.1904761904761898</v>
      </c>
      <c r="AL6" s="25">
        <v>5.5596330275229366</v>
      </c>
      <c r="AM6" s="25">
        <v>28.857142857142858</v>
      </c>
      <c r="AN6" s="218">
        <v>0</v>
      </c>
      <c r="AO6" s="24">
        <v>8</v>
      </c>
      <c r="AP6" s="24">
        <v>2</v>
      </c>
      <c r="AQ6" s="24">
        <v>43</v>
      </c>
      <c r="AR6" s="24">
        <v>3</v>
      </c>
      <c r="AS6" s="186">
        <v>0</v>
      </c>
      <c r="AT6" s="74">
        <v>99.6</v>
      </c>
      <c r="AV6" s="17" t="str">
        <f t="shared" si="12"/>
        <v>BALOCH, Ali</v>
      </c>
      <c r="AW6" s="18" t="str">
        <f t="shared" si="13"/>
        <v xml:space="preserve"> (PAK)</v>
      </c>
      <c r="AX6" s="24" cm="1">
        <f t="array" ref="AX6:BB6">_xlfn.XLOOKUP($AV6,Fielding!$B$4:$B$35,Fielding!$E$4:$I$35,"")</f>
        <v>4</v>
      </c>
      <c r="AY6" s="24" t="str">
        <v>0</v>
      </c>
      <c r="AZ6" s="24">
        <v>2</v>
      </c>
      <c r="BA6">
        <v>0</v>
      </c>
      <c r="BB6" s="22">
        <v>48</v>
      </c>
    </row>
    <row r="7" spans="1:54" ht="13.6" customHeight="1" x14ac:dyDescent="0.3">
      <c r="A7" s="136"/>
      <c r="B7" s="70">
        <f t="shared" si="14"/>
        <v>4</v>
      </c>
      <c r="C7" s="17" t="s">
        <v>72</v>
      </c>
      <c r="D7" s="18" t="s">
        <v>419</v>
      </c>
      <c r="E7" s="71">
        <f t="shared" si="0"/>
        <v>15</v>
      </c>
      <c r="F7" s="72">
        <f t="shared" si="1"/>
        <v>243</v>
      </c>
      <c r="G7" s="384">
        <f t="shared" si="2"/>
        <v>313</v>
      </c>
      <c r="H7" s="72">
        <f t="shared" si="3"/>
        <v>160.6</v>
      </c>
      <c r="I7" s="384">
        <f t="shared" si="4"/>
        <v>11</v>
      </c>
      <c r="J7" s="72">
        <f t="shared" si="5"/>
        <v>48</v>
      </c>
      <c r="K7" s="384">
        <f t="shared" si="6"/>
        <v>6</v>
      </c>
      <c r="L7" s="186"/>
      <c r="M7" s="22">
        <f t="shared" si="7"/>
        <v>451.6</v>
      </c>
      <c r="O7" s="129"/>
      <c r="P7" s="17" t="str">
        <f t="shared" si="8"/>
        <v>STYLES, Ryan</v>
      </c>
      <c r="Q7" s="18" t="str">
        <f t="shared" si="9"/>
        <v xml:space="preserve"> (AUS)</v>
      </c>
      <c r="R7" s="24" cm="1">
        <f t="array" ref="R7:AA7">_xlfn.XLOOKUP($P7,Batting!$B$5:$B$65,Batting!$D$5:$M$65,"")</f>
        <v>15</v>
      </c>
      <c r="S7" s="19">
        <v>11</v>
      </c>
      <c r="T7" s="19">
        <v>1</v>
      </c>
      <c r="U7" s="19">
        <v>313</v>
      </c>
      <c r="V7" s="20">
        <v>100</v>
      </c>
      <c r="W7" s="19">
        <v>0</v>
      </c>
      <c r="X7" s="21">
        <v>31.3</v>
      </c>
      <c r="Y7" s="73" t="str">
        <v/>
      </c>
      <c r="Z7" s="214">
        <v>0</v>
      </c>
      <c r="AA7" s="34">
        <v>243</v>
      </c>
      <c r="AC7" s="17" t="str">
        <f t="shared" si="10"/>
        <v>STYLES, Ryan</v>
      </c>
      <c r="AD7" s="18" t="str">
        <f t="shared" si="11"/>
        <v xml:space="preserve"> (AUS)</v>
      </c>
      <c r="AE7" s="24" cm="1">
        <f t="array" ref="AE7:AT7">_xlfn.XLOOKUP($AC7,Bowling!$B$4:$B$55,Bowling!$D$4:$S$55,"")</f>
        <v>15</v>
      </c>
      <c r="AF7" s="19">
        <v>13</v>
      </c>
      <c r="AG7" s="25">
        <v>50.166666666666671</v>
      </c>
      <c r="AH7" s="26">
        <v>4</v>
      </c>
      <c r="AI7" s="26">
        <v>297</v>
      </c>
      <c r="AJ7" s="26">
        <v>11</v>
      </c>
      <c r="AK7" s="25">
        <v>4.5606060606060614</v>
      </c>
      <c r="AL7" s="25">
        <v>5.9202657807308965</v>
      </c>
      <c r="AM7" s="25">
        <v>27</v>
      </c>
      <c r="AN7" s="218">
        <v>0</v>
      </c>
      <c r="AO7" s="24">
        <v>4</v>
      </c>
      <c r="AP7" s="24">
        <v>0</v>
      </c>
      <c r="AQ7" s="24">
        <v>19</v>
      </c>
      <c r="AR7" s="24">
        <v>3</v>
      </c>
      <c r="AS7" s="186">
        <v>0</v>
      </c>
      <c r="AT7" s="74">
        <v>160.6</v>
      </c>
      <c r="AV7" s="17" t="str">
        <f t="shared" si="12"/>
        <v>STYLES, Ryan</v>
      </c>
      <c r="AW7" s="18" t="str">
        <f t="shared" si="13"/>
        <v xml:space="preserve"> (AUS)</v>
      </c>
      <c r="AX7" s="24" cm="1">
        <f t="array" ref="AX7:BB7">_xlfn.XLOOKUP($AV7,Fielding!$B$4:$B$35,Fielding!$E$4:$I$35,"")</f>
        <v>6</v>
      </c>
      <c r="AY7" s="24" t="str">
        <v>0</v>
      </c>
      <c r="AZ7" s="24" t="str">
        <v>0</v>
      </c>
      <c r="BA7">
        <v>0</v>
      </c>
      <c r="BB7" s="22">
        <v>48</v>
      </c>
    </row>
    <row r="8" spans="1:54" ht="13.6" customHeight="1" x14ac:dyDescent="0.3">
      <c r="A8" s="136"/>
      <c r="B8" s="70">
        <f t="shared" si="14"/>
        <v>5</v>
      </c>
      <c r="C8" s="17" t="s">
        <v>471</v>
      </c>
      <c r="D8" s="18" t="s">
        <v>430</v>
      </c>
      <c r="E8" s="71">
        <f t="shared" si="0"/>
        <v>5</v>
      </c>
      <c r="F8" s="72">
        <f t="shared" si="1"/>
        <v>87</v>
      </c>
      <c r="G8" s="384">
        <f t="shared" si="2"/>
        <v>101</v>
      </c>
      <c r="H8" s="72">
        <f t="shared" si="3"/>
        <v>167</v>
      </c>
      <c r="I8" s="384">
        <f t="shared" si="4"/>
        <v>9</v>
      </c>
      <c r="J8" s="72">
        <f t="shared" si="5"/>
        <v>16</v>
      </c>
      <c r="K8" s="384">
        <f t="shared" si="6"/>
        <v>2</v>
      </c>
      <c r="L8" s="186"/>
      <c r="M8" s="22">
        <f t="shared" si="7"/>
        <v>270</v>
      </c>
      <c r="O8" s="129"/>
      <c r="P8" s="17" t="str">
        <f t="shared" si="8"/>
        <v>THACKER, Nilesh</v>
      </c>
      <c r="Q8" s="18" t="str">
        <f t="shared" si="9"/>
        <v xml:space="preserve"> (IND)</v>
      </c>
      <c r="R8" s="24" cm="1">
        <f t="array" ref="R8:AA8">_xlfn.XLOOKUP($P8,Batting!$B$5:$B$65,Batting!$D$5:$M$65,"")</f>
        <v>5</v>
      </c>
      <c r="S8" s="19">
        <v>3</v>
      </c>
      <c r="T8" s="19">
        <v>1</v>
      </c>
      <c r="U8" s="19">
        <v>101</v>
      </c>
      <c r="V8" s="20">
        <v>49</v>
      </c>
      <c r="W8" s="19" t="str">
        <v>*</v>
      </c>
      <c r="X8" s="21">
        <v>50.5</v>
      </c>
      <c r="Y8" s="73" t="str">
        <v/>
      </c>
      <c r="Z8" s="214">
        <v>0</v>
      </c>
      <c r="AA8" s="34">
        <v>87</v>
      </c>
      <c r="AC8" s="17" t="str">
        <f t="shared" si="10"/>
        <v>THACKER, Nilesh</v>
      </c>
      <c r="AD8" s="18" t="str">
        <f t="shared" si="11"/>
        <v xml:space="preserve"> (IND)</v>
      </c>
      <c r="AE8" s="24" cm="1">
        <f t="array" ref="AE8:AT8">_xlfn.XLOOKUP($AC8,Bowling!$B$4:$B$55,Bowling!$D$4:$S$55,"")</f>
        <v>5</v>
      </c>
      <c r="AF8" s="19">
        <v>4</v>
      </c>
      <c r="AG8" s="25">
        <v>17.833333333333336</v>
      </c>
      <c r="AH8" s="26">
        <v>4</v>
      </c>
      <c r="AI8" s="26">
        <v>65</v>
      </c>
      <c r="AJ8" s="26">
        <v>9</v>
      </c>
      <c r="AK8" s="25">
        <v>1.9814814814814818</v>
      </c>
      <c r="AL8" s="25">
        <v>3.6448598130841114</v>
      </c>
      <c r="AM8" s="25">
        <v>7.2222222222222223</v>
      </c>
      <c r="AN8" s="218">
        <v>0</v>
      </c>
      <c r="AO8" s="24">
        <v>8</v>
      </c>
      <c r="AP8" s="24">
        <v>4</v>
      </c>
      <c r="AQ8" s="24">
        <v>7</v>
      </c>
      <c r="AR8" s="24">
        <v>4</v>
      </c>
      <c r="AS8" s="186">
        <v>0</v>
      </c>
      <c r="AT8" s="74">
        <v>167</v>
      </c>
      <c r="AV8" s="17" t="str">
        <f t="shared" si="12"/>
        <v>THACKER, Nilesh</v>
      </c>
      <c r="AW8" s="18" t="str">
        <f t="shared" si="13"/>
        <v xml:space="preserve"> (IND)</v>
      </c>
      <c r="AX8" s="24" cm="1">
        <f t="array" ref="AX8:BB8">_xlfn.XLOOKUP($AV8,Fielding!$B$4:$B$35,Fielding!$E$4:$I$35,"")</f>
        <v>2</v>
      </c>
      <c r="AY8" s="24" t="str">
        <v>0</v>
      </c>
      <c r="AZ8" s="24" t="str">
        <v>0</v>
      </c>
      <c r="BA8">
        <v>0</v>
      </c>
      <c r="BB8" s="22">
        <v>16</v>
      </c>
    </row>
    <row r="9" spans="1:54" ht="13.6" customHeight="1" x14ac:dyDescent="0.3">
      <c r="A9" s="136"/>
      <c r="B9" s="70">
        <f t="shared" si="14"/>
        <v>6</v>
      </c>
      <c r="C9" s="17" t="s">
        <v>207</v>
      </c>
      <c r="D9" s="18" t="s">
        <v>419</v>
      </c>
      <c r="E9" s="71">
        <f t="shared" si="0"/>
        <v>8</v>
      </c>
      <c r="F9" s="72">
        <f t="shared" si="1"/>
        <v>92</v>
      </c>
      <c r="G9" s="384">
        <f t="shared" si="2"/>
        <v>120</v>
      </c>
      <c r="H9" s="72">
        <f t="shared" si="3"/>
        <v>145.80000000000001</v>
      </c>
      <c r="I9" s="384">
        <f t="shared" si="4"/>
        <v>9</v>
      </c>
      <c r="J9" s="72">
        <f t="shared" si="5"/>
        <v>16</v>
      </c>
      <c r="K9" s="384">
        <f t="shared" si="6"/>
        <v>2</v>
      </c>
      <c r="L9" s="186"/>
      <c r="M9" s="22">
        <f t="shared" si="7"/>
        <v>253.8</v>
      </c>
      <c r="O9" s="129"/>
      <c r="P9" s="17" t="str">
        <f t="shared" si="8"/>
        <v>RAMJEE, Vivek</v>
      </c>
      <c r="Q9" s="18" t="str">
        <f t="shared" si="9"/>
        <v xml:space="preserve"> (AUS)</v>
      </c>
      <c r="R9" s="24" cm="1">
        <f t="array" ref="R9:AA9">_xlfn.XLOOKUP($P9,Batting!$B$5:$B$65,Batting!$D$5:$M$65,"")</f>
        <v>8</v>
      </c>
      <c r="S9" s="19">
        <v>6</v>
      </c>
      <c r="T9" s="19">
        <v>2</v>
      </c>
      <c r="U9" s="19">
        <v>120</v>
      </c>
      <c r="V9" s="20">
        <v>37</v>
      </c>
      <c r="W9" s="19">
        <v>0</v>
      </c>
      <c r="X9" s="21">
        <v>30</v>
      </c>
      <c r="Y9" s="73" t="str">
        <v/>
      </c>
      <c r="Z9" s="214">
        <v>0</v>
      </c>
      <c r="AA9" s="34">
        <v>92</v>
      </c>
      <c r="AC9" s="17" t="str">
        <f t="shared" si="10"/>
        <v>RAMJEE, Vivek</v>
      </c>
      <c r="AD9" s="18" t="str">
        <f t="shared" si="11"/>
        <v xml:space="preserve"> (AUS)</v>
      </c>
      <c r="AE9" s="24" cm="1">
        <f t="array" ref="AE9:AT9">_xlfn.XLOOKUP($AC9,Bowling!$B$4:$B$55,Bowling!$D$4:$S$55,"")</f>
        <v>8</v>
      </c>
      <c r="AF9" s="19">
        <v>7</v>
      </c>
      <c r="AG9" s="25">
        <v>38</v>
      </c>
      <c r="AH9" s="26">
        <v>6</v>
      </c>
      <c r="AI9" s="26">
        <v>171</v>
      </c>
      <c r="AJ9" s="26">
        <v>9</v>
      </c>
      <c r="AK9" s="25">
        <v>4.2222222222222223</v>
      </c>
      <c r="AL9" s="25">
        <v>4.5</v>
      </c>
      <c r="AM9" s="25">
        <v>19</v>
      </c>
      <c r="AN9" s="218">
        <v>0</v>
      </c>
      <c r="AO9" s="24">
        <v>7.166666666666667</v>
      </c>
      <c r="AP9" s="24">
        <v>1</v>
      </c>
      <c r="AQ9" s="24">
        <v>26</v>
      </c>
      <c r="AR9" s="24">
        <v>3</v>
      </c>
      <c r="AS9" s="186">
        <v>0</v>
      </c>
      <c r="AT9" s="74">
        <v>145.80000000000001</v>
      </c>
      <c r="AV9" s="17" t="str">
        <f t="shared" si="12"/>
        <v>RAMJEE, Vivek</v>
      </c>
      <c r="AW9" s="18" t="str">
        <f t="shared" si="13"/>
        <v xml:space="preserve"> (AUS)</v>
      </c>
      <c r="AX9" s="24" cm="1">
        <f t="array" ref="AX9:BB9">_xlfn.XLOOKUP($AV9,Fielding!$B$4:$B$35,Fielding!$E$4:$I$35,"")</f>
        <v>2</v>
      </c>
      <c r="AY9" s="24" t="str">
        <v>0</v>
      </c>
      <c r="AZ9" s="24" t="str">
        <v>0</v>
      </c>
      <c r="BA9">
        <v>0</v>
      </c>
      <c r="BB9" s="22">
        <v>16</v>
      </c>
    </row>
    <row r="10" spans="1:54" ht="13.6" customHeight="1" x14ac:dyDescent="0.3">
      <c r="A10" s="136"/>
      <c r="B10" s="70">
        <f t="shared" si="14"/>
        <v>7</v>
      </c>
      <c r="C10" s="17" t="s">
        <v>179</v>
      </c>
      <c r="D10" s="18" t="s">
        <v>430</v>
      </c>
      <c r="E10" s="71">
        <f t="shared" si="0"/>
        <v>11</v>
      </c>
      <c r="F10" s="72">
        <f t="shared" si="1"/>
        <v>84</v>
      </c>
      <c r="G10" s="384">
        <f t="shared" si="2"/>
        <v>133</v>
      </c>
      <c r="H10" s="72">
        <f t="shared" si="3"/>
        <v>133.80000000000001</v>
      </c>
      <c r="I10" s="384">
        <f t="shared" si="4"/>
        <v>8</v>
      </c>
      <c r="J10" s="72">
        <f t="shared" si="5"/>
        <v>8</v>
      </c>
      <c r="K10" s="384">
        <f t="shared" si="6"/>
        <v>1</v>
      </c>
      <c r="L10" s="186"/>
      <c r="M10" s="22">
        <f t="shared" si="7"/>
        <v>225.8</v>
      </c>
      <c r="O10" s="129"/>
      <c r="P10" s="17" t="str">
        <f t="shared" si="8"/>
        <v>SHINGADIA, Sahil</v>
      </c>
      <c r="Q10" s="18" t="str">
        <f t="shared" si="9"/>
        <v xml:space="preserve"> (IND)</v>
      </c>
      <c r="R10" s="24" cm="1">
        <f t="array" ref="R10:AA10">_xlfn.XLOOKUP($P10,Batting!$B$5:$B$65,Batting!$D$5:$M$65,"")</f>
        <v>11</v>
      </c>
      <c r="S10" s="19">
        <v>11</v>
      </c>
      <c r="T10" s="19">
        <v>4</v>
      </c>
      <c r="U10" s="19">
        <v>133</v>
      </c>
      <c r="V10" s="20">
        <v>34</v>
      </c>
      <c r="W10" s="19">
        <v>0</v>
      </c>
      <c r="X10" s="21">
        <v>19</v>
      </c>
      <c r="Y10" s="73" t="str">
        <v/>
      </c>
      <c r="Z10" s="214">
        <v>0</v>
      </c>
      <c r="AA10" s="34">
        <v>84</v>
      </c>
      <c r="AC10" s="17" t="str">
        <f t="shared" si="10"/>
        <v>SHINGADIA, Sahil</v>
      </c>
      <c r="AD10" s="18" t="str">
        <f t="shared" si="11"/>
        <v xml:space="preserve"> (IND)</v>
      </c>
      <c r="AE10" s="24" cm="1">
        <f t="array" ref="AE10:AT10">_xlfn.XLOOKUP($AC10,Bowling!$B$4:$B$55,Bowling!$D$4:$S$55,"")</f>
        <v>11</v>
      </c>
      <c r="AF10" s="19">
        <v>8</v>
      </c>
      <c r="AG10" s="25">
        <v>26.666666666666668</v>
      </c>
      <c r="AH10" s="26">
        <v>2</v>
      </c>
      <c r="AI10" s="26">
        <v>131</v>
      </c>
      <c r="AJ10" s="26">
        <v>8</v>
      </c>
      <c r="AK10" s="25">
        <v>3.3333333333333335</v>
      </c>
      <c r="AL10" s="25">
        <v>4.9124999999999996</v>
      </c>
      <c r="AM10" s="25">
        <v>16.375</v>
      </c>
      <c r="AN10" s="218">
        <v>0</v>
      </c>
      <c r="AO10" s="24">
        <v>0.66666666666666663</v>
      </c>
      <c r="AP10" s="24">
        <v>0</v>
      </c>
      <c r="AQ10" s="24">
        <v>4</v>
      </c>
      <c r="AR10" s="24">
        <v>2</v>
      </c>
      <c r="AS10" s="186">
        <v>0</v>
      </c>
      <c r="AT10" s="74">
        <v>133.80000000000001</v>
      </c>
      <c r="AV10" s="17" t="str">
        <f t="shared" si="12"/>
        <v>SHINGADIA, Sahil</v>
      </c>
      <c r="AW10" s="18" t="str">
        <f t="shared" si="13"/>
        <v xml:space="preserve"> (IND)</v>
      </c>
      <c r="AX10" s="24" cm="1">
        <f t="array" ref="AX10:BB10">_xlfn.XLOOKUP($AV10,Fielding!$B$4:$B$35,Fielding!$E$4:$I$35,"")</f>
        <v>1</v>
      </c>
      <c r="AY10" s="24" t="str">
        <v>0</v>
      </c>
      <c r="AZ10" s="24" t="str">
        <v>0</v>
      </c>
      <c r="BA10">
        <v>0</v>
      </c>
      <c r="BB10" s="22">
        <v>8</v>
      </c>
    </row>
    <row r="11" spans="1:54" ht="13.6" customHeight="1" x14ac:dyDescent="0.3">
      <c r="A11" s="136"/>
      <c r="B11" s="70">
        <f t="shared" si="14"/>
        <v>8</v>
      </c>
      <c r="C11" s="17" t="s">
        <v>284</v>
      </c>
      <c r="D11" s="18" t="s">
        <v>420</v>
      </c>
      <c r="E11" s="71">
        <f t="shared" si="0"/>
        <v>9</v>
      </c>
      <c r="F11" s="72">
        <f t="shared" si="1"/>
        <v>170</v>
      </c>
      <c r="G11" s="384">
        <f t="shared" si="2"/>
        <v>226</v>
      </c>
      <c r="H11" s="72" t="str">
        <f t="shared" si="3"/>
        <v/>
      </c>
      <c r="I11" s="384" t="str">
        <f t="shared" si="4"/>
        <v/>
      </c>
      <c r="J11" s="72">
        <f t="shared" si="5"/>
        <v>48</v>
      </c>
      <c r="K11" s="384">
        <f t="shared" si="6"/>
        <v>6</v>
      </c>
      <c r="L11" s="186"/>
      <c r="M11" s="22">
        <f t="shared" si="7"/>
        <v>218</v>
      </c>
      <c r="O11" s="129"/>
      <c r="P11" s="17" t="str">
        <f t="shared" si="8"/>
        <v>LOGAN, Mark</v>
      </c>
      <c r="Q11" s="18" t="str">
        <f t="shared" si="9"/>
        <v xml:space="preserve"> (NZ)</v>
      </c>
      <c r="R11" s="24" cm="1">
        <f t="array" ref="R11:AA11">_xlfn.XLOOKUP($P11,Batting!$B$5:$B$65,Batting!$D$5:$M$65,"")</f>
        <v>9</v>
      </c>
      <c r="S11" s="19">
        <v>8</v>
      </c>
      <c r="T11" s="19">
        <v>0</v>
      </c>
      <c r="U11" s="19">
        <v>226</v>
      </c>
      <c r="V11" s="20">
        <v>73</v>
      </c>
      <c r="W11" s="19">
        <v>0</v>
      </c>
      <c r="X11" s="21">
        <v>28.25</v>
      </c>
      <c r="Y11" s="73" t="str">
        <v/>
      </c>
      <c r="Z11" s="214">
        <v>0</v>
      </c>
      <c r="AA11" s="34">
        <v>170</v>
      </c>
      <c r="AC11" s="17" t="str">
        <f t="shared" si="10"/>
        <v>LOGAN, Mark</v>
      </c>
      <c r="AD11" s="18" t="str">
        <f t="shared" si="11"/>
        <v xml:space="preserve"> (NZ)</v>
      </c>
      <c r="AE11" s="24" t="str" cm="1">
        <f t="array" ref="AE11">_xlfn.XLOOKUP($AC11,Bowling!$B$4:$B$55,Bowling!$D$4:$S$55,"")</f>
        <v/>
      </c>
      <c r="AF11" s="19"/>
      <c r="AG11" s="25"/>
      <c r="AH11" s="26"/>
      <c r="AI11" s="26"/>
      <c r="AJ11" s="26"/>
      <c r="AK11" s="25"/>
      <c r="AL11" s="25"/>
      <c r="AM11" s="25"/>
      <c r="AN11" s="218"/>
      <c r="AO11" s="24"/>
      <c r="AP11" s="24"/>
      <c r="AQ11" s="24"/>
      <c r="AR11" s="24"/>
      <c r="AS11" s="186"/>
      <c r="AT11" s="74"/>
      <c r="AV11" s="17" t="str">
        <f t="shared" si="12"/>
        <v>LOGAN, Mark</v>
      </c>
      <c r="AW11" s="18" t="str">
        <f t="shared" si="13"/>
        <v xml:space="preserve"> (NZ)</v>
      </c>
      <c r="AX11" s="24" cm="1">
        <f t="array" ref="AX11:BB11">_xlfn.XLOOKUP($AV11,Fielding!$B$4:$B$35,Fielding!$E$4:$I$35,"")</f>
        <v>6</v>
      </c>
      <c r="AY11" s="24" t="str">
        <v>0</v>
      </c>
      <c r="AZ11" s="24" t="str">
        <v>0</v>
      </c>
      <c r="BA11">
        <v>0</v>
      </c>
      <c r="BB11" s="22">
        <v>48</v>
      </c>
    </row>
    <row r="12" spans="1:54" ht="13.6" customHeight="1" x14ac:dyDescent="0.3">
      <c r="A12" s="136"/>
      <c r="B12" s="70">
        <f t="shared" si="14"/>
        <v>9</v>
      </c>
      <c r="C12" s="17" t="s">
        <v>153</v>
      </c>
      <c r="D12" s="18" t="s">
        <v>419</v>
      </c>
      <c r="E12" s="71">
        <f t="shared" si="0"/>
        <v>4</v>
      </c>
      <c r="F12" s="72">
        <f t="shared" si="1"/>
        <v>39</v>
      </c>
      <c r="G12" s="384">
        <f t="shared" si="2"/>
        <v>67</v>
      </c>
      <c r="H12" s="72">
        <f t="shared" si="3"/>
        <v>155.80000000000001</v>
      </c>
      <c r="I12" s="384">
        <f t="shared" si="4"/>
        <v>9</v>
      </c>
      <c r="J12" s="72">
        <f t="shared" si="5"/>
        <v>8</v>
      </c>
      <c r="K12" s="384">
        <f t="shared" si="6"/>
        <v>1</v>
      </c>
      <c r="L12" s="186"/>
      <c r="M12" s="22">
        <f t="shared" si="7"/>
        <v>202.8</v>
      </c>
      <c r="O12" s="129"/>
      <c r="P12" s="17" t="str">
        <f t="shared" si="8"/>
        <v>ROSOMACKI, Jesse</v>
      </c>
      <c r="Q12" s="18" t="str">
        <f t="shared" si="9"/>
        <v xml:space="preserve"> (AUS)</v>
      </c>
      <c r="R12" s="24" cm="1">
        <f t="array" ref="R12:AA12">_xlfn.XLOOKUP($P12,Batting!$B$5:$B$65,Batting!$D$5:$M$65,"")</f>
        <v>4</v>
      </c>
      <c r="S12" s="19">
        <v>4</v>
      </c>
      <c r="T12" s="19">
        <v>0</v>
      </c>
      <c r="U12" s="19">
        <v>67</v>
      </c>
      <c r="V12" s="20">
        <v>28</v>
      </c>
      <c r="W12" s="19">
        <v>0</v>
      </c>
      <c r="X12" s="21">
        <v>16.75</v>
      </c>
      <c r="Y12" s="73" t="str">
        <v/>
      </c>
      <c r="Z12" s="214">
        <v>0</v>
      </c>
      <c r="AA12" s="34">
        <v>39</v>
      </c>
      <c r="AC12" s="17" t="str">
        <f t="shared" si="10"/>
        <v>ROSOMACKI, Jesse</v>
      </c>
      <c r="AD12" s="18" t="str">
        <f t="shared" si="11"/>
        <v xml:space="preserve"> (AUS)</v>
      </c>
      <c r="AE12" s="24" cm="1">
        <f t="array" ref="AE12:AT12">_xlfn.XLOOKUP($AC12,Bowling!$B$4:$B$55,Bowling!$D$4:$S$55,"")</f>
        <v>4</v>
      </c>
      <c r="AF12" s="19">
        <v>4</v>
      </c>
      <c r="AG12" s="25">
        <v>28.166666666666668</v>
      </c>
      <c r="AH12" s="26">
        <v>5</v>
      </c>
      <c r="AI12" s="26">
        <v>121</v>
      </c>
      <c r="AJ12" s="26">
        <v>9</v>
      </c>
      <c r="AK12" s="25">
        <v>3.1296296296296298</v>
      </c>
      <c r="AL12" s="25">
        <v>4.2958579881656807</v>
      </c>
      <c r="AM12" s="25">
        <v>13.444444444444445</v>
      </c>
      <c r="AN12" s="218">
        <v>0</v>
      </c>
      <c r="AO12" s="24">
        <v>8</v>
      </c>
      <c r="AP12" s="24">
        <v>0</v>
      </c>
      <c r="AQ12" s="24">
        <v>42</v>
      </c>
      <c r="AR12" s="24">
        <v>4</v>
      </c>
      <c r="AS12" s="186">
        <v>0</v>
      </c>
      <c r="AT12" s="74">
        <v>155.80000000000001</v>
      </c>
      <c r="AV12" s="17" t="str">
        <f t="shared" si="12"/>
        <v>ROSOMACKI, Jesse</v>
      </c>
      <c r="AW12" s="18" t="str">
        <f t="shared" si="13"/>
        <v xml:space="preserve"> (AUS)</v>
      </c>
      <c r="AX12" s="24" cm="1">
        <f t="array" ref="AX12:BB12">_xlfn.XLOOKUP($AV12,Fielding!$B$4:$B$35,Fielding!$E$4:$I$35,"")</f>
        <v>1</v>
      </c>
      <c r="AY12" s="24" t="str">
        <v>0</v>
      </c>
      <c r="AZ12" s="24" t="str">
        <v>0</v>
      </c>
      <c r="BA12">
        <v>0</v>
      </c>
      <c r="BB12" s="22">
        <v>8</v>
      </c>
    </row>
    <row r="13" spans="1:54" ht="13.6" customHeight="1" x14ac:dyDescent="0.3">
      <c r="A13" s="136"/>
      <c r="B13" s="70">
        <f t="shared" si="14"/>
        <v>10</v>
      </c>
      <c r="C13" s="17" t="s">
        <v>490</v>
      </c>
      <c r="D13" s="18" t="s">
        <v>419</v>
      </c>
      <c r="E13" s="71">
        <f t="shared" si="0"/>
        <v>2</v>
      </c>
      <c r="F13" s="72">
        <f t="shared" si="1"/>
        <v>191</v>
      </c>
      <c r="G13" s="384">
        <f t="shared" si="2"/>
        <v>191</v>
      </c>
      <c r="H13" s="72">
        <f t="shared" si="3"/>
        <v>-2</v>
      </c>
      <c r="I13" s="384" t="str">
        <f t="shared" si="4"/>
        <v/>
      </c>
      <c r="J13" s="72">
        <f t="shared" si="5"/>
        <v>8</v>
      </c>
      <c r="K13" s="384">
        <f t="shared" si="6"/>
        <v>1</v>
      </c>
      <c r="L13" s="186"/>
      <c r="M13" s="22">
        <f t="shared" si="7"/>
        <v>197</v>
      </c>
      <c r="O13" s="129"/>
      <c r="P13" s="17" t="str">
        <f t="shared" si="8"/>
        <v>WEGENER, Scott</v>
      </c>
      <c r="Q13" s="18" t="str">
        <f t="shared" si="9"/>
        <v xml:space="preserve"> (AUS)</v>
      </c>
      <c r="R13" s="24" cm="1">
        <f t="array" ref="R13:AA13">_xlfn.XLOOKUP($P13,Batting!$B$5:$B$65,Batting!$D$5:$M$65,"")</f>
        <v>2</v>
      </c>
      <c r="S13" s="19">
        <v>2</v>
      </c>
      <c r="T13" s="19">
        <v>2</v>
      </c>
      <c r="U13" s="19">
        <v>191</v>
      </c>
      <c r="V13" s="20">
        <v>109</v>
      </c>
      <c r="W13" s="19" t="str">
        <v>*</v>
      </c>
      <c r="X13" s="21">
        <v>191</v>
      </c>
      <c r="Y13" s="73" t="str">
        <v>*</v>
      </c>
      <c r="Z13" s="214">
        <v>0</v>
      </c>
      <c r="AA13" s="34">
        <v>191</v>
      </c>
      <c r="AC13" s="17" t="str">
        <f t="shared" si="10"/>
        <v>WEGENER, Scott</v>
      </c>
      <c r="AD13" s="18" t="str">
        <f t="shared" si="11"/>
        <v xml:space="preserve"> (AUS)</v>
      </c>
      <c r="AE13" s="24" cm="1">
        <f t="array" ref="AE13:AT13">_xlfn.XLOOKUP($AC13,Bowling!$B$4:$B$55,Bowling!$D$4:$S$55,"")</f>
        <v>2</v>
      </c>
      <c r="AF13" s="19">
        <v>1</v>
      </c>
      <c r="AG13" s="25">
        <v>1</v>
      </c>
      <c r="AH13" s="26">
        <v>0</v>
      </c>
      <c r="AI13" s="26">
        <v>10</v>
      </c>
      <c r="AJ13" s="26">
        <v>0</v>
      </c>
      <c r="AK13" s="25" t="str">
        <v>-</v>
      </c>
      <c r="AL13" s="25">
        <v>10</v>
      </c>
      <c r="AM13" s="25" t="str">
        <v>-</v>
      </c>
      <c r="AN13" s="218">
        <v>0</v>
      </c>
      <c r="AO13" s="24">
        <v>1</v>
      </c>
      <c r="AP13" s="24">
        <v>0</v>
      </c>
      <c r="AQ13" s="24">
        <v>10</v>
      </c>
      <c r="AR13" s="24">
        <v>0</v>
      </c>
      <c r="AS13" s="186">
        <v>0</v>
      </c>
      <c r="AT13" s="74">
        <v>-2</v>
      </c>
      <c r="AV13" s="17" t="str">
        <f t="shared" si="12"/>
        <v>WEGENER, Scott</v>
      </c>
      <c r="AW13" s="18" t="str">
        <f t="shared" si="13"/>
        <v xml:space="preserve"> (AUS)</v>
      </c>
      <c r="AX13" s="24" cm="1">
        <f t="array" ref="AX13:BB13">_xlfn.XLOOKUP($AV13,Fielding!$B$4:$B$35,Fielding!$E$4:$I$35,"")</f>
        <v>1</v>
      </c>
      <c r="AY13" s="24" t="str">
        <v>0</v>
      </c>
      <c r="AZ13" s="24" t="str">
        <v>0</v>
      </c>
      <c r="BA13">
        <v>0</v>
      </c>
      <c r="BB13" s="22">
        <v>8</v>
      </c>
    </row>
    <row r="14" spans="1:54" ht="13.6" customHeight="1" x14ac:dyDescent="0.3">
      <c r="A14" s="136"/>
      <c r="B14" s="70">
        <f t="shared" si="14"/>
        <v>11</v>
      </c>
      <c r="C14" s="17" t="s">
        <v>25</v>
      </c>
      <c r="D14" s="18" t="s">
        <v>419</v>
      </c>
      <c r="E14" s="71">
        <f t="shared" si="0"/>
        <v>18</v>
      </c>
      <c r="F14" s="72">
        <f t="shared" si="1"/>
        <v>34</v>
      </c>
      <c r="G14" s="384">
        <f t="shared" si="2"/>
        <v>69</v>
      </c>
      <c r="H14" s="72" t="str">
        <f t="shared" si="3"/>
        <v/>
      </c>
      <c r="I14" s="384" t="str">
        <f t="shared" si="4"/>
        <v/>
      </c>
      <c r="J14" s="72">
        <f t="shared" si="5"/>
        <v>144</v>
      </c>
      <c r="K14" s="384">
        <f t="shared" si="6"/>
        <v>16</v>
      </c>
      <c r="L14" s="186"/>
      <c r="M14" s="22">
        <f t="shared" si="7"/>
        <v>178</v>
      </c>
      <c r="O14" s="129"/>
      <c r="P14" s="17" t="str">
        <f t="shared" si="8"/>
        <v>WERREN, Steve</v>
      </c>
      <c r="Q14" s="18" t="str">
        <f t="shared" si="9"/>
        <v xml:space="preserve"> (AUS)</v>
      </c>
      <c r="R14" s="24" cm="1">
        <f t="array" ref="R14:AA14">_xlfn.XLOOKUP($P14,Batting!$B$5:$B$65,Batting!$D$5:$M$65,"")</f>
        <v>18</v>
      </c>
      <c r="S14" s="19">
        <v>10</v>
      </c>
      <c r="T14" s="19">
        <v>5</v>
      </c>
      <c r="U14" s="19">
        <v>69</v>
      </c>
      <c r="V14" s="20">
        <v>31</v>
      </c>
      <c r="W14" s="19">
        <v>0</v>
      </c>
      <c r="X14" s="21">
        <v>13.8</v>
      </c>
      <c r="Y14" s="73" t="str">
        <v/>
      </c>
      <c r="Z14" s="214">
        <v>0</v>
      </c>
      <c r="AA14" s="34">
        <v>34</v>
      </c>
      <c r="AC14" s="17" t="str">
        <f t="shared" si="10"/>
        <v>WERREN, Steve</v>
      </c>
      <c r="AD14" s="18" t="str">
        <f t="shared" si="11"/>
        <v xml:space="preserve"> (AUS)</v>
      </c>
      <c r="AE14" s="24" t="str" cm="1">
        <f t="array" ref="AE14">_xlfn.XLOOKUP($AC14,Bowling!$B$4:$B$55,Bowling!$D$4:$S$55,"")</f>
        <v/>
      </c>
      <c r="AF14" s="19"/>
      <c r="AG14" s="25"/>
      <c r="AH14" s="26"/>
      <c r="AI14" s="26"/>
      <c r="AJ14" s="26"/>
      <c r="AK14" s="25"/>
      <c r="AL14" s="25"/>
      <c r="AM14" s="25"/>
      <c r="AN14" s="218"/>
      <c r="AO14" s="24"/>
      <c r="AP14" s="24"/>
      <c r="AQ14" s="24"/>
      <c r="AR14" s="24"/>
      <c r="AS14" s="186"/>
      <c r="AT14" s="74"/>
      <c r="AV14" s="17" t="str">
        <f t="shared" si="12"/>
        <v>WERREN, Steve</v>
      </c>
      <c r="AW14" s="18" t="str">
        <f t="shared" si="13"/>
        <v xml:space="preserve"> (AUS)</v>
      </c>
      <c r="AX14" s="24" cm="1">
        <f t="array" ref="AX14:BB14">_xlfn.XLOOKUP($AV14,Fielding!$B$4:$B$35,Fielding!$E$4:$I$35,"")</f>
        <v>12</v>
      </c>
      <c r="AY14" s="24">
        <v>4</v>
      </c>
      <c r="AZ14" s="24" t="str">
        <v>0</v>
      </c>
      <c r="BA14">
        <v>0</v>
      </c>
      <c r="BB14" s="22">
        <v>144</v>
      </c>
    </row>
    <row r="15" spans="1:54" ht="13.6" customHeight="1" x14ac:dyDescent="0.3">
      <c r="A15" s="136"/>
      <c r="B15" s="70">
        <f t="shared" si="14"/>
        <v>12</v>
      </c>
      <c r="C15" s="17" t="s">
        <v>333</v>
      </c>
      <c r="D15" s="18" t="s">
        <v>419</v>
      </c>
      <c r="E15" s="71">
        <f t="shared" si="0"/>
        <v>6</v>
      </c>
      <c r="F15" s="72">
        <f t="shared" si="1"/>
        <v>88</v>
      </c>
      <c r="G15" s="384">
        <f t="shared" si="2"/>
        <v>130</v>
      </c>
      <c r="H15" s="72">
        <f t="shared" si="3"/>
        <v>50.4</v>
      </c>
      <c r="I15" s="384">
        <f t="shared" si="4"/>
        <v>3</v>
      </c>
      <c r="J15" s="72">
        <f t="shared" si="5"/>
        <v>24</v>
      </c>
      <c r="K15" s="384">
        <f t="shared" si="6"/>
        <v>3</v>
      </c>
      <c r="L15" s="186"/>
      <c r="M15" s="22">
        <f t="shared" si="7"/>
        <v>162.4</v>
      </c>
      <c r="O15" s="129"/>
      <c r="P15" s="17" t="str">
        <f t="shared" si="8"/>
        <v>PARKER, Drew</v>
      </c>
      <c r="Q15" s="18" t="str">
        <f t="shared" si="9"/>
        <v xml:space="preserve"> (AUS)</v>
      </c>
      <c r="R15" s="24" cm="1">
        <f t="array" ref="R15:AA15">_xlfn.XLOOKUP($P15,Batting!$B$5:$B$65,Batting!$D$5:$M$65,"")</f>
        <v>6</v>
      </c>
      <c r="S15" s="19">
        <v>6</v>
      </c>
      <c r="T15" s="19">
        <v>0</v>
      </c>
      <c r="U15" s="19">
        <v>130</v>
      </c>
      <c r="V15" s="20">
        <v>35</v>
      </c>
      <c r="W15" s="19">
        <v>0</v>
      </c>
      <c r="X15" s="21">
        <v>21.666666666666668</v>
      </c>
      <c r="Y15" s="73" t="str">
        <v/>
      </c>
      <c r="Z15" s="214">
        <v>0</v>
      </c>
      <c r="AA15" s="34">
        <v>88</v>
      </c>
      <c r="AC15" s="17" t="str">
        <f t="shared" si="10"/>
        <v>PARKER, Drew</v>
      </c>
      <c r="AD15" s="18" t="str">
        <f t="shared" si="11"/>
        <v xml:space="preserve"> (AUS)</v>
      </c>
      <c r="AE15" s="24" cm="1">
        <f t="array" ref="AE15:AT15">_xlfn.XLOOKUP($AC15,Bowling!$B$4:$B$55,Bowling!$D$4:$S$55,"")</f>
        <v>6</v>
      </c>
      <c r="AF15" s="19">
        <v>3</v>
      </c>
      <c r="AG15" s="25">
        <v>6.833333333333333</v>
      </c>
      <c r="AH15" s="26">
        <v>1</v>
      </c>
      <c r="AI15" s="26">
        <v>48</v>
      </c>
      <c r="AJ15" s="26">
        <v>3</v>
      </c>
      <c r="AK15" s="25">
        <v>2.2777777777777777</v>
      </c>
      <c r="AL15" s="25">
        <v>7.024390243902439</v>
      </c>
      <c r="AM15" s="25">
        <v>16</v>
      </c>
      <c r="AN15" s="218">
        <v>0</v>
      </c>
      <c r="AO15" s="24">
        <v>1.3333333333333333</v>
      </c>
      <c r="AP15" s="24">
        <v>0</v>
      </c>
      <c r="AQ15" s="24">
        <v>5</v>
      </c>
      <c r="AR15" s="24">
        <v>3</v>
      </c>
      <c r="AS15" s="186">
        <v>0</v>
      </c>
      <c r="AT15" s="74">
        <v>50.4</v>
      </c>
      <c r="AV15" s="17" t="str">
        <f t="shared" si="12"/>
        <v>PARKER, Drew</v>
      </c>
      <c r="AW15" s="18" t="str">
        <f t="shared" si="13"/>
        <v xml:space="preserve"> (AUS)</v>
      </c>
      <c r="AX15" s="24" cm="1">
        <f t="array" ref="AX15:BB15">_xlfn.XLOOKUP($AV15,Fielding!$B$4:$B$35,Fielding!$E$4:$I$35,"")</f>
        <v>3</v>
      </c>
      <c r="AY15" s="24" t="str">
        <v>0</v>
      </c>
      <c r="AZ15" s="24" t="str">
        <v>0</v>
      </c>
      <c r="BA15">
        <v>0</v>
      </c>
      <c r="BB15" s="22">
        <v>24</v>
      </c>
    </row>
    <row r="16" spans="1:54" ht="13.6" customHeight="1" x14ac:dyDescent="0.3">
      <c r="A16" s="136"/>
      <c r="B16" s="70">
        <f t="shared" si="14"/>
        <v>13</v>
      </c>
      <c r="C16" s="17" t="s">
        <v>285</v>
      </c>
      <c r="D16" s="18" t="s">
        <v>419</v>
      </c>
      <c r="E16" s="71">
        <f t="shared" si="0"/>
        <v>8</v>
      </c>
      <c r="F16" s="72">
        <f t="shared" si="1"/>
        <v>53</v>
      </c>
      <c r="G16" s="384">
        <f t="shared" si="2"/>
        <v>88</v>
      </c>
      <c r="H16" s="72">
        <f t="shared" si="3"/>
        <v>93.2</v>
      </c>
      <c r="I16" s="384">
        <f t="shared" si="4"/>
        <v>5</v>
      </c>
      <c r="J16" s="72">
        <f t="shared" si="5"/>
        <v>16</v>
      </c>
      <c r="K16" s="384">
        <f t="shared" si="6"/>
        <v>2</v>
      </c>
      <c r="L16" s="186"/>
      <c r="M16" s="22">
        <f t="shared" si="7"/>
        <v>162.19999999999999</v>
      </c>
      <c r="O16" s="129"/>
      <c r="P16" s="17" t="str">
        <f t="shared" si="8"/>
        <v>ARANHA, Gavin</v>
      </c>
      <c r="Q16" s="18" t="str">
        <f t="shared" si="9"/>
        <v xml:space="preserve"> (AUS)</v>
      </c>
      <c r="R16" s="24" cm="1">
        <f t="array" ref="R16:AA16">_xlfn.XLOOKUP($P16,Batting!$B$5:$B$65,Batting!$D$5:$M$65,"")</f>
        <v>8</v>
      </c>
      <c r="S16" s="19">
        <v>7</v>
      </c>
      <c r="T16" s="19">
        <v>2</v>
      </c>
      <c r="U16" s="19">
        <v>88</v>
      </c>
      <c r="V16" s="20">
        <v>28</v>
      </c>
      <c r="W16" s="19" t="str">
        <v>*</v>
      </c>
      <c r="X16" s="21">
        <v>17.600000000000001</v>
      </c>
      <c r="Y16" s="73" t="str">
        <v/>
      </c>
      <c r="Z16" s="214">
        <v>0</v>
      </c>
      <c r="AA16" s="34">
        <v>53</v>
      </c>
      <c r="AC16" s="17" t="str">
        <f t="shared" si="10"/>
        <v>ARANHA, Gavin</v>
      </c>
      <c r="AD16" s="18" t="str">
        <f t="shared" si="11"/>
        <v xml:space="preserve"> (AUS)</v>
      </c>
      <c r="AE16" s="24" cm="1">
        <f t="array" ref="AE16:AT16">_xlfn.XLOOKUP($AC16,Bowling!$B$4:$B$55,Bowling!$D$4:$S$55,"")</f>
        <v>8</v>
      </c>
      <c r="AF16" s="19">
        <v>3</v>
      </c>
      <c r="AG16" s="25">
        <v>8.5</v>
      </c>
      <c r="AH16" s="26">
        <v>1</v>
      </c>
      <c r="AI16" s="26">
        <v>34</v>
      </c>
      <c r="AJ16" s="26">
        <v>5</v>
      </c>
      <c r="AK16" s="25">
        <v>1.7</v>
      </c>
      <c r="AL16" s="25">
        <v>4</v>
      </c>
      <c r="AM16" s="25">
        <v>6.8</v>
      </c>
      <c r="AN16" s="218">
        <v>0</v>
      </c>
      <c r="AO16" s="24">
        <v>2.5</v>
      </c>
      <c r="AP16" s="24">
        <v>1</v>
      </c>
      <c r="AQ16" s="24">
        <v>6</v>
      </c>
      <c r="AR16" s="24">
        <v>2</v>
      </c>
      <c r="AS16" s="186">
        <v>0</v>
      </c>
      <c r="AT16" s="74">
        <v>93.2</v>
      </c>
      <c r="AV16" s="17" t="str">
        <f t="shared" si="12"/>
        <v>ARANHA, Gavin</v>
      </c>
      <c r="AW16" s="18" t="str">
        <f t="shared" si="13"/>
        <v xml:space="preserve"> (AUS)</v>
      </c>
      <c r="AX16" s="24" cm="1">
        <f t="array" ref="AX16:BB16">_xlfn.XLOOKUP($AV16,Fielding!$B$4:$B$35,Fielding!$E$4:$I$35,"")</f>
        <v>2</v>
      </c>
      <c r="AY16" s="24" t="str">
        <v>0</v>
      </c>
      <c r="AZ16" s="24" t="str">
        <v>0</v>
      </c>
      <c r="BA16">
        <v>0</v>
      </c>
      <c r="BB16" s="22">
        <v>16</v>
      </c>
    </row>
    <row r="17" spans="1:54" ht="13.6" customHeight="1" x14ac:dyDescent="0.3">
      <c r="A17" s="136"/>
      <c r="B17" s="70">
        <f t="shared" si="14"/>
        <v>14</v>
      </c>
      <c r="C17" s="17" t="s">
        <v>353</v>
      </c>
      <c r="D17" s="18" t="s">
        <v>423</v>
      </c>
      <c r="E17" s="71">
        <f t="shared" si="0"/>
        <v>4</v>
      </c>
      <c r="F17" s="72">
        <f t="shared" si="1"/>
        <v>1</v>
      </c>
      <c r="G17" s="384">
        <f t="shared" si="2"/>
        <v>15</v>
      </c>
      <c r="H17" s="72">
        <f t="shared" si="3"/>
        <v>114.2</v>
      </c>
      <c r="I17" s="384">
        <f t="shared" si="4"/>
        <v>7</v>
      </c>
      <c r="J17" s="72">
        <f t="shared" si="5"/>
        <v>32</v>
      </c>
      <c r="K17" s="384">
        <f t="shared" si="6"/>
        <v>4</v>
      </c>
      <c r="L17" s="186"/>
      <c r="M17" s="22">
        <f t="shared" si="7"/>
        <v>147.19999999999999</v>
      </c>
      <c r="O17" s="129"/>
      <c r="P17" s="17" t="str">
        <f t="shared" si="8"/>
        <v>WARNER, Harry</v>
      </c>
      <c r="Q17" s="18" t="str">
        <f t="shared" si="9"/>
        <v xml:space="preserve"> (ENG)</v>
      </c>
      <c r="R17" s="24" cm="1">
        <f t="array" ref="R17:AA17">_xlfn.XLOOKUP($P17,Batting!$B$5:$B$65,Batting!$D$5:$M$65,"")</f>
        <v>4</v>
      </c>
      <c r="S17" s="19">
        <v>2</v>
      </c>
      <c r="T17" s="19">
        <v>0</v>
      </c>
      <c r="U17" s="19">
        <v>15</v>
      </c>
      <c r="V17" s="20">
        <v>15</v>
      </c>
      <c r="W17" s="19">
        <v>0</v>
      </c>
      <c r="X17" s="21">
        <v>7.5</v>
      </c>
      <c r="Y17" s="73" t="str">
        <v/>
      </c>
      <c r="Z17" s="214">
        <v>0</v>
      </c>
      <c r="AA17" s="34">
        <v>1</v>
      </c>
      <c r="AC17" s="17" t="str">
        <f t="shared" si="10"/>
        <v>WARNER, Harry</v>
      </c>
      <c r="AD17" s="18" t="str">
        <f t="shared" si="11"/>
        <v xml:space="preserve"> (ENG)</v>
      </c>
      <c r="AE17" s="24" cm="1">
        <f t="array" ref="AE17:AT17">_xlfn.XLOOKUP($AC17,Bowling!$B$4:$B$55,Bowling!$D$4:$S$55,"")</f>
        <v>4</v>
      </c>
      <c r="AF17" s="19">
        <v>4</v>
      </c>
      <c r="AG17" s="25">
        <v>32.166666666666664</v>
      </c>
      <c r="AH17" s="26">
        <v>7</v>
      </c>
      <c r="AI17" s="26">
        <v>129</v>
      </c>
      <c r="AJ17" s="26">
        <v>7</v>
      </c>
      <c r="AK17" s="25">
        <v>4.5952380952380949</v>
      </c>
      <c r="AL17" s="25">
        <v>4.0103626943005182</v>
      </c>
      <c r="AM17" s="25">
        <v>18.428571428571427</v>
      </c>
      <c r="AN17" s="218">
        <v>0</v>
      </c>
      <c r="AO17" s="24">
        <v>10.166666666666666</v>
      </c>
      <c r="AP17" s="24">
        <v>3</v>
      </c>
      <c r="AQ17" s="24">
        <v>46</v>
      </c>
      <c r="AR17" s="24">
        <v>3</v>
      </c>
      <c r="AS17" s="186">
        <v>0</v>
      </c>
      <c r="AT17" s="74">
        <v>114.2</v>
      </c>
      <c r="AV17" s="17" t="str">
        <f t="shared" si="12"/>
        <v>WARNER, Harry</v>
      </c>
      <c r="AW17" s="18" t="str">
        <f t="shared" si="13"/>
        <v xml:space="preserve"> (ENG)</v>
      </c>
      <c r="AX17" s="24" cm="1">
        <f t="array" ref="AX17:BB17">_xlfn.XLOOKUP($AV17,Fielding!$B$4:$B$35,Fielding!$E$4:$I$35,"")</f>
        <v>2</v>
      </c>
      <c r="AY17" s="24" t="str">
        <v>0</v>
      </c>
      <c r="AZ17" s="24">
        <v>2</v>
      </c>
      <c r="BA17">
        <v>0</v>
      </c>
      <c r="BB17" s="22">
        <v>32</v>
      </c>
    </row>
    <row r="18" spans="1:54" ht="13.6" customHeight="1" x14ac:dyDescent="0.3">
      <c r="A18" s="136"/>
      <c r="B18" s="70">
        <f t="shared" si="14"/>
        <v>15</v>
      </c>
      <c r="C18" s="17" t="s">
        <v>180</v>
      </c>
      <c r="D18" s="18" t="s">
        <v>419</v>
      </c>
      <c r="E18" s="71">
        <f t="shared" si="0"/>
        <v>8</v>
      </c>
      <c r="F18" s="72">
        <f t="shared" si="1"/>
        <v>26</v>
      </c>
      <c r="G18" s="384">
        <f t="shared" si="2"/>
        <v>54</v>
      </c>
      <c r="H18" s="72">
        <f t="shared" si="3"/>
        <v>89.8</v>
      </c>
      <c r="I18" s="384">
        <f t="shared" si="4"/>
        <v>6</v>
      </c>
      <c r="J18" s="72">
        <f t="shared" si="5"/>
        <v>24</v>
      </c>
      <c r="K18" s="384">
        <f t="shared" si="6"/>
        <v>3</v>
      </c>
      <c r="L18" s="186"/>
      <c r="M18" s="22">
        <f t="shared" si="7"/>
        <v>139.80000000000001</v>
      </c>
      <c r="O18" s="129"/>
      <c r="P18" s="17" t="str">
        <f t="shared" si="8"/>
        <v>McLAUGHLIN, Cory</v>
      </c>
      <c r="Q18" s="18" t="str">
        <f t="shared" si="9"/>
        <v xml:space="preserve"> (AUS)</v>
      </c>
      <c r="R18" s="24" cm="1">
        <f t="array" ref="R18:AA18">_xlfn.XLOOKUP($P18,Batting!$B$5:$B$65,Batting!$D$5:$M$65,"")</f>
        <v>8</v>
      </c>
      <c r="S18" s="19">
        <v>6</v>
      </c>
      <c r="T18" s="19">
        <v>2</v>
      </c>
      <c r="U18" s="19">
        <v>54</v>
      </c>
      <c r="V18" s="20">
        <v>40</v>
      </c>
      <c r="W18" s="19" t="str">
        <v>*</v>
      </c>
      <c r="X18" s="21">
        <v>13.5</v>
      </c>
      <c r="Y18" s="73" t="str">
        <v/>
      </c>
      <c r="Z18" s="214">
        <v>0</v>
      </c>
      <c r="AA18" s="34">
        <v>26</v>
      </c>
      <c r="AC18" s="17" t="str">
        <f t="shared" si="10"/>
        <v>McLAUGHLIN, Cory</v>
      </c>
      <c r="AD18" s="18" t="str">
        <f t="shared" si="11"/>
        <v xml:space="preserve"> (AUS)</v>
      </c>
      <c r="AE18" s="24" cm="1">
        <f t="array" ref="AE18:AT18">_xlfn.XLOOKUP($AC18,Bowling!$B$4:$B$55,Bowling!$D$4:$S$55,"")</f>
        <v>8</v>
      </c>
      <c r="AF18" s="19">
        <v>7</v>
      </c>
      <c r="AG18" s="25">
        <v>26.833333333333336</v>
      </c>
      <c r="AH18" s="26">
        <v>3</v>
      </c>
      <c r="AI18" s="26">
        <v>151</v>
      </c>
      <c r="AJ18" s="26">
        <v>6</v>
      </c>
      <c r="AK18" s="25">
        <v>4.4722222222222223</v>
      </c>
      <c r="AL18" s="25">
        <v>5.6273291925465836</v>
      </c>
      <c r="AM18" s="25">
        <v>25.166666666666668</v>
      </c>
      <c r="AN18" s="218">
        <v>0</v>
      </c>
      <c r="AO18" s="24">
        <v>8</v>
      </c>
      <c r="AP18" s="24">
        <v>3</v>
      </c>
      <c r="AQ18" s="24">
        <v>20</v>
      </c>
      <c r="AR18" s="24">
        <v>2</v>
      </c>
      <c r="AS18" s="186">
        <v>0</v>
      </c>
      <c r="AT18" s="74">
        <v>89.8</v>
      </c>
      <c r="AV18" s="17" t="str">
        <f t="shared" si="12"/>
        <v>McLAUGHLIN, Cory</v>
      </c>
      <c r="AW18" s="18" t="str">
        <f t="shared" si="13"/>
        <v xml:space="preserve"> (AUS)</v>
      </c>
      <c r="AX18" s="24" cm="1">
        <f t="array" ref="AX18:BB18">_xlfn.XLOOKUP($AV18,Fielding!$B$4:$B$35,Fielding!$E$4:$I$35,"")</f>
        <v>2</v>
      </c>
      <c r="AY18" s="24" t="str">
        <v>0</v>
      </c>
      <c r="AZ18" s="24">
        <v>1</v>
      </c>
      <c r="BA18">
        <v>0</v>
      </c>
      <c r="BB18" s="22">
        <v>24</v>
      </c>
    </row>
    <row r="19" spans="1:54" ht="13.6" customHeight="1" x14ac:dyDescent="0.3">
      <c r="A19" s="136"/>
      <c r="B19" s="70">
        <f t="shared" si="14"/>
        <v>16</v>
      </c>
      <c r="C19" s="17" t="s">
        <v>154</v>
      </c>
      <c r="D19" s="18" t="s">
        <v>419</v>
      </c>
      <c r="E19" s="71">
        <f t="shared" si="0"/>
        <v>3</v>
      </c>
      <c r="F19" s="72">
        <f t="shared" si="1"/>
        <v>15</v>
      </c>
      <c r="G19" s="384">
        <f t="shared" si="2"/>
        <v>29</v>
      </c>
      <c r="H19" s="72">
        <f t="shared" si="3"/>
        <v>108.6</v>
      </c>
      <c r="I19" s="384">
        <f t="shared" si="4"/>
        <v>6</v>
      </c>
      <c r="J19" s="72">
        <f t="shared" si="5"/>
        <v>16</v>
      </c>
      <c r="K19" s="384">
        <f t="shared" si="6"/>
        <v>2</v>
      </c>
      <c r="L19" s="186"/>
      <c r="M19" s="22">
        <f t="shared" si="7"/>
        <v>139.6</v>
      </c>
      <c r="O19" s="129"/>
      <c r="P19" s="17" t="str">
        <f t="shared" si="8"/>
        <v>BLIGHT, Paul</v>
      </c>
      <c r="Q19" s="18" t="str">
        <f t="shared" si="9"/>
        <v xml:space="preserve"> (AUS)</v>
      </c>
      <c r="R19" s="24" cm="1">
        <f t="array" ref="R19:AA19">_xlfn.XLOOKUP($P19,Batting!$B$5:$B$65,Batting!$D$5:$M$65,"")</f>
        <v>3</v>
      </c>
      <c r="S19" s="19">
        <v>2</v>
      </c>
      <c r="T19" s="19">
        <v>0</v>
      </c>
      <c r="U19" s="19">
        <v>29</v>
      </c>
      <c r="V19" s="20">
        <v>16</v>
      </c>
      <c r="W19" s="19">
        <v>0</v>
      </c>
      <c r="X19" s="21">
        <v>14.5</v>
      </c>
      <c r="Y19" s="73" t="str">
        <v/>
      </c>
      <c r="Z19" s="214">
        <v>0</v>
      </c>
      <c r="AA19" s="34">
        <v>15</v>
      </c>
      <c r="AC19" s="17" t="str">
        <f t="shared" si="10"/>
        <v>BLIGHT, Paul</v>
      </c>
      <c r="AD19" s="18" t="str">
        <f t="shared" si="11"/>
        <v xml:space="preserve"> (AUS)</v>
      </c>
      <c r="AE19" s="24" cm="1">
        <f t="array" ref="AE19:AT19">_xlfn.XLOOKUP($AC19,Bowling!$B$4:$B$55,Bowling!$D$4:$S$55,"")</f>
        <v>3</v>
      </c>
      <c r="AF19" s="19">
        <v>3</v>
      </c>
      <c r="AG19" s="25">
        <v>19.5</v>
      </c>
      <c r="AH19" s="26">
        <v>6</v>
      </c>
      <c r="AI19" s="26">
        <v>57</v>
      </c>
      <c r="AJ19" s="26">
        <v>6</v>
      </c>
      <c r="AK19" s="25">
        <v>3.25</v>
      </c>
      <c r="AL19" s="25">
        <v>2.9230769230769229</v>
      </c>
      <c r="AM19" s="25">
        <v>9.5</v>
      </c>
      <c r="AN19" s="218">
        <v>0</v>
      </c>
      <c r="AO19" s="24">
        <v>5.5</v>
      </c>
      <c r="AP19" s="24">
        <v>1</v>
      </c>
      <c r="AQ19" s="24">
        <v>19</v>
      </c>
      <c r="AR19" s="24">
        <v>3</v>
      </c>
      <c r="AS19" s="186">
        <v>0</v>
      </c>
      <c r="AT19" s="74">
        <v>108.6</v>
      </c>
      <c r="AV19" s="17" t="str">
        <f t="shared" si="12"/>
        <v>BLIGHT, Paul</v>
      </c>
      <c r="AW19" s="18" t="str">
        <f t="shared" si="13"/>
        <v xml:space="preserve"> (AUS)</v>
      </c>
      <c r="AX19" s="24" cm="1">
        <f t="array" ref="AX19:BB19">_xlfn.XLOOKUP($AV19,Fielding!$B$4:$B$35,Fielding!$E$4:$I$35,"")</f>
        <v>2</v>
      </c>
      <c r="AY19" s="24" t="str">
        <v>0</v>
      </c>
      <c r="AZ19" s="24" t="str">
        <v>0</v>
      </c>
      <c r="BA19">
        <v>0</v>
      </c>
      <c r="BB19" s="22">
        <v>16</v>
      </c>
    </row>
    <row r="20" spans="1:54" ht="13.6" customHeight="1" x14ac:dyDescent="0.3">
      <c r="A20" s="136"/>
      <c r="B20" s="70">
        <f t="shared" si="14"/>
        <v>17</v>
      </c>
      <c r="C20" s="17" t="s">
        <v>330</v>
      </c>
      <c r="D20" s="18" t="s">
        <v>419</v>
      </c>
      <c r="E20" s="71">
        <f t="shared" si="0"/>
        <v>8</v>
      </c>
      <c r="F20" s="72">
        <f t="shared" si="1"/>
        <v>0</v>
      </c>
      <c r="G20" s="384">
        <f t="shared" si="2"/>
        <v>14</v>
      </c>
      <c r="H20" s="72">
        <f t="shared" si="3"/>
        <v>114.6</v>
      </c>
      <c r="I20" s="384">
        <f t="shared" si="4"/>
        <v>8</v>
      </c>
      <c r="J20" s="72">
        <f t="shared" si="5"/>
        <v>16</v>
      </c>
      <c r="K20" s="384">
        <f t="shared" si="6"/>
        <v>2</v>
      </c>
      <c r="L20" s="186"/>
      <c r="M20" s="22">
        <f t="shared" si="7"/>
        <v>130.6</v>
      </c>
      <c r="O20" s="129"/>
      <c r="P20" s="17" t="str">
        <f t="shared" si="8"/>
        <v>GOLDSPRING, Ryan</v>
      </c>
      <c r="Q20" s="18" t="str">
        <f t="shared" si="9"/>
        <v xml:space="preserve"> (AUS)</v>
      </c>
      <c r="R20" s="24" cm="1">
        <f t="array" ref="R20:AA20">_xlfn.XLOOKUP($P20,Batting!$B$5:$B$65,Batting!$D$5:$M$65,"")</f>
        <v>8</v>
      </c>
      <c r="S20" s="19">
        <v>4</v>
      </c>
      <c r="T20" s="19">
        <v>2</v>
      </c>
      <c r="U20" s="19">
        <v>14</v>
      </c>
      <c r="V20" s="20">
        <v>6</v>
      </c>
      <c r="W20" s="19" t="str">
        <v>*</v>
      </c>
      <c r="X20" s="21">
        <v>7</v>
      </c>
      <c r="Y20" s="73" t="str">
        <v/>
      </c>
      <c r="Z20" s="214">
        <v>0</v>
      </c>
      <c r="AA20" s="34">
        <v>0</v>
      </c>
      <c r="AC20" s="17" t="str">
        <f t="shared" si="10"/>
        <v>GOLDSPRING, Ryan</v>
      </c>
      <c r="AD20" s="18" t="str">
        <f t="shared" si="11"/>
        <v xml:space="preserve"> (AUS)</v>
      </c>
      <c r="AE20" s="24" cm="1">
        <f t="array" ref="AE20:AT20">_xlfn.XLOOKUP($AC20,Bowling!$B$4:$B$55,Bowling!$D$4:$S$55,"")</f>
        <v>8</v>
      </c>
      <c r="AF20" s="19">
        <v>8</v>
      </c>
      <c r="AG20" s="25">
        <v>35</v>
      </c>
      <c r="AH20" s="26">
        <v>1</v>
      </c>
      <c r="AI20" s="26">
        <v>227</v>
      </c>
      <c r="AJ20" s="26">
        <v>8</v>
      </c>
      <c r="AK20" s="25">
        <v>4.375</v>
      </c>
      <c r="AL20" s="25">
        <v>6.4857142857142858</v>
      </c>
      <c r="AM20" s="25">
        <v>28.375</v>
      </c>
      <c r="AN20" s="218">
        <v>0</v>
      </c>
      <c r="AO20" s="24">
        <v>6</v>
      </c>
      <c r="AP20" s="24">
        <v>0</v>
      </c>
      <c r="AQ20" s="24">
        <v>30</v>
      </c>
      <c r="AR20" s="24">
        <v>3</v>
      </c>
      <c r="AS20" s="186">
        <v>0</v>
      </c>
      <c r="AT20" s="74">
        <v>114.6</v>
      </c>
      <c r="AV20" s="17" t="str">
        <f t="shared" si="12"/>
        <v>GOLDSPRING, Ryan</v>
      </c>
      <c r="AW20" s="18" t="str">
        <f t="shared" si="13"/>
        <v xml:space="preserve"> (AUS)</v>
      </c>
      <c r="AX20" s="24" cm="1">
        <f t="array" ref="AX20:BB20">_xlfn.XLOOKUP($AV20,Fielding!$B$4:$B$35,Fielding!$E$4:$I$35,"")</f>
        <v>2</v>
      </c>
      <c r="AY20" s="24" t="str">
        <v>0</v>
      </c>
      <c r="AZ20" s="24" t="str">
        <v>0</v>
      </c>
      <c r="BA20">
        <v>0</v>
      </c>
      <c r="BB20" s="22">
        <v>16</v>
      </c>
    </row>
    <row r="21" spans="1:54" ht="13.6" customHeight="1" x14ac:dyDescent="0.3">
      <c r="A21" s="136"/>
      <c r="B21" s="70">
        <f t="shared" si="14"/>
        <v>18</v>
      </c>
      <c r="C21" s="17" t="s">
        <v>138</v>
      </c>
      <c r="D21" s="18" t="s">
        <v>423</v>
      </c>
      <c r="E21" s="71">
        <f t="shared" si="0"/>
        <v>1</v>
      </c>
      <c r="F21" s="72">
        <f t="shared" si="1"/>
        <v>62</v>
      </c>
      <c r="G21" s="384">
        <f t="shared" si="2"/>
        <v>69</v>
      </c>
      <c r="H21" s="72">
        <f t="shared" si="3"/>
        <v>31</v>
      </c>
      <c r="I21" s="384">
        <f t="shared" si="4"/>
        <v>2</v>
      </c>
      <c r="J21" s="72" t="str">
        <f t="shared" si="5"/>
        <v/>
      </c>
      <c r="K21" s="384" t="str">
        <f t="shared" si="6"/>
        <v/>
      </c>
      <c r="L21" s="186"/>
      <c r="M21" s="22">
        <f t="shared" si="7"/>
        <v>93</v>
      </c>
      <c r="O21" s="129"/>
      <c r="P21" s="17" t="str">
        <f t="shared" si="8"/>
        <v>McQUIN, James</v>
      </c>
      <c r="Q21" s="18" t="str">
        <f t="shared" si="9"/>
        <v xml:space="preserve"> (ENG)</v>
      </c>
      <c r="R21" s="24" cm="1">
        <f t="array" ref="R21:AA21">_xlfn.XLOOKUP($P21,Batting!$B$5:$B$65,Batting!$D$5:$M$65,"")</f>
        <v>1</v>
      </c>
      <c r="S21" s="19">
        <v>1</v>
      </c>
      <c r="T21" s="19">
        <v>0</v>
      </c>
      <c r="U21" s="19">
        <v>69</v>
      </c>
      <c r="V21" s="20">
        <v>69</v>
      </c>
      <c r="W21" s="19">
        <v>0</v>
      </c>
      <c r="X21" s="21">
        <v>69</v>
      </c>
      <c r="Y21" s="73" t="str">
        <v/>
      </c>
      <c r="Z21" s="214">
        <v>0</v>
      </c>
      <c r="AA21" s="34">
        <v>62</v>
      </c>
      <c r="AC21" s="17" t="str">
        <f t="shared" si="10"/>
        <v>McQUIN, James</v>
      </c>
      <c r="AD21" s="18" t="str">
        <f t="shared" si="11"/>
        <v xml:space="preserve"> (ENG)</v>
      </c>
      <c r="AE21" s="24" cm="1">
        <f t="array" ref="AE21:AT21">_xlfn.XLOOKUP($AC21,Bowling!$B$4:$B$55,Bowling!$D$4:$S$55,"")</f>
        <v>1</v>
      </c>
      <c r="AF21" s="19">
        <v>1</v>
      </c>
      <c r="AG21" s="25">
        <v>8</v>
      </c>
      <c r="AH21" s="26">
        <v>1</v>
      </c>
      <c r="AI21" s="26">
        <v>45</v>
      </c>
      <c r="AJ21" s="26">
        <v>2</v>
      </c>
      <c r="AK21" s="25">
        <v>4</v>
      </c>
      <c r="AL21" s="25">
        <v>5.625</v>
      </c>
      <c r="AM21" s="25">
        <v>22.5</v>
      </c>
      <c r="AN21" s="218">
        <v>0</v>
      </c>
      <c r="AO21" s="24">
        <v>8</v>
      </c>
      <c r="AP21" s="24">
        <v>1</v>
      </c>
      <c r="AQ21" s="24">
        <v>45</v>
      </c>
      <c r="AR21" s="24">
        <v>2</v>
      </c>
      <c r="AS21" s="186">
        <v>0</v>
      </c>
      <c r="AT21" s="74">
        <v>31</v>
      </c>
      <c r="AV21" s="17" t="str">
        <f t="shared" si="12"/>
        <v>McQUIN, James</v>
      </c>
      <c r="AW21" s="18" t="str">
        <f t="shared" si="13"/>
        <v xml:space="preserve"> (ENG)</v>
      </c>
      <c r="AX21" s="24" t="str" cm="1">
        <f t="array" ref="AX21">_xlfn.XLOOKUP($AV21,Fielding!$B$4:$B$35,Fielding!$E$4:$I$35,"")</f>
        <v/>
      </c>
      <c r="AY21" s="24"/>
      <c r="AZ21" s="24"/>
      <c r="BB21" s="22"/>
    </row>
    <row r="22" spans="1:54" ht="13.6" customHeight="1" x14ac:dyDescent="0.3">
      <c r="A22" s="136"/>
      <c r="B22" s="70">
        <f t="shared" si="14"/>
        <v>19</v>
      </c>
      <c r="C22" s="17" t="s">
        <v>292</v>
      </c>
      <c r="D22" s="18" t="s">
        <v>423</v>
      </c>
      <c r="E22" s="71">
        <f t="shared" si="0"/>
        <v>4</v>
      </c>
      <c r="F22" s="72">
        <f t="shared" si="1"/>
        <v>1</v>
      </c>
      <c r="G22" s="384">
        <f t="shared" si="2"/>
        <v>29</v>
      </c>
      <c r="H22" s="72">
        <f t="shared" si="3"/>
        <v>66.8</v>
      </c>
      <c r="I22" s="384">
        <f t="shared" si="4"/>
        <v>4</v>
      </c>
      <c r="J22" s="72">
        <f t="shared" si="5"/>
        <v>24</v>
      </c>
      <c r="K22" s="384">
        <f t="shared" si="6"/>
        <v>3</v>
      </c>
      <c r="L22" s="186"/>
      <c r="M22" s="22">
        <f t="shared" si="7"/>
        <v>91.8</v>
      </c>
      <c r="O22" s="129"/>
      <c r="P22" s="17" t="str">
        <f t="shared" si="8"/>
        <v>BARKER, Michael</v>
      </c>
      <c r="Q22" s="18" t="str">
        <f t="shared" si="9"/>
        <v xml:space="preserve"> (ENG)</v>
      </c>
      <c r="R22" s="24" cm="1">
        <f t="array" ref="R22:AA22">_xlfn.XLOOKUP($P22,Batting!$B$5:$B$65,Batting!$D$5:$M$65,"")</f>
        <v>4</v>
      </c>
      <c r="S22" s="19">
        <v>4</v>
      </c>
      <c r="T22" s="19">
        <v>0</v>
      </c>
      <c r="U22" s="19">
        <v>29</v>
      </c>
      <c r="V22" s="20">
        <v>16</v>
      </c>
      <c r="W22" s="19">
        <v>0</v>
      </c>
      <c r="X22" s="21">
        <v>7.25</v>
      </c>
      <c r="Y22" s="73" t="str">
        <v/>
      </c>
      <c r="Z22" s="214">
        <v>0</v>
      </c>
      <c r="AA22" s="34">
        <v>1</v>
      </c>
      <c r="AC22" s="17" t="str">
        <f t="shared" si="10"/>
        <v>BARKER, Michael</v>
      </c>
      <c r="AD22" s="18" t="str">
        <f t="shared" si="11"/>
        <v xml:space="preserve"> (ENG)</v>
      </c>
      <c r="AE22" s="24" cm="1">
        <f t="array" ref="AE22:AT22">_xlfn.XLOOKUP($AC22,Bowling!$B$4:$B$55,Bowling!$D$4:$S$55,"")</f>
        <v>4</v>
      </c>
      <c r="AF22" s="19">
        <v>3</v>
      </c>
      <c r="AG22" s="25">
        <v>16</v>
      </c>
      <c r="AH22" s="26">
        <v>0</v>
      </c>
      <c r="AI22" s="26">
        <v>66</v>
      </c>
      <c r="AJ22" s="26">
        <v>4</v>
      </c>
      <c r="AK22" s="25">
        <v>4</v>
      </c>
      <c r="AL22" s="25">
        <v>4.125</v>
      </c>
      <c r="AM22" s="25">
        <v>16.5</v>
      </c>
      <c r="AN22" s="218">
        <v>0</v>
      </c>
      <c r="AO22" s="24">
        <v>8</v>
      </c>
      <c r="AP22" s="24">
        <v>0</v>
      </c>
      <c r="AQ22" s="24">
        <v>30</v>
      </c>
      <c r="AR22" s="24">
        <v>2</v>
      </c>
      <c r="AS22" s="186">
        <v>0</v>
      </c>
      <c r="AT22" s="74">
        <v>66.8</v>
      </c>
      <c r="AV22" s="17" t="str">
        <f t="shared" si="12"/>
        <v>BARKER, Michael</v>
      </c>
      <c r="AW22" s="18" t="str">
        <f t="shared" si="13"/>
        <v xml:space="preserve"> (ENG)</v>
      </c>
      <c r="AX22" s="24" cm="1">
        <f t="array" ref="AX22:BB22">_xlfn.XLOOKUP($AV22,Fielding!$B$4:$B$35,Fielding!$E$4:$I$35,"")</f>
        <v>3</v>
      </c>
      <c r="AY22" s="24" t="str">
        <v>0</v>
      </c>
      <c r="AZ22" s="24" t="str">
        <v>0</v>
      </c>
      <c r="BA22">
        <v>0</v>
      </c>
      <c r="BB22" s="22">
        <v>24</v>
      </c>
    </row>
    <row r="23" spans="1:54" ht="13.6" customHeight="1" x14ac:dyDescent="0.3">
      <c r="A23" s="136"/>
      <c r="B23" s="70">
        <f t="shared" si="14"/>
        <v>20</v>
      </c>
      <c r="C23" s="17" t="s">
        <v>206</v>
      </c>
      <c r="D23" s="18" t="s">
        <v>421</v>
      </c>
      <c r="E23" s="71">
        <f t="shared" si="0"/>
        <v>6</v>
      </c>
      <c r="F23" s="72">
        <f t="shared" si="1"/>
        <v>31</v>
      </c>
      <c r="G23" s="384">
        <f t="shared" si="2"/>
        <v>66</v>
      </c>
      <c r="H23" s="72">
        <f t="shared" si="3"/>
        <v>51.2</v>
      </c>
      <c r="I23" s="384">
        <f t="shared" si="4"/>
        <v>4</v>
      </c>
      <c r="J23" s="72">
        <f t="shared" si="5"/>
        <v>8</v>
      </c>
      <c r="K23" s="384">
        <f t="shared" si="6"/>
        <v>1</v>
      </c>
      <c r="L23" s="186"/>
      <c r="M23" s="22">
        <f t="shared" si="7"/>
        <v>90.2</v>
      </c>
      <c r="O23" s="129"/>
      <c r="P23" s="17" t="str">
        <f t="shared" si="8"/>
        <v>POVERELLO, Marc</v>
      </c>
      <c r="Q23" s="18" t="str">
        <f t="shared" si="9"/>
        <v xml:space="preserve"> (SA)</v>
      </c>
      <c r="R23" s="24" cm="1">
        <f t="array" ref="R23:AA23">_xlfn.XLOOKUP($P23,Batting!$B$5:$B$65,Batting!$D$5:$M$65,"")</f>
        <v>6</v>
      </c>
      <c r="S23" s="19">
        <v>6</v>
      </c>
      <c r="T23" s="19">
        <v>1</v>
      </c>
      <c r="U23" s="19">
        <v>66</v>
      </c>
      <c r="V23" s="20">
        <v>27</v>
      </c>
      <c r="W23" s="19" t="str">
        <v>*</v>
      </c>
      <c r="X23" s="21">
        <v>13.2</v>
      </c>
      <c r="Y23" s="73" t="str">
        <v/>
      </c>
      <c r="Z23" s="214">
        <v>0</v>
      </c>
      <c r="AA23" s="34">
        <v>31</v>
      </c>
      <c r="AC23" s="17" t="str">
        <f t="shared" si="10"/>
        <v>POVERELLO, Marc</v>
      </c>
      <c r="AD23" s="18" t="str">
        <f t="shared" si="11"/>
        <v xml:space="preserve"> (SA)</v>
      </c>
      <c r="AE23" s="24" cm="1">
        <f t="array" ref="AE23:AT23">_xlfn.XLOOKUP($AC23,Bowling!$B$4:$B$55,Bowling!$D$4:$S$55,"")</f>
        <v>6</v>
      </c>
      <c r="AF23" s="19">
        <v>5</v>
      </c>
      <c r="AG23" s="25">
        <v>27</v>
      </c>
      <c r="AH23" s="26">
        <v>2</v>
      </c>
      <c r="AI23" s="26">
        <v>144</v>
      </c>
      <c r="AJ23" s="26">
        <v>4</v>
      </c>
      <c r="AK23" s="25">
        <v>6.75</v>
      </c>
      <c r="AL23" s="25">
        <v>5.333333333333333</v>
      </c>
      <c r="AM23" s="25">
        <v>36</v>
      </c>
      <c r="AN23" s="218">
        <v>0</v>
      </c>
      <c r="AO23" s="24">
        <v>5</v>
      </c>
      <c r="AP23" s="24">
        <v>1</v>
      </c>
      <c r="AQ23" s="24">
        <v>39</v>
      </c>
      <c r="AR23" s="24">
        <v>1</v>
      </c>
      <c r="AS23" s="186">
        <v>0</v>
      </c>
      <c r="AT23" s="74">
        <v>51.2</v>
      </c>
      <c r="AV23" s="17" t="str">
        <f t="shared" si="12"/>
        <v>POVERELLO, Marc</v>
      </c>
      <c r="AW23" s="18" t="str">
        <f t="shared" si="13"/>
        <v xml:space="preserve"> (SA)</v>
      </c>
      <c r="AX23" s="24" t="str" cm="1">
        <f t="array" ref="AX23:BB23">_xlfn.XLOOKUP($AV23,Fielding!$B$4:$B$35,Fielding!$E$4:$I$35,"")</f>
        <v>0</v>
      </c>
      <c r="AY23" s="24" t="str">
        <v>0</v>
      </c>
      <c r="AZ23" s="24">
        <v>1</v>
      </c>
      <c r="BA23">
        <v>0</v>
      </c>
      <c r="BB23" s="22">
        <v>8</v>
      </c>
    </row>
    <row r="24" spans="1:54" ht="13.6" customHeight="1" x14ac:dyDescent="0.3">
      <c r="A24" s="136"/>
      <c r="B24" s="70">
        <f t="shared" si="14"/>
        <v>21</v>
      </c>
      <c r="C24" s="17" t="s">
        <v>291</v>
      </c>
      <c r="D24" s="18" t="s">
        <v>423</v>
      </c>
      <c r="E24" s="71">
        <f t="shared" si="0"/>
        <v>7</v>
      </c>
      <c r="F24" s="72">
        <f t="shared" si="1"/>
        <v>43</v>
      </c>
      <c r="G24" s="384">
        <f t="shared" si="2"/>
        <v>78</v>
      </c>
      <c r="H24" s="72">
        <f t="shared" si="3"/>
        <v>42.4</v>
      </c>
      <c r="I24" s="384">
        <f t="shared" si="4"/>
        <v>3</v>
      </c>
      <c r="J24" s="72" t="str">
        <f t="shared" si="5"/>
        <v/>
      </c>
      <c r="K24" s="384" t="str">
        <f t="shared" si="6"/>
        <v/>
      </c>
      <c r="L24" s="186"/>
      <c r="M24" s="22">
        <f t="shared" si="7"/>
        <v>85.4</v>
      </c>
      <c r="O24" s="129"/>
      <c r="P24" s="17" t="str">
        <f t="shared" si="8"/>
        <v>BAILEY, Elliot</v>
      </c>
      <c r="Q24" s="18" t="str">
        <f t="shared" si="9"/>
        <v xml:space="preserve"> (ENG)</v>
      </c>
      <c r="R24" s="24" cm="1">
        <f t="array" ref="R24:AA24">_xlfn.XLOOKUP($P24,Batting!$B$5:$B$65,Batting!$D$5:$M$65,"")</f>
        <v>7</v>
      </c>
      <c r="S24" s="19">
        <v>6</v>
      </c>
      <c r="T24" s="19">
        <v>1</v>
      </c>
      <c r="U24" s="19">
        <v>78</v>
      </c>
      <c r="V24" s="20">
        <v>28</v>
      </c>
      <c r="W24" s="19">
        <v>0</v>
      </c>
      <c r="X24" s="21">
        <v>15.6</v>
      </c>
      <c r="Y24" s="73" t="str">
        <v/>
      </c>
      <c r="Z24" s="214">
        <v>0</v>
      </c>
      <c r="AA24" s="34">
        <v>43</v>
      </c>
      <c r="AC24" s="17" t="str">
        <f t="shared" si="10"/>
        <v>BAILEY, Elliot</v>
      </c>
      <c r="AD24" s="18" t="str">
        <f t="shared" si="11"/>
        <v xml:space="preserve"> (ENG)</v>
      </c>
      <c r="AE24" s="24" cm="1">
        <f t="array" ref="AE24:AT24">_xlfn.XLOOKUP($AC24,Bowling!$B$4:$B$55,Bowling!$D$4:$S$55,"")</f>
        <v>7</v>
      </c>
      <c r="AF24" s="19">
        <v>5</v>
      </c>
      <c r="AG24" s="25">
        <v>7.6666666666666661</v>
      </c>
      <c r="AH24" s="26">
        <v>0</v>
      </c>
      <c r="AI24" s="26">
        <v>88</v>
      </c>
      <c r="AJ24" s="26">
        <v>3</v>
      </c>
      <c r="AK24" s="25">
        <v>2.5555555555555554</v>
      </c>
      <c r="AL24" s="25">
        <v>11.478260869565219</v>
      </c>
      <c r="AM24" s="25">
        <v>29.333333333333332</v>
      </c>
      <c r="AN24" s="218">
        <v>0</v>
      </c>
      <c r="AO24" s="24">
        <v>1.6666666666666665</v>
      </c>
      <c r="AP24" s="24">
        <v>0</v>
      </c>
      <c r="AQ24" s="24">
        <v>15</v>
      </c>
      <c r="AR24" s="24">
        <v>1</v>
      </c>
      <c r="AS24" s="186">
        <v>0</v>
      </c>
      <c r="AT24" s="74">
        <v>42.4</v>
      </c>
      <c r="AV24" s="17" t="str">
        <f t="shared" si="12"/>
        <v>BAILEY, Elliot</v>
      </c>
      <c r="AW24" s="18" t="str">
        <f t="shared" si="13"/>
        <v xml:space="preserve"> (ENG)</v>
      </c>
      <c r="AX24" s="24" t="str" cm="1">
        <f t="array" ref="AX24">_xlfn.XLOOKUP($AV24,Fielding!$B$4:$B$35,Fielding!$E$4:$I$35,"")</f>
        <v/>
      </c>
      <c r="AY24" s="24"/>
      <c r="AZ24" s="24"/>
      <c r="BB24" s="22"/>
    </row>
    <row r="25" spans="1:54" ht="13.6" customHeight="1" x14ac:dyDescent="0.3">
      <c r="A25" s="136"/>
      <c r="B25" s="70">
        <f t="shared" si="14"/>
        <v>22</v>
      </c>
      <c r="C25" s="17" t="s">
        <v>355</v>
      </c>
      <c r="D25" s="18" t="s">
        <v>423</v>
      </c>
      <c r="E25" s="71">
        <f t="shared" si="0"/>
        <v>5</v>
      </c>
      <c r="F25" s="72">
        <f t="shared" si="1"/>
        <v>41</v>
      </c>
      <c r="G25" s="384">
        <f t="shared" si="2"/>
        <v>62</v>
      </c>
      <c r="H25" s="72">
        <f t="shared" si="3"/>
        <v>24.2</v>
      </c>
      <c r="I25" s="384">
        <f t="shared" si="4"/>
        <v>2</v>
      </c>
      <c r="J25" s="72">
        <f t="shared" si="5"/>
        <v>16</v>
      </c>
      <c r="K25" s="384">
        <f t="shared" si="6"/>
        <v>2</v>
      </c>
      <c r="L25" s="186"/>
      <c r="M25" s="22">
        <f t="shared" si="7"/>
        <v>81.2</v>
      </c>
      <c r="O25" s="129"/>
      <c r="P25" s="17" t="str">
        <f t="shared" si="8"/>
        <v>LOVE, Connor</v>
      </c>
      <c r="Q25" s="18" t="str">
        <f t="shared" si="9"/>
        <v xml:space="preserve"> (ENG)</v>
      </c>
      <c r="R25" s="24" cm="1">
        <f t="array" ref="R25:AA25">_xlfn.XLOOKUP($P25,Batting!$B$5:$B$65,Batting!$D$5:$M$65,"")</f>
        <v>5</v>
      </c>
      <c r="S25" s="19">
        <v>3</v>
      </c>
      <c r="T25" s="19">
        <v>0</v>
      </c>
      <c r="U25" s="19">
        <v>62</v>
      </c>
      <c r="V25" s="20">
        <v>44</v>
      </c>
      <c r="W25" s="19">
        <v>0</v>
      </c>
      <c r="X25" s="21">
        <v>20.666666666666668</v>
      </c>
      <c r="Y25" s="73" t="str">
        <v/>
      </c>
      <c r="Z25" s="214">
        <v>0</v>
      </c>
      <c r="AA25" s="34">
        <v>41</v>
      </c>
      <c r="AC25" s="17" t="str">
        <f t="shared" si="10"/>
        <v>LOVE, Connor</v>
      </c>
      <c r="AD25" s="18" t="str">
        <f t="shared" si="11"/>
        <v xml:space="preserve"> (ENG)</v>
      </c>
      <c r="AE25" s="24" cm="1">
        <f t="array" ref="AE25:AT25">_xlfn.XLOOKUP($AC25,Bowling!$B$4:$B$55,Bowling!$D$4:$S$55,"")</f>
        <v>5</v>
      </c>
      <c r="AF25" s="19">
        <v>3</v>
      </c>
      <c r="AG25" s="25">
        <v>16</v>
      </c>
      <c r="AH25" s="26">
        <v>0</v>
      </c>
      <c r="AI25" s="26">
        <v>79</v>
      </c>
      <c r="AJ25" s="26">
        <v>2</v>
      </c>
      <c r="AK25" s="25">
        <v>8</v>
      </c>
      <c r="AL25" s="25">
        <v>4.9375</v>
      </c>
      <c r="AM25" s="25">
        <v>39.5</v>
      </c>
      <c r="AN25" s="218">
        <v>0</v>
      </c>
      <c r="AO25" s="24">
        <v>7</v>
      </c>
      <c r="AP25" s="24">
        <v>0</v>
      </c>
      <c r="AQ25" s="24">
        <v>39</v>
      </c>
      <c r="AR25" s="24">
        <v>2</v>
      </c>
      <c r="AS25" s="186">
        <v>0</v>
      </c>
      <c r="AT25" s="74">
        <v>24.2</v>
      </c>
      <c r="AV25" s="17" t="str">
        <f t="shared" si="12"/>
        <v>LOVE, Connor</v>
      </c>
      <c r="AW25" s="18" t="str">
        <f t="shared" si="13"/>
        <v xml:space="preserve"> (ENG)</v>
      </c>
      <c r="AX25" s="24" cm="1">
        <f t="array" ref="AX25:BB25">_xlfn.XLOOKUP($AV25,Fielding!$B$4:$B$35,Fielding!$E$4:$I$35,"")</f>
        <v>2</v>
      </c>
      <c r="AY25" s="24" t="str">
        <v>0</v>
      </c>
      <c r="AZ25" s="24" t="str">
        <v>0</v>
      </c>
      <c r="BA25">
        <v>0</v>
      </c>
      <c r="BB25" s="22">
        <v>16</v>
      </c>
    </row>
    <row r="26" spans="1:54" ht="13.6" customHeight="1" x14ac:dyDescent="0.3">
      <c r="A26" s="136"/>
      <c r="B26" s="70">
        <f t="shared" si="14"/>
        <v>23</v>
      </c>
      <c r="C26" s="17" t="s">
        <v>90</v>
      </c>
      <c r="D26" s="18" t="s">
        <v>420</v>
      </c>
      <c r="E26" s="71">
        <f t="shared" si="0"/>
        <v>13</v>
      </c>
      <c r="F26" s="72">
        <f t="shared" si="1"/>
        <v>41</v>
      </c>
      <c r="G26" s="384">
        <f t="shared" si="2"/>
        <v>104</v>
      </c>
      <c r="H26" s="72" t="str">
        <f t="shared" si="3"/>
        <v/>
      </c>
      <c r="I26" s="384" t="str">
        <f t="shared" si="4"/>
        <v/>
      </c>
      <c r="J26" s="72">
        <f t="shared" si="5"/>
        <v>24</v>
      </c>
      <c r="K26" s="384">
        <f t="shared" si="6"/>
        <v>3</v>
      </c>
      <c r="L26" s="186"/>
      <c r="M26" s="22">
        <f t="shared" si="7"/>
        <v>65</v>
      </c>
      <c r="O26" s="129"/>
      <c r="P26" s="17" t="str">
        <f t="shared" si="8"/>
        <v>PHELAN, Jack</v>
      </c>
      <c r="Q26" s="18" t="str">
        <f t="shared" si="9"/>
        <v xml:space="preserve"> (NZ)</v>
      </c>
      <c r="R26" s="24" cm="1">
        <f t="array" ref="R26:AA26">_xlfn.XLOOKUP($P26,Batting!$B$5:$B$65,Batting!$D$5:$M$65,"")</f>
        <v>13</v>
      </c>
      <c r="S26" s="19">
        <v>12</v>
      </c>
      <c r="T26" s="19">
        <v>3</v>
      </c>
      <c r="U26" s="19">
        <v>104</v>
      </c>
      <c r="V26" s="20">
        <v>23</v>
      </c>
      <c r="W26" s="19">
        <v>0</v>
      </c>
      <c r="X26" s="21">
        <v>11.555555555555555</v>
      </c>
      <c r="Y26" s="73" t="str">
        <v/>
      </c>
      <c r="Z26" s="214">
        <v>0</v>
      </c>
      <c r="AA26" s="34">
        <v>41</v>
      </c>
      <c r="AC26" s="17" t="str">
        <f t="shared" si="10"/>
        <v>PHELAN, Jack</v>
      </c>
      <c r="AD26" s="18" t="str">
        <f t="shared" si="11"/>
        <v xml:space="preserve"> (NZ)</v>
      </c>
      <c r="AE26" s="24" t="str" cm="1">
        <f t="array" ref="AE26">_xlfn.XLOOKUP($AC26,Bowling!$B$4:$B$55,Bowling!$D$4:$S$55,"")</f>
        <v/>
      </c>
      <c r="AF26" s="19"/>
      <c r="AG26" s="25"/>
      <c r="AH26" s="26"/>
      <c r="AI26" s="26"/>
      <c r="AJ26" s="26"/>
      <c r="AK26" s="25"/>
      <c r="AL26" s="25"/>
      <c r="AM26" s="25"/>
      <c r="AN26" s="218"/>
      <c r="AO26" s="24"/>
      <c r="AP26" s="24"/>
      <c r="AQ26" s="24"/>
      <c r="AR26" s="24"/>
      <c r="AS26" s="186"/>
      <c r="AT26" s="74"/>
      <c r="AV26" s="17" t="str">
        <f t="shared" si="12"/>
        <v>PHELAN, Jack</v>
      </c>
      <c r="AW26" s="18" t="str">
        <f t="shared" si="13"/>
        <v xml:space="preserve"> (NZ)</v>
      </c>
      <c r="AX26" s="24" cm="1">
        <f t="array" ref="AX26:BB26">_xlfn.XLOOKUP($AV26,Fielding!$B$4:$B$35,Fielding!$E$4:$I$35,"")</f>
        <v>3</v>
      </c>
      <c r="AY26" s="24" t="str">
        <v>0</v>
      </c>
      <c r="AZ26" s="24" t="str">
        <v>0</v>
      </c>
      <c r="BA26">
        <v>0</v>
      </c>
      <c r="BB26" s="22">
        <v>24</v>
      </c>
    </row>
    <row r="27" spans="1:54" ht="13.6" customHeight="1" x14ac:dyDescent="0.3">
      <c r="A27" s="136"/>
      <c r="B27" s="70">
        <f t="shared" si="14"/>
        <v>24</v>
      </c>
      <c r="C27" s="17" t="s">
        <v>329</v>
      </c>
      <c r="D27" s="18" t="s">
        <v>419</v>
      </c>
      <c r="E27" s="71">
        <f t="shared" si="0"/>
        <v>1</v>
      </c>
      <c r="F27" s="72">
        <f t="shared" si="1"/>
        <v>39</v>
      </c>
      <c r="G27" s="384">
        <f t="shared" si="2"/>
        <v>46</v>
      </c>
      <c r="H27" s="72">
        <f t="shared" si="3"/>
        <v>16.2</v>
      </c>
      <c r="I27" s="384">
        <f t="shared" si="4"/>
        <v>1</v>
      </c>
      <c r="J27" s="72">
        <f t="shared" si="5"/>
        <v>8</v>
      </c>
      <c r="K27" s="384">
        <f t="shared" si="6"/>
        <v>1</v>
      </c>
      <c r="L27" s="186"/>
      <c r="M27" s="22">
        <f t="shared" si="7"/>
        <v>63.2</v>
      </c>
      <c r="O27" s="129"/>
      <c r="P27" s="17" t="str">
        <f t="shared" si="8"/>
        <v>RHODES, Jonathan</v>
      </c>
      <c r="Q27" s="18" t="str">
        <f t="shared" si="9"/>
        <v xml:space="preserve"> (AUS)</v>
      </c>
      <c r="R27" s="24" cm="1">
        <f t="array" ref="R27:AA27">_xlfn.XLOOKUP($P27,Batting!$B$5:$B$65,Batting!$D$5:$M$65,"")</f>
        <v>1</v>
      </c>
      <c r="S27" s="19">
        <v>1</v>
      </c>
      <c r="T27" s="19">
        <v>0</v>
      </c>
      <c r="U27" s="19">
        <v>46</v>
      </c>
      <c r="V27" s="20">
        <v>46</v>
      </c>
      <c r="W27" s="19">
        <v>0</v>
      </c>
      <c r="X27" s="21">
        <v>46</v>
      </c>
      <c r="Y27" s="73" t="str">
        <v/>
      </c>
      <c r="Z27" s="214">
        <v>0</v>
      </c>
      <c r="AA27" s="34">
        <v>39</v>
      </c>
      <c r="AC27" s="17" t="str">
        <f t="shared" si="10"/>
        <v>RHODES, Jonathan</v>
      </c>
      <c r="AD27" s="18" t="str">
        <f t="shared" si="11"/>
        <v xml:space="preserve"> (AUS)</v>
      </c>
      <c r="AE27" s="24" cm="1">
        <f t="array" ref="AE27:AT27">_xlfn.XLOOKUP($AC27,Bowling!$B$4:$B$55,Bowling!$D$4:$S$55,"")</f>
        <v>1</v>
      </c>
      <c r="AF27" s="19">
        <v>1</v>
      </c>
      <c r="AG27" s="25">
        <v>5</v>
      </c>
      <c r="AH27" s="26">
        <v>0</v>
      </c>
      <c r="AI27" s="26">
        <v>19</v>
      </c>
      <c r="AJ27" s="26">
        <v>1</v>
      </c>
      <c r="AK27" s="25">
        <v>5</v>
      </c>
      <c r="AL27" s="25">
        <v>3.8</v>
      </c>
      <c r="AM27" s="25">
        <v>19</v>
      </c>
      <c r="AN27" s="218">
        <v>0</v>
      </c>
      <c r="AO27" s="24">
        <v>5</v>
      </c>
      <c r="AP27" s="24">
        <v>0</v>
      </c>
      <c r="AQ27" s="24">
        <v>19</v>
      </c>
      <c r="AR27" s="24">
        <v>1</v>
      </c>
      <c r="AS27" s="186">
        <v>0</v>
      </c>
      <c r="AT27" s="74">
        <v>16.2</v>
      </c>
      <c r="AV27" s="17" t="str">
        <f t="shared" si="12"/>
        <v>RHODES, Jonathan</v>
      </c>
      <c r="AW27" s="18" t="str">
        <f t="shared" si="13"/>
        <v xml:space="preserve"> (AUS)</v>
      </c>
      <c r="AX27" s="24" cm="1">
        <f t="array" ref="AX27:BB27">_xlfn.XLOOKUP($AV27,Fielding!$B$4:$B$35,Fielding!$E$4:$I$35,"")</f>
        <v>1</v>
      </c>
      <c r="AY27" s="24" t="str">
        <v>0</v>
      </c>
      <c r="AZ27" s="24" t="str">
        <v>0</v>
      </c>
      <c r="BA27">
        <v>0</v>
      </c>
      <c r="BB27" s="22">
        <v>8</v>
      </c>
    </row>
    <row r="28" spans="1:54" ht="13.6" customHeight="1" x14ac:dyDescent="0.3">
      <c r="A28" s="136"/>
      <c r="B28" s="70">
        <f t="shared" si="14"/>
        <v>25</v>
      </c>
      <c r="C28" s="17" t="s">
        <v>293</v>
      </c>
      <c r="D28" s="18" t="s">
        <v>423</v>
      </c>
      <c r="E28" s="71">
        <f t="shared" si="0"/>
        <v>1</v>
      </c>
      <c r="F28" s="72">
        <f t="shared" si="1"/>
        <v>14</v>
      </c>
      <c r="G28" s="384">
        <f t="shared" si="2"/>
        <v>21</v>
      </c>
      <c r="H28" s="72">
        <f t="shared" si="3"/>
        <v>32.6</v>
      </c>
      <c r="I28" s="384">
        <f t="shared" si="4"/>
        <v>2</v>
      </c>
      <c r="J28" s="72">
        <f t="shared" si="5"/>
        <v>8</v>
      </c>
      <c r="K28" s="384">
        <f t="shared" si="6"/>
        <v>1</v>
      </c>
      <c r="L28" s="186"/>
      <c r="M28" s="22">
        <f t="shared" si="7"/>
        <v>54.6</v>
      </c>
      <c r="O28" s="129"/>
      <c r="P28" s="17" t="str">
        <f t="shared" si="8"/>
        <v>WARD, Robert</v>
      </c>
      <c r="Q28" s="18" t="str">
        <f t="shared" si="9"/>
        <v xml:space="preserve"> (ENG)</v>
      </c>
      <c r="R28" s="24" cm="1">
        <f t="array" ref="R28:AA28">_xlfn.XLOOKUP($P28,Batting!$B$5:$B$65,Batting!$D$5:$M$65,"")</f>
        <v>1</v>
      </c>
      <c r="S28" s="19">
        <v>1</v>
      </c>
      <c r="T28" s="19">
        <v>0</v>
      </c>
      <c r="U28" s="19">
        <v>21</v>
      </c>
      <c r="V28" s="20">
        <v>21</v>
      </c>
      <c r="W28" s="19">
        <v>0</v>
      </c>
      <c r="X28" s="21">
        <v>21</v>
      </c>
      <c r="Y28" s="73" t="str">
        <v/>
      </c>
      <c r="Z28" s="214">
        <v>0</v>
      </c>
      <c r="AA28" s="34">
        <v>14</v>
      </c>
      <c r="AC28" s="17" t="str">
        <f t="shared" si="10"/>
        <v>WARD, Robert</v>
      </c>
      <c r="AD28" s="18" t="str">
        <f t="shared" si="11"/>
        <v xml:space="preserve"> (ENG)</v>
      </c>
      <c r="AE28" s="24" cm="1">
        <f t="array" ref="AE28:AT28">_xlfn.XLOOKUP($AC28,Bowling!$B$4:$B$55,Bowling!$D$4:$S$55,"")</f>
        <v>1</v>
      </c>
      <c r="AF28" s="19">
        <v>1</v>
      </c>
      <c r="AG28" s="25">
        <v>7</v>
      </c>
      <c r="AH28" s="26">
        <v>0</v>
      </c>
      <c r="AI28" s="26">
        <v>37</v>
      </c>
      <c r="AJ28" s="26">
        <v>2</v>
      </c>
      <c r="AK28" s="25">
        <v>3.5</v>
      </c>
      <c r="AL28" s="25">
        <v>5.2857142857142856</v>
      </c>
      <c r="AM28" s="25">
        <v>18.5</v>
      </c>
      <c r="AN28" s="218">
        <v>0</v>
      </c>
      <c r="AO28" s="24">
        <v>7</v>
      </c>
      <c r="AP28" s="24">
        <v>0</v>
      </c>
      <c r="AQ28" s="24">
        <v>37</v>
      </c>
      <c r="AR28" s="24">
        <v>2</v>
      </c>
      <c r="AS28" s="186">
        <v>0</v>
      </c>
      <c r="AT28" s="74">
        <v>32.6</v>
      </c>
      <c r="AV28" s="17" t="str">
        <f t="shared" si="12"/>
        <v>WARD, Robert</v>
      </c>
      <c r="AW28" s="18" t="str">
        <f t="shared" si="13"/>
        <v xml:space="preserve"> (ENG)</v>
      </c>
      <c r="AX28" s="24" cm="1">
        <f t="array" ref="AX28:BB28">_xlfn.XLOOKUP($AV28,Fielding!$B$4:$B$35,Fielding!$E$4:$I$35,"")</f>
        <v>1</v>
      </c>
      <c r="AY28" s="24" t="str">
        <v>0</v>
      </c>
      <c r="AZ28" s="24" t="str">
        <v>0</v>
      </c>
      <c r="BA28">
        <v>0</v>
      </c>
      <c r="BB28" s="22">
        <v>8</v>
      </c>
    </row>
    <row r="29" spans="1:54" ht="13.6" customHeight="1" x14ac:dyDescent="0.3">
      <c r="A29" s="136"/>
      <c r="B29" s="70">
        <f t="shared" si="14"/>
        <v>26</v>
      </c>
      <c r="C29" s="17" t="s">
        <v>294</v>
      </c>
      <c r="D29" s="18" t="s">
        <v>423</v>
      </c>
      <c r="E29" s="71">
        <f t="shared" si="0"/>
        <v>6</v>
      </c>
      <c r="F29" s="72">
        <f t="shared" si="1"/>
        <v>1</v>
      </c>
      <c r="G29" s="384">
        <f t="shared" si="2"/>
        <v>22</v>
      </c>
      <c r="H29" s="72">
        <f t="shared" si="3"/>
        <v>48.2</v>
      </c>
      <c r="I29" s="384">
        <f t="shared" si="4"/>
        <v>4</v>
      </c>
      <c r="J29" s="72" t="str">
        <f t="shared" si="5"/>
        <v/>
      </c>
      <c r="K29" s="384" t="str">
        <f t="shared" si="6"/>
        <v/>
      </c>
      <c r="L29" s="186"/>
      <c r="M29" s="22">
        <f t="shared" si="7"/>
        <v>49.2</v>
      </c>
      <c r="O29" s="129"/>
      <c r="P29" s="17" t="str">
        <f t="shared" si="8"/>
        <v>JARVIS, James</v>
      </c>
      <c r="Q29" s="18" t="str">
        <f t="shared" si="9"/>
        <v xml:space="preserve"> (ENG)</v>
      </c>
      <c r="R29" s="24" cm="1">
        <f t="array" ref="R29:AA29">_xlfn.XLOOKUP($P29,Batting!$B$5:$B$65,Batting!$D$5:$M$65,"")</f>
        <v>6</v>
      </c>
      <c r="S29" s="19">
        <v>4</v>
      </c>
      <c r="T29" s="19">
        <v>1</v>
      </c>
      <c r="U29" s="19">
        <v>22</v>
      </c>
      <c r="V29" s="20">
        <v>17</v>
      </c>
      <c r="W29" s="19" t="str">
        <v>*</v>
      </c>
      <c r="X29" s="21">
        <v>7.333333333333333</v>
      </c>
      <c r="Y29" s="73" t="str">
        <v/>
      </c>
      <c r="Z29" s="214">
        <v>0</v>
      </c>
      <c r="AA29" s="34">
        <v>1</v>
      </c>
      <c r="AC29" s="17" t="str">
        <f t="shared" si="10"/>
        <v>JARVIS, James</v>
      </c>
      <c r="AD29" s="18" t="str">
        <f t="shared" si="11"/>
        <v xml:space="preserve"> (ENG)</v>
      </c>
      <c r="AE29" s="24" cm="1">
        <f t="array" ref="AE29:AT29">_xlfn.XLOOKUP($AC29,Bowling!$B$4:$B$55,Bowling!$D$4:$S$55,"")</f>
        <v>6</v>
      </c>
      <c r="AF29" s="19">
        <v>6</v>
      </c>
      <c r="AG29" s="25">
        <v>23.166666666666668</v>
      </c>
      <c r="AH29" s="26">
        <v>0</v>
      </c>
      <c r="AI29" s="26">
        <v>159</v>
      </c>
      <c r="AJ29" s="26">
        <v>4</v>
      </c>
      <c r="AK29" s="25">
        <v>5.791666666666667</v>
      </c>
      <c r="AL29" s="25">
        <v>6.8633093525179856</v>
      </c>
      <c r="AM29" s="25">
        <v>39.75</v>
      </c>
      <c r="AN29" s="218">
        <v>0</v>
      </c>
      <c r="AO29" s="24">
        <v>1.6666666666666665</v>
      </c>
      <c r="AP29" s="24">
        <v>0</v>
      </c>
      <c r="AQ29" s="24">
        <v>7</v>
      </c>
      <c r="AR29" s="24">
        <v>1</v>
      </c>
      <c r="AS29" s="186">
        <v>0</v>
      </c>
      <c r="AT29" s="74">
        <v>48.2</v>
      </c>
      <c r="AV29" s="17" t="str">
        <f t="shared" si="12"/>
        <v>JARVIS, James</v>
      </c>
      <c r="AW29" s="18" t="str">
        <f t="shared" si="13"/>
        <v xml:space="preserve"> (ENG)</v>
      </c>
      <c r="AX29" s="24" t="str" cm="1">
        <f t="array" ref="AX29">_xlfn.XLOOKUP($AV29,Fielding!$B$4:$B$35,Fielding!$E$4:$I$35,"")</f>
        <v/>
      </c>
      <c r="AY29" s="24"/>
      <c r="AZ29" s="24"/>
      <c r="BB29" s="22"/>
    </row>
    <row r="30" spans="1:54" ht="13.6" customHeight="1" x14ac:dyDescent="0.3">
      <c r="A30" s="136"/>
      <c r="B30" s="70">
        <f t="shared" si="14"/>
        <v>27</v>
      </c>
      <c r="C30" s="17" t="s">
        <v>349</v>
      </c>
      <c r="D30" s="18" t="s">
        <v>424</v>
      </c>
      <c r="E30" s="71">
        <f t="shared" si="0"/>
        <v>1</v>
      </c>
      <c r="F30" s="72">
        <f t="shared" si="1"/>
        <v>-7</v>
      </c>
      <c r="G30" s="384" t="str">
        <f t="shared" si="2"/>
        <v/>
      </c>
      <c r="H30" s="72">
        <f t="shared" si="3"/>
        <v>54</v>
      </c>
      <c r="I30" s="384">
        <f t="shared" si="4"/>
        <v>3</v>
      </c>
      <c r="J30" s="72" t="str">
        <f t="shared" si="5"/>
        <v/>
      </c>
      <c r="K30" s="384" t="str">
        <f t="shared" si="6"/>
        <v/>
      </c>
      <c r="L30" s="186"/>
      <c r="M30" s="22">
        <f t="shared" si="7"/>
        <v>47</v>
      </c>
      <c r="O30" s="129"/>
      <c r="P30" s="17" t="str">
        <f t="shared" si="8"/>
        <v>KHAWAJA, Adam</v>
      </c>
      <c r="Q30" s="18" t="str">
        <f t="shared" si="9"/>
        <v xml:space="preserve"> (PAK)</v>
      </c>
      <c r="R30" s="24" cm="1">
        <f t="array" ref="R30:AA30">_xlfn.XLOOKUP($P30,Batting!$B$5:$B$65,Batting!$D$5:$M$65,"")</f>
        <v>1</v>
      </c>
      <c r="S30" s="19">
        <v>1</v>
      </c>
      <c r="T30" s="19">
        <v>0</v>
      </c>
      <c r="U30" s="19">
        <v>0</v>
      </c>
      <c r="V30" s="20">
        <v>0</v>
      </c>
      <c r="W30" s="19">
        <v>0</v>
      </c>
      <c r="X30" s="21">
        <v>0</v>
      </c>
      <c r="Y30" s="73" t="str">
        <v/>
      </c>
      <c r="Z30" s="214">
        <v>0</v>
      </c>
      <c r="AA30" s="34">
        <v>-7</v>
      </c>
      <c r="AC30" s="17" t="str">
        <f t="shared" si="10"/>
        <v>KHAWAJA, Adam</v>
      </c>
      <c r="AD30" s="18" t="str">
        <f t="shared" si="11"/>
        <v xml:space="preserve"> (PAK)</v>
      </c>
      <c r="AE30" s="24" cm="1">
        <f t="array" ref="AE30:AT30">_xlfn.XLOOKUP($AC30,Bowling!$B$4:$B$55,Bowling!$D$4:$S$55,"")</f>
        <v>1</v>
      </c>
      <c r="AF30" s="19">
        <v>1</v>
      </c>
      <c r="AG30" s="25">
        <v>7</v>
      </c>
      <c r="AH30" s="26">
        <v>1</v>
      </c>
      <c r="AI30" s="26">
        <v>30</v>
      </c>
      <c r="AJ30" s="26">
        <v>3</v>
      </c>
      <c r="AK30" s="25">
        <v>2.3333333333333335</v>
      </c>
      <c r="AL30" s="25">
        <v>4.2857142857142856</v>
      </c>
      <c r="AM30" s="25">
        <v>10</v>
      </c>
      <c r="AN30" s="218">
        <v>0</v>
      </c>
      <c r="AO30" s="24">
        <v>7</v>
      </c>
      <c r="AP30" s="24">
        <v>1</v>
      </c>
      <c r="AQ30" s="24">
        <v>30</v>
      </c>
      <c r="AR30" s="24">
        <v>3</v>
      </c>
      <c r="AS30" s="186">
        <v>0</v>
      </c>
      <c r="AT30" s="74">
        <v>54</v>
      </c>
      <c r="AV30" s="17" t="str">
        <f t="shared" si="12"/>
        <v>KHAWAJA, Adam</v>
      </c>
      <c r="AW30" s="18" t="str">
        <f t="shared" si="13"/>
        <v xml:space="preserve"> (PAK)</v>
      </c>
      <c r="AX30" s="24" t="str" cm="1">
        <f t="array" ref="AX30">_xlfn.XLOOKUP($AV30,Fielding!$B$4:$B$35,Fielding!$E$4:$I$35,"")</f>
        <v/>
      </c>
      <c r="AY30" s="24"/>
      <c r="AZ30" s="24"/>
      <c r="BB30" s="22"/>
    </row>
    <row r="31" spans="1:54" ht="13.6" customHeight="1" x14ac:dyDescent="0.3">
      <c r="A31" s="136"/>
      <c r="B31" s="70">
        <f t="shared" si="14"/>
        <v>28</v>
      </c>
      <c r="C31" s="17" t="s">
        <v>331</v>
      </c>
      <c r="D31" s="18" t="s">
        <v>420</v>
      </c>
      <c r="E31" s="71">
        <f t="shared" si="0"/>
        <v>1</v>
      </c>
      <c r="F31" s="72">
        <f t="shared" si="1"/>
        <v>31</v>
      </c>
      <c r="G31" s="384">
        <f t="shared" si="2"/>
        <v>38</v>
      </c>
      <c r="H31" s="72">
        <f t="shared" si="3"/>
        <v>15.2</v>
      </c>
      <c r="I31" s="384">
        <f t="shared" si="4"/>
        <v>1</v>
      </c>
      <c r="J31" s="72" t="str">
        <f t="shared" si="5"/>
        <v/>
      </c>
      <c r="K31" s="384" t="str">
        <f t="shared" si="6"/>
        <v/>
      </c>
      <c r="L31" s="186"/>
      <c r="M31" s="22">
        <f t="shared" si="7"/>
        <v>46.2</v>
      </c>
      <c r="O31" s="129"/>
      <c r="P31" s="17" t="str">
        <f t="shared" si="8"/>
        <v>BROWN, Tom</v>
      </c>
      <c r="Q31" s="18" t="str">
        <f t="shared" si="9"/>
        <v xml:space="preserve"> (NZ)</v>
      </c>
      <c r="R31" s="24" cm="1">
        <f t="array" ref="R31:AA31">_xlfn.XLOOKUP($P31,Batting!$B$5:$B$65,Batting!$D$5:$M$65,"")</f>
        <v>1</v>
      </c>
      <c r="S31" s="19">
        <v>1</v>
      </c>
      <c r="T31" s="19">
        <v>0</v>
      </c>
      <c r="U31" s="19">
        <v>38</v>
      </c>
      <c r="V31" s="20">
        <v>38</v>
      </c>
      <c r="W31" s="19">
        <v>0</v>
      </c>
      <c r="X31" s="21">
        <v>38</v>
      </c>
      <c r="Y31" s="73" t="str">
        <v/>
      </c>
      <c r="Z31" s="214">
        <v>0</v>
      </c>
      <c r="AA31" s="34">
        <v>31</v>
      </c>
      <c r="AC31" s="17" t="str">
        <f t="shared" si="10"/>
        <v>BROWN, Tom</v>
      </c>
      <c r="AD31" s="18" t="str">
        <f t="shared" si="11"/>
        <v xml:space="preserve"> (NZ)</v>
      </c>
      <c r="AE31" s="24" cm="1">
        <f t="array" ref="AE31:AT31">_xlfn.XLOOKUP($AC31,Bowling!$B$4:$B$55,Bowling!$D$4:$S$55,"")</f>
        <v>1</v>
      </c>
      <c r="AF31" s="19">
        <v>1</v>
      </c>
      <c r="AG31" s="25">
        <v>6</v>
      </c>
      <c r="AH31" s="26">
        <v>0</v>
      </c>
      <c r="AI31" s="26">
        <v>24</v>
      </c>
      <c r="AJ31" s="26">
        <v>1</v>
      </c>
      <c r="AK31" s="25">
        <v>6</v>
      </c>
      <c r="AL31" s="25">
        <v>4</v>
      </c>
      <c r="AM31" s="25">
        <v>24</v>
      </c>
      <c r="AN31" s="218">
        <v>0</v>
      </c>
      <c r="AO31" s="24">
        <v>6</v>
      </c>
      <c r="AP31" s="24">
        <v>0</v>
      </c>
      <c r="AQ31" s="24">
        <v>24</v>
      </c>
      <c r="AR31" s="24">
        <v>1</v>
      </c>
      <c r="AS31" s="186">
        <v>0</v>
      </c>
      <c r="AT31" s="74">
        <v>15.2</v>
      </c>
      <c r="AV31" s="17" t="str">
        <f t="shared" si="12"/>
        <v>BROWN, Tom</v>
      </c>
      <c r="AW31" s="18" t="str">
        <f t="shared" si="13"/>
        <v xml:space="preserve"> (NZ)</v>
      </c>
      <c r="AX31" s="24" t="str" cm="1">
        <f t="array" ref="AX31">_xlfn.XLOOKUP($AV31,Fielding!$B$4:$B$35,Fielding!$E$4:$I$35,"")</f>
        <v/>
      </c>
      <c r="AY31" s="24"/>
      <c r="AZ31" s="24"/>
      <c r="BB31" s="22"/>
    </row>
    <row r="32" spans="1:54" ht="13.6" customHeight="1" x14ac:dyDescent="0.3">
      <c r="A32" s="136"/>
      <c r="B32" s="70">
        <f t="shared" si="14"/>
        <v>29</v>
      </c>
      <c r="C32" s="17" t="s">
        <v>296</v>
      </c>
      <c r="D32" s="18" t="s">
        <v>420</v>
      </c>
      <c r="E32" s="71">
        <f t="shared" si="0"/>
        <v>1</v>
      </c>
      <c r="F32" s="72">
        <f t="shared" si="1"/>
        <v>4</v>
      </c>
      <c r="G32" s="384">
        <f t="shared" si="2"/>
        <v>11</v>
      </c>
      <c r="H32" s="72">
        <f t="shared" si="3"/>
        <v>32.4</v>
      </c>
      <c r="I32" s="384">
        <f t="shared" si="4"/>
        <v>2</v>
      </c>
      <c r="J32" s="72">
        <f t="shared" si="5"/>
        <v>8</v>
      </c>
      <c r="K32" s="384">
        <f t="shared" si="6"/>
        <v>1</v>
      </c>
      <c r="L32" s="186"/>
      <c r="M32" s="22">
        <f t="shared" si="7"/>
        <v>44.4</v>
      </c>
      <c r="O32" s="129"/>
      <c r="P32" s="17" t="str">
        <f t="shared" si="8"/>
        <v>HANAFIN, Richard</v>
      </c>
      <c r="Q32" s="18" t="str">
        <f t="shared" si="9"/>
        <v xml:space="preserve"> (NZ)</v>
      </c>
      <c r="R32" s="24" cm="1">
        <f t="array" ref="R32:AA32">_xlfn.XLOOKUP($P32,Batting!$B$5:$B$65,Batting!$D$5:$M$65,"")</f>
        <v>1</v>
      </c>
      <c r="S32" s="19">
        <v>1</v>
      </c>
      <c r="T32" s="19">
        <v>0</v>
      </c>
      <c r="U32" s="19">
        <v>11</v>
      </c>
      <c r="V32" s="20">
        <v>11</v>
      </c>
      <c r="W32" s="19">
        <v>0</v>
      </c>
      <c r="X32" s="21">
        <v>11</v>
      </c>
      <c r="Y32" s="73" t="str">
        <v/>
      </c>
      <c r="Z32" s="214">
        <v>0</v>
      </c>
      <c r="AA32" s="34">
        <v>4</v>
      </c>
      <c r="AC32" s="17" t="str">
        <f t="shared" si="10"/>
        <v>HANAFIN, Richard</v>
      </c>
      <c r="AD32" s="18" t="str">
        <f t="shared" si="11"/>
        <v xml:space="preserve"> (NZ)</v>
      </c>
      <c r="AE32" s="24" cm="1">
        <f t="array" ref="AE32:AT32">_xlfn.XLOOKUP($AC32,Bowling!$B$4:$B$55,Bowling!$D$4:$S$55,"")</f>
        <v>1</v>
      </c>
      <c r="AF32" s="19">
        <v>1</v>
      </c>
      <c r="AG32" s="25">
        <v>8</v>
      </c>
      <c r="AH32" s="26">
        <v>1</v>
      </c>
      <c r="AI32" s="26">
        <v>38</v>
      </c>
      <c r="AJ32" s="26">
        <v>2</v>
      </c>
      <c r="AK32" s="25">
        <v>4</v>
      </c>
      <c r="AL32" s="25">
        <v>4.75</v>
      </c>
      <c r="AM32" s="25">
        <v>19</v>
      </c>
      <c r="AN32" s="218">
        <v>0</v>
      </c>
      <c r="AO32" s="24">
        <v>8</v>
      </c>
      <c r="AP32" s="24">
        <v>1</v>
      </c>
      <c r="AQ32" s="24">
        <v>38</v>
      </c>
      <c r="AR32" s="24">
        <v>2</v>
      </c>
      <c r="AS32" s="186">
        <v>0</v>
      </c>
      <c r="AT32" s="74">
        <v>32.4</v>
      </c>
      <c r="AV32" s="17" t="str">
        <f t="shared" si="12"/>
        <v>HANAFIN, Richard</v>
      </c>
      <c r="AW32" s="18" t="str">
        <f t="shared" si="13"/>
        <v xml:space="preserve"> (NZ)</v>
      </c>
      <c r="AX32" s="24" t="str" cm="1">
        <f t="array" ref="AX32:BB32">_xlfn.XLOOKUP($AV32,Fielding!$B$4:$B$35,Fielding!$E$4:$I$35,"")</f>
        <v>0</v>
      </c>
      <c r="AY32" s="24" t="str">
        <v>0</v>
      </c>
      <c r="AZ32" s="24">
        <v>1</v>
      </c>
      <c r="BA32">
        <v>0</v>
      </c>
      <c r="BB32" s="22">
        <v>8</v>
      </c>
    </row>
    <row r="33" spans="1:54" ht="13.6" customHeight="1" x14ac:dyDescent="0.3">
      <c r="A33" s="136"/>
      <c r="B33" s="70">
        <f t="shared" si="14"/>
        <v>30</v>
      </c>
      <c r="C33" s="17" t="s">
        <v>155</v>
      </c>
      <c r="D33" s="18" t="s">
        <v>419</v>
      </c>
      <c r="E33" s="71">
        <f t="shared" si="0"/>
        <v>3</v>
      </c>
      <c r="F33" s="72">
        <f t="shared" si="1"/>
        <v>37</v>
      </c>
      <c r="G33" s="384">
        <f t="shared" si="2"/>
        <v>51</v>
      </c>
      <c r="H33" s="72">
        <f t="shared" si="3"/>
        <v>5</v>
      </c>
      <c r="I33" s="384">
        <f t="shared" si="4"/>
        <v>1</v>
      </c>
      <c r="J33" s="72" t="str">
        <f t="shared" si="5"/>
        <v/>
      </c>
      <c r="K33" s="384" t="str">
        <f t="shared" si="6"/>
        <v/>
      </c>
      <c r="L33" s="186"/>
      <c r="M33" s="22">
        <f t="shared" si="7"/>
        <v>42</v>
      </c>
      <c r="O33" s="129"/>
      <c r="P33" s="17" t="str">
        <f t="shared" si="8"/>
        <v>GRAY, Tyson</v>
      </c>
      <c r="Q33" s="18" t="str">
        <f t="shared" si="9"/>
        <v xml:space="preserve"> (AUS)</v>
      </c>
      <c r="R33" s="24" cm="1">
        <f t="array" ref="R33:AA33">_xlfn.XLOOKUP($P33,Batting!$B$5:$B$65,Batting!$D$5:$M$65,"")</f>
        <v>3</v>
      </c>
      <c r="S33" s="19">
        <v>3</v>
      </c>
      <c r="T33" s="19">
        <v>1</v>
      </c>
      <c r="U33" s="19">
        <v>51</v>
      </c>
      <c r="V33" s="20">
        <v>24</v>
      </c>
      <c r="W33" s="19">
        <v>0</v>
      </c>
      <c r="X33" s="21">
        <v>25.5</v>
      </c>
      <c r="Y33" s="73" t="str">
        <v/>
      </c>
      <c r="Z33" s="214">
        <v>0</v>
      </c>
      <c r="AA33" s="34">
        <v>37</v>
      </c>
      <c r="AC33" s="17" t="str">
        <f t="shared" si="10"/>
        <v>GRAY, Tyson</v>
      </c>
      <c r="AD33" s="18" t="str">
        <f t="shared" si="11"/>
        <v xml:space="preserve"> (AUS)</v>
      </c>
      <c r="AE33" s="24" cm="1">
        <f t="array" ref="AE33:AT33">_xlfn.XLOOKUP($AC33,Bowling!$B$4:$B$55,Bowling!$D$4:$S$55,"")</f>
        <v>3</v>
      </c>
      <c r="AF33" s="19">
        <v>3</v>
      </c>
      <c r="AG33" s="25">
        <v>14</v>
      </c>
      <c r="AH33" s="26">
        <v>0</v>
      </c>
      <c r="AI33" s="26">
        <v>75</v>
      </c>
      <c r="AJ33" s="26">
        <v>1</v>
      </c>
      <c r="AK33" s="25">
        <v>14</v>
      </c>
      <c r="AL33" s="25">
        <v>5.3571428571428568</v>
      </c>
      <c r="AM33" s="25">
        <v>75</v>
      </c>
      <c r="AN33" s="218">
        <v>0</v>
      </c>
      <c r="AO33" s="24">
        <v>1</v>
      </c>
      <c r="AP33" s="24">
        <v>0</v>
      </c>
      <c r="AQ33" s="24">
        <v>13</v>
      </c>
      <c r="AR33" s="24">
        <v>1</v>
      </c>
      <c r="AS33" s="186">
        <v>0</v>
      </c>
      <c r="AT33" s="74">
        <v>5</v>
      </c>
      <c r="AV33" s="17" t="str">
        <f t="shared" si="12"/>
        <v>GRAY, Tyson</v>
      </c>
      <c r="AW33" s="18" t="str">
        <f t="shared" si="13"/>
        <v xml:space="preserve"> (AUS)</v>
      </c>
      <c r="AX33" s="24" t="str" cm="1">
        <f t="array" ref="AX33">_xlfn.XLOOKUP($AV33,Fielding!$B$4:$B$35,Fielding!$E$4:$I$35,"")</f>
        <v/>
      </c>
      <c r="AY33" s="24"/>
      <c r="AZ33" s="24"/>
      <c r="BB33" s="22"/>
    </row>
    <row r="34" spans="1:54" ht="13.6" customHeight="1" x14ac:dyDescent="0.3">
      <c r="A34" s="136"/>
      <c r="B34" s="70">
        <f t="shared" si="14"/>
        <v>31</v>
      </c>
      <c r="C34" s="17" t="s">
        <v>336</v>
      </c>
      <c r="D34" s="18" t="s">
        <v>420</v>
      </c>
      <c r="E34" s="71">
        <f t="shared" si="0"/>
        <v>1</v>
      </c>
      <c r="F34" s="72">
        <f t="shared" si="1"/>
        <v>43</v>
      </c>
      <c r="G34" s="384">
        <f t="shared" si="2"/>
        <v>43</v>
      </c>
      <c r="H34" s="72">
        <f t="shared" si="3"/>
        <v>-1.2</v>
      </c>
      <c r="I34" s="384" t="str">
        <f t="shared" si="4"/>
        <v/>
      </c>
      <c r="J34" s="72" t="str">
        <f t="shared" si="5"/>
        <v/>
      </c>
      <c r="K34" s="384" t="str">
        <f t="shared" si="6"/>
        <v/>
      </c>
      <c r="L34" s="186"/>
      <c r="M34" s="22">
        <f t="shared" si="7"/>
        <v>41.8</v>
      </c>
      <c r="O34" s="129"/>
      <c r="P34" s="17" t="str">
        <f t="shared" si="8"/>
        <v>BARROW, Levi</v>
      </c>
      <c r="Q34" s="18" t="str">
        <f t="shared" si="9"/>
        <v xml:space="preserve"> (NZ)</v>
      </c>
      <c r="R34" s="24" cm="1">
        <f t="array" ref="R34:AA34">_xlfn.XLOOKUP($P34,Batting!$B$5:$B$65,Batting!$D$5:$M$65,"")</f>
        <v>1</v>
      </c>
      <c r="S34" s="19">
        <v>1</v>
      </c>
      <c r="T34" s="19">
        <v>1</v>
      </c>
      <c r="U34" s="19">
        <v>43</v>
      </c>
      <c r="V34" s="20">
        <v>43</v>
      </c>
      <c r="W34" s="19" t="str">
        <v>*</v>
      </c>
      <c r="X34" s="21">
        <v>43</v>
      </c>
      <c r="Y34" s="73" t="str">
        <v>*</v>
      </c>
      <c r="Z34" s="214">
        <v>0</v>
      </c>
      <c r="AA34" s="34">
        <v>43</v>
      </c>
      <c r="AC34" s="17" t="str">
        <f t="shared" si="10"/>
        <v>BARROW, Levi</v>
      </c>
      <c r="AD34" s="18" t="str">
        <f t="shared" si="11"/>
        <v xml:space="preserve"> (NZ)</v>
      </c>
      <c r="AE34" s="24" cm="1">
        <f t="array" ref="AE34:AT34">_xlfn.XLOOKUP($AC34,Bowling!$B$4:$B$55,Bowling!$D$4:$S$55,"")</f>
        <v>1</v>
      </c>
      <c r="AF34" s="19">
        <v>1</v>
      </c>
      <c r="AG34" s="25">
        <v>2</v>
      </c>
      <c r="AH34" s="26">
        <v>0</v>
      </c>
      <c r="AI34" s="26">
        <v>6</v>
      </c>
      <c r="AJ34" s="26">
        <v>0</v>
      </c>
      <c r="AK34" s="25" t="str">
        <v>-</v>
      </c>
      <c r="AL34" s="25">
        <v>3</v>
      </c>
      <c r="AM34" s="25" t="str">
        <v>-</v>
      </c>
      <c r="AN34" s="218">
        <v>0</v>
      </c>
      <c r="AO34" s="24">
        <v>2</v>
      </c>
      <c r="AP34" s="24">
        <v>0</v>
      </c>
      <c r="AQ34" s="24">
        <v>6</v>
      </c>
      <c r="AR34" s="24">
        <v>0</v>
      </c>
      <c r="AS34" s="186">
        <v>0</v>
      </c>
      <c r="AT34" s="74">
        <v>-1.2</v>
      </c>
      <c r="AV34" s="17" t="str">
        <f t="shared" si="12"/>
        <v>BARROW, Levi</v>
      </c>
      <c r="AW34" s="18" t="str">
        <f t="shared" si="13"/>
        <v xml:space="preserve"> (NZ)</v>
      </c>
      <c r="AX34" s="24" t="str" cm="1">
        <f t="array" ref="AX34">_xlfn.XLOOKUP($AV34,Fielding!$B$4:$B$35,Fielding!$E$4:$I$35,"")</f>
        <v/>
      </c>
      <c r="AY34" s="24"/>
      <c r="AZ34" s="24"/>
      <c r="BB34" s="22"/>
    </row>
    <row r="35" spans="1:54" ht="13.6" customHeight="1" x14ac:dyDescent="0.3">
      <c r="A35" s="136"/>
      <c r="B35" s="70">
        <f t="shared" si="14"/>
        <v>32</v>
      </c>
      <c r="C35" s="17" t="s">
        <v>495</v>
      </c>
      <c r="D35" s="18" t="s">
        <v>430</v>
      </c>
      <c r="E35" s="71">
        <f t="shared" si="0"/>
        <v>1</v>
      </c>
      <c r="F35" s="72">
        <f t="shared" si="1"/>
        <v>0</v>
      </c>
      <c r="G35" s="384">
        <f t="shared" si="2"/>
        <v>7</v>
      </c>
      <c r="H35" s="72">
        <f t="shared" si="3"/>
        <v>37.799999999999997</v>
      </c>
      <c r="I35" s="384">
        <f t="shared" si="4"/>
        <v>2</v>
      </c>
      <c r="J35" s="72" t="str">
        <f t="shared" si="5"/>
        <v/>
      </c>
      <c r="K35" s="384" t="str">
        <f t="shared" si="6"/>
        <v/>
      </c>
      <c r="L35" s="186"/>
      <c r="M35" s="22">
        <f t="shared" si="7"/>
        <v>37.799999999999997</v>
      </c>
      <c r="O35" s="129"/>
      <c r="P35" s="17" t="str">
        <f t="shared" si="8"/>
        <v>PATEL, Kinal</v>
      </c>
      <c r="Q35" s="18" t="str">
        <f t="shared" si="9"/>
        <v xml:space="preserve"> (IND)</v>
      </c>
      <c r="R35" s="24" cm="1">
        <f t="array" ref="R35:AA35">_xlfn.XLOOKUP($P35,Batting!$B$5:$B$65,Batting!$D$5:$M$65,"")</f>
        <v>1</v>
      </c>
      <c r="S35" s="19">
        <v>1</v>
      </c>
      <c r="T35" s="19">
        <v>0</v>
      </c>
      <c r="U35" s="19">
        <v>7</v>
      </c>
      <c r="V35" s="20">
        <v>7</v>
      </c>
      <c r="W35" s="19">
        <v>0</v>
      </c>
      <c r="X35" s="21">
        <v>7</v>
      </c>
      <c r="Y35" s="73" t="str">
        <v/>
      </c>
      <c r="Z35" s="214">
        <v>0</v>
      </c>
      <c r="AA35" s="34">
        <v>0</v>
      </c>
      <c r="AC35" s="17" t="str">
        <f t="shared" si="10"/>
        <v>PATEL, Kinal</v>
      </c>
      <c r="AD35" s="18" t="str">
        <f t="shared" si="11"/>
        <v xml:space="preserve"> (IND)</v>
      </c>
      <c r="AE35" s="24" cm="1">
        <f t="array" ref="AE35:AT35">_xlfn.XLOOKUP($AC35,Bowling!$B$4:$B$55,Bowling!$D$4:$S$55,"")</f>
        <v>1</v>
      </c>
      <c r="AF35" s="19">
        <v>1</v>
      </c>
      <c r="AG35" s="25">
        <v>3.1666666666666665</v>
      </c>
      <c r="AH35" s="26">
        <v>0</v>
      </c>
      <c r="AI35" s="26">
        <v>11</v>
      </c>
      <c r="AJ35" s="26">
        <v>2</v>
      </c>
      <c r="AK35" s="25">
        <v>1.5833333333333333</v>
      </c>
      <c r="AL35" s="25">
        <v>3.4736842105263159</v>
      </c>
      <c r="AM35" s="25">
        <v>5.5</v>
      </c>
      <c r="AN35" s="218">
        <v>0</v>
      </c>
      <c r="AO35" s="24">
        <v>3.1666666666666665</v>
      </c>
      <c r="AP35" s="24">
        <v>0</v>
      </c>
      <c r="AQ35" s="24">
        <v>11</v>
      </c>
      <c r="AR35" s="24">
        <v>2</v>
      </c>
      <c r="AS35" s="186">
        <v>0</v>
      </c>
      <c r="AT35" s="74">
        <v>37.799999999999997</v>
      </c>
      <c r="AV35" s="17" t="str">
        <f t="shared" si="12"/>
        <v>PATEL, Kinal</v>
      </c>
      <c r="AW35" s="18" t="str">
        <f t="shared" si="13"/>
        <v xml:space="preserve"> (IND)</v>
      </c>
      <c r="AX35" s="24" t="str" cm="1">
        <f t="array" ref="AX35">_xlfn.XLOOKUP($AV35,Fielding!$B$4:$B$35,Fielding!$E$4:$I$35,"")</f>
        <v/>
      </c>
      <c r="AY35" s="24"/>
      <c r="AZ35" s="24"/>
      <c r="BB35" s="22"/>
    </row>
    <row r="36" spans="1:54" ht="13.6" customHeight="1" x14ac:dyDescent="0.3">
      <c r="A36" s="136"/>
      <c r="B36" s="70">
        <f t="shared" si="14"/>
        <v>33</v>
      </c>
      <c r="C36" s="17" t="s">
        <v>357</v>
      </c>
      <c r="D36" s="18" t="s">
        <v>424</v>
      </c>
      <c r="E36" s="71">
        <f t="shared" ref="E36:E59" si="15">R36</f>
        <v>1</v>
      </c>
      <c r="F36" s="72">
        <f t="shared" ref="F36:F59" si="16">IF(AA36="","", AA36)</f>
        <v>2</v>
      </c>
      <c r="G36" s="384">
        <f t="shared" ref="G36:G59" si="17">IF(U36=0,"", U36)</f>
        <v>9</v>
      </c>
      <c r="H36" s="72">
        <f t="shared" ref="H36:H59" si="18">IF(AT36="","", AT36)</f>
        <v>33.200000000000003</v>
      </c>
      <c r="I36" s="384">
        <f t="shared" ref="I36:I59" si="19">IF(AJ36=0,"",AJ36)</f>
        <v>2</v>
      </c>
      <c r="J36" s="72" t="str">
        <f t="shared" ref="J36:J59" si="20">IF(BB36="","", BB36)</f>
        <v/>
      </c>
      <c r="K36" s="384" t="str">
        <f t="shared" ref="K36:K59" si="21">IF(SUM(AX36:AZ36)=0,"", SUM(AX36:AZ36))</f>
        <v/>
      </c>
      <c r="L36" s="186"/>
      <c r="M36" s="22">
        <f t="shared" ref="M36:M59" si="22">(IF(AND(F36="",H36="",J36=""),"n/a",SUM(F36:F36)+SUM(H36:H36)+SUM(J36:J36)))</f>
        <v>35.200000000000003</v>
      </c>
      <c r="O36" s="129"/>
      <c r="P36" s="17" t="str">
        <f t="shared" ref="P36:P59" si="23">+C36</f>
        <v>BASHIR, Amaan</v>
      </c>
      <c r="Q36" s="18" t="str">
        <f t="shared" ref="Q36:Q59" si="24">D36</f>
        <v xml:space="preserve"> (PAK)</v>
      </c>
      <c r="R36" s="24" cm="1">
        <f t="array" ref="R36:AA36">_xlfn.XLOOKUP($P36,Batting!$B$5:$B$65,Batting!$D$5:$M$65,"")</f>
        <v>1</v>
      </c>
      <c r="S36" s="19">
        <v>1</v>
      </c>
      <c r="T36" s="19">
        <v>0</v>
      </c>
      <c r="U36" s="19">
        <v>9</v>
      </c>
      <c r="V36" s="20">
        <v>9</v>
      </c>
      <c r="W36" s="19">
        <v>0</v>
      </c>
      <c r="X36" s="21">
        <v>9</v>
      </c>
      <c r="Y36" s="73" t="str">
        <v/>
      </c>
      <c r="Z36" s="214">
        <v>0</v>
      </c>
      <c r="AA36" s="34">
        <v>2</v>
      </c>
      <c r="AC36" s="17" t="str">
        <f t="shared" ref="AC36:AC59" si="25">+C36</f>
        <v>BASHIR, Amaan</v>
      </c>
      <c r="AD36" s="18" t="str">
        <f t="shared" ref="AD36:AD59" si="26">Q36</f>
        <v xml:space="preserve"> (PAK)</v>
      </c>
      <c r="AE36" s="24" cm="1">
        <f t="array" ref="AE36:AT36">_xlfn.XLOOKUP($AC36,Bowling!$B$4:$B$55,Bowling!$D$4:$S$55,"")</f>
        <v>1</v>
      </c>
      <c r="AF36" s="19">
        <v>1</v>
      </c>
      <c r="AG36" s="25">
        <v>5</v>
      </c>
      <c r="AH36" s="26">
        <v>0</v>
      </c>
      <c r="AI36" s="26">
        <v>34</v>
      </c>
      <c r="AJ36" s="26">
        <v>2</v>
      </c>
      <c r="AK36" s="25">
        <v>2.5</v>
      </c>
      <c r="AL36" s="25">
        <v>6.8</v>
      </c>
      <c r="AM36" s="25">
        <v>17</v>
      </c>
      <c r="AN36" s="218">
        <v>0</v>
      </c>
      <c r="AO36" s="24">
        <v>5</v>
      </c>
      <c r="AP36" s="24">
        <v>0</v>
      </c>
      <c r="AQ36" s="24">
        <v>34</v>
      </c>
      <c r="AR36" s="24">
        <v>2</v>
      </c>
      <c r="AS36" s="186">
        <v>0</v>
      </c>
      <c r="AT36" s="74">
        <v>33.200000000000003</v>
      </c>
      <c r="AV36" s="17" t="str">
        <f t="shared" ref="AV36:AV59" si="27">+C36</f>
        <v>BASHIR, Amaan</v>
      </c>
      <c r="AW36" s="18" t="str">
        <f t="shared" ref="AW36:AW59" si="28">D36</f>
        <v xml:space="preserve"> (PAK)</v>
      </c>
      <c r="AX36" s="24" t="str" cm="1">
        <f t="array" ref="AX36">_xlfn.XLOOKUP($AV36,Fielding!$B$4:$B$35,Fielding!$E$4:$I$35,"")</f>
        <v/>
      </c>
      <c r="AY36" s="24"/>
      <c r="AZ36" s="24"/>
      <c r="BB36" s="22"/>
    </row>
    <row r="37" spans="1:54" ht="13.6" customHeight="1" x14ac:dyDescent="0.3">
      <c r="A37" s="136"/>
      <c r="B37" s="70">
        <f t="shared" si="14"/>
        <v>34</v>
      </c>
      <c r="C37" s="17" t="s">
        <v>332</v>
      </c>
      <c r="D37" s="18" t="s">
        <v>419</v>
      </c>
      <c r="E37" s="71">
        <f t="shared" si="15"/>
        <v>1</v>
      </c>
      <c r="F37" s="72">
        <f t="shared" si="16"/>
        <v>34</v>
      </c>
      <c r="G37" s="384">
        <f t="shared" si="17"/>
        <v>41</v>
      </c>
      <c r="H37" s="72" t="str">
        <f t="shared" si="18"/>
        <v/>
      </c>
      <c r="I37" s="384" t="str">
        <f t="shared" si="19"/>
        <v/>
      </c>
      <c r="J37" s="72" t="str">
        <f t="shared" si="20"/>
        <v/>
      </c>
      <c r="K37" s="384" t="str">
        <f t="shared" si="21"/>
        <v/>
      </c>
      <c r="L37" s="186"/>
      <c r="M37" s="22">
        <f t="shared" si="22"/>
        <v>34</v>
      </c>
      <c r="O37" s="129"/>
      <c r="P37" s="17" t="str">
        <f t="shared" si="23"/>
        <v>WALSH, Luke</v>
      </c>
      <c r="Q37" s="18" t="str">
        <f t="shared" si="24"/>
        <v xml:space="preserve"> (AUS)</v>
      </c>
      <c r="R37" s="24" cm="1">
        <f t="array" ref="R37:AA37">_xlfn.XLOOKUP($P37,Batting!$B$5:$B$65,Batting!$D$5:$M$65,"")</f>
        <v>1</v>
      </c>
      <c r="S37" s="19">
        <v>1</v>
      </c>
      <c r="T37" s="19">
        <v>0</v>
      </c>
      <c r="U37" s="19">
        <v>41</v>
      </c>
      <c r="V37" s="20">
        <v>41</v>
      </c>
      <c r="W37" s="19">
        <v>0</v>
      </c>
      <c r="X37" s="21">
        <v>41</v>
      </c>
      <c r="Y37" s="73" t="str">
        <v/>
      </c>
      <c r="Z37" s="214">
        <v>0</v>
      </c>
      <c r="AA37" s="34">
        <v>34</v>
      </c>
      <c r="AC37" s="17" t="str">
        <f t="shared" si="25"/>
        <v>WALSH, Luke</v>
      </c>
      <c r="AD37" s="18" t="str">
        <f t="shared" si="26"/>
        <v xml:space="preserve"> (AUS)</v>
      </c>
      <c r="AE37" s="24" t="str" cm="1">
        <f t="array" ref="AE37">_xlfn.XLOOKUP($AC37,Bowling!$B$4:$B$55,Bowling!$D$4:$S$55,"")</f>
        <v/>
      </c>
      <c r="AF37" s="19"/>
      <c r="AG37" s="25"/>
      <c r="AH37" s="26"/>
      <c r="AI37" s="26"/>
      <c r="AJ37" s="26"/>
      <c r="AK37" s="25"/>
      <c r="AL37" s="25"/>
      <c r="AM37" s="25"/>
      <c r="AN37" s="218"/>
      <c r="AO37" s="24"/>
      <c r="AP37" s="24"/>
      <c r="AQ37" s="24"/>
      <c r="AR37" s="24"/>
      <c r="AS37" s="186"/>
      <c r="AT37" s="74"/>
      <c r="AV37" s="17" t="str">
        <f t="shared" si="27"/>
        <v>WALSH, Luke</v>
      </c>
      <c r="AW37" s="18" t="str">
        <f t="shared" si="28"/>
        <v xml:space="preserve"> (AUS)</v>
      </c>
      <c r="AX37" s="24" t="str" cm="1">
        <f t="array" ref="AX37">_xlfn.XLOOKUP($AV37,Fielding!$B$4:$B$35,Fielding!$E$4:$I$35,"")</f>
        <v/>
      </c>
      <c r="AY37" s="24"/>
      <c r="AZ37" s="24"/>
      <c r="BB37" s="22"/>
    </row>
    <row r="38" spans="1:54" ht="13.6" customHeight="1" x14ac:dyDescent="0.3">
      <c r="A38" s="136"/>
      <c r="B38" s="70">
        <f t="shared" si="14"/>
        <v>35</v>
      </c>
      <c r="C38" s="17" t="s">
        <v>204</v>
      </c>
      <c r="D38" s="18" t="s">
        <v>419</v>
      </c>
      <c r="E38" s="71">
        <f t="shared" si="15"/>
        <v>4</v>
      </c>
      <c r="F38" s="72">
        <f t="shared" si="16"/>
        <v>17</v>
      </c>
      <c r="G38" s="384">
        <f t="shared" si="17"/>
        <v>24</v>
      </c>
      <c r="H38" s="72">
        <f t="shared" si="18"/>
        <v>16.600000000000001</v>
      </c>
      <c r="I38" s="384">
        <f t="shared" si="19"/>
        <v>2</v>
      </c>
      <c r="J38" s="72" t="str">
        <f t="shared" si="20"/>
        <v/>
      </c>
      <c r="K38" s="384" t="str">
        <f t="shared" si="21"/>
        <v/>
      </c>
      <c r="L38" s="186"/>
      <c r="M38" s="22">
        <f t="shared" si="22"/>
        <v>33.6</v>
      </c>
      <c r="O38" s="129"/>
      <c r="P38" s="17" t="str">
        <f t="shared" si="23"/>
        <v>CARTER, Jon</v>
      </c>
      <c r="Q38" s="18" t="str">
        <f t="shared" si="24"/>
        <v xml:space="preserve"> (AUS)</v>
      </c>
      <c r="R38" s="24" cm="1">
        <f t="array" ref="R38:AA38">_xlfn.XLOOKUP($P38,Batting!$B$5:$B$65,Batting!$D$5:$M$65,"")</f>
        <v>4</v>
      </c>
      <c r="S38" s="19">
        <v>3</v>
      </c>
      <c r="T38" s="19">
        <v>2</v>
      </c>
      <c r="U38" s="19">
        <v>24</v>
      </c>
      <c r="V38" s="20">
        <v>18</v>
      </c>
      <c r="W38" s="19" t="str">
        <v>*</v>
      </c>
      <c r="X38" s="21">
        <v>24</v>
      </c>
      <c r="Y38" s="73" t="str">
        <v/>
      </c>
      <c r="Z38" s="214">
        <v>0</v>
      </c>
      <c r="AA38" s="34">
        <v>17</v>
      </c>
      <c r="AC38" s="17" t="str">
        <f t="shared" si="25"/>
        <v>CARTER, Jon</v>
      </c>
      <c r="AD38" s="18" t="str">
        <f t="shared" si="26"/>
        <v xml:space="preserve"> (AUS)</v>
      </c>
      <c r="AE38" s="24" cm="1">
        <f t="array" ref="AE38:AT38">_xlfn.XLOOKUP($AC38,Bowling!$B$4:$B$55,Bowling!$D$4:$S$55,"")</f>
        <v>4</v>
      </c>
      <c r="AF38" s="19">
        <v>4</v>
      </c>
      <c r="AG38" s="25">
        <v>20</v>
      </c>
      <c r="AH38" s="26">
        <v>1</v>
      </c>
      <c r="AI38" s="26">
        <v>117</v>
      </c>
      <c r="AJ38" s="26">
        <v>2</v>
      </c>
      <c r="AK38" s="25">
        <v>10</v>
      </c>
      <c r="AL38" s="25">
        <v>5.85</v>
      </c>
      <c r="AM38" s="25">
        <v>58.5</v>
      </c>
      <c r="AN38" s="218">
        <v>0</v>
      </c>
      <c r="AO38" s="24">
        <v>5</v>
      </c>
      <c r="AP38" s="24">
        <v>1</v>
      </c>
      <c r="AQ38" s="24">
        <v>15</v>
      </c>
      <c r="AR38" s="24">
        <v>1</v>
      </c>
      <c r="AS38" s="186">
        <v>0</v>
      </c>
      <c r="AT38" s="74">
        <v>16.600000000000001</v>
      </c>
      <c r="AV38" s="17" t="str">
        <f t="shared" si="27"/>
        <v>CARTER, Jon</v>
      </c>
      <c r="AW38" s="18" t="str">
        <f t="shared" si="28"/>
        <v xml:space="preserve"> (AUS)</v>
      </c>
      <c r="AX38" s="24" t="str" cm="1">
        <f t="array" ref="AX38">_xlfn.XLOOKUP($AV38,Fielding!$B$4:$B$35,Fielding!$E$4:$I$35,"")</f>
        <v/>
      </c>
      <c r="AY38" s="24"/>
      <c r="AZ38" s="24"/>
      <c r="BB38" s="22"/>
    </row>
    <row r="39" spans="1:54" ht="13.6" customHeight="1" x14ac:dyDescent="0.3">
      <c r="A39" s="136"/>
      <c r="B39" s="70">
        <f t="shared" si="14"/>
        <v>36</v>
      </c>
      <c r="C39" s="17" t="s">
        <v>491</v>
      </c>
      <c r="D39" s="18" t="s">
        <v>423</v>
      </c>
      <c r="E39" s="71">
        <f t="shared" si="15"/>
        <v>1</v>
      </c>
      <c r="F39" s="72">
        <f t="shared" si="16"/>
        <v>-7</v>
      </c>
      <c r="G39" s="384" t="str">
        <f t="shared" si="17"/>
        <v/>
      </c>
      <c r="H39" s="72">
        <f t="shared" si="18"/>
        <v>18</v>
      </c>
      <c r="I39" s="384">
        <f t="shared" si="19"/>
        <v>1</v>
      </c>
      <c r="J39" s="72">
        <f t="shared" si="20"/>
        <v>16</v>
      </c>
      <c r="K39" s="384">
        <f t="shared" si="21"/>
        <v>2</v>
      </c>
      <c r="L39" s="186"/>
      <c r="M39" s="22">
        <f t="shared" si="22"/>
        <v>27</v>
      </c>
      <c r="O39" s="129"/>
      <c r="P39" s="17" t="str">
        <f t="shared" si="23"/>
        <v>LITTLE, James</v>
      </c>
      <c r="Q39" s="18" t="str">
        <f t="shared" si="24"/>
        <v xml:space="preserve"> (ENG)</v>
      </c>
      <c r="R39" s="24" cm="1">
        <f t="array" ref="R39:AA39">_xlfn.XLOOKUP($P39,Batting!$B$5:$B$65,Batting!$D$5:$M$65,"")</f>
        <v>1</v>
      </c>
      <c r="S39" s="19">
        <v>1</v>
      </c>
      <c r="T39" s="19">
        <v>0</v>
      </c>
      <c r="U39" s="19">
        <v>0</v>
      </c>
      <c r="V39" s="20">
        <v>0</v>
      </c>
      <c r="W39" s="19">
        <v>0</v>
      </c>
      <c r="X39" s="21">
        <v>0</v>
      </c>
      <c r="Y39" s="73">
        <v>0</v>
      </c>
      <c r="Z39" s="214">
        <v>0</v>
      </c>
      <c r="AA39" s="34">
        <v>-7</v>
      </c>
      <c r="AC39" s="17" t="str">
        <f t="shared" si="25"/>
        <v>LITTLE, James</v>
      </c>
      <c r="AD39" s="18" t="str">
        <f t="shared" si="26"/>
        <v xml:space="preserve"> (ENG)</v>
      </c>
      <c r="AE39" s="24" cm="1">
        <f t="array" ref="AE39:AT39">_xlfn.XLOOKUP($AC39,Bowling!$B$4:$B$55,Bowling!$D$4:$S$55,"")</f>
        <v>1</v>
      </c>
      <c r="AF39" s="19">
        <v>1</v>
      </c>
      <c r="AG39" s="25">
        <v>1</v>
      </c>
      <c r="AH39" s="26">
        <v>0</v>
      </c>
      <c r="AI39" s="26">
        <v>10</v>
      </c>
      <c r="AJ39" s="26">
        <v>1</v>
      </c>
      <c r="AK39" s="25">
        <v>1</v>
      </c>
      <c r="AL39" s="25">
        <v>10</v>
      </c>
      <c r="AM39" s="25">
        <v>10</v>
      </c>
      <c r="AN39" s="218">
        <v>0</v>
      </c>
      <c r="AO39" s="24">
        <v>1</v>
      </c>
      <c r="AP39" s="24">
        <v>0</v>
      </c>
      <c r="AQ39" s="24">
        <v>10</v>
      </c>
      <c r="AR39" s="24">
        <v>1</v>
      </c>
      <c r="AS39" s="186">
        <v>0</v>
      </c>
      <c r="AT39" s="74">
        <v>18</v>
      </c>
      <c r="AV39" s="17" t="str">
        <f t="shared" si="27"/>
        <v>LITTLE, James</v>
      </c>
      <c r="AW39" s="18" t="str">
        <f t="shared" si="28"/>
        <v xml:space="preserve"> (ENG)</v>
      </c>
      <c r="AX39" s="24" cm="1">
        <f t="array" ref="AX39:BB39">_xlfn.XLOOKUP($AV39,Fielding!$B$4:$B$35,Fielding!$E$4:$I$35,"")</f>
        <v>2</v>
      </c>
      <c r="AY39" s="24" t="str">
        <v>0</v>
      </c>
      <c r="AZ39" s="24" t="str">
        <v>0</v>
      </c>
      <c r="BA39">
        <v>0</v>
      </c>
      <c r="BB39" s="22">
        <v>16</v>
      </c>
    </row>
    <row r="40" spans="1:54" ht="13.6" customHeight="1" x14ac:dyDescent="0.3">
      <c r="A40" s="136"/>
      <c r="B40" s="70">
        <f t="shared" si="14"/>
        <v>37</v>
      </c>
      <c r="C40" s="17" t="s">
        <v>286</v>
      </c>
      <c r="D40" s="18" t="s">
        <v>419</v>
      </c>
      <c r="E40" s="71">
        <f t="shared" si="15"/>
        <v>5</v>
      </c>
      <c r="F40" s="72">
        <f t="shared" si="16"/>
        <v>-2</v>
      </c>
      <c r="G40" s="384">
        <f t="shared" si="17"/>
        <v>33</v>
      </c>
      <c r="H40" s="72">
        <f t="shared" si="18"/>
        <v>25.2</v>
      </c>
      <c r="I40" s="384">
        <f t="shared" si="19"/>
        <v>2</v>
      </c>
      <c r="J40" s="72" t="str">
        <f t="shared" si="20"/>
        <v/>
      </c>
      <c r="K40" s="384" t="str">
        <f t="shared" si="21"/>
        <v/>
      </c>
      <c r="L40" s="186"/>
      <c r="M40" s="22">
        <f t="shared" si="22"/>
        <v>23.2</v>
      </c>
      <c r="O40" s="129"/>
      <c r="P40" s="17" t="str">
        <f t="shared" si="23"/>
        <v>O'BRIEN, Zach</v>
      </c>
      <c r="Q40" s="18" t="str">
        <f t="shared" si="24"/>
        <v xml:space="preserve"> (AUS)</v>
      </c>
      <c r="R40" s="24" cm="1">
        <f t="array" ref="R40:AA40">_xlfn.XLOOKUP($P40,Batting!$B$5:$B$65,Batting!$D$5:$M$65,"")</f>
        <v>5</v>
      </c>
      <c r="S40" s="19">
        <v>5</v>
      </c>
      <c r="T40" s="19">
        <v>0</v>
      </c>
      <c r="U40" s="19">
        <v>33</v>
      </c>
      <c r="V40" s="20">
        <v>16</v>
      </c>
      <c r="W40" s="19">
        <v>0</v>
      </c>
      <c r="X40" s="21">
        <v>6.6</v>
      </c>
      <c r="Y40" s="73" t="str">
        <v/>
      </c>
      <c r="Z40" s="214">
        <v>0</v>
      </c>
      <c r="AA40" s="34">
        <v>-2</v>
      </c>
      <c r="AC40" s="17" t="str">
        <f t="shared" si="25"/>
        <v>O'BRIEN, Zach</v>
      </c>
      <c r="AD40" s="18" t="str">
        <f t="shared" si="26"/>
        <v xml:space="preserve"> (AUS)</v>
      </c>
      <c r="AE40" s="24" cm="1">
        <f t="array" ref="AE40:AT40">_xlfn.XLOOKUP($AC40,Bowling!$B$4:$B$55,Bowling!$D$4:$S$55,"")</f>
        <v>5</v>
      </c>
      <c r="AF40" s="19">
        <v>3</v>
      </c>
      <c r="AG40" s="25">
        <v>12.166666666666666</v>
      </c>
      <c r="AH40" s="26">
        <v>0</v>
      </c>
      <c r="AI40" s="26">
        <v>74</v>
      </c>
      <c r="AJ40" s="26">
        <v>2</v>
      </c>
      <c r="AK40" s="25">
        <v>6.083333333333333</v>
      </c>
      <c r="AL40" s="25">
        <v>6.0821917808219181</v>
      </c>
      <c r="AM40" s="25">
        <v>37</v>
      </c>
      <c r="AN40" s="218">
        <v>0</v>
      </c>
      <c r="AO40" s="24">
        <v>4</v>
      </c>
      <c r="AP40" s="24">
        <v>0</v>
      </c>
      <c r="AQ40" s="24">
        <v>17</v>
      </c>
      <c r="AR40" s="24">
        <v>1</v>
      </c>
      <c r="AS40" s="186">
        <v>0</v>
      </c>
      <c r="AT40" s="74">
        <v>25.2</v>
      </c>
      <c r="AV40" s="17" t="str">
        <f t="shared" si="27"/>
        <v>O'BRIEN, Zach</v>
      </c>
      <c r="AW40" s="18" t="str">
        <f t="shared" si="28"/>
        <v xml:space="preserve"> (AUS)</v>
      </c>
      <c r="AX40" s="24" t="str" cm="1">
        <f t="array" ref="AX40">_xlfn.XLOOKUP($AV40,Fielding!$B$4:$B$35,Fielding!$E$4:$I$35,"")</f>
        <v/>
      </c>
      <c r="AY40" s="24"/>
      <c r="AZ40" s="24"/>
      <c r="BB40" s="22"/>
    </row>
    <row r="41" spans="1:54" ht="13.6" customHeight="1" x14ac:dyDescent="0.3">
      <c r="A41" s="136"/>
      <c r="B41" s="70">
        <f t="shared" si="14"/>
        <v>38</v>
      </c>
      <c r="C41" s="17" t="s">
        <v>489</v>
      </c>
      <c r="D41" s="18" t="s">
        <v>419</v>
      </c>
      <c r="E41" s="71">
        <f t="shared" si="15"/>
        <v>1</v>
      </c>
      <c r="F41" s="72">
        <f t="shared" si="16"/>
        <v>4</v>
      </c>
      <c r="G41" s="384">
        <f t="shared" si="17"/>
        <v>11</v>
      </c>
      <c r="H41" s="72">
        <f t="shared" si="18"/>
        <v>18.2</v>
      </c>
      <c r="I41" s="384">
        <f t="shared" si="19"/>
        <v>1</v>
      </c>
      <c r="J41" s="72" t="str">
        <f t="shared" si="20"/>
        <v/>
      </c>
      <c r="K41" s="384" t="str">
        <f t="shared" si="21"/>
        <v/>
      </c>
      <c r="L41" s="186"/>
      <c r="M41" s="22">
        <f t="shared" si="22"/>
        <v>22.2</v>
      </c>
      <c r="O41" s="129"/>
      <c r="P41" s="17" t="str">
        <f t="shared" si="23"/>
        <v>DRIESEN, Chris</v>
      </c>
      <c r="Q41" s="18" t="str">
        <f t="shared" si="24"/>
        <v xml:space="preserve"> (AUS)</v>
      </c>
      <c r="R41" s="24" cm="1">
        <f t="array" ref="R41:AA41">_xlfn.XLOOKUP($P41,Batting!$B$5:$B$65,Batting!$D$5:$M$65,"")</f>
        <v>1</v>
      </c>
      <c r="S41" s="19">
        <v>1</v>
      </c>
      <c r="T41" s="19">
        <v>0</v>
      </c>
      <c r="U41" s="19">
        <v>11</v>
      </c>
      <c r="V41" s="20">
        <v>11</v>
      </c>
      <c r="W41" s="19">
        <v>0</v>
      </c>
      <c r="X41" s="21">
        <v>11</v>
      </c>
      <c r="Y41" s="73" t="str">
        <v/>
      </c>
      <c r="Z41" s="214">
        <v>0</v>
      </c>
      <c r="AA41" s="34">
        <v>4</v>
      </c>
      <c r="AC41" s="17" t="str">
        <f t="shared" si="25"/>
        <v>DRIESEN, Chris</v>
      </c>
      <c r="AD41" s="18" t="str">
        <f t="shared" si="26"/>
        <v xml:space="preserve"> (AUS)</v>
      </c>
      <c r="AE41" s="24" cm="1">
        <f t="array" ref="AE41:AT41">_xlfn.XLOOKUP($AC41,Bowling!$B$4:$B$55,Bowling!$D$4:$S$55,"")</f>
        <v>1</v>
      </c>
      <c r="AF41" s="19">
        <v>1</v>
      </c>
      <c r="AG41" s="25">
        <v>5</v>
      </c>
      <c r="AH41" s="26">
        <v>2</v>
      </c>
      <c r="AI41" s="26">
        <v>9</v>
      </c>
      <c r="AJ41" s="26">
        <v>1</v>
      </c>
      <c r="AK41" s="25">
        <v>5</v>
      </c>
      <c r="AL41" s="25">
        <v>1.8</v>
      </c>
      <c r="AM41" s="25">
        <v>9</v>
      </c>
      <c r="AN41" s="218">
        <v>0</v>
      </c>
      <c r="AO41" s="24">
        <v>5</v>
      </c>
      <c r="AP41" s="24">
        <v>2</v>
      </c>
      <c r="AQ41" s="24">
        <v>9</v>
      </c>
      <c r="AR41" s="24">
        <v>1</v>
      </c>
      <c r="AS41" s="186">
        <v>0</v>
      </c>
      <c r="AT41" s="74">
        <v>18.2</v>
      </c>
      <c r="AV41" s="17" t="str">
        <f t="shared" si="27"/>
        <v>DRIESEN, Chris</v>
      </c>
      <c r="AW41" s="18" t="str">
        <f t="shared" si="28"/>
        <v xml:space="preserve"> (AUS)</v>
      </c>
      <c r="AX41" s="24" t="str" cm="1">
        <f t="array" ref="AX41">_xlfn.XLOOKUP($AV41,Fielding!$B$4:$B$35,Fielding!$E$4:$I$35,"")</f>
        <v/>
      </c>
      <c r="AY41" s="24"/>
      <c r="AZ41" s="24"/>
      <c r="BB41" s="22"/>
    </row>
    <row r="42" spans="1:54" ht="13.6" customHeight="1" x14ac:dyDescent="0.3">
      <c r="A42" s="136"/>
      <c r="B42" s="70">
        <f t="shared" si="14"/>
        <v>39</v>
      </c>
      <c r="C42" s="17" t="s">
        <v>288</v>
      </c>
      <c r="D42" s="18" t="s">
        <v>420</v>
      </c>
      <c r="E42" s="71">
        <f t="shared" si="15"/>
        <v>3</v>
      </c>
      <c r="F42" s="72">
        <f t="shared" si="16"/>
        <v>2</v>
      </c>
      <c r="G42" s="384">
        <f t="shared" si="17"/>
        <v>16</v>
      </c>
      <c r="H42" s="72">
        <f t="shared" si="18"/>
        <v>7.1999999999999993</v>
      </c>
      <c r="I42" s="384">
        <f t="shared" si="19"/>
        <v>1</v>
      </c>
      <c r="J42" s="72">
        <f t="shared" si="20"/>
        <v>8</v>
      </c>
      <c r="K42" s="384">
        <f t="shared" si="21"/>
        <v>1</v>
      </c>
      <c r="L42" s="186"/>
      <c r="M42" s="22">
        <f t="shared" si="22"/>
        <v>17.2</v>
      </c>
      <c r="O42" s="129"/>
      <c r="P42" s="17" t="str">
        <f t="shared" si="23"/>
        <v>CHAFFEY, Karrick</v>
      </c>
      <c r="Q42" s="18" t="str">
        <f t="shared" si="24"/>
        <v xml:space="preserve"> (NZ)</v>
      </c>
      <c r="R42" s="24" cm="1">
        <f t="array" ref="R42:AA42">_xlfn.XLOOKUP($P42,Batting!$B$5:$B$65,Batting!$D$5:$M$65,"")</f>
        <v>3</v>
      </c>
      <c r="S42" s="19">
        <v>3</v>
      </c>
      <c r="T42" s="19">
        <v>1</v>
      </c>
      <c r="U42" s="19">
        <v>16</v>
      </c>
      <c r="V42" s="20">
        <v>10</v>
      </c>
      <c r="W42" s="19" t="str">
        <v>*</v>
      </c>
      <c r="X42" s="21">
        <v>8</v>
      </c>
      <c r="Y42" s="73" t="str">
        <v/>
      </c>
      <c r="Z42" s="214">
        <v>0</v>
      </c>
      <c r="AA42" s="34">
        <v>2</v>
      </c>
      <c r="AC42" s="17" t="str">
        <f t="shared" si="25"/>
        <v>CHAFFEY, Karrick</v>
      </c>
      <c r="AD42" s="18" t="str">
        <f t="shared" si="26"/>
        <v xml:space="preserve"> (NZ)</v>
      </c>
      <c r="AE42" s="24" cm="1">
        <f t="array" ref="AE42:AT42">_xlfn.XLOOKUP($AC42,Bowling!$B$4:$B$55,Bowling!$D$4:$S$55,"")</f>
        <v>3</v>
      </c>
      <c r="AF42" s="19">
        <v>3</v>
      </c>
      <c r="AG42" s="25">
        <v>8</v>
      </c>
      <c r="AH42" s="26">
        <v>0</v>
      </c>
      <c r="AI42" s="26">
        <v>64</v>
      </c>
      <c r="AJ42" s="26">
        <v>1</v>
      </c>
      <c r="AK42" s="25">
        <v>8</v>
      </c>
      <c r="AL42" s="25">
        <v>8</v>
      </c>
      <c r="AM42" s="25">
        <v>64</v>
      </c>
      <c r="AN42" s="218">
        <v>0</v>
      </c>
      <c r="AO42" s="24">
        <v>3</v>
      </c>
      <c r="AP42" s="24">
        <v>0</v>
      </c>
      <c r="AQ42" s="24">
        <v>22</v>
      </c>
      <c r="AR42" s="24">
        <v>1</v>
      </c>
      <c r="AS42" s="186">
        <v>0</v>
      </c>
      <c r="AT42" s="74">
        <v>7.1999999999999993</v>
      </c>
      <c r="AV42" s="17" t="str">
        <f t="shared" si="27"/>
        <v>CHAFFEY, Karrick</v>
      </c>
      <c r="AW42" s="18" t="str">
        <f t="shared" si="28"/>
        <v xml:space="preserve"> (NZ)</v>
      </c>
      <c r="AX42" s="24" cm="1">
        <f t="array" ref="AX42:BB42">_xlfn.XLOOKUP($AV42,Fielding!$B$4:$B$35,Fielding!$E$4:$I$35,"")</f>
        <v>1</v>
      </c>
      <c r="AY42" s="24" t="str">
        <v>0</v>
      </c>
      <c r="AZ42" s="24" t="str">
        <v>0</v>
      </c>
      <c r="BA42">
        <v>0</v>
      </c>
      <c r="BB42" s="22">
        <v>8</v>
      </c>
    </row>
    <row r="43" spans="1:54" ht="13.6" customHeight="1" x14ac:dyDescent="0.3">
      <c r="A43" s="136"/>
      <c r="B43" s="70">
        <f t="shared" si="14"/>
        <v>40</v>
      </c>
      <c r="C43" s="17" t="s">
        <v>531</v>
      </c>
      <c r="D43" s="18" t="s">
        <v>432</v>
      </c>
      <c r="E43" s="71">
        <f t="shared" si="15"/>
        <v>1</v>
      </c>
      <c r="F43" s="72">
        <f t="shared" si="16"/>
        <v>0</v>
      </c>
      <c r="G43" s="384" t="str">
        <f t="shared" si="17"/>
        <v>-</v>
      </c>
      <c r="H43" s="72">
        <f t="shared" si="18"/>
        <v>17.2</v>
      </c>
      <c r="I43" s="384">
        <f t="shared" si="19"/>
        <v>1</v>
      </c>
      <c r="J43" s="72" t="str">
        <f t="shared" si="20"/>
        <v/>
      </c>
      <c r="K43" s="384" t="str">
        <f t="shared" si="21"/>
        <v/>
      </c>
      <c r="L43" s="186"/>
      <c r="M43" s="22">
        <f t="shared" si="22"/>
        <v>17.2</v>
      </c>
      <c r="O43" s="129"/>
      <c r="P43" s="17" t="str">
        <f t="shared" si="23"/>
        <v>HAMZA (Harrow SM sub)</v>
      </c>
      <c r="Q43" s="18" t="str">
        <f t="shared" si="24"/>
        <v xml:space="preserve"> (AFG)</v>
      </c>
      <c r="R43" s="24" cm="1">
        <f t="array" ref="R43:AA43">_xlfn.XLOOKUP($P43,Batting!$B$5:$B$65,Batting!$D$5:$M$65,"")</f>
        <v>1</v>
      </c>
      <c r="S43" s="307" t="str">
        <v>-</v>
      </c>
      <c r="T43" s="307" t="str">
        <v>-</v>
      </c>
      <c r="U43" s="307" t="str">
        <v>-</v>
      </c>
      <c r="V43" s="306" t="str">
        <v>-</v>
      </c>
      <c r="W43" s="19">
        <v>0</v>
      </c>
      <c r="X43" s="21" t="str">
        <v>-</v>
      </c>
      <c r="Y43" s="73" t="e">
        <v>#VALUE!</v>
      </c>
      <c r="Z43" s="214">
        <v>0</v>
      </c>
      <c r="AA43" s="34">
        <v>0</v>
      </c>
      <c r="AC43" s="17" t="str">
        <f t="shared" si="25"/>
        <v>HAMZA (Harrow SM sub)</v>
      </c>
      <c r="AD43" s="18" t="str">
        <f t="shared" si="26"/>
        <v xml:space="preserve"> (AFG)</v>
      </c>
      <c r="AE43" s="24" cm="1">
        <f t="array" ref="AE43:AT43">_xlfn.XLOOKUP($AC43,Bowling!$B$4:$B$55,Bowling!$D$4:$S$55,"")</f>
        <v>1</v>
      </c>
      <c r="AF43" s="19">
        <v>1</v>
      </c>
      <c r="AG43" s="25">
        <v>4</v>
      </c>
      <c r="AH43" s="26">
        <v>0</v>
      </c>
      <c r="AI43" s="26">
        <v>14</v>
      </c>
      <c r="AJ43" s="26">
        <v>1</v>
      </c>
      <c r="AK43" s="25">
        <v>4</v>
      </c>
      <c r="AL43" s="25">
        <v>3.5</v>
      </c>
      <c r="AM43" s="25">
        <v>14</v>
      </c>
      <c r="AN43" s="218">
        <v>0</v>
      </c>
      <c r="AO43" s="24">
        <v>4</v>
      </c>
      <c r="AP43" s="24">
        <v>0</v>
      </c>
      <c r="AQ43" s="24">
        <v>14</v>
      </c>
      <c r="AR43" s="24">
        <v>1</v>
      </c>
      <c r="AS43" s="186">
        <v>0</v>
      </c>
      <c r="AT43" s="74">
        <v>17.2</v>
      </c>
      <c r="AV43" s="17" t="str">
        <f t="shared" si="27"/>
        <v>HAMZA (Harrow SM sub)</v>
      </c>
      <c r="AW43" s="18" t="str">
        <f t="shared" si="28"/>
        <v xml:space="preserve"> (AFG)</v>
      </c>
      <c r="AX43" s="24" t="str" cm="1">
        <f t="array" ref="AX43">_xlfn.XLOOKUP($AV43,Fielding!$B$4:$B$35,Fielding!$E$4:$I$35,"")</f>
        <v/>
      </c>
      <c r="AY43" s="24"/>
      <c r="AZ43" s="24"/>
      <c r="BB43" s="22"/>
    </row>
    <row r="44" spans="1:54" ht="13.6" customHeight="1" x14ac:dyDescent="0.3">
      <c r="A44" s="136"/>
      <c r="B44" s="70">
        <f t="shared" si="14"/>
        <v>41</v>
      </c>
      <c r="C44" s="17" t="s">
        <v>334</v>
      </c>
      <c r="D44" s="18" t="s">
        <v>419</v>
      </c>
      <c r="E44" s="71">
        <f t="shared" si="15"/>
        <v>2</v>
      </c>
      <c r="F44" s="72">
        <f t="shared" si="16"/>
        <v>1</v>
      </c>
      <c r="G44" s="384">
        <f t="shared" si="17"/>
        <v>8</v>
      </c>
      <c r="H44" s="72" t="str">
        <f t="shared" si="18"/>
        <v/>
      </c>
      <c r="I44" s="384" t="str">
        <f t="shared" si="19"/>
        <v/>
      </c>
      <c r="J44" s="72">
        <f t="shared" si="20"/>
        <v>16</v>
      </c>
      <c r="K44" s="384">
        <f t="shared" si="21"/>
        <v>2</v>
      </c>
      <c r="L44" s="186"/>
      <c r="M44" s="22">
        <f t="shared" si="22"/>
        <v>17</v>
      </c>
      <c r="O44" s="129"/>
      <c r="P44" s="17" t="str">
        <f t="shared" si="23"/>
        <v>PARKER, Steven</v>
      </c>
      <c r="Q44" s="18" t="str">
        <f t="shared" si="24"/>
        <v xml:space="preserve"> (AUS)</v>
      </c>
      <c r="R44" s="24" cm="1">
        <f t="array" ref="R44:AA44">_xlfn.XLOOKUP($P44,Batting!$B$5:$B$65,Batting!$D$5:$M$65,"")</f>
        <v>2</v>
      </c>
      <c r="S44" s="19">
        <v>1</v>
      </c>
      <c r="T44" s="19">
        <v>0</v>
      </c>
      <c r="U44" s="19">
        <v>8</v>
      </c>
      <c r="V44" s="20">
        <v>8</v>
      </c>
      <c r="W44" s="19">
        <v>0</v>
      </c>
      <c r="X44" s="21">
        <v>8</v>
      </c>
      <c r="Y44" s="73" t="str">
        <v/>
      </c>
      <c r="Z44" s="214">
        <v>0</v>
      </c>
      <c r="AA44" s="34">
        <v>1</v>
      </c>
      <c r="AC44" s="17" t="str">
        <f t="shared" si="25"/>
        <v>PARKER, Steven</v>
      </c>
      <c r="AD44" s="18" t="str">
        <f t="shared" si="26"/>
        <v xml:space="preserve"> (AUS)</v>
      </c>
      <c r="AE44" s="24" t="str" cm="1">
        <f t="array" ref="AE44">_xlfn.XLOOKUP($AC44,Bowling!$B$4:$B$55,Bowling!$D$4:$S$55,"")</f>
        <v/>
      </c>
      <c r="AF44" s="19"/>
      <c r="AG44" s="25"/>
      <c r="AH44" s="26"/>
      <c r="AI44" s="26"/>
      <c r="AJ44" s="26"/>
      <c r="AK44" s="25"/>
      <c r="AL44" s="25"/>
      <c r="AM44" s="25"/>
      <c r="AN44" s="218"/>
      <c r="AO44" s="24"/>
      <c r="AP44" s="24"/>
      <c r="AQ44" s="24"/>
      <c r="AR44" s="24"/>
      <c r="AS44" s="186"/>
      <c r="AT44" s="74"/>
      <c r="AV44" s="17" t="str">
        <f t="shared" si="27"/>
        <v>PARKER, Steven</v>
      </c>
      <c r="AW44" s="18" t="str">
        <f t="shared" si="28"/>
        <v xml:space="preserve"> (AUS)</v>
      </c>
      <c r="AX44" s="24" cm="1">
        <f t="array" ref="AX44:BB44">_xlfn.XLOOKUP($AV44,Fielding!$B$4:$B$35,Fielding!$E$4:$I$35,"")</f>
        <v>2</v>
      </c>
      <c r="AY44" s="24" t="str">
        <v>0</v>
      </c>
      <c r="AZ44" s="24" t="str">
        <v>0</v>
      </c>
      <c r="BA44">
        <v>0</v>
      </c>
      <c r="BB44" s="22">
        <v>16</v>
      </c>
    </row>
    <row r="45" spans="1:54" ht="13.6" customHeight="1" x14ac:dyDescent="0.3">
      <c r="A45" s="136"/>
      <c r="B45" s="70">
        <f t="shared" si="14"/>
        <v>42</v>
      </c>
      <c r="C45" s="17" t="s">
        <v>513</v>
      </c>
      <c r="D45" s="18" t="s">
        <v>419</v>
      </c>
      <c r="E45" s="71">
        <f t="shared" si="15"/>
        <v>1</v>
      </c>
      <c r="F45" s="72">
        <f t="shared" si="16"/>
        <v>0</v>
      </c>
      <c r="G45" s="384" t="str">
        <f t="shared" si="17"/>
        <v>-</v>
      </c>
      <c r="H45" s="72">
        <f t="shared" si="18"/>
        <v>14.6</v>
      </c>
      <c r="I45" s="384">
        <f t="shared" si="19"/>
        <v>1</v>
      </c>
      <c r="J45" s="72" t="str">
        <f t="shared" si="20"/>
        <v/>
      </c>
      <c r="K45" s="384" t="str">
        <f t="shared" si="21"/>
        <v/>
      </c>
      <c r="L45" s="186"/>
      <c r="M45" s="22">
        <f t="shared" si="22"/>
        <v>14.6</v>
      </c>
      <c r="O45" s="129"/>
      <c r="P45" s="17" t="str">
        <f t="shared" si="23"/>
        <v>THORNLEY, Travis</v>
      </c>
      <c r="Q45" s="18" t="str">
        <f t="shared" si="24"/>
        <v xml:space="preserve"> (AUS)</v>
      </c>
      <c r="R45" s="24" cm="1">
        <f t="array" ref="R45:AA45">_xlfn.XLOOKUP($P45,Batting!$B$5:$B$65,Batting!$D$5:$M$65,"")</f>
        <v>1</v>
      </c>
      <c r="S45" s="19" t="str">
        <v>-</v>
      </c>
      <c r="T45" s="19" t="str">
        <v>-</v>
      </c>
      <c r="U45" s="19" t="str">
        <v>-</v>
      </c>
      <c r="V45" s="20" t="str">
        <v>-</v>
      </c>
      <c r="W45" s="19">
        <v>0</v>
      </c>
      <c r="X45" s="21" t="str">
        <v>-</v>
      </c>
      <c r="Y45" s="73" t="e">
        <v>#VALUE!</v>
      </c>
      <c r="Z45" s="214">
        <v>0</v>
      </c>
      <c r="AA45" s="34">
        <v>0</v>
      </c>
      <c r="AC45" s="17" t="str">
        <f t="shared" si="25"/>
        <v>THORNLEY, Travis</v>
      </c>
      <c r="AD45" s="18" t="str">
        <f t="shared" si="26"/>
        <v xml:space="preserve"> (AUS)</v>
      </c>
      <c r="AE45" s="24" cm="1">
        <f t="array" ref="AE45:AT45">_xlfn.XLOOKUP($AC45,Bowling!$B$4:$B$55,Bowling!$D$4:$S$55,"")</f>
        <v>1</v>
      </c>
      <c r="AF45" s="19">
        <v>1</v>
      </c>
      <c r="AG45" s="25">
        <v>3</v>
      </c>
      <c r="AH45" s="26">
        <v>0</v>
      </c>
      <c r="AI45" s="26">
        <v>27</v>
      </c>
      <c r="AJ45" s="26">
        <v>1</v>
      </c>
      <c r="AK45" s="25">
        <v>3</v>
      </c>
      <c r="AL45" s="25">
        <v>9</v>
      </c>
      <c r="AM45" s="25">
        <v>27</v>
      </c>
      <c r="AN45" s="218">
        <v>0</v>
      </c>
      <c r="AO45" s="24">
        <v>3</v>
      </c>
      <c r="AP45" s="24">
        <v>0</v>
      </c>
      <c r="AQ45" s="24">
        <v>27</v>
      </c>
      <c r="AR45" s="24">
        <v>1</v>
      </c>
      <c r="AS45" s="186">
        <v>0</v>
      </c>
      <c r="AT45" s="74">
        <v>14.6</v>
      </c>
      <c r="AV45" s="17" t="str">
        <f t="shared" si="27"/>
        <v>THORNLEY, Travis</v>
      </c>
      <c r="AW45" s="18" t="str">
        <f t="shared" si="28"/>
        <v xml:space="preserve"> (AUS)</v>
      </c>
      <c r="AX45" s="24" t="str" cm="1">
        <f t="array" ref="AX45">_xlfn.XLOOKUP($AV45,Fielding!$B$4:$B$35,Fielding!$E$4:$I$35,"")</f>
        <v/>
      </c>
      <c r="AY45" s="24"/>
      <c r="AZ45" s="24"/>
      <c r="BB45" s="22"/>
    </row>
    <row r="46" spans="1:54" ht="13.6" customHeight="1" x14ac:dyDescent="0.3">
      <c r="A46" s="136"/>
      <c r="B46" s="70">
        <f t="shared" si="14"/>
        <v>43</v>
      </c>
      <c r="C46" s="17" t="s">
        <v>297</v>
      </c>
      <c r="D46" s="18" t="s">
        <v>419</v>
      </c>
      <c r="E46" s="71">
        <f t="shared" si="15"/>
        <v>6</v>
      </c>
      <c r="F46" s="72">
        <f t="shared" si="16"/>
        <v>0</v>
      </c>
      <c r="G46" s="384">
        <f t="shared" si="17"/>
        <v>7</v>
      </c>
      <c r="H46" s="72">
        <f t="shared" si="18"/>
        <v>12.399999999999999</v>
      </c>
      <c r="I46" s="384">
        <f t="shared" si="19"/>
        <v>2</v>
      </c>
      <c r="J46" s="72" t="str">
        <f t="shared" si="20"/>
        <v/>
      </c>
      <c r="K46" s="384" t="str">
        <f t="shared" si="21"/>
        <v/>
      </c>
      <c r="L46" s="186"/>
      <c r="M46" s="22">
        <f t="shared" si="22"/>
        <v>12.399999999999999</v>
      </c>
      <c r="O46" s="129"/>
      <c r="P46" s="17" t="str">
        <f t="shared" si="23"/>
        <v>DALE, Colin</v>
      </c>
      <c r="Q46" s="18" t="str">
        <f t="shared" si="24"/>
        <v xml:space="preserve"> (AUS)</v>
      </c>
      <c r="R46" s="24" cm="1">
        <f t="array" ref="R46:AA46">_xlfn.XLOOKUP($P46,Batting!$B$5:$B$65,Batting!$D$5:$M$65,"")</f>
        <v>6</v>
      </c>
      <c r="S46" s="19">
        <v>2</v>
      </c>
      <c r="T46" s="19">
        <v>1</v>
      </c>
      <c r="U46" s="19">
        <v>7</v>
      </c>
      <c r="V46" s="20">
        <v>5</v>
      </c>
      <c r="W46" s="19">
        <v>0</v>
      </c>
      <c r="X46" s="21">
        <v>7</v>
      </c>
      <c r="Y46" s="73" t="str">
        <v/>
      </c>
      <c r="Z46" s="214">
        <v>0</v>
      </c>
      <c r="AA46" s="34">
        <v>0</v>
      </c>
      <c r="AC46" s="17" t="str">
        <f t="shared" si="25"/>
        <v>DALE, Colin</v>
      </c>
      <c r="AD46" s="18" t="str">
        <f t="shared" si="26"/>
        <v xml:space="preserve"> (AUS)</v>
      </c>
      <c r="AE46" s="24" cm="1">
        <f t="array" ref="AE46:AT46">_xlfn.XLOOKUP($AC46,Bowling!$B$4:$B$55,Bowling!$D$4:$S$55,"")</f>
        <v>6</v>
      </c>
      <c r="AF46" s="19">
        <v>6</v>
      </c>
      <c r="AG46" s="25">
        <v>16.333333333333332</v>
      </c>
      <c r="AH46" s="26">
        <v>5</v>
      </c>
      <c r="AI46" s="26">
        <v>138</v>
      </c>
      <c r="AJ46" s="26">
        <v>2</v>
      </c>
      <c r="AK46" s="25">
        <v>8.1666666666666661</v>
      </c>
      <c r="AL46" s="25">
        <v>8.4489795918367356</v>
      </c>
      <c r="AM46" s="25">
        <v>69</v>
      </c>
      <c r="AN46" s="218">
        <v>0</v>
      </c>
      <c r="AO46" s="24">
        <v>1.6666666666666665</v>
      </c>
      <c r="AP46" s="24">
        <v>0</v>
      </c>
      <c r="AQ46" s="24">
        <v>15</v>
      </c>
      <c r="AR46" s="24">
        <v>1</v>
      </c>
      <c r="AS46" s="186">
        <v>0</v>
      </c>
      <c r="AT46" s="74">
        <v>12.399999999999999</v>
      </c>
      <c r="AV46" s="17" t="str">
        <f t="shared" si="27"/>
        <v>DALE, Colin</v>
      </c>
      <c r="AW46" s="18" t="str">
        <f t="shared" si="28"/>
        <v xml:space="preserve"> (AUS)</v>
      </c>
      <c r="AX46" s="24" t="str" cm="1">
        <f t="array" ref="AX46">_xlfn.XLOOKUP($AV46,Fielding!$B$4:$B$35,Fielding!$E$4:$I$35,"")</f>
        <v/>
      </c>
      <c r="AY46" s="24"/>
      <c r="AZ46" s="24"/>
      <c r="BB46" s="22"/>
    </row>
    <row r="47" spans="1:54" ht="13.6" customHeight="1" x14ac:dyDescent="0.3">
      <c r="A47" s="136"/>
      <c r="B47" s="70">
        <f t="shared" si="14"/>
        <v>44</v>
      </c>
      <c r="C47" s="17" t="s">
        <v>156</v>
      </c>
      <c r="D47" s="18" t="s">
        <v>419</v>
      </c>
      <c r="E47" s="71">
        <f t="shared" si="15"/>
        <v>1</v>
      </c>
      <c r="F47" s="72">
        <f t="shared" si="16"/>
        <v>17</v>
      </c>
      <c r="G47" s="384">
        <f t="shared" si="17"/>
        <v>24</v>
      </c>
      <c r="H47" s="72">
        <f t="shared" si="18"/>
        <v>-7.4</v>
      </c>
      <c r="I47" s="384" t="str">
        <f t="shared" si="19"/>
        <v/>
      </c>
      <c r="J47" s="72" t="str">
        <f t="shared" si="20"/>
        <v/>
      </c>
      <c r="K47" s="384" t="str">
        <f t="shared" si="21"/>
        <v/>
      </c>
      <c r="L47" s="186"/>
      <c r="M47" s="22">
        <f t="shared" si="22"/>
        <v>9.6</v>
      </c>
      <c r="O47" s="129"/>
      <c r="P47" s="17" t="str">
        <f t="shared" si="23"/>
        <v>PINDER, Jesse</v>
      </c>
      <c r="Q47" s="18" t="str">
        <f t="shared" si="24"/>
        <v xml:space="preserve"> (AUS)</v>
      </c>
      <c r="R47" s="24" cm="1">
        <f t="array" ref="R47:AA47">_xlfn.XLOOKUP($P47,Batting!$B$5:$B$65,Batting!$D$5:$M$65,"")</f>
        <v>1</v>
      </c>
      <c r="S47" s="19">
        <v>1</v>
      </c>
      <c r="T47" s="19">
        <v>0</v>
      </c>
      <c r="U47" s="19">
        <v>24</v>
      </c>
      <c r="V47" s="20">
        <v>24</v>
      </c>
      <c r="W47" s="19">
        <v>0</v>
      </c>
      <c r="X47" s="21">
        <v>24</v>
      </c>
      <c r="Y47" s="73" t="str">
        <v/>
      </c>
      <c r="Z47" s="214">
        <v>0</v>
      </c>
      <c r="AA47" s="34">
        <v>17</v>
      </c>
      <c r="AC47" s="17" t="str">
        <f t="shared" si="25"/>
        <v>PINDER, Jesse</v>
      </c>
      <c r="AD47" s="18" t="str">
        <f t="shared" si="26"/>
        <v xml:space="preserve"> (AUS)</v>
      </c>
      <c r="AE47" s="24" cm="1">
        <f t="array" ref="AE47:AT47">_xlfn.XLOOKUP($AC47,Bowling!$B$4:$B$55,Bowling!$D$4:$S$55,"")</f>
        <v>1</v>
      </c>
      <c r="AF47" s="19">
        <v>1</v>
      </c>
      <c r="AG47" s="25">
        <v>3</v>
      </c>
      <c r="AH47" s="26">
        <v>0</v>
      </c>
      <c r="AI47" s="26">
        <v>37</v>
      </c>
      <c r="AJ47" s="26">
        <v>0</v>
      </c>
      <c r="AK47" s="25" t="str">
        <v>-</v>
      </c>
      <c r="AL47" s="25">
        <v>12.333333333333334</v>
      </c>
      <c r="AM47" s="25" t="str">
        <v>-</v>
      </c>
      <c r="AN47" s="218">
        <v>0</v>
      </c>
      <c r="AO47" s="24">
        <v>2</v>
      </c>
      <c r="AP47" s="24">
        <v>0</v>
      </c>
      <c r="AQ47" s="24">
        <v>9</v>
      </c>
      <c r="AR47" s="24">
        <v>0</v>
      </c>
      <c r="AS47" s="186">
        <v>0</v>
      </c>
      <c r="AT47" s="74">
        <v>-7.4</v>
      </c>
      <c r="AV47" s="17" t="str">
        <f t="shared" si="27"/>
        <v>PINDER, Jesse</v>
      </c>
      <c r="AW47" s="18" t="str">
        <f t="shared" si="28"/>
        <v xml:space="preserve"> (AUS)</v>
      </c>
      <c r="AX47" s="24" t="str" cm="1">
        <f t="array" ref="AX47">_xlfn.XLOOKUP($AV47,Fielding!$B$4:$B$35,Fielding!$E$4:$I$35,"")</f>
        <v/>
      </c>
      <c r="AY47" s="24"/>
      <c r="AZ47" s="24"/>
      <c r="BB47" s="22"/>
    </row>
    <row r="48" spans="1:54" ht="13.6" customHeight="1" x14ac:dyDescent="0.3">
      <c r="A48" s="136"/>
      <c r="B48" s="70">
        <f t="shared" si="14"/>
        <v>45</v>
      </c>
      <c r="C48" s="17" t="s">
        <v>335</v>
      </c>
      <c r="D48" s="18" t="s">
        <v>423</v>
      </c>
      <c r="E48" s="71">
        <f t="shared" si="15"/>
        <v>1</v>
      </c>
      <c r="F48" s="72">
        <f t="shared" si="16"/>
        <v>9</v>
      </c>
      <c r="G48" s="384">
        <f t="shared" si="17"/>
        <v>16</v>
      </c>
      <c r="H48" s="72" t="str">
        <f t="shared" si="18"/>
        <v/>
      </c>
      <c r="I48" s="384" t="str">
        <f t="shared" si="19"/>
        <v/>
      </c>
      <c r="J48" s="72" t="str">
        <f t="shared" si="20"/>
        <v/>
      </c>
      <c r="K48" s="384" t="str">
        <f t="shared" si="21"/>
        <v/>
      </c>
      <c r="L48" s="186"/>
      <c r="M48" s="22">
        <f t="shared" si="22"/>
        <v>9</v>
      </c>
      <c r="O48" s="129"/>
      <c r="P48" s="17" t="str">
        <f t="shared" si="23"/>
        <v>HESTER, Andrew</v>
      </c>
      <c r="Q48" s="18" t="str">
        <f t="shared" si="24"/>
        <v xml:space="preserve"> (ENG)</v>
      </c>
      <c r="R48" s="24" cm="1">
        <f t="array" ref="R48:AA48">_xlfn.XLOOKUP($P48,Batting!$B$5:$B$65,Batting!$D$5:$M$65,"")</f>
        <v>1</v>
      </c>
      <c r="S48" s="19">
        <v>1</v>
      </c>
      <c r="T48" s="19">
        <v>0</v>
      </c>
      <c r="U48" s="19">
        <v>16</v>
      </c>
      <c r="V48" s="20">
        <v>16</v>
      </c>
      <c r="W48" s="19">
        <v>0</v>
      </c>
      <c r="X48" s="21">
        <v>16</v>
      </c>
      <c r="Y48" s="73" t="str">
        <v/>
      </c>
      <c r="Z48" s="214">
        <v>0</v>
      </c>
      <c r="AA48" s="34">
        <v>9</v>
      </c>
      <c r="AC48" s="17" t="str">
        <f t="shared" si="25"/>
        <v>HESTER, Andrew</v>
      </c>
      <c r="AD48" s="18" t="str">
        <f t="shared" si="26"/>
        <v xml:space="preserve"> (ENG)</v>
      </c>
      <c r="AE48" s="24" t="str" cm="1">
        <f t="array" ref="AE48">_xlfn.XLOOKUP($AC48,Bowling!$B$4:$B$55,Bowling!$D$4:$S$55,"")</f>
        <v/>
      </c>
      <c r="AF48" s="19"/>
      <c r="AG48" s="25"/>
      <c r="AH48" s="26"/>
      <c r="AI48" s="26"/>
      <c r="AJ48" s="26"/>
      <c r="AK48" s="25"/>
      <c r="AL48" s="25"/>
      <c r="AM48" s="25"/>
      <c r="AN48" s="218"/>
      <c r="AO48" s="24"/>
      <c r="AP48" s="24"/>
      <c r="AQ48" s="24"/>
      <c r="AR48" s="24"/>
      <c r="AS48" s="186"/>
      <c r="AT48" s="74"/>
      <c r="AV48" s="17" t="str">
        <f t="shared" si="27"/>
        <v>HESTER, Andrew</v>
      </c>
      <c r="AW48" s="18" t="str">
        <f t="shared" si="28"/>
        <v xml:space="preserve"> (ENG)</v>
      </c>
      <c r="AX48" s="24" t="str" cm="1">
        <f t="array" ref="AX48">_xlfn.XLOOKUP($AV48,Fielding!$B$4:$B$35,Fielding!$E$4:$I$35,"")</f>
        <v/>
      </c>
      <c r="AY48" s="24"/>
      <c r="AZ48" s="24"/>
      <c r="BB48" s="22"/>
    </row>
    <row r="49" spans="1:61" ht="13.6" customHeight="1" x14ac:dyDescent="0.3">
      <c r="A49" s="136"/>
      <c r="B49" s="70">
        <f t="shared" si="14"/>
        <v>46</v>
      </c>
      <c r="C49" s="17" t="s">
        <v>337</v>
      </c>
      <c r="D49" s="18" t="s">
        <v>430</v>
      </c>
      <c r="E49" s="71">
        <f t="shared" si="15"/>
        <v>1</v>
      </c>
      <c r="F49" s="72">
        <f t="shared" si="16"/>
        <v>0</v>
      </c>
      <c r="G49" s="384" t="str">
        <f t="shared" si="17"/>
        <v>-</v>
      </c>
      <c r="H49" s="72">
        <f t="shared" si="18"/>
        <v>8.4</v>
      </c>
      <c r="I49" s="384">
        <f t="shared" si="19"/>
        <v>1</v>
      </c>
      <c r="J49" s="72" t="str">
        <f t="shared" si="20"/>
        <v/>
      </c>
      <c r="K49" s="384" t="str">
        <f t="shared" si="21"/>
        <v/>
      </c>
      <c r="L49" s="186"/>
      <c r="M49" s="22">
        <f t="shared" si="22"/>
        <v>8.4</v>
      </c>
      <c r="O49" s="129"/>
      <c r="P49" s="17" t="str">
        <f t="shared" si="23"/>
        <v>PATEL, Vansh</v>
      </c>
      <c r="Q49" s="18" t="str">
        <f t="shared" si="24"/>
        <v xml:space="preserve"> (IND)</v>
      </c>
      <c r="R49" s="24" cm="1">
        <f t="array" ref="R49:AA49">_xlfn.XLOOKUP($P49,Batting!$B$5:$B$65,Batting!$D$5:$M$65,"")</f>
        <v>1</v>
      </c>
      <c r="S49" s="19" t="str">
        <v>-</v>
      </c>
      <c r="T49" s="19" t="str">
        <v>-</v>
      </c>
      <c r="U49" s="19" t="str">
        <v>-</v>
      </c>
      <c r="V49" s="20" t="str">
        <v>-</v>
      </c>
      <c r="W49" s="19">
        <v>0</v>
      </c>
      <c r="X49" s="21" t="str">
        <v>-</v>
      </c>
      <c r="Y49" s="73" t="e">
        <v>#VALUE!</v>
      </c>
      <c r="Z49" s="214">
        <v>0</v>
      </c>
      <c r="AA49" s="34">
        <v>0</v>
      </c>
      <c r="AC49" s="17" t="str">
        <f t="shared" si="25"/>
        <v>PATEL, Vansh</v>
      </c>
      <c r="AD49" s="18" t="str">
        <f t="shared" si="26"/>
        <v xml:space="preserve"> (IND)</v>
      </c>
      <c r="AE49" s="24" cm="1">
        <f t="array" ref="AE49:AT49">_xlfn.XLOOKUP($AC49,Bowling!$B$4:$B$55,Bowling!$D$4:$S$55,"")</f>
        <v>1</v>
      </c>
      <c r="AF49" s="19">
        <v>1</v>
      </c>
      <c r="AG49" s="25">
        <v>8</v>
      </c>
      <c r="AH49" s="26">
        <v>0</v>
      </c>
      <c r="AI49" s="26">
        <v>58</v>
      </c>
      <c r="AJ49" s="26">
        <v>1</v>
      </c>
      <c r="AK49" s="25">
        <v>8</v>
      </c>
      <c r="AL49" s="25">
        <v>7.25</v>
      </c>
      <c r="AM49" s="25">
        <v>58</v>
      </c>
      <c r="AN49" s="218">
        <v>0</v>
      </c>
      <c r="AO49" s="24">
        <v>8</v>
      </c>
      <c r="AP49" s="24">
        <v>0</v>
      </c>
      <c r="AQ49" s="24">
        <v>58</v>
      </c>
      <c r="AR49" s="24">
        <v>1</v>
      </c>
      <c r="AS49" s="186">
        <v>0</v>
      </c>
      <c r="AT49" s="74">
        <v>8.4</v>
      </c>
      <c r="AV49" s="17" t="str">
        <f t="shared" si="27"/>
        <v>PATEL, Vansh</v>
      </c>
      <c r="AW49" s="18" t="str">
        <f t="shared" si="28"/>
        <v xml:space="preserve"> (IND)</v>
      </c>
      <c r="AX49" s="24" t="str" cm="1">
        <f t="array" ref="AX49">_xlfn.XLOOKUP($AV49,Fielding!$B$4:$B$35,Fielding!$E$4:$I$35,"")</f>
        <v/>
      </c>
      <c r="AY49" s="24"/>
      <c r="AZ49" s="24"/>
      <c r="BB49" s="22"/>
    </row>
    <row r="50" spans="1:61" ht="13.6" customHeight="1" x14ac:dyDescent="0.3">
      <c r="A50" s="136"/>
      <c r="B50" s="70">
        <f t="shared" si="14"/>
        <v>47</v>
      </c>
      <c r="C50" s="17" t="s">
        <v>205</v>
      </c>
      <c r="D50" s="18" t="s">
        <v>421</v>
      </c>
      <c r="E50" s="71">
        <f t="shared" si="15"/>
        <v>1</v>
      </c>
      <c r="F50" s="72">
        <f t="shared" si="16"/>
        <v>7</v>
      </c>
      <c r="G50" s="384">
        <f t="shared" si="17"/>
        <v>14</v>
      </c>
      <c r="H50" s="72" t="str">
        <f t="shared" si="18"/>
        <v/>
      </c>
      <c r="I50" s="384" t="str">
        <f t="shared" si="19"/>
        <v/>
      </c>
      <c r="J50" s="72" t="str">
        <f t="shared" si="20"/>
        <v/>
      </c>
      <c r="K50" s="384" t="str">
        <f t="shared" si="21"/>
        <v/>
      </c>
      <c r="L50" s="186"/>
      <c r="M50" s="22">
        <f t="shared" si="22"/>
        <v>7</v>
      </c>
      <c r="O50" s="129"/>
      <c r="P50" s="17" t="str">
        <f t="shared" si="23"/>
        <v>PILLAY, Viv</v>
      </c>
      <c r="Q50" s="18" t="str">
        <f t="shared" si="24"/>
        <v xml:space="preserve"> (SA)</v>
      </c>
      <c r="R50" s="24" cm="1">
        <f t="array" ref="R50:AA50">_xlfn.XLOOKUP($P50,Batting!$B$5:$B$65,Batting!$D$5:$M$65,"")</f>
        <v>1</v>
      </c>
      <c r="S50" s="19">
        <v>1</v>
      </c>
      <c r="T50" s="19">
        <v>0</v>
      </c>
      <c r="U50" s="19">
        <v>14</v>
      </c>
      <c r="V50" s="20">
        <v>14</v>
      </c>
      <c r="W50" s="19">
        <v>0</v>
      </c>
      <c r="X50" s="21">
        <v>14</v>
      </c>
      <c r="Y50" s="73" t="str">
        <v/>
      </c>
      <c r="Z50" s="214">
        <v>0</v>
      </c>
      <c r="AA50" s="34">
        <v>7</v>
      </c>
      <c r="AC50" s="17" t="str">
        <f t="shared" si="25"/>
        <v>PILLAY, Viv</v>
      </c>
      <c r="AD50" s="18" t="str">
        <f t="shared" si="26"/>
        <v xml:space="preserve"> (SA)</v>
      </c>
      <c r="AE50" s="24" t="str" cm="1">
        <f t="array" ref="AE50">_xlfn.XLOOKUP($AC50,Bowling!$B$4:$B$55,Bowling!$D$4:$S$55,"")</f>
        <v/>
      </c>
      <c r="AF50" s="19"/>
      <c r="AG50" s="25"/>
      <c r="AH50" s="26"/>
      <c r="AI50" s="26"/>
      <c r="AJ50" s="26"/>
      <c r="AK50" s="25"/>
      <c r="AL50" s="25"/>
      <c r="AM50" s="25"/>
      <c r="AN50" s="218"/>
      <c r="AO50" s="24"/>
      <c r="AP50" s="24"/>
      <c r="AQ50" s="24"/>
      <c r="AR50" s="24"/>
      <c r="AS50" s="186"/>
      <c r="AT50" s="74"/>
      <c r="AV50" s="17" t="str">
        <f t="shared" si="27"/>
        <v>PILLAY, Viv</v>
      </c>
      <c r="AW50" s="18" t="str">
        <f t="shared" si="28"/>
        <v xml:space="preserve"> (SA)</v>
      </c>
      <c r="AX50" s="24" t="str" cm="1">
        <f t="array" ref="AX50">_xlfn.XLOOKUP($AV50,Fielding!$B$4:$B$35,Fielding!$E$4:$I$35,"")</f>
        <v/>
      </c>
      <c r="AY50" s="24"/>
      <c r="AZ50" s="24"/>
      <c r="BB50" s="22"/>
    </row>
    <row r="51" spans="1:61" ht="13.6" customHeight="1" x14ac:dyDescent="0.3">
      <c r="A51" s="136"/>
      <c r="B51" s="70">
        <f t="shared" si="14"/>
        <v>48</v>
      </c>
      <c r="C51" s="17" t="s">
        <v>290</v>
      </c>
      <c r="D51" s="18" t="s">
        <v>423</v>
      </c>
      <c r="E51" s="71">
        <f t="shared" si="15"/>
        <v>4</v>
      </c>
      <c r="F51" s="72">
        <f t="shared" si="16"/>
        <v>1</v>
      </c>
      <c r="G51" s="384">
        <f t="shared" si="17"/>
        <v>15</v>
      </c>
      <c r="H51" s="72">
        <f t="shared" si="18"/>
        <v>-3</v>
      </c>
      <c r="I51" s="384" t="str">
        <f t="shared" si="19"/>
        <v/>
      </c>
      <c r="J51" s="72">
        <f t="shared" si="20"/>
        <v>8</v>
      </c>
      <c r="K51" s="384">
        <f t="shared" si="21"/>
        <v>1</v>
      </c>
      <c r="L51" s="186"/>
      <c r="M51" s="22">
        <f t="shared" si="22"/>
        <v>6</v>
      </c>
      <c r="O51" s="129"/>
      <c r="P51" s="17" t="str">
        <f t="shared" si="23"/>
        <v>LITTLE, Andrew</v>
      </c>
      <c r="Q51" s="18" t="str">
        <f t="shared" si="24"/>
        <v xml:space="preserve"> (ENG)</v>
      </c>
      <c r="R51" s="24" cm="1">
        <f t="array" ref="R51:AA51">_xlfn.XLOOKUP($P51,Batting!$B$5:$B$65,Batting!$D$5:$M$65,"")</f>
        <v>4</v>
      </c>
      <c r="S51" s="19">
        <v>4</v>
      </c>
      <c r="T51" s="19">
        <v>2</v>
      </c>
      <c r="U51" s="19">
        <v>15</v>
      </c>
      <c r="V51" s="20">
        <v>6</v>
      </c>
      <c r="W51" s="19">
        <v>0</v>
      </c>
      <c r="X51" s="21">
        <v>7.5</v>
      </c>
      <c r="Y51" s="73" t="str">
        <v/>
      </c>
      <c r="Z51" s="214">
        <v>0</v>
      </c>
      <c r="AA51" s="34">
        <v>1</v>
      </c>
      <c r="AC51" s="17" t="str">
        <f t="shared" si="25"/>
        <v>LITTLE, Andrew</v>
      </c>
      <c r="AD51" s="18" t="str">
        <f t="shared" si="26"/>
        <v xml:space="preserve"> (ENG)</v>
      </c>
      <c r="AE51" s="24" cm="1">
        <f t="array" ref="AE51:AT51">_xlfn.XLOOKUP($AC51,Bowling!$B$4:$B$55,Bowling!$D$4:$S$55,"")</f>
        <v>4</v>
      </c>
      <c r="AF51" s="19">
        <v>1</v>
      </c>
      <c r="AG51" s="25">
        <v>1</v>
      </c>
      <c r="AH51" s="26">
        <v>0</v>
      </c>
      <c r="AI51" s="26">
        <v>15</v>
      </c>
      <c r="AJ51" s="26">
        <v>0</v>
      </c>
      <c r="AK51" s="25" t="str">
        <v>-</v>
      </c>
      <c r="AL51" s="25">
        <v>15</v>
      </c>
      <c r="AM51" s="25" t="str">
        <v>-</v>
      </c>
      <c r="AN51" s="218">
        <v>0</v>
      </c>
      <c r="AO51" s="24">
        <v>1</v>
      </c>
      <c r="AP51" s="24">
        <v>0</v>
      </c>
      <c r="AQ51" s="24">
        <v>15</v>
      </c>
      <c r="AR51" s="24">
        <v>0</v>
      </c>
      <c r="AS51" s="186">
        <v>0</v>
      </c>
      <c r="AT51" s="74">
        <v>-3</v>
      </c>
      <c r="AV51" s="17" t="str">
        <f t="shared" si="27"/>
        <v>LITTLE, Andrew</v>
      </c>
      <c r="AW51" s="18" t="str">
        <f t="shared" si="28"/>
        <v xml:space="preserve"> (ENG)</v>
      </c>
      <c r="AX51" s="24" cm="1">
        <f t="array" ref="AX51:BB51">_xlfn.XLOOKUP($AV51,Fielding!$B$4:$B$35,Fielding!$E$4:$I$35,"")</f>
        <v>1</v>
      </c>
      <c r="AY51" s="24" t="str">
        <v>0</v>
      </c>
      <c r="AZ51" s="24" t="str">
        <v>0</v>
      </c>
      <c r="BA51">
        <v>0</v>
      </c>
      <c r="BB51" s="22">
        <v>8</v>
      </c>
    </row>
    <row r="52" spans="1:61" ht="13.6" customHeight="1" x14ac:dyDescent="0.3">
      <c r="A52" s="136"/>
      <c r="B52" s="70">
        <f t="shared" si="14"/>
        <v>49</v>
      </c>
      <c r="C52" s="17" t="s">
        <v>208</v>
      </c>
      <c r="D52" s="18" t="s">
        <v>429</v>
      </c>
      <c r="E52" s="71">
        <f t="shared" si="15"/>
        <v>1</v>
      </c>
      <c r="F52" s="72">
        <f t="shared" si="16"/>
        <v>8</v>
      </c>
      <c r="G52" s="384">
        <f t="shared" si="17"/>
        <v>8</v>
      </c>
      <c r="H52" s="72">
        <f t="shared" si="18"/>
        <v>-5.6</v>
      </c>
      <c r="I52" s="384" t="str">
        <f t="shared" si="19"/>
        <v/>
      </c>
      <c r="J52" s="72" t="str">
        <f t="shared" si="20"/>
        <v/>
      </c>
      <c r="K52" s="384" t="str">
        <f t="shared" si="21"/>
        <v/>
      </c>
      <c r="L52" s="186"/>
      <c r="M52" s="22">
        <f t="shared" si="22"/>
        <v>2.4000000000000004</v>
      </c>
      <c r="O52" s="129"/>
      <c r="P52" s="17" t="str">
        <f t="shared" si="23"/>
        <v>MEMAPOURI, Ali</v>
      </c>
      <c r="Q52" s="18" t="str">
        <f t="shared" si="24"/>
        <v xml:space="preserve"> (IRN)</v>
      </c>
      <c r="R52" s="24" cm="1">
        <f t="array" ref="R52:AA52">_xlfn.XLOOKUP($P52,Batting!$B$5:$B$65,Batting!$D$5:$M$65,"")</f>
        <v>1</v>
      </c>
      <c r="S52" s="19">
        <v>1</v>
      </c>
      <c r="T52" s="19">
        <v>1</v>
      </c>
      <c r="U52" s="19">
        <v>8</v>
      </c>
      <c r="V52" s="20">
        <v>8</v>
      </c>
      <c r="W52" s="19" t="str">
        <v>*</v>
      </c>
      <c r="X52" s="21">
        <v>8</v>
      </c>
      <c r="Y52" s="73" t="str">
        <v>*</v>
      </c>
      <c r="Z52" s="214">
        <v>0</v>
      </c>
      <c r="AA52" s="34">
        <v>8</v>
      </c>
      <c r="AC52" s="17" t="str">
        <f t="shared" si="25"/>
        <v>MEMAPOURI, Ali</v>
      </c>
      <c r="AD52" s="18" t="str">
        <f t="shared" si="26"/>
        <v xml:space="preserve"> (IRN)</v>
      </c>
      <c r="AE52" s="24" cm="1">
        <f t="array" ref="AE52:AT52">_xlfn.XLOOKUP($AC52,Bowling!$B$4:$B$55,Bowling!$D$4:$S$55,"")</f>
        <v>1</v>
      </c>
      <c r="AF52" s="19">
        <v>1</v>
      </c>
      <c r="AG52" s="25">
        <v>4</v>
      </c>
      <c r="AH52" s="26">
        <v>0</v>
      </c>
      <c r="AI52" s="26">
        <v>28</v>
      </c>
      <c r="AJ52" s="26">
        <v>0</v>
      </c>
      <c r="AK52" s="25" t="str">
        <v>-</v>
      </c>
      <c r="AL52" s="25">
        <v>7</v>
      </c>
      <c r="AM52" s="25" t="str">
        <v>-</v>
      </c>
      <c r="AN52" s="218">
        <v>0</v>
      </c>
      <c r="AO52" s="24">
        <v>4</v>
      </c>
      <c r="AP52" s="24">
        <v>0</v>
      </c>
      <c r="AQ52" s="24">
        <v>28</v>
      </c>
      <c r="AR52" s="24">
        <v>0</v>
      </c>
      <c r="AS52" s="186">
        <v>0</v>
      </c>
      <c r="AT52" s="74">
        <v>-5.6</v>
      </c>
      <c r="AV52" s="17" t="str">
        <f t="shared" si="27"/>
        <v>MEMAPOURI, Ali</v>
      </c>
      <c r="AW52" s="18" t="str">
        <f t="shared" si="28"/>
        <v xml:space="preserve"> (IRN)</v>
      </c>
      <c r="AX52" s="24" t="str" cm="1">
        <f t="array" ref="AX52">_xlfn.XLOOKUP($AV52,Fielding!$B$4:$B$35,Fielding!$E$4:$I$35,"")</f>
        <v/>
      </c>
      <c r="AY52" s="24"/>
      <c r="AZ52" s="24"/>
      <c r="BB52" s="22"/>
    </row>
    <row r="53" spans="1:61" ht="13.6" customHeight="1" x14ac:dyDescent="0.3">
      <c r="A53" s="136"/>
      <c r="B53" s="70">
        <f t="shared" si="14"/>
        <v>50</v>
      </c>
      <c r="C53" s="17" t="s">
        <v>341</v>
      </c>
      <c r="D53" s="18" t="s">
        <v>423</v>
      </c>
      <c r="E53" s="71">
        <f t="shared" si="15"/>
        <v>1</v>
      </c>
      <c r="F53" s="72">
        <f t="shared" si="16"/>
        <v>0</v>
      </c>
      <c r="G53" s="384" t="str">
        <f t="shared" si="17"/>
        <v>-</v>
      </c>
      <c r="H53" s="72" t="str">
        <f t="shared" si="18"/>
        <v/>
      </c>
      <c r="I53" s="384" t="str">
        <f t="shared" si="19"/>
        <v/>
      </c>
      <c r="J53" s="72" t="str">
        <f t="shared" si="20"/>
        <v/>
      </c>
      <c r="K53" s="384" t="str">
        <f t="shared" si="21"/>
        <v/>
      </c>
      <c r="L53" s="186"/>
      <c r="M53" s="22">
        <f t="shared" si="22"/>
        <v>0</v>
      </c>
      <c r="O53" s="129"/>
      <c r="P53" s="17" t="str">
        <f t="shared" si="23"/>
        <v>VELT, Arthur</v>
      </c>
      <c r="Q53" s="18" t="str">
        <f t="shared" si="24"/>
        <v xml:space="preserve"> (ENG)</v>
      </c>
      <c r="R53" s="24" cm="1">
        <f t="array" ref="R53:AA53">_xlfn.XLOOKUP($P53,Batting!$B$5:$B$65,Batting!$D$5:$M$65,"")</f>
        <v>1</v>
      </c>
      <c r="S53" s="19" t="str">
        <v>-</v>
      </c>
      <c r="T53" s="19" t="str">
        <v>-</v>
      </c>
      <c r="U53" s="19" t="str">
        <v>-</v>
      </c>
      <c r="V53" s="20" t="str">
        <v>-</v>
      </c>
      <c r="W53" s="19">
        <v>0</v>
      </c>
      <c r="X53" s="21" t="str">
        <v>-</v>
      </c>
      <c r="Y53" s="73" t="e">
        <v>#VALUE!</v>
      </c>
      <c r="Z53" s="214">
        <v>0</v>
      </c>
      <c r="AA53" s="34">
        <v>0</v>
      </c>
      <c r="AC53" s="17" t="str">
        <f t="shared" si="25"/>
        <v>VELT, Arthur</v>
      </c>
      <c r="AD53" s="18" t="str">
        <f t="shared" si="26"/>
        <v xml:space="preserve"> (ENG)</v>
      </c>
      <c r="AE53" s="24" t="str" cm="1">
        <f t="array" ref="AE53">_xlfn.XLOOKUP($AC53,Bowling!$B$4:$B$55,Bowling!$D$4:$S$55,"")</f>
        <v/>
      </c>
      <c r="AF53" s="19"/>
      <c r="AG53" s="25"/>
      <c r="AH53" s="26"/>
      <c r="AI53" s="26"/>
      <c r="AJ53" s="26"/>
      <c r="AK53" s="25"/>
      <c r="AL53" s="25"/>
      <c r="AM53" s="25"/>
      <c r="AN53" s="218"/>
      <c r="AO53" s="24"/>
      <c r="AP53" s="24"/>
      <c r="AQ53" s="24"/>
      <c r="AR53" s="24"/>
      <c r="AS53" s="186"/>
      <c r="AT53" s="74"/>
      <c r="AV53" s="17" t="str">
        <f t="shared" si="27"/>
        <v>VELT, Arthur</v>
      </c>
      <c r="AW53" s="18" t="str">
        <f t="shared" si="28"/>
        <v xml:space="preserve"> (ENG)</v>
      </c>
      <c r="AX53" s="24" t="str" cm="1">
        <f t="array" ref="AX53">_xlfn.XLOOKUP($AV53,Fielding!$B$4:$B$35,Fielding!$E$4:$I$35,"")</f>
        <v/>
      </c>
      <c r="AY53" s="24"/>
      <c r="AZ53" s="24"/>
      <c r="BB53" s="22"/>
    </row>
    <row r="54" spans="1:61" ht="13.6" customHeight="1" x14ac:dyDescent="0.3">
      <c r="A54" s="136"/>
      <c r="B54" s="70">
        <f t="shared" si="14"/>
        <v>51</v>
      </c>
      <c r="C54" s="17" t="s">
        <v>472</v>
      </c>
      <c r="D54" s="18" t="s">
        <v>423</v>
      </c>
      <c r="E54" s="71">
        <f t="shared" si="15"/>
        <v>1</v>
      </c>
      <c r="F54" s="72">
        <f t="shared" si="16"/>
        <v>-1</v>
      </c>
      <c r="G54" s="384">
        <f t="shared" si="17"/>
        <v>6</v>
      </c>
      <c r="H54" s="72" t="str">
        <f t="shared" si="18"/>
        <v/>
      </c>
      <c r="I54" s="384" t="str">
        <f t="shared" si="19"/>
        <v/>
      </c>
      <c r="J54" s="72" t="str">
        <f t="shared" si="20"/>
        <v/>
      </c>
      <c r="K54" s="384" t="str">
        <f t="shared" si="21"/>
        <v/>
      </c>
      <c r="L54" s="186"/>
      <c r="M54" s="22">
        <f t="shared" si="22"/>
        <v>-1</v>
      </c>
      <c r="O54" s="129"/>
      <c r="P54" s="17" t="str">
        <f t="shared" si="23"/>
        <v>HARDY, Tim</v>
      </c>
      <c r="Q54" s="18" t="str">
        <f t="shared" si="24"/>
        <v xml:space="preserve"> (ENG)</v>
      </c>
      <c r="R54" s="24" cm="1">
        <f t="array" ref="R54:AA54">_xlfn.XLOOKUP($P54,Batting!$B$5:$B$65,Batting!$D$5:$M$65,"")</f>
        <v>1</v>
      </c>
      <c r="S54" s="19">
        <v>1</v>
      </c>
      <c r="T54" s="19">
        <v>0</v>
      </c>
      <c r="U54" s="19">
        <v>6</v>
      </c>
      <c r="V54" s="20">
        <v>6</v>
      </c>
      <c r="W54" s="19">
        <v>0</v>
      </c>
      <c r="X54" s="21">
        <v>6</v>
      </c>
      <c r="Y54" s="73" t="str">
        <v/>
      </c>
      <c r="Z54" s="214">
        <v>0</v>
      </c>
      <c r="AA54" s="34">
        <v>-1</v>
      </c>
      <c r="AC54" s="17" t="str">
        <f t="shared" si="25"/>
        <v>HARDY, Tim</v>
      </c>
      <c r="AD54" s="18" t="str">
        <f t="shared" si="26"/>
        <v xml:space="preserve"> (ENG)</v>
      </c>
      <c r="AE54" s="24" t="str" cm="1">
        <f t="array" ref="AE54">_xlfn.XLOOKUP($AC54,Bowling!$B$4:$B$55,Bowling!$D$4:$S$55,"")</f>
        <v/>
      </c>
      <c r="AF54" s="19"/>
      <c r="AG54" s="25"/>
      <c r="AH54" s="26"/>
      <c r="AI54" s="26"/>
      <c r="AJ54" s="26"/>
      <c r="AK54" s="25"/>
      <c r="AL54" s="25"/>
      <c r="AM54" s="25"/>
      <c r="AN54" s="218"/>
      <c r="AO54" s="24"/>
      <c r="AP54" s="24"/>
      <c r="AQ54" s="24"/>
      <c r="AR54" s="24"/>
      <c r="AS54" s="186"/>
      <c r="AT54" s="74"/>
      <c r="AV54" s="17" t="str">
        <f t="shared" si="27"/>
        <v>HARDY, Tim</v>
      </c>
      <c r="AW54" s="18" t="str">
        <f t="shared" si="28"/>
        <v xml:space="preserve"> (ENG)</v>
      </c>
      <c r="AX54" s="24" t="str" cm="1">
        <f t="array" ref="AX54">_xlfn.XLOOKUP($AV54,Fielding!$B$4:$B$35,Fielding!$E$4:$I$35,"")</f>
        <v/>
      </c>
      <c r="AY54" s="24"/>
      <c r="AZ54" s="24"/>
      <c r="BB54" s="22"/>
    </row>
    <row r="55" spans="1:61" ht="13.6" customHeight="1" x14ac:dyDescent="0.3">
      <c r="A55" s="136"/>
      <c r="B55" s="70">
        <f t="shared" si="14"/>
        <v>52</v>
      </c>
      <c r="C55" s="17" t="s">
        <v>354</v>
      </c>
      <c r="D55" s="18" t="s">
        <v>423</v>
      </c>
      <c r="E55" s="71">
        <f t="shared" si="15"/>
        <v>1</v>
      </c>
      <c r="F55" s="72">
        <f t="shared" si="16"/>
        <v>-1</v>
      </c>
      <c r="G55" s="384">
        <f t="shared" si="17"/>
        <v>6</v>
      </c>
      <c r="H55" s="72">
        <f t="shared" si="18"/>
        <v>-4.2</v>
      </c>
      <c r="I55" s="384" t="str">
        <f t="shared" si="19"/>
        <v/>
      </c>
      <c r="J55" s="72" t="str">
        <f t="shared" si="20"/>
        <v/>
      </c>
      <c r="K55" s="384" t="str">
        <f t="shared" si="21"/>
        <v/>
      </c>
      <c r="L55" s="186"/>
      <c r="M55" s="22">
        <f t="shared" si="22"/>
        <v>-5.2</v>
      </c>
      <c r="O55" s="129"/>
      <c r="P55" s="17" t="str">
        <f t="shared" si="23"/>
        <v>LLOYD, Mike</v>
      </c>
      <c r="Q55" s="18" t="str">
        <f t="shared" si="24"/>
        <v xml:space="preserve"> (ENG)</v>
      </c>
      <c r="R55" s="24" cm="1">
        <f t="array" ref="R55:AA55">_xlfn.XLOOKUP($P55,Batting!$B$5:$B$65,Batting!$D$5:$M$65,"")</f>
        <v>1</v>
      </c>
      <c r="S55" s="19">
        <v>1</v>
      </c>
      <c r="T55" s="19">
        <v>0</v>
      </c>
      <c r="U55" s="19">
        <v>6</v>
      </c>
      <c r="V55" s="20">
        <v>6</v>
      </c>
      <c r="W55" s="19">
        <v>0</v>
      </c>
      <c r="X55" s="21">
        <v>6</v>
      </c>
      <c r="Y55" s="73" t="str">
        <v/>
      </c>
      <c r="Z55" s="214">
        <v>0</v>
      </c>
      <c r="AA55" s="34">
        <v>-1</v>
      </c>
      <c r="AC55" s="17" t="str">
        <f t="shared" si="25"/>
        <v>LLOYD, Mike</v>
      </c>
      <c r="AD55" s="18" t="str">
        <f t="shared" si="26"/>
        <v xml:space="preserve"> (ENG)</v>
      </c>
      <c r="AE55" s="24" cm="1">
        <f t="array" ref="AE55:AT55">_xlfn.XLOOKUP($AC55,Bowling!$B$4:$B$55,Bowling!$D$4:$S$55,"")</f>
        <v>1</v>
      </c>
      <c r="AF55" s="19">
        <v>1</v>
      </c>
      <c r="AG55" s="25">
        <v>3</v>
      </c>
      <c r="AH55" s="26">
        <v>0</v>
      </c>
      <c r="AI55" s="26">
        <v>21</v>
      </c>
      <c r="AJ55" s="26">
        <v>0</v>
      </c>
      <c r="AK55" s="25" t="str">
        <v>-</v>
      </c>
      <c r="AL55" s="25">
        <v>7</v>
      </c>
      <c r="AM55" s="25" t="str">
        <v>-</v>
      </c>
      <c r="AN55" s="218">
        <v>0</v>
      </c>
      <c r="AO55" s="24">
        <v>3</v>
      </c>
      <c r="AP55" s="24">
        <v>0</v>
      </c>
      <c r="AQ55" s="24">
        <v>21</v>
      </c>
      <c r="AR55" s="24">
        <v>0</v>
      </c>
      <c r="AS55" s="186">
        <v>0</v>
      </c>
      <c r="AT55" s="74">
        <v>-4.2</v>
      </c>
      <c r="AV55" s="17" t="str">
        <f t="shared" si="27"/>
        <v>LLOYD, Mike</v>
      </c>
      <c r="AW55" s="18" t="str">
        <f t="shared" si="28"/>
        <v xml:space="preserve"> (ENG)</v>
      </c>
      <c r="AX55" s="24" t="str" cm="1">
        <f t="array" ref="AX55">_xlfn.XLOOKUP($AV55,Fielding!$B$4:$B$35,Fielding!$E$4:$I$35,"")</f>
        <v/>
      </c>
      <c r="AY55" s="24"/>
      <c r="AZ55" s="24"/>
      <c r="BB55" s="22"/>
    </row>
    <row r="56" spans="1:61" ht="13.6" customHeight="1" x14ac:dyDescent="0.3">
      <c r="A56" s="136"/>
      <c r="B56" s="70">
        <f t="shared" si="14"/>
        <v>53</v>
      </c>
      <c r="C56" s="17" t="s">
        <v>358</v>
      </c>
      <c r="D56" s="18" t="s">
        <v>431</v>
      </c>
      <c r="E56" s="71">
        <f t="shared" si="15"/>
        <v>1</v>
      </c>
      <c r="F56" s="72">
        <f t="shared" si="16"/>
        <v>-7</v>
      </c>
      <c r="G56" s="384" t="str">
        <f t="shared" si="17"/>
        <v/>
      </c>
      <c r="H56" s="72" t="str">
        <f t="shared" si="18"/>
        <v/>
      </c>
      <c r="I56" s="384" t="str">
        <f t="shared" si="19"/>
        <v/>
      </c>
      <c r="J56" s="72" t="str">
        <f t="shared" si="20"/>
        <v/>
      </c>
      <c r="K56" s="384" t="str">
        <f t="shared" si="21"/>
        <v/>
      </c>
      <c r="L56" s="186"/>
      <c r="M56" s="22">
        <f t="shared" si="22"/>
        <v>-7</v>
      </c>
      <c r="O56" s="129"/>
      <c r="P56" s="17" t="str">
        <f t="shared" si="23"/>
        <v>COLQUHOUN, Harry</v>
      </c>
      <c r="Q56" s="18" t="str">
        <f t="shared" si="24"/>
        <v xml:space="preserve"> (SCO)</v>
      </c>
      <c r="R56" s="24" cm="1">
        <f t="array" ref="R56:AA56">_xlfn.XLOOKUP($P56,Batting!$B$5:$B$65,Batting!$D$5:$M$65,"")</f>
        <v>1</v>
      </c>
      <c r="S56" s="19">
        <v>1</v>
      </c>
      <c r="T56" s="19">
        <v>0</v>
      </c>
      <c r="U56" s="19">
        <v>0</v>
      </c>
      <c r="V56" s="20">
        <v>0</v>
      </c>
      <c r="W56" s="19">
        <v>0</v>
      </c>
      <c r="X56" s="21">
        <v>0</v>
      </c>
      <c r="Y56" s="73" t="str">
        <v/>
      </c>
      <c r="Z56" s="214">
        <v>0</v>
      </c>
      <c r="AA56" s="34">
        <v>-7</v>
      </c>
      <c r="AC56" s="17" t="str">
        <f t="shared" si="25"/>
        <v>COLQUHOUN, Harry</v>
      </c>
      <c r="AD56" s="18" t="str">
        <f t="shared" si="26"/>
        <v xml:space="preserve"> (SCO)</v>
      </c>
      <c r="AE56" s="24" t="str" cm="1">
        <f t="array" ref="AE56">_xlfn.XLOOKUP($AC56,Bowling!$B$4:$B$55,Bowling!$D$4:$S$55,"")</f>
        <v/>
      </c>
      <c r="AF56" s="19"/>
      <c r="AG56" s="25"/>
      <c r="AH56" s="26"/>
      <c r="AI56" s="26"/>
      <c r="AJ56" s="26"/>
      <c r="AK56" s="25"/>
      <c r="AL56" s="25"/>
      <c r="AM56" s="25"/>
      <c r="AN56" s="218"/>
      <c r="AO56" s="24"/>
      <c r="AP56" s="24"/>
      <c r="AQ56" s="24"/>
      <c r="AR56" s="24"/>
      <c r="AS56" s="186"/>
      <c r="AT56" s="74"/>
      <c r="AV56" s="17" t="str">
        <f t="shared" si="27"/>
        <v>COLQUHOUN, Harry</v>
      </c>
      <c r="AW56" s="18" t="str">
        <f t="shared" si="28"/>
        <v xml:space="preserve"> (SCO)</v>
      </c>
      <c r="AX56" s="24" t="str" cm="1">
        <f t="array" ref="AX56">_xlfn.XLOOKUP($AV56,Fielding!$B$4:$B$35,Fielding!$E$4:$I$35,"")</f>
        <v/>
      </c>
      <c r="AY56" s="24"/>
      <c r="AZ56" s="24"/>
      <c r="BB56" s="22"/>
    </row>
    <row r="57" spans="1:61" ht="13.6" customHeight="1" x14ac:dyDescent="0.3">
      <c r="A57" s="136"/>
      <c r="B57" s="70">
        <f t="shared" si="14"/>
        <v>54</v>
      </c>
      <c r="C57" s="17" t="s">
        <v>315</v>
      </c>
      <c r="D57" s="18" t="s">
        <v>419</v>
      </c>
      <c r="E57" s="71">
        <f t="shared" si="15"/>
        <v>1</v>
      </c>
      <c r="F57" s="72">
        <f t="shared" si="16"/>
        <v>-7</v>
      </c>
      <c r="G57" s="384" t="str">
        <f t="shared" si="17"/>
        <v/>
      </c>
      <c r="H57" s="72">
        <f t="shared" si="18"/>
        <v>-1.6</v>
      </c>
      <c r="I57" s="384" t="str">
        <f t="shared" si="19"/>
        <v/>
      </c>
      <c r="J57" s="72" t="str">
        <f t="shared" si="20"/>
        <v/>
      </c>
      <c r="K57" s="384" t="str">
        <f t="shared" si="21"/>
        <v/>
      </c>
      <c r="L57" s="186"/>
      <c r="M57" s="22">
        <f t="shared" si="22"/>
        <v>-8.6</v>
      </c>
      <c r="O57" s="129"/>
      <c r="P57" s="17" t="str">
        <f t="shared" si="23"/>
        <v>LITTLE, David</v>
      </c>
      <c r="Q57" s="18" t="str">
        <f t="shared" si="24"/>
        <v xml:space="preserve"> (AUS)</v>
      </c>
      <c r="R57" s="24" cm="1">
        <f t="array" ref="R57:AA57">_xlfn.XLOOKUP($P57,Batting!$B$5:$B$65,Batting!$D$5:$M$65,"")</f>
        <v>1</v>
      </c>
      <c r="S57" s="19">
        <v>1</v>
      </c>
      <c r="T57" s="19">
        <v>0</v>
      </c>
      <c r="U57" s="19">
        <v>0</v>
      </c>
      <c r="V57" s="20">
        <v>0</v>
      </c>
      <c r="W57" s="19">
        <v>0</v>
      </c>
      <c r="X57" s="21">
        <v>0</v>
      </c>
      <c r="Y57" s="73" t="str">
        <v/>
      </c>
      <c r="Z57" s="214">
        <v>0</v>
      </c>
      <c r="AA57" s="34">
        <v>-7</v>
      </c>
      <c r="AC57" s="17" t="str">
        <f t="shared" si="25"/>
        <v>LITTLE, David</v>
      </c>
      <c r="AD57" s="18" t="str">
        <f t="shared" si="26"/>
        <v xml:space="preserve"> (AUS)</v>
      </c>
      <c r="AE57" s="24" cm="1">
        <f t="array" ref="AE57:AT57">_xlfn.XLOOKUP($AC57,Bowling!$B$4:$B$55,Bowling!$D$4:$S$55,"")</f>
        <v>1</v>
      </c>
      <c r="AF57" s="19">
        <v>1</v>
      </c>
      <c r="AG57" s="25">
        <v>2</v>
      </c>
      <c r="AH57" s="26">
        <v>0</v>
      </c>
      <c r="AI57" s="26">
        <v>8</v>
      </c>
      <c r="AJ57" s="26">
        <v>0</v>
      </c>
      <c r="AK57" s="25" t="str">
        <v>-</v>
      </c>
      <c r="AL57" s="25">
        <v>4</v>
      </c>
      <c r="AM57" s="25" t="str">
        <v>-</v>
      </c>
      <c r="AN57" s="218">
        <v>0</v>
      </c>
      <c r="AO57" s="24">
        <v>2</v>
      </c>
      <c r="AP57" s="24">
        <v>0</v>
      </c>
      <c r="AQ57" s="24">
        <v>8</v>
      </c>
      <c r="AR57" s="24">
        <v>0</v>
      </c>
      <c r="AS57" s="186">
        <v>0</v>
      </c>
      <c r="AT57" s="74">
        <v>-1.6</v>
      </c>
      <c r="AV57" s="17" t="str">
        <f t="shared" si="27"/>
        <v>LITTLE, David</v>
      </c>
      <c r="AW57" s="18" t="str">
        <f t="shared" si="28"/>
        <v xml:space="preserve"> (AUS)</v>
      </c>
      <c r="AX57" s="24" t="str" cm="1">
        <f t="array" ref="AX57">_xlfn.XLOOKUP($AV57,Fielding!$B$4:$B$35,Fielding!$E$4:$I$35,"")</f>
        <v/>
      </c>
      <c r="AY57" s="24"/>
      <c r="AZ57" s="24"/>
      <c r="BB57" s="22"/>
    </row>
    <row r="58" spans="1:61" ht="13.6" customHeight="1" x14ac:dyDescent="0.3">
      <c r="A58" s="136"/>
      <c r="B58" s="70">
        <f t="shared" si="14"/>
        <v>55</v>
      </c>
      <c r="C58" s="17" t="s">
        <v>287</v>
      </c>
      <c r="D58" s="18" t="s">
        <v>419</v>
      </c>
      <c r="E58" s="71">
        <f t="shared" si="15"/>
        <v>1</v>
      </c>
      <c r="F58" s="72">
        <f t="shared" si="16"/>
        <v>-6</v>
      </c>
      <c r="G58" s="384">
        <f t="shared" si="17"/>
        <v>1</v>
      </c>
      <c r="H58" s="72">
        <f t="shared" si="18"/>
        <v>-5.4</v>
      </c>
      <c r="I58" s="384" t="str">
        <f t="shared" si="19"/>
        <v/>
      </c>
      <c r="J58" s="72" t="str">
        <f t="shared" si="20"/>
        <v/>
      </c>
      <c r="K58" s="384" t="str">
        <f t="shared" si="21"/>
        <v/>
      </c>
      <c r="L58" s="186"/>
      <c r="M58" s="22">
        <f t="shared" si="22"/>
        <v>-11.4</v>
      </c>
      <c r="O58" s="129"/>
      <c r="P58" s="17" t="str">
        <f t="shared" si="23"/>
        <v>BISCOE, Louis</v>
      </c>
      <c r="Q58" s="18" t="str">
        <f t="shared" si="24"/>
        <v xml:space="preserve"> (AUS)</v>
      </c>
      <c r="R58" s="24" cm="1">
        <f t="array" ref="R58:AA58">_xlfn.XLOOKUP($P58,Batting!$B$5:$B$65,Batting!$D$5:$M$65,"")</f>
        <v>1</v>
      </c>
      <c r="S58" s="19">
        <v>1</v>
      </c>
      <c r="T58" s="19">
        <v>0</v>
      </c>
      <c r="U58" s="19">
        <v>1</v>
      </c>
      <c r="V58" s="20">
        <v>1</v>
      </c>
      <c r="W58" s="19">
        <v>0</v>
      </c>
      <c r="X58" s="21">
        <v>1</v>
      </c>
      <c r="Y58" s="73" t="str">
        <v/>
      </c>
      <c r="Z58" s="214">
        <v>0</v>
      </c>
      <c r="AA58" s="34">
        <v>-6</v>
      </c>
      <c r="AC58" s="17" t="str">
        <f t="shared" si="25"/>
        <v>BISCOE, Louis</v>
      </c>
      <c r="AD58" s="18" t="str">
        <f t="shared" si="26"/>
        <v xml:space="preserve"> (AUS)</v>
      </c>
      <c r="AE58" s="24" cm="1">
        <f t="array" ref="AE58:AT58">_xlfn.XLOOKUP($AC58,Bowling!$B$4:$B$55,Bowling!$D$4:$S$55,"")</f>
        <v>1</v>
      </c>
      <c r="AF58" s="19">
        <v>1</v>
      </c>
      <c r="AG58" s="25">
        <v>2</v>
      </c>
      <c r="AH58" s="26">
        <v>0</v>
      </c>
      <c r="AI58" s="26">
        <v>27</v>
      </c>
      <c r="AJ58" s="26">
        <v>0</v>
      </c>
      <c r="AK58" s="25" t="str">
        <v>-</v>
      </c>
      <c r="AL58" s="25">
        <v>13.5</v>
      </c>
      <c r="AM58" s="25" t="str">
        <v>-</v>
      </c>
      <c r="AN58" s="218">
        <v>0</v>
      </c>
      <c r="AO58" s="24">
        <v>3</v>
      </c>
      <c r="AP58" s="24">
        <v>0</v>
      </c>
      <c r="AQ58" s="24">
        <v>37</v>
      </c>
      <c r="AR58" s="24">
        <v>0</v>
      </c>
      <c r="AS58" s="186">
        <v>0</v>
      </c>
      <c r="AT58" s="74">
        <v>-5.4</v>
      </c>
      <c r="AV58" s="17" t="str">
        <f t="shared" si="27"/>
        <v>BISCOE, Louis</v>
      </c>
      <c r="AW58" s="18" t="str">
        <f t="shared" si="28"/>
        <v xml:space="preserve"> (AUS)</v>
      </c>
      <c r="AX58" s="24" t="str" cm="1">
        <f t="array" ref="AX58">_xlfn.XLOOKUP($AV58,Fielding!$B$4:$B$35,Fielding!$E$4:$I$35,"")</f>
        <v/>
      </c>
      <c r="AY58" s="24"/>
      <c r="AZ58" s="24"/>
      <c r="BB58" s="22"/>
    </row>
    <row r="59" spans="1:61" ht="13.6" customHeight="1" x14ac:dyDescent="0.3">
      <c r="A59" s="136"/>
      <c r="B59" s="70">
        <f t="shared" si="14"/>
        <v>56</v>
      </c>
      <c r="C59" s="17" t="s">
        <v>295</v>
      </c>
      <c r="D59" s="18" t="s">
        <v>430</v>
      </c>
      <c r="E59" s="71">
        <f t="shared" si="15"/>
        <v>1</v>
      </c>
      <c r="F59" s="72">
        <f t="shared" si="16"/>
        <v>-6</v>
      </c>
      <c r="G59" s="384">
        <f t="shared" si="17"/>
        <v>1</v>
      </c>
      <c r="H59" s="72">
        <f t="shared" si="18"/>
        <v>-6.4</v>
      </c>
      <c r="I59" s="384" t="str">
        <f t="shared" si="19"/>
        <v/>
      </c>
      <c r="J59" s="72" t="str">
        <f t="shared" si="20"/>
        <v/>
      </c>
      <c r="K59" s="384" t="str">
        <f t="shared" si="21"/>
        <v/>
      </c>
      <c r="L59" s="186"/>
      <c r="M59" s="22">
        <f t="shared" si="22"/>
        <v>-12.4</v>
      </c>
      <c r="O59" s="129"/>
      <c r="P59" s="17" t="str">
        <f t="shared" si="23"/>
        <v>GUPTA, Shushant</v>
      </c>
      <c r="Q59" s="18" t="str">
        <f t="shared" si="24"/>
        <v xml:space="preserve"> (IND)</v>
      </c>
      <c r="R59" s="24" cm="1">
        <f t="array" ref="R59:AA59">_xlfn.XLOOKUP($P59,Batting!$B$5:$B$65,Batting!$D$5:$M$65,"")</f>
        <v>1</v>
      </c>
      <c r="S59" s="19">
        <v>1</v>
      </c>
      <c r="T59" s="19">
        <v>0</v>
      </c>
      <c r="U59" s="19">
        <v>1</v>
      </c>
      <c r="V59" s="20">
        <v>1</v>
      </c>
      <c r="W59" s="19">
        <v>0</v>
      </c>
      <c r="X59" s="21">
        <v>1</v>
      </c>
      <c r="Y59" s="73" t="str">
        <v/>
      </c>
      <c r="Z59" s="214">
        <v>0</v>
      </c>
      <c r="AA59" s="34">
        <v>-6</v>
      </c>
      <c r="AC59" s="17" t="str">
        <f t="shared" si="25"/>
        <v>GUPTA, Shushant</v>
      </c>
      <c r="AD59" s="18" t="str">
        <f t="shared" si="26"/>
        <v xml:space="preserve"> (IND)</v>
      </c>
      <c r="AE59" s="24" cm="1">
        <f t="array" ref="AE59:AT59">_xlfn.XLOOKUP($AC59,Bowling!$B$4:$B$55,Bowling!$D$4:$S$55,"")</f>
        <v>1</v>
      </c>
      <c r="AF59" s="19">
        <v>1</v>
      </c>
      <c r="AG59" s="25">
        <v>5</v>
      </c>
      <c r="AH59" s="26">
        <v>0</v>
      </c>
      <c r="AI59" s="26">
        <v>32</v>
      </c>
      <c r="AJ59" s="26">
        <v>0</v>
      </c>
      <c r="AK59" s="25" t="str">
        <v>-</v>
      </c>
      <c r="AL59" s="25">
        <v>6.4</v>
      </c>
      <c r="AM59" s="25" t="str">
        <v>-</v>
      </c>
      <c r="AN59" s="218">
        <v>0</v>
      </c>
      <c r="AO59" s="24">
        <v>5</v>
      </c>
      <c r="AP59" s="24">
        <v>0</v>
      </c>
      <c r="AQ59" s="24">
        <v>32</v>
      </c>
      <c r="AR59" s="24">
        <v>0</v>
      </c>
      <c r="AS59" s="186">
        <v>0</v>
      </c>
      <c r="AT59" s="74">
        <v>-6.4</v>
      </c>
      <c r="AV59" s="17" t="str">
        <f t="shared" si="27"/>
        <v>GUPTA, Shushant</v>
      </c>
      <c r="AW59" s="18" t="str">
        <f t="shared" si="28"/>
        <v xml:space="preserve"> (IND)</v>
      </c>
      <c r="AX59" s="24" t="str" cm="1">
        <f t="array" ref="AX59">_xlfn.XLOOKUP($AV59,Fielding!$B$4:$B$35,Fielding!$E$4:$I$35,"")</f>
        <v/>
      </c>
      <c r="AY59" s="24"/>
      <c r="AZ59" s="24"/>
      <c r="BB59" s="22"/>
    </row>
    <row r="60" spans="1:61" s="220" customFormat="1" ht="13.6" customHeight="1" x14ac:dyDescent="0.25">
      <c r="B60" s="221"/>
      <c r="C60" s="221"/>
      <c r="D60" s="221"/>
      <c r="E60" s="221"/>
      <c r="F60" s="221"/>
      <c r="G60" s="221"/>
      <c r="H60" s="221"/>
      <c r="I60" s="221"/>
      <c r="J60" s="221"/>
      <c r="K60" s="221"/>
      <c r="L60" s="222"/>
      <c r="M60" s="221"/>
      <c r="O60" s="223"/>
      <c r="P60" s="221"/>
      <c r="Q60" s="221"/>
      <c r="R60" s="221"/>
      <c r="S60" s="221"/>
      <c r="T60" s="221"/>
      <c r="U60" s="221"/>
      <c r="V60" s="221"/>
      <c r="W60" s="221"/>
      <c r="X60" s="221"/>
      <c r="Y60" s="221"/>
      <c r="AA60" s="224"/>
      <c r="AC60" s="221"/>
      <c r="AD60" s="221"/>
      <c r="AE60" s="221"/>
      <c r="AF60" s="221"/>
      <c r="AG60" s="221"/>
      <c r="AH60" s="221"/>
      <c r="AI60" s="221"/>
      <c r="AJ60" s="221"/>
      <c r="AK60" s="221"/>
      <c r="AL60" s="221"/>
      <c r="AM60" s="221"/>
      <c r="AN60" s="225"/>
      <c r="AO60" s="221"/>
      <c r="AP60" s="221"/>
      <c r="AQ60" s="221"/>
      <c r="AR60" s="221"/>
      <c r="AS60" s="226"/>
      <c r="AT60" s="224"/>
      <c r="AV60" s="221"/>
      <c r="AW60" s="221"/>
      <c r="AX60" s="224"/>
      <c r="AY60" s="224"/>
      <c r="AZ60" s="224"/>
      <c r="BB60" s="224"/>
      <c r="BF60"/>
      <c r="BG60"/>
      <c r="BH60"/>
      <c r="BI60"/>
    </row>
    <row r="61" spans="1:61" ht="13.6" customHeight="1" x14ac:dyDescent="0.25">
      <c r="B61" s="227" t="s">
        <v>176</v>
      </c>
      <c r="C61" s="228"/>
      <c r="D61" s="181"/>
      <c r="E61" s="186"/>
      <c r="F61" s="186"/>
      <c r="G61" s="186"/>
      <c r="H61" s="186"/>
      <c r="I61" s="186"/>
      <c r="J61" s="186"/>
      <c r="K61" s="186"/>
      <c r="L61" s="186"/>
      <c r="M61" s="226"/>
      <c r="AA61" s="229"/>
      <c r="AT61" s="229"/>
      <c r="BB61" s="229"/>
    </row>
    <row r="62" spans="1:61" ht="13.6" customHeight="1" x14ac:dyDescent="0.25">
      <c r="B62" s="228" t="s">
        <v>171</v>
      </c>
      <c r="C62" s="228"/>
      <c r="D62" s="181"/>
      <c r="E62" s="186"/>
      <c r="F62" s="186"/>
      <c r="G62" s="186"/>
      <c r="H62" s="186"/>
      <c r="I62" s="186"/>
      <c r="J62" s="186"/>
      <c r="K62" s="186"/>
      <c r="L62" s="186"/>
      <c r="M62" s="186"/>
    </row>
    <row r="63" spans="1:61" ht="13.6" customHeight="1" x14ac:dyDescent="0.25">
      <c r="B63" s="228" t="s">
        <v>172</v>
      </c>
    </row>
    <row r="64" spans="1:61" ht="13.6" customHeight="1" x14ac:dyDescent="0.25">
      <c r="B64" s="228" t="s">
        <v>173</v>
      </c>
      <c r="C64" s="228"/>
      <c r="D64" s="181"/>
      <c r="E64" s="186"/>
      <c r="F64" s="186"/>
      <c r="G64" s="186"/>
      <c r="H64" s="186"/>
      <c r="I64" s="186"/>
      <c r="J64" s="186"/>
      <c r="K64" s="186"/>
      <c r="L64" s="186"/>
      <c r="M64" s="186"/>
    </row>
    <row r="65" spans="2:13" ht="13.6" customHeight="1" x14ac:dyDescent="0.25">
      <c r="B65" s="186" t="s">
        <v>84</v>
      </c>
      <c r="C65" s="228"/>
      <c r="D65" s="181"/>
      <c r="E65" s="186"/>
      <c r="F65" s="186"/>
      <c r="G65" s="186"/>
      <c r="H65" s="186"/>
      <c r="I65" s="186"/>
      <c r="J65" s="186"/>
      <c r="K65" s="186"/>
      <c r="L65" s="186"/>
      <c r="M65" s="186"/>
    </row>
    <row r="66" spans="2:13" ht="13.6" customHeight="1" x14ac:dyDescent="0.25">
      <c r="B66" s="186" t="s">
        <v>85</v>
      </c>
      <c r="C66" s="228"/>
      <c r="D66" s="181"/>
      <c r="E66" s="186"/>
      <c r="F66" s="186"/>
      <c r="G66" s="186"/>
      <c r="H66" s="186"/>
      <c r="I66" s="186"/>
      <c r="J66" s="186"/>
      <c r="K66" s="186"/>
      <c r="L66" s="186"/>
      <c r="M66" s="186"/>
    </row>
    <row r="67" spans="2:13" ht="13.6" customHeight="1" x14ac:dyDescent="0.25">
      <c r="B67" s="186" t="s">
        <v>86</v>
      </c>
      <c r="C67" s="228"/>
      <c r="D67" s="181"/>
      <c r="E67" s="186"/>
      <c r="F67" s="186"/>
      <c r="G67" s="186"/>
      <c r="H67" s="186"/>
      <c r="I67" s="186"/>
      <c r="J67" s="186"/>
      <c r="K67" s="186"/>
      <c r="L67" s="186"/>
      <c r="M67" s="186"/>
    </row>
    <row r="68" spans="2:13" ht="13.6" customHeight="1" x14ac:dyDescent="0.25">
      <c r="B68" s="186"/>
      <c r="C68" s="228"/>
      <c r="D68" s="181"/>
      <c r="E68" s="186"/>
      <c r="F68" s="186"/>
      <c r="G68" s="186"/>
      <c r="H68" s="186"/>
      <c r="I68" s="186"/>
      <c r="J68" s="186"/>
      <c r="K68" s="186"/>
      <c r="L68" s="186"/>
      <c r="M68" s="186"/>
    </row>
    <row r="69" spans="2:13" ht="13.6" customHeight="1" x14ac:dyDescent="0.25">
      <c r="B69" s="228"/>
      <c r="C69" s="228"/>
      <c r="D69" s="186"/>
      <c r="E69" s="186"/>
      <c r="F69" s="186"/>
      <c r="G69" s="186"/>
      <c r="H69" s="186"/>
      <c r="I69" s="186"/>
      <c r="J69" s="186"/>
      <c r="K69" s="186"/>
      <c r="L69" s="186"/>
      <c r="M69" s="186"/>
    </row>
    <row r="70" spans="2:13" ht="13.45" x14ac:dyDescent="0.25">
      <c r="B70" s="212"/>
      <c r="C70" s="181"/>
      <c r="D70" s="181"/>
      <c r="E70" s="181"/>
      <c r="F70" s="181"/>
      <c r="G70" s="181"/>
      <c r="H70" s="181"/>
      <c r="I70" s="181"/>
      <c r="J70" s="181"/>
      <c r="K70" s="181"/>
      <c r="L70" s="181"/>
      <c r="M70" s="181"/>
    </row>
    <row r="71" spans="2:13" x14ac:dyDescent="0.25">
      <c r="B71" s="181"/>
      <c r="C71" s="181"/>
      <c r="D71" s="181"/>
      <c r="E71" s="181"/>
      <c r="F71" s="181"/>
      <c r="G71" s="181"/>
      <c r="H71" s="181"/>
      <c r="I71" s="181"/>
      <c r="J71" s="181"/>
      <c r="K71" s="181"/>
      <c r="L71" s="181"/>
      <c r="M71" s="181"/>
    </row>
    <row r="72" spans="2:13" x14ac:dyDescent="0.25">
      <c r="B72" s="181"/>
      <c r="E72" s="181"/>
      <c r="F72" s="181"/>
      <c r="G72" s="181"/>
      <c r="H72" s="181"/>
      <c r="I72" s="181"/>
      <c r="J72" s="181"/>
      <c r="K72" s="181"/>
      <c r="L72" s="181"/>
      <c r="M72" s="181"/>
    </row>
    <row r="73" spans="2:13" x14ac:dyDescent="0.25">
      <c r="B73" s="181"/>
      <c r="E73" s="181"/>
      <c r="F73" s="181"/>
      <c r="G73" s="181"/>
      <c r="H73" s="181"/>
      <c r="I73" s="181"/>
      <c r="J73" s="181"/>
      <c r="K73" s="181"/>
      <c r="L73" s="181"/>
      <c r="M73" s="181"/>
    </row>
    <row r="187" spans="1:1" x14ac:dyDescent="0.25">
      <c r="A187" s="136"/>
    </row>
    <row r="188" spans="1:1" x14ac:dyDescent="0.25">
      <c r="A188" s="136"/>
    </row>
    <row r="189" spans="1:1" x14ac:dyDescent="0.25">
      <c r="A189" s="136"/>
    </row>
    <row r="242" spans="1:1" x14ac:dyDescent="0.25">
      <c r="A242" s="136"/>
    </row>
    <row r="243" spans="1:1" x14ac:dyDescent="0.25">
      <c r="A243" s="136"/>
    </row>
    <row r="244" spans="1:1" x14ac:dyDescent="0.25">
      <c r="A244" s="136"/>
    </row>
    <row r="245" spans="1:1" x14ac:dyDescent="0.25">
      <c r="A245" s="136"/>
    </row>
    <row r="246" spans="1:1" x14ac:dyDescent="0.25">
      <c r="A246" s="136"/>
    </row>
    <row r="247" spans="1:1" x14ac:dyDescent="0.25">
      <c r="A247" s="136"/>
    </row>
    <row r="248" spans="1:1" x14ac:dyDescent="0.25">
      <c r="A248" s="136"/>
    </row>
    <row r="249" spans="1:1" x14ac:dyDescent="0.25">
      <c r="A249" s="136"/>
    </row>
  </sheetData>
  <sortState xmlns:xlrd2="http://schemas.microsoft.com/office/spreadsheetml/2017/richdata2" ref="C4:BI59">
    <sortCondition descending="1" ref="M4:M59"/>
    <sortCondition ref="C4:C59"/>
  </sortState>
  <mergeCells count="7">
    <mergeCell ref="B3:D3"/>
    <mergeCell ref="F2:G2"/>
    <mergeCell ref="H2:I2"/>
    <mergeCell ref="J2:K2"/>
    <mergeCell ref="F3:G3"/>
    <mergeCell ref="H3:I3"/>
    <mergeCell ref="J3:K3"/>
  </mergeCells>
  <phoneticPr fontId="8" type="noConversion"/>
  <pageMargins left="0.75" right="0.75" top="1" bottom="1" header="0.5" footer="0.5"/>
  <pageSetup paperSize="9" orientation="portrait" horizontalDpi="4294967293" r:id="rId1"/>
  <headerFooter alignWithMargins="0"/>
  <ignoredErrors>
    <ignoredError sqref="AU69 AT71 AG71:AR71 AV71:BB71 A69 O69:AB69 AC71:AE71 AA2:AA3 BC69:BR69 BS69:IW69 P3:Y3" formula="1"/>
    <ignoredError sqref="AV72:BB65556 D70:D71 AU2:AU3 AG61:AM62 AN60:AN62 AO61:AR62 AG72:AR65556 AV69:BB70 AG69:AR70 Z60:Z63 AU60:AU67 AA62:AA63 AB60:AB63 H69:H185 P61:P62 AT72:AT65556 O64:AB67 J69:J185 O60:O62 O2:O3 A70:A65556 AT69:AT70 AU70:AU65556 C71 L62:M62 B71:B185 C75:D185 A2:D2 L69:M185 A60:A67 BC2:IW3 E3 J61:J62 C64:F67 E70:F185 C61:F61 H61:H62 Q61:S63 U61:Y63 T61 AC72:AE65556 AC69:AE70 O70:AB65556 L61 AV61:AW61 D62:F62 H194:H249 J194:J249 L194:M249 B194:F249 H256:H65556 J256:J65556 L256:M65556 B256:F65556 BC70:BR65556 BC61:BR67 D69:F69 BS60:IW67 BS70:IW65556 AC61:AE67 L64:M67 AT62:AT67 J64:J67 H64:H67 AG63:AR67 AV62:BB67 BC60:BE60 BJ60:BR6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8077-FC0F-4F20-AEC8-35B0C8F5A76C}">
  <dimension ref="A1:FE214"/>
  <sheetViews>
    <sheetView showGridLines="0" showRowColHeaders="0" zoomScaleNormal="100" workbookViewId="0">
      <pane xSplit="5" ySplit="2" topLeftCell="DF3" activePane="bottomRight" state="frozen"/>
      <selection pane="topRight" activeCell="F1" sqref="F1"/>
      <selection pane="bottomLeft" activeCell="A3" sqref="A3"/>
      <selection pane="bottomRight" activeCell="DF3" sqref="DF3"/>
    </sheetView>
  </sheetViews>
  <sheetFormatPr defaultColWidth="8.7265625" defaultRowHeight="12.9" outlineLevelCol="1" x14ac:dyDescent="0.25"/>
  <cols>
    <col min="1" max="1" width="1.81640625" style="2" customWidth="1"/>
    <col min="2" max="2" width="2.453125" style="2" customWidth="1"/>
    <col min="3" max="3" width="19" style="2" bestFit="1" customWidth="1"/>
    <col min="4" max="4" width="5.81640625" style="2" bestFit="1" customWidth="1"/>
    <col min="5" max="5" width="3.81640625" style="2" bestFit="1" customWidth="1"/>
    <col min="6" max="6" width="4.81640625" style="2" hidden="1" customWidth="1" outlineLevel="1"/>
    <col min="7" max="7" width="4.7265625" style="2" hidden="1" customWidth="1" outlineLevel="1"/>
    <col min="8" max="9" width="4.81640625" style="2" hidden="1" customWidth="1" outlineLevel="1"/>
    <col min="10" max="10" width="5.26953125" style="2" hidden="1" customWidth="1" outlineLevel="1"/>
    <col min="11" max="14" width="4.81640625" style="2" hidden="1" customWidth="1" outlineLevel="1"/>
    <col min="15" max="15" width="5.26953125" style="2" hidden="1" customWidth="1" outlineLevel="1"/>
    <col min="16" max="31" width="4.81640625" style="2" hidden="1" customWidth="1" outlineLevel="1"/>
    <col min="32" max="32" width="5.26953125" style="2" hidden="1" customWidth="1" outlineLevel="1"/>
    <col min="33" max="83" width="4.7265625" style="2" hidden="1" customWidth="1" outlineLevel="1"/>
    <col min="84" max="84" width="5.26953125" style="2" hidden="1" customWidth="1" outlineLevel="1"/>
    <col min="85" max="87" width="4.54296875" style="2" hidden="1" customWidth="1" outlineLevel="1"/>
    <col min="88" max="88" width="5.26953125" style="2" hidden="1" customWidth="1" outlineLevel="1"/>
    <col min="89" max="101" width="4.54296875" style="2" hidden="1" customWidth="1" outlineLevel="1"/>
    <col min="102" max="103" width="5.26953125" style="2" hidden="1" customWidth="1" outlineLevel="1"/>
    <col min="104" max="109" width="4.54296875" style="2" hidden="1" customWidth="1" outlineLevel="1"/>
    <col min="110" max="110" width="5.26953125" style="2" bestFit="1" customWidth="1" collapsed="1"/>
    <col min="111" max="113" width="5.26953125" style="2" bestFit="1" customWidth="1"/>
    <col min="114" max="114" width="4.81640625" style="2" customWidth="1"/>
    <col min="115" max="130" width="5.26953125" style="2" bestFit="1" customWidth="1"/>
    <col min="131" max="133" width="5.1796875" style="2" customWidth="1"/>
    <col min="134" max="135" width="5.81640625" style="2" bestFit="1" customWidth="1"/>
    <col min="136" max="160" width="5.26953125" style="2" bestFit="1" customWidth="1"/>
    <col min="161" max="161" width="4" style="2" customWidth="1"/>
    <col min="162" max="16384" width="8.7265625" style="2"/>
  </cols>
  <sheetData>
    <row r="1" spans="1:161" s="75" customFormat="1" ht="12.9" customHeight="1" x14ac:dyDescent="0.25">
      <c r="F1" s="381" t="s">
        <v>8</v>
      </c>
      <c r="G1" s="382"/>
      <c r="H1" s="382"/>
      <c r="I1" s="382"/>
      <c r="J1" s="382"/>
      <c r="K1" s="382"/>
      <c r="L1" s="382"/>
      <c r="M1" s="382"/>
      <c r="N1" s="382"/>
      <c r="O1" s="382"/>
      <c r="P1" s="382"/>
      <c r="Q1" s="382"/>
      <c r="R1" s="382"/>
      <c r="S1" s="382"/>
      <c r="T1" s="382"/>
      <c r="U1" s="382"/>
      <c r="V1" s="382"/>
      <c r="W1" s="382"/>
      <c r="X1" s="382"/>
      <c r="Y1" s="382"/>
      <c r="Z1" s="382"/>
      <c r="AA1" s="382"/>
      <c r="AB1" s="382"/>
      <c r="AC1" s="382"/>
      <c r="AD1" s="382"/>
      <c r="AE1" s="383"/>
      <c r="AF1" s="381" t="s">
        <v>9</v>
      </c>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3"/>
      <c r="BF1" s="381" t="s">
        <v>76</v>
      </c>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3"/>
      <c r="CF1" s="381" t="s">
        <v>61</v>
      </c>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3"/>
      <c r="DF1" s="376" t="s">
        <v>95</v>
      </c>
      <c r="DG1" s="377"/>
      <c r="DH1" s="377"/>
      <c r="DI1" s="377"/>
      <c r="DJ1" s="377"/>
      <c r="DK1" s="377"/>
      <c r="DL1" s="377"/>
      <c r="DM1" s="377"/>
      <c r="DN1" s="377"/>
      <c r="DO1" s="377"/>
      <c r="DP1" s="377"/>
      <c r="DQ1" s="377"/>
      <c r="DR1" s="377"/>
      <c r="DS1" s="377"/>
      <c r="DT1" s="377"/>
      <c r="DU1" s="377"/>
      <c r="DV1" s="377"/>
      <c r="DW1" s="377"/>
      <c r="DX1" s="377"/>
      <c r="DY1" s="377"/>
      <c r="DZ1" s="377"/>
      <c r="EA1" s="377"/>
      <c r="EB1" s="377"/>
      <c r="EC1" s="377"/>
      <c r="ED1" s="377"/>
      <c r="EE1" s="378"/>
      <c r="EF1" s="379" t="s">
        <v>96</v>
      </c>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row>
    <row r="2" spans="1:161" ht="100.5" customHeight="1" x14ac:dyDescent="0.25">
      <c r="B2" s="369" t="s">
        <v>68</v>
      </c>
      <c r="C2" s="370"/>
      <c r="D2" s="371"/>
      <c r="E2" s="67" t="s">
        <v>16</v>
      </c>
      <c r="F2" s="76" t="s">
        <v>120</v>
      </c>
      <c r="G2" s="77" t="s">
        <v>122</v>
      </c>
      <c r="H2" s="77" t="s">
        <v>93</v>
      </c>
      <c r="I2" s="77" t="s">
        <v>88</v>
      </c>
      <c r="J2" s="77" t="s">
        <v>123</v>
      </c>
      <c r="K2" s="77" t="s">
        <v>5</v>
      </c>
      <c r="L2" s="77" t="s">
        <v>124</v>
      </c>
      <c r="M2" s="77" t="s">
        <v>125</v>
      </c>
      <c r="N2" s="77" t="s">
        <v>89</v>
      </c>
      <c r="O2" s="77" t="s">
        <v>94</v>
      </c>
      <c r="P2" s="77" t="s">
        <v>7</v>
      </c>
      <c r="Q2" s="77" t="s">
        <v>80</v>
      </c>
      <c r="R2" s="77" t="s">
        <v>127</v>
      </c>
      <c r="S2" s="77" t="s">
        <v>4</v>
      </c>
      <c r="T2" s="77" t="s">
        <v>128</v>
      </c>
      <c r="U2" s="77" t="s">
        <v>130</v>
      </c>
      <c r="V2" s="77" t="s">
        <v>139</v>
      </c>
      <c r="W2" s="77" t="s">
        <v>131</v>
      </c>
      <c r="X2" s="77" t="s">
        <v>132</v>
      </c>
      <c r="Y2" s="77" t="s">
        <v>132</v>
      </c>
      <c r="Z2" s="77" t="s">
        <v>6</v>
      </c>
      <c r="AA2" s="77" t="s">
        <v>134</v>
      </c>
      <c r="AB2" s="77" t="s">
        <v>135</v>
      </c>
      <c r="AC2" s="77" t="s">
        <v>136</v>
      </c>
      <c r="AD2" s="77" t="s">
        <v>92</v>
      </c>
      <c r="AE2" s="78" t="s">
        <v>137</v>
      </c>
      <c r="AF2" s="76" t="s">
        <v>120</v>
      </c>
      <c r="AG2" s="77" t="s">
        <v>122</v>
      </c>
      <c r="AH2" s="77" t="s">
        <v>93</v>
      </c>
      <c r="AI2" s="77" t="s">
        <v>88</v>
      </c>
      <c r="AJ2" s="77" t="s">
        <v>123</v>
      </c>
      <c r="AK2" s="77" t="s">
        <v>5</v>
      </c>
      <c r="AL2" s="77" t="s">
        <v>124</v>
      </c>
      <c r="AM2" s="77" t="s">
        <v>125</v>
      </c>
      <c r="AN2" s="77" t="s">
        <v>89</v>
      </c>
      <c r="AO2" s="77" t="s">
        <v>94</v>
      </c>
      <c r="AP2" s="77" t="s">
        <v>7</v>
      </c>
      <c r="AQ2" s="77" t="s">
        <v>80</v>
      </c>
      <c r="AR2" s="77" t="s">
        <v>127</v>
      </c>
      <c r="AS2" s="77" t="s">
        <v>4</v>
      </c>
      <c r="AT2" s="77" t="s">
        <v>128</v>
      </c>
      <c r="AU2" s="77" t="s">
        <v>130</v>
      </c>
      <c r="AV2" s="77" t="s">
        <v>139</v>
      </c>
      <c r="AW2" s="77" t="s">
        <v>131</v>
      </c>
      <c r="AX2" s="77" t="s">
        <v>132</v>
      </c>
      <c r="AY2" s="77" t="s">
        <v>132</v>
      </c>
      <c r="AZ2" s="77" t="s">
        <v>6</v>
      </c>
      <c r="BA2" s="77" t="s">
        <v>134</v>
      </c>
      <c r="BB2" s="77" t="s">
        <v>135</v>
      </c>
      <c r="BC2" s="77" t="s">
        <v>136</v>
      </c>
      <c r="BD2" s="77" t="s">
        <v>92</v>
      </c>
      <c r="BE2" s="78" t="s">
        <v>137</v>
      </c>
      <c r="BF2" s="76" t="s">
        <v>120</v>
      </c>
      <c r="BG2" s="77" t="s">
        <v>122</v>
      </c>
      <c r="BH2" s="77" t="s">
        <v>93</v>
      </c>
      <c r="BI2" s="77" t="s">
        <v>88</v>
      </c>
      <c r="BJ2" s="77" t="s">
        <v>123</v>
      </c>
      <c r="BK2" s="77" t="s">
        <v>5</v>
      </c>
      <c r="BL2" s="77" t="s">
        <v>124</v>
      </c>
      <c r="BM2" s="77" t="s">
        <v>125</v>
      </c>
      <c r="BN2" s="77" t="s">
        <v>89</v>
      </c>
      <c r="BO2" s="77" t="s">
        <v>94</v>
      </c>
      <c r="BP2" s="77" t="s">
        <v>7</v>
      </c>
      <c r="BQ2" s="77" t="s">
        <v>80</v>
      </c>
      <c r="BR2" s="77" t="s">
        <v>127</v>
      </c>
      <c r="BS2" s="77" t="s">
        <v>4</v>
      </c>
      <c r="BT2" s="77" t="s">
        <v>128</v>
      </c>
      <c r="BU2" s="77" t="s">
        <v>130</v>
      </c>
      <c r="BV2" s="77" t="s">
        <v>139</v>
      </c>
      <c r="BW2" s="77" t="s">
        <v>131</v>
      </c>
      <c r="BX2" s="77" t="s">
        <v>132</v>
      </c>
      <c r="BY2" s="77" t="s">
        <v>132</v>
      </c>
      <c r="BZ2" s="77" t="s">
        <v>6</v>
      </c>
      <c r="CA2" s="77" t="s">
        <v>134</v>
      </c>
      <c r="CB2" s="77" t="s">
        <v>135</v>
      </c>
      <c r="CC2" s="77" t="s">
        <v>136</v>
      </c>
      <c r="CD2" s="77" t="s">
        <v>92</v>
      </c>
      <c r="CE2" s="78" t="s">
        <v>137</v>
      </c>
      <c r="CF2" s="76" t="s">
        <v>120</v>
      </c>
      <c r="CG2" s="77" t="s">
        <v>122</v>
      </c>
      <c r="CH2" s="77" t="s">
        <v>93</v>
      </c>
      <c r="CI2" s="77" t="s">
        <v>88</v>
      </c>
      <c r="CJ2" s="77" t="s">
        <v>123</v>
      </c>
      <c r="CK2" s="77" t="s">
        <v>5</v>
      </c>
      <c r="CL2" s="77" t="s">
        <v>124</v>
      </c>
      <c r="CM2" s="77" t="s">
        <v>125</v>
      </c>
      <c r="CN2" s="77" t="s">
        <v>89</v>
      </c>
      <c r="CO2" s="77" t="s">
        <v>94</v>
      </c>
      <c r="CP2" s="77" t="s">
        <v>7</v>
      </c>
      <c r="CQ2" s="77" t="s">
        <v>80</v>
      </c>
      <c r="CR2" s="77" t="s">
        <v>127</v>
      </c>
      <c r="CS2" s="77" t="s">
        <v>4</v>
      </c>
      <c r="CT2" s="77" t="s">
        <v>128</v>
      </c>
      <c r="CU2" s="77" t="s">
        <v>130</v>
      </c>
      <c r="CV2" s="77" t="s">
        <v>139</v>
      </c>
      <c r="CW2" s="77" t="s">
        <v>131</v>
      </c>
      <c r="CX2" s="77" t="s">
        <v>132</v>
      </c>
      <c r="CY2" s="77" t="s">
        <v>132</v>
      </c>
      <c r="CZ2" s="77" t="s">
        <v>6</v>
      </c>
      <c r="DA2" s="77" t="s">
        <v>134</v>
      </c>
      <c r="DB2" s="77" t="s">
        <v>135</v>
      </c>
      <c r="DC2" s="77" t="s">
        <v>136</v>
      </c>
      <c r="DD2" s="77" t="s">
        <v>92</v>
      </c>
      <c r="DE2" s="78" t="s">
        <v>137</v>
      </c>
      <c r="DF2" s="98" t="str">
        <f>Fixtures!C4</f>
        <v>Black Rose of Highgate</v>
      </c>
      <c r="DG2" s="99" t="str">
        <f>Fixtures!C5</f>
        <v>Wembley</v>
      </c>
      <c r="DH2" s="99" t="str">
        <f>Fixtures!C6</f>
        <v>Brentham</v>
      </c>
      <c r="DI2" s="99" t="str">
        <f>Fixtures!C7</f>
        <v>Northwood</v>
      </c>
      <c r="DJ2" s="99" t="str">
        <f>Fixtures!C8</f>
        <v>Harrow St. Mary's</v>
      </c>
      <c r="DK2" s="99" t="str">
        <f>Fixtures!C9</f>
        <v>Valley End</v>
      </c>
      <c r="DL2" s="99" t="str">
        <f>Fixtures!C10</f>
        <v>Exeats</v>
      </c>
      <c r="DM2" s="99" t="str">
        <f>Fixtures!C11</f>
        <v>Teddington</v>
      </c>
      <c r="DN2" s="99" t="str">
        <f>Fixtures!C12</f>
        <v>Gubbays</v>
      </c>
      <c r="DO2" s="99" t="str">
        <f>Fixtures!C14</f>
        <v>Magdalan</v>
      </c>
      <c r="DP2" s="99" t="str">
        <f>Fixtures!C15</f>
        <v>Black Rose of Highgate</v>
      </c>
      <c r="DQ2" s="99" t="str">
        <f>Fixtures!C16</f>
        <v>Shepherd's Bush</v>
      </c>
      <c r="DR2" s="99" t="str">
        <f>Fixtures!C17</f>
        <v>Old Actonians</v>
      </c>
      <c r="DS2" s="99" t="str">
        <f>Fixtures!C18</f>
        <v>Pinner</v>
      </c>
      <c r="DT2" s="99" t="str">
        <f>Fixtures!C19</f>
        <v>Ealing Three Bridges</v>
      </c>
      <c r="DU2" s="99" t="str">
        <f>Fixtures!C20</f>
        <v>Chiswick</v>
      </c>
      <c r="DV2" s="99" t="str">
        <f>Fixtures!C21</f>
        <v>Princes Head</v>
      </c>
      <c r="DW2" s="99" t="str">
        <f>Fixtures!C22</f>
        <v>Post Modernists</v>
      </c>
      <c r="DX2" s="99" t="str">
        <f>Fixtures!C23</f>
        <v>Princes Head</v>
      </c>
      <c r="DY2" s="99" t="str">
        <f>Fixtures!C24</f>
        <v>Post Modernists</v>
      </c>
      <c r="DZ2" s="99" t="str">
        <f>Fixtures!C25</f>
        <v>Southgate Adelaide</v>
      </c>
      <c r="EA2" s="99" t="str">
        <f>Fixtures!C26</f>
        <v>Wembley</v>
      </c>
      <c r="EB2" s="99" t="str">
        <f>Fixtures!C27</f>
        <v>Wembley</v>
      </c>
      <c r="EC2" s="99" t="e">
        <f>Fixtures!#REF!</f>
        <v>#REF!</v>
      </c>
      <c r="ED2" s="99" t="e">
        <f>Fixtures!#REF!</f>
        <v>#REF!</v>
      </c>
      <c r="EE2" s="100" t="e">
        <f>Fixtures!#REF!</f>
        <v>#REF!</v>
      </c>
      <c r="EF2" s="76" t="s">
        <v>97</v>
      </c>
      <c r="EG2" s="77" t="s">
        <v>98</v>
      </c>
      <c r="EH2" s="77" t="s">
        <v>99</v>
      </c>
      <c r="EI2" s="77" t="s">
        <v>100</v>
      </c>
      <c r="EJ2" s="77" t="s">
        <v>101</v>
      </c>
      <c r="EK2" s="77" t="s">
        <v>102</v>
      </c>
      <c r="EL2" s="77" t="s">
        <v>103</v>
      </c>
      <c r="EM2" s="77" t="s">
        <v>104</v>
      </c>
      <c r="EN2" s="77" t="s">
        <v>105</v>
      </c>
      <c r="EO2" s="77" t="s">
        <v>106</v>
      </c>
      <c r="EP2" s="77" t="s">
        <v>107</v>
      </c>
      <c r="EQ2" s="77" t="s">
        <v>108</v>
      </c>
      <c r="ER2" s="77" t="s">
        <v>109</v>
      </c>
      <c r="ES2" s="77" t="s">
        <v>110</v>
      </c>
      <c r="ET2" s="77" t="s">
        <v>111</v>
      </c>
      <c r="EU2" s="77" t="s">
        <v>112</v>
      </c>
      <c r="EV2" s="77" t="s">
        <v>113</v>
      </c>
      <c r="EW2" s="77" t="s">
        <v>114</v>
      </c>
      <c r="EX2" s="77" t="s">
        <v>115</v>
      </c>
      <c r="EY2" s="77" t="s">
        <v>116</v>
      </c>
      <c r="EZ2" s="77" t="s">
        <v>117</v>
      </c>
      <c r="FA2" s="77" t="s">
        <v>140</v>
      </c>
      <c r="FB2" s="77" t="s">
        <v>141</v>
      </c>
      <c r="FC2" s="77" t="s">
        <v>142</v>
      </c>
      <c r="FD2" s="77" t="s">
        <v>143</v>
      </c>
      <c r="FE2" s="78" t="s">
        <v>144</v>
      </c>
    </row>
    <row r="3" spans="1:161" ht="13.45" x14ac:dyDescent="0.25">
      <c r="B3" s="70">
        <v>1</v>
      </c>
      <c r="C3" s="17" t="str">
        <f>'Club Champion'!C4</f>
        <v>GIPSON, Bradley</v>
      </c>
      <c r="D3" s="18" t="str">
        <f>'Club Champion'!D4</f>
        <v xml:space="preserve"> (ENG)</v>
      </c>
      <c r="E3" s="79">
        <f>IF(ISNA(VLOOKUP($C3,Batting!$B$2:$M$90,3,FALSE)),0,(VLOOKUP($C3,Batting!$B$2:$M$90,3,FALSE)))</f>
        <v>15</v>
      </c>
      <c r="F3" s="80" t="e">
        <f>INDEX(Batting_data!B$2:B$100,MATCH($C3,Batting_data!$A$2:$A$100,0))</f>
        <v>#N/A</v>
      </c>
      <c r="G3" s="81" t="e">
        <f>INDEX(Batting_data!C$2:C$100,MATCH($C3,Batting_data!$A$2:$A$100,0))</f>
        <v>#N/A</v>
      </c>
      <c r="H3" s="81" t="e">
        <f>INDEX(Batting_data!D$2:D$100,MATCH($C3,Batting_data!$A$2:$A$100,0))</f>
        <v>#N/A</v>
      </c>
      <c r="I3" s="81" t="e">
        <f>INDEX(Batting_data!E$2:E$100,MATCH($C3,Batting_data!$A$2:$A$100,0))</f>
        <v>#N/A</v>
      </c>
      <c r="J3" s="81" t="e">
        <f>INDEX(Batting_data!F$2:F$100,MATCH($C3,Batting_data!$A$2:$A$100,0))</f>
        <v>#N/A</v>
      </c>
      <c r="K3" s="81" t="e">
        <f>INDEX(Batting_data!G$2:G$100,MATCH($C3,Batting_data!$A$2:$A$100,0))</f>
        <v>#N/A</v>
      </c>
      <c r="L3" s="81" t="e">
        <f>INDEX(Batting_data!H$2:H$100,MATCH($C3,Batting_data!$A$2:$A$100,0))</f>
        <v>#N/A</v>
      </c>
      <c r="M3" s="81" t="e">
        <f>INDEX(Batting_data!I$2:I$100,MATCH($C3,Batting_data!$A$2:$A$100,0))</f>
        <v>#N/A</v>
      </c>
      <c r="N3" s="81" t="e">
        <f>INDEX(Batting_data!J$2:J$100,MATCH($C3,Batting_data!$A$2:$A$100,0))</f>
        <v>#N/A</v>
      </c>
      <c r="O3" s="81" t="e">
        <f>INDEX(Batting_data!K$2:K$100,MATCH($C3,Batting_data!$A$2:$A$100,0))</f>
        <v>#N/A</v>
      </c>
      <c r="P3" s="81" t="e">
        <f>INDEX(Batting_data!L$2:L$100,MATCH($C3,Batting_data!$A$2:$A$100,0))</f>
        <v>#N/A</v>
      </c>
      <c r="Q3" s="81" t="e">
        <f>INDEX(Batting_data!M$2:M$100,MATCH($C3,Batting_data!$A$2:$A$100,0))</f>
        <v>#N/A</v>
      </c>
      <c r="R3" s="81" t="e">
        <f>INDEX(Batting_data!N$2:N$100,MATCH($C3,Batting_data!$A$2:$A$100,0))</f>
        <v>#N/A</v>
      </c>
      <c r="S3" s="81" t="e">
        <f>INDEX(Batting_data!O$2:O$100,MATCH($C3,Batting_data!$A$2:$A$100,0))</f>
        <v>#N/A</v>
      </c>
      <c r="T3" s="81" t="e">
        <f>INDEX(Batting_data!P$2:P$100,MATCH($C3,Batting_data!$A$2:$A$100,0))</f>
        <v>#N/A</v>
      </c>
      <c r="U3" s="81" t="e">
        <f>INDEX(Batting_data!Q$2:Q$100,MATCH($C3,Batting_data!$A$2:$A$100,0))</f>
        <v>#N/A</v>
      </c>
      <c r="V3" s="81" t="e">
        <f>INDEX(Batting_data!R$2:R$100,MATCH($C3,Batting_data!$A$2:$A$100,0))</f>
        <v>#N/A</v>
      </c>
      <c r="W3" s="81" t="e">
        <f>INDEX(Batting_data!S$2:S$100,MATCH($C3,Batting_data!$A$2:$A$100,0))</f>
        <v>#N/A</v>
      </c>
      <c r="X3" s="81" t="e">
        <f>INDEX(Batting_data!T$2:T$100,MATCH($C3,Batting_data!$A$2:$A$100,0))</f>
        <v>#N/A</v>
      </c>
      <c r="Y3" s="81" t="e">
        <f>INDEX(Batting_data!U$2:U$100,MATCH($C3,Batting_data!$A$2:$A$100,0))</f>
        <v>#N/A</v>
      </c>
      <c r="Z3" s="81" t="e">
        <f>INDEX(Batting_data!V$2:V$100,MATCH($C3,Batting_data!$A$2:$A$100,0))</f>
        <v>#N/A</v>
      </c>
      <c r="AA3" s="81" t="e">
        <f>INDEX(Batting_data!W$2:W$100,MATCH($C3,Batting_data!$A$2:$A$100,0))</f>
        <v>#N/A</v>
      </c>
      <c r="AB3" s="81" t="e">
        <f>INDEX(Batting_data!X$2:X$100,MATCH($C3,Batting_data!$A$2:$A$100,0))</f>
        <v>#N/A</v>
      </c>
      <c r="AC3" s="81" t="e">
        <f>INDEX(Batting_data!Y$2:Y$100,MATCH($C3,Batting_data!$A$2:$A$100,0))</f>
        <v>#N/A</v>
      </c>
      <c r="AD3" s="81" t="e">
        <f>INDEX(Batting_data!Z$2:Z$100,MATCH($C3,Batting_data!$A$2:$A$100,0))</f>
        <v>#N/A</v>
      </c>
      <c r="AE3" s="82" t="e">
        <f>INDEX(Batting_data!AA$2:AA$100,MATCH($C3,Batting_data!$A$2:$A$100,0))</f>
        <v>#N/A</v>
      </c>
      <c r="AF3" s="83">
        <f>_xlfn.IFNA(INDEX(Bowling_data!B$2:B$100,MATCH($C3,Bowling_data!$A$2:$A$100,0)),0)</f>
        <v>0</v>
      </c>
      <c r="AG3" s="84">
        <f>_xlfn.IFNA(INDEX(Bowling_data!C$2:C$100,MATCH($C3,Bowling_data!$A$2:$A$100,0)),0)</f>
        <v>0</v>
      </c>
      <c r="AH3" s="84">
        <f>_xlfn.IFNA(INDEX(Bowling_data!D$2:D$100,MATCH($C3,Bowling_data!$A$2:$A$100,0)),0)</f>
        <v>0</v>
      </c>
      <c r="AI3" s="84">
        <f>_xlfn.IFNA(INDEX(Bowling_data!E$2:E$100,MATCH($C3,Bowling_data!$A$2:$A$100,0)),0)</f>
        <v>0</v>
      </c>
      <c r="AJ3" s="84">
        <f>_xlfn.IFNA(INDEX(Bowling_data!F$2:F$100,MATCH($C3,Bowling_data!$A$2:$A$100,0)),0)</f>
        <v>0</v>
      </c>
      <c r="AK3" s="84">
        <f>_xlfn.IFNA(INDEX(Bowling_data!G$2:G$100,MATCH($C3,Bowling_data!$A$2:$A$100,0)),0)</f>
        <v>0</v>
      </c>
      <c r="AL3" s="84">
        <f>_xlfn.IFNA(INDEX(Bowling_data!H$2:H$100,MATCH($C3,Bowling_data!$A$2:$A$100,0)),0)</f>
        <v>0</v>
      </c>
      <c r="AM3" s="84">
        <f>_xlfn.IFNA(INDEX(Bowling_data!I$2:I$100,MATCH($C3,Bowling_data!$A$2:$A$100,0)),0)</f>
        <v>0</v>
      </c>
      <c r="AN3" s="84">
        <f>_xlfn.IFNA(INDEX(Bowling_data!J$2:J$100,MATCH($C3,Bowling_data!$A$2:$A$100,0)),0)</f>
        <v>0</v>
      </c>
      <c r="AO3" s="84">
        <f>_xlfn.IFNA(INDEX(Bowling_data!K$2:K$100,MATCH($C3,Bowling_data!$A$2:$A$100,0)),0)</f>
        <v>0</v>
      </c>
      <c r="AP3" s="84">
        <f>_xlfn.IFNA(INDEX(Bowling_data!L$2:L$100,MATCH($C3,Bowling_data!$A$2:$A$100,0)),0)</f>
        <v>0</v>
      </c>
      <c r="AQ3" s="84">
        <f>_xlfn.IFNA(INDEX(Bowling_data!M$2:M$100,MATCH($C3,Bowling_data!$A$2:$A$100,0)),0)</f>
        <v>0</v>
      </c>
      <c r="AR3" s="84">
        <f>_xlfn.IFNA(INDEX(Bowling_data!N$2:N$100,MATCH($C3,Bowling_data!$A$2:$A$100,0)),0)</f>
        <v>0</v>
      </c>
      <c r="AS3" s="84">
        <f>_xlfn.IFNA(INDEX(Bowling_data!O$2:O$100,MATCH($C3,Bowling_data!$A$2:$A$100,0)),0)</f>
        <v>0</v>
      </c>
      <c r="AT3" s="84">
        <f>_xlfn.IFNA(INDEX(Bowling_data!P$2:P$100,MATCH($C3,Bowling_data!$A$2:$A$100,0)),0)</f>
        <v>0</v>
      </c>
      <c r="AU3" s="84">
        <f>_xlfn.IFNA(INDEX(Bowling_data!Q$2:Q$100,MATCH($C3,Bowling_data!$A$2:$A$100,0)),0)</f>
        <v>0</v>
      </c>
      <c r="AV3" s="84">
        <f>_xlfn.IFNA(INDEX(Bowling_data!R$2:R$100,MATCH($C3,Bowling_data!$A$2:$A$100,0)),0)</f>
        <v>0</v>
      </c>
      <c r="AW3" s="84">
        <f>_xlfn.IFNA(INDEX(Bowling_data!S$2:S$100,MATCH($C3,Bowling_data!$A$2:$A$100,0)),0)</f>
        <v>0</v>
      </c>
      <c r="AX3" s="84">
        <f>_xlfn.IFNA(INDEX(Bowling_data!T$2:T$100,MATCH($C3,Bowling_data!$A$2:$A$100,0)),0)</f>
        <v>0</v>
      </c>
      <c r="AY3" s="84">
        <f>_xlfn.IFNA(INDEX(Bowling_data!U$2:U$100,MATCH($C3,Bowling_data!$A$2:$A$100,0)),0)</f>
        <v>0</v>
      </c>
      <c r="AZ3" s="84">
        <f>_xlfn.IFNA(INDEX(Bowling_data!V$2:V$100,MATCH($C3,Bowling_data!$A$2:$A$100,0)),0)</f>
        <v>0</v>
      </c>
      <c r="BA3" s="84">
        <f>_xlfn.IFNA(INDEX(Bowling_data!W$2:W$100,MATCH($C3,Bowling_data!$A$2:$A$100,0)),0)</f>
        <v>0</v>
      </c>
      <c r="BB3" s="84">
        <f>_xlfn.IFNA(INDEX(Bowling_data!X$2:X$100,MATCH($C3,Bowling_data!$A$2:$A$100,0)),0)</f>
        <v>0</v>
      </c>
      <c r="BC3" s="84">
        <f>_xlfn.IFNA(INDEX(Bowling_data!Y$2:Y$100,MATCH($C3,Bowling_data!$A$2:$A$100,0)),0)</f>
        <v>0</v>
      </c>
      <c r="BD3" s="84">
        <f>_xlfn.IFNA(INDEX(Bowling_data!Z$2:Z$100,MATCH($C3,Bowling_data!$A$2:$A$100,0)),0)</f>
        <v>0</v>
      </c>
      <c r="BE3" s="84">
        <f>_xlfn.IFNA(INDEX(Bowling_data!AA$2:AA$100,MATCH($C3,Bowling_data!$A$2:$A$100,0)),0)</f>
        <v>0</v>
      </c>
      <c r="BF3" s="83">
        <f>_xlfn.IFNA(INDEX(Fielding_data!B$2:B$100,MATCH($C3,Fielding_data!$A$2:$A$100,0)),0)</f>
        <v>0</v>
      </c>
      <c r="BG3" s="84">
        <f>_xlfn.IFNA(INDEX(Fielding_data!C$2:C$100,MATCH($C3,Fielding_data!$A$2:$A$100,0)),0)</f>
        <v>0</v>
      </c>
      <c r="BH3" s="84">
        <f>_xlfn.IFNA(INDEX(Fielding_data!D$2:D$100,MATCH($C3,Fielding_data!$A$2:$A$100,0)),0)</f>
        <v>0</v>
      </c>
      <c r="BI3" s="84">
        <f>_xlfn.IFNA(INDEX(Fielding_data!E$2:E$100,MATCH($C3,Fielding_data!$A$2:$A$100,0)),0)</f>
        <v>0</v>
      </c>
      <c r="BJ3" s="84">
        <f>_xlfn.IFNA(INDEX(Fielding_data!F$2:F$100,MATCH($C3,Fielding_data!$A$2:$A$100,0)),0)</f>
        <v>0</v>
      </c>
      <c r="BK3" s="84">
        <f>_xlfn.IFNA(INDEX(Fielding_data!G$2:G$100,MATCH($C3,Fielding_data!$A$2:$A$100,0)),0)</f>
        <v>0</v>
      </c>
      <c r="BL3" s="84">
        <f>_xlfn.IFNA(INDEX(Fielding_data!H$2:H$100,MATCH($C3,Fielding_data!$A$2:$A$100,0)),0)</f>
        <v>0</v>
      </c>
      <c r="BM3" s="84">
        <f>_xlfn.IFNA(INDEX(Fielding_data!I$2:I$100,MATCH($C3,Fielding_data!$A$2:$A$100,0)),0)</f>
        <v>0</v>
      </c>
      <c r="BN3" s="84">
        <f>_xlfn.IFNA(INDEX(Fielding_data!J$2:J$100,MATCH($C3,Fielding_data!$A$2:$A$100,0)),0)</f>
        <v>0</v>
      </c>
      <c r="BO3" s="84">
        <f>_xlfn.IFNA(INDEX(Fielding_data!K$2:K$100,MATCH($C3,Fielding_data!$A$2:$A$100,0)),0)</f>
        <v>0</v>
      </c>
      <c r="BP3" s="84">
        <f>_xlfn.IFNA(INDEX(Fielding_data!L$2:L$100,MATCH($C3,Fielding_data!$A$2:$A$100,0)),0)</f>
        <v>0</v>
      </c>
      <c r="BQ3" s="84">
        <f>_xlfn.IFNA(INDEX(Fielding_data!M$2:M$100,MATCH($C3,Fielding_data!$A$2:$A$100,0)),0)</f>
        <v>0</v>
      </c>
      <c r="BR3" s="84">
        <f>_xlfn.IFNA(INDEX(Fielding_data!N$2:N$100,MATCH($C3,Fielding_data!$A$2:$A$100,0)),0)</f>
        <v>0</v>
      </c>
      <c r="BS3" s="84">
        <f>_xlfn.IFNA(INDEX(Fielding_data!O$2:O$100,MATCH($C3,Fielding_data!$A$2:$A$100,0)),0)</f>
        <v>0</v>
      </c>
      <c r="BT3" s="84">
        <f>_xlfn.IFNA(INDEX(Fielding_data!P$2:P$100,MATCH($C3,Fielding_data!$A$2:$A$100,0)),0)</f>
        <v>0</v>
      </c>
      <c r="BU3" s="84">
        <f>_xlfn.IFNA(INDEX(Fielding_data!Q$2:Q$100,MATCH($C3,Fielding_data!$A$2:$A$100,0)),0)</f>
        <v>0</v>
      </c>
      <c r="BV3" s="84">
        <f>_xlfn.IFNA(INDEX(Fielding_data!R$2:R$100,MATCH($C3,Fielding_data!$A$2:$A$100,0)),0)</f>
        <v>0</v>
      </c>
      <c r="BW3" s="84">
        <f>_xlfn.IFNA(INDEX(Fielding_data!S$2:S$100,MATCH($C3,Fielding_data!$A$2:$A$100,0)),0)</f>
        <v>0</v>
      </c>
      <c r="BX3" s="84">
        <f>_xlfn.IFNA(INDEX(Fielding_data!T$2:T$100,MATCH($C3,Fielding_data!$A$2:$A$100,0)),0)</f>
        <v>0</v>
      </c>
      <c r="BY3" s="84">
        <f>_xlfn.IFNA(INDEX(Fielding_data!U$2:U$100,MATCH($C3,Fielding_data!$A$2:$A$100,0)),0)</f>
        <v>0</v>
      </c>
      <c r="BZ3" s="84">
        <f>_xlfn.IFNA(INDEX(Fielding_data!V$2:V$100,MATCH($C3,Fielding_data!$A$2:$A$100,0)),0)</f>
        <v>0</v>
      </c>
      <c r="CA3" s="84">
        <f>_xlfn.IFNA(INDEX(Fielding_data!W$2:W$100,MATCH($C3,Fielding_data!$A$2:$A$100,0)),0)</f>
        <v>0</v>
      </c>
      <c r="CB3" s="84">
        <f>_xlfn.IFNA(INDEX(Fielding_data!X$2:X$100,MATCH($C3,Fielding_data!$A$2:$A$100,0)),0)</f>
        <v>0</v>
      </c>
      <c r="CC3" s="84">
        <f>_xlfn.IFNA(INDEX(Fielding_data!Y$2:Y$100,MATCH($C3,Fielding_data!$A$2:$A$100,0)),0)</f>
        <v>0</v>
      </c>
      <c r="CD3" s="84">
        <f>_xlfn.IFNA(INDEX(Fielding_data!Z$2:Z$100,MATCH($C3,Fielding_data!$A$2:$A$100,0)),0)</f>
        <v>0</v>
      </c>
      <c r="CE3" s="84">
        <f>_xlfn.IFNA(INDEX(Fielding_data!AA$2:AA$100,MATCH($C3,Fielding_data!$A$2:$A$100,0)),0)</f>
        <v>0</v>
      </c>
      <c r="CF3" s="83" t="e">
        <f t="shared" ref="CF3:DE3" si="0">+BF3+AF3+F3</f>
        <v>#N/A</v>
      </c>
      <c r="CG3" s="84" t="e">
        <f t="shared" si="0"/>
        <v>#N/A</v>
      </c>
      <c r="CH3" s="84" t="e">
        <f t="shared" si="0"/>
        <v>#N/A</v>
      </c>
      <c r="CI3" s="84" t="e">
        <f t="shared" si="0"/>
        <v>#N/A</v>
      </c>
      <c r="CJ3" s="84" t="e">
        <f t="shared" si="0"/>
        <v>#N/A</v>
      </c>
      <c r="CK3" s="84" t="e">
        <f t="shared" si="0"/>
        <v>#N/A</v>
      </c>
      <c r="CL3" s="84" t="e">
        <f t="shared" si="0"/>
        <v>#N/A</v>
      </c>
      <c r="CM3" s="84" t="e">
        <f t="shared" si="0"/>
        <v>#N/A</v>
      </c>
      <c r="CN3" s="84" t="e">
        <f t="shared" si="0"/>
        <v>#N/A</v>
      </c>
      <c r="CO3" s="84" t="e">
        <f t="shared" si="0"/>
        <v>#N/A</v>
      </c>
      <c r="CP3" s="84" t="e">
        <f t="shared" si="0"/>
        <v>#N/A</v>
      </c>
      <c r="CQ3" s="84" t="e">
        <f t="shared" si="0"/>
        <v>#N/A</v>
      </c>
      <c r="CR3" s="84" t="e">
        <f t="shared" si="0"/>
        <v>#N/A</v>
      </c>
      <c r="CS3" s="84" t="e">
        <f t="shared" si="0"/>
        <v>#N/A</v>
      </c>
      <c r="CT3" s="84" t="e">
        <f t="shared" si="0"/>
        <v>#N/A</v>
      </c>
      <c r="CU3" s="84" t="e">
        <f t="shared" si="0"/>
        <v>#N/A</v>
      </c>
      <c r="CV3" s="84" t="e">
        <f t="shared" si="0"/>
        <v>#N/A</v>
      </c>
      <c r="CW3" s="84" t="e">
        <f t="shared" si="0"/>
        <v>#N/A</v>
      </c>
      <c r="CX3" s="84" t="e">
        <f t="shared" si="0"/>
        <v>#N/A</v>
      </c>
      <c r="CY3" s="84" t="e">
        <f t="shared" si="0"/>
        <v>#N/A</v>
      </c>
      <c r="CZ3" s="84" t="e">
        <f t="shared" si="0"/>
        <v>#N/A</v>
      </c>
      <c r="DA3" s="84" t="e">
        <f t="shared" si="0"/>
        <v>#N/A</v>
      </c>
      <c r="DB3" s="84" t="e">
        <f t="shared" si="0"/>
        <v>#N/A</v>
      </c>
      <c r="DC3" s="84" t="e">
        <f t="shared" si="0"/>
        <v>#N/A</v>
      </c>
      <c r="DD3" s="84" t="e">
        <f t="shared" si="0"/>
        <v>#N/A</v>
      </c>
      <c r="DE3" s="85" t="e">
        <f t="shared" si="0"/>
        <v>#N/A</v>
      </c>
      <c r="DF3" s="83" t="e">
        <f>+CF3</f>
        <v>#N/A</v>
      </c>
      <c r="DG3" s="84" t="e">
        <f t="shared" ref="DG3:DG26" si="1">+DF3+CG3</f>
        <v>#N/A</v>
      </c>
      <c r="DH3" s="84" t="e">
        <f t="shared" ref="DH3:DH26" si="2">+DG3+CH3</f>
        <v>#N/A</v>
      </c>
      <c r="DI3" s="84" t="e">
        <f t="shared" ref="DI3:EB3" si="3">+DH3+CI3</f>
        <v>#N/A</v>
      </c>
      <c r="DJ3" s="84" t="e">
        <f t="shared" si="3"/>
        <v>#N/A</v>
      </c>
      <c r="DK3" s="84" t="e">
        <f t="shared" si="3"/>
        <v>#N/A</v>
      </c>
      <c r="DL3" s="84" t="e">
        <f t="shared" si="3"/>
        <v>#N/A</v>
      </c>
      <c r="DM3" s="84" t="e">
        <f t="shared" si="3"/>
        <v>#N/A</v>
      </c>
      <c r="DN3" s="84" t="e">
        <f t="shared" si="3"/>
        <v>#N/A</v>
      </c>
      <c r="DO3" s="84" t="e">
        <f t="shared" si="3"/>
        <v>#N/A</v>
      </c>
      <c r="DP3" s="84" t="e">
        <f t="shared" si="3"/>
        <v>#N/A</v>
      </c>
      <c r="DQ3" s="84" t="e">
        <f t="shared" si="3"/>
        <v>#N/A</v>
      </c>
      <c r="DR3" s="84" t="e">
        <f t="shared" si="3"/>
        <v>#N/A</v>
      </c>
      <c r="DS3" s="84" t="e">
        <f t="shared" si="3"/>
        <v>#N/A</v>
      </c>
      <c r="DT3" s="84" t="e">
        <f t="shared" si="3"/>
        <v>#N/A</v>
      </c>
      <c r="DU3" s="84" t="e">
        <f t="shared" si="3"/>
        <v>#N/A</v>
      </c>
      <c r="DV3" s="84" t="e">
        <f t="shared" si="3"/>
        <v>#N/A</v>
      </c>
      <c r="DW3" s="84" t="e">
        <f t="shared" si="3"/>
        <v>#N/A</v>
      </c>
      <c r="DX3" s="84" t="e">
        <f t="shared" si="3"/>
        <v>#N/A</v>
      </c>
      <c r="DY3" s="84" t="e">
        <f t="shared" si="3"/>
        <v>#N/A</v>
      </c>
      <c r="DZ3" s="84" t="e">
        <f t="shared" si="3"/>
        <v>#N/A</v>
      </c>
      <c r="EA3" s="84" t="e">
        <f t="shared" si="3"/>
        <v>#N/A</v>
      </c>
      <c r="EB3" s="84" t="e">
        <f t="shared" si="3"/>
        <v>#N/A</v>
      </c>
      <c r="EC3" s="84" t="e">
        <f>+EB3+DC3</f>
        <v>#N/A</v>
      </c>
      <c r="ED3" s="84" t="e">
        <f>+EC3+DD3</f>
        <v>#N/A</v>
      </c>
      <c r="EE3" s="85" t="e">
        <f>+ED3+DE3</f>
        <v>#N/A</v>
      </c>
      <c r="EF3" s="80" t="e">
        <f t="shared" ref="EF3:EF26" si="4">IF(DF3&lt;&gt;0,RANK(DF3,DF$3:DF$26),"-")</f>
        <v>#N/A</v>
      </c>
      <c r="EG3" s="81" t="e">
        <f t="shared" ref="EG3:EG26" si="5">IF(DG3&lt;&gt;0,RANK(DG3,DG$3:DG$26),"-")</f>
        <v>#N/A</v>
      </c>
      <c r="EH3" s="81" t="e">
        <f t="shared" ref="EH3:EH26" si="6">IF(DH3&lt;&gt;0,RANK(DH3,DH$3:DH$26),"-")</f>
        <v>#N/A</v>
      </c>
      <c r="EI3" s="81" t="e">
        <f t="shared" ref="EI3:EI26" si="7">IF(DI3&lt;&gt;0,RANK(DI3,DI$3:DI$26),"-")</f>
        <v>#N/A</v>
      </c>
      <c r="EJ3" s="81" t="e">
        <f t="shared" ref="EJ3:EJ26" si="8">IF(DJ3&lt;&gt;0,RANK(DJ3,DJ$3:DJ$26),"-")</f>
        <v>#N/A</v>
      </c>
      <c r="EK3" s="81" t="e">
        <f t="shared" ref="EK3:EK26" si="9">IF(DK3&lt;&gt;0,RANK(DK3,DK$3:DK$26),"-")</f>
        <v>#N/A</v>
      </c>
      <c r="EL3" s="81" t="e">
        <f t="shared" ref="EL3:EL26" si="10">IF(DL3&lt;&gt;0,RANK(DL3,DL$3:DL$26),"-")</f>
        <v>#N/A</v>
      </c>
      <c r="EM3" s="81" t="e">
        <f t="shared" ref="EM3:EM26" si="11">IF(DM3&lt;&gt;0,RANK(DM3,DM$3:DM$26),"-")</f>
        <v>#N/A</v>
      </c>
      <c r="EN3" s="81" t="e">
        <f t="shared" ref="EN3:EN26" si="12">IF(DN3&lt;&gt;0,RANK(DN3,DN$3:DN$26),"-")</f>
        <v>#N/A</v>
      </c>
      <c r="EO3" s="81" t="e">
        <f t="shared" ref="EO3:EO26" si="13">IF(DO3&lt;&gt;0,RANK(DO3,DO$3:DO$26),"-")</f>
        <v>#N/A</v>
      </c>
      <c r="EP3" s="81" t="e">
        <f t="shared" ref="EP3:EP26" si="14">IF(DP3&lt;&gt;0,RANK(DP3,DP$3:DP$26),"-")</f>
        <v>#N/A</v>
      </c>
      <c r="EQ3" s="81" t="e">
        <f t="shared" ref="EQ3:EQ26" si="15">IF(DQ3&lt;&gt;0,RANK(DQ3,DQ$3:DQ$26),"-")</f>
        <v>#N/A</v>
      </c>
      <c r="ER3" s="81" t="e">
        <f t="shared" ref="ER3:ER26" si="16">IF(DR3&lt;&gt;0,RANK(DR3,DR$3:DR$26),"-")</f>
        <v>#N/A</v>
      </c>
      <c r="ES3" s="81" t="e">
        <f t="shared" ref="ES3:ES26" si="17">IF(DS3&lt;&gt;0,RANK(DS3,DS$3:DS$26),"-")</f>
        <v>#N/A</v>
      </c>
      <c r="ET3" s="81" t="e">
        <f t="shared" ref="ET3:ET26" si="18">IF(DT3&lt;&gt;0,RANK(DT3,DT$3:DT$26),"-")</f>
        <v>#N/A</v>
      </c>
      <c r="EU3" s="81" t="e">
        <f t="shared" ref="EU3:EU26" si="19">IF(DU3&lt;&gt;0,RANK(DU3,DU$3:DU$26),"-")</f>
        <v>#N/A</v>
      </c>
      <c r="EV3" s="81" t="e">
        <f t="shared" ref="EV3:EV26" si="20">IF(DV3&lt;&gt;0,RANK(DV3,DV$3:DV$26),"-")</f>
        <v>#N/A</v>
      </c>
      <c r="EW3" s="81" t="e">
        <f t="shared" ref="EW3:EW26" si="21">IF(DW3&lt;&gt;0,RANK(DW3,DW$3:DW$26),"-")</f>
        <v>#N/A</v>
      </c>
      <c r="EX3" s="81" t="e">
        <f t="shared" ref="EX3:EX26" si="22">IF(DX3&lt;&gt;0,RANK(DX3,DX$3:DX$26),"-")</f>
        <v>#N/A</v>
      </c>
      <c r="EY3" s="81" t="e">
        <f t="shared" ref="EY3:EY26" si="23">IF(DY3&lt;&gt;0,RANK(DY3,DY$3:DY$26),"-")</f>
        <v>#N/A</v>
      </c>
      <c r="EZ3" s="81" t="e">
        <f t="shared" ref="EZ3:EZ26" si="24">IF(DZ3&lt;&gt;0,RANK(DZ3,DZ$3:DZ$26),"-")</f>
        <v>#N/A</v>
      </c>
      <c r="FA3" s="81" t="e">
        <f t="shared" ref="FA3:FA26" si="25">IF(EA3&lt;&gt;0,RANK(EA3,EA$3:EA$26),"-")</f>
        <v>#N/A</v>
      </c>
      <c r="FB3" s="81" t="e">
        <f t="shared" ref="FB3:FB26" si="26">IF(EB3&lt;&gt;0,RANK(EB3,EB$3:EB$26),"-")</f>
        <v>#N/A</v>
      </c>
      <c r="FC3" s="81" t="e">
        <f t="shared" ref="FC3:FC26" si="27">IF(EC3&lt;&gt;0,RANK(EC3,EC$3:EC$26),"-")</f>
        <v>#N/A</v>
      </c>
      <c r="FD3" s="81" t="e">
        <f t="shared" ref="FD3:FD26" si="28">IF(ED3&lt;&gt;0,RANK(ED3,ED$3:ED$26),"-")</f>
        <v>#N/A</v>
      </c>
      <c r="FE3" s="82" t="e">
        <f t="shared" ref="FE3:FE26" si="29">IF(EE3&lt;&gt;0,RANK(EE3,EE$3:EE$26),"-")</f>
        <v>#N/A</v>
      </c>
    </row>
    <row r="4" spans="1:161" ht="13.45" x14ac:dyDescent="0.25">
      <c r="A4" s="8"/>
      <c r="B4" s="70">
        <f t="shared" ref="B4:B26" si="30">B3+1</f>
        <v>2</v>
      </c>
      <c r="C4" s="17" t="str">
        <f>'Club Champion'!C6</f>
        <v>BALOCH, Ali</v>
      </c>
      <c r="D4" s="18" t="str">
        <f>'Club Champion'!D6</f>
        <v xml:space="preserve"> (PAK)</v>
      </c>
      <c r="E4" s="79">
        <f>IF(ISNA(VLOOKUP($C4,Batting!$B$2:$M$90,3,FALSE)),0,(VLOOKUP($C4,Batting!$B$2:$M$90,3,FALSE)))</f>
        <v>15</v>
      </c>
      <c r="F4" s="86" t="e">
        <f>INDEX(Batting_data!B$2:B$100,MATCH($C4,Batting_data!$A$2:$A$100,0))</f>
        <v>#N/A</v>
      </c>
      <c r="G4" s="87" t="e">
        <f>INDEX(Batting_data!C$2:C$100,MATCH($C4,Batting_data!$A$2:$A$100,0))</f>
        <v>#N/A</v>
      </c>
      <c r="H4" s="87" t="e">
        <f>INDEX(Batting_data!D$2:D$100,MATCH($C4,Batting_data!$A$2:$A$100,0))</f>
        <v>#N/A</v>
      </c>
      <c r="I4" s="87" t="e">
        <f>INDEX(Batting_data!E$2:E$100,MATCH($C4,Batting_data!$A$2:$A$100,0))</f>
        <v>#N/A</v>
      </c>
      <c r="J4" s="87" t="e">
        <f>INDEX(Batting_data!F$2:F$100,MATCH($C4,Batting_data!$A$2:$A$100,0))</f>
        <v>#N/A</v>
      </c>
      <c r="K4" s="87" t="e">
        <f>INDEX(Batting_data!G$2:G$100,MATCH($C4,Batting_data!$A$2:$A$100,0))</f>
        <v>#N/A</v>
      </c>
      <c r="L4" s="87" t="e">
        <f>INDEX(Batting_data!H$2:H$100,MATCH($C4,Batting_data!$A$2:$A$100,0))</f>
        <v>#N/A</v>
      </c>
      <c r="M4" s="87" t="e">
        <f>INDEX(Batting_data!I$2:I$100,MATCH($C4,Batting_data!$A$2:$A$100,0))</f>
        <v>#N/A</v>
      </c>
      <c r="N4" s="87" t="e">
        <f>INDEX(Batting_data!J$2:J$100,MATCH($C4,Batting_data!$A$2:$A$100,0))</f>
        <v>#N/A</v>
      </c>
      <c r="O4" s="87" t="e">
        <f>INDEX(Batting_data!K$2:K$100,MATCH($C4,Batting_data!$A$2:$A$100,0))</f>
        <v>#N/A</v>
      </c>
      <c r="P4" s="87" t="e">
        <f>INDEX(Batting_data!L$2:L$100,MATCH($C4,Batting_data!$A$2:$A$100,0))</f>
        <v>#N/A</v>
      </c>
      <c r="Q4" s="87" t="e">
        <f>INDEX(Batting_data!M$2:M$100,MATCH($C4,Batting_data!$A$2:$A$100,0))</f>
        <v>#N/A</v>
      </c>
      <c r="R4" s="87" t="e">
        <f>INDEX(Batting_data!N$2:N$100,MATCH($C4,Batting_data!$A$2:$A$100,0))</f>
        <v>#N/A</v>
      </c>
      <c r="S4" s="87" t="e">
        <f>INDEX(Batting_data!O$2:O$100,MATCH($C4,Batting_data!$A$2:$A$100,0))</f>
        <v>#N/A</v>
      </c>
      <c r="T4" s="87" t="e">
        <f>INDEX(Batting_data!P$2:P$100,MATCH($C4,Batting_data!$A$2:$A$100,0))</f>
        <v>#N/A</v>
      </c>
      <c r="U4" s="87" t="e">
        <f>INDEX(Batting_data!Q$2:Q$100,MATCH($C4,Batting_data!$A$2:$A$100,0))</f>
        <v>#N/A</v>
      </c>
      <c r="V4" s="87" t="e">
        <f>INDEX(Batting_data!R$2:R$100,MATCH($C4,Batting_data!$A$2:$A$100,0))</f>
        <v>#N/A</v>
      </c>
      <c r="W4" s="87" t="e">
        <f>INDEX(Batting_data!S$2:S$100,MATCH($C4,Batting_data!$A$2:$A$100,0))</f>
        <v>#N/A</v>
      </c>
      <c r="X4" s="87" t="e">
        <f>INDEX(Batting_data!T$2:T$100,MATCH($C4,Batting_data!$A$2:$A$100,0))</f>
        <v>#N/A</v>
      </c>
      <c r="Y4" s="87" t="e">
        <f>INDEX(Batting_data!U$2:U$100,MATCH($C4,Batting_data!$A$2:$A$100,0))</f>
        <v>#N/A</v>
      </c>
      <c r="Z4" s="87" t="e">
        <f>INDEX(Batting_data!V$2:V$100,MATCH($C4,Batting_data!$A$2:$A$100,0))</f>
        <v>#N/A</v>
      </c>
      <c r="AA4" s="87" t="e">
        <f>INDEX(Batting_data!W$2:W$100,MATCH($C4,Batting_data!$A$2:$A$100,0))</f>
        <v>#N/A</v>
      </c>
      <c r="AB4" s="87" t="e">
        <f>INDEX(Batting_data!X$2:X$100,MATCH($C4,Batting_data!$A$2:$A$100,0))</f>
        <v>#N/A</v>
      </c>
      <c r="AC4" s="87" t="e">
        <f>INDEX(Batting_data!Y$2:Y$100,MATCH($C4,Batting_data!$A$2:$A$100,0))</f>
        <v>#N/A</v>
      </c>
      <c r="AD4" s="87" t="e">
        <f>INDEX(Batting_data!Z$2:Z$100,MATCH($C4,Batting_data!$A$2:$A$100,0))</f>
        <v>#N/A</v>
      </c>
      <c r="AE4" s="88" t="e">
        <f>INDEX(Batting_data!AA$2:AA$100,MATCH($C4,Batting_data!$A$2:$A$100,0))</f>
        <v>#N/A</v>
      </c>
      <c r="AF4" s="89">
        <f>_xlfn.IFNA(INDEX(Bowling_data!B$2:B$100,MATCH($C4,Bowling_data!$A$2:$A$100,0)),0)</f>
        <v>0</v>
      </c>
      <c r="AG4" s="90">
        <f>_xlfn.IFNA(INDEX(Bowling_data!C$2:C$100,MATCH($C4,Bowling_data!$A$2:$A$100,0)),0)</f>
        <v>0</v>
      </c>
      <c r="AH4" s="90">
        <f>_xlfn.IFNA(INDEX(Bowling_data!D$2:D$100,MATCH($C4,Bowling_data!$A$2:$A$100,0)),0)</f>
        <v>0</v>
      </c>
      <c r="AI4" s="90">
        <f>_xlfn.IFNA(INDEX(Bowling_data!E$2:E$100,MATCH($C4,Bowling_data!$A$2:$A$100,0)),0)</f>
        <v>0</v>
      </c>
      <c r="AJ4" s="90">
        <f>_xlfn.IFNA(INDEX(Bowling_data!F$2:F$100,MATCH($C4,Bowling_data!$A$2:$A$100,0)),0)</f>
        <v>0</v>
      </c>
      <c r="AK4" s="90">
        <f>_xlfn.IFNA(INDEX(Bowling_data!G$2:G$100,MATCH($C4,Bowling_data!$A$2:$A$100,0)),0)</f>
        <v>0</v>
      </c>
      <c r="AL4" s="90">
        <f>_xlfn.IFNA(INDEX(Bowling_data!H$2:H$100,MATCH($C4,Bowling_data!$A$2:$A$100,0)),0)</f>
        <v>0</v>
      </c>
      <c r="AM4" s="90">
        <f>_xlfn.IFNA(INDEX(Bowling_data!I$2:I$100,MATCH($C4,Bowling_data!$A$2:$A$100,0)),0)</f>
        <v>0</v>
      </c>
      <c r="AN4" s="90">
        <f>_xlfn.IFNA(INDEX(Bowling_data!J$2:J$100,MATCH($C4,Bowling_data!$A$2:$A$100,0)),0)</f>
        <v>0</v>
      </c>
      <c r="AO4" s="90">
        <f>_xlfn.IFNA(INDEX(Bowling_data!K$2:K$100,MATCH($C4,Bowling_data!$A$2:$A$100,0)),0)</f>
        <v>0</v>
      </c>
      <c r="AP4" s="90">
        <f>_xlfn.IFNA(INDEX(Bowling_data!L$2:L$100,MATCH($C4,Bowling_data!$A$2:$A$100,0)),0)</f>
        <v>0</v>
      </c>
      <c r="AQ4" s="90">
        <f>_xlfn.IFNA(INDEX(Bowling_data!M$2:M$100,MATCH($C4,Bowling_data!$A$2:$A$100,0)),0)</f>
        <v>0</v>
      </c>
      <c r="AR4" s="90">
        <f>_xlfn.IFNA(INDEX(Bowling_data!N$2:N$100,MATCH($C4,Bowling_data!$A$2:$A$100,0)),0)</f>
        <v>0</v>
      </c>
      <c r="AS4" s="90">
        <f>_xlfn.IFNA(INDEX(Bowling_data!O$2:O$100,MATCH($C4,Bowling_data!$A$2:$A$100,0)),0)</f>
        <v>0</v>
      </c>
      <c r="AT4" s="90">
        <f>_xlfn.IFNA(INDEX(Bowling_data!P$2:P$100,MATCH($C4,Bowling_data!$A$2:$A$100,0)),0)</f>
        <v>0</v>
      </c>
      <c r="AU4" s="90">
        <f>_xlfn.IFNA(INDEX(Bowling_data!Q$2:Q$100,MATCH($C4,Bowling_data!$A$2:$A$100,0)),0)</f>
        <v>0</v>
      </c>
      <c r="AV4" s="90">
        <f>_xlfn.IFNA(INDEX(Bowling_data!R$2:R$100,MATCH($C4,Bowling_data!$A$2:$A$100,0)),0)</f>
        <v>0</v>
      </c>
      <c r="AW4" s="90">
        <f>_xlfn.IFNA(INDEX(Bowling_data!S$2:S$100,MATCH($C4,Bowling_data!$A$2:$A$100,0)),0)</f>
        <v>0</v>
      </c>
      <c r="AX4" s="90">
        <f>_xlfn.IFNA(INDEX(Bowling_data!T$2:T$100,MATCH($C4,Bowling_data!$A$2:$A$100,0)),0)</f>
        <v>0</v>
      </c>
      <c r="AY4" s="90">
        <f>_xlfn.IFNA(INDEX(Bowling_data!U$2:U$100,MATCH($C4,Bowling_data!$A$2:$A$100,0)),0)</f>
        <v>0</v>
      </c>
      <c r="AZ4" s="90">
        <f>_xlfn.IFNA(INDEX(Bowling_data!V$2:V$100,MATCH($C4,Bowling_data!$A$2:$A$100,0)),0)</f>
        <v>0</v>
      </c>
      <c r="BA4" s="90">
        <f>_xlfn.IFNA(INDEX(Bowling_data!W$2:W$100,MATCH($C4,Bowling_data!$A$2:$A$100,0)),0)</f>
        <v>0</v>
      </c>
      <c r="BB4" s="90">
        <f>_xlfn.IFNA(INDEX(Bowling_data!X$2:X$100,MATCH($C4,Bowling_data!$A$2:$A$100,0)),0)</f>
        <v>0</v>
      </c>
      <c r="BC4" s="90">
        <f>_xlfn.IFNA(INDEX(Bowling_data!Y$2:Y$100,MATCH($C4,Bowling_data!$A$2:$A$100,0)),0)</f>
        <v>0</v>
      </c>
      <c r="BD4" s="90">
        <f>_xlfn.IFNA(INDEX(Bowling_data!Z$2:Z$100,MATCH($C4,Bowling_data!$A$2:$A$100,0)),0)</f>
        <v>0</v>
      </c>
      <c r="BE4" s="90">
        <f>_xlfn.IFNA(INDEX(Bowling_data!AA$2:AA$100,MATCH($C4,Bowling_data!$A$2:$A$100,0)),0)</f>
        <v>0</v>
      </c>
      <c r="BF4" s="89">
        <f>_xlfn.IFNA(INDEX(Fielding_data!B$2:B$100,MATCH($C4,Fielding_data!$A$2:$A$100,0)),0)</f>
        <v>0</v>
      </c>
      <c r="BG4" s="90">
        <f>_xlfn.IFNA(INDEX(Fielding_data!C$2:C$100,MATCH($C4,Fielding_data!$A$2:$A$100,0)),0)</f>
        <v>0</v>
      </c>
      <c r="BH4" s="90">
        <f>_xlfn.IFNA(INDEX(Fielding_data!D$2:D$100,MATCH($C4,Fielding_data!$A$2:$A$100,0)),0)</f>
        <v>0</v>
      </c>
      <c r="BI4" s="90">
        <f>_xlfn.IFNA(INDEX(Fielding_data!E$2:E$100,MATCH($C4,Fielding_data!$A$2:$A$100,0)),0)</f>
        <v>0</v>
      </c>
      <c r="BJ4" s="90">
        <f>_xlfn.IFNA(INDEX(Fielding_data!F$2:F$100,MATCH($C4,Fielding_data!$A$2:$A$100,0)),0)</f>
        <v>0</v>
      </c>
      <c r="BK4" s="90">
        <f>_xlfn.IFNA(INDEX(Fielding_data!G$2:G$100,MATCH($C4,Fielding_data!$A$2:$A$100,0)),0)</f>
        <v>0</v>
      </c>
      <c r="BL4" s="90">
        <f>_xlfn.IFNA(INDEX(Fielding_data!H$2:H$100,MATCH($C4,Fielding_data!$A$2:$A$100,0)),0)</f>
        <v>0</v>
      </c>
      <c r="BM4" s="90">
        <f>_xlfn.IFNA(INDEX(Fielding_data!I$2:I$100,MATCH($C4,Fielding_data!$A$2:$A$100,0)),0)</f>
        <v>0</v>
      </c>
      <c r="BN4" s="90">
        <f>_xlfn.IFNA(INDEX(Fielding_data!J$2:J$100,MATCH($C4,Fielding_data!$A$2:$A$100,0)),0)</f>
        <v>0</v>
      </c>
      <c r="BO4" s="90">
        <f>_xlfn.IFNA(INDEX(Fielding_data!K$2:K$100,MATCH($C4,Fielding_data!$A$2:$A$100,0)),0)</f>
        <v>0</v>
      </c>
      <c r="BP4" s="90">
        <f>_xlfn.IFNA(INDEX(Fielding_data!L$2:L$100,MATCH($C4,Fielding_data!$A$2:$A$100,0)),0)</f>
        <v>0</v>
      </c>
      <c r="BQ4" s="90">
        <f>_xlfn.IFNA(INDEX(Fielding_data!M$2:M$100,MATCH($C4,Fielding_data!$A$2:$A$100,0)),0)</f>
        <v>0</v>
      </c>
      <c r="BR4" s="90">
        <f>_xlfn.IFNA(INDEX(Fielding_data!N$2:N$100,MATCH($C4,Fielding_data!$A$2:$A$100,0)),0)</f>
        <v>0</v>
      </c>
      <c r="BS4" s="90">
        <f>_xlfn.IFNA(INDEX(Fielding_data!O$2:O$100,MATCH($C4,Fielding_data!$A$2:$A$100,0)),0)</f>
        <v>0</v>
      </c>
      <c r="BT4" s="90">
        <f>_xlfn.IFNA(INDEX(Fielding_data!P$2:P$100,MATCH($C4,Fielding_data!$A$2:$A$100,0)),0)</f>
        <v>0</v>
      </c>
      <c r="BU4" s="90">
        <f>_xlfn.IFNA(INDEX(Fielding_data!Q$2:Q$100,MATCH($C4,Fielding_data!$A$2:$A$100,0)),0)</f>
        <v>0</v>
      </c>
      <c r="BV4" s="90">
        <f>_xlfn.IFNA(INDEX(Fielding_data!R$2:R$100,MATCH($C4,Fielding_data!$A$2:$A$100,0)),0)</f>
        <v>0</v>
      </c>
      <c r="BW4" s="90">
        <f>_xlfn.IFNA(INDEX(Fielding_data!S$2:S$100,MATCH($C4,Fielding_data!$A$2:$A$100,0)),0)</f>
        <v>0</v>
      </c>
      <c r="BX4" s="90">
        <f>_xlfn.IFNA(INDEX(Fielding_data!T$2:T$100,MATCH($C4,Fielding_data!$A$2:$A$100,0)),0)</f>
        <v>0</v>
      </c>
      <c r="BY4" s="90">
        <f>_xlfn.IFNA(INDEX(Fielding_data!U$2:U$100,MATCH($C4,Fielding_data!$A$2:$A$100,0)),0)</f>
        <v>0</v>
      </c>
      <c r="BZ4" s="90">
        <f>_xlfn.IFNA(INDEX(Fielding_data!V$2:V$100,MATCH($C4,Fielding_data!$A$2:$A$100,0)),0)</f>
        <v>0</v>
      </c>
      <c r="CA4" s="90">
        <f>_xlfn.IFNA(INDEX(Fielding_data!W$2:W$100,MATCH($C4,Fielding_data!$A$2:$A$100,0)),0)</f>
        <v>0</v>
      </c>
      <c r="CB4" s="90">
        <f>_xlfn.IFNA(INDEX(Fielding_data!X$2:X$100,MATCH($C4,Fielding_data!$A$2:$A$100,0)),0)</f>
        <v>0</v>
      </c>
      <c r="CC4" s="90">
        <f>_xlfn.IFNA(INDEX(Fielding_data!Y$2:Y$100,MATCH($C4,Fielding_data!$A$2:$A$100,0)),0)</f>
        <v>0</v>
      </c>
      <c r="CD4" s="90">
        <f>_xlfn.IFNA(INDEX(Fielding_data!Z$2:Z$100,MATCH($C4,Fielding_data!$A$2:$A$100,0)),0)</f>
        <v>0</v>
      </c>
      <c r="CE4" s="90">
        <f>_xlfn.IFNA(INDEX(Fielding_data!AA$2:AA$100,MATCH($C4,Fielding_data!$A$2:$A$100,0)),0)</f>
        <v>0</v>
      </c>
      <c r="CF4" s="89" t="e">
        <f t="shared" ref="CF4:CF26" si="31">+BF4+AF4+F4</f>
        <v>#N/A</v>
      </c>
      <c r="CG4" s="90" t="e">
        <f t="shared" ref="CG4:CG26" si="32">+BG4+AG4+G4</f>
        <v>#N/A</v>
      </c>
      <c r="CH4" s="90" t="e">
        <f t="shared" ref="CH4:CH26" si="33">+BH4+AH4+H4</f>
        <v>#N/A</v>
      </c>
      <c r="CI4" s="90" t="e">
        <f t="shared" ref="CI4:CI26" si="34">+BI4+AI4+I4</f>
        <v>#N/A</v>
      </c>
      <c r="CJ4" s="90" t="e">
        <f t="shared" ref="CJ4:CJ26" si="35">+BJ4+AJ4+J4</f>
        <v>#N/A</v>
      </c>
      <c r="CK4" s="90" t="e">
        <f t="shared" ref="CK4:CK26" si="36">+BK4+AK4+K4</f>
        <v>#N/A</v>
      </c>
      <c r="CL4" s="90" t="e">
        <f t="shared" ref="CL4:CL26" si="37">+BL4+AL4+L4</f>
        <v>#N/A</v>
      </c>
      <c r="CM4" s="90" t="e">
        <f t="shared" ref="CM4:CM26" si="38">+BM4+AM4+M4</f>
        <v>#N/A</v>
      </c>
      <c r="CN4" s="90" t="e">
        <f t="shared" ref="CN4:CN26" si="39">+BN4+AN4+N4</f>
        <v>#N/A</v>
      </c>
      <c r="CO4" s="90" t="e">
        <f t="shared" ref="CO4:CO26" si="40">+BO4+AO4+O4</f>
        <v>#N/A</v>
      </c>
      <c r="CP4" s="90" t="e">
        <f t="shared" ref="CP4:CP26" si="41">+BP4+AP4+P4</f>
        <v>#N/A</v>
      </c>
      <c r="CQ4" s="90" t="e">
        <f t="shared" ref="CQ4:CQ26" si="42">+BQ4+AQ4+Q4</f>
        <v>#N/A</v>
      </c>
      <c r="CR4" s="90" t="e">
        <f t="shared" ref="CR4:CR26" si="43">+BR4+AR4+R4</f>
        <v>#N/A</v>
      </c>
      <c r="CS4" s="90" t="e">
        <f t="shared" ref="CS4:CS26" si="44">+BS4+AS4+S4</f>
        <v>#N/A</v>
      </c>
      <c r="CT4" s="90" t="e">
        <f t="shared" ref="CT4:CT26" si="45">+BT4+AT4+T4</f>
        <v>#N/A</v>
      </c>
      <c r="CU4" s="90" t="e">
        <f t="shared" ref="CU4:CU26" si="46">+BU4+AU4+U4</f>
        <v>#N/A</v>
      </c>
      <c r="CV4" s="90" t="e">
        <f t="shared" ref="CV4:CV26" si="47">+BV4+AV4+V4</f>
        <v>#N/A</v>
      </c>
      <c r="CW4" s="90" t="e">
        <f t="shared" ref="CW4:CW26" si="48">+BW4+AW4+W4</f>
        <v>#N/A</v>
      </c>
      <c r="CX4" s="90" t="e">
        <f t="shared" ref="CX4:CX26" si="49">+BX4+AX4+X4</f>
        <v>#N/A</v>
      </c>
      <c r="CY4" s="90" t="e">
        <f t="shared" ref="CY4:CY26" si="50">+BY4+AY4+Y4</f>
        <v>#N/A</v>
      </c>
      <c r="CZ4" s="90" t="e">
        <f t="shared" ref="CZ4:CZ26" si="51">+BZ4+AZ4+Z4</f>
        <v>#N/A</v>
      </c>
      <c r="DA4" s="90" t="e">
        <f t="shared" ref="DA4:DA26" si="52">+CA4+BA4+AA4</f>
        <v>#N/A</v>
      </c>
      <c r="DB4" s="90" t="e">
        <f t="shared" ref="DB4:DB26" si="53">+CB4+BB4+AB4</f>
        <v>#N/A</v>
      </c>
      <c r="DC4" s="90" t="e">
        <f t="shared" ref="DC4:DC26" si="54">+CC4+BC4+AC4</f>
        <v>#N/A</v>
      </c>
      <c r="DD4" s="90" t="e">
        <f t="shared" ref="DD4:DD26" si="55">+CD4+BD4+AD4</f>
        <v>#N/A</v>
      </c>
      <c r="DE4" s="91" t="e">
        <f t="shared" ref="DE4:DE26" si="56">+CE4+BE4+AE4</f>
        <v>#N/A</v>
      </c>
      <c r="DF4" s="89" t="e">
        <f t="shared" ref="DF4:DF26" si="57">+CF4</f>
        <v>#N/A</v>
      </c>
      <c r="DG4" s="90" t="e">
        <f t="shared" si="1"/>
        <v>#N/A</v>
      </c>
      <c r="DH4" s="90" t="e">
        <f t="shared" si="2"/>
        <v>#N/A</v>
      </c>
      <c r="DI4" s="90" t="e">
        <f t="shared" ref="DI4:DI26" si="58">+DH4+CI4</f>
        <v>#N/A</v>
      </c>
      <c r="DJ4" s="90" t="e">
        <f t="shared" ref="DJ4:DJ26" si="59">+DI4+CJ4</f>
        <v>#N/A</v>
      </c>
      <c r="DK4" s="90" t="e">
        <f t="shared" ref="DK4:DK26" si="60">+DJ4+CK4</f>
        <v>#N/A</v>
      </c>
      <c r="DL4" s="90" t="e">
        <f t="shared" ref="DL4:DL26" si="61">+DK4+CL4</f>
        <v>#N/A</v>
      </c>
      <c r="DM4" s="90" t="e">
        <f t="shared" ref="DM4:DM26" si="62">+DL4+CM4</f>
        <v>#N/A</v>
      </c>
      <c r="DN4" s="90" t="e">
        <f t="shared" ref="DN4:DN26" si="63">+DM4+CN4</f>
        <v>#N/A</v>
      </c>
      <c r="DO4" s="90" t="e">
        <f t="shared" ref="DO4:DO26" si="64">+DN4+CO4</f>
        <v>#N/A</v>
      </c>
      <c r="DP4" s="90" t="e">
        <f t="shared" ref="DP4:DP26" si="65">+DO4+CP4</f>
        <v>#N/A</v>
      </c>
      <c r="DQ4" s="90" t="e">
        <f t="shared" ref="DQ4:DQ26" si="66">+DP4+CQ4</f>
        <v>#N/A</v>
      </c>
      <c r="DR4" s="90" t="e">
        <f t="shared" ref="DR4:DR26" si="67">+DQ4+CR4</f>
        <v>#N/A</v>
      </c>
      <c r="DS4" s="90" t="e">
        <f t="shared" ref="DS4:DS26" si="68">+DR4+CS4</f>
        <v>#N/A</v>
      </c>
      <c r="DT4" s="90" t="e">
        <f t="shared" ref="DT4:DT26" si="69">+DS4+CT4</f>
        <v>#N/A</v>
      </c>
      <c r="DU4" s="90" t="e">
        <f t="shared" ref="DU4:DU26" si="70">+DT4+CU4</f>
        <v>#N/A</v>
      </c>
      <c r="DV4" s="90" t="e">
        <f t="shared" ref="DV4:DV26" si="71">+DU4+CV4</f>
        <v>#N/A</v>
      </c>
      <c r="DW4" s="90" t="e">
        <f t="shared" ref="DW4:DW26" si="72">+DV4+CW4</f>
        <v>#N/A</v>
      </c>
      <c r="DX4" s="90" t="e">
        <f t="shared" ref="DX4:DX26" si="73">+DW4+CX4</f>
        <v>#N/A</v>
      </c>
      <c r="DY4" s="90" t="e">
        <f t="shared" ref="DY4:DY26" si="74">+DX4+CY4</f>
        <v>#N/A</v>
      </c>
      <c r="DZ4" s="90" t="e">
        <f t="shared" ref="DZ4:DZ26" si="75">+DY4+CZ4</f>
        <v>#N/A</v>
      </c>
      <c r="EA4" s="90" t="e">
        <f t="shared" ref="EA4:EA26" si="76">+DZ4+DA4</f>
        <v>#N/A</v>
      </c>
      <c r="EB4" s="90" t="e">
        <f t="shared" ref="EB4:EB26" si="77">+EA4+DB4</f>
        <v>#N/A</v>
      </c>
      <c r="EC4" s="90" t="e">
        <f t="shared" ref="EC4:EC26" si="78">+EB4+DC4</f>
        <v>#N/A</v>
      </c>
      <c r="ED4" s="90" t="e">
        <f t="shared" ref="ED4:ED26" si="79">+EC4+DD4</f>
        <v>#N/A</v>
      </c>
      <c r="EE4" s="91" t="e">
        <f t="shared" ref="EE4:EE26" si="80">+ED4+DE4</f>
        <v>#N/A</v>
      </c>
      <c r="EF4" s="86" t="e">
        <f t="shared" si="4"/>
        <v>#N/A</v>
      </c>
      <c r="EG4" s="87" t="e">
        <f t="shared" si="5"/>
        <v>#N/A</v>
      </c>
      <c r="EH4" s="87" t="e">
        <f t="shared" si="6"/>
        <v>#N/A</v>
      </c>
      <c r="EI4" s="87" t="e">
        <f t="shared" si="7"/>
        <v>#N/A</v>
      </c>
      <c r="EJ4" s="87" t="e">
        <f t="shared" si="8"/>
        <v>#N/A</v>
      </c>
      <c r="EK4" s="87" t="e">
        <f t="shared" si="9"/>
        <v>#N/A</v>
      </c>
      <c r="EL4" s="87" t="e">
        <f t="shared" si="10"/>
        <v>#N/A</v>
      </c>
      <c r="EM4" s="87" t="e">
        <f t="shared" si="11"/>
        <v>#N/A</v>
      </c>
      <c r="EN4" s="87" t="e">
        <f t="shared" si="12"/>
        <v>#N/A</v>
      </c>
      <c r="EO4" s="87" t="e">
        <f t="shared" si="13"/>
        <v>#N/A</v>
      </c>
      <c r="EP4" s="87" t="e">
        <f t="shared" si="14"/>
        <v>#N/A</v>
      </c>
      <c r="EQ4" s="87" t="e">
        <f t="shared" si="15"/>
        <v>#N/A</v>
      </c>
      <c r="ER4" s="87" t="e">
        <f t="shared" si="16"/>
        <v>#N/A</v>
      </c>
      <c r="ES4" s="87" t="e">
        <f t="shared" si="17"/>
        <v>#N/A</v>
      </c>
      <c r="ET4" s="87" t="e">
        <f t="shared" si="18"/>
        <v>#N/A</v>
      </c>
      <c r="EU4" s="87" t="e">
        <f t="shared" si="19"/>
        <v>#N/A</v>
      </c>
      <c r="EV4" s="87" t="e">
        <f t="shared" si="20"/>
        <v>#N/A</v>
      </c>
      <c r="EW4" s="87" t="e">
        <f t="shared" si="21"/>
        <v>#N/A</v>
      </c>
      <c r="EX4" s="87" t="e">
        <f t="shared" si="22"/>
        <v>#N/A</v>
      </c>
      <c r="EY4" s="87" t="e">
        <f t="shared" si="23"/>
        <v>#N/A</v>
      </c>
      <c r="EZ4" s="87" t="e">
        <f t="shared" si="24"/>
        <v>#N/A</v>
      </c>
      <c r="FA4" s="87" t="e">
        <f t="shared" si="25"/>
        <v>#N/A</v>
      </c>
      <c r="FB4" s="87" t="e">
        <f t="shared" si="26"/>
        <v>#N/A</v>
      </c>
      <c r="FC4" s="87" t="e">
        <f t="shared" si="27"/>
        <v>#N/A</v>
      </c>
      <c r="FD4" s="87" t="e">
        <f t="shared" si="28"/>
        <v>#N/A</v>
      </c>
      <c r="FE4" s="88" t="e">
        <f t="shared" si="29"/>
        <v>#N/A</v>
      </c>
    </row>
    <row r="5" spans="1:161" ht="13.45" x14ac:dyDescent="0.25">
      <c r="A5" s="8"/>
      <c r="B5" s="70">
        <f t="shared" si="30"/>
        <v>3</v>
      </c>
      <c r="C5" s="17" t="str">
        <f>'Club Champion'!C10</f>
        <v>SHINGADIA, Sahil</v>
      </c>
      <c r="D5" s="18" t="str">
        <f>'Club Champion'!D10</f>
        <v xml:space="preserve"> (IND)</v>
      </c>
      <c r="E5" s="79">
        <f>IF(ISNA(VLOOKUP($C5,Batting!$B$2:$M$90,3,FALSE)),0,(VLOOKUP($C5,Batting!$B$2:$M$90,3,FALSE)))</f>
        <v>11</v>
      </c>
      <c r="F5" s="86" t="e">
        <f>INDEX(Batting_data!B$2:B$100,MATCH($C5,Batting_data!$A$2:$A$100,0))</f>
        <v>#N/A</v>
      </c>
      <c r="G5" s="87" t="e">
        <f>INDEX(Batting_data!C$2:C$100,MATCH($C5,Batting_data!$A$2:$A$100,0))</f>
        <v>#N/A</v>
      </c>
      <c r="H5" s="87" t="e">
        <f>INDEX(Batting_data!D$2:D$100,MATCH($C5,Batting_data!$A$2:$A$100,0))</f>
        <v>#N/A</v>
      </c>
      <c r="I5" s="87" t="e">
        <f>INDEX(Batting_data!E$2:E$100,MATCH($C5,Batting_data!$A$2:$A$100,0))</f>
        <v>#N/A</v>
      </c>
      <c r="J5" s="87" t="e">
        <f>INDEX(Batting_data!F$2:F$100,MATCH($C5,Batting_data!$A$2:$A$100,0))</f>
        <v>#N/A</v>
      </c>
      <c r="K5" s="87" t="e">
        <f>INDEX(Batting_data!G$2:G$100,MATCH($C5,Batting_data!$A$2:$A$100,0))</f>
        <v>#N/A</v>
      </c>
      <c r="L5" s="87" t="e">
        <f>INDEX(Batting_data!H$2:H$100,MATCH($C5,Batting_data!$A$2:$A$100,0))</f>
        <v>#N/A</v>
      </c>
      <c r="M5" s="87" t="e">
        <f>INDEX(Batting_data!I$2:I$100,MATCH($C5,Batting_data!$A$2:$A$100,0))</f>
        <v>#N/A</v>
      </c>
      <c r="N5" s="87" t="e">
        <f>INDEX(Batting_data!J$2:J$100,MATCH($C5,Batting_data!$A$2:$A$100,0))</f>
        <v>#N/A</v>
      </c>
      <c r="O5" s="87" t="e">
        <f>INDEX(Batting_data!K$2:K$100,MATCH($C5,Batting_data!$A$2:$A$100,0))</f>
        <v>#N/A</v>
      </c>
      <c r="P5" s="87" t="e">
        <f>INDEX(Batting_data!L$2:L$100,MATCH($C5,Batting_data!$A$2:$A$100,0))</f>
        <v>#N/A</v>
      </c>
      <c r="Q5" s="87" t="e">
        <f>INDEX(Batting_data!M$2:M$100,MATCH($C5,Batting_data!$A$2:$A$100,0))</f>
        <v>#N/A</v>
      </c>
      <c r="R5" s="87" t="e">
        <f>INDEX(Batting_data!N$2:N$100,MATCH($C5,Batting_data!$A$2:$A$100,0))</f>
        <v>#N/A</v>
      </c>
      <c r="S5" s="87" t="e">
        <f>INDEX(Batting_data!O$2:O$100,MATCH($C5,Batting_data!$A$2:$A$100,0))</f>
        <v>#N/A</v>
      </c>
      <c r="T5" s="87" t="e">
        <f>INDEX(Batting_data!P$2:P$100,MATCH($C5,Batting_data!$A$2:$A$100,0))</f>
        <v>#N/A</v>
      </c>
      <c r="U5" s="87" t="e">
        <f>INDEX(Batting_data!Q$2:Q$100,MATCH($C5,Batting_data!$A$2:$A$100,0))</f>
        <v>#N/A</v>
      </c>
      <c r="V5" s="87" t="e">
        <f>INDEX(Batting_data!R$2:R$100,MATCH($C5,Batting_data!$A$2:$A$100,0))</f>
        <v>#N/A</v>
      </c>
      <c r="W5" s="87" t="e">
        <f>INDEX(Batting_data!S$2:S$100,MATCH($C5,Batting_data!$A$2:$A$100,0))</f>
        <v>#N/A</v>
      </c>
      <c r="X5" s="87" t="e">
        <f>INDEX(Batting_data!T$2:T$100,MATCH($C5,Batting_data!$A$2:$A$100,0))</f>
        <v>#N/A</v>
      </c>
      <c r="Y5" s="87" t="e">
        <f>INDEX(Batting_data!U$2:U$100,MATCH($C5,Batting_data!$A$2:$A$100,0))</f>
        <v>#N/A</v>
      </c>
      <c r="Z5" s="87" t="e">
        <f>INDEX(Batting_data!V$2:V$100,MATCH($C5,Batting_data!$A$2:$A$100,0))</f>
        <v>#N/A</v>
      </c>
      <c r="AA5" s="87" t="e">
        <f>INDEX(Batting_data!W$2:W$100,MATCH($C5,Batting_data!$A$2:$A$100,0))</f>
        <v>#N/A</v>
      </c>
      <c r="AB5" s="87" t="e">
        <f>INDEX(Batting_data!X$2:X$100,MATCH($C5,Batting_data!$A$2:$A$100,0))</f>
        <v>#N/A</v>
      </c>
      <c r="AC5" s="87" t="e">
        <f>INDEX(Batting_data!Y$2:Y$100,MATCH($C5,Batting_data!$A$2:$A$100,0))</f>
        <v>#N/A</v>
      </c>
      <c r="AD5" s="87" t="e">
        <f>INDEX(Batting_data!Z$2:Z$100,MATCH($C5,Batting_data!$A$2:$A$100,0))</f>
        <v>#N/A</v>
      </c>
      <c r="AE5" s="88" t="e">
        <f>INDEX(Batting_data!AA$2:AA$100,MATCH($C5,Batting_data!$A$2:$A$100,0))</f>
        <v>#N/A</v>
      </c>
      <c r="AF5" s="89">
        <f>_xlfn.IFNA(INDEX(Bowling_data!B$2:B$100,MATCH($C5,Bowling_data!$A$2:$A$100,0)),0)</f>
        <v>0</v>
      </c>
      <c r="AG5" s="90">
        <f>_xlfn.IFNA(INDEX(Bowling_data!C$2:C$100,MATCH($C5,Bowling_data!$A$2:$A$100,0)),0)</f>
        <v>0</v>
      </c>
      <c r="AH5" s="90">
        <f>_xlfn.IFNA(INDEX(Bowling_data!D$2:D$100,MATCH($C5,Bowling_data!$A$2:$A$100,0)),0)</f>
        <v>0</v>
      </c>
      <c r="AI5" s="90">
        <f>_xlfn.IFNA(INDEX(Bowling_data!E$2:E$100,MATCH($C5,Bowling_data!$A$2:$A$100,0)),0)</f>
        <v>0</v>
      </c>
      <c r="AJ5" s="90">
        <f>_xlfn.IFNA(INDEX(Bowling_data!F$2:F$100,MATCH($C5,Bowling_data!$A$2:$A$100,0)),0)</f>
        <v>0</v>
      </c>
      <c r="AK5" s="90">
        <f>_xlfn.IFNA(INDEX(Bowling_data!G$2:G$100,MATCH($C5,Bowling_data!$A$2:$A$100,0)),0)</f>
        <v>0</v>
      </c>
      <c r="AL5" s="90">
        <f>_xlfn.IFNA(INDEX(Bowling_data!H$2:H$100,MATCH($C5,Bowling_data!$A$2:$A$100,0)),0)</f>
        <v>0</v>
      </c>
      <c r="AM5" s="90">
        <f>_xlfn.IFNA(INDEX(Bowling_data!I$2:I$100,MATCH($C5,Bowling_data!$A$2:$A$100,0)),0)</f>
        <v>0</v>
      </c>
      <c r="AN5" s="90">
        <f>_xlfn.IFNA(INDEX(Bowling_data!J$2:J$100,MATCH($C5,Bowling_data!$A$2:$A$100,0)),0)</f>
        <v>0</v>
      </c>
      <c r="AO5" s="90">
        <f>_xlfn.IFNA(INDEX(Bowling_data!K$2:K$100,MATCH($C5,Bowling_data!$A$2:$A$100,0)),0)</f>
        <v>0</v>
      </c>
      <c r="AP5" s="90">
        <f>_xlfn.IFNA(INDEX(Bowling_data!L$2:L$100,MATCH($C5,Bowling_data!$A$2:$A$100,0)),0)</f>
        <v>0</v>
      </c>
      <c r="AQ5" s="90">
        <f>_xlfn.IFNA(INDEX(Bowling_data!M$2:M$100,MATCH($C5,Bowling_data!$A$2:$A$100,0)),0)</f>
        <v>0</v>
      </c>
      <c r="AR5" s="90">
        <f>_xlfn.IFNA(INDEX(Bowling_data!N$2:N$100,MATCH($C5,Bowling_data!$A$2:$A$100,0)),0)</f>
        <v>0</v>
      </c>
      <c r="AS5" s="90">
        <f>_xlfn.IFNA(INDEX(Bowling_data!O$2:O$100,MATCH($C5,Bowling_data!$A$2:$A$100,0)),0)</f>
        <v>0</v>
      </c>
      <c r="AT5" s="90">
        <f>_xlfn.IFNA(INDEX(Bowling_data!P$2:P$100,MATCH($C5,Bowling_data!$A$2:$A$100,0)),0)</f>
        <v>0</v>
      </c>
      <c r="AU5" s="90">
        <f>_xlfn.IFNA(INDEX(Bowling_data!Q$2:Q$100,MATCH($C5,Bowling_data!$A$2:$A$100,0)),0)</f>
        <v>0</v>
      </c>
      <c r="AV5" s="90">
        <f>_xlfn.IFNA(INDEX(Bowling_data!R$2:R$100,MATCH($C5,Bowling_data!$A$2:$A$100,0)),0)</f>
        <v>0</v>
      </c>
      <c r="AW5" s="90">
        <f>_xlfn.IFNA(INDEX(Bowling_data!S$2:S$100,MATCH($C5,Bowling_data!$A$2:$A$100,0)),0)</f>
        <v>0</v>
      </c>
      <c r="AX5" s="90">
        <f>_xlfn.IFNA(INDEX(Bowling_data!T$2:T$100,MATCH($C5,Bowling_data!$A$2:$A$100,0)),0)</f>
        <v>0</v>
      </c>
      <c r="AY5" s="90">
        <f>_xlfn.IFNA(INDEX(Bowling_data!U$2:U$100,MATCH($C5,Bowling_data!$A$2:$A$100,0)),0)</f>
        <v>0</v>
      </c>
      <c r="AZ5" s="90">
        <f>_xlfn.IFNA(INDEX(Bowling_data!V$2:V$100,MATCH($C5,Bowling_data!$A$2:$A$100,0)),0)</f>
        <v>0</v>
      </c>
      <c r="BA5" s="90">
        <f>_xlfn.IFNA(INDEX(Bowling_data!W$2:W$100,MATCH($C5,Bowling_data!$A$2:$A$100,0)),0)</f>
        <v>0</v>
      </c>
      <c r="BB5" s="90">
        <f>_xlfn.IFNA(INDEX(Bowling_data!X$2:X$100,MATCH($C5,Bowling_data!$A$2:$A$100,0)),0)</f>
        <v>0</v>
      </c>
      <c r="BC5" s="90">
        <f>_xlfn.IFNA(INDEX(Bowling_data!Y$2:Y$100,MATCH($C5,Bowling_data!$A$2:$A$100,0)),0)</f>
        <v>0</v>
      </c>
      <c r="BD5" s="90">
        <f>_xlfn.IFNA(INDEX(Bowling_data!Z$2:Z$100,MATCH($C5,Bowling_data!$A$2:$A$100,0)),0)</f>
        <v>0</v>
      </c>
      <c r="BE5" s="90">
        <f>_xlfn.IFNA(INDEX(Bowling_data!AA$2:AA$100,MATCH($C5,Bowling_data!$A$2:$A$100,0)),0)</f>
        <v>0</v>
      </c>
      <c r="BF5" s="89">
        <f>_xlfn.IFNA(INDEX(Fielding_data!B$2:B$100,MATCH($C5,Fielding_data!$A$2:$A$100,0)),0)</f>
        <v>0</v>
      </c>
      <c r="BG5" s="90">
        <f>_xlfn.IFNA(INDEX(Fielding_data!C$2:C$100,MATCH($C5,Fielding_data!$A$2:$A$100,0)),0)</f>
        <v>0</v>
      </c>
      <c r="BH5" s="90">
        <f>_xlfn.IFNA(INDEX(Fielding_data!D$2:D$100,MATCH($C5,Fielding_data!$A$2:$A$100,0)),0)</f>
        <v>0</v>
      </c>
      <c r="BI5" s="90">
        <f>_xlfn.IFNA(INDEX(Fielding_data!E$2:E$100,MATCH($C5,Fielding_data!$A$2:$A$100,0)),0)</f>
        <v>0</v>
      </c>
      <c r="BJ5" s="90">
        <f>_xlfn.IFNA(INDEX(Fielding_data!F$2:F$100,MATCH($C5,Fielding_data!$A$2:$A$100,0)),0)</f>
        <v>0</v>
      </c>
      <c r="BK5" s="90">
        <f>_xlfn.IFNA(INDEX(Fielding_data!G$2:G$100,MATCH($C5,Fielding_data!$A$2:$A$100,0)),0)</f>
        <v>0</v>
      </c>
      <c r="BL5" s="90">
        <f>_xlfn.IFNA(INDEX(Fielding_data!H$2:H$100,MATCH($C5,Fielding_data!$A$2:$A$100,0)),0)</f>
        <v>0</v>
      </c>
      <c r="BM5" s="90">
        <f>_xlfn.IFNA(INDEX(Fielding_data!I$2:I$100,MATCH($C5,Fielding_data!$A$2:$A$100,0)),0)</f>
        <v>0</v>
      </c>
      <c r="BN5" s="90">
        <f>_xlfn.IFNA(INDEX(Fielding_data!J$2:J$100,MATCH($C5,Fielding_data!$A$2:$A$100,0)),0)</f>
        <v>0</v>
      </c>
      <c r="BO5" s="90">
        <f>_xlfn.IFNA(INDEX(Fielding_data!K$2:K$100,MATCH($C5,Fielding_data!$A$2:$A$100,0)),0)</f>
        <v>0</v>
      </c>
      <c r="BP5" s="90">
        <f>_xlfn.IFNA(INDEX(Fielding_data!L$2:L$100,MATCH($C5,Fielding_data!$A$2:$A$100,0)),0)</f>
        <v>0</v>
      </c>
      <c r="BQ5" s="90">
        <f>_xlfn.IFNA(INDEX(Fielding_data!M$2:M$100,MATCH($C5,Fielding_data!$A$2:$A$100,0)),0)</f>
        <v>0</v>
      </c>
      <c r="BR5" s="90">
        <f>_xlfn.IFNA(INDEX(Fielding_data!N$2:N$100,MATCH($C5,Fielding_data!$A$2:$A$100,0)),0)</f>
        <v>0</v>
      </c>
      <c r="BS5" s="90">
        <f>_xlfn.IFNA(INDEX(Fielding_data!O$2:O$100,MATCH($C5,Fielding_data!$A$2:$A$100,0)),0)</f>
        <v>0</v>
      </c>
      <c r="BT5" s="90">
        <f>_xlfn.IFNA(INDEX(Fielding_data!P$2:P$100,MATCH($C5,Fielding_data!$A$2:$A$100,0)),0)</f>
        <v>0</v>
      </c>
      <c r="BU5" s="90">
        <f>_xlfn.IFNA(INDEX(Fielding_data!Q$2:Q$100,MATCH($C5,Fielding_data!$A$2:$A$100,0)),0)</f>
        <v>0</v>
      </c>
      <c r="BV5" s="90">
        <f>_xlfn.IFNA(INDEX(Fielding_data!R$2:R$100,MATCH($C5,Fielding_data!$A$2:$A$100,0)),0)</f>
        <v>0</v>
      </c>
      <c r="BW5" s="90">
        <f>_xlfn.IFNA(INDEX(Fielding_data!S$2:S$100,MATCH($C5,Fielding_data!$A$2:$A$100,0)),0)</f>
        <v>0</v>
      </c>
      <c r="BX5" s="90">
        <f>_xlfn.IFNA(INDEX(Fielding_data!T$2:T$100,MATCH($C5,Fielding_data!$A$2:$A$100,0)),0)</f>
        <v>0</v>
      </c>
      <c r="BY5" s="90">
        <f>_xlfn.IFNA(INDEX(Fielding_data!U$2:U$100,MATCH($C5,Fielding_data!$A$2:$A$100,0)),0)</f>
        <v>0</v>
      </c>
      <c r="BZ5" s="90">
        <f>_xlfn.IFNA(INDEX(Fielding_data!V$2:V$100,MATCH($C5,Fielding_data!$A$2:$A$100,0)),0)</f>
        <v>0</v>
      </c>
      <c r="CA5" s="90">
        <f>_xlfn.IFNA(INDEX(Fielding_data!W$2:W$100,MATCH($C5,Fielding_data!$A$2:$A$100,0)),0)</f>
        <v>0</v>
      </c>
      <c r="CB5" s="90">
        <f>_xlfn.IFNA(INDEX(Fielding_data!X$2:X$100,MATCH($C5,Fielding_data!$A$2:$A$100,0)),0)</f>
        <v>0</v>
      </c>
      <c r="CC5" s="90">
        <f>_xlfn.IFNA(INDEX(Fielding_data!Y$2:Y$100,MATCH($C5,Fielding_data!$A$2:$A$100,0)),0)</f>
        <v>0</v>
      </c>
      <c r="CD5" s="90">
        <f>_xlfn.IFNA(INDEX(Fielding_data!Z$2:Z$100,MATCH($C5,Fielding_data!$A$2:$A$100,0)),0)</f>
        <v>0</v>
      </c>
      <c r="CE5" s="90">
        <f>_xlfn.IFNA(INDEX(Fielding_data!AA$2:AA$100,MATCH($C5,Fielding_data!$A$2:$A$100,0)),0)</f>
        <v>0</v>
      </c>
      <c r="CF5" s="89" t="e">
        <f t="shared" si="31"/>
        <v>#N/A</v>
      </c>
      <c r="CG5" s="90" t="e">
        <f t="shared" si="32"/>
        <v>#N/A</v>
      </c>
      <c r="CH5" s="90" t="e">
        <f t="shared" si="33"/>
        <v>#N/A</v>
      </c>
      <c r="CI5" s="90" t="e">
        <f t="shared" si="34"/>
        <v>#N/A</v>
      </c>
      <c r="CJ5" s="90" t="e">
        <f t="shared" si="35"/>
        <v>#N/A</v>
      </c>
      <c r="CK5" s="90" t="e">
        <f t="shared" si="36"/>
        <v>#N/A</v>
      </c>
      <c r="CL5" s="90" t="e">
        <f t="shared" si="37"/>
        <v>#N/A</v>
      </c>
      <c r="CM5" s="90" t="e">
        <f t="shared" si="38"/>
        <v>#N/A</v>
      </c>
      <c r="CN5" s="90" t="e">
        <f t="shared" si="39"/>
        <v>#N/A</v>
      </c>
      <c r="CO5" s="90" t="e">
        <f t="shared" si="40"/>
        <v>#N/A</v>
      </c>
      <c r="CP5" s="90" t="e">
        <f t="shared" si="41"/>
        <v>#N/A</v>
      </c>
      <c r="CQ5" s="90" t="e">
        <f t="shared" si="42"/>
        <v>#N/A</v>
      </c>
      <c r="CR5" s="90" t="e">
        <f t="shared" si="43"/>
        <v>#N/A</v>
      </c>
      <c r="CS5" s="90" t="e">
        <f t="shared" si="44"/>
        <v>#N/A</v>
      </c>
      <c r="CT5" s="90" t="e">
        <f t="shared" si="45"/>
        <v>#N/A</v>
      </c>
      <c r="CU5" s="90" t="e">
        <f t="shared" si="46"/>
        <v>#N/A</v>
      </c>
      <c r="CV5" s="90" t="e">
        <f t="shared" si="47"/>
        <v>#N/A</v>
      </c>
      <c r="CW5" s="90" t="e">
        <f t="shared" si="48"/>
        <v>#N/A</v>
      </c>
      <c r="CX5" s="90" t="e">
        <f t="shared" si="49"/>
        <v>#N/A</v>
      </c>
      <c r="CY5" s="90" t="e">
        <f t="shared" si="50"/>
        <v>#N/A</v>
      </c>
      <c r="CZ5" s="90" t="e">
        <f t="shared" si="51"/>
        <v>#N/A</v>
      </c>
      <c r="DA5" s="90" t="e">
        <f t="shared" si="52"/>
        <v>#N/A</v>
      </c>
      <c r="DB5" s="90" t="e">
        <f t="shared" si="53"/>
        <v>#N/A</v>
      </c>
      <c r="DC5" s="90" t="e">
        <f t="shared" si="54"/>
        <v>#N/A</v>
      </c>
      <c r="DD5" s="90" t="e">
        <f t="shared" si="55"/>
        <v>#N/A</v>
      </c>
      <c r="DE5" s="91" t="e">
        <f t="shared" si="56"/>
        <v>#N/A</v>
      </c>
      <c r="DF5" s="89" t="e">
        <f t="shared" si="57"/>
        <v>#N/A</v>
      </c>
      <c r="DG5" s="90" t="e">
        <f t="shared" si="1"/>
        <v>#N/A</v>
      </c>
      <c r="DH5" s="90" t="e">
        <f t="shared" si="2"/>
        <v>#N/A</v>
      </c>
      <c r="DI5" s="90" t="e">
        <f t="shared" si="58"/>
        <v>#N/A</v>
      </c>
      <c r="DJ5" s="90" t="e">
        <f t="shared" si="59"/>
        <v>#N/A</v>
      </c>
      <c r="DK5" s="90" t="e">
        <f t="shared" si="60"/>
        <v>#N/A</v>
      </c>
      <c r="DL5" s="90" t="e">
        <f t="shared" si="61"/>
        <v>#N/A</v>
      </c>
      <c r="DM5" s="90" t="e">
        <f t="shared" si="62"/>
        <v>#N/A</v>
      </c>
      <c r="DN5" s="90" t="e">
        <f t="shared" si="63"/>
        <v>#N/A</v>
      </c>
      <c r="DO5" s="90" t="e">
        <f t="shared" si="64"/>
        <v>#N/A</v>
      </c>
      <c r="DP5" s="90" t="e">
        <f t="shared" si="65"/>
        <v>#N/A</v>
      </c>
      <c r="DQ5" s="90" t="e">
        <f t="shared" si="66"/>
        <v>#N/A</v>
      </c>
      <c r="DR5" s="90" t="e">
        <f t="shared" si="67"/>
        <v>#N/A</v>
      </c>
      <c r="DS5" s="90" t="e">
        <f t="shared" si="68"/>
        <v>#N/A</v>
      </c>
      <c r="DT5" s="90" t="e">
        <f t="shared" si="69"/>
        <v>#N/A</v>
      </c>
      <c r="DU5" s="90" t="e">
        <f t="shared" si="70"/>
        <v>#N/A</v>
      </c>
      <c r="DV5" s="90" t="e">
        <f t="shared" si="71"/>
        <v>#N/A</v>
      </c>
      <c r="DW5" s="90" t="e">
        <f t="shared" si="72"/>
        <v>#N/A</v>
      </c>
      <c r="DX5" s="90" t="e">
        <f t="shared" si="73"/>
        <v>#N/A</v>
      </c>
      <c r="DY5" s="90" t="e">
        <f t="shared" si="74"/>
        <v>#N/A</v>
      </c>
      <c r="DZ5" s="90" t="e">
        <f t="shared" si="75"/>
        <v>#N/A</v>
      </c>
      <c r="EA5" s="90" t="e">
        <f t="shared" si="76"/>
        <v>#N/A</v>
      </c>
      <c r="EB5" s="90" t="e">
        <f t="shared" si="77"/>
        <v>#N/A</v>
      </c>
      <c r="EC5" s="90" t="e">
        <f t="shared" si="78"/>
        <v>#N/A</v>
      </c>
      <c r="ED5" s="90" t="e">
        <f t="shared" si="79"/>
        <v>#N/A</v>
      </c>
      <c r="EE5" s="91" t="e">
        <f t="shared" si="80"/>
        <v>#N/A</v>
      </c>
      <c r="EF5" s="86" t="e">
        <f t="shared" si="4"/>
        <v>#N/A</v>
      </c>
      <c r="EG5" s="87" t="e">
        <f t="shared" si="5"/>
        <v>#N/A</v>
      </c>
      <c r="EH5" s="87" t="e">
        <f t="shared" si="6"/>
        <v>#N/A</v>
      </c>
      <c r="EI5" s="87" t="e">
        <f t="shared" si="7"/>
        <v>#N/A</v>
      </c>
      <c r="EJ5" s="87" t="e">
        <f t="shared" si="8"/>
        <v>#N/A</v>
      </c>
      <c r="EK5" s="87" t="e">
        <f t="shared" si="9"/>
        <v>#N/A</v>
      </c>
      <c r="EL5" s="87" t="e">
        <f t="shared" si="10"/>
        <v>#N/A</v>
      </c>
      <c r="EM5" s="87" t="e">
        <f t="shared" si="11"/>
        <v>#N/A</v>
      </c>
      <c r="EN5" s="87" t="e">
        <f t="shared" si="12"/>
        <v>#N/A</v>
      </c>
      <c r="EO5" s="87" t="e">
        <f t="shared" si="13"/>
        <v>#N/A</v>
      </c>
      <c r="EP5" s="87" t="e">
        <f t="shared" si="14"/>
        <v>#N/A</v>
      </c>
      <c r="EQ5" s="87" t="e">
        <f t="shared" si="15"/>
        <v>#N/A</v>
      </c>
      <c r="ER5" s="87" t="e">
        <f t="shared" si="16"/>
        <v>#N/A</v>
      </c>
      <c r="ES5" s="87" t="e">
        <f t="shared" si="17"/>
        <v>#N/A</v>
      </c>
      <c r="ET5" s="87" t="e">
        <f t="shared" si="18"/>
        <v>#N/A</v>
      </c>
      <c r="EU5" s="87" t="e">
        <f t="shared" si="19"/>
        <v>#N/A</v>
      </c>
      <c r="EV5" s="87" t="e">
        <f t="shared" si="20"/>
        <v>#N/A</v>
      </c>
      <c r="EW5" s="87" t="e">
        <f t="shared" si="21"/>
        <v>#N/A</v>
      </c>
      <c r="EX5" s="87" t="e">
        <f t="shared" si="22"/>
        <v>#N/A</v>
      </c>
      <c r="EY5" s="87" t="e">
        <f t="shared" si="23"/>
        <v>#N/A</v>
      </c>
      <c r="EZ5" s="87" t="e">
        <f t="shared" si="24"/>
        <v>#N/A</v>
      </c>
      <c r="FA5" s="87" t="e">
        <f t="shared" si="25"/>
        <v>#N/A</v>
      </c>
      <c r="FB5" s="87" t="e">
        <f t="shared" si="26"/>
        <v>#N/A</v>
      </c>
      <c r="FC5" s="87" t="e">
        <f t="shared" si="27"/>
        <v>#N/A</v>
      </c>
      <c r="FD5" s="87" t="e">
        <f t="shared" si="28"/>
        <v>#N/A</v>
      </c>
      <c r="FE5" s="88" t="e">
        <f t="shared" si="29"/>
        <v>#N/A</v>
      </c>
    </row>
    <row r="6" spans="1:161" ht="13.45" x14ac:dyDescent="0.25">
      <c r="A6" s="8"/>
      <c r="B6" s="70">
        <f t="shared" si="30"/>
        <v>4</v>
      </c>
      <c r="C6" s="17" t="str">
        <f>'Club Champion'!C13</f>
        <v>WEGENER, Scott</v>
      </c>
      <c r="D6" s="18" t="str">
        <f>'Club Champion'!D13</f>
        <v xml:space="preserve"> (AUS)</v>
      </c>
      <c r="E6" s="79">
        <f>IF(ISNA(VLOOKUP($C6,Batting!$B$2:$M$90,3,FALSE)),0,(VLOOKUP($C6,Batting!$B$2:$M$90,3,FALSE)))</f>
        <v>2</v>
      </c>
      <c r="F6" s="86" t="e">
        <f>INDEX(Batting_data!B$2:B$100,MATCH($C6,Batting_data!$A$2:$A$100,0))</f>
        <v>#N/A</v>
      </c>
      <c r="G6" s="87" t="e">
        <f>INDEX(Batting_data!C$2:C$100,MATCH($C6,Batting_data!$A$2:$A$100,0))</f>
        <v>#N/A</v>
      </c>
      <c r="H6" s="87" t="e">
        <f>INDEX(Batting_data!D$2:D$100,MATCH($C6,Batting_data!$A$2:$A$100,0))</f>
        <v>#N/A</v>
      </c>
      <c r="I6" s="87" t="e">
        <f>INDEX(Batting_data!E$2:E$100,MATCH($C6,Batting_data!$A$2:$A$100,0))</f>
        <v>#N/A</v>
      </c>
      <c r="J6" s="87" t="e">
        <f>INDEX(Batting_data!F$2:F$100,MATCH($C6,Batting_data!$A$2:$A$100,0))</f>
        <v>#N/A</v>
      </c>
      <c r="K6" s="87" t="e">
        <f>INDEX(Batting_data!G$2:G$100,MATCH($C6,Batting_data!$A$2:$A$100,0))</f>
        <v>#N/A</v>
      </c>
      <c r="L6" s="87" t="e">
        <f>INDEX(Batting_data!H$2:H$100,MATCH($C6,Batting_data!$A$2:$A$100,0))</f>
        <v>#N/A</v>
      </c>
      <c r="M6" s="87" t="e">
        <f>INDEX(Batting_data!I$2:I$100,MATCH($C6,Batting_data!$A$2:$A$100,0))</f>
        <v>#N/A</v>
      </c>
      <c r="N6" s="87" t="e">
        <f>INDEX(Batting_data!J$2:J$100,MATCH($C6,Batting_data!$A$2:$A$100,0))</f>
        <v>#N/A</v>
      </c>
      <c r="O6" s="87" t="e">
        <f>INDEX(Batting_data!K$2:K$100,MATCH($C6,Batting_data!$A$2:$A$100,0))</f>
        <v>#N/A</v>
      </c>
      <c r="P6" s="87" t="e">
        <f>INDEX(Batting_data!L$2:L$100,MATCH($C6,Batting_data!$A$2:$A$100,0))</f>
        <v>#N/A</v>
      </c>
      <c r="Q6" s="87" t="e">
        <f>INDEX(Batting_data!M$2:M$100,MATCH($C6,Batting_data!$A$2:$A$100,0))</f>
        <v>#N/A</v>
      </c>
      <c r="R6" s="87" t="e">
        <f>INDEX(Batting_data!N$2:N$100,MATCH($C6,Batting_data!$A$2:$A$100,0))</f>
        <v>#N/A</v>
      </c>
      <c r="S6" s="87" t="e">
        <f>INDEX(Batting_data!O$2:O$100,MATCH($C6,Batting_data!$A$2:$A$100,0))</f>
        <v>#N/A</v>
      </c>
      <c r="T6" s="87" t="e">
        <f>INDEX(Batting_data!P$2:P$100,MATCH($C6,Batting_data!$A$2:$A$100,0))</f>
        <v>#N/A</v>
      </c>
      <c r="U6" s="87" t="e">
        <f>INDEX(Batting_data!Q$2:Q$100,MATCH($C6,Batting_data!$A$2:$A$100,0))</f>
        <v>#N/A</v>
      </c>
      <c r="V6" s="87" t="e">
        <f>INDEX(Batting_data!R$2:R$100,MATCH($C6,Batting_data!$A$2:$A$100,0))</f>
        <v>#N/A</v>
      </c>
      <c r="W6" s="87" t="e">
        <f>INDEX(Batting_data!S$2:S$100,MATCH($C6,Batting_data!$A$2:$A$100,0))</f>
        <v>#N/A</v>
      </c>
      <c r="X6" s="87" t="e">
        <f>INDEX(Batting_data!T$2:T$100,MATCH($C6,Batting_data!$A$2:$A$100,0))</f>
        <v>#N/A</v>
      </c>
      <c r="Y6" s="87" t="e">
        <f>INDEX(Batting_data!U$2:U$100,MATCH($C6,Batting_data!$A$2:$A$100,0))</f>
        <v>#N/A</v>
      </c>
      <c r="Z6" s="87" t="e">
        <f>INDEX(Batting_data!V$2:V$100,MATCH($C6,Batting_data!$A$2:$A$100,0))</f>
        <v>#N/A</v>
      </c>
      <c r="AA6" s="87" t="e">
        <f>INDEX(Batting_data!W$2:W$100,MATCH($C6,Batting_data!$A$2:$A$100,0))</f>
        <v>#N/A</v>
      </c>
      <c r="AB6" s="87" t="e">
        <f>INDEX(Batting_data!X$2:X$100,MATCH($C6,Batting_data!$A$2:$A$100,0))</f>
        <v>#N/A</v>
      </c>
      <c r="AC6" s="87" t="e">
        <f>INDEX(Batting_data!Y$2:Y$100,MATCH($C6,Batting_data!$A$2:$A$100,0))</f>
        <v>#N/A</v>
      </c>
      <c r="AD6" s="87" t="e">
        <f>INDEX(Batting_data!Z$2:Z$100,MATCH($C6,Batting_data!$A$2:$A$100,0))</f>
        <v>#N/A</v>
      </c>
      <c r="AE6" s="88" t="e">
        <f>INDEX(Batting_data!AA$2:AA$100,MATCH($C6,Batting_data!$A$2:$A$100,0))</f>
        <v>#N/A</v>
      </c>
      <c r="AF6" s="89">
        <f>_xlfn.IFNA(INDEX(Bowling_data!B$2:B$100,MATCH($C6,Bowling_data!$A$2:$A$100,0)),0)</f>
        <v>0</v>
      </c>
      <c r="AG6" s="90">
        <f>_xlfn.IFNA(INDEX(Bowling_data!C$2:C$100,MATCH($C6,Bowling_data!$A$2:$A$100,0)),0)</f>
        <v>0</v>
      </c>
      <c r="AH6" s="90">
        <f>_xlfn.IFNA(INDEX(Bowling_data!D$2:D$100,MATCH($C6,Bowling_data!$A$2:$A$100,0)),0)</f>
        <v>0</v>
      </c>
      <c r="AI6" s="90">
        <f>_xlfn.IFNA(INDEX(Bowling_data!E$2:E$100,MATCH($C6,Bowling_data!$A$2:$A$100,0)),0)</f>
        <v>0</v>
      </c>
      <c r="AJ6" s="90">
        <f>_xlfn.IFNA(INDEX(Bowling_data!F$2:F$100,MATCH($C6,Bowling_data!$A$2:$A$100,0)),0)</f>
        <v>0</v>
      </c>
      <c r="AK6" s="90">
        <f>_xlfn.IFNA(INDEX(Bowling_data!G$2:G$100,MATCH($C6,Bowling_data!$A$2:$A$100,0)),0)</f>
        <v>0</v>
      </c>
      <c r="AL6" s="90">
        <f>_xlfn.IFNA(INDEX(Bowling_data!H$2:H$100,MATCH($C6,Bowling_data!$A$2:$A$100,0)),0)</f>
        <v>0</v>
      </c>
      <c r="AM6" s="90">
        <f>_xlfn.IFNA(INDEX(Bowling_data!I$2:I$100,MATCH($C6,Bowling_data!$A$2:$A$100,0)),0)</f>
        <v>0</v>
      </c>
      <c r="AN6" s="90">
        <f>_xlfn.IFNA(INDEX(Bowling_data!J$2:J$100,MATCH($C6,Bowling_data!$A$2:$A$100,0)),0)</f>
        <v>0</v>
      </c>
      <c r="AO6" s="90">
        <f>_xlfn.IFNA(INDEX(Bowling_data!K$2:K$100,MATCH($C6,Bowling_data!$A$2:$A$100,0)),0)</f>
        <v>0</v>
      </c>
      <c r="AP6" s="90">
        <f>_xlfn.IFNA(INDEX(Bowling_data!L$2:L$100,MATCH($C6,Bowling_data!$A$2:$A$100,0)),0)</f>
        <v>0</v>
      </c>
      <c r="AQ6" s="90">
        <f>_xlfn.IFNA(INDEX(Bowling_data!M$2:M$100,MATCH($C6,Bowling_data!$A$2:$A$100,0)),0)</f>
        <v>0</v>
      </c>
      <c r="AR6" s="90">
        <f>_xlfn.IFNA(INDEX(Bowling_data!N$2:N$100,MATCH($C6,Bowling_data!$A$2:$A$100,0)),0)</f>
        <v>0</v>
      </c>
      <c r="AS6" s="90">
        <f>_xlfn.IFNA(INDEX(Bowling_data!O$2:O$100,MATCH($C6,Bowling_data!$A$2:$A$100,0)),0)</f>
        <v>0</v>
      </c>
      <c r="AT6" s="90">
        <f>_xlfn.IFNA(INDEX(Bowling_data!P$2:P$100,MATCH($C6,Bowling_data!$A$2:$A$100,0)),0)</f>
        <v>0</v>
      </c>
      <c r="AU6" s="90">
        <f>_xlfn.IFNA(INDEX(Bowling_data!Q$2:Q$100,MATCH($C6,Bowling_data!$A$2:$A$100,0)),0)</f>
        <v>0</v>
      </c>
      <c r="AV6" s="90">
        <f>_xlfn.IFNA(INDEX(Bowling_data!R$2:R$100,MATCH($C6,Bowling_data!$A$2:$A$100,0)),0)</f>
        <v>0</v>
      </c>
      <c r="AW6" s="90">
        <f>_xlfn.IFNA(INDEX(Bowling_data!S$2:S$100,MATCH($C6,Bowling_data!$A$2:$A$100,0)),0)</f>
        <v>0</v>
      </c>
      <c r="AX6" s="90">
        <f>_xlfn.IFNA(INDEX(Bowling_data!T$2:T$100,MATCH($C6,Bowling_data!$A$2:$A$100,0)),0)</f>
        <v>0</v>
      </c>
      <c r="AY6" s="90">
        <f>_xlfn.IFNA(INDEX(Bowling_data!U$2:U$100,MATCH($C6,Bowling_data!$A$2:$A$100,0)),0)</f>
        <v>0</v>
      </c>
      <c r="AZ6" s="90">
        <f>_xlfn.IFNA(INDEX(Bowling_data!V$2:V$100,MATCH($C6,Bowling_data!$A$2:$A$100,0)),0)</f>
        <v>0</v>
      </c>
      <c r="BA6" s="90">
        <f>_xlfn.IFNA(INDEX(Bowling_data!W$2:W$100,MATCH($C6,Bowling_data!$A$2:$A$100,0)),0)</f>
        <v>0</v>
      </c>
      <c r="BB6" s="90">
        <f>_xlfn.IFNA(INDEX(Bowling_data!X$2:X$100,MATCH($C6,Bowling_data!$A$2:$A$100,0)),0)</f>
        <v>0</v>
      </c>
      <c r="BC6" s="90">
        <f>_xlfn.IFNA(INDEX(Bowling_data!Y$2:Y$100,MATCH($C6,Bowling_data!$A$2:$A$100,0)),0)</f>
        <v>0</v>
      </c>
      <c r="BD6" s="90">
        <f>_xlfn.IFNA(INDEX(Bowling_data!Z$2:Z$100,MATCH($C6,Bowling_data!$A$2:$A$100,0)),0)</f>
        <v>0</v>
      </c>
      <c r="BE6" s="90">
        <f>_xlfn.IFNA(INDEX(Bowling_data!AA$2:AA$100,MATCH($C6,Bowling_data!$A$2:$A$100,0)),0)</f>
        <v>0</v>
      </c>
      <c r="BF6" s="89">
        <f>_xlfn.IFNA(INDEX(Fielding_data!B$2:B$100,MATCH($C6,Fielding_data!$A$2:$A$100,0)),0)</f>
        <v>0</v>
      </c>
      <c r="BG6" s="90">
        <f>_xlfn.IFNA(INDEX(Fielding_data!C$2:C$100,MATCH($C6,Fielding_data!$A$2:$A$100,0)),0)</f>
        <v>0</v>
      </c>
      <c r="BH6" s="90">
        <f>_xlfn.IFNA(INDEX(Fielding_data!D$2:D$100,MATCH($C6,Fielding_data!$A$2:$A$100,0)),0)</f>
        <v>0</v>
      </c>
      <c r="BI6" s="90">
        <f>_xlfn.IFNA(INDEX(Fielding_data!E$2:E$100,MATCH($C6,Fielding_data!$A$2:$A$100,0)),0)</f>
        <v>0</v>
      </c>
      <c r="BJ6" s="90">
        <f>_xlfn.IFNA(INDEX(Fielding_data!F$2:F$100,MATCH($C6,Fielding_data!$A$2:$A$100,0)),0)</f>
        <v>0</v>
      </c>
      <c r="BK6" s="90">
        <f>_xlfn.IFNA(INDEX(Fielding_data!G$2:G$100,MATCH($C6,Fielding_data!$A$2:$A$100,0)),0)</f>
        <v>0</v>
      </c>
      <c r="BL6" s="90">
        <f>_xlfn.IFNA(INDEX(Fielding_data!H$2:H$100,MATCH($C6,Fielding_data!$A$2:$A$100,0)),0)</f>
        <v>0</v>
      </c>
      <c r="BM6" s="90">
        <f>_xlfn.IFNA(INDEX(Fielding_data!I$2:I$100,MATCH($C6,Fielding_data!$A$2:$A$100,0)),0)</f>
        <v>0</v>
      </c>
      <c r="BN6" s="90">
        <f>_xlfn.IFNA(INDEX(Fielding_data!J$2:J$100,MATCH($C6,Fielding_data!$A$2:$A$100,0)),0)</f>
        <v>0</v>
      </c>
      <c r="BO6" s="90">
        <f>_xlfn.IFNA(INDEX(Fielding_data!K$2:K$100,MATCH($C6,Fielding_data!$A$2:$A$100,0)),0)</f>
        <v>0</v>
      </c>
      <c r="BP6" s="90">
        <f>_xlfn.IFNA(INDEX(Fielding_data!L$2:L$100,MATCH($C6,Fielding_data!$A$2:$A$100,0)),0)</f>
        <v>0</v>
      </c>
      <c r="BQ6" s="90">
        <f>_xlfn.IFNA(INDEX(Fielding_data!M$2:M$100,MATCH($C6,Fielding_data!$A$2:$A$100,0)),0)</f>
        <v>0</v>
      </c>
      <c r="BR6" s="90">
        <f>_xlfn.IFNA(INDEX(Fielding_data!N$2:N$100,MATCH($C6,Fielding_data!$A$2:$A$100,0)),0)</f>
        <v>0</v>
      </c>
      <c r="BS6" s="90">
        <f>_xlfn.IFNA(INDEX(Fielding_data!O$2:O$100,MATCH($C6,Fielding_data!$A$2:$A$100,0)),0)</f>
        <v>0</v>
      </c>
      <c r="BT6" s="90">
        <f>_xlfn.IFNA(INDEX(Fielding_data!P$2:P$100,MATCH($C6,Fielding_data!$A$2:$A$100,0)),0)</f>
        <v>0</v>
      </c>
      <c r="BU6" s="90">
        <f>_xlfn.IFNA(INDEX(Fielding_data!Q$2:Q$100,MATCH($C6,Fielding_data!$A$2:$A$100,0)),0)</f>
        <v>0</v>
      </c>
      <c r="BV6" s="90">
        <f>_xlfn.IFNA(INDEX(Fielding_data!R$2:R$100,MATCH($C6,Fielding_data!$A$2:$A$100,0)),0)</f>
        <v>0</v>
      </c>
      <c r="BW6" s="90">
        <f>_xlfn.IFNA(INDEX(Fielding_data!S$2:S$100,MATCH($C6,Fielding_data!$A$2:$A$100,0)),0)</f>
        <v>0</v>
      </c>
      <c r="BX6" s="90">
        <f>_xlfn.IFNA(INDEX(Fielding_data!T$2:T$100,MATCH($C6,Fielding_data!$A$2:$A$100,0)),0)</f>
        <v>0</v>
      </c>
      <c r="BY6" s="90">
        <f>_xlfn.IFNA(INDEX(Fielding_data!U$2:U$100,MATCH($C6,Fielding_data!$A$2:$A$100,0)),0)</f>
        <v>0</v>
      </c>
      <c r="BZ6" s="90">
        <f>_xlfn.IFNA(INDEX(Fielding_data!V$2:V$100,MATCH($C6,Fielding_data!$A$2:$A$100,0)),0)</f>
        <v>0</v>
      </c>
      <c r="CA6" s="90">
        <f>_xlfn.IFNA(INDEX(Fielding_data!W$2:W$100,MATCH($C6,Fielding_data!$A$2:$A$100,0)),0)</f>
        <v>0</v>
      </c>
      <c r="CB6" s="90">
        <f>_xlfn.IFNA(INDEX(Fielding_data!X$2:X$100,MATCH($C6,Fielding_data!$A$2:$A$100,0)),0)</f>
        <v>0</v>
      </c>
      <c r="CC6" s="90">
        <f>_xlfn.IFNA(INDEX(Fielding_data!Y$2:Y$100,MATCH($C6,Fielding_data!$A$2:$A$100,0)),0)</f>
        <v>0</v>
      </c>
      <c r="CD6" s="90">
        <f>_xlfn.IFNA(INDEX(Fielding_data!Z$2:Z$100,MATCH($C6,Fielding_data!$A$2:$A$100,0)),0)</f>
        <v>0</v>
      </c>
      <c r="CE6" s="90">
        <f>_xlfn.IFNA(INDEX(Fielding_data!AA$2:AA$100,MATCH($C6,Fielding_data!$A$2:$A$100,0)),0)</f>
        <v>0</v>
      </c>
      <c r="CF6" s="89" t="e">
        <f t="shared" si="31"/>
        <v>#N/A</v>
      </c>
      <c r="CG6" s="90" t="e">
        <f t="shared" si="32"/>
        <v>#N/A</v>
      </c>
      <c r="CH6" s="90" t="e">
        <f t="shared" si="33"/>
        <v>#N/A</v>
      </c>
      <c r="CI6" s="90" t="e">
        <f t="shared" si="34"/>
        <v>#N/A</v>
      </c>
      <c r="CJ6" s="90" t="e">
        <f t="shared" si="35"/>
        <v>#N/A</v>
      </c>
      <c r="CK6" s="90" t="e">
        <f t="shared" si="36"/>
        <v>#N/A</v>
      </c>
      <c r="CL6" s="90" t="e">
        <f t="shared" si="37"/>
        <v>#N/A</v>
      </c>
      <c r="CM6" s="90" t="e">
        <f t="shared" si="38"/>
        <v>#N/A</v>
      </c>
      <c r="CN6" s="90" t="e">
        <f t="shared" si="39"/>
        <v>#N/A</v>
      </c>
      <c r="CO6" s="90" t="e">
        <f t="shared" si="40"/>
        <v>#N/A</v>
      </c>
      <c r="CP6" s="90" t="e">
        <f t="shared" si="41"/>
        <v>#N/A</v>
      </c>
      <c r="CQ6" s="90" t="e">
        <f t="shared" si="42"/>
        <v>#N/A</v>
      </c>
      <c r="CR6" s="90" t="e">
        <f t="shared" si="43"/>
        <v>#N/A</v>
      </c>
      <c r="CS6" s="90" t="e">
        <f t="shared" si="44"/>
        <v>#N/A</v>
      </c>
      <c r="CT6" s="90" t="e">
        <f t="shared" si="45"/>
        <v>#N/A</v>
      </c>
      <c r="CU6" s="90" t="e">
        <f t="shared" si="46"/>
        <v>#N/A</v>
      </c>
      <c r="CV6" s="90" t="e">
        <f t="shared" si="47"/>
        <v>#N/A</v>
      </c>
      <c r="CW6" s="90" t="e">
        <f t="shared" si="48"/>
        <v>#N/A</v>
      </c>
      <c r="CX6" s="90" t="e">
        <f t="shared" si="49"/>
        <v>#N/A</v>
      </c>
      <c r="CY6" s="90" t="e">
        <f t="shared" si="50"/>
        <v>#N/A</v>
      </c>
      <c r="CZ6" s="90" t="e">
        <f t="shared" si="51"/>
        <v>#N/A</v>
      </c>
      <c r="DA6" s="90" t="e">
        <f t="shared" si="52"/>
        <v>#N/A</v>
      </c>
      <c r="DB6" s="90" t="e">
        <f t="shared" si="53"/>
        <v>#N/A</v>
      </c>
      <c r="DC6" s="90" t="e">
        <f t="shared" si="54"/>
        <v>#N/A</v>
      </c>
      <c r="DD6" s="90" t="e">
        <f t="shared" si="55"/>
        <v>#N/A</v>
      </c>
      <c r="DE6" s="91" t="e">
        <f t="shared" si="56"/>
        <v>#N/A</v>
      </c>
      <c r="DF6" s="89" t="e">
        <f t="shared" si="57"/>
        <v>#N/A</v>
      </c>
      <c r="DG6" s="90" t="e">
        <f t="shared" si="1"/>
        <v>#N/A</v>
      </c>
      <c r="DH6" s="90" t="e">
        <f t="shared" si="2"/>
        <v>#N/A</v>
      </c>
      <c r="DI6" s="90" t="e">
        <f t="shared" si="58"/>
        <v>#N/A</v>
      </c>
      <c r="DJ6" s="90" t="e">
        <f t="shared" si="59"/>
        <v>#N/A</v>
      </c>
      <c r="DK6" s="90" t="e">
        <f t="shared" si="60"/>
        <v>#N/A</v>
      </c>
      <c r="DL6" s="90" t="e">
        <f t="shared" si="61"/>
        <v>#N/A</v>
      </c>
      <c r="DM6" s="90" t="e">
        <f t="shared" si="62"/>
        <v>#N/A</v>
      </c>
      <c r="DN6" s="90" t="e">
        <f t="shared" si="63"/>
        <v>#N/A</v>
      </c>
      <c r="DO6" s="90" t="e">
        <f t="shared" si="64"/>
        <v>#N/A</v>
      </c>
      <c r="DP6" s="90" t="e">
        <f t="shared" si="65"/>
        <v>#N/A</v>
      </c>
      <c r="DQ6" s="90" t="e">
        <f t="shared" si="66"/>
        <v>#N/A</v>
      </c>
      <c r="DR6" s="90" t="e">
        <f t="shared" si="67"/>
        <v>#N/A</v>
      </c>
      <c r="DS6" s="90" t="e">
        <f t="shared" si="68"/>
        <v>#N/A</v>
      </c>
      <c r="DT6" s="90" t="e">
        <f t="shared" si="69"/>
        <v>#N/A</v>
      </c>
      <c r="DU6" s="90" t="e">
        <f t="shared" si="70"/>
        <v>#N/A</v>
      </c>
      <c r="DV6" s="90" t="e">
        <f t="shared" si="71"/>
        <v>#N/A</v>
      </c>
      <c r="DW6" s="90" t="e">
        <f t="shared" si="72"/>
        <v>#N/A</v>
      </c>
      <c r="DX6" s="90" t="e">
        <f t="shared" si="73"/>
        <v>#N/A</v>
      </c>
      <c r="DY6" s="90" t="e">
        <f t="shared" si="74"/>
        <v>#N/A</v>
      </c>
      <c r="DZ6" s="90" t="e">
        <f t="shared" si="75"/>
        <v>#N/A</v>
      </c>
      <c r="EA6" s="90" t="e">
        <f t="shared" si="76"/>
        <v>#N/A</v>
      </c>
      <c r="EB6" s="90" t="e">
        <f t="shared" si="77"/>
        <v>#N/A</v>
      </c>
      <c r="EC6" s="90" t="e">
        <f t="shared" si="78"/>
        <v>#N/A</v>
      </c>
      <c r="ED6" s="90" t="e">
        <f t="shared" si="79"/>
        <v>#N/A</v>
      </c>
      <c r="EE6" s="91" t="e">
        <f t="shared" si="80"/>
        <v>#N/A</v>
      </c>
      <c r="EF6" s="86" t="e">
        <f t="shared" si="4"/>
        <v>#N/A</v>
      </c>
      <c r="EG6" s="87" t="e">
        <f t="shared" si="5"/>
        <v>#N/A</v>
      </c>
      <c r="EH6" s="87" t="e">
        <f t="shared" si="6"/>
        <v>#N/A</v>
      </c>
      <c r="EI6" s="87" t="e">
        <f t="shared" si="7"/>
        <v>#N/A</v>
      </c>
      <c r="EJ6" s="87" t="e">
        <f t="shared" si="8"/>
        <v>#N/A</v>
      </c>
      <c r="EK6" s="87" t="e">
        <f t="shared" si="9"/>
        <v>#N/A</v>
      </c>
      <c r="EL6" s="87" t="e">
        <f t="shared" si="10"/>
        <v>#N/A</v>
      </c>
      <c r="EM6" s="87" t="e">
        <f t="shared" si="11"/>
        <v>#N/A</v>
      </c>
      <c r="EN6" s="87" t="e">
        <f t="shared" si="12"/>
        <v>#N/A</v>
      </c>
      <c r="EO6" s="87" t="e">
        <f t="shared" si="13"/>
        <v>#N/A</v>
      </c>
      <c r="EP6" s="87" t="e">
        <f t="shared" si="14"/>
        <v>#N/A</v>
      </c>
      <c r="EQ6" s="87" t="e">
        <f t="shared" si="15"/>
        <v>#N/A</v>
      </c>
      <c r="ER6" s="87" t="e">
        <f t="shared" si="16"/>
        <v>#N/A</v>
      </c>
      <c r="ES6" s="87" t="e">
        <f t="shared" si="17"/>
        <v>#N/A</v>
      </c>
      <c r="ET6" s="87" t="e">
        <f t="shared" si="18"/>
        <v>#N/A</v>
      </c>
      <c r="EU6" s="87" t="e">
        <f t="shared" si="19"/>
        <v>#N/A</v>
      </c>
      <c r="EV6" s="87" t="e">
        <f t="shared" si="20"/>
        <v>#N/A</v>
      </c>
      <c r="EW6" s="87" t="e">
        <f t="shared" si="21"/>
        <v>#N/A</v>
      </c>
      <c r="EX6" s="87" t="e">
        <f t="shared" si="22"/>
        <v>#N/A</v>
      </c>
      <c r="EY6" s="87" t="e">
        <f t="shared" si="23"/>
        <v>#N/A</v>
      </c>
      <c r="EZ6" s="87" t="e">
        <f t="shared" si="24"/>
        <v>#N/A</v>
      </c>
      <c r="FA6" s="87" t="e">
        <f t="shared" si="25"/>
        <v>#N/A</v>
      </c>
      <c r="FB6" s="87" t="e">
        <f t="shared" si="26"/>
        <v>#N/A</v>
      </c>
      <c r="FC6" s="87" t="e">
        <f t="shared" si="27"/>
        <v>#N/A</v>
      </c>
      <c r="FD6" s="87" t="e">
        <f t="shared" si="28"/>
        <v>#N/A</v>
      </c>
      <c r="FE6" s="88" t="e">
        <f t="shared" si="29"/>
        <v>#N/A</v>
      </c>
    </row>
    <row r="7" spans="1:161" ht="13.45" x14ac:dyDescent="0.25">
      <c r="A7" s="8"/>
      <c r="B7" s="70">
        <f t="shared" si="30"/>
        <v>5</v>
      </c>
      <c r="C7" s="17" t="str">
        <f>'Club Champion'!C14</f>
        <v>WERREN, Steve</v>
      </c>
      <c r="D7" s="18" t="str">
        <f>'Club Champion'!D14</f>
        <v xml:space="preserve"> (AUS)</v>
      </c>
      <c r="E7" s="79">
        <f>IF(ISNA(VLOOKUP($C7,Batting!$B$2:$M$90,3,FALSE)),0,(VLOOKUP($C7,Batting!$B$2:$M$90,3,FALSE)))</f>
        <v>18</v>
      </c>
      <c r="F7" s="86" t="e">
        <f>INDEX(Batting_data!B$2:B$100,MATCH($C7,Batting_data!$A$2:$A$100,0))</f>
        <v>#N/A</v>
      </c>
      <c r="G7" s="87" t="e">
        <f>INDEX(Batting_data!C$2:C$100,MATCH($C7,Batting_data!$A$2:$A$100,0))</f>
        <v>#N/A</v>
      </c>
      <c r="H7" s="87" t="e">
        <f>INDEX(Batting_data!D$2:D$100,MATCH($C7,Batting_data!$A$2:$A$100,0))</f>
        <v>#N/A</v>
      </c>
      <c r="I7" s="87" t="e">
        <f>INDEX(Batting_data!E$2:E$100,MATCH($C7,Batting_data!$A$2:$A$100,0))</f>
        <v>#N/A</v>
      </c>
      <c r="J7" s="87" t="e">
        <f>INDEX(Batting_data!F$2:F$100,MATCH($C7,Batting_data!$A$2:$A$100,0))</f>
        <v>#N/A</v>
      </c>
      <c r="K7" s="87" t="e">
        <f>INDEX(Batting_data!G$2:G$100,MATCH($C7,Batting_data!$A$2:$A$100,0))</f>
        <v>#N/A</v>
      </c>
      <c r="L7" s="87" t="e">
        <f>INDEX(Batting_data!H$2:H$100,MATCH($C7,Batting_data!$A$2:$A$100,0))</f>
        <v>#N/A</v>
      </c>
      <c r="M7" s="87" t="e">
        <f>INDEX(Batting_data!I$2:I$100,MATCH($C7,Batting_data!$A$2:$A$100,0))</f>
        <v>#N/A</v>
      </c>
      <c r="N7" s="87" t="e">
        <f>INDEX(Batting_data!J$2:J$100,MATCH($C7,Batting_data!$A$2:$A$100,0))</f>
        <v>#N/A</v>
      </c>
      <c r="O7" s="87" t="e">
        <f>INDEX(Batting_data!K$2:K$100,MATCH($C7,Batting_data!$A$2:$A$100,0))</f>
        <v>#N/A</v>
      </c>
      <c r="P7" s="87" t="e">
        <f>INDEX(Batting_data!L$2:L$100,MATCH($C7,Batting_data!$A$2:$A$100,0))</f>
        <v>#N/A</v>
      </c>
      <c r="Q7" s="87" t="e">
        <f>INDEX(Batting_data!M$2:M$100,MATCH($C7,Batting_data!$A$2:$A$100,0))</f>
        <v>#N/A</v>
      </c>
      <c r="R7" s="87" t="e">
        <f>INDEX(Batting_data!N$2:N$100,MATCH($C7,Batting_data!$A$2:$A$100,0))</f>
        <v>#N/A</v>
      </c>
      <c r="S7" s="87" t="e">
        <f>INDEX(Batting_data!O$2:O$100,MATCH($C7,Batting_data!$A$2:$A$100,0))</f>
        <v>#N/A</v>
      </c>
      <c r="T7" s="87" t="e">
        <f>INDEX(Batting_data!P$2:P$100,MATCH($C7,Batting_data!$A$2:$A$100,0))</f>
        <v>#N/A</v>
      </c>
      <c r="U7" s="87" t="e">
        <f>INDEX(Batting_data!Q$2:Q$100,MATCH($C7,Batting_data!$A$2:$A$100,0))</f>
        <v>#N/A</v>
      </c>
      <c r="V7" s="87" t="e">
        <f>INDEX(Batting_data!R$2:R$100,MATCH($C7,Batting_data!$A$2:$A$100,0))</f>
        <v>#N/A</v>
      </c>
      <c r="W7" s="87" t="e">
        <f>INDEX(Batting_data!S$2:S$100,MATCH($C7,Batting_data!$A$2:$A$100,0))</f>
        <v>#N/A</v>
      </c>
      <c r="X7" s="87" t="e">
        <f>INDEX(Batting_data!T$2:T$100,MATCH($C7,Batting_data!$A$2:$A$100,0))</f>
        <v>#N/A</v>
      </c>
      <c r="Y7" s="87" t="e">
        <f>INDEX(Batting_data!U$2:U$100,MATCH($C7,Batting_data!$A$2:$A$100,0))</f>
        <v>#N/A</v>
      </c>
      <c r="Z7" s="87" t="e">
        <f>INDEX(Batting_data!V$2:V$100,MATCH($C7,Batting_data!$A$2:$A$100,0))</f>
        <v>#N/A</v>
      </c>
      <c r="AA7" s="87" t="e">
        <f>INDEX(Batting_data!W$2:W$100,MATCH($C7,Batting_data!$A$2:$A$100,0))</f>
        <v>#N/A</v>
      </c>
      <c r="AB7" s="87" t="e">
        <f>INDEX(Batting_data!X$2:X$100,MATCH($C7,Batting_data!$A$2:$A$100,0))</f>
        <v>#N/A</v>
      </c>
      <c r="AC7" s="87" t="e">
        <f>INDEX(Batting_data!Y$2:Y$100,MATCH($C7,Batting_data!$A$2:$A$100,0))</f>
        <v>#N/A</v>
      </c>
      <c r="AD7" s="87" t="e">
        <f>INDEX(Batting_data!Z$2:Z$100,MATCH($C7,Batting_data!$A$2:$A$100,0))</f>
        <v>#N/A</v>
      </c>
      <c r="AE7" s="88" t="e">
        <f>INDEX(Batting_data!AA$2:AA$100,MATCH($C7,Batting_data!$A$2:$A$100,0))</f>
        <v>#N/A</v>
      </c>
      <c r="AF7" s="89">
        <f>_xlfn.IFNA(INDEX(Bowling_data!B$2:B$100,MATCH($C7,Bowling_data!$A$2:$A$100,0)),0)</f>
        <v>0</v>
      </c>
      <c r="AG7" s="90">
        <f>_xlfn.IFNA(INDEX(Bowling_data!C$2:C$100,MATCH($C7,Bowling_data!$A$2:$A$100,0)),0)</f>
        <v>0</v>
      </c>
      <c r="AH7" s="90">
        <f>_xlfn.IFNA(INDEX(Bowling_data!D$2:D$100,MATCH($C7,Bowling_data!$A$2:$A$100,0)),0)</f>
        <v>0</v>
      </c>
      <c r="AI7" s="90">
        <f>_xlfn.IFNA(INDEX(Bowling_data!E$2:E$100,MATCH($C7,Bowling_data!$A$2:$A$100,0)),0)</f>
        <v>0</v>
      </c>
      <c r="AJ7" s="90">
        <f>_xlfn.IFNA(INDEX(Bowling_data!F$2:F$100,MATCH($C7,Bowling_data!$A$2:$A$100,0)),0)</f>
        <v>0</v>
      </c>
      <c r="AK7" s="90">
        <f>_xlfn.IFNA(INDEX(Bowling_data!G$2:G$100,MATCH($C7,Bowling_data!$A$2:$A$100,0)),0)</f>
        <v>0</v>
      </c>
      <c r="AL7" s="90">
        <f>_xlfn.IFNA(INDEX(Bowling_data!H$2:H$100,MATCH($C7,Bowling_data!$A$2:$A$100,0)),0)</f>
        <v>0</v>
      </c>
      <c r="AM7" s="90">
        <f>_xlfn.IFNA(INDEX(Bowling_data!I$2:I$100,MATCH($C7,Bowling_data!$A$2:$A$100,0)),0)</f>
        <v>0</v>
      </c>
      <c r="AN7" s="90">
        <f>_xlfn.IFNA(INDEX(Bowling_data!J$2:J$100,MATCH($C7,Bowling_data!$A$2:$A$100,0)),0)</f>
        <v>0</v>
      </c>
      <c r="AO7" s="90">
        <f>_xlfn.IFNA(INDEX(Bowling_data!K$2:K$100,MATCH($C7,Bowling_data!$A$2:$A$100,0)),0)</f>
        <v>0</v>
      </c>
      <c r="AP7" s="90">
        <f>_xlfn.IFNA(INDEX(Bowling_data!L$2:L$100,MATCH($C7,Bowling_data!$A$2:$A$100,0)),0)</f>
        <v>0</v>
      </c>
      <c r="AQ7" s="90">
        <f>_xlfn.IFNA(INDEX(Bowling_data!M$2:M$100,MATCH($C7,Bowling_data!$A$2:$A$100,0)),0)</f>
        <v>0</v>
      </c>
      <c r="AR7" s="90">
        <f>_xlfn.IFNA(INDEX(Bowling_data!N$2:N$100,MATCH($C7,Bowling_data!$A$2:$A$100,0)),0)</f>
        <v>0</v>
      </c>
      <c r="AS7" s="90">
        <f>_xlfn.IFNA(INDEX(Bowling_data!O$2:O$100,MATCH($C7,Bowling_data!$A$2:$A$100,0)),0)</f>
        <v>0</v>
      </c>
      <c r="AT7" s="90">
        <f>_xlfn.IFNA(INDEX(Bowling_data!P$2:P$100,MATCH($C7,Bowling_data!$A$2:$A$100,0)),0)</f>
        <v>0</v>
      </c>
      <c r="AU7" s="90">
        <f>_xlfn.IFNA(INDEX(Bowling_data!Q$2:Q$100,MATCH($C7,Bowling_data!$A$2:$A$100,0)),0)</f>
        <v>0</v>
      </c>
      <c r="AV7" s="90">
        <f>_xlfn.IFNA(INDEX(Bowling_data!R$2:R$100,MATCH($C7,Bowling_data!$A$2:$A$100,0)),0)</f>
        <v>0</v>
      </c>
      <c r="AW7" s="90">
        <f>_xlfn.IFNA(INDEX(Bowling_data!S$2:S$100,MATCH($C7,Bowling_data!$A$2:$A$100,0)),0)</f>
        <v>0</v>
      </c>
      <c r="AX7" s="90">
        <f>_xlfn.IFNA(INDEX(Bowling_data!T$2:T$100,MATCH($C7,Bowling_data!$A$2:$A$100,0)),0)</f>
        <v>0</v>
      </c>
      <c r="AY7" s="90">
        <f>_xlfn.IFNA(INDEX(Bowling_data!U$2:U$100,MATCH($C7,Bowling_data!$A$2:$A$100,0)),0)</f>
        <v>0</v>
      </c>
      <c r="AZ7" s="90">
        <f>_xlfn.IFNA(INDEX(Bowling_data!V$2:V$100,MATCH($C7,Bowling_data!$A$2:$A$100,0)),0)</f>
        <v>0</v>
      </c>
      <c r="BA7" s="90">
        <f>_xlfn.IFNA(INDEX(Bowling_data!W$2:W$100,MATCH($C7,Bowling_data!$A$2:$A$100,0)),0)</f>
        <v>0</v>
      </c>
      <c r="BB7" s="90">
        <f>_xlfn.IFNA(INDEX(Bowling_data!X$2:X$100,MATCH($C7,Bowling_data!$A$2:$A$100,0)),0)</f>
        <v>0</v>
      </c>
      <c r="BC7" s="90">
        <f>_xlfn.IFNA(INDEX(Bowling_data!Y$2:Y$100,MATCH($C7,Bowling_data!$A$2:$A$100,0)),0)</f>
        <v>0</v>
      </c>
      <c r="BD7" s="90">
        <f>_xlfn.IFNA(INDEX(Bowling_data!Z$2:Z$100,MATCH($C7,Bowling_data!$A$2:$A$100,0)),0)</f>
        <v>0</v>
      </c>
      <c r="BE7" s="90">
        <f>_xlfn.IFNA(INDEX(Bowling_data!AA$2:AA$100,MATCH($C7,Bowling_data!$A$2:$A$100,0)),0)</f>
        <v>0</v>
      </c>
      <c r="BF7" s="89">
        <f>_xlfn.IFNA(INDEX(Fielding_data!B$2:B$100,MATCH($C7,Fielding_data!$A$2:$A$100,0)),0)</f>
        <v>0</v>
      </c>
      <c r="BG7" s="90">
        <f>_xlfn.IFNA(INDEX(Fielding_data!C$2:C$100,MATCH($C7,Fielding_data!$A$2:$A$100,0)),0)</f>
        <v>0</v>
      </c>
      <c r="BH7" s="90">
        <f>_xlfn.IFNA(INDEX(Fielding_data!D$2:D$100,MATCH($C7,Fielding_data!$A$2:$A$100,0)),0)</f>
        <v>0</v>
      </c>
      <c r="BI7" s="90">
        <f>_xlfn.IFNA(INDEX(Fielding_data!E$2:E$100,MATCH($C7,Fielding_data!$A$2:$A$100,0)),0)</f>
        <v>0</v>
      </c>
      <c r="BJ7" s="90">
        <f>_xlfn.IFNA(INDEX(Fielding_data!F$2:F$100,MATCH($C7,Fielding_data!$A$2:$A$100,0)),0)</f>
        <v>0</v>
      </c>
      <c r="BK7" s="90">
        <f>_xlfn.IFNA(INDEX(Fielding_data!G$2:G$100,MATCH($C7,Fielding_data!$A$2:$A$100,0)),0)</f>
        <v>0</v>
      </c>
      <c r="BL7" s="90">
        <f>_xlfn.IFNA(INDEX(Fielding_data!H$2:H$100,MATCH($C7,Fielding_data!$A$2:$A$100,0)),0)</f>
        <v>0</v>
      </c>
      <c r="BM7" s="90">
        <f>_xlfn.IFNA(INDEX(Fielding_data!I$2:I$100,MATCH($C7,Fielding_data!$A$2:$A$100,0)),0)</f>
        <v>0</v>
      </c>
      <c r="BN7" s="90">
        <f>_xlfn.IFNA(INDEX(Fielding_data!J$2:J$100,MATCH($C7,Fielding_data!$A$2:$A$100,0)),0)</f>
        <v>0</v>
      </c>
      <c r="BO7" s="90">
        <f>_xlfn.IFNA(INDEX(Fielding_data!K$2:K$100,MATCH($C7,Fielding_data!$A$2:$A$100,0)),0)</f>
        <v>0</v>
      </c>
      <c r="BP7" s="90">
        <f>_xlfn.IFNA(INDEX(Fielding_data!L$2:L$100,MATCH($C7,Fielding_data!$A$2:$A$100,0)),0)</f>
        <v>0</v>
      </c>
      <c r="BQ7" s="90">
        <f>_xlfn.IFNA(INDEX(Fielding_data!M$2:M$100,MATCH($C7,Fielding_data!$A$2:$A$100,0)),0)</f>
        <v>0</v>
      </c>
      <c r="BR7" s="90">
        <f>_xlfn.IFNA(INDEX(Fielding_data!N$2:N$100,MATCH($C7,Fielding_data!$A$2:$A$100,0)),0)</f>
        <v>0</v>
      </c>
      <c r="BS7" s="90">
        <f>_xlfn.IFNA(INDEX(Fielding_data!O$2:O$100,MATCH($C7,Fielding_data!$A$2:$A$100,0)),0)</f>
        <v>0</v>
      </c>
      <c r="BT7" s="90">
        <f>_xlfn.IFNA(INDEX(Fielding_data!P$2:P$100,MATCH($C7,Fielding_data!$A$2:$A$100,0)),0)</f>
        <v>0</v>
      </c>
      <c r="BU7" s="90">
        <f>_xlfn.IFNA(INDEX(Fielding_data!Q$2:Q$100,MATCH($C7,Fielding_data!$A$2:$A$100,0)),0)</f>
        <v>0</v>
      </c>
      <c r="BV7" s="90">
        <f>_xlfn.IFNA(INDEX(Fielding_data!R$2:R$100,MATCH($C7,Fielding_data!$A$2:$A$100,0)),0)</f>
        <v>0</v>
      </c>
      <c r="BW7" s="90">
        <f>_xlfn.IFNA(INDEX(Fielding_data!S$2:S$100,MATCH($C7,Fielding_data!$A$2:$A$100,0)),0)</f>
        <v>0</v>
      </c>
      <c r="BX7" s="90">
        <f>_xlfn.IFNA(INDEX(Fielding_data!T$2:T$100,MATCH($C7,Fielding_data!$A$2:$A$100,0)),0)</f>
        <v>0</v>
      </c>
      <c r="BY7" s="90">
        <f>_xlfn.IFNA(INDEX(Fielding_data!U$2:U$100,MATCH($C7,Fielding_data!$A$2:$A$100,0)),0)</f>
        <v>0</v>
      </c>
      <c r="BZ7" s="90">
        <f>_xlfn.IFNA(INDEX(Fielding_data!V$2:V$100,MATCH($C7,Fielding_data!$A$2:$A$100,0)),0)</f>
        <v>0</v>
      </c>
      <c r="CA7" s="90">
        <f>_xlfn.IFNA(INDEX(Fielding_data!W$2:W$100,MATCH($C7,Fielding_data!$A$2:$A$100,0)),0)</f>
        <v>0</v>
      </c>
      <c r="CB7" s="90">
        <f>_xlfn.IFNA(INDEX(Fielding_data!X$2:X$100,MATCH($C7,Fielding_data!$A$2:$A$100,0)),0)</f>
        <v>0</v>
      </c>
      <c r="CC7" s="90">
        <f>_xlfn.IFNA(INDEX(Fielding_data!Y$2:Y$100,MATCH($C7,Fielding_data!$A$2:$A$100,0)),0)</f>
        <v>0</v>
      </c>
      <c r="CD7" s="90">
        <f>_xlfn.IFNA(INDEX(Fielding_data!Z$2:Z$100,MATCH($C7,Fielding_data!$A$2:$A$100,0)),0)</f>
        <v>0</v>
      </c>
      <c r="CE7" s="90">
        <f>_xlfn.IFNA(INDEX(Fielding_data!AA$2:AA$100,MATCH($C7,Fielding_data!$A$2:$A$100,0)),0)</f>
        <v>0</v>
      </c>
      <c r="CF7" s="89" t="e">
        <f t="shared" si="31"/>
        <v>#N/A</v>
      </c>
      <c r="CG7" s="90" t="e">
        <f t="shared" si="32"/>
        <v>#N/A</v>
      </c>
      <c r="CH7" s="90" t="e">
        <f t="shared" si="33"/>
        <v>#N/A</v>
      </c>
      <c r="CI7" s="90" t="e">
        <f t="shared" si="34"/>
        <v>#N/A</v>
      </c>
      <c r="CJ7" s="90" t="e">
        <f t="shared" si="35"/>
        <v>#N/A</v>
      </c>
      <c r="CK7" s="90" t="e">
        <f t="shared" si="36"/>
        <v>#N/A</v>
      </c>
      <c r="CL7" s="90" t="e">
        <f t="shared" si="37"/>
        <v>#N/A</v>
      </c>
      <c r="CM7" s="90" t="e">
        <f t="shared" si="38"/>
        <v>#N/A</v>
      </c>
      <c r="CN7" s="90" t="e">
        <f t="shared" si="39"/>
        <v>#N/A</v>
      </c>
      <c r="CO7" s="90" t="e">
        <f t="shared" si="40"/>
        <v>#N/A</v>
      </c>
      <c r="CP7" s="90" t="e">
        <f t="shared" si="41"/>
        <v>#N/A</v>
      </c>
      <c r="CQ7" s="90" t="e">
        <f t="shared" si="42"/>
        <v>#N/A</v>
      </c>
      <c r="CR7" s="90" t="e">
        <f t="shared" si="43"/>
        <v>#N/A</v>
      </c>
      <c r="CS7" s="90" t="e">
        <f t="shared" si="44"/>
        <v>#N/A</v>
      </c>
      <c r="CT7" s="90" t="e">
        <f t="shared" si="45"/>
        <v>#N/A</v>
      </c>
      <c r="CU7" s="90" t="e">
        <f t="shared" si="46"/>
        <v>#N/A</v>
      </c>
      <c r="CV7" s="90" t="e">
        <f t="shared" si="47"/>
        <v>#N/A</v>
      </c>
      <c r="CW7" s="90" t="e">
        <f t="shared" si="48"/>
        <v>#N/A</v>
      </c>
      <c r="CX7" s="90" t="e">
        <f t="shared" si="49"/>
        <v>#N/A</v>
      </c>
      <c r="CY7" s="90" t="e">
        <f t="shared" si="50"/>
        <v>#N/A</v>
      </c>
      <c r="CZ7" s="90" t="e">
        <f t="shared" si="51"/>
        <v>#N/A</v>
      </c>
      <c r="DA7" s="90" t="e">
        <f t="shared" si="52"/>
        <v>#N/A</v>
      </c>
      <c r="DB7" s="90" t="e">
        <f t="shared" si="53"/>
        <v>#N/A</v>
      </c>
      <c r="DC7" s="90" t="e">
        <f t="shared" si="54"/>
        <v>#N/A</v>
      </c>
      <c r="DD7" s="90" t="e">
        <f t="shared" si="55"/>
        <v>#N/A</v>
      </c>
      <c r="DE7" s="91" t="e">
        <f t="shared" si="56"/>
        <v>#N/A</v>
      </c>
      <c r="DF7" s="89" t="e">
        <f t="shared" si="57"/>
        <v>#N/A</v>
      </c>
      <c r="DG7" s="90" t="e">
        <f t="shared" si="1"/>
        <v>#N/A</v>
      </c>
      <c r="DH7" s="90" t="e">
        <f t="shared" si="2"/>
        <v>#N/A</v>
      </c>
      <c r="DI7" s="90" t="e">
        <f t="shared" si="58"/>
        <v>#N/A</v>
      </c>
      <c r="DJ7" s="90" t="e">
        <f t="shared" si="59"/>
        <v>#N/A</v>
      </c>
      <c r="DK7" s="90" t="e">
        <f t="shared" si="60"/>
        <v>#N/A</v>
      </c>
      <c r="DL7" s="90" t="e">
        <f t="shared" si="61"/>
        <v>#N/A</v>
      </c>
      <c r="DM7" s="90" t="e">
        <f t="shared" si="62"/>
        <v>#N/A</v>
      </c>
      <c r="DN7" s="90" t="e">
        <f t="shared" si="63"/>
        <v>#N/A</v>
      </c>
      <c r="DO7" s="90" t="e">
        <f t="shared" si="64"/>
        <v>#N/A</v>
      </c>
      <c r="DP7" s="90" t="e">
        <f t="shared" si="65"/>
        <v>#N/A</v>
      </c>
      <c r="DQ7" s="90" t="e">
        <f t="shared" si="66"/>
        <v>#N/A</v>
      </c>
      <c r="DR7" s="90" t="e">
        <f t="shared" si="67"/>
        <v>#N/A</v>
      </c>
      <c r="DS7" s="90" t="e">
        <f t="shared" si="68"/>
        <v>#N/A</v>
      </c>
      <c r="DT7" s="90" t="e">
        <f t="shared" si="69"/>
        <v>#N/A</v>
      </c>
      <c r="DU7" s="90" t="e">
        <f t="shared" si="70"/>
        <v>#N/A</v>
      </c>
      <c r="DV7" s="90" t="e">
        <f t="shared" si="71"/>
        <v>#N/A</v>
      </c>
      <c r="DW7" s="90" t="e">
        <f t="shared" si="72"/>
        <v>#N/A</v>
      </c>
      <c r="DX7" s="90" t="e">
        <f t="shared" si="73"/>
        <v>#N/A</v>
      </c>
      <c r="DY7" s="90" t="e">
        <f t="shared" si="74"/>
        <v>#N/A</v>
      </c>
      <c r="DZ7" s="90" t="e">
        <f t="shared" si="75"/>
        <v>#N/A</v>
      </c>
      <c r="EA7" s="90" t="e">
        <f t="shared" si="76"/>
        <v>#N/A</v>
      </c>
      <c r="EB7" s="90" t="e">
        <f t="shared" si="77"/>
        <v>#N/A</v>
      </c>
      <c r="EC7" s="90" t="e">
        <f t="shared" si="78"/>
        <v>#N/A</v>
      </c>
      <c r="ED7" s="90" t="e">
        <f t="shared" si="79"/>
        <v>#N/A</v>
      </c>
      <c r="EE7" s="91" t="e">
        <f t="shared" si="80"/>
        <v>#N/A</v>
      </c>
      <c r="EF7" s="86" t="e">
        <f t="shared" si="4"/>
        <v>#N/A</v>
      </c>
      <c r="EG7" s="87" t="e">
        <f t="shared" si="5"/>
        <v>#N/A</v>
      </c>
      <c r="EH7" s="87" t="e">
        <f t="shared" si="6"/>
        <v>#N/A</v>
      </c>
      <c r="EI7" s="87" t="e">
        <f t="shared" si="7"/>
        <v>#N/A</v>
      </c>
      <c r="EJ7" s="87" t="e">
        <f t="shared" si="8"/>
        <v>#N/A</v>
      </c>
      <c r="EK7" s="87" t="e">
        <f t="shared" si="9"/>
        <v>#N/A</v>
      </c>
      <c r="EL7" s="87" t="e">
        <f t="shared" si="10"/>
        <v>#N/A</v>
      </c>
      <c r="EM7" s="87" t="e">
        <f t="shared" si="11"/>
        <v>#N/A</v>
      </c>
      <c r="EN7" s="87" t="e">
        <f t="shared" si="12"/>
        <v>#N/A</v>
      </c>
      <c r="EO7" s="87" t="e">
        <f t="shared" si="13"/>
        <v>#N/A</v>
      </c>
      <c r="EP7" s="87" t="e">
        <f t="shared" si="14"/>
        <v>#N/A</v>
      </c>
      <c r="EQ7" s="87" t="e">
        <f t="shared" si="15"/>
        <v>#N/A</v>
      </c>
      <c r="ER7" s="87" t="e">
        <f t="shared" si="16"/>
        <v>#N/A</v>
      </c>
      <c r="ES7" s="87" t="e">
        <f t="shared" si="17"/>
        <v>#N/A</v>
      </c>
      <c r="ET7" s="87" t="e">
        <f t="shared" si="18"/>
        <v>#N/A</v>
      </c>
      <c r="EU7" s="87" t="e">
        <f t="shared" si="19"/>
        <v>#N/A</v>
      </c>
      <c r="EV7" s="87" t="e">
        <f t="shared" si="20"/>
        <v>#N/A</v>
      </c>
      <c r="EW7" s="87" t="e">
        <f t="shared" si="21"/>
        <v>#N/A</v>
      </c>
      <c r="EX7" s="87" t="e">
        <f t="shared" si="22"/>
        <v>#N/A</v>
      </c>
      <c r="EY7" s="87" t="e">
        <f t="shared" si="23"/>
        <v>#N/A</v>
      </c>
      <c r="EZ7" s="87" t="e">
        <f t="shared" si="24"/>
        <v>#N/A</v>
      </c>
      <c r="FA7" s="87" t="e">
        <f t="shared" si="25"/>
        <v>#N/A</v>
      </c>
      <c r="FB7" s="87" t="e">
        <f t="shared" si="26"/>
        <v>#N/A</v>
      </c>
      <c r="FC7" s="87" t="e">
        <f t="shared" si="27"/>
        <v>#N/A</v>
      </c>
      <c r="FD7" s="87" t="e">
        <f t="shared" si="28"/>
        <v>#N/A</v>
      </c>
      <c r="FE7" s="88" t="e">
        <f t="shared" si="29"/>
        <v>#N/A</v>
      </c>
    </row>
    <row r="8" spans="1:161" ht="13.45" x14ac:dyDescent="0.3">
      <c r="A8" s="8"/>
      <c r="B8" s="70">
        <f t="shared" si="30"/>
        <v>6</v>
      </c>
      <c r="C8" s="17" t="str">
        <f>'Club Champion'!C15</f>
        <v>PARKER, Drew</v>
      </c>
      <c r="D8" s="18" t="str">
        <f>'Club Champion'!D15</f>
        <v xml:space="preserve"> (AUS)</v>
      </c>
      <c r="E8" s="79">
        <f>IF(ISNA(VLOOKUP($C8,Batting!$B$2:$M$90,3,FALSE)),0,(VLOOKUP($C8,Batting!$B$2:$M$90,3,FALSE)))</f>
        <v>6</v>
      </c>
      <c r="F8" s="86" t="e">
        <f>INDEX(Batting_data!B$2:B$100,MATCH($C8,Batting_data!$A$2:$A$100,0))</f>
        <v>#N/A</v>
      </c>
      <c r="G8" s="87" t="e">
        <f>INDEX(Batting_data!C$2:C$100,MATCH($C8,Batting_data!$A$2:$A$100,0))</f>
        <v>#N/A</v>
      </c>
      <c r="H8" s="87" t="e">
        <f>INDEX(Batting_data!D$2:D$100,MATCH($C8,Batting_data!$A$2:$A$100,0))</f>
        <v>#N/A</v>
      </c>
      <c r="I8" s="87" t="e">
        <f>INDEX(Batting_data!E$2:E$100,MATCH($C8,Batting_data!$A$2:$A$100,0))</f>
        <v>#N/A</v>
      </c>
      <c r="J8" s="87" t="e">
        <f>INDEX(Batting_data!F$2:F$100,MATCH($C8,Batting_data!$A$2:$A$100,0))</f>
        <v>#N/A</v>
      </c>
      <c r="K8" s="87" t="e">
        <f>INDEX(Batting_data!G$2:G$100,MATCH($C8,Batting_data!$A$2:$A$100,0))</f>
        <v>#N/A</v>
      </c>
      <c r="L8" s="87" t="e">
        <f>INDEX(Batting_data!H$2:H$100,MATCH($C8,Batting_data!$A$2:$A$100,0))</f>
        <v>#N/A</v>
      </c>
      <c r="M8" s="87" t="e">
        <f>INDEX(Batting_data!I$2:I$100,MATCH($C8,Batting_data!$A$2:$A$100,0))</f>
        <v>#N/A</v>
      </c>
      <c r="N8" s="87" t="e">
        <f>INDEX(Batting_data!J$2:J$100,MATCH($C8,Batting_data!$A$2:$A$100,0))</f>
        <v>#N/A</v>
      </c>
      <c r="O8" s="87" t="e">
        <f>INDEX(Batting_data!K$2:K$100,MATCH($C8,Batting_data!$A$2:$A$100,0))</f>
        <v>#N/A</v>
      </c>
      <c r="P8" s="87" t="e">
        <f>INDEX(Batting_data!L$2:L$100,MATCH($C8,Batting_data!$A$2:$A$100,0))</f>
        <v>#N/A</v>
      </c>
      <c r="Q8" s="87" t="e">
        <f>INDEX(Batting_data!M$2:M$100,MATCH($C8,Batting_data!$A$2:$A$100,0))</f>
        <v>#N/A</v>
      </c>
      <c r="R8" s="87" t="e">
        <f>INDEX(Batting_data!N$2:N$100,MATCH($C8,Batting_data!$A$2:$A$100,0))</f>
        <v>#N/A</v>
      </c>
      <c r="S8" s="87" t="e">
        <f>INDEX(Batting_data!O$2:O$100,MATCH($C8,Batting_data!$A$2:$A$100,0))</f>
        <v>#N/A</v>
      </c>
      <c r="T8" s="87" t="e">
        <f>INDEX(Batting_data!P$2:P$100,MATCH($C8,Batting_data!$A$2:$A$100,0))</f>
        <v>#N/A</v>
      </c>
      <c r="U8" s="87" t="e">
        <f>INDEX(Batting_data!Q$2:Q$100,MATCH($C8,Batting_data!$A$2:$A$100,0))</f>
        <v>#N/A</v>
      </c>
      <c r="V8" s="87" t="e">
        <f>INDEX(Batting_data!R$2:R$100,MATCH($C8,Batting_data!$A$2:$A$100,0))</f>
        <v>#N/A</v>
      </c>
      <c r="W8" s="87" t="e">
        <f>INDEX(Batting_data!S$2:S$100,MATCH($C8,Batting_data!$A$2:$A$100,0))</f>
        <v>#N/A</v>
      </c>
      <c r="X8" s="87" t="e">
        <f>INDEX(Batting_data!T$2:T$100,MATCH($C8,Batting_data!$A$2:$A$100,0))</f>
        <v>#N/A</v>
      </c>
      <c r="Y8" s="87" t="e">
        <f>INDEX(Batting_data!U$2:U$100,MATCH($C8,Batting_data!$A$2:$A$100,0))</f>
        <v>#N/A</v>
      </c>
      <c r="Z8" s="87" t="e">
        <f>INDEX(Batting_data!V$2:V$100,MATCH($C8,Batting_data!$A$2:$A$100,0))</f>
        <v>#N/A</v>
      </c>
      <c r="AA8" s="87" t="e">
        <f>INDEX(Batting_data!W$2:W$100,MATCH($C8,Batting_data!$A$2:$A$100,0))</f>
        <v>#N/A</v>
      </c>
      <c r="AB8" s="87" t="e">
        <f>INDEX(Batting_data!X$2:X$100,MATCH($C8,Batting_data!$A$2:$A$100,0))</f>
        <v>#N/A</v>
      </c>
      <c r="AC8" s="87" t="e">
        <f>INDEX(Batting_data!Y$2:Y$100,MATCH($C8,Batting_data!$A$2:$A$100,0))</f>
        <v>#N/A</v>
      </c>
      <c r="AD8" s="87" t="e">
        <f>INDEX(Batting_data!Z$2:Z$100,MATCH($C8,Batting_data!$A$2:$A$100,0))</f>
        <v>#N/A</v>
      </c>
      <c r="AE8" s="88" t="e">
        <f>INDEX(Batting_data!AA$2:AA$100,MATCH($C8,Batting_data!$A$2:$A$100,0))</f>
        <v>#N/A</v>
      </c>
      <c r="AF8" s="89">
        <f>_xlfn.IFNA(INDEX(Bowling_data!B$2:B$100,MATCH($C8,Bowling_data!$A$2:$A$100,0)),0)</f>
        <v>0</v>
      </c>
      <c r="AG8" s="90">
        <f>_xlfn.IFNA(INDEX(Bowling_data!C$2:C$100,MATCH($C8,Bowling_data!$A$2:$A$100,0)),0)</f>
        <v>0</v>
      </c>
      <c r="AH8" s="90">
        <f>_xlfn.IFNA(INDEX(Bowling_data!D$2:D$100,MATCH($C8,Bowling_data!$A$2:$A$100,0)),0)</f>
        <v>0</v>
      </c>
      <c r="AI8" s="90">
        <f>_xlfn.IFNA(INDEX(Bowling_data!E$2:E$100,MATCH($C8,Bowling_data!$A$2:$A$100,0)),0)</f>
        <v>0</v>
      </c>
      <c r="AJ8" s="90">
        <f>_xlfn.IFNA(INDEX(Bowling_data!F$2:F$100,MATCH($C8,Bowling_data!$A$2:$A$100,0)),0)</f>
        <v>0</v>
      </c>
      <c r="AK8" s="90">
        <f>_xlfn.IFNA(INDEX(Bowling_data!G$2:G$100,MATCH($C8,Bowling_data!$A$2:$A$100,0)),0)</f>
        <v>0</v>
      </c>
      <c r="AL8" s="90">
        <f>_xlfn.IFNA(INDEX(Bowling_data!H$2:H$100,MATCH($C8,Bowling_data!$A$2:$A$100,0)),0)</f>
        <v>0</v>
      </c>
      <c r="AM8" s="90">
        <f>_xlfn.IFNA(INDEX(Bowling_data!I$2:I$100,MATCH($C8,Bowling_data!$A$2:$A$100,0)),0)</f>
        <v>0</v>
      </c>
      <c r="AN8" s="90">
        <f>_xlfn.IFNA(INDEX(Bowling_data!J$2:J$100,MATCH($C8,Bowling_data!$A$2:$A$100,0)),0)</f>
        <v>0</v>
      </c>
      <c r="AO8" s="90">
        <f>_xlfn.IFNA(INDEX(Bowling_data!K$2:K$100,MATCH($C8,Bowling_data!$A$2:$A$100,0)),0)</f>
        <v>0</v>
      </c>
      <c r="AP8" s="90">
        <f>_xlfn.IFNA(INDEX(Bowling_data!L$2:L$100,MATCH($C8,Bowling_data!$A$2:$A$100,0)),0)</f>
        <v>0</v>
      </c>
      <c r="AQ8" s="90">
        <f>_xlfn.IFNA(INDEX(Bowling_data!M$2:M$100,MATCH($C8,Bowling_data!$A$2:$A$100,0)),0)</f>
        <v>0</v>
      </c>
      <c r="AR8" s="90">
        <f>_xlfn.IFNA(INDEX(Bowling_data!N$2:N$100,MATCH($C8,Bowling_data!$A$2:$A$100,0)),0)</f>
        <v>0</v>
      </c>
      <c r="AS8" s="90">
        <f>_xlfn.IFNA(INDEX(Bowling_data!O$2:O$100,MATCH($C8,Bowling_data!$A$2:$A$100,0)),0)</f>
        <v>0</v>
      </c>
      <c r="AT8" s="90">
        <f>_xlfn.IFNA(INDEX(Bowling_data!P$2:P$100,MATCH($C8,Bowling_data!$A$2:$A$100,0)),0)</f>
        <v>0</v>
      </c>
      <c r="AU8" s="90">
        <f>_xlfn.IFNA(INDEX(Bowling_data!Q$2:Q$100,MATCH($C8,Bowling_data!$A$2:$A$100,0)),0)</f>
        <v>0</v>
      </c>
      <c r="AV8" s="90">
        <f>_xlfn.IFNA(INDEX(Bowling_data!R$2:R$100,MATCH($C8,Bowling_data!$A$2:$A$100,0)),0)</f>
        <v>0</v>
      </c>
      <c r="AW8" s="90">
        <f>_xlfn.IFNA(INDEX(Bowling_data!S$2:S$100,MATCH($C8,Bowling_data!$A$2:$A$100,0)),0)</f>
        <v>0</v>
      </c>
      <c r="AX8" s="90">
        <f>_xlfn.IFNA(INDEX(Bowling_data!T$2:T$100,MATCH($C8,Bowling_data!$A$2:$A$100,0)),0)</f>
        <v>0</v>
      </c>
      <c r="AY8" s="90">
        <f>_xlfn.IFNA(INDEX(Bowling_data!U$2:U$100,MATCH($C8,Bowling_data!$A$2:$A$100,0)),0)</f>
        <v>0</v>
      </c>
      <c r="AZ8" s="90">
        <f>_xlfn.IFNA(INDEX(Bowling_data!V$2:V$100,MATCH($C8,Bowling_data!$A$2:$A$100,0)),0)</f>
        <v>0</v>
      </c>
      <c r="BA8" s="90">
        <f>_xlfn.IFNA(INDEX(Bowling_data!W$2:W$100,MATCH($C8,Bowling_data!$A$2:$A$100,0)),0)</f>
        <v>0</v>
      </c>
      <c r="BB8" s="90">
        <f>_xlfn.IFNA(INDEX(Bowling_data!X$2:X$100,MATCH($C8,Bowling_data!$A$2:$A$100,0)),0)</f>
        <v>0</v>
      </c>
      <c r="BC8" s="90">
        <f>_xlfn.IFNA(INDEX(Bowling_data!Y$2:Y$100,MATCH($C8,Bowling_data!$A$2:$A$100,0)),0)</f>
        <v>0</v>
      </c>
      <c r="BD8" s="90">
        <f>_xlfn.IFNA(INDEX(Bowling_data!Z$2:Z$100,MATCH($C8,Bowling_data!$A$2:$A$100,0)),0)</f>
        <v>0</v>
      </c>
      <c r="BE8" s="90">
        <f>_xlfn.IFNA(INDEX(Bowling_data!AA$2:AA$100,MATCH($C8,Bowling_data!$A$2:$A$100,0)),0)</f>
        <v>0</v>
      </c>
      <c r="BF8" s="89">
        <f>_xlfn.IFNA(INDEX(Fielding_data!B$2:B$100,MATCH($C8,Fielding_data!$A$2:$A$100,0)),0)</f>
        <v>0</v>
      </c>
      <c r="BG8" s="90">
        <f>_xlfn.IFNA(INDEX(Fielding_data!C$2:C$100,MATCH($C8,Fielding_data!$A$2:$A$100,0)),0)</f>
        <v>0</v>
      </c>
      <c r="BH8" s="90">
        <f>_xlfn.IFNA(INDEX(Fielding_data!D$2:D$100,MATCH($C8,Fielding_data!$A$2:$A$100,0)),0)</f>
        <v>0</v>
      </c>
      <c r="BI8" s="90">
        <f>_xlfn.IFNA(INDEX(Fielding_data!E$2:E$100,MATCH($C8,Fielding_data!$A$2:$A$100,0)),0)</f>
        <v>0</v>
      </c>
      <c r="BJ8" s="90">
        <f>_xlfn.IFNA(INDEX(Fielding_data!F$2:F$100,MATCH($C8,Fielding_data!$A$2:$A$100,0)),0)</f>
        <v>0</v>
      </c>
      <c r="BK8" s="90">
        <f>_xlfn.IFNA(INDEX(Fielding_data!G$2:G$100,MATCH($C8,Fielding_data!$A$2:$A$100,0)),0)</f>
        <v>0</v>
      </c>
      <c r="BL8" s="90">
        <f>_xlfn.IFNA(INDEX(Fielding_data!H$2:H$100,MATCH($C8,Fielding_data!$A$2:$A$100,0)),0)</f>
        <v>0</v>
      </c>
      <c r="BM8" s="90">
        <f>_xlfn.IFNA(INDEX(Fielding_data!I$2:I$100,MATCH($C8,Fielding_data!$A$2:$A$100,0)),0)</f>
        <v>0</v>
      </c>
      <c r="BN8" s="90">
        <f>_xlfn.IFNA(INDEX(Fielding_data!J$2:J$100,MATCH($C8,Fielding_data!$A$2:$A$100,0)),0)</f>
        <v>0</v>
      </c>
      <c r="BO8" s="90">
        <f>_xlfn.IFNA(INDEX(Fielding_data!K$2:K$100,MATCH($C8,Fielding_data!$A$2:$A$100,0)),0)</f>
        <v>0</v>
      </c>
      <c r="BP8" s="90">
        <f>_xlfn.IFNA(INDEX(Fielding_data!L$2:L$100,MATCH($C8,Fielding_data!$A$2:$A$100,0)),0)</f>
        <v>0</v>
      </c>
      <c r="BQ8" s="90">
        <f>_xlfn.IFNA(INDEX(Fielding_data!M$2:M$100,MATCH($C8,Fielding_data!$A$2:$A$100,0)),0)</f>
        <v>0</v>
      </c>
      <c r="BR8" s="90">
        <f>_xlfn.IFNA(INDEX(Fielding_data!N$2:N$100,MATCH($C8,Fielding_data!$A$2:$A$100,0)),0)</f>
        <v>0</v>
      </c>
      <c r="BS8" s="90">
        <f>_xlfn.IFNA(INDEX(Fielding_data!O$2:O$100,MATCH($C8,Fielding_data!$A$2:$A$100,0)),0)</f>
        <v>0</v>
      </c>
      <c r="BT8" s="90">
        <f>_xlfn.IFNA(INDEX(Fielding_data!P$2:P$100,MATCH($C8,Fielding_data!$A$2:$A$100,0)),0)</f>
        <v>0</v>
      </c>
      <c r="BU8" s="90">
        <f>_xlfn.IFNA(INDEX(Fielding_data!Q$2:Q$100,MATCH($C8,Fielding_data!$A$2:$A$100,0)),0)</f>
        <v>0</v>
      </c>
      <c r="BV8" s="90">
        <f>_xlfn.IFNA(INDEX(Fielding_data!R$2:R$100,MATCH($C8,Fielding_data!$A$2:$A$100,0)),0)</f>
        <v>0</v>
      </c>
      <c r="BW8" s="90">
        <f>_xlfn.IFNA(INDEX(Fielding_data!S$2:S$100,MATCH($C8,Fielding_data!$A$2:$A$100,0)),0)</f>
        <v>0</v>
      </c>
      <c r="BX8" s="90">
        <f>_xlfn.IFNA(INDEX(Fielding_data!T$2:T$100,MATCH($C8,Fielding_data!$A$2:$A$100,0)),0)</f>
        <v>0</v>
      </c>
      <c r="BY8" s="90">
        <f>_xlfn.IFNA(INDEX(Fielding_data!U$2:U$100,MATCH($C8,Fielding_data!$A$2:$A$100,0)),0)</f>
        <v>0</v>
      </c>
      <c r="BZ8" s="90">
        <f>_xlfn.IFNA(INDEX(Fielding_data!V$2:V$100,MATCH($C8,Fielding_data!$A$2:$A$100,0)),0)</f>
        <v>0</v>
      </c>
      <c r="CA8" s="90">
        <f>_xlfn.IFNA(INDEX(Fielding_data!W$2:W$100,MATCH($C8,Fielding_data!$A$2:$A$100,0)),0)</f>
        <v>0</v>
      </c>
      <c r="CB8" s="90">
        <f>_xlfn.IFNA(INDEX(Fielding_data!X$2:X$100,MATCH($C8,Fielding_data!$A$2:$A$100,0)),0)</f>
        <v>0</v>
      </c>
      <c r="CC8" s="90">
        <f>_xlfn.IFNA(INDEX(Fielding_data!Y$2:Y$100,MATCH($C8,Fielding_data!$A$2:$A$100,0)),0)</f>
        <v>0</v>
      </c>
      <c r="CD8" s="90">
        <f>_xlfn.IFNA(INDEX(Fielding_data!Z$2:Z$100,MATCH($C8,Fielding_data!$A$2:$A$100,0)),0)</f>
        <v>0</v>
      </c>
      <c r="CE8" s="90">
        <f>_xlfn.IFNA(INDEX(Fielding_data!AA$2:AA$100,MATCH($C8,Fielding_data!$A$2:$A$100,0)),0)</f>
        <v>0</v>
      </c>
      <c r="CF8" s="89" t="e">
        <f t="shared" si="31"/>
        <v>#N/A</v>
      </c>
      <c r="CG8" s="90" t="e">
        <f t="shared" si="32"/>
        <v>#N/A</v>
      </c>
      <c r="CH8" s="90" t="e">
        <f t="shared" si="33"/>
        <v>#N/A</v>
      </c>
      <c r="CI8" s="90" t="e">
        <f t="shared" si="34"/>
        <v>#N/A</v>
      </c>
      <c r="CJ8" s="90" t="e">
        <f t="shared" si="35"/>
        <v>#N/A</v>
      </c>
      <c r="CK8" s="90" t="e">
        <f t="shared" si="36"/>
        <v>#N/A</v>
      </c>
      <c r="CL8" s="90" t="e">
        <f t="shared" si="37"/>
        <v>#N/A</v>
      </c>
      <c r="CM8" s="90" t="e">
        <f t="shared" si="38"/>
        <v>#N/A</v>
      </c>
      <c r="CN8" s="90" t="e">
        <f t="shared" si="39"/>
        <v>#N/A</v>
      </c>
      <c r="CO8" s="90" t="e">
        <f t="shared" si="40"/>
        <v>#N/A</v>
      </c>
      <c r="CP8" s="90" t="e">
        <f t="shared" si="41"/>
        <v>#N/A</v>
      </c>
      <c r="CQ8" s="90" t="e">
        <f t="shared" si="42"/>
        <v>#N/A</v>
      </c>
      <c r="CR8" s="90" t="e">
        <f t="shared" si="43"/>
        <v>#N/A</v>
      </c>
      <c r="CS8" s="90" t="e">
        <f t="shared" si="44"/>
        <v>#N/A</v>
      </c>
      <c r="CT8" s="90" t="e">
        <f t="shared" si="45"/>
        <v>#N/A</v>
      </c>
      <c r="CU8" s="90" t="e">
        <f t="shared" si="46"/>
        <v>#N/A</v>
      </c>
      <c r="CV8" s="90" t="e">
        <f t="shared" si="47"/>
        <v>#N/A</v>
      </c>
      <c r="CW8" s="90" t="e">
        <f t="shared" si="48"/>
        <v>#N/A</v>
      </c>
      <c r="CX8" s="90" t="e">
        <f t="shared" si="49"/>
        <v>#N/A</v>
      </c>
      <c r="CY8" s="90" t="e">
        <f t="shared" si="50"/>
        <v>#N/A</v>
      </c>
      <c r="CZ8" s="90" t="e">
        <f t="shared" si="51"/>
        <v>#N/A</v>
      </c>
      <c r="DA8" s="90" t="e">
        <f t="shared" si="52"/>
        <v>#N/A</v>
      </c>
      <c r="DB8" s="90" t="e">
        <f t="shared" si="53"/>
        <v>#N/A</v>
      </c>
      <c r="DC8" s="90" t="e">
        <f t="shared" si="54"/>
        <v>#N/A</v>
      </c>
      <c r="DD8" s="90" t="e">
        <f t="shared" si="55"/>
        <v>#N/A</v>
      </c>
      <c r="DE8" s="91" t="e">
        <f t="shared" si="56"/>
        <v>#N/A</v>
      </c>
      <c r="DF8" s="92" t="e">
        <f t="shared" si="57"/>
        <v>#N/A</v>
      </c>
      <c r="DG8" s="93" t="e">
        <f t="shared" si="1"/>
        <v>#N/A</v>
      </c>
      <c r="DH8" s="93" t="e">
        <f t="shared" si="2"/>
        <v>#N/A</v>
      </c>
      <c r="DI8" s="93" t="e">
        <f t="shared" si="58"/>
        <v>#N/A</v>
      </c>
      <c r="DJ8" s="93" t="e">
        <f t="shared" si="59"/>
        <v>#N/A</v>
      </c>
      <c r="DK8" s="93" t="e">
        <f t="shared" si="60"/>
        <v>#N/A</v>
      </c>
      <c r="DL8" s="93" t="e">
        <f t="shared" si="61"/>
        <v>#N/A</v>
      </c>
      <c r="DM8" s="93" t="e">
        <f t="shared" si="62"/>
        <v>#N/A</v>
      </c>
      <c r="DN8" s="93" t="e">
        <f t="shared" si="63"/>
        <v>#N/A</v>
      </c>
      <c r="DO8" s="93" t="e">
        <f t="shared" si="64"/>
        <v>#N/A</v>
      </c>
      <c r="DP8" s="93" t="e">
        <f t="shared" si="65"/>
        <v>#N/A</v>
      </c>
      <c r="DQ8" s="93" t="e">
        <f t="shared" si="66"/>
        <v>#N/A</v>
      </c>
      <c r="DR8" s="93" t="e">
        <f t="shared" si="67"/>
        <v>#N/A</v>
      </c>
      <c r="DS8" s="93" t="e">
        <f t="shared" si="68"/>
        <v>#N/A</v>
      </c>
      <c r="DT8" s="93" t="e">
        <f t="shared" si="69"/>
        <v>#N/A</v>
      </c>
      <c r="DU8" s="93" t="e">
        <f t="shared" si="70"/>
        <v>#N/A</v>
      </c>
      <c r="DV8" s="93" t="e">
        <f t="shared" si="71"/>
        <v>#N/A</v>
      </c>
      <c r="DW8" s="93" t="e">
        <f t="shared" si="72"/>
        <v>#N/A</v>
      </c>
      <c r="DX8" s="93" t="e">
        <f t="shared" si="73"/>
        <v>#N/A</v>
      </c>
      <c r="DY8" s="93" t="e">
        <f t="shared" si="74"/>
        <v>#N/A</v>
      </c>
      <c r="DZ8" s="93" t="e">
        <f t="shared" si="75"/>
        <v>#N/A</v>
      </c>
      <c r="EA8" s="93" t="e">
        <f t="shared" si="76"/>
        <v>#N/A</v>
      </c>
      <c r="EB8" s="93" t="e">
        <f t="shared" si="77"/>
        <v>#N/A</v>
      </c>
      <c r="EC8" s="93" t="e">
        <f t="shared" si="78"/>
        <v>#N/A</v>
      </c>
      <c r="ED8" s="93" t="e">
        <f t="shared" si="79"/>
        <v>#N/A</v>
      </c>
      <c r="EE8" s="94" t="e">
        <f t="shared" si="80"/>
        <v>#N/A</v>
      </c>
      <c r="EF8" s="95" t="e">
        <f t="shared" si="4"/>
        <v>#N/A</v>
      </c>
      <c r="EG8" s="96" t="e">
        <f t="shared" si="5"/>
        <v>#N/A</v>
      </c>
      <c r="EH8" s="96" t="e">
        <f t="shared" si="6"/>
        <v>#N/A</v>
      </c>
      <c r="EI8" s="96" t="e">
        <f t="shared" si="7"/>
        <v>#N/A</v>
      </c>
      <c r="EJ8" s="96" t="e">
        <f t="shared" si="8"/>
        <v>#N/A</v>
      </c>
      <c r="EK8" s="96" t="e">
        <f t="shared" si="9"/>
        <v>#N/A</v>
      </c>
      <c r="EL8" s="96" t="e">
        <f t="shared" si="10"/>
        <v>#N/A</v>
      </c>
      <c r="EM8" s="96" t="e">
        <f t="shared" si="11"/>
        <v>#N/A</v>
      </c>
      <c r="EN8" s="96" t="e">
        <f t="shared" si="12"/>
        <v>#N/A</v>
      </c>
      <c r="EO8" s="96" t="e">
        <f t="shared" si="13"/>
        <v>#N/A</v>
      </c>
      <c r="EP8" s="96" t="e">
        <f t="shared" si="14"/>
        <v>#N/A</v>
      </c>
      <c r="EQ8" s="96" t="e">
        <f t="shared" si="15"/>
        <v>#N/A</v>
      </c>
      <c r="ER8" s="96" t="e">
        <f t="shared" si="16"/>
        <v>#N/A</v>
      </c>
      <c r="ES8" s="96" t="e">
        <f t="shared" si="17"/>
        <v>#N/A</v>
      </c>
      <c r="ET8" s="96" t="e">
        <f t="shared" si="18"/>
        <v>#N/A</v>
      </c>
      <c r="EU8" s="96" t="e">
        <f t="shared" si="19"/>
        <v>#N/A</v>
      </c>
      <c r="EV8" s="96" t="e">
        <f t="shared" si="20"/>
        <v>#N/A</v>
      </c>
      <c r="EW8" s="96" t="e">
        <f t="shared" si="21"/>
        <v>#N/A</v>
      </c>
      <c r="EX8" s="96" t="e">
        <f t="shared" si="22"/>
        <v>#N/A</v>
      </c>
      <c r="EY8" s="96" t="e">
        <f t="shared" si="23"/>
        <v>#N/A</v>
      </c>
      <c r="EZ8" s="96" t="e">
        <f t="shared" si="24"/>
        <v>#N/A</v>
      </c>
      <c r="FA8" s="96" t="e">
        <f t="shared" si="25"/>
        <v>#N/A</v>
      </c>
      <c r="FB8" s="96" t="e">
        <f t="shared" si="26"/>
        <v>#N/A</v>
      </c>
      <c r="FC8" s="96" t="e">
        <f t="shared" si="27"/>
        <v>#N/A</v>
      </c>
      <c r="FD8" s="96" t="e">
        <f t="shared" si="28"/>
        <v>#N/A</v>
      </c>
      <c r="FE8" s="97" t="e">
        <f t="shared" si="29"/>
        <v>#N/A</v>
      </c>
    </row>
    <row r="9" spans="1:161" ht="13.45" x14ac:dyDescent="0.3">
      <c r="A9" s="8"/>
      <c r="B9" s="70">
        <f t="shared" si="30"/>
        <v>7</v>
      </c>
      <c r="C9" s="17" t="str">
        <f>'Club Champion'!C17</f>
        <v>WARNER, Harry</v>
      </c>
      <c r="D9" s="18" t="str">
        <f>'Club Champion'!D17</f>
        <v xml:space="preserve"> (ENG)</v>
      </c>
      <c r="E9" s="79">
        <f>IF(ISNA(VLOOKUP($C9,Batting!$B$2:$M$90,3,FALSE)),0,(VLOOKUP($C9,Batting!$B$2:$M$90,3,FALSE)))</f>
        <v>4</v>
      </c>
      <c r="F9" s="86" t="e">
        <f>INDEX(Batting_data!B$2:B$100,MATCH($C9,Batting_data!$A$2:$A$100,0))</f>
        <v>#N/A</v>
      </c>
      <c r="G9" s="87" t="e">
        <f>INDEX(Batting_data!C$2:C$100,MATCH($C9,Batting_data!$A$2:$A$100,0))</f>
        <v>#N/A</v>
      </c>
      <c r="H9" s="87" t="e">
        <f>INDEX(Batting_data!D$2:D$100,MATCH($C9,Batting_data!$A$2:$A$100,0))</f>
        <v>#N/A</v>
      </c>
      <c r="I9" s="87" t="e">
        <f>INDEX(Batting_data!E$2:E$100,MATCH($C9,Batting_data!$A$2:$A$100,0))</f>
        <v>#N/A</v>
      </c>
      <c r="J9" s="87" t="e">
        <f>INDEX(Batting_data!F$2:F$100,MATCH($C9,Batting_data!$A$2:$A$100,0))</f>
        <v>#N/A</v>
      </c>
      <c r="K9" s="87" t="e">
        <f>INDEX(Batting_data!G$2:G$100,MATCH($C9,Batting_data!$A$2:$A$100,0))</f>
        <v>#N/A</v>
      </c>
      <c r="L9" s="87" t="e">
        <f>INDEX(Batting_data!H$2:H$100,MATCH($C9,Batting_data!$A$2:$A$100,0))</f>
        <v>#N/A</v>
      </c>
      <c r="M9" s="87" t="e">
        <f>INDEX(Batting_data!I$2:I$100,MATCH($C9,Batting_data!$A$2:$A$100,0))</f>
        <v>#N/A</v>
      </c>
      <c r="N9" s="87" t="e">
        <f>INDEX(Batting_data!J$2:J$100,MATCH($C9,Batting_data!$A$2:$A$100,0))</f>
        <v>#N/A</v>
      </c>
      <c r="O9" s="87" t="e">
        <f>INDEX(Batting_data!K$2:K$100,MATCH($C9,Batting_data!$A$2:$A$100,0))</f>
        <v>#N/A</v>
      </c>
      <c r="P9" s="87" t="e">
        <f>INDEX(Batting_data!L$2:L$100,MATCH($C9,Batting_data!$A$2:$A$100,0))</f>
        <v>#N/A</v>
      </c>
      <c r="Q9" s="87" t="e">
        <f>INDEX(Batting_data!M$2:M$100,MATCH($C9,Batting_data!$A$2:$A$100,0))</f>
        <v>#N/A</v>
      </c>
      <c r="R9" s="87" t="e">
        <f>INDEX(Batting_data!N$2:N$100,MATCH($C9,Batting_data!$A$2:$A$100,0))</f>
        <v>#N/A</v>
      </c>
      <c r="S9" s="87" t="e">
        <f>INDEX(Batting_data!O$2:O$100,MATCH($C9,Batting_data!$A$2:$A$100,0))</f>
        <v>#N/A</v>
      </c>
      <c r="T9" s="87" t="e">
        <f>INDEX(Batting_data!P$2:P$100,MATCH($C9,Batting_data!$A$2:$A$100,0))</f>
        <v>#N/A</v>
      </c>
      <c r="U9" s="87" t="e">
        <f>INDEX(Batting_data!Q$2:Q$100,MATCH($C9,Batting_data!$A$2:$A$100,0))</f>
        <v>#N/A</v>
      </c>
      <c r="V9" s="87" t="e">
        <f>INDEX(Batting_data!R$2:R$100,MATCH($C9,Batting_data!$A$2:$A$100,0))</f>
        <v>#N/A</v>
      </c>
      <c r="W9" s="87" t="e">
        <f>INDEX(Batting_data!S$2:S$100,MATCH($C9,Batting_data!$A$2:$A$100,0))</f>
        <v>#N/A</v>
      </c>
      <c r="X9" s="87" t="e">
        <f>INDEX(Batting_data!T$2:T$100,MATCH($C9,Batting_data!$A$2:$A$100,0))</f>
        <v>#N/A</v>
      </c>
      <c r="Y9" s="87" t="e">
        <f>INDEX(Batting_data!U$2:U$100,MATCH($C9,Batting_data!$A$2:$A$100,0))</f>
        <v>#N/A</v>
      </c>
      <c r="Z9" s="87" t="e">
        <f>INDEX(Batting_data!V$2:V$100,MATCH($C9,Batting_data!$A$2:$A$100,0))</f>
        <v>#N/A</v>
      </c>
      <c r="AA9" s="87" t="e">
        <f>INDEX(Batting_data!W$2:W$100,MATCH($C9,Batting_data!$A$2:$A$100,0))</f>
        <v>#N/A</v>
      </c>
      <c r="AB9" s="87" t="e">
        <f>INDEX(Batting_data!X$2:X$100,MATCH($C9,Batting_data!$A$2:$A$100,0))</f>
        <v>#N/A</v>
      </c>
      <c r="AC9" s="87" t="e">
        <f>INDEX(Batting_data!Y$2:Y$100,MATCH($C9,Batting_data!$A$2:$A$100,0))</f>
        <v>#N/A</v>
      </c>
      <c r="AD9" s="87" t="e">
        <f>INDEX(Batting_data!Z$2:Z$100,MATCH($C9,Batting_data!$A$2:$A$100,0))</f>
        <v>#N/A</v>
      </c>
      <c r="AE9" s="88" t="e">
        <f>INDEX(Batting_data!AA$2:AA$100,MATCH($C9,Batting_data!$A$2:$A$100,0))</f>
        <v>#N/A</v>
      </c>
      <c r="AF9" s="89">
        <f>_xlfn.IFNA(INDEX(Bowling_data!B$2:B$100,MATCH($C9,Bowling_data!$A$2:$A$100,0)),0)</f>
        <v>0</v>
      </c>
      <c r="AG9" s="90">
        <f>_xlfn.IFNA(INDEX(Bowling_data!C$2:C$100,MATCH($C9,Bowling_data!$A$2:$A$100,0)),0)</f>
        <v>0</v>
      </c>
      <c r="AH9" s="90">
        <f>_xlfn.IFNA(INDEX(Bowling_data!D$2:D$100,MATCH($C9,Bowling_data!$A$2:$A$100,0)),0)</f>
        <v>0</v>
      </c>
      <c r="AI9" s="90">
        <f>_xlfn.IFNA(INDEX(Bowling_data!E$2:E$100,MATCH($C9,Bowling_data!$A$2:$A$100,0)),0)</f>
        <v>0</v>
      </c>
      <c r="AJ9" s="90">
        <f>_xlfn.IFNA(INDEX(Bowling_data!F$2:F$100,MATCH($C9,Bowling_data!$A$2:$A$100,0)),0)</f>
        <v>0</v>
      </c>
      <c r="AK9" s="90">
        <f>_xlfn.IFNA(INDEX(Bowling_data!G$2:G$100,MATCH($C9,Bowling_data!$A$2:$A$100,0)),0)</f>
        <v>0</v>
      </c>
      <c r="AL9" s="90">
        <f>_xlfn.IFNA(INDEX(Bowling_data!H$2:H$100,MATCH($C9,Bowling_data!$A$2:$A$100,0)),0)</f>
        <v>0</v>
      </c>
      <c r="AM9" s="90">
        <f>_xlfn.IFNA(INDEX(Bowling_data!I$2:I$100,MATCH($C9,Bowling_data!$A$2:$A$100,0)),0)</f>
        <v>0</v>
      </c>
      <c r="AN9" s="90">
        <f>_xlfn.IFNA(INDEX(Bowling_data!J$2:J$100,MATCH($C9,Bowling_data!$A$2:$A$100,0)),0)</f>
        <v>0</v>
      </c>
      <c r="AO9" s="90">
        <f>_xlfn.IFNA(INDEX(Bowling_data!K$2:K$100,MATCH($C9,Bowling_data!$A$2:$A$100,0)),0)</f>
        <v>0</v>
      </c>
      <c r="AP9" s="90">
        <f>_xlfn.IFNA(INDEX(Bowling_data!L$2:L$100,MATCH($C9,Bowling_data!$A$2:$A$100,0)),0)</f>
        <v>0</v>
      </c>
      <c r="AQ9" s="90">
        <f>_xlfn.IFNA(INDEX(Bowling_data!M$2:M$100,MATCH($C9,Bowling_data!$A$2:$A$100,0)),0)</f>
        <v>0</v>
      </c>
      <c r="AR9" s="90">
        <f>_xlfn.IFNA(INDEX(Bowling_data!N$2:N$100,MATCH($C9,Bowling_data!$A$2:$A$100,0)),0)</f>
        <v>0</v>
      </c>
      <c r="AS9" s="90">
        <f>_xlfn.IFNA(INDEX(Bowling_data!O$2:O$100,MATCH($C9,Bowling_data!$A$2:$A$100,0)),0)</f>
        <v>0</v>
      </c>
      <c r="AT9" s="90">
        <f>_xlfn.IFNA(INDEX(Bowling_data!P$2:P$100,MATCH($C9,Bowling_data!$A$2:$A$100,0)),0)</f>
        <v>0</v>
      </c>
      <c r="AU9" s="90">
        <f>_xlfn.IFNA(INDEX(Bowling_data!Q$2:Q$100,MATCH($C9,Bowling_data!$A$2:$A$100,0)),0)</f>
        <v>0</v>
      </c>
      <c r="AV9" s="90">
        <f>_xlfn.IFNA(INDEX(Bowling_data!R$2:R$100,MATCH($C9,Bowling_data!$A$2:$A$100,0)),0)</f>
        <v>0</v>
      </c>
      <c r="AW9" s="90">
        <f>_xlfn.IFNA(INDEX(Bowling_data!S$2:S$100,MATCH($C9,Bowling_data!$A$2:$A$100,0)),0)</f>
        <v>0</v>
      </c>
      <c r="AX9" s="90">
        <f>_xlfn.IFNA(INDEX(Bowling_data!T$2:T$100,MATCH($C9,Bowling_data!$A$2:$A$100,0)),0)</f>
        <v>0</v>
      </c>
      <c r="AY9" s="90">
        <f>_xlfn.IFNA(INDEX(Bowling_data!U$2:U$100,MATCH($C9,Bowling_data!$A$2:$A$100,0)),0)</f>
        <v>0</v>
      </c>
      <c r="AZ9" s="90">
        <f>_xlfn.IFNA(INDEX(Bowling_data!V$2:V$100,MATCH($C9,Bowling_data!$A$2:$A$100,0)),0)</f>
        <v>0</v>
      </c>
      <c r="BA9" s="90">
        <f>_xlfn.IFNA(INDEX(Bowling_data!W$2:W$100,MATCH($C9,Bowling_data!$A$2:$A$100,0)),0)</f>
        <v>0</v>
      </c>
      <c r="BB9" s="90">
        <f>_xlfn.IFNA(INDEX(Bowling_data!X$2:X$100,MATCH($C9,Bowling_data!$A$2:$A$100,0)),0)</f>
        <v>0</v>
      </c>
      <c r="BC9" s="90">
        <f>_xlfn.IFNA(INDEX(Bowling_data!Y$2:Y$100,MATCH($C9,Bowling_data!$A$2:$A$100,0)),0)</f>
        <v>0</v>
      </c>
      <c r="BD9" s="90">
        <f>_xlfn.IFNA(INDEX(Bowling_data!Z$2:Z$100,MATCH($C9,Bowling_data!$A$2:$A$100,0)),0)</f>
        <v>0</v>
      </c>
      <c r="BE9" s="90">
        <f>_xlfn.IFNA(INDEX(Bowling_data!AA$2:AA$100,MATCH($C9,Bowling_data!$A$2:$A$100,0)),0)</f>
        <v>0</v>
      </c>
      <c r="BF9" s="89">
        <f>_xlfn.IFNA(INDEX(Fielding_data!B$2:B$100,MATCH($C9,Fielding_data!$A$2:$A$100,0)),0)</f>
        <v>0</v>
      </c>
      <c r="BG9" s="90">
        <f>_xlfn.IFNA(INDEX(Fielding_data!C$2:C$100,MATCH($C9,Fielding_data!$A$2:$A$100,0)),0)</f>
        <v>0</v>
      </c>
      <c r="BH9" s="90">
        <f>_xlfn.IFNA(INDEX(Fielding_data!D$2:D$100,MATCH($C9,Fielding_data!$A$2:$A$100,0)),0)</f>
        <v>0</v>
      </c>
      <c r="BI9" s="90">
        <f>_xlfn.IFNA(INDEX(Fielding_data!E$2:E$100,MATCH($C9,Fielding_data!$A$2:$A$100,0)),0)</f>
        <v>0</v>
      </c>
      <c r="BJ9" s="90">
        <f>_xlfn.IFNA(INDEX(Fielding_data!F$2:F$100,MATCH($C9,Fielding_data!$A$2:$A$100,0)),0)</f>
        <v>0</v>
      </c>
      <c r="BK9" s="90">
        <f>_xlfn.IFNA(INDEX(Fielding_data!G$2:G$100,MATCH($C9,Fielding_data!$A$2:$A$100,0)),0)</f>
        <v>0</v>
      </c>
      <c r="BL9" s="90">
        <f>_xlfn.IFNA(INDEX(Fielding_data!H$2:H$100,MATCH($C9,Fielding_data!$A$2:$A$100,0)),0)</f>
        <v>0</v>
      </c>
      <c r="BM9" s="90">
        <f>_xlfn.IFNA(INDEX(Fielding_data!I$2:I$100,MATCH($C9,Fielding_data!$A$2:$A$100,0)),0)</f>
        <v>0</v>
      </c>
      <c r="BN9" s="90">
        <f>_xlfn.IFNA(INDEX(Fielding_data!J$2:J$100,MATCH($C9,Fielding_data!$A$2:$A$100,0)),0)</f>
        <v>0</v>
      </c>
      <c r="BO9" s="90">
        <f>_xlfn.IFNA(INDEX(Fielding_data!K$2:K$100,MATCH($C9,Fielding_data!$A$2:$A$100,0)),0)</f>
        <v>0</v>
      </c>
      <c r="BP9" s="90">
        <f>_xlfn.IFNA(INDEX(Fielding_data!L$2:L$100,MATCH($C9,Fielding_data!$A$2:$A$100,0)),0)</f>
        <v>0</v>
      </c>
      <c r="BQ9" s="90">
        <f>_xlfn.IFNA(INDEX(Fielding_data!M$2:M$100,MATCH($C9,Fielding_data!$A$2:$A$100,0)),0)</f>
        <v>0</v>
      </c>
      <c r="BR9" s="90">
        <f>_xlfn.IFNA(INDEX(Fielding_data!N$2:N$100,MATCH($C9,Fielding_data!$A$2:$A$100,0)),0)</f>
        <v>0</v>
      </c>
      <c r="BS9" s="90">
        <f>_xlfn.IFNA(INDEX(Fielding_data!O$2:O$100,MATCH($C9,Fielding_data!$A$2:$A$100,0)),0)</f>
        <v>0</v>
      </c>
      <c r="BT9" s="90">
        <f>_xlfn.IFNA(INDEX(Fielding_data!P$2:P$100,MATCH($C9,Fielding_data!$A$2:$A$100,0)),0)</f>
        <v>0</v>
      </c>
      <c r="BU9" s="90">
        <f>_xlfn.IFNA(INDEX(Fielding_data!Q$2:Q$100,MATCH($C9,Fielding_data!$A$2:$A$100,0)),0)</f>
        <v>0</v>
      </c>
      <c r="BV9" s="90">
        <f>_xlfn.IFNA(INDEX(Fielding_data!R$2:R$100,MATCH($C9,Fielding_data!$A$2:$A$100,0)),0)</f>
        <v>0</v>
      </c>
      <c r="BW9" s="90">
        <f>_xlfn.IFNA(INDEX(Fielding_data!S$2:S$100,MATCH($C9,Fielding_data!$A$2:$A$100,0)),0)</f>
        <v>0</v>
      </c>
      <c r="BX9" s="90">
        <f>_xlfn.IFNA(INDEX(Fielding_data!T$2:T$100,MATCH($C9,Fielding_data!$A$2:$A$100,0)),0)</f>
        <v>0</v>
      </c>
      <c r="BY9" s="90">
        <f>_xlfn.IFNA(INDEX(Fielding_data!U$2:U$100,MATCH($C9,Fielding_data!$A$2:$A$100,0)),0)</f>
        <v>0</v>
      </c>
      <c r="BZ9" s="90">
        <f>_xlfn.IFNA(INDEX(Fielding_data!V$2:V$100,MATCH($C9,Fielding_data!$A$2:$A$100,0)),0)</f>
        <v>0</v>
      </c>
      <c r="CA9" s="90">
        <f>_xlfn.IFNA(INDEX(Fielding_data!W$2:W$100,MATCH($C9,Fielding_data!$A$2:$A$100,0)),0)</f>
        <v>0</v>
      </c>
      <c r="CB9" s="90">
        <f>_xlfn.IFNA(INDEX(Fielding_data!X$2:X$100,MATCH($C9,Fielding_data!$A$2:$A$100,0)),0)</f>
        <v>0</v>
      </c>
      <c r="CC9" s="90">
        <f>_xlfn.IFNA(INDEX(Fielding_data!Y$2:Y$100,MATCH($C9,Fielding_data!$A$2:$A$100,0)),0)</f>
        <v>0</v>
      </c>
      <c r="CD9" s="90">
        <f>_xlfn.IFNA(INDEX(Fielding_data!Z$2:Z$100,MATCH($C9,Fielding_data!$A$2:$A$100,0)),0)</f>
        <v>0</v>
      </c>
      <c r="CE9" s="90">
        <f>_xlfn.IFNA(INDEX(Fielding_data!AA$2:AA$100,MATCH($C9,Fielding_data!$A$2:$A$100,0)),0)</f>
        <v>0</v>
      </c>
      <c r="CF9" s="89" t="e">
        <f t="shared" si="31"/>
        <v>#N/A</v>
      </c>
      <c r="CG9" s="90" t="e">
        <f t="shared" si="32"/>
        <v>#N/A</v>
      </c>
      <c r="CH9" s="90" t="e">
        <f t="shared" si="33"/>
        <v>#N/A</v>
      </c>
      <c r="CI9" s="90" t="e">
        <f t="shared" si="34"/>
        <v>#N/A</v>
      </c>
      <c r="CJ9" s="90" t="e">
        <f t="shared" si="35"/>
        <v>#N/A</v>
      </c>
      <c r="CK9" s="90" t="e">
        <f t="shared" si="36"/>
        <v>#N/A</v>
      </c>
      <c r="CL9" s="90" t="e">
        <f t="shared" si="37"/>
        <v>#N/A</v>
      </c>
      <c r="CM9" s="90" t="e">
        <f t="shared" si="38"/>
        <v>#N/A</v>
      </c>
      <c r="CN9" s="90" t="e">
        <f t="shared" si="39"/>
        <v>#N/A</v>
      </c>
      <c r="CO9" s="90" t="e">
        <f t="shared" si="40"/>
        <v>#N/A</v>
      </c>
      <c r="CP9" s="90" t="e">
        <f t="shared" si="41"/>
        <v>#N/A</v>
      </c>
      <c r="CQ9" s="90" t="e">
        <f t="shared" si="42"/>
        <v>#N/A</v>
      </c>
      <c r="CR9" s="90" t="e">
        <f t="shared" si="43"/>
        <v>#N/A</v>
      </c>
      <c r="CS9" s="90" t="e">
        <f t="shared" si="44"/>
        <v>#N/A</v>
      </c>
      <c r="CT9" s="90" t="e">
        <f t="shared" si="45"/>
        <v>#N/A</v>
      </c>
      <c r="CU9" s="90" t="e">
        <f t="shared" si="46"/>
        <v>#N/A</v>
      </c>
      <c r="CV9" s="90" t="e">
        <f t="shared" si="47"/>
        <v>#N/A</v>
      </c>
      <c r="CW9" s="90" t="e">
        <f t="shared" si="48"/>
        <v>#N/A</v>
      </c>
      <c r="CX9" s="90" t="e">
        <f t="shared" si="49"/>
        <v>#N/A</v>
      </c>
      <c r="CY9" s="90" t="e">
        <f t="shared" si="50"/>
        <v>#N/A</v>
      </c>
      <c r="CZ9" s="90" t="e">
        <f t="shared" si="51"/>
        <v>#N/A</v>
      </c>
      <c r="DA9" s="90" t="e">
        <f t="shared" si="52"/>
        <v>#N/A</v>
      </c>
      <c r="DB9" s="90" t="e">
        <f t="shared" si="53"/>
        <v>#N/A</v>
      </c>
      <c r="DC9" s="90" t="e">
        <f t="shared" si="54"/>
        <v>#N/A</v>
      </c>
      <c r="DD9" s="90" t="e">
        <f t="shared" si="55"/>
        <v>#N/A</v>
      </c>
      <c r="DE9" s="91" t="e">
        <f t="shared" si="56"/>
        <v>#N/A</v>
      </c>
      <c r="DF9" s="92" t="e">
        <f t="shared" si="57"/>
        <v>#N/A</v>
      </c>
      <c r="DG9" s="93" t="e">
        <f t="shared" si="1"/>
        <v>#N/A</v>
      </c>
      <c r="DH9" s="93" t="e">
        <f t="shared" si="2"/>
        <v>#N/A</v>
      </c>
      <c r="DI9" s="93" t="e">
        <f t="shared" si="58"/>
        <v>#N/A</v>
      </c>
      <c r="DJ9" s="93" t="e">
        <f t="shared" si="59"/>
        <v>#N/A</v>
      </c>
      <c r="DK9" s="93" t="e">
        <f t="shared" si="60"/>
        <v>#N/A</v>
      </c>
      <c r="DL9" s="93" t="e">
        <f t="shared" si="61"/>
        <v>#N/A</v>
      </c>
      <c r="DM9" s="93" t="e">
        <f t="shared" si="62"/>
        <v>#N/A</v>
      </c>
      <c r="DN9" s="93" t="e">
        <f t="shared" si="63"/>
        <v>#N/A</v>
      </c>
      <c r="DO9" s="93" t="e">
        <f t="shared" si="64"/>
        <v>#N/A</v>
      </c>
      <c r="DP9" s="93" t="e">
        <f t="shared" si="65"/>
        <v>#N/A</v>
      </c>
      <c r="DQ9" s="93" t="e">
        <f t="shared" si="66"/>
        <v>#N/A</v>
      </c>
      <c r="DR9" s="93" t="e">
        <f t="shared" si="67"/>
        <v>#N/A</v>
      </c>
      <c r="DS9" s="93" t="e">
        <f t="shared" si="68"/>
        <v>#N/A</v>
      </c>
      <c r="DT9" s="93" t="e">
        <f t="shared" si="69"/>
        <v>#N/A</v>
      </c>
      <c r="DU9" s="93" t="e">
        <f t="shared" si="70"/>
        <v>#N/A</v>
      </c>
      <c r="DV9" s="93" t="e">
        <f t="shared" si="71"/>
        <v>#N/A</v>
      </c>
      <c r="DW9" s="93" t="e">
        <f t="shared" si="72"/>
        <v>#N/A</v>
      </c>
      <c r="DX9" s="93" t="e">
        <f t="shared" si="73"/>
        <v>#N/A</v>
      </c>
      <c r="DY9" s="93" t="e">
        <f t="shared" si="74"/>
        <v>#N/A</v>
      </c>
      <c r="DZ9" s="93" t="e">
        <f t="shared" si="75"/>
        <v>#N/A</v>
      </c>
      <c r="EA9" s="93" t="e">
        <f t="shared" si="76"/>
        <v>#N/A</v>
      </c>
      <c r="EB9" s="93" t="e">
        <f t="shared" si="77"/>
        <v>#N/A</v>
      </c>
      <c r="EC9" s="93" t="e">
        <f t="shared" si="78"/>
        <v>#N/A</v>
      </c>
      <c r="ED9" s="93" t="e">
        <f t="shared" si="79"/>
        <v>#N/A</v>
      </c>
      <c r="EE9" s="94" t="e">
        <f t="shared" si="80"/>
        <v>#N/A</v>
      </c>
      <c r="EF9" s="95" t="e">
        <f t="shared" si="4"/>
        <v>#N/A</v>
      </c>
      <c r="EG9" s="96" t="e">
        <f t="shared" si="5"/>
        <v>#N/A</v>
      </c>
      <c r="EH9" s="96" t="e">
        <f t="shared" si="6"/>
        <v>#N/A</v>
      </c>
      <c r="EI9" s="96" t="e">
        <f t="shared" si="7"/>
        <v>#N/A</v>
      </c>
      <c r="EJ9" s="96" t="e">
        <f t="shared" si="8"/>
        <v>#N/A</v>
      </c>
      <c r="EK9" s="96" t="e">
        <f t="shared" si="9"/>
        <v>#N/A</v>
      </c>
      <c r="EL9" s="96" t="e">
        <f t="shared" si="10"/>
        <v>#N/A</v>
      </c>
      <c r="EM9" s="96" t="e">
        <f t="shared" si="11"/>
        <v>#N/A</v>
      </c>
      <c r="EN9" s="96" t="e">
        <f t="shared" si="12"/>
        <v>#N/A</v>
      </c>
      <c r="EO9" s="96" t="e">
        <f t="shared" si="13"/>
        <v>#N/A</v>
      </c>
      <c r="EP9" s="96" t="e">
        <f t="shared" si="14"/>
        <v>#N/A</v>
      </c>
      <c r="EQ9" s="96" t="e">
        <f t="shared" si="15"/>
        <v>#N/A</v>
      </c>
      <c r="ER9" s="96" t="e">
        <f t="shared" si="16"/>
        <v>#N/A</v>
      </c>
      <c r="ES9" s="96" t="e">
        <f t="shared" si="17"/>
        <v>#N/A</v>
      </c>
      <c r="ET9" s="96" t="e">
        <f t="shared" si="18"/>
        <v>#N/A</v>
      </c>
      <c r="EU9" s="96" t="e">
        <f t="shared" si="19"/>
        <v>#N/A</v>
      </c>
      <c r="EV9" s="96" t="e">
        <f t="shared" si="20"/>
        <v>#N/A</v>
      </c>
      <c r="EW9" s="96" t="e">
        <f t="shared" si="21"/>
        <v>#N/A</v>
      </c>
      <c r="EX9" s="96" t="e">
        <f t="shared" si="22"/>
        <v>#N/A</v>
      </c>
      <c r="EY9" s="96" t="e">
        <f t="shared" si="23"/>
        <v>#N/A</v>
      </c>
      <c r="EZ9" s="96" t="e">
        <f t="shared" si="24"/>
        <v>#N/A</v>
      </c>
      <c r="FA9" s="96" t="e">
        <f t="shared" si="25"/>
        <v>#N/A</v>
      </c>
      <c r="FB9" s="96" t="e">
        <f t="shared" si="26"/>
        <v>#N/A</v>
      </c>
      <c r="FC9" s="96" t="e">
        <f t="shared" si="27"/>
        <v>#N/A</v>
      </c>
      <c r="FD9" s="96" t="e">
        <f t="shared" si="28"/>
        <v>#N/A</v>
      </c>
      <c r="FE9" s="97" t="e">
        <f t="shared" si="29"/>
        <v>#N/A</v>
      </c>
    </row>
    <row r="10" spans="1:161" ht="13.45" x14ac:dyDescent="0.3">
      <c r="A10" s="8"/>
      <c r="B10" s="70">
        <f t="shared" si="30"/>
        <v>8</v>
      </c>
      <c r="C10" s="17" t="str">
        <f>'Club Champion'!C18</f>
        <v>McLAUGHLIN, Cory</v>
      </c>
      <c r="D10" s="18" t="str">
        <f>'Club Champion'!D18</f>
        <v xml:space="preserve"> (AUS)</v>
      </c>
      <c r="E10" s="79">
        <f>IF(ISNA(VLOOKUP($C10,Batting!$B$2:$M$90,3,FALSE)),0,(VLOOKUP($C10,Batting!$B$2:$M$90,3,FALSE)))</f>
        <v>8</v>
      </c>
      <c r="F10" s="86" t="e">
        <f>INDEX(Batting_data!B$2:B$100,MATCH($C10,Batting_data!$A$2:$A$100,0))</f>
        <v>#N/A</v>
      </c>
      <c r="G10" s="87" t="e">
        <f>INDEX(Batting_data!C$2:C$100,MATCH($C10,Batting_data!$A$2:$A$100,0))</f>
        <v>#N/A</v>
      </c>
      <c r="H10" s="87" t="e">
        <f>INDEX(Batting_data!D$2:D$100,MATCH($C10,Batting_data!$A$2:$A$100,0))</f>
        <v>#N/A</v>
      </c>
      <c r="I10" s="87" t="e">
        <f>INDEX(Batting_data!E$2:E$100,MATCH($C10,Batting_data!$A$2:$A$100,0))</f>
        <v>#N/A</v>
      </c>
      <c r="J10" s="87" t="e">
        <f>INDEX(Batting_data!F$2:F$100,MATCH($C10,Batting_data!$A$2:$A$100,0))</f>
        <v>#N/A</v>
      </c>
      <c r="K10" s="87" t="e">
        <f>INDEX(Batting_data!G$2:G$100,MATCH($C10,Batting_data!$A$2:$A$100,0))</f>
        <v>#N/A</v>
      </c>
      <c r="L10" s="87" t="e">
        <f>INDEX(Batting_data!H$2:H$100,MATCH($C10,Batting_data!$A$2:$A$100,0))</f>
        <v>#N/A</v>
      </c>
      <c r="M10" s="87" t="e">
        <f>INDEX(Batting_data!I$2:I$100,MATCH($C10,Batting_data!$A$2:$A$100,0))</f>
        <v>#N/A</v>
      </c>
      <c r="N10" s="87" t="e">
        <f>INDEX(Batting_data!J$2:J$100,MATCH($C10,Batting_data!$A$2:$A$100,0))</f>
        <v>#N/A</v>
      </c>
      <c r="O10" s="87" t="e">
        <f>INDEX(Batting_data!K$2:K$100,MATCH($C10,Batting_data!$A$2:$A$100,0))</f>
        <v>#N/A</v>
      </c>
      <c r="P10" s="87" t="e">
        <f>INDEX(Batting_data!L$2:L$100,MATCH($C10,Batting_data!$A$2:$A$100,0))</f>
        <v>#N/A</v>
      </c>
      <c r="Q10" s="87" t="e">
        <f>INDEX(Batting_data!M$2:M$100,MATCH($C10,Batting_data!$A$2:$A$100,0))</f>
        <v>#N/A</v>
      </c>
      <c r="R10" s="87" t="e">
        <f>INDEX(Batting_data!N$2:N$100,MATCH($C10,Batting_data!$A$2:$A$100,0))</f>
        <v>#N/A</v>
      </c>
      <c r="S10" s="87" t="e">
        <f>INDEX(Batting_data!O$2:O$100,MATCH($C10,Batting_data!$A$2:$A$100,0))</f>
        <v>#N/A</v>
      </c>
      <c r="T10" s="87" t="e">
        <f>INDEX(Batting_data!P$2:P$100,MATCH($C10,Batting_data!$A$2:$A$100,0))</f>
        <v>#N/A</v>
      </c>
      <c r="U10" s="87" t="e">
        <f>INDEX(Batting_data!Q$2:Q$100,MATCH($C10,Batting_data!$A$2:$A$100,0))</f>
        <v>#N/A</v>
      </c>
      <c r="V10" s="87" t="e">
        <f>INDEX(Batting_data!R$2:R$100,MATCH($C10,Batting_data!$A$2:$A$100,0))</f>
        <v>#N/A</v>
      </c>
      <c r="W10" s="87" t="e">
        <f>INDEX(Batting_data!S$2:S$100,MATCH($C10,Batting_data!$A$2:$A$100,0))</f>
        <v>#N/A</v>
      </c>
      <c r="X10" s="87" t="e">
        <f>INDEX(Batting_data!T$2:T$100,MATCH($C10,Batting_data!$A$2:$A$100,0))</f>
        <v>#N/A</v>
      </c>
      <c r="Y10" s="87" t="e">
        <f>INDEX(Batting_data!U$2:U$100,MATCH($C10,Batting_data!$A$2:$A$100,0))</f>
        <v>#N/A</v>
      </c>
      <c r="Z10" s="87" t="e">
        <f>INDEX(Batting_data!V$2:V$100,MATCH($C10,Batting_data!$A$2:$A$100,0))</f>
        <v>#N/A</v>
      </c>
      <c r="AA10" s="87" t="e">
        <f>INDEX(Batting_data!W$2:W$100,MATCH($C10,Batting_data!$A$2:$A$100,0))</f>
        <v>#N/A</v>
      </c>
      <c r="AB10" s="87" t="e">
        <f>INDEX(Batting_data!X$2:X$100,MATCH($C10,Batting_data!$A$2:$A$100,0))</f>
        <v>#N/A</v>
      </c>
      <c r="AC10" s="87" t="e">
        <f>INDEX(Batting_data!Y$2:Y$100,MATCH($C10,Batting_data!$A$2:$A$100,0))</f>
        <v>#N/A</v>
      </c>
      <c r="AD10" s="87" t="e">
        <f>INDEX(Batting_data!Z$2:Z$100,MATCH($C10,Batting_data!$A$2:$A$100,0))</f>
        <v>#N/A</v>
      </c>
      <c r="AE10" s="88" t="e">
        <f>INDEX(Batting_data!AA$2:AA$100,MATCH($C10,Batting_data!$A$2:$A$100,0))</f>
        <v>#N/A</v>
      </c>
      <c r="AF10" s="89">
        <f>_xlfn.IFNA(INDEX(Bowling_data!B$2:B$100,MATCH($C10,Bowling_data!$A$2:$A$100,0)),0)</f>
        <v>0</v>
      </c>
      <c r="AG10" s="90">
        <f>_xlfn.IFNA(INDEX(Bowling_data!C$2:C$100,MATCH($C10,Bowling_data!$A$2:$A$100,0)),0)</f>
        <v>0</v>
      </c>
      <c r="AH10" s="90">
        <f>_xlfn.IFNA(INDEX(Bowling_data!D$2:D$100,MATCH($C10,Bowling_data!$A$2:$A$100,0)),0)</f>
        <v>0</v>
      </c>
      <c r="AI10" s="90">
        <f>_xlfn.IFNA(INDEX(Bowling_data!E$2:E$100,MATCH($C10,Bowling_data!$A$2:$A$100,0)),0)</f>
        <v>0</v>
      </c>
      <c r="AJ10" s="90">
        <f>_xlfn.IFNA(INDEX(Bowling_data!F$2:F$100,MATCH($C10,Bowling_data!$A$2:$A$100,0)),0)</f>
        <v>0</v>
      </c>
      <c r="AK10" s="90">
        <f>_xlfn.IFNA(INDEX(Bowling_data!G$2:G$100,MATCH($C10,Bowling_data!$A$2:$A$100,0)),0)</f>
        <v>0</v>
      </c>
      <c r="AL10" s="90">
        <f>_xlfn.IFNA(INDEX(Bowling_data!H$2:H$100,MATCH($C10,Bowling_data!$A$2:$A$100,0)),0)</f>
        <v>0</v>
      </c>
      <c r="AM10" s="90">
        <f>_xlfn.IFNA(INDEX(Bowling_data!I$2:I$100,MATCH($C10,Bowling_data!$A$2:$A$100,0)),0)</f>
        <v>0</v>
      </c>
      <c r="AN10" s="90">
        <f>_xlfn.IFNA(INDEX(Bowling_data!J$2:J$100,MATCH($C10,Bowling_data!$A$2:$A$100,0)),0)</f>
        <v>0</v>
      </c>
      <c r="AO10" s="90">
        <f>_xlfn.IFNA(INDEX(Bowling_data!K$2:K$100,MATCH($C10,Bowling_data!$A$2:$A$100,0)),0)</f>
        <v>0</v>
      </c>
      <c r="AP10" s="90">
        <f>_xlfn.IFNA(INDEX(Bowling_data!L$2:L$100,MATCH($C10,Bowling_data!$A$2:$A$100,0)),0)</f>
        <v>0</v>
      </c>
      <c r="AQ10" s="90">
        <f>_xlfn.IFNA(INDEX(Bowling_data!M$2:M$100,MATCH($C10,Bowling_data!$A$2:$A$100,0)),0)</f>
        <v>0</v>
      </c>
      <c r="AR10" s="90">
        <f>_xlfn.IFNA(INDEX(Bowling_data!N$2:N$100,MATCH($C10,Bowling_data!$A$2:$A$100,0)),0)</f>
        <v>0</v>
      </c>
      <c r="AS10" s="90">
        <f>_xlfn.IFNA(INDEX(Bowling_data!O$2:O$100,MATCH($C10,Bowling_data!$A$2:$A$100,0)),0)</f>
        <v>0</v>
      </c>
      <c r="AT10" s="90">
        <f>_xlfn.IFNA(INDEX(Bowling_data!P$2:P$100,MATCH($C10,Bowling_data!$A$2:$A$100,0)),0)</f>
        <v>0</v>
      </c>
      <c r="AU10" s="90">
        <f>_xlfn.IFNA(INDEX(Bowling_data!Q$2:Q$100,MATCH($C10,Bowling_data!$A$2:$A$100,0)),0)</f>
        <v>0</v>
      </c>
      <c r="AV10" s="90">
        <f>_xlfn.IFNA(INDEX(Bowling_data!R$2:R$100,MATCH($C10,Bowling_data!$A$2:$A$100,0)),0)</f>
        <v>0</v>
      </c>
      <c r="AW10" s="90">
        <f>_xlfn.IFNA(INDEX(Bowling_data!S$2:S$100,MATCH($C10,Bowling_data!$A$2:$A$100,0)),0)</f>
        <v>0</v>
      </c>
      <c r="AX10" s="90">
        <f>_xlfn.IFNA(INDEX(Bowling_data!T$2:T$100,MATCH($C10,Bowling_data!$A$2:$A$100,0)),0)</f>
        <v>0</v>
      </c>
      <c r="AY10" s="90">
        <f>_xlfn.IFNA(INDEX(Bowling_data!U$2:U$100,MATCH($C10,Bowling_data!$A$2:$A$100,0)),0)</f>
        <v>0</v>
      </c>
      <c r="AZ10" s="90">
        <f>_xlfn.IFNA(INDEX(Bowling_data!V$2:V$100,MATCH($C10,Bowling_data!$A$2:$A$100,0)),0)</f>
        <v>0</v>
      </c>
      <c r="BA10" s="90">
        <f>_xlfn.IFNA(INDEX(Bowling_data!W$2:W$100,MATCH($C10,Bowling_data!$A$2:$A$100,0)),0)</f>
        <v>0</v>
      </c>
      <c r="BB10" s="90">
        <f>_xlfn.IFNA(INDEX(Bowling_data!X$2:X$100,MATCH($C10,Bowling_data!$A$2:$A$100,0)),0)</f>
        <v>0</v>
      </c>
      <c r="BC10" s="90">
        <f>_xlfn.IFNA(INDEX(Bowling_data!Y$2:Y$100,MATCH($C10,Bowling_data!$A$2:$A$100,0)),0)</f>
        <v>0</v>
      </c>
      <c r="BD10" s="90">
        <f>_xlfn.IFNA(INDEX(Bowling_data!Z$2:Z$100,MATCH($C10,Bowling_data!$A$2:$A$100,0)),0)</f>
        <v>0</v>
      </c>
      <c r="BE10" s="90">
        <f>_xlfn.IFNA(INDEX(Bowling_data!AA$2:AA$100,MATCH($C10,Bowling_data!$A$2:$A$100,0)),0)</f>
        <v>0</v>
      </c>
      <c r="BF10" s="89">
        <f>_xlfn.IFNA(INDEX(Fielding_data!B$2:B$100,MATCH($C10,Fielding_data!$A$2:$A$100,0)),0)</f>
        <v>0</v>
      </c>
      <c r="BG10" s="90">
        <f>_xlfn.IFNA(INDEX(Fielding_data!C$2:C$100,MATCH($C10,Fielding_data!$A$2:$A$100,0)),0)</f>
        <v>0</v>
      </c>
      <c r="BH10" s="90">
        <f>_xlfn.IFNA(INDEX(Fielding_data!D$2:D$100,MATCH($C10,Fielding_data!$A$2:$A$100,0)),0)</f>
        <v>0</v>
      </c>
      <c r="BI10" s="90">
        <f>_xlfn.IFNA(INDEX(Fielding_data!E$2:E$100,MATCH($C10,Fielding_data!$A$2:$A$100,0)),0)</f>
        <v>0</v>
      </c>
      <c r="BJ10" s="90">
        <f>_xlfn.IFNA(INDEX(Fielding_data!F$2:F$100,MATCH($C10,Fielding_data!$A$2:$A$100,0)),0)</f>
        <v>0</v>
      </c>
      <c r="BK10" s="90">
        <f>_xlfn.IFNA(INDEX(Fielding_data!G$2:G$100,MATCH($C10,Fielding_data!$A$2:$A$100,0)),0)</f>
        <v>0</v>
      </c>
      <c r="BL10" s="90">
        <f>_xlfn.IFNA(INDEX(Fielding_data!H$2:H$100,MATCH($C10,Fielding_data!$A$2:$A$100,0)),0)</f>
        <v>0</v>
      </c>
      <c r="BM10" s="90">
        <f>_xlfn.IFNA(INDEX(Fielding_data!I$2:I$100,MATCH($C10,Fielding_data!$A$2:$A$100,0)),0)</f>
        <v>0</v>
      </c>
      <c r="BN10" s="90">
        <f>_xlfn.IFNA(INDEX(Fielding_data!J$2:J$100,MATCH($C10,Fielding_data!$A$2:$A$100,0)),0)</f>
        <v>0</v>
      </c>
      <c r="BO10" s="90">
        <f>_xlfn.IFNA(INDEX(Fielding_data!K$2:K$100,MATCH($C10,Fielding_data!$A$2:$A$100,0)),0)</f>
        <v>0</v>
      </c>
      <c r="BP10" s="90">
        <f>_xlfn.IFNA(INDEX(Fielding_data!L$2:L$100,MATCH($C10,Fielding_data!$A$2:$A$100,0)),0)</f>
        <v>0</v>
      </c>
      <c r="BQ10" s="90">
        <f>_xlfn.IFNA(INDEX(Fielding_data!M$2:M$100,MATCH($C10,Fielding_data!$A$2:$A$100,0)),0)</f>
        <v>0</v>
      </c>
      <c r="BR10" s="90">
        <f>_xlfn.IFNA(INDEX(Fielding_data!N$2:N$100,MATCH($C10,Fielding_data!$A$2:$A$100,0)),0)</f>
        <v>0</v>
      </c>
      <c r="BS10" s="90">
        <f>_xlfn.IFNA(INDEX(Fielding_data!O$2:O$100,MATCH($C10,Fielding_data!$A$2:$A$100,0)),0)</f>
        <v>0</v>
      </c>
      <c r="BT10" s="90">
        <f>_xlfn.IFNA(INDEX(Fielding_data!P$2:P$100,MATCH($C10,Fielding_data!$A$2:$A$100,0)),0)</f>
        <v>0</v>
      </c>
      <c r="BU10" s="90">
        <f>_xlfn.IFNA(INDEX(Fielding_data!Q$2:Q$100,MATCH($C10,Fielding_data!$A$2:$A$100,0)),0)</f>
        <v>0</v>
      </c>
      <c r="BV10" s="90">
        <f>_xlfn.IFNA(INDEX(Fielding_data!R$2:R$100,MATCH($C10,Fielding_data!$A$2:$A$100,0)),0)</f>
        <v>0</v>
      </c>
      <c r="BW10" s="90">
        <f>_xlfn.IFNA(INDEX(Fielding_data!S$2:S$100,MATCH($C10,Fielding_data!$A$2:$A$100,0)),0)</f>
        <v>0</v>
      </c>
      <c r="BX10" s="90">
        <f>_xlfn.IFNA(INDEX(Fielding_data!T$2:T$100,MATCH($C10,Fielding_data!$A$2:$A$100,0)),0)</f>
        <v>0</v>
      </c>
      <c r="BY10" s="90">
        <f>_xlfn.IFNA(INDEX(Fielding_data!U$2:U$100,MATCH($C10,Fielding_data!$A$2:$A$100,0)),0)</f>
        <v>0</v>
      </c>
      <c r="BZ10" s="90">
        <f>_xlfn.IFNA(INDEX(Fielding_data!V$2:V$100,MATCH($C10,Fielding_data!$A$2:$A$100,0)),0)</f>
        <v>0</v>
      </c>
      <c r="CA10" s="90">
        <f>_xlfn.IFNA(INDEX(Fielding_data!W$2:W$100,MATCH($C10,Fielding_data!$A$2:$A$100,0)),0)</f>
        <v>0</v>
      </c>
      <c r="CB10" s="90">
        <f>_xlfn.IFNA(INDEX(Fielding_data!X$2:X$100,MATCH($C10,Fielding_data!$A$2:$A$100,0)),0)</f>
        <v>0</v>
      </c>
      <c r="CC10" s="90">
        <f>_xlfn.IFNA(INDEX(Fielding_data!Y$2:Y$100,MATCH($C10,Fielding_data!$A$2:$A$100,0)),0)</f>
        <v>0</v>
      </c>
      <c r="CD10" s="90">
        <f>_xlfn.IFNA(INDEX(Fielding_data!Z$2:Z$100,MATCH($C10,Fielding_data!$A$2:$A$100,0)),0)</f>
        <v>0</v>
      </c>
      <c r="CE10" s="90">
        <f>_xlfn.IFNA(INDEX(Fielding_data!AA$2:AA$100,MATCH($C10,Fielding_data!$A$2:$A$100,0)),0)</f>
        <v>0</v>
      </c>
      <c r="CF10" s="89" t="e">
        <f t="shared" si="31"/>
        <v>#N/A</v>
      </c>
      <c r="CG10" s="90" t="e">
        <f t="shared" si="32"/>
        <v>#N/A</v>
      </c>
      <c r="CH10" s="90" t="e">
        <f t="shared" si="33"/>
        <v>#N/A</v>
      </c>
      <c r="CI10" s="90" t="e">
        <f t="shared" si="34"/>
        <v>#N/A</v>
      </c>
      <c r="CJ10" s="90" t="e">
        <f t="shared" si="35"/>
        <v>#N/A</v>
      </c>
      <c r="CK10" s="90" t="e">
        <f t="shared" si="36"/>
        <v>#N/A</v>
      </c>
      <c r="CL10" s="90" t="e">
        <f t="shared" si="37"/>
        <v>#N/A</v>
      </c>
      <c r="CM10" s="90" t="e">
        <f t="shared" si="38"/>
        <v>#N/A</v>
      </c>
      <c r="CN10" s="90" t="e">
        <f t="shared" si="39"/>
        <v>#N/A</v>
      </c>
      <c r="CO10" s="90" t="e">
        <f t="shared" si="40"/>
        <v>#N/A</v>
      </c>
      <c r="CP10" s="90" t="e">
        <f t="shared" si="41"/>
        <v>#N/A</v>
      </c>
      <c r="CQ10" s="90" t="e">
        <f t="shared" si="42"/>
        <v>#N/A</v>
      </c>
      <c r="CR10" s="90" t="e">
        <f t="shared" si="43"/>
        <v>#N/A</v>
      </c>
      <c r="CS10" s="90" t="e">
        <f t="shared" si="44"/>
        <v>#N/A</v>
      </c>
      <c r="CT10" s="90" t="e">
        <f t="shared" si="45"/>
        <v>#N/A</v>
      </c>
      <c r="CU10" s="90" t="e">
        <f t="shared" si="46"/>
        <v>#N/A</v>
      </c>
      <c r="CV10" s="90" t="e">
        <f t="shared" si="47"/>
        <v>#N/A</v>
      </c>
      <c r="CW10" s="90" t="e">
        <f t="shared" si="48"/>
        <v>#N/A</v>
      </c>
      <c r="CX10" s="90" t="e">
        <f t="shared" si="49"/>
        <v>#N/A</v>
      </c>
      <c r="CY10" s="90" t="e">
        <f t="shared" si="50"/>
        <v>#N/A</v>
      </c>
      <c r="CZ10" s="90" t="e">
        <f t="shared" si="51"/>
        <v>#N/A</v>
      </c>
      <c r="DA10" s="90" t="e">
        <f t="shared" si="52"/>
        <v>#N/A</v>
      </c>
      <c r="DB10" s="90" t="e">
        <f t="shared" si="53"/>
        <v>#N/A</v>
      </c>
      <c r="DC10" s="90" t="e">
        <f t="shared" si="54"/>
        <v>#N/A</v>
      </c>
      <c r="DD10" s="90" t="e">
        <f t="shared" si="55"/>
        <v>#N/A</v>
      </c>
      <c r="DE10" s="91" t="e">
        <f t="shared" si="56"/>
        <v>#N/A</v>
      </c>
      <c r="DF10" s="92" t="e">
        <f t="shared" si="57"/>
        <v>#N/A</v>
      </c>
      <c r="DG10" s="93" t="e">
        <f t="shared" si="1"/>
        <v>#N/A</v>
      </c>
      <c r="DH10" s="93" t="e">
        <f t="shared" si="2"/>
        <v>#N/A</v>
      </c>
      <c r="DI10" s="93" t="e">
        <f t="shared" si="58"/>
        <v>#N/A</v>
      </c>
      <c r="DJ10" s="93" t="e">
        <f t="shared" si="59"/>
        <v>#N/A</v>
      </c>
      <c r="DK10" s="93" t="e">
        <f t="shared" si="60"/>
        <v>#N/A</v>
      </c>
      <c r="DL10" s="93" t="e">
        <f t="shared" si="61"/>
        <v>#N/A</v>
      </c>
      <c r="DM10" s="93" t="e">
        <f t="shared" si="62"/>
        <v>#N/A</v>
      </c>
      <c r="DN10" s="93" t="e">
        <f t="shared" si="63"/>
        <v>#N/A</v>
      </c>
      <c r="DO10" s="93" t="e">
        <f t="shared" si="64"/>
        <v>#N/A</v>
      </c>
      <c r="DP10" s="93" t="e">
        <f t="shared" si="65"/>
        <v>#N/A</v>
      </c>
      <c r="DQ10" s="93" t="e">
        <f t="shared" si="66"/>
        <v>#N/A</v>
      </c>
      <c r="DR10" s="93" t="e">
        <f t="shared" si="67"/>
        <v>#N/A</v>
      </c>
      <c r="DS10" s="93" t="e">
        <f t="shared" si="68"/>
        <v>#N/A</v>
      </c>
      <c r="DT10" s="93" t="e">
        <f t="shared" si="69"/>
        <v>#N/A</v>
      </c>
      <c r="DU10" s="93" t="e">
        <f t="shared" si="70"/>
        <v>#N/A</v>
      </c>
      <c r="DV10" s="93" t="e">
        <f t="shared" si="71"/>
        <v>#N/A</v>
      </c>
      <c r="DW10" s="93" t="e">
        <f t="shared" si="72"/>
        <v>#N/A</v>
      </c>
      <c r="DX10" s="93" t="e">
        <f t="shared" si="73"/>
        <v>#N/A</v>
      </c>
      <c r="DY10" s="93" t="e">
        <f t="shared" si="74"/>
        <v>#N/A</v>
      </c>
      <c r="DZ10" s="93" t="e">
        <f t="shared" si="75"/>
        <v>#N/A</v>
      </c>
      <c r="EA10" s="93" t="e">
        <f t="shared" si="76"/>
        <v>#N/A</v>
      </c>
      <c r="EB10" s="93" t="e">
        <f t="shared" si="77"/>
        <v>#N/A</v>
      </c>
      <c r="EC10" s="93" t="e">
        <f t="shared" si="78"/>
        <v>#N/A</v>
      </c>
      <c r="ED10" s="93" t="e">
        <f t="shared" si="79"/>
        <v>#N/A</v>
      </c>
      <c r="EE10" s="94" t="e">
        <f t="shared" si="80"/>
        <v>#N/A</v>
      </c>
      <c r="EF10" s="95" t="e">
        <f t="shared" si="4"/>
        <v>#N/A</v>
      </c>
      <c r="EG10" s="96" t="e">
        <f t="shared" si="5"/>
        <v>#N/A</v>
      </c>
      <c r="EH10" s="96" t="e">
        <f t="shared" si="6"/>
        <v>#N/A</v>
      </c>
      <c r="EI10" s="96" t="e">
        <f t="shared" si="7"/>
        <v>#N/A</v>
      </c>
      <c r="EJ10" s="96" t="e">
        <f t="shared" si="8"/>
        <v>#N/A</v>
      </c>
      <c r="EK10" s="96" t="e">
        <f t="shared" si="9"/>
        <v>#N/A</v>
      </c>
      <c r="EL10" s="96" t="e">
        <f t="shared" si="10"/>
        <v>#N/A</v>
      </c>
      <c r="EM10" s="96" t="e">
        <f t="shared" si="11"/>
        <v>#N/A</v>
      </c>
      <c r="EN10" s="96" t="e">
        <f t="shared" si="12"/>
        <v>#N/A</v>
      </c>
      <c r="EO10" s="96" t="e">
        <f t="shared" si="13"/>
        <v>#N/A</v>
      </c>
      <c r="EP10" s="96" t="e">
        <f t="shared" si="14"/>
        <v>#N/A</v>
      </c>
      <c r="EQ10" s="96" t="e">
        <f t="shared" si="15"/>
        <v>#N/A</v>
      </c>
      <c r="ER10" s="96" t="e">
        <f t="shared" si="16"/>
        <v>#N/A</v>
      </c>
      <c r="ES10" s="96" t="e">
        <f t="shared" si="17"/>
        <v>#N/A</v>
      </c>
      <c r="ET10" s="96" t="e">
        <f t="shared" si="18"/>
        <v>#N/A</v>
      </c>
      <c r="EU10" s="96" t="e">
        <f t="shared" si="19"/>
        <v>#N/A</v>
      </c>
      <c r="EV10" s="96" t="e">
        <f t="shared" si="20"/>
        <v>#N/A</v>
      </c>
      <c r="EW10" s="96" t="e">
        <f t="shared" si="21"/>
        <v>#N/A</v>
      </c>
      <c r="EX10" s="96" t="e">
        <f t="shared" si="22"/>
        <v>#N/A</v>
      </c>
      <c r="EY10" s="96" t="e">
        <f t="shared" si="23"/>
        <v>#N/A</v>
      </c>
      <c r="EZ10" s="96" t="e">
        <f t="shared" si="24"/>
        <v>#N/A</v>
      </c>
      <c r="FA10" s="96" t="e">
        <f t="shared" si="25"/>
        <v>#N/A</v>
      </c>
      <c r="FB10" s="96" t="e">
        <f t="shared" si="26"/>
        <v>#N/A</v>
      </c>
      <c r="FC10" s="96" t="e">
        <f t="shared" si="27"/>
        <v>#N/A</v>
      </c>
      <c r="FD10" s="96" t="e">
        <f t="shared" si="28"/>
        <v>#N/A</v>
      </c>
      <c r="FE10" s="97" t="e">
        <f t="shared" si="29"/>
        <v>#N/A</v>
      </c>
    </row>
    <row r="11" spans="1:161" ht="13.45" x14ac:dyDescent="0.3">
      <c r="A11" s="8"/>
      <c r="B11" s="70">
        <f t="shared" si="30"/>
        <v>9</v>
      </c>
      <c r="C11" s="17" t="str">
        <f>'Club Champion'!C40</f>
        <v>O'BRIEN, Zach</v>
      </c>
      <c r="D11" s="18" t="str">
        <f>'Club Champion'!D40</f>
        <v xml:space="preserve"> (AUS)</v>
      </c>
      <c r="E11" s="79">
        <f>IF(ISNA(VLOOKUP($C11,Batting!$B$2:$M$90,3,FALSE)),0,(VLOOKUP($C11,Batting!$B$2:$M$90,3,FALSE)))</f>
        <v>5</v>
      </c>
      <c r="F11" s="86" t="e">
        <f>INDEX(Batting_data!B$2:B$100,MATCH($C11,Batting_data!$A$2:$A$100,0))</f>
        <v>#N/A</v>
      </c>
      <c r="G11" s="87" t="e">
        <f>INDEX(Batting_data!C$2:C$100,MATCH($C11,Batting_data!$A$2:$A$100,0))</f>
        <v>#N/A</v>
      </c>
      <c r="H11" s="87" t="e">
        <f>INDEX(Batting_data!D$2:D$100,MATCH($C11,Batting_data!$A$2:$A$100,0))</f>
        <v>#N/A</v>
      </c>
      <c r="I11" s="87" t="e">
        <f>INDEX(Batting_data!E$2:E$100,MATCH($C11,Batting_data!$A$2:$A$100,0))</f>
        <v>#N/A</v>
      </c>
      <c r="J11" s="87" t="e">
        <f>INDEX(Batting_data!F$2:F$100,MATCH($C11,Batting_data!$A$2:$A$100,0))</f>
        <v>#N/A</v>
      </c>
      <c r="K11" s="87" t="e">
        <f>INDEX(Batting_data!G$2:G$100,MATCH($C11,Batting_data!$A$2:$A$100,0))</f>
        <v>#N/A</v>
      </c>
      <c r="L11" s="87" t="e">
        <f>INDEX(Batting_data!H$2:H$100,MATCH($C11,Batting_data!$A$2:$A$100,0))</f>
        <v>#N/A</v>
      </c>
      <c r="M11" s="87" t="e">
        <f>INDEX(Batting_data!I$2:I$100,MATCH($C11,Batting_data!$A$2:$A$100,0))</f>
        <v>#N/A</v>
      </c>
      <c r="N11" s="87" t="e">
        <f>INDEX(Batting_data!J$2:J$100,MATCH($C11,Batting_data!$A$2:$A$100,0))</f>
        <v>#N/A</v>
      </c>
      <c r="O11" s="87" t="e">
        <f>INDEX(Batting_data!K$2:K$100,MATCH($C11,Batting_data!$A$2:$A$100,0))</f>
        <v>#N/A</v>
      </c>
      <c r="P11" s="87" t="e">
        <f>INDEX(Batting_data!L$2:L$100,MATCH($C11,Batting_data!$A$2:$A$100,0))</f>
        <v>#N/A</v>
      </c>
      <c r="Q11" s="87" t="e">
        <f>INDEX(Batting_data!M$2:M$100,MATCH($C11,Batting_data!$A$2:$A$100,0))</f>
        <v>#N/A</v>
      </c>
      <c r="R11" s="87" t="e">
        <f>INDEX(Batting_data!N$2:N$100,MATCH($C11,Batting_data!$A$2:$A$100,0))</f>
        <v>#N/A</v>
      </c>
      <c r="S11" s="87" t="e">
        <f>INDEX(Batting_data!O$2:O$100,MATCH($C11,Batting_data!$A$2:$A$100,0))</f>
        <v>#N/A</v>
      </c>
      <c r="T11" s="87" t="e">
        <f>INDEX(Batting_data!P$2:P$100,MATCH($C11,Batting_data!$A$2:$A$100,0))</f>
        <v>#N/A</v>
      </c>
      <c r="U11" s="87" t="e">
        <f>INDEX(Batting_data!Q$2:Q$100,MATCH($C11,Batting_data!$A$2:$A$100,0))</f>
        <v>#N/A</v>
      </c>
      <c r="V11" s="87" t="e">
        <f>INDEX(Batting_data!R$2:R$100,MATCH($C11,Batting_data!$A$2:$A$100,0))</f>
        <v>#N/A</v>
      </c>
      <c r="W11" s="87" t="e">
        <f>INDEX(Batting_data!S$2:S$100,MATCH($C11,Batting_data!$A$2:$A$100,0))</f>
        <v>#N/A</v>
      </c>
      <c r="X11" s="87" t="e">
        <f>INDEX(Batting_data!T$2:T$100,MATCH($C11,Batting_data!$A$2:$A$100,0))</f>
        <v>#N/A</v>
      </c>
      <c r="Y11" s="87" t="e">
        <f>INDEX(Batting_data!U$2:U$100,MATCH($C11,Batting_data!$A$2:$A$100,0))</f>
        <v>#N/A</v>
      </c>
      <c r="Z11" s="87" t="e">
        <f>INDEX(Batting_data!V$2:V$100,MATCH($C11,Batting_data!$A$2:$A$100,0))</f>
        <v>#N/A</v>
      </c>
      <c r="AA11" s="87" t="e">
        <f>INDEX(Batting_data!W$2:W$100,MATCH($C11,Batting_data!$A$2:$A$100,0))</f>
        <v>#N/A</v>
      </c>
      <c r="AB11" s="87" t="e">
        <f>INDEX(Batting_data!X$2:X$100,MATCH($C11,Batting_data!$A$2:$A$100,0))</f>
        <v>#N/A</v>
      </c>
      <c r="AC11" s="87" t="e">
        <f>INDEX(Batting_data!Y$2:Y$100,MATCH($C11,Batting_data!$A$2:$A$100,0))</f>
        <v>#N/A</v>
      </c>
      <c r="AD11" s="87" t="e">
        <f>INDEX(Batting_data!Z$2:Z$100,MATCH($C11,Batting_data!$A$2:$A$100,0))</f>
        <v>#N/A</v>
      </c>
      <c r="AE11" s="88" t="e">
        <f>INDEX(Batting_data!AA$2:AA$100,MATCH($C11,Batting_data!$A$2:$A$100,0))</f>
        <v>#N/A</v>
      </c>
      <c r="AF11" s="89">
        <f>_xlfn.IFNA(INDEX(Bowling_data!B$2:B$100,MATCH($C11,Bowling_data!$A$2:$A$100,0)),0)</f>
        <v>0</v>
      </c>
      <c r="AG11" s="90">
        <f>_xlfn.IFNA(INDEX(Bowling_data!C$2:C$100,MATCH($C11,Bowling_data!$A$2:$A$100,0)),0)</f>
        <v>0</v>
      </c>
      <c r="AH11" s="90">
        <f>_xlfn.IFNA(INDEX(Bowling_data!D$2:D$100,MATCH($C11,Bowling_data!$A$2:$A$100,0)),0)</f>
        <v>0</v>
      </c>
      <c r="AI11" s="90">
        <f>_xlfn.IFNA(INDEX(Bowling_data!E$2:E$100,MATCH($C11,Bowling_data!$A$2:$A$100,0)),0)</f>
        <v>0</v>
      </c>
      <c r="AJ11" s="90">
        <f>_xlfn.IFNA(INDEX(Bowling_data!F$2:F$100,MATCH($C11,Bowling_data!$A$2:$A$100,0)),0)</f>
        <v>0</v>
      </c>
      <c r="AK11" s="90">
        <f>_xlfn.IFNA(INDEX(Bowling_data!G$2:G$100,MATCH($C11,Bowling_data!$A$2:$A$100,0)),0)</f>
        <v>0</v>
      </c>
      <c r="AL11" s="90">
        <f>_xlfn.IFNA(INDEX(Bowling_data!H$2:H$100,MATCH($C11,Bowling_data!$A$2:$A$100,0)),0)</f>
        <v>0</v>
      </c>
      <c r="AM11" s="90">
        <f>_xlfn.IFNA(INDEX(Bowling_data!I$2:I$100,MATCH($C11,Bowling_data!$A$2:$A$100,0)),0)</f>
        <v>0</v>
      </c>
      <c r="AN11" s="90">
        <f>_xlfn.IFNA(INDEX(Bowling_data!J$2:J$100,MATCH($C11,Bowling_data!$A$2:$A$100,0)),0)</f>
        <v>0</v>
      </c>
      <c r="AO11" s="90">
        <f>_xlfn.IFNA(INDEX(Bowling_data!K$2:K$100,MATCH($C11,Bowling_data!$A$2:$A$100,0)),0)</f>
        <v>0</v>
      </c>
      <c r="AP11" s="90">
        <f>_xlfn.IFNA(INDEX(Bowling_data!L$2:L$100,MATCH($C11,Bowling_data!$A$2:$A$100,0)),0)</f>
        <v>0</v>
      </c>
      <c r="AQ11" s="90">
        <f>_xlfn.IFNA(INDEX(Bowling_data!M$2:M$100,MATCH($C11,Bowling_data!$A$2:$A$100,0)),0)</f>
        <v>0</v>
      </c>
      <c r="AR11" s="90">
        <f>_xlfn.IFNA(INDEX(Bowling_data!N$2:N$100,MATCH($C11,Bowling_data!$A$2:$A$100,0)),0)</f>
        <v>0</v>
      </c>
      <c r="AS11" s="90">
        <f>_xlfn.IFNA(INDEX(Bowling_data!O$2:O$100,MATCH($C11,Bowling_data!$A$2:$A$100,0)),0)</f>
        <v>0</v>
      </c>
      <c r="AT11" s="90">
        <f>_xlfn.IFNA(INDEX(Bowling_data!P$2:P$100,MATCH($C11,Bowling_data!$A$2:$A$100,0)),0)</f>
        <v>0</v>
      </c>
      <c r="AU11" s="90">
        <f>_xlfn.IFNA(INDEX(Bowling_data!Q$2:Q$100,MATCH($C11,Bowling_data!$A$2:$A$100,0)),0)</f>
        <v>0</v>
      </c>
      <c r="AV11" s="90">
        <f>_xlfn.IFNA(INDEX(Bowling_data!R$2:R$100,MATCH($C11,Bowling_data!$A$2:$A$100,0)),0)</f>
        <v>0</v>
      </c>
      <c r="AW11" s="90">
        <f>_xlfn.IFNA(INDEX(Bowling_data!S$2:S$100,MATCH($C11,Bowling_data!$A$2:$A$100,0)),0)</f>
        <v>0</v>
      </c>
      <c r="AX11" s="90">
        <f>_xlfn.IFNA(INDEX(Bowling_data!T$2:T$100,MATCH($C11,Bowling_data!$A$2:$A$100,0)),0)</f>
        <v>0</v>
      </c>
      <c r="AY11" s="90">
        <f>_xlfn.IFNA(INDEX(Bowling_data!U$2:U$100,MATCH($C11,Bowling_data!$A$2:$A$100,0)),0)</f>
        <v>0</v>
      </c>
      <c r="AZ11" s="90">
        <f>_xlfn.IFNA(INDEX(Bowling_data!V$2:V$100,MATCH($C11,Bowling_data!$A$2:$A$100,0)),0)</f>
        <v>0</v>
      </c>
      <c r="BA11" s="90">
        <f>_xlfn.IFNA(INDEX(Bowling_data!W$2:W$100,MATCH($C11,Bowling_data!$A$2:$A$100,0)),0)</f>
        <v>0</v>
      </c>
      <c r="BB11" s="90">
        <f>_xlfn.IFNA(INDEX(Bowling_data!X$2:X$100,MATCH($C11,Bowling_data!$A$2:$A$100,0)),0)</f>
        <v>0</v>
      </c>
      <c r="BC11" s="90">
        <f>_xlfn.IFNA(INDEX(Bowling_data!Y$2:Y$100,MATCH($C11,Bowling_data!$A$2:$A$100,0)),0)</f>
        <v>0</v>
      </c>
      <c r="BD11" s="90">
        <f>_xlfn.IFNA(INDEX(Bowling_data!Z$2:Z$100,MATCH($C11,Bowling_data!$A$2:$A$100,0)),0)</f>
        <v>0</v>
      </c>
      <c r="BE11" s="90">
        <f>_xlfn.IFNA(INDEX(Bowling_data!AA$2:AA$100,MATCH($C11,Bowling_data!$A$2:$A$100,0)),0)</f>
        <v>0</v>
      </c>
      <c r="BF11" s="89">
        <f>_xlfn.IFNA(INDEX(Fielding_data!B$2:B$100,MATCH($C11,Fielding_data!$A$2:$A$100,0)),0)</f>
        <v>0</v>
      </c>
      <c r="BG11" s="90">
        <f>_xlfn.IFNA(INDEX(Fielding_data!C$2:C$100,MATCH($C11,Fielding_data!$A$2:$A$100,0)),0)</f>
        <v>0</v>
      </c>
      <c r="BH11" s="90">
        <f>_xlfn.IFNA(INDEX(Fielding_data!D$2:D$100,MATCH($C11,Fielding_data!$A$2:$A$100,0)),0)</f>
        <v>0</v>
      </c>
      <c r="BI11" s="90">
        <f>_xlfn.IFNA(INDEX(Fielding_data!E$2:E$100,MATCH($C11,Fielding_data!$A$2:$A$100,0)),0)</f>
        <v>0</v>
      </c>
      <c r="BJ11" s="90">
        <f>_xlfn.IFNA(INDEX(Fielding_data!F$2:F$100,MATCH($C11,Fielding_data!$A$2:$A$100,0)),0)</f>
        <v>0</v>
      </c>
      <c r="BK11" s="90">
        <f>_xlfn.IFNA(INDEX(Fielding_data!G$2:G$100,MATCH($C11,Fielding_data!$A$2:$A$100,0)),0)</f>
        <v>0</v>
      </c>
      <c r="BL11" s="90">
        <f>_xlfn.IFNA(INDEX(Fielding_data!H$2:H$100,MATCH($C11,Fielding_data!$A$2:$A$100,0)),0)</f>
        <v>0</v>
      </c>
      <c r="BM11" s="90">
        <f>_xlfn.IFNA(INDEX(Fielding_data!I$2:I$100,MATCH($C11,Fielding_data!$A$2:$A$100,0)),0)</f>
        <v>0</v>
      </c>
      <c r="BN11" s="90">
        <f>_xlfn.IFNA(INDEX(Fielding_data!J$2:J$100,MATCH($C11,Fielding_data!$A$2:$A$100,0)),0)</f>
        <v>0</v>
      </c>
      <c r="BO11" s="90">
        <f>_xlfn.IFNA(INDEX(Fielding_data!K$2:K$100,MATCH($C11,Fielding_data!$A$2:$A$100,0)),0)</f>
        <v>0</v>
      </c>
      <c r="BP11" s="90">
        <f>_xlfn.IFNA(INDEX(Fielding_data!L$2:L$100,MATCH($C11,Fielding_data!$A$2:$A$100,0)),0)</f>
        <v>0</v>
      </c>
      <c r="BQ11" s="90">
        <f>_xlfn.IFNA(INDEX(Fielding_data!M$2:M$100,MATCH($C11,Fielding_data!$A$2:$A$100,0)),0)</f>
        <v>0</v>
      </c>
      <c r="BR11" s="90">
        <f>_xlfn.IFNA(INDEX(Fielding_data!N$2:N$100,MATCH($C11,Fielding_data!$A$2:$A$100,0)),0)</f>
        <v>0</v>
      </c>
      <c r="BS11" s="90">
        <f>_xlfn.IFNA(INDEX(Fielding_data!O$2:O$100,MATCH($C11,Fielding_data!$A$2:$A$100,0)),0)</f>
        <v>0</v>
      </c>
      <c r="BT11" s="90">
        <f>_xlfn.IFNA(INDEX(Fielding_data!P$2:P$100,MATCH($C11,Fielding_data!$A$2:$A$100,0)),0)</f>
        <v>0</v>
      </c>
      <c r="BU11" s="90">
        <f>_xlfn.IFNA(INDEX(Fielding_data!Q$2:Q$100,MATCH($C11,Fielding_data!$A$2:$A$100,0)),0)</f>
        <v>0</v>
      </c>
      <c r="BV11" s="90">
        <f>_xlfn.IFNA(INDEX(Fielding_data!R$2:R$100,MATCH($C11,Fielding_data!$A$2:$A$100,0)),0)</f>
        <v>0</v>
      </c>
      <c r="BW11" s="90">
        <f>_xlfn.IFNA(INDEX(Fielding_data!S$2:S$100,MATCH($C11,Fielding_data!$A$2:$A$100,0)),0)</f>
        <v>0</v>
      </c>
      <c r="BX11" s="90">
        <f>_xlfn.IFNA(INDEX(Fielding_data!T$2:T$100,MATCH($C11,Fielding_data!$A$2:$A$100,0)),0)</f>
        <v>0</v>
      </c>
      <c r="BY11" s="90">
        <f>_xlfn.IFNA(INDEX(Fielding_data!U$2:U$100,MATCH($C11,Fielding_data!$A$2:$A$100,0)),0)</f>
        <v>0</v>
      </c>
      <c r="BZ11" s="90">
        <f>_xlfn.IFNA(INDEX(Fielding_data!V$2:V$100,MATCH($C11,Fielding_data!$A$2:$A$100,0)),0)</f>
        <v>0</v>
      </c>
      <c r="CA11" s="90">
        <f>_xlfn.IFNA(INDEX(Fielding_data!W$2:W$100,MATCH($C11,Fielding_data!$A$2:$A$100,0)),0)</f>
        <v>0</v>
      </c>
      <c r="CB11" s="90">
        <f>_xlfn.IFNA(INDEX(Fielding_data!X$2:X$100,MATCH($C11,Fielding_data!$A$2:$A$100,0)),0)</f>
        <v>0</v>
      </c>
      <c r="CC11" s="90">
        <f>_xlfn.IFNA(INDEX(Fielding_data!Y$2:Y$100,MATCH($C11,Fielding_data!$A$2:$A$100,0)),0)</f>
        <v>0</v>
      </c>
      <c r="CD11" s="90">
        <f>_xlfn.IFNA(INDEX(Fielding_data!Z$2:Z$100,MATCH($C11,Fielding_data!$A$2:$A$100,0)),0)</f>
        <v>0</v>
      </c>
      <c r="CE11" s="90">
        <f>_xlfn.IFNA(INDEX(Fielding_data!AA$2:AA$100,MATCH($C11,Fielding_data!$A$2:$A$100,0)),0)</f>
        <v>0</v>
      </c>
      <c r="CF11" s="89" t="e">
        <f t="shared" si="31"/>
        <v>#N/A</v>
      </c>
      <c r="CG11" s="90" t="e">
        <f t="shared" si="32"/>
        <v>#N/A</v>
      </c>
      <c r="CH11" s="90" t="e">
        <f t="shared" si="33"/>
        <v>#N/A</v>
      </c>
      <c r="CI11" s="90" t="e">
        <f t="shared" si="34"/>
        <v>#N/A</v>
      </c>
      <c r="CJ11" s="90" t="e">
        <f t="shared" si="35"/>
        <v>#N/A</v>
      </c>
      <c r="CK11" s="90" t="e">
        <f t="shared" si="36"/>
        <v>#N/A</v>
      </c>
      <c r="CL11" s="90" t="e">
        <f t="shared" si="37"/>
        <v>#N/A</v>
      </c>
      <c r="CM11" s="90" t="e">
        <f t="shared" si="38"/>
        <v>#N/A</v>
      </c>
      <c r="CN11" s="90" t="e">
        <f t="shared" si="39"/>
        <v>#N/A</v>
      </c>
      <c r="CO11" s="90" t="e">
        <f t="shared" si="40"/>
        <v>#N/A</v>
      </c>
      <c r="CP11" s="90" t="e">
        <f t="shared" si="41"/>
        <v>#N/A</v>
      </c>
      <c r="CQ11" s="90" t="e">
        <f t="shared" si="42"/>
        <v>#N/A</v>
      </c>
      <c r="CR11" s="90" t="e">
        <f t="shared" si="43"/>
        <v>#N/A</v>
      </c>
      <c r="CS11" s="90" t="e">
        <f t="shared" si="44"/>
        <v>#N/A</v>
      </c>
      <c r="CT11" s="90" t="e">
        <f t="shared" si="45"/>
        <v>#N/A</v>
      </c>
      <c r="CU11" s="90" t="e">
        <f t="shared" si="46"/>
        <v>#N/A</v>
      </c>
      <c r="CV11" s="90" t="e">
        <f t="shared" si="47"/>
        <v>#N/A</v>
      </c>
      <c r="CW11" s="90" t="e">
        <f t="shared" si="48"/>
        <v>#N/A</v>
      </c>
      <c r="CX11" s="90" t="e">
        <f t="shared" si="49"/>
        <v>#N/A</v>
      </c>
      <c r="CY11" s="90" t="e">
        <f t="shared" si="50"/>
        <v>#N/A</v>
      </c>
      <c r="CZ11" s="90" t="e">
        <f t="shared" si="51"/>
        <v>#N/A</v>
      </c>
      <c r="DA11" s="90" t="e">
        <f t="shared" si="52"/>
        <v>#N/A</v>
      </c>
      <c r="DB11" s="90" t="e">
        <f t="shared" si="53"/>
        <v>#N/A</v>
      </c>
      <c r="DC11" s="90" t="e">
        <f t="shared" si="54"/>
        <v>#N/A</v>
      </c>
      <c r="DD11" s="90" t="e">
        <f t="shared" si="55"/>
        <v>#N/A</v>
      </c>
      <c r="DE11" s="91" t="e">
        <f t="shared" si="56"/>
        <v>#N/A</v>
      </c>
      <c r="DF11" s="92" t="e">
        <f t="shared" si="57"/>
        <v>#N/A</v>
      </c>
      <c r="DG11" s="93" t="e">
        <f t="shared" si="1"/>
        <v>#N/A</v>
      </c>
      <c r="DH11" s="93" t="e">
        <f t="shared" si="2"/>
        <v>#N/A</v>
      </c>
      <c r="DI11" s="93" t="e">
        <f t="shared" si="58"/>
        <v>#N/A</v>
      </c>
      <c r="DJ11" s="93" t="e">
        <f t="shared" si="59"/>
        <v>#N/A</v>
      </c>
      <c r="DK11" s="93" t="e">
        <f t="shared" si="60"/>
        <v>#N/A</v>
      </c>
      <c r="DL11" s="93" t="e">
        <f t="shared" si="61"/>
        <v>#N/A</v>
      </c>
      <c r="DM11" s="93" t="e">
        <f t="shared" si="62"/>
        <v>#N/A</v>
      </c>
      <c r="DN11" s="93" t="e">
        <f t="shared" si="63"/>
        <v>#N/A</v>
      </c>
      <c r="DO11" s="93" t="e">
        <f t="shared" si="64"/>
        <v>#N/A</v>
      </c>
      <c r="DP11" s="93" t="e">
        <f t="shared" si="65"/>
        <v>#N/A</v>
      </c>
      <c r="DQ11" s="93" t="e">
        <f t="shared" si="66"/>
        <v>#N/A</v>
      </c>
      <c r="DR11" s="93" t="e">
        <f t="shared" si="67"/>
        <v>#N/A</v>
      </c>
      <c r="DS11" s="93" t="e">
        <f t="shared" si="68"/>
        <v>#N/A</v>
      </c>
      <c r="DT11" s="93" t="e">
        <f t="shared" si="69"/>
        <v>#N/A</v>
      </c>
      <c r="DU11" s="93" t="e">
        <f t="shared" si="70"/>
        <v>#N/A</v>
      </c>
      <c r="DV11" s="93" t="e">
        <f t="shared" si="71"/>
        <v>#N/A</v>
      </c>
      <c r="DW11" s="93" t="e">
        <f t="shared" si="72"/>
        <v>#N/A</v>
      </c>
      <c r="DX11" s="93" t="e">
        <f t="shared" si="73"/>
        <v>#N/A</v>
      </c>
      <c r="DY11" s="93" t="e">
        <f t="shared" si="74"/>
        <v>#N/A</v>
      </c>
      <c r="DZ11" s="93" t="e">
        <f t="shared" si="75"/>
        <v>#N/A</v>
      </c>
      <c r="EA11" s="93" t="e">
        <f t="shared" si="76"/>
        <v>#N/A</v>
      </c>
      <c r="EB11" s="93" t="e">
        <f t="shared" si="77"/>
        <v>#N/A</v>
      </c>
      <c r="EC11" s="93" t="e">
        <f t="shared" si="78"/>
        <v>#N/A</v>
      </c>
      <c r="ED11" s="93" t="e">
        <f t="shared" si="79"/>
        <v>#N/A</v>
      </c>
      <c r="EE11" s="94" t="e">
        <f t="shared" si="80"/>
        <v>#N/A</v>
      </c>
      <c r="EF11" s="95" t="e">
        <f t="shared" si="4"/>
        <v>#N/A</v>
      </c>
      <c r="EG11" s="96" t="e">
        <f t="shared" si="5"/>
        <v>#N/A</v>
      </c>
      <c r="EH11" s="96" t="e">
        <f t="shared" si="6"/>
        <v>#N/A</v>
      </c>
      <c r="EI11" s="96" t="e">
        <f t="shared" si="7"/>
        <v>#N/A</v>
      </c>
      <c r="EJ11" s="96" t="e">
        <f t="shared" si="8"/>
        <v>#N/A</v>
      </c>
      <c r="EK11" s="96" t="e">
        <f t="shared" si="9"/>
        <v>#N/A</v>
      </c>
      <c r="EL11" s="96" t="e">
        <f t="shared" si="10"/>
        <v>#N/A</v>
      </c>
      <c r="EM11" s="96" t="e">
        <f t="shared" si="11"/>
        <v>#N/A</v>
      </c>
      <c r="EN11" s="96" t="e">
        <f t="shared" si="12"/>
        <v>#N/A</v>
      </c>
      <c r="EO11" s="96" t="e">
        <f t="shared" si="13"/>
        <v>#N/A</v>
      </c>
      <c r="EP11" s="96" t="e">
        <f t="shared" si="14"/>
        <v>#N/A</v>
      </c>
      <c r="EQ11" s="96" t="e">
        <f t="shared" si="15"/>
        <v>#N/A</v>
      </c>
      <c r="ER11" s="96" t="e">
        <f t="shared" si="16"/>
        <v>#N/A</v>
      </c>
      <c r="ES11" s="96" t="e">
        <f t="shared" si="17"/>
        <v>#N/A</v>
      </c>
      <c r="ET11" s="96" t="e">
        <f t="shared" si="18"/>
        <v>#N/A</v>
      </c>
      <c r="EU11" s="96" t="e">
        <f t="shared" si="19"/>
        <v>#N/A</v>
      </c>
      <c r="EV11" s="96" t="e">
        <f t="shared" si="20"/>
        <v>#N/A</v>
      </c>
      <c r="EW11" s="96" t="e">
        <f t="shared" si="21"/>
        <v>#N/A</v>
      </c>
      <c r="EX11" s="96" t="e">
        <f t="shared" si="22"/>
        <v>#N/A</v>
      </c>
      <c r="EY11" s="96" t="e">
        <f t="shared" si="23"/>
        <v>#N/A</v>
      </c>
      <c r="EZ11" s="96" t="e">
        <f t="shared" si="24"/>
        <v>#N/A</v>
      </c>
      <c r="FA11" s="96" t="e">
        <f t="shared" si="25"/>
        <v>#N/A</v>
      </c>
      <c r="FB11" s="96" t="e">
        <f t="shared" si="26"/>
        <v>#N/A</v>
      </c>
      <c r="FC11" s="96" t="e">
        <f t="shared" si="27"/>
        <v>#N/A</v>
      </c>
      <c r="FD11" s="96" t="e">
        <f t="shared" si="28"/>
        <v>#N/A</v>
      </c>
      <c r="FE11" s="97" t="e">
        <f t="shared" si="29"/>
        <v>#N/A</v>
      </c>
    </row>
    <row r="12" spans="1:161" ht="13.45" x14ac:dyDescent="0.3">
      <c r="A12" s="8"/>
      <c r="B12" s="70">
        <f t="shared" si="30"/>
        <v>10</v>
      </c>
      <c r="C12" s="17" t="str">
        <f>'Club Champion'!C41</f>
        <v>DRIESEN, Chris</v>
      </c>
      <c r="D12" s="18" t="str">
        <f>'Club Champion'!D41</f>
        <v xml:space="preserve"> (AUS)</v>
      </c>
      <c r="E12" s="79">
        <f>IF(ISNA(VLOOKUP($C12,Batting!$B$2:$M$90,3,FALSE)),0,(VLOOKUP($C12,Batting!$B$2:$M$90,3,FALSE)))</f>
        <v>1</v>
      </c>
      <c r="F12" s="86" t="e">
        <f>INDEX(Batting_data!B$2:B$100,MATCH($C12,Batting_data!$A$2:$A$100,0))</f>
        <v>#N/A</v>
      </c>
      <c r="G12" s="87" t="e">
        <f>INDEX(Batting_data!C$2:C$100,MATCH($C12,Batting_data!$A$2:$A$100,0))</f>
        <v>#N/A</v>
      </c>
      <c r="H12" s="87" t="e">
        <f>INDEX(Batting_data!D$2:D$100,MATCH($C12,Batting_data!$A$2:$A$100,0))</f>
        <v>#N/A</v>
      </c>
      <c r="I12" s="87" t="e">
        <f>INDEX(Batting_data!E$2:E$100,MATCH($C12,Batting_data!$A$2:$A$100,0))</f>
        <v>#N/A</v>
      </c>
      <c r="J12" s="87" t="e">
        <f>INDEX(Batting_data!F$2:F$100,MATCH($C12,Batting_data!$A$2:$A$100,0))</f>
        <v>#N/A</v>
      </c>
      <c r="K12" s="87" t="e">
        <f>INDEX(Batting_data!G$2:G$100,MATCH($C12,Batting_data!$A$2:$A$100,0))</f>
        <v>#N/A</v>
      </c>
      <c r="L12" s="87" t="e">
        <f>INDEX(Batting_data!H$2:H$100,MATCH($C12,Batting_data!$A$2:$A$100,0))</f>
        <v>#N/A</v>
      </c>
      <c r="M12" s="87" t="e">
        <f>INDEX(Batting_data!I$2:I$100,MATCH($C12,Batting_data!$A$2:$A$100,0))</f>
        <v>#N/A</v>
      </c>
      <c r="N12" s="87" t="e">
        <f>INDEX(Batting_data!J$2:J$100,MATCH($C12,Batting_data!$A$2:$A$100,0))</f>
        <v>#N/A</v>
      </c>
      <c r="O12" s="87" t="e">
        <f>INDEX(Batting_data!K$2:K$100,MATCH($C12,Batting_data!$A$2:$A$100,0))</f>
        <v>#N/A</v>
      </c>
      <c r="P12" s="87" t="e">
        <f>INDEX(Batting_data!L$2:L$100,MATCH($C12,Batting_data!$A$2:$A$100,0))</f>
        <v>#N/A</v>
      </c>
      <c r="Q12" s="87" t="e">
        <f>INDEX(Batting_data!M$2:M$100,MATCH($C12,Batting_data!$A$2:$A$100,0))</f>
        <v>#N/A</v>
      </c>
      <c r="R12" s="87" t="e">
        <f>INDEX(Batting_data!N$2:N$100,MATCH($C12,Batting_data!$A$2:$A$100,0))</f>
        <v>#N/A</v>
      </c>
      <c r="S12" s="87" t="e">
        <f>INDEX(Batting_data!O$2:O$100,MATCH($C12,Batting_data!$A$2:$A$100,0))</f>
        <v>#N/A</v>
      </c>
      <c r="T12" s="87" t="e">
        <f>INDEX(Batting_data!P$2:P$100,MATCH($C12,Batting_data!$A$2:$A$100,0))</f>
        <v>#N/A</v>
      </c>
      <c r="U12" s="87" t="e">
        <f>INDEX(Batting_data!Q$2:Q$100,MATCH($C12,Batting_data!$A$2:$A$100,0))</f>
        <v>#N/A</v>
      </c>
      <c r="V12" s="87" t="e">
        <f>INDEX(Batting_data!R$2:R$100,MATCH($C12,Batting_data!$A$2:$A$100,0))</f>
        <v>#N/A</v>
      </c>
      <c r="W12" s="87" t="e">
        <f>INDEX(Batting_data!S$2:S$100,MATCH($C12,Batting_data!$A$2:$A$100,0))</f>
        <v>#N/A</v>
      </c>
      <c r="X12" s="87" t="e">
        <f>INDEX(Batting_data!T$2:T$100,MATCH($C12,Batting_data!$A$2:$A$100,0))</f>
        <v>#N/A</v>
      </c>
      <c r="Y12" s="87" t="e">
        <f>INDEX(Batting_data!U$2:U$100,MATCH($C12,Batting_data!$A$2:$A$100,0))</f>
        <v>#N/A</v>
      </c>
      <c r="Z12" s="87" t="e">
        <f>INDEX(Batting_data!V$2:V$100,MATCH($C12,Batting_data!$A$2:$A$100,0))</f>
        <v>#N/A</v>
      </c>
      <c r="AA12" s="87" t="e">
        <f>INDEX(Batting_data!W$2:W$100,MATCH($C12,Batting_data!$A$2:$A$100,0))</f>
        <v>#N/A</v>
      </c>
      <c r="AB12" s="87" t="e">
        <f>INDEX(Batting_data!X$2:X$100,MATCH($C12,Batting_data!$A$2:$A$100,0))</f>
        <v>#N/A</v>
      </c>
      <c r="AC12" s="87" t="e">
        <f>INDEX(Batting_data!Y$2:Y$100,MATCH($C12,Batting_data!$A$2:$A$100,0))</f>
        <v>#N/A</v>
      </c>
      <c r="AD12" s="87" t="e">
        <f>INDEX(Batting_data!Z$2:Z$100,MATCH($C12,Batting_data!$A$2:$A$100,0))</f>
        <v>#N/A</v>
      </c>
      <c r="AE12" s="88" t="e">
        <f>INDEX(Batting_data!AA$2:AA$100,MATCH($C12,Batting_data!$A$2:$A$100,0))</f>
        <v>#N/A</v>
      </c>
      <c r="AF12" s="89">
        <f>_xlfn.IFNA(INDEX(Bowling_data!B$2:B$100,MATCH($C12,Bowling_data!$A$2:$A$100,0)),0)</f>
        <v>0</v>
      </c>
      <c r="AG12" s="90">
        <f>_xlfn.IFNA(INDEX(Bowling_data!C$2:C$100,MATCH($C12,Bowling_data!$A$2:$A$100,0)),0)</f>
        <v>0</v>
      </c>
      <c r="AH12" s="90">
        <f>_xlfn.IFNA(INDEX(Bowling_data!D$2:D$100,MATCH($C12,Bowling_data!$A$2:$A$100,0)),0)</f>
        <v>0</v>
      </c>
      <c r="AI12" s="90">
        <f>_xlfn.IFNA(INDEX(Bowling_data!E$2:E$100,MATCH($C12,Bowling_data!$A$2:$A$100,0)),0)</f>
        <v>0</v>
      </c>
      <c r="AJ12" s="90">
        <f>_xlfn.IFNA(INDEX(Bowling_data!F$2:F$100,MATCH($C12,Bowling_data!$A$2:$A$100,0)),0)</f>
        <v>0</v>
      </c>
      <c r="AK12" s="90">
        <f>_xlfn.IFNA(INDEX(Bowling_data!G$2:G$100,MATCH($C12,Bowling_data!$A$2:$A$100,0)),0)</f>
        <v>0</v>
      </c>
      <c r="AL12" s="90">
        <f>_xlfn.IFNA(INDEX(Bowling_data!H$2:H$100,MATCH($C12,Bowling_data!$A$2:$A$100,0)),0)</f>
        <v>0</v>
      </c>
      <c r="AM12" s="90">
        <f>_xlfn.IFNA(INDEX(Bowling_data!I$2:I$100,MATCH($C12,Bowling_data!$A$2:$A$100,0)),0)</f>
        <v>0</v>
      </c>
      <c r="AN12" s="90">
        <f>_xlfn.IFNA(INDEX(Bowling_data!J$2:J$100,MATCH($C12,Bowling_data!$A$2:$A$100,0)),0)</f>
        <v>0</v>
      </c>
      <c r="AO12" s="90">
        <f>_xlfn.IFNA(INDEX(Bowling_data!K$2:K$100,MATCH($C12,Bowling_data!$A$2:$A$100,0)),0)</f>
        <v>0</v>
      </c>
      <c r="AP12" s="90">
        <f>_xlfn.IFNA(INDEX(Bowling_data!L$2:L$100,MATCH($C12,Bowling_data!$A$2:$A$100,0)),0)</f>
        <v>0</v>
      </c>
      <c r="AQ12" s="90">
        <f>_xlfn.IFNA(INDEX(Bowling_data!M$2:M$100,MATCH($C12,Bowling_data!$A$2:$A$100,0)),0)</f>
        <v>0</v>
      </c>
      <c r="AR12" s="90">
        <f>_xlfn.IFNA(INDEX(Bowling_data!N$2:N$100,MATCH($C12,Bowling_data!$A$2:$A$100,0)),0)</f>
        <v>0</v>
      </c>
      <c r="AS12" s="90">
        <f>_xlfn.IFNA(INDEX(Bowling_data!O$2:O$100,MATCH($C12,Bowling_data!$A$2:$A$100,0)),0)</f>
        <v>0</v>
      </c>
      <c r="AT12" s="90">
        <f>_xlfn.IFNA(INDEX(Bowling_data!P$2:P$100,MATCH($C12,Bowling_data!$A$2:$A$100,0)),0)</f>
        <v>0</v>
      </c>
      <c r="AU12" s="90">
        <f>_xlfn.IFNA(INDEX(Bowling_data!Q$2:Q$100,MATCH($C12,Bowling_data!$A$2:$A$100,0)),0)</f>
        <v>0</v>
      </c>
      <c r="AV12" s="90">
        <f>_xlfn.IFNA(INDEX(Bowling_data!R$2:R$100,MATCH($C12,Bowling_data!$A$2:$A$100,0)),0)</f>
        <v>0</v>
      </c>
      <c r="AW12" s="90">
        <f>_xlfn.IFNA(INDEX(Bowling_data!S$2:S$100,MATCH($C12,Bowling_data!$A$2:$A$100,0)),0)</f>
        <v>0</v>
      </c>
      <c r="AX12" s="90">
        <f>_xlfn.IFNA(INDEX(Bowling_data!T$2:T$100,MATCH($C12,Bowling_data!$A$2:$A$100,0)),0)</f>
        <v>0</v>
      </c>
      <c r="AY12" s="90">
        <f>_xlfn.IFNA(INDEX(Bowling_data!U$2:U$100,MATCH($C12,Bowling_data!$A$2:$A$100,0)),0)</f>
        <v>0</v>
      </c>
      <c r="AZ12" s="90">
        <f>_xlfn.IFNA(INDEX(Bowling_data!V$2:V$100,MATCH($C12,Bowling_data!$A$2:$A$100,0)),0)</f>
        <v>0</v>
      </c>
      <c r="BA12" s="90">
        <f>_xlfn.IFNA(INDEX(Bowling_data!W$2:W$100,MATCH($C12,Bowling_data!$A$2:$A$100,0)),0)</f>
        <v>0</v>
      </c>
      <c r="BB12" s="90">
        <f>_xlfn.IFNA(INDEX(Bowling_data!X$2:X$100,MATCH($C12,Bowling_data!$A$2:$A$100,0)),0)</f>
        <v>0</v>
      </c>
      <c r="BC12" s="90">
        <f>_xlfn.IFNA(INDEX(Bowling_data!Y$2:Y$100,MATCH($C12,Bowling_data!$A$2:$A$100,0)),0)</f>
        <v>0</v>
      </c>
      <c r="BD12" s="90">
        <f>_xlfn.IFNA(INDEX(Bowling_data!Z$2:Z$100,MATCH($C12,Bowling_data!$A$2:$A$100,0)),0)</f>
        <v>0</v>
      </c>
      <c r="BE12" s="90">
        <f>_xlfn.IFNA(INDEX(Bowling_data!AA$2:AA$100,MATCH($C12,Bowling_data!$A$2:$A$100,0)),0)</f>
        <v>0</v>
      </c>
      <c r="BF12" s="89">
        <f>_xlfn.IFNA(INDEX(Fielding_data!B$2:B$100,MATCH($C12,Fielding_data!$A$2:$A$100,0)),0)</f>
        <v>0</v>
      </c>
      <c r="BG12" s="90">
        <f>_xlfn.IFNA(INDEX(Fielding_data!C$2:C$100,MATCH($C12,Fielding_data!$A$2:$A$100,0)),0)</f>
        <v>0</v>
      </c>
      <c r="BH12" s="90">
        <f>_xlfn.IFNA(INDEX(Fielding_data!D$2:D$100,MATCH($C12,Fielding_data!$A$2:$A$100,0)),0)</f>
        <v>0</v>
      </c>
      <c r="BI12" s="90">
        <f>_xlfn.IFNA(INDEX(Fielding_data!E$2:E$100,MATCH($C12,Fielding_data!$A$2:$A$100,0)),0)</f>
        <v>0</v>
      </c>
      <c r="BJ12" s="90">
        <f>_xlfn.IFNA(INDEX(Fielding_data!F$2:F$100,MATCH($C12,Fielding_data!$A$2:$A$100,0)),0)</f>
        <v>0</v>
      </c>
      <c r="BK12" s="90">
        <f>_xlfn.IFNA(INDEX(Fielding_data!G$2:G$100,MATCH($C12,Fielding_data!$A$2:$A$100,0)),0)</f>
        <v>0</v>
      </c>
      <c r="BL12" s="90">
        <f>_xlfn.IFNA(INDEX(Fielding_data!H$2:H$100,MATCH($C12,Fielding_data!$A$2:$A$100,0)),0)</f>
        <v>0</v>
      </c>
      <c r="BM12" s="90">
        <f>_xlfn.IFNA(INDEX(Fielding_data!I$2:I$100,MATCH($C12,Fielding_data!$A$2:$A$100,0)),0)</f>
        <v>0</v>
      </c>
      <c r="BN12" s="90">
        <f>_xlfn.IFNA(INDEX(Fielding_data!J$2:J$100,MATCH($C12,Fielding_data!$A$2:$A$100,0)),0)</f>
        <v>0</v>
      </c>
      <c r="BO12" s="90">
        <f>_xlfn.IFNA(INDEX(Fielding_data!K$2:K$100,MATCH($C12,Fielding_data!$A$2:$A$100,0)),0)</f>
        <v>0</v>
      </c>
      <c r="BP12" s="90">
        <f>_xlfn.IFNA(INDEX(Fielding_data!L$2:L$100,MATCH($C12,Fielding_data!$A$2:$A$100,0)),0)</f>
        <v>0</v>
      </c>
      <c r="BQ12" s="90">
        <f>_xlfn.IFNA(INDEX(Fielding_data!M$2:M$100,MATCH($C12,Fielding_data!$A$2:$A$100,0)),0)</f>
        <v>0</v>
      </c>
      <c r="BR12" s="90">
        <f>_xlfn.IFNA(INDEX(Fielding_data!N$2:N$100,MATCH($C12,Fielding_data!$A$2:$A$100,0)),0)</f>
        <v>0</v>
      </c>
      <c r="BS12" s="90">
        <f>_xlfn.IFNA(INDEX(Fielding_data!O$2:O$100,MATCH($C12,Fielding_data!$A$2:$A$100,0)),0)</f>
        <v>0</v>
      </c>
      <c r="BT12" s="90">
        <f>_xlfn.IFNA(INDEX(Fielding_data!P$2:P$100,MATCH($C12,Fielding_data!$A$2:$A$100,0)),0)</f>
        <v>0</v>
      </c>
      <c r="BU12" s="90">
        <f>_xlfn.IFNA(INDEX(Fielding_data!Q$2:Q$100,MATCH($C12,Fielding_data!$A$2:$A$100,0)),0)</f>
        <v>0</v>
      </c>
      <c r="BV12" s="90">
        <f>_xlfn.IFNA(INDEX(Fielding_data!R$2:R$100,MATCH($C12,Fielding_data!$A$2:$A$100,0)),0)</f>
        <v>0</v>
      </c>
      <c r="BW12" s="90">
        <f>_xlfn.IFNA(INDEX(Fielding_data!S$2:S$100,MATCH($C12,Fielding_data!$A$2:$A$100,0)),0)</f>
        <v>0</v>
      </c>
      <c r="BX12" s="90">
        <f>_xlfn.IFNA(INDEX(Fielding_data!T$2:T$100,MATCH($C12,Fielding_data!$A$2:$A$100,0)),0)</f>
        <v>0</v>
      </c>
      <c r="BY12" s="90">
        <f>_xlfn.IFNA(INDEX(Fielding_data!U$2:U$100,MATCH($C12,Fielding_data!$A$2:$A$100,0)),0)</f>
        <v>0</v>
      </c>
      <c r="BZ12" s="90">
        <f>_xlfn.IFNA(INDEX(Fielding_data!V$2:V$100,MATCH($C12,Fielding_data!$A$2:$A$100,0)),0)</f>
        <v>0</v>
      </c>
      <c r="CA12" s="90">
        <f>_xlfn.IFNA(INDEX(Fielding_data!W$2:W$100,MATCH($C12,Fielding_data!$A$2:$A$100,0)),0)</f>
        <v>0</v>
      </c>
      <c r="CB12" s="90">
        <f>_xlfn.IFNA(INDEX(Fielding_data!X$2:X$100,MATCH($C12,Fielding_data!$A$2:$A$100,0)),0)</f>
        <v>0</v>
      </c>
      <c r="CC12" s="90">
        <f>_xlfn.IFNA(INDEX(Fielding_data!Y$2:Y$100,MATCH($C12,Fielding_data!$A$2:$A$100,0)),0)</f>
        <v>0</v>
      </c>
      <c r="CD12" s="90">
        <f>_xlfn.IFNA(INDEX(Fielding_data!Z$2:Z$100,MATCH($C12,Fielding_data!$A$2:$A$100,0)),0)</f>
        <v>0</v>
      </c>
      <c r="CE12" s="90">
        <f>_xlfn.IFNA(INDEX(Fielding_data!AA$2:AA$100,MATCH($C12,Fielding_data!$A$2:$A$100,0)),0)</f>
        <v>0</v>
      </c>
      <c r="CF12" s="89" t="e">
        <f t="shared" si="31"/>
        <v>#N/A</v>
      </c>
      <c r="CG12" s="90" t="e">
        <f t="shared" si="32"/>
        <v>#N/A</v>
      </c>
      <c r="CH12" s="90" t="e">
        <f t="shared" si="33"/>
        <v>#N/A</v>
      </c>
      <c r="CI12" s="90" t="e">
        <f t="shared" si="34"/>
        <v>#N/A</v>
      </c>
      <c r="CJ12" s="90" t="e">
        <f t="shared" si="35"/>
        <v>#N/A</v>
      </c>
      <c r="CK12" s="90" t="e">
        <f t="shared" si="36"/>
        <v>#N/A</v>
      </c>
      <c r="CL12" s="90" t="e">
        <f t="shared" si="37"/>
        <v>#N/A</v>
      </c>
      <c r="CM12" s="90" t="e">
        <f t="shared" si="38"/>
        <v>#N/A</v>
      </c>
      <c r="CN12" s="90" t="e">
        <f t="shared" si="39"/>
        <v>#N/A</v>
      </c>
      <c r="CO12" s="90" t="e">
        <f t="shared" si="40"/>
        <v>#N/A</v>
      </c>
      <c r="CP12" s="90" t="e">
        <f t="shared" si="41"/>
        <v>#N/A</v>
      </c>
      <c r="CQ12" s="90" t="e">
        <f t="shared" si="42"/>
        <v>#N/A</v>
      </c>
      <c r="CR12" s="90" t="e">
        <f t="shared" si="43"/>
        <v>#N/A</v>
      </c>
      <c r="CS12" s="90" t="e">
        <f t="shared" si="44"/>
        <v>#N/A</v>
      </c>
      <c r="CT12" s="90" t="e">
        <f t="shared" si="45"/>
        <v>#N/A</v>
      </c>
      <c r="CU12" s="90" t="e">
        <f t="shared" si="46"/>
        <v>#N/A</v>
      </c>
      <c r="CV12" s="90" t="e">
        <f t="shared" si="47"/>
        <v>#N/A</v>
      </c>
      <c r="CW12" s="90" t="e">
        <f t="shared" si="48"/>
        <v>#N/A</v>
      </c>
      <c r="CX12" s="90" t="e">
        <f t="shared" si="49"/>
        <v>#N/A</v>
      </c>
      <c r="CY12" s="90" t="e">
        <f t="shared" si="50"/>
        <v>#N/A</v>
      </c>
      <c r="CZ12" s="90" t="e">
        <f t="shared" si="51"/>
        <v>#N/A</v>
      </c>
      <c r="DA12" s="90" t="e">
        <f t="shared" si="52"/>
        <v>#N/A</v>
      </c>
      <c r="DB12" s="90" t="e">
        <f t="shared" si="53"/>
        <v>#N/A</v>
      </c>
      <c r="DC12" s="90" t="e">
        <f t="shared" si="54"/>
        <v>#N/A</v>
      </c>
      <c r="DD12" s="90" t="e">
        <f t="shared" si="55"/>
        <v>#N/A</v>
      </c>
      <c r="DE12" s="91" t="e">
        <f t="shared" si="56"/>
        <v>#N/A</v>
      </c>
      <c r="DF12" s="92" t="e">
        <f t="shared" si="57"/>
        <v>#N/A</v>
      </c>
      <c r="DG12" s="93" t="e">
        <f t="shared" si="1"/>
        <v>#N/A</v>
      </c>
      <c r="DH12" s="93" t="e">
        <f t="shared" si="2"/>
        <v>#N/A</v>
      </c>
      <c r="DI12" s="93" t="e">
        <f t="shared" si="58"/>
        <v>#N/A</v>
      </c>
      <c r="DJ12" s="93" t="e">
        <f t="shared" si="59"/>
        <v>#N/A</v>
      </c>
      <c r="DK12" s="93" t="e">
        <f t="shared" si="60"/>
        <v>#N/A</v>
      </c>
      <c r="DL12" s="93" t="e">
        <f t="shared" si="61"/>
        <v>#N/A</v>
      </c>
      <c r="DM12" s="93" t="e">
        <f t="shared" si="62"/>
        <v>#N/A</v>
      </c>
      <c r="DN12" s="93" t="e">
        <f t="shared" si="63"/>
        <v>#N/A</v>
      </c>
      <c r="DO12" s="93" t="e">
        <f t="shared" si="64"/>
        <v>#N/A</v>
      </c>
      <c r="DP12" s="93" t="e">
        <f t="shared" si="65"/>
        <v>#N/A</v>
      </c>
      <c r="DQ12" s="93" t="e">
        <f t="shared" si="66"/>
        <v>#N/A</v>
      </c>
      <c r="DR12" s="93" t="e">
        <f t="shared" si="67"/>
        <v>#N/A</v>
      </c>
      <c r="DS12" s="93" t="e">
        <f t="shared" si="68"/>
        <v>#N/A</v>
      </c>
      <c r="DT12" s="93" t="e">
        <f t="shared" si="69"/>
        <v>#N/A</v>
      </c>
      <c r="DU12" s="93" t="e">
        <f t="shared" si="70"/>
        <v>#N/A</v>
      </c>
      <c r="DV12" s="93" t="e">
        <f t="shared" si="71"/>
        <v>#N/A</v>
      </c>
      <c r="DW12" s="93" t="e">
        <f t="shared" si="72"/>
        <v>#N/A</v>
      </c>
      <c r="DX12" s="93" t="e">
        <f t="shared" si="73"/>
        <v>#N/A</v>
      </c>
      <c r="DY12" s="93" t="e">
        <f t="shared" si="74"/>
        <v>#N/A</v>
      </c>
      <c r="DZ12" s="93" t="e">
        <f t="shared" si="75"/>
        <v>#N/A</v>
      </c>
      <c r="EA12" s="93" t="e">
        <f t="shared" si="76"/>
        <v>#N/A</v>
      </c>
      <c r="EB12" s="93" t="e">
        <f t="shared" si="77"/>
        <v>#N/A</v>
      </c>
      <c r="EC12" s="93" t="e">
        <f t="shared" si="78"/>
        <v>#N/A</v>
      </c>
      <c r="ED12" s="93" t="e">
        <f t="shared" si="79"/>
        <v>#N/A</v>
      </c>
      <c r="EE12" s="94" t="e">
        <f t="shared" si="80"/>
        <v>#N/A</v>
      </c>
      <c r="EF12" s="95" t="e">
        <f t="shared" si="4"/>
        <v>#N/A</v>
      </c>
      <c r="EG12" s="96" t="e">
        <f t="shared" si="5"/>
        <v>#N/A</v>
      </c>
      <c r="EH12" s="96" t="e">
        <f t="shared" si="6"/>
        <v>#N/A</v>
      </c>
      <c r="EI12" s="96" t="e">
        <f t="shared" si="7"/>
        <v>#N/A</v>
      </c>
      <c r="EJ12" s="96" t="e">
        <f t="shared" si="8"/>
        <v>#N/A</v>
      </c>
      <c r="EK12" s="96" t="e">
        <f t="shared" si="9"/>
        <v>#N/A</v>
      </c>
      <c r="EL12" s="96" t="e">
        <f t="shared" si="10"/>
        <v>#N/A</v>
      </c>
      <c r="EM12" s="96" t="e">
        <f t="shared" si="11"/>
        <v>#N/A</v>
      </c>
      <c r="EN12" s="96" t="e">
        <f t="shared" si="12"/>
        <v>#N/A</v>
      </c>
      <c r="EO12" s="96" t="e">
        <f t="shared" si="13"/>
        <v>#N/A</v>
      </c>
      <c r="EP12" s="96" t="e">
        <f t="shared" si="14"/>
        <v>#N/A</v>
      </c>
      <c r="EQ12" s="96" t="e">
        <f t="shared" si="15"/>
        <v>#N/A</v>
      </c>
      <c r="ER12" s="96" t="e">
        <f t="shared" si="16"/>
        <v>#N/A</v>
      </c>
      <c r="ES12" s="96" t="e">
        <f t="shared" si="17"/>
        <v>#N/A</v>
      </c>
      <c r="ET12" s="96" t="e">
        <f t="shared" si="18"/>
        <v>#N/A</v>
      </c>
      <c r="EU12" s="96" t="e">
        <f t="shared" si="19"/>
        <v>#N/A</v>
      </c>
      <c r="EV12" s="96" t="e">
        <f t="shared" si="20"/>
        <v>#N/A</v>
      </c>
      <c r="EW12" s="96" t="e">
        <f t="shared" si="21"/>
        <v>#N/A</v>
      </c>
      <c r="EX12" s="96" t="e">
        <f t="shared" si="22"/>
        <v>#N/A</v>
      </c>
      <c r="EY12" s="96" t="e">
        <f t="shared" si="23"/>
        <v>#N/A</v>
      </c>
      <c r="EZ12" s="96" t="e">
        <f t="shared" si="24"/>
        <v>#N/A</v>
      </c>
      <c r="FA12" s="96" t="e">
        <f t="shared" si="25"/>
        <v>#N/A</v>
      </c>
      <c r="FB12" s="96" t="e">
        <f t="shared" si="26"/>
        <v>#N/A</v>
      </c>
      <c r="FC12" s="96" t="e">
        <f t="shared" si="27"/>
        <v>#N/A</v>
      </c>
      <c r="FD12" s="96" t="e">
        <f t="shared" si="28"/>
        <v>#N/A</v>
      </c>
      <c r="FE12" s="97" t="e">
        <f t="shared" si="29"/>
        <v>#N/A</v>
      </c>
    </row>
    <row r="13" spans="1:161" ht="13.45" x14ac:dyDescent="0.3">
      <c r="A13" s="8"/>
      <c r="B13" s="70">
        <f t="shared" si="30"/>
        <v>11</v>
      </c>
      <c r="C13" s="17" t="str">
        <f>'Club Champion'!C47</f>
        <v>PINDER, Jesse</v>
      </c>
      <c r="D13" s="18" t="str">
        <f>'Club Champion'!D47</f>
        <v xml:space="preserve"> (AUS)</v>
      </c>
      <c r="E13" s="79">
        <f>IF(ISNA(VLOOKUP($C13,Batting!$B$2:$M$90,3,FALSE)),0,(VLOOKUP($C13,Batting!$B$2:$M$90,3,FALSE)))</f>
        <v>1</v>
      </c>
      <c r="F13" s="86" t="e">
        <f>INDEX(Batting_data!B$2:B$100,MATCH($C13,Batting_data!$A$2:$A$100,0))</f>
        <v>#N/A</v>
      </c>
      <c r="G13" s="87" t="e">
        <f>INDEX(Batting_data!C$2:C$100,MATCH($C13,Batting_data!$A$2:$A$100,0))</f>
        <v>#N/A</v>
      </c>
      <c r="H13" s="87" t="e">
        <f>INDEX(Batting_data!D$2:D$100,MATCH($C13,Batting_data!$A$2:$A$100,0))</f>
        <v>#N/A</v>
      </c>
      <c r="I13" s="87" t="e">
        <f>INDEX(Batting_data!E$2:E$100,MATCH($C13,Batting_data!$A$2:$A$100,0))</f>
        <v>#N/A</v>
      </c>
      <c r="J13" s="87" t="e">
        <f>INDEX(Batting_data!F$2:F$100,MATCH($C13,Batting_data!$A$2:$A$100,0))</f>
        <v>#N/A</v>
      </c>
      <c r="K13" s="87" t="e">
        <f>INDEX(Batting_data!G$2:G$100,MATCH($C13,Batting_data!$A$2:$A$100,0))</f>
        <v>#N/A</v>
      </c>
      <c r="L13" s="87" t="e">
        <f>INDEX(Batting_data!H$2:H$100,MATCH($C13,Batting_data!$A$2:$A$100,0))</f>
        <v>#N/A</v>
      </c>
      <c r="M13" s="87" t="e">
        <f>INDEX(Batting_data!I$2:I$100,MATCH($C13,Batting_data!$A$2:$A$100,0))</f>
        <v>#N/A</v>
      </c>
      <c r="N13" s="87" t="e">
        <f>INDEX(Batting_data!J$2:J$100,MATCH($C13,Batting_data!$A$2:$A$100,0))</f>
        <v>#N/A</v>
      </c>
      <c r="O13" s="87" t="e">
        <f>INDEX(Batting_data!K$2:K$100,MATCH($C13,Batting_data!$A$2:$A$100,0))</f>
        <v>#N/A</v>
      </c>
      <c r="P13" s="87" t="e">
        <f>INDEX(Batting_data!L$2:L$100,MATCH($C13,Batting_data!$A$2:$A$100,0))</f>
        <v>#N/A</v>
      </c>
      <c r="Q13" s="87" t="e">
        <f>INDEX(Batting_data!M$2:M$100,MATCH($C13,Batting_data!$A$2:$A$100,0))</f>
        <v>#N/A</v>
      </c>
      <c r="R13" s="87" t="e">
        <f>INDEX(Batting_data!N$2:N$100,MATCH($C13,Batting_data!$A$2:$A$100,0))</f>
        <v>#N/A</v>
      </c>
      <c r="S13" s="87" t="e">
        <f>INDEX(Batting_data!O$2:O$100,MATCH($C13,Batting_data!$A$2:$A$100,0))</f>
        <v>#N/A</v>
      </c>
      <c r="T13" s="87" t="e">
        <f>INDEX(Batting_data!P$2:P$100,MATCH($C13,Batting_data!$A$2:$A$100,0))</f>
        <v>#N/A</v>
      </c>
      <c r="U13" s="87" t="e">
        <f>INDEX(Batting_data!Q$2:Q$100,MATCH($C13,Batting_data!$A$2:$A$100,0))</f>
        <v>#N/A</v>
      </c>
      <c r="V13" s="87" t="e">
        <f>INDEX(Batting_data!R$2:R$100,MATCH($C13,Batting_data!$A$2:$A$100,0))</f>
        <v>#N/A</v>
      </c>
      <c r="W13" s="87" t="e">
        <f>INDEX(Batting_data!S$2:S$100,MATCH($C13,Batting_data!$A$2:$A$100,0))</f>
        <v>#N/A</v>
      </c>
      <c r="X13" s="87" t="e">
        <f>INDEX(Batting_data!T$2:T$100,MATCH($C13,Batting_data!$A$2:$A$100,0))</f>
        <v>#N/A</v>
      </c>
      <c r="Y13" s="87" t="e">
        <f>INDEX(Batting_data!U$2:U$100,MATCH($C13,Batting_data!$A$2:$A$100,0))</f>
        <v>#N/A</v>
      </c>
      <c r="Z13" s="87" t="e">
        <f>INDEX(Batting_data!V$2:V$100,MATCH($C13,Batting_data!$A$2:$A$100,0))</f>
        <v>#N/A</v>
      </c>
      <c r="AA13" s="87" t="e">
        <f>INDEX(Batting_data!W$2:W$100,MATCH($C13,Batting_data!$A$2:$A$100,0))</f>
        <v>#N/A</v>
      </c>
      <c r="AB13" s="87" t="e">
        <f>INDEX(Batting_data!X$2:X$100,MATCH($C13,Batting_data!$A$2:$A$100,0))</f>
        <v>#N/A</v>
      </c>
      <c r="AC13" s="87" t="e">
        <f>INDEX(Batting_data!Y$2:Y$100,MATCH($C13,Batting_data!$A$2:$A$100,0))</f>
        <v>#N/A</v>
      </c>
      <c r="AD13" s="87" t="e">
        <f>INDEX(Batting_data!Z$2:Z$100,MATCH($C13,Batting_data!$A$2:$A$100,0))</f>
        <v>#N/A</v>
      </c>
      <c r="AE13" s="88" t="e">
        <f>INDEX(Batting_data!AA$2:AA$100,MATCH($C13,Batting_data!$A$2:$A$100,0))</f>
        <v>#N/A</v>
      </c>
      <c r="AF13" s="89">
        <f>_xlfn.IFNA(INDEX(Bowling_data!B$2:B$100,MATCH($C13,Bowling_data!$A$2:$A$100,0)),0)</f>
        <v>0</v>
      </c>
      <c r="AG13" s="90">
        <f>_xlfn.IFNA(INDEX(Bowling_data!C$2:C$100,MATCH($C13,Bowling_data!$A$2:$A$100,0)),0)</f>
        <v>0</v>
      </c>
      <c r="AH13" s="90">
        <f>_xlfn.IFNA(INDEX(Bowling_data!D$2:D$100,MATCH($C13,Bowling_data!$A$2:$A$100,0)),0)</f>
        <v>0</v>
      </c>
      <c r="AI13" s="90">
        <f>_xlfn.IFNA(INDEX(Bowling_data!E$2:E$100,MATCH($C13,Bowling_data!$A$2:$A$100,0)),0)</f>
        <v>0</v>
      </c>
      <c r="AJ13" s="90">
        <f>_xlfn.IFNA(INDEX(Bowling_data!F$2:F$100,MATCH($C13,Bowling_data!$A$2:$A$100,0)),0)</f>
        <v>0</v>
      </c>
      <c r="AK13" s="90">
        <f>_xlfn.IFNA(INDEX(Bowling_data!G$2:G$100,MATCH($C13,Bowling_data!$A$2:$A$100,0)),0)</f>
        <v>0</v>
      </c>
      <c r="AL13" s="90">
        <f>_xlfn.IFNA(INDEX(Bowling_data!H$2:H$100,MATCH($C13,Bowling_data!$A$2:$A$100,0)),0)</f>
        <v>0</v>
      </c>
      <c r="AM13" s="90">
        <f>_xlfn.IFNA(INDEX(Bowling_data!I$2:I$100,MATCH($C13,Bowling_data!$A$2:$A$100,0)),0)</f>
        <v>0</v>
      </c>
      <c r="AN13" s="90">
        <f>_xlfn.IFNA(INDEX(Bowling_data!J$2:J$100,MATCH($C13,Bowling_data!$A$2:$A$100,0)),0)</f>
        <v>0</v>
      </c>
      <c r="AO13" s="90">
        <f>_xlfn.IFNA(INDEX(Bowling_data!K$2:K$100,MATCH($C13,Bowling_data!$A$2:$A$100,0)),0)</f>
        <v>0</v>
      </c>
      <c r="AP13" s="90">
        <f>_xlfn.IFNA(INDEX(Bowling_data!L$2:L$100,MATCH($C13,Bowling_data!$A$2:$A$100,0)),0)</f>
        <v>0</v>
      </c>
      <c r="AQ13" s="90">
        <f>_xlfn.IFNA(INDEX(Bowling_data!M$2:M$100,MATCH($C13,Bowling_data!$A$2:$A$100,0)),0)</f>
        <v>0</v>
      </c>
      <c r="AR13" s="90">
        <f>_xlfn.IFNA(INDEX(Bowling_data!N$2:N$100,MATCH($C13,Bowling_data!$A$2:$A$100,0)),0)</f>
        <v>0</v>
      </c>
      <c r="AS13" s="90">
        <f>_xlfn.IFNA(INDEX(Bowling_data!O$2:O$100,MATCH($C13,Bowling_data!$A$2:$A$100,0)),0)</f>
        <v>0</v>
      </c>
      <c r="AT13" s="90">
        <f>_xlfn.IFNA(INDEX(Bowling_data!P$2:P$100,MATCH($C13,Bowling_data!$A$2:$A$100,0)),0)</f>
        <v>0</v>
      </c>
      <c r="AU13" s="90">
        <f>_xlfn.IFNA(INDEX(Bowling_data!Q$2:Q$100,MATCH($C13,Bowling_data!$A$2:$A$100,0)),0)</f>
        <v>0</v>
      </c>
      <c r="AV13" s="90">
        <f>_xlfn.IFNA(INDEX(Bowling_data!R$2:R$100,MATCH($C13,Bowling_data!$A$2:$A$100,0)),0)</f>
        <v>0</v>
      </c>
      <c r="AW13" s="90">
        <f>_xlfn.IFNA(INDEX(Bowling_data!S$2:S$100,MATCH($C13,Bowling_data!$A$2:$A$100,0)),0)</f>
        <v>0</v>
      </c>
      <c r="AX13" s="90">
        <f>_xlfn.IFNA(INDEX(Bowling_data!T$2:T$100,MATCH($C13,Bowling_data!$A$2:$A$100,0)),0)</f>
        <v>0</v>
      </c>
      <c r="AY13" s="90">
        <f>_xlfn.IFNA(INDEX(Bowling_data!U$2:U$100,MATCH($C13,Bowling_data!$A$2:$A$100,0)),0)</f>
        <v>0</v>
      </c>
      <c r="AZ13" s="90">
        <f>_xlfn.IFNA(INDEX(Bowling_data!V$2:V$100,MATCH($C13,Bowling_data!$A$2:$A$100,0)),0)</f>
        <v>0</v>
      </c>
      <c r="BA13" s="90">
        <f>_xlfn.IFNA(INDEX(Bowling_data!W$2:W$100,MATCH($C13,Bowling_data!$A$2:$A$100,0)),0)</f>
        <v>0</v>
      </c>
      <c r="BB13" s="90">
        <f>_xlfn.IFNA(INDEX(Bowling_data!X$2:X$100,MATCH($C13,Bowling_data!$A$2:$A$100,0)),0)</f>
        <v>0</v>
      </c>
      <c r="BC13" s="90">
        <f>_xlfn.IFNA(INDEX(Bowling_data!Y$2:Y$100,MATCH($C13,Bowling_data!$A$2:$A$100,0)),0)</f>
        <v>0</v>
      </c>
      <c r="BD13" s="90">
        <f>_xlfn.IFNA(INDEX(Bowling_data!Z$2:Z$100,MATCH($C13,Bowling_data!$A$2:$A$100,0)),0)</f>
        <v>0</v>
      </c>
      <c r="BE13" s="90">
        <f>_xlfn.IFNA(INDEX(Bowling_data!AA$2:AA$100,MATCH($C13,Bowling_data!$A$2:$A$100,0)),0)</f>
        <v>0</v>
      </c>
      <c r="BF13" s="89">
        <f>_xlfn.IFNA(INDEX(Fielding_data!B$2:B$100,MATCH($C13,Fielding_data!$A$2:$A$100,0)),0)</f>
        <v>0</v>
      </c>
      <c r="BG13" s="90">
        <f>_xlfn.IFNA(INDEX(Fielding_data!C$2:C$100,MATCH($C13,Fielding_data!$A$2:$A$100,0)),0)</f>
        <v>0</v>
      </c>
      <c r="BH13" s="90">
        <f>_xlfn.IFNA(INDEX(Fielding_data!D$2:D$100,MATCH($C13,Fielding_data!$A$2:$A$100,0)),0)</f>
        <v>0</v>
      </c>
      <c r="BI13" s="90">
        <f>_xlfn.IFNA(INDEX(Fielding_data!E$2:E$100,MATCH($C13,Fielding_data!$A$2:$A$100,0)),0)</f>
        <v>0</v>
      </c>
      <c r="BJ13" s="90">
        <f>_xlfn.IFNA(INDEX(Fielding_data!F$2:F$100,MATCH($C13,Fielding_data!$A$2:$A$100,0)),0)</f>
        <v>0</v>
      </c>
      <c r="BK13" s="90">
        <f>_xlfn.IFNA(INDEX(Fielding_data!G$2:G$100,MATCH($C13,Fielding_data!$A$2:$A$100,0)),0)</f>
        <v>0</v>
      </c>
      <c r="BL13" s="90">
        <f>_xlfn.IFNA(INDEX(Fielding_data!H$2:H$100,MATCH($C13,Fielding_data!$A$2:$A$100,0)),0)</f>
        <v>0</v>
      </c>
      <c r="BM13" s="90">
        <f>_xlfn.IFNA(INDEX(Fielding_data!I$2:I$100,MATCH($C13,Fielding_data!$A$2:$A$100,0)),0)</f>
        <v>0</v>
      </c>
      <c r="BN13" s="90">
        <f>_xlfn.IFNA(INDEX(Fielding_data!J$2:J$100,MATCH($C13,Fielding_data!$A$2:$A$100,0)),0)</f>
        <v>0</v>
      </c>
      <c r="BO13" s="90">
        <f>_xlfn.IFNA(INDEX(Fielding_data!K$2:K$100,MATCH($C13,Fielding_data!$A$2:$A$100,0)),0)</f>
        <v>0</v>
      </c>
      <c r="BP13" s="90">
        <f>_xlfn.IFNA(INDEX(Fielding_data!L$2:L$100,MATCH($C13,Fielding_data!$A$2:$A$100,0)),0)</f>
        <v>0</v>
      </c>
      <c r="BQ13" s="90">
        <f>_xlfn.IFNA(INDEX(Fielding_data!M$2:M$100,MATCH($C13,Fielding_data!$A$2:$A$100,0)),0)</f>
        <v>0</v>
      </c>
      <c r="BR13" s="90">
        <f>_xlfn.IFNA(INDEX(Fielding_data!N$2:N$100,MATCH($C13,Fielding_data!$A$2:$A$100,0)),0)</f>
        <v>0</v>
      </c>
      <c r="BS13" s="90">
        <f>_xlfn.IFNA(INDEX(Fielding_data!O$2:O$100,MATCH($C13,Fielding_data!$A$2:$A$100,0)),0)</f>
        <v>0</v>
      </c>
      <c r="BT13" s="90">
        <f>_xlfn.IFNA(INDEX(Fielding_data!P$2:P$100,MATCH($C13,Fielding_data!$A$2:$A$100,0)),0)</f>
        <v>0</v>
      </c>
      <c r="BU13" s="90">
        <f>_xlfn.IFNA(INDEX(Fielding_data!Q$2:Q$100,MATCH($C13,Fielding_data!$A$2:$A$100,0)),0)</f>
        <v>0</v>
      </c>
      <c r="BV13" s="90">
        <f>_xlfn.IFNA(INDEX(Fielding_data!R$2:R$100,MATCH($C13,Fielding_data!$A$2:$A$100,0)),0)</f>
        <v>0</v>
      </c>
      <c r="BW13" s="90">
        <f>_xlfn.IFNA(INDEX(Fielding_data!S$2:S$100,MATCH($C13,Fielding_data!$A$2:$A$100,0)),0)</f>
        <v>0</v>
      </c>
      <c r="BX13" s="90">
        <f>_xlfn.IFNA(INDEX(Fielding_data!T$2:T$100,MATCH($C13,Fielding_data!$A$2:$A$100,0)),0)</f>
        <v>0</v>
      </c>
      <c r="BY13" s="90">
        <f>_xlfn.IFNA(INDEX(Fielding_data!U$2:U$100,MATCH($C13,Fielding_data!$A$2:$A$100,0)),0)</f>
        <v>0</v>
      </c>
      <c r="BZ13" s="90">
        <f>_xlfn.IFNA(INDEX(Fielding_data!V$2:V$100,MATCH($C13,Fielding_data!$A$2:$A$100,0)),0)</f>
        <v>0</v>
      </c>
      <c r="CA13" s="90">
        <f>_xlfn.IFNA(INDEX(Fielding_data!W$2:W$100,MATCH($C13,Fielding_data!$A$2:$A$100,0)),0)</f>
        <v>0</v>
      </c>
      <c r="CB13" s="90">
        <f>_xlfn.IFNA(INDEX(Fielding_data!X$2:X$100,MATCH($C13,Fielding_data!$A$2:$A$100,0)),0)</f>
        <v>0</v>
      </c>
      <c r="CC13" s="90">
        <f>_xlfn.IFNA(INDEX(Fielding_data!Y$2:Y$100,MATCH($C13,Fielding_data!$A$2:$A$100,0)),0)</f>
        <v>0</v>
      </c>
      <c r="CD13" s="90">
        <f>_xlfn.IFNA(INDEX(Fielding_data!Z$2:Z$100,MATCH($C13,Fielding_data!$A$2:$A$100,0)),0)</f>
        <v>0</v>
      </c>
      <c r="CE13" s="90">
        <f>_xlfn.IFNA(INDEX(Fielding_data!AA$2:AA$100,MATCH($C13,Fielding_data!$A$2:$A$100,0)),0)</f>
        <v>0</v>
      </c>
      <c r="CF13" s="89" t="e">
        <f t="shared" si="31"/>
        <v>#N/A</v>
      </c>
      <c r="CG13" s="90" t="e">
        <f t="shared" si="32"/>
        <v>#N/A</v>
      </c>
      <c r="CH13" s="90" t="e">
        <f t="shared" si="33"/>
        <v>#N/A</v>
      </c>
      <c r="CI13" s="90" t="e">
        <f t="shared" si="34"/>
        <v>#N/A</v>
      </c>
      <c r="CJ13" s="90" t="e">
        <f t="shared" si="35"/>
        <v>#N/A</v>
      </c>
      <c r="CK13" s="90" t="e">
        <f t="shared" si="36"/>
        <v>#N/A</v>
      </c>
      <c r="CL13" s="90" t="e">
        <f t="shared" si="37"/>
        <v>#N/A</v>
      </c>
      <c r="CM13" s="90" t="e">
        <f t="shared" si="38"/>
        <v>#N/A</v>
      </c>
      <c r="CN13" s="90" t="e">
        <f t="shared" si="39"/>
        <v>#N/A</v>
      </c>
      <c r="CO13" s="90" t="e">
        <f t="shared" si="40"/>
        <v>#N/A</v>
      </c>
      <c r="CP13" s="90" t="e">
        <f t="shared" si="41"/>
        <v>#N/A</v>
      </c>
      <c r="CQ13" s="90" t="e">
        <f t="shared" si="42"/>
        <v>#N/A</v>
      </c>
      <c r="CR13" s="90" t="e">
        <f t="shared" si="43"/>
        <v>#N/A</v>
      </c>
      <c r="CS13" s="90" t="e">
        <f t="shared" si="44"/>
        <v>#N/A</v>
      </c>
      <c r="CT13" s="90" t="e">
        <f t="shared" si="45"/>
        <v>#N/A</v>
      </c>
      <c r="CU13" s="90" t="e">
        <f t="shared" si="46"/>
        <v>#N/A</v>
      </c>
      <c r="CV13" s="90" t="e">
        <f t="shared" si="47"/>
        <v>#N/A</v>
      </c>
      <c r="CW13" s="90" t="e">
        <f t="shared" si="48"/>
        <v>#N/A</v>
      </c>
      <c r="CX13" s="90" t="e">
        <f t="shared" si="49"/>
        <v>#N/A</v>
      </c>
      <c r="CY13" s="90" t="e">
        <f t="shared" si="50"/>
        <v>#N/A</v>
      </c>
      <c r="CZ13" s="90" t="e">
        <f t="shared" si="51"/>
        <v>#N/A</v>
      </c>
      <c r="DA13" s="90" t="e">
        <f t="shared" si="52"/>
        <v>#N/A</v>
      </c>
      <c r="DB13" s="90" t="e">
        <f t="shared" si="53"/>
        <v>#N/A</v>
      </c>
      <c r="DC13" s="90" t="e">
        <f t="shared" si="54"/>
        <v>#N/A</v>
      </c>
      <c r="DD13" s="90" t="e">
        <f t="shared" si="55"/>
        <v>#N/A</v>
      </c>
      <c r="DE13" s="91" t="e">
        <f t="shared" si="56"/>
        <v>#N/A</v>
      </c>
      <c r="DF13" s="92" t="e">
        <f t="shared" si="57"/>
        <v>#N/A</v>
      </c>
      <c r="DG13" s="93" t="e">
        <f t="shared" si="1"/>
        <v>#N/A</v>
      </c>
      <c r="DH13" s="93" t="e">
        <f t="shared" si="2"/>
        <v>#N/A</v>
      </c>
      <c r="DI13" s="93" t="e">
        <f t="shared" si="58"/>
        <v>#N/A</v>
      </c>
      <c r="DJ13" s="93" t="e">
        <f t="shared" si="59"/>
        <v>#N/A</v>
      </c>
      <c r="DK13" s="93" t="e">
        <f t="shared" si="60"/>
        <v>#N/A</v>
      </c>
      <c r="DL13" s="93" t="e">
        <f t="shared" si="61"/>
        <v>#N/A</v>
      </c>
      <c r="DM13" s="93" t="e">
        <f t="shared" si="62"/>
        <v>#N/A</v>
      </c>
      <c r="DN13" s="93" t="e">
        <f t="shared" si="63"/>
        <v>#N/A</v>
      </c>
      <c r="DO13" s="93" t="e">
        <f t="shared" si="64"/>
        <v>#N/A</v>
      </c>
      <c r="DP13" s="93" t="e">
        <f t="shared" si="65"/>
        <v>#N/A</v>
      </c>
      <c r="DQ13" s="93" t="e">
        <f t="shared" si="66"/>
        <v>#N/A</v>
      </c>
      <c r="DR13" s="93" t="e">
        <f t="shared" si="67"/>
        <v>#N/A</v>
      </c>
      <c r="DS13" s="93" t="e">
        <f t="shared" si="68"/>
        <v>#N/A</v>
      </c>
      <c r="DT13" s="93" t="e">
        <f t="shared" si="69"/>
        <v>#N/A</v>
      </c>
      <c r="DU13" s="93" t="e">
        <f t="shared" si="70"/>
        <v>#N/A</v>
      </c>
      <c r="DV13" s="93" t="e">
        <f t="shared" si="71"/>
        <v>#N/A</v>
      </c>
      <c r="DW13" s="93" t="e">
        <f t="shared" si="72"/>
        <v>#N/A</v>
      </c>
      <c r="DX13" s="93" t="e">
        <f t="shared" si="73"/>
        <v>#N/A</v>
      </c>
      <c r="DY13" s="93" t="e">
        <f t="shared" si="74"/>
        <v>#N/A</v>
      </c>
      <c r="DZ13" s="93" t="e">
        <f t="shared" si="75"/>
        <v>#N/A</v>
      </c>
      <c r="EA13" s="93" t="e">
        <f t="shared" si="76"/>
        <v>#N/A</v>
      </c>
      <c r="EB13" s="93" t="e">
        <f t="shared" si="77"/>
        <v>#N/A</v>
      </c>
      <c r="EC13" s="93" t="e">
        <f t="shared" si="78"/>
        <v>#N/A</v>
      </c>
      <c r="ED13" s="93" t="e">
        <f t="shared" si="79"/>
        <v>#N/A</v>
      </c>
      <c r="EE13" s="94" t="e">
        <f t="shared" si="80"/>
        <v>#N/A</v>
      </c>
      <c r="EF13" s="95" t="e">
        <f t="shared" si="4"/>
        <v>#N/A</v>
      </c>
      <c r="EG13" s="96" t="e">
        <f t="shared" si="5"/>
        <v>#N/A</v>
      </c>
      <c r="EH13" s="96" t="e">
        <f t="shared" si="6"/>
        <v>#N/A</v>
      </c>
      <c r="EI13" s="96" t="e">
        <f t="shared" si="7"/>
        <v>#N/A</v>
      </c>
      <c r="EJ13" s="96" t="e">
        <f t="shared" si="8"/>
        <v>#N/A</v>
      </c>
      <c r="EK13" s="96" t="e">
        <f t="shared" si="9"/>
        <v>#N/A</v>
      </c>
      <c r="EL13" s="96" t="e">
        <f t="shared" si="10"/>
        <v>#N/A</v>
      </c>
      <c r="EM13" s="96" t="e">
        <f t="shared" si="11"/>
        <v>#N/A</v>
      </c>
      <c r="EN13" s="96" t="e">
        <f t="shared" si="12"/>
        <v>#N/A</v>
      </c>
      <c r="EO13" s="96" t="e">
        <f t="shared" si="13"/>
        <v>#N/A</v>
      </c>
      <c r="EP13" s="96" t="e">
        <f t="shared" si="14"/>
        <v>#N/A</v>
      </c>
      <c r="EQ13" s="96" t="e">
        <f t="shared" si="15"/>
        <v>#N/A</v>
      </c>
      <c r="ER13" s="96" t="e">
        <f t="shared" si="16"/>
        <v>#N/A</v>
      </c>
      <c r="ES13" s="96" t="e">
        <f t="shared" si="17"/>
        <v>#N/A</v>
      </c>
      <c r="ET13" s="96" t="e">
        <f t="shared" si="18"/>
        <v>#N/A</v>
      </c>
      <c r="EU13" s="96" t="e">
        <f t="shared" si="19"/>
        <v>#N/A</v>
      </c>
      <c r="EV13" s="96" t="e">
        <f t="shared" si="20"/>
        <v>#N/A</v>
      </c>
      <c r="EW13" s="96" t="e">
        <f t="shared" si="21"/>
        <v>#N/A</v>
      </c>
      <c r="EX13" s="96" t="e">
        <f t="shared" si="22"/>
        <v>#N/A</v>
      </c>
      <c r="EY13" s="96" t="e">
        <f t="shared" si="23"/>
        <v>#N/A</v>
      </c>
      <c r="EZ13" s="96" t="e">
        <f t="shared" si="24"/>
        <v>#N/A</v>
      </c>
      <c r="FA13" s="96" t="e">
        <f t="shared" si="25"/>
        <v>#N/A</v>
      </c>
      <c r="FB13" s="96" t="e">
        <f t="shared" si="26"/>
        <v>#N/A</v>
      </c>
      <c r="FC13" s="96" t="e">
        <f t="shared" si="27"/>
        <v>#N/A</v>
      </c>
      <c r="FD13" s="96" t="e">
        <f t="shared" si="28"/>
        <v>#N/A</v>
      </c>
      <c r="FE13" s="97" t="e">
        <f t="shared" si="29"/>
        <v>#N/A</v>
      </c>
    </row>
    <row r="14" spans="1:161" ht="13.45" x14ac:dyDescent="0.3">
      <c r="A14" s="8"/>
      <c r="B14" s="70">
        <f t="shared" si="30"/>
        <v>12</v>
      </c>
      <c r="C14" s="17" t="str">
        <f>'Club Champion'!C50</f>
        <v>PILLAY, Viv</v>
      </c>
      <c r="D14" s="18" t="str">
        <f>'Club Champion'!D50</f>
        <v xml:space="preserve"> (SA)</v>
      </c>
      <c r="E14" s="79">
        <f>IF(ISNA(VLOOKUP($C14,Batting!$B$2:$M$90,3,FALSE)),0,(VLOOKUP($C14,Batting!$B$2:$M$90,3,FALSE)))</f>
        <v>1</v>
      </c>
      <c r="F14" s="86" t="e">
        <f>INDEX(Batting_data!B$2:B$100,MATCH($C14,Batting_data!$A$2:$A$100,0))</f>
        <v>#N/A</v>
      </c>
      <c r="G14" s="87" t="e">
        <f>INDEX(Batting_data!C$2:C$100,MATCH($C14,Batting_data!$A$2:$A$100,0))</f>
        <v>#N/A</v>
      </c>
      <c r="H14" s="87" t="e">
        <f>INDEX(Batting_data!D$2:D$100,MATCH($C14,Batting_data!$A$2:$A$100,0))</f>
        <v>#N/A</v>
      </c>
      <c r="I14" s="87" t="e">
        <f>INDEX(Batting_data!E$2:E$100,MATCH($C14,Batting_data!$A$2:$A$100,0))</f>
        <v>#N/A</v>
      </c>
      <c r="J14" s="87" t="e">
        <f>INDEX(Batting_data!F$2:F$100,MATCH($C14,Batting_data!$A$2:$A$100,0))</f>
        <v>#N/A</v>
      </c>
      <c r="K14" s="87" t="e">
        <f>INDEX(Batting_data!G$2:G$100,MATCH($C14,Batting_data!$A$2:$A$100,0))</f>
        <v>#N/A</v>
      </c>
      <c r="L14" s="87" t="e">
        <f>INDEX(Batting_data!H$2:H$100,MATCH($C14,Batting_data!$A$2:$A$100,0))</f>
        <v>#N/A</v>
      </c>
      <c r="M14" s="87" t="e">
        <f>INDEX(Batting_data!I$2:I$100,MATCH($C14,Batting_data!$A$2:$A$100,0))</f>
        <v>#N/A</v>
      </c>
      <c r="N14" s="87" t="e">
        <f>INDEX(Batting_data!J$2:J$100,MATCH($C14,Batting_data!$A$2:$A$100,0))</f>
        <v>#N/A</v>
      </c>
      <c r="O14" s="87" t="e">
        <f>INDEX(Batting_data!K$2:K$100,MATCH($C14,Batting_data!$A$2:$A$100,0))</f>
        <v>#N/A</v>
      </c>
      <c r="P14" s="87" t="e">
        <f>INDEX(Batting_data!L$2:L$100,MATCH($C14,Batting_data!$A$2:$A$100,0))</f>
        <v>#N/A</v>
      </c>
      <c r="Q14" s="87" t="e">
        <f>INDEX(Batting_data!M$2:M$100,MATCH($C14,Batting_data!$A$2:$A$100,0))</f>
        <v>#N/A</v>
      </c>
      <c r="R14" s="87" t="e">
        <f>INDEX(Batting_data!N$2:N$100,MATCH($C14,Batting_data!$A$2:$A$100,0))</f>
        <v>#N/A</v>
      </c>
      <c r="S14" s="87" t="e">
        <f>INDEX(Batting_data!O$2:O$100,MATCH($C14,Batting_data!$A$2:$A$100,0))</f>
        <v>#N/A</v>
      </c>
      <c r="T14" s="87" t="e">
        <f>INDEX(Batting_data!P$2:P$100,MATCH($C14,Batting_data!$A$2:$A$100,0))</f>
        <v>#N/A</v>
      </c>
      <c r="U14" s="87" t="e">
        <f>INDEX(Batting_data!Q$2:Q$100,MATCH($C14,Batting_data!$A$2:$A$100,0))</f>
        <v>#N/A</v>
      </c>
      <c r="V14" s="87" t="e">
        <f>INDEX(Batting_data!R$2:R$100,MATCH($C14,Batting_data!$A$2:$A$100,0))</f>
        <v>#N/A</v>
      </c>
      <c r="W14" s="87" t="e">
        <f>INDEX(Batting_data!S$2:S$100,MATCH($C14,Batting_data!$A$2:$A$100,0))</f>
        <v>#N/A</v>
      </c>
      <c r="X14" s="87" t="e">
        <f>INDEX(Batting_data!T$2:T$100,MATCH($C14,Batting_data!$A$2:$A$100,0))</f>
        <v>#N/A</v>
      </c>
      <c r="Y14" s="87" t="e">
        <f>INDEX(Batting_data!U$2:U$100,MATCH($C14,Batting_data!$A$2:$A$100,0))</f>
        <v>#N/A</v>
      </c>
      <c r="Z14" s="87" t="e">
        <f>INDEX(Batting_data!V$2:V$100,MATCH($C14,Batting_data!$A$2:$A$100,0))</f>
        <v>#N/A</v>
      </c>
      <c r="AA14" s="87" t="e">
        <f>INDEX(Batting_data!W$2:W$100,MATCH($C14,Batting_data!$A$2:$A$100,0))</f>
        <v>#N/A</v>
      </c>
      <c r="AB14" s="87" t="e">
        <f>INDEX(Batting_data!X$2:X$100,MATCH($C14,Batting_data!$A$2:$A$100,0))</f>
        <v>#N/A</v>
      </c>
      <c r="AC14" s="87" t="e">
        <f>INDEX(Batting_data!Y$2:Y$100,MATCH($C14,Batting_data!$A$2:$A$100,0))</f>
        <v>#N/A</v>
      </c>
      <c r="AD14" s="87" t="e">
        <f>INDEX(Batting_data!Z$2:Z$100,MATCH($C14,Batting_data!$A$2:$A$100,0))</f>
        <v>#N/A</v>
      </c>
      <c r="AE14" s="88" t="e">
        <f>INDEX(Batting_data!AA$2:AA$100,MATCH($C14,Batting_data!$A$2:$A$100,0))</f>
        <v>#N/A</v>
      </c>
      <c r="AF14" s="89">
        <f>_xlfn.IFNA(INDEX(Bowling_data!B$2:B$100,MATCH($C14,Bowling_data!$A$2:$A$100,0)),0)</f>
        <v>0</v>
      </c>
      <c r="AG14" s="90">
        <f>_xlfn.IFNA(INDEX(Bowling_data!C$2:C$100,MATCH($C14,Bowling_data!$A$2:$A$100,0)),0)</f>
        <v>0</v>
      </c>
      <c r="AH14" s="90">
        <f>_xlfn.IFNA(INDEX(Bowling_data!D$2:D$100,MATCH($C14,Bowling_data!$A$2:$A$100,0)),0)</f>
        <v>0</v>
      </c>
      <c r="AI14" s="90">
        <f>_xlfn.IFNA(INDEX(Bowling_data!E$2:E$100,MATCH($C14,Bowling_data!$A$2:$A$100,0)),0)</f>
        <v>0</v>
      </c>
      <c r="AJ14" s="90">
        <f>_xlfn.IFNA(INDEX(Bowling_data!F$2:F$100,MATCH($C14,Bowling_data!$A$2:$A$100,0)),0)</f>
        <v>0</v>
      </c>
      <c r="AK14" s="90">
        <f>_xlfn.IFNA(INDEX(Bowling_data!G$2:G$100,MATCH($C14,Bowling_data!$A$2:$A$100,0)),0)</f>
        <v>0</v>
      </c>
      <c r="AL14" s="90">
        <f>_xlfn.IFNA(INDEX(Bowling_data!H$2:H$100,MATCH($C14,Bowling_data!$A$2:$A$100,0)),0)</f>
        <v>0</v>
      </c>
      <c r="AM14" s="90">
        <f>_xlfn.IFNA(INDEX(Bowling_data!I$2:I$100,MATCH($C14,Bowling_data!$A$2:$A$100,0)),0)</f>
        <v>0</v>
      </c>
      <c r="AN14" s="90">
        <f>_xlfn.IFNA(INDEX(Bowling_data!J$2:J$100,MATCH($C14,Bowling_data!$A$2:$A$100,0)),0)</f>
        <v>0</v>
      </c>
      <c r="AO14" s="90">
        <f>_xlfn.IFNA(INDEX(Bowling_data!K$2:K$100,MATCH($C14,Bowling_data!$A$2:$A$100,0)),0)</f>
        <v>0</v>
      </c>
      <c r="AP14" s="90">
        <f>_xlfn.IFNA(INDEX(Bowling_data!L$2:L$100,MATCH($C14,Bowling_data!$A$2:$A$100,0)),0)</f>
        <v>0</v>
      </c>
      <c r="AQ14" s="90">
        <f>_xlfn.IFNA(INDEX(Bowling_data!M$2:M$100,MATCH($C14,Bowling_data!$A$2:$A$100,0)),0)</f>
        <v>0</v>
      </c>
      <c r="AR14" s="90">
        <f>_xlfn.IFNA(INDEX(Bowling_data!N$2:N$100,MATCH($C14,Bowling_data!$A$2:$A$100,0)),0)</f>
        <v>0</v>
      </c>
      <c r="AS14" s="90">
        <f>_xlfn.IFNA(INDEX(Bowling_data!O$2:O$100,MATCH($C14,Bowling_data!$A$2:$A$100,0)),0)</f>
        <v>0</v>
      </c>
      <c r="AT14" s="90">
        <f>_xlfn.IFNA(INDEX(Bowling_data!P$2:P$100,MATCH($C14,Bowling_data!$A$2:$A$100,0)),0)</f>
        <v>0</v>
      </c>
      <c r="AU14" s="90">
        <f>_xlfn.IFNA(INDEX(Bowling_data!Q$2:Q$100,MATCH($C14,Bowling_data!$A$2:$A$100,0)),0)</f>
        <v>0</v>
      </c>
      <c r="AV14" s="90">
        <f>_xlfn.IFNA(INDEX(Bowling_data!R$2:R$100,MATCH($C14,Bowling_data!$A$2:$A$100,0)),0)</f>
        <v>0</v>
      </c>
      <c r="AW14" s="90">
        <f>_xlfn.IFNA(INDEX(Bowling_data!S$2:S$100,MATCH($C14,Bowling_data!$A$2:$A$100,0)),0)</f>
        <v>0</v>
      </c>
      <c r="AX14" s="90">
        <f>_xlfn.IFNA(INDEX(Bowling_data!T$2:T$100,MATCH($C14,Bowling_data!$A$2:$A$100,0)),0)</f>
        <v>0</v>
      </c>
      <c r="AY14" s="90">
        <f>_xlfn.IFNA(INDEX(Bowling_data!U$2:U$100,MATCH($C14,Bowling_data!$A$2:$A$100,0)),0)</f>
        <v>0</v>
      </c>
      <c r="AZ14" s="90">
        <f>_xlfn.IFNA(INDEX(Bowling_data!V$2:V$100,MATCH($C14,Bowling_data!$A$2:$A$100,0)),0)</f>
        <v>0</v>
      </c>
      <c r="BA14" s="90">
        <f>_xlfn.IFNA(INDEX(Bowling_data!W$2:W$100,MATCH($C14,Bowling_data!$A$2:$A$100,0)),0)</f>
        <v>0</v>
      </c>
      <c r="BB14" s="90">
        <f>_xlfn.IFNA(INDEX(Bowling_data!X$2:X$100,MATCH($C14,Bowling_data!$A$2:$A$100,0)),0)</f>
        <v>0</v>
      </c>
      <c r="BC14" s="90">
        <f>_xlfn.IFNA(INDEX(Bowling_data!Y$2:Y$100,MATCH($C14,Bowling_data!$A$2:$A$100,0)),0)</f>
        <v>0</v>
      </c>
      <c r="BD14" s="90">
        <f>_xlfn.IFNA(INDEX(Bowling_data!Z$2:Z$100,MATCH($C14,Bowling_data!$A$2:$A$100,0)),0)</f>
        <v>0</v>
      </c>
      <c r="BE14" s="90">
        <f>_xlfn.IFNA(INDEX(Bowling_data!AA$2:AA$100,MATCH($C14,Bowling_data!$A$2:$A$100,0)),0)</f>
        <v>0</v>
      </c>
      <c r="BF14" s="89">
        <f>_xlfn.IFNA(INDEX(Fielding_data!B$2:B$100,MATCH($C14,Fielding_data!$A$2:$A$100,0)),0)</f>
        <v>0</v>
      </c>
      <c r="BG14" s="90">
        <f>_xlfn.IFNA(INDEX(Fielding_data!C$2:C$100,MATCH($C14,Fielding_data!$A$2:$A$100,0)),0)</f>
        <v>0</v>
      </c>
      <c r="BH14" s="90">
        <f>_xlfn.IFNA(INDEX(Fielding_data!D$2:D$100,MATCH($C14,Fielding_data!$A$2:$A$100,0)),0)</f>
        <v>0</v>
      </c>
      <c r="BI14" s="90">
        <f>_xlfn.IFNA(INDEX(Fielding_data!E$2:E$100,MATCH($C14,Fielding_data!$A$2:$A$100,0)),0)</f>
        <v>0</v>
      </c>
      <c r="BJ14" s="90">
        <f>_xlfn.IFNA(INDEX(Fielding_data!F$2:F$100,MATCH($C14,Fielding_data!$A$2:$A$100,0)),0)</f>
        <v>0</v>
      </c>
      <c r="BK14" s="90">
        <f>_xlfn.IFNA(INDEX(Fielding_data!G$2:G$100,MATCH($C14,Fielding_data!$A$2:$A$100,0)),0)</f>
        <v>0</v>
      </c>
      <c r="BL14" s="90">
        <f>_xlfn.IFNA(INDEX(Fielding_data!H$2:H$100,MATCH($C14,Fielding_data!$A$2:$A$100,0)),0)</f>
        <v>0</v>
      </c>
      <c r="BM14" s="90">
        <f>_xlfn.IFNA(INDEX(Fielding_data!I$2:I$100,MATCH($C14,Fielding_data!$A$2:$A$100,0)),0)</f>
        <v>0</v>
      </c>
      <c r="BN14" s="90">
        <f>_xlfn.IFNA(INDEX(Fielding_data!J$2:J$100,MATCH($C14,Fielding_data!$A$2:$A$100,0)),0)</f>
        <v>0</v>
      </c>
      <c r="BO14" s="90">
        <f>_xlfn.IFNA(INDEX(Fielding_data!K$2:K$100,MATCH($C14,Fielding_data!$A$2:$A$100,0)),0)</f>
        <v>0</v>
      </c>
      <c r="BP14" s="90">
        <f>_xlfn.IFNA(INDEX(Fielding_data!L$2:L$100,MATCH($C14,Fielding_data!$A$2:$A$100,0)),0)</f>
        <v>0</v>
      </c>
      <c r="BQ14" s="90">
        <f>_xlfn.IFNA(INDEX(Fielding_data!M$2:M$100,MATCH($C14,Fielding_data!$A$2:$A$100,0)),0)</f>
        <v>0</v>
      </c>
      <c r="BR14" s="90">
        <f>_xlfn.IFNA(INDEX(Fielding_data!N$2:N$100,MATCH($C14,Fielding_data!$A$2:$A$100,0)),0)</f>
        <v>0</v>
      </c>
      <c r="BS14" s="90">
        <f>_xlfn.IFNA(INDEX(Fielding_data!O$2:O$100,MATCH($C14,Fielding_data!$A$2:$A$100,0)),0)</f>
        <v>0</v>
      </c>
      <c r="BT14" s="90">
        <f>_xlfn.IFNA(INDEX(Fielding_data!P$2:P$100,MATCH($C14,Fielding_data!$A$2:$A$100,0)),0)</f>
        <v>0</v>
      </c>
      <c r="BU14" s="90">
        <f>_xlfn.IFNA(INDEX(Fielding_data!Q$2:Q$100,MATCH($C14,Fielding_data!$A$2:$A$100,0)),0)</f>
        <v>0</v>
      </c>
      <c r="BV14" s="90">
        <f>_xlfn.IFNA(INDEX(Fielding_data!R$2:R$100,MATCH($C14,Fielding_data!$A$2:$A$100,0)),0)</f>
        <v>0</v>
      </c>
      <c r="BW14" s="90">
        <f>_xlfn.IFNA(INDEX(Fielding_data!S$2:S$100,MATCH($C14,Fielding_data!$A$2:$A$100,0)),0)</f>
        <v>0</v>
      </c>
      <c r="BX14" s="90">
        <f>_xlfn.IFNA(INDEX(Fielding_data!T$2:T$100,MATCH($C14,Fielding_data!$A$2:$A$100,0)),0)</f>
        <v>0</v>
      </c>
      <c r="BY14" s="90">
        <f>_xlfn.IFNA(INDEX(Fielding_data!U$2:U$100,MATCH($C14,Fielding_data!$A$2:$A$100,0)),0)</f>
        <v>0</v>
      </c>
      <c r="BZ14" s="90">
        <f>_xlfn.IFNA(INDEX(Fielding_data!V$2:V$100,MATCH($C14,Fielding_data!$A$2:$A$100,0)),0)</f>
        <v>0</v>
      </c>
      <c r="CA14" s="90">
        <f>_xlfn.IFNA(INDEX(Fielding_data!W$2:W$100,MATCH($C14,Fielding_data!$A$2:$A$100,0)),0)</f>
        <v>0</v>
      </c>
      <c r="CB14" s="90">
        <f>_xlfn.IFNA(INDEX(Fielding_data!X$2:X$100,MATCH($C14,Fielding_data!$A$2:$A$100,0)),0)</f>
        <v>0</v>
      </c>
      <c r="CC14" s="90">
        <f>_xlfn.IFNA(INDEX(Fielding_data!Y$2:Y$100,MATCH($C14,Fielding_data!$A$2:$A$100,0)),0)</f>
        <v>0</v>
      </c>
      <c r="CD14" s="90">
        <f>_xlfn.IFNA(INDEX(Fielding_data!Z$2:Z$100,MATCH($C14,Fielding_data!$A$2:$A$100,0)),0)</f>
        <v>0</v>
      </c>
      <c r="CE14" s="90">
        <f>_xlfn.IFNA(INDEX(Fielding_data!AA$2:AA$100,MATCH($C14,Fielding_data!$A$2:$A$100,0)),0)</f>
        <v>0</v>
      </c>
      <c r="CF14" s="89" t="e">
        <f t="shared" si="31"/>
        <v>#N/A</v>
      </c>
      <c r="CG14" s="90" t="e">
        <f t="shared" si="32"/>
        <v>#N/A</v>
      </c>
      <c r="CH14" s="90" t="e">
        <f t="shared" si="33"/>
        <v>#N/A</v>
      </c>
      <c r="CI14" s="90" t="e">
        <f t="shared" si="34"/>
        <v>#N/A</v>
      </c>
      <c r="CJ14" s="90" t="e">
        <f t="shared" si="35"/>
        <v>#N/A</v>
      </c>
      <c r="CK14" s="90" t="e">
        <f t="shared" si="36"/>
        <v>#N/A</v>
      </c>
      <c r="CL14" s="90" t="e">
        <f t="shared" si="37"/>
        <v>#N/A</v>
      </c>
      <c r="CM14" s="90" t="e">
        <f t="shared" si="38"/>
        <v>#N/A</v>
      </c>
      <c r="CN14" s="90" t="e">
        <f t="shared" si="39"/>
        <v>#N/A</v>
      </c>
      <c r="CO14" s="90" t="e">
        <f t="shared" si="40"/>
        <v>#N/A</v>
      </c>
      <c r="CP14" s="90" t="e">
        <f t="shared" si="41"/>
        <v>#N/A</v>
      </c>
      <c r="CQ14" s="90" t="e">
        <f t="shared" si="42"/>
        <v>#N/A</v>
      </c>
      <c r="CR14" s="90" t="e">
        <f t="shared" si="43"/>
        <v>#N/A</v>
      </c>
      <c r="CS14" s="90" t="e">
        <f t="shared" si="44"/>
        <v>#N/A</v>
      </c>
      <c r="CT14" s="90" t="e">
        <f t="shared" si="45"/>
        <v>#N/A</v>
      </c>
      <c r="CU14" s="90" t="e">
        <f t="shared" si="46"/>
        <v>#N/A</v>
      </c>
      <c r="CV14" s="90" t="e">
        <f t="shared" si="47"/>
        <v>#N/A</v>
      </c>
      <c r="CW14" s="90" t="e">
        <f t="shared" si="48"/>
        <v>#N/A</v>
      </c>
      <c r="CX14" s="90" t="e">
        <f t="shared" si="49"/>
        <v>#N/A</v>
      </c>
      <c r="CY14" s="90" t="e">
        <f t="shared" si="50"/>
        <v>#N/A</v>
      </c>
      <c r="CZ14" s="90" t="e">
        <f t="shared" si="51"/>
        <v>#N/A</v>
      </c>
      <c r="DA14" s="90" t="e">
        <f t="shared" si="52"/>
        <v>#N/A</v>
      </c>
      <c r="DB14" s="90" t="e">
        <f t="shared" si="53"/>
        <v>#N/A</v>
      </c>
      <c r="DC14" s="90" t="e">
        <f t="shared" si="54"/>
        <v>#N/A</v>
      </c>
      <c r="DD14" s="90" t="e">
        <f t="shared" si="55"/>
        <v>#N/A</v>
      </c>
      <c r="DE14" s="91" t="e">
        <f t="shared" si="56"/>
        <v>#N/A</v>
      </c>
      <c r="DF14" s="92" t="e">
        <f t="shared" si="57"/>
        <v>#N/A</v>
      </c>
      <c r="DG14" s="93" t="e">
        <f t="shared" si="1"/>
        <v>#N/A</v>
      </c>
      <c r="DH14" s="93" t="e">
        <f t="shared" si="2"/>
        <v>#N/A</v>
      </c>
      <c r="DI14" s="93" t="e">
        <f t="shared" si="58"/>
        <v>#N/A</v>
      </c>
      <c r="DJ14" s="93" t="e">
        <f t="shared" si="59"/>
        <v>#N/A</v>
      </c>
      <c r="DK14" s="93" t="e">
        <f t="shared" si="60"/>
        <v>#N/A</v>
      </c>
      <c r="DL14" s="93" t="e">
        <f t="shared" si="61"/>
        <v>#N/A</v>
      </c>
      <c r="DM14" s="93" t="e">
        <f t="shared" si="62"/>
        <v>#N/A</v>
      </c>
      <c r="DN14" s="93" t="e">
        <f t="shared" si="63"/>
        <v>#N/A</v>
      </c>
      <c r="DO14" s="93" t="e">
        <f t="shared" si="64"/>
        <v>#N/A</v>
      </c>
      <c r="DP14" s="93" t="e">
        <f t="shared" si="65"/>
        <v>#N/A</v>
      </c>
      <c r="DQ14" s="93" t="e">
        <f t="shared" si="66"/>
        <v>#N/A</v>
      </c>
      <c r="DR14" s="93" t="e">
        <f t="shared" si="67"/>
        <v>#N/A</v>
      </c>
      <c r="DS14" s="93" t="e">
        <f t="shared" si="68"/>
        <v>#N/A</v>
      </c>
      <c r="DT14" s="93" t="e">
        <f t="shared" si="69"/>
        <v>#N/A</v>
      </c>
      <c r="DU14" s="93" t="e">
        <f t="shared" si="70"/>
        <v>#N/A</v>
      </c>
      <c r="DV14" s="93" t="e">
        <f t="shared" si="71"/>
        <v>#N/A</v>
      </c>
      <c r="DW14" s="93" t="e">
        <f t="shared" si="72"/>
        <v>#N/A</v>
      </c>
      <c r="DX14" s="93" t="e">
        <f t="shared" si="73"/>
        <v>#N/A</v>
      </c>
      <c r="DY14" s="93" t="e">
        <f t="shared" si="74"/>
        <v>#N/A</v>
      </c>
      <c r="DZ14" s="93" t="e">
        <f t="shared" si="75"/>
        <v>#N/A</v>
      </c>
      <c r="EA14" s="93" t="e">
        <f t="shared" si="76"/>
        <v>#N/A</v>
      </c>
      <c r="EB14" s="93" t="e">
        <f t="shared" si="77"/>
        <v>#N/A</v>
      </c>
      <c r="EC14" s="93" t="e">
        <f t="shared" si="78"/>
        <v>#N/A</v>
      </c>
      <c r="ED14" s="93" t="e">
        <f t="shared" si="79"/>
        <v>#N/A</v>
      </c>
      <c r="EE14" s="94" t="e">
        <f t="shared" si="80"/>
        <v>#N/A</v>
      </c>
      <c r="EF14" s="95" t="e">
        <f t="shared" si="4"/>
        <v>#N/A</v>
      </c>
      <c r="EG14" s="96" t="e">
        <f t="shared" si="5"/>
        <v>#N/A</v>
      </c>
      <c r="EH14" s="96" t="e">
        <f t="shared" si="6"/>
        <v>#N/A</v>
      </c>
      <c r="EI14" s="96" t="e">
        <f t="shared" si="7"/>
        <v>#N/A</v>
      </c>
      <c r="EJ14" s="96" t="e">
        <f t="shared" si="8"/>
        <v>#N/A</v>
      </c>
      <c r="EK14" s="96" t="e">
        <f t="shared" si="9"/>
        <v>#N/A</v>
      </c>
      <c r="EL14" s="96" t="e">
        <f t="shared" si="10"/>
        <v>#N/A</v>
      </c>
      <c r="EM14" s="96" t="e">
        <f t="shared" si="11"/>
        <v>#N/A</v>
      </c>
      <c r="EN14" s="96" t="e">
        <f t="shared" si="12"/>
        <v>#N/A</v>
      </c>
      <c r="EO14" s="96" t="e">
        <f t="shared" si="13"/>
        <v>#N/A</v>
      </c>
      <c r="EP14" s="96" t="e">
        <f t="shared" si="14"/>
        <v>#N/A</v>
      </c>
      <c r="EQ14" s="96" t="e">
        <f t="shared" si="15"/>
        <v>#N/A</v>
      </c>
      <c r="ER14" s="96" t="e">
        <f t="shared" si="16"/>
        <v>#N/A</v>
      </c>
      <c r="ES14" s="96" t="e">
        <f t="shared" si="17"/>
        <v>#N/A</v>
      </c>
      <c r="ET14" s="96" t="e">
        <f t="shared" si="18"/>
        <v>#N/A</v>
      </c>
      <c r="EU14" s="96" t="e">
        <f t="shared" si="19"/>
        <v>#N/A</v>
      </c>
      <c r="EV14" s="96" t="e">
        <f t="shared" si="20"/>
        <v>#N/A</v>
      </c>
      <c r="EW14" s="96" t="e">
        <f t="shared" si="21"/>
        <v>#N/A</v>
      </c>
      <c r="EX14" s="96" t="e">
        <f t="shared" si="22"/>
        <v>#N/A</v>
      </c>
      <c r="EY14" s="96" t="e">
        <f t="shared" si="23"/>
        <v>#N/A</v>
      </c>
      <c r="EZ14" s="96" t="e">
        <f t="shared" si="24"/>
        <v>#N/A</v>
      </c>
      <c r="FA14" s="96" t="e">
        <f t="shared" si="25"/>
        <v>#N/A</v>
      </c>
      <c r="FB14" s="96" t="e">
        <f t="shared" si="26"/>
        <v>#N/A</v>
      </c>
      <c r="FC14" s="96" t="e">
        <f t="shared" si="27"/>
        <v>#N/A</v>
      </c>
      <c r="FD14" s="96" t="e">
        <f t="shared" si="28"/>
        <v>#N/A</v>
      </c>
      <c r="FE14" s="97" t="e">
        <f t="shared" si="29"/>
        <v>#N/A</v>
      </c>
    </row>
    <row r="15" spans="1:161" ht="13.45" x14ac:dyDescent="0.3">
      <c r="A15" s="8"/>
      <c r="B15" s="70">
        <f t="shared" si="30"/>
        <v>13</v>
      </c>
      <c r="C15" s="17" t="str">
        <f>'Club Champion'!C53</f>
        <v>VELT, Arthur</v>
      </c>
      <c r="D15" s="18" t="str">
        <f>'Club Champion'!D53</f>
        <v xml:space="preserve"> (ENG)</v>
      </c>
      <c r="E15" s="79">
        <f>IF(ISNA(VLOOKUP($C15,Batting!$B$2:$M$90,3,FALSE)),0,(VLOOKUP($C15,Batting!$B$2:$M$90,3,FALSE)))</f>
        <v>1</v>
      </c>
      <c r="F15" s="86" t="e">
        <f>INDEX(Batting_data!B$2:B$100,MATCH($C15,Batting_data!$A$2:$A$100,0))</f>
        <v>#N/A</v>
      </c>
      <c r="G15" s="87" t="e">
        <f>INDEX(Batting_data!C$2:C$100,MATCH($C15,Batting_data!$A$2:$A$100,0))</f>
        <v>#N/A</v>
      </c>
      <c r="H15" s="87" t="e">
        <f>INDEX(Batting_data!D$2:D$100,MATCH($C15,Batting_data!$A$2:$A$100,0))</f>
        <v>#N/A</v>
      </c>
      <c r="I15" s="87" t="e">
        <f>INDEX(Batting_data!E$2:E$100,MATCH($C15,Batting_data!$A$2:$A$100,0))</f>
        <v>#N/A</v>
      </c>
      <c r="J15" s="87" t="e">
        <f>INDEX(Batting_data!F$2:F$100,MATCH($C15,Batting_data!$A$2:$A$100,0))</f>
        <v>#N/A</v>
      </c>
      <c r="K15" s="87" t="e">
        <f>INDEX(Batting_data!G$2:G$100,MATCH($C15,Batting_data!$A$2:$A$100,0))</f>
        <v>#N/A</v>
      </c>
      <c r="L15" s="87" t="e">
        <f>INDEX(Batting_data!H$2:H$100,MATCH($C15,Batting_data!$A$2:$A$100,0))</f>
        <v>#N/A</v>
      </c>
      <c r="M15" s="87" t="e">
        <f>INDEX(Batting_data!I$2:I$100,MATCH($C15,Batting_data!$A$2:$A$100,0))</f>
        <v>#N/A</v>
      </c>
      <c r="N15" s="87" t="e">
        <f>INDEX(Batting_data!J$2:J$100,MATCH($C15,Batting_data!$A$2:$A$100,0))</f>
        <v>#N/A</v>
      </c>
      <c r="O15" s="87" t="e">
        <f>INDEX(Batting_data!K$2:K$100,MATCH($C15,Batting_data!$A$2:$A$100,0))</f>
        <v>#N/A</v>
      </c>
      <c r="P15" s="87" t="e">
        <f>INDEX(Batting_data!L$2:L$100,MATCH($C15,Batting_data!$A$2:$A$100,0))</f>
        <v>#N/A</v>
      </c>
      <c r="Q15" s="87" t="e">
        <f>INDEX(Batting_data!M$2:M$100,MATCH($C15,Batting_data!$A$2:$A$100,0))</f>
        <v>#N/A</v>
      </c>
      <c r="R15" s="87" t="e">
        <f>INDEX(Batting_data!N$2:N$100,MATCH($C15,Batting_data!$A$2:$A$100,0))</f>
        <v>#N/A</v>
      </c>
      <c r="S15" s="87" t="e">
        <f>INDEX(Batting_data!O$2:O$100,MATCH($C15,Batting_data!$A$2:$A$100,0))</f>
        <v>#N/A</v>
      </c>
      <c r="T15" s="87" t="e">
        <f>INDEX(Batting_data!P$2:P$100,MATCH($C15,Batting_data!$A$2:$A$100,0))</f>
        <v>#N/A</v>
      </c>
      <c r="U15" s="87" t="e">
        <f>INDEX(Batting_data!Q$2:Q$100,MATCH($C15,Batting_data!$A$2:$A$100,0))</f>
        <v>#N/A</v>
      </c>
      <c r="V15" s="87" t="e">
        <f>INDEX(Batting_data!R$2:R$100,MATCH($C15,Batting_data!$A$2:$A$100,0))</f>
        <v>#N/A</v>
      </c>
      <c r="W15" s="87" t="e">
        <f>INDEX(Batting_data!S$2:S$100,MATCH($C15,Batting_data!$A$2:$A$100,0))</f>
        <v>#N/A</v>
      </c>
      <c r="X15" s="87" t="e">
        <f>INDEX(Batting_data!T$2:T$100,MATCH($C15,Batting_data!$A$2:$A$100,0))</f>
        <v>#N/A</v>
      </c>
      <c r="Y15" s="87" t="e">
        <f>INDEX(Batting_data!U$2:U$100,MATCH($C15,Batting_data!$A$2:$A$100,0))</f>
        <v>#N/A</v>
      </c>
      <c r="Z15" s="87" t="e">
        <f>INDEX(Batting_data!V$2:V$100,MATCH($C15,Batting_data!$A$2:$A$100,0))</f>
        <v>#N/A</v>
      </c>
      <c r="AA15" s="87" t="e">
        <f>INDEX(Batting_data!W$2:W$100,MATCH($C15,Batting_data!$A$2:$A$100,0))</f>
        <v>#N/A</v>
      </c>
      <c r="AB15" s="87" t="e">
        <f>INDEX(Batting_data!X$2:X$100,MATCH($C15,Batting_data!$A$2:$A$100,0))</f>
        <v>#N/A</v>
      </c>
      <c r="AC15" s="87" t="e">
        <f>INDEX(Batting_data!Y$2:Y$100,MATCH($C15,Batting_data!$A$2:$A$100,0))</f>
        <v>#N/A</v>
      </c>
      <c r="AD15" s="87" t="e">
        <f>INDEX(Batting_data!Z$2:Z$100,MATCH($C15,Batting_data!$A$2:$A$100,0))</f>
        <v>#N/A</v>
      </c>
      <c r="AE15" s="88" t="e">
        <f>INDEX(Batting_data!AA$2:AA$100,MATCH($C15,Batting_data!$A$2:$A$100,0))</f>
        <v>#N/A</v>
      </c>
      <c r="AF15" s="89">
        <f>_xlfn.IFNA(INDEX(Bowling_data!B$2:B$100,MATCH($C15,Bowling_data!$A$2:$A$100,0)),0)</f>
        <v>0</v>
      </c>
      <c r="AG15" s="90">
        <f>_xlfn.IFNA(INDEX(Bowling_data!C$2:C$100,MATCH($C15,Bowling_data!$A$2:$A$100,0)),0)</f>
        <v>0</v>
      </c>
      <c r="AH15" s="90">
        <f>_xlfn.IFNA(INDEX(Bowling_data!D$2:D$100,MATCH($C15,Bowling_data!$A$2:$A$100,0)),0)</f>
        <v>0</v>
      </c>
      <c r="AI15" s="90">
        <f>_xlfn.IFNA(INDEX(Bowling_data!E$2:E$100,MATCH($C15,Bowling_data!$A$2:$A$100,0)),0)</f>
        <v>0</v>
      </c>
      <c r="AJ15" s="90">
        <f>_xlfn.IFNA(INDEX(Bowling_data!F$2:F$100,MATCH($C15,Bowling_data!$A$2:$A$100,0)),0)</f>
        <v>0</v>
      </c>
      <c r="AK15" s="90">
        <f>_xlfn.IFNA(INDEX(Bowling_data!G$2:G$100,MATCH($C15,Bowling_data!$A$2:$A$100,0)),0)</f>
        <v>0</v>
      </c>
      <c r="AL15" s="90">
        <f>_xlfn.IFNA(INDEX(Bowling_data!H$2:H$100,MATCH($C15,Bowling_data!$A$2:$A$100,0)),0)</f>
        <v>0</v>
      </c>
      <c r="AM15" s="90">
        <f>_xlfn.IFNA(INDEX(Bowling_data!I$2:I$100,MATCH($C15,Bowling_data!$A$2:$A$100,0)),0)</f>
        <v>0</v>
      </c>
      <c r="AN15" s="90">
        <f>_xlfn.IFNA(INDEX(Bowling_data!J$2:J$100,MATCH($C15,Bowling_data!$A$2:$A$100,0)),0)</f>
        <v>0</v>
      </c>
      <c r="AO15" s="90">
        <f>_xlfn.IFNA(INDEX(Bowling_data!K$2:K$100,MATCH($C15,Bowling_data!$A$2:$A$100,0)),0)</f>
        <v>0</v>
      </c>
      <c r="AP15" s="90">
        <f>_xlfn.IFNA(INDEX(Bowling_data!L$2:L$100,MATCH($C15,Bowling_data!$A$2:$A$100,0)),0)</f>
        <v>0</v>
      </c>
      <c r="AQ15" s="90">
        <f>_xlfn.IFNA(INDEX(Bowling_data!M$2:M$100,MATCH($C15,Bowling_data!$A$2:$A$100,0)),0)</f>
        <v>0</v>
      </c>
      <c r="AR15" s="90">
        <f>_xlfn.IFNA(INDEX(Bowling_data!N$2:N$100,MATCH($C15,Bowling_data!$A$2:$A$100,0)),0)</f>
        <v>0</v>
      </c>
      <c r="AS15" s="90">
        <f>_xlfn.IFNA(INDEX(Bowling_data!O$2:O$100,MATCH($C15,Bowling_data!$A$2:$A$100,0)),0)</f>
        <v>0</v>
      </c>
      <c r="AT15" s="90">
        <f>_xlfn.IFNA(INDEX(Bowling_data!P$2:P$100,MATCH($C15,Bowling_data!$A$2:$A$100,0)),0)</f>
        <v>0</v>
      </c>
      <c r="AU15" s="90">
        <f>_xlfn.IFNA(INDEX(Bowling_data!Q$2:Q$100,MATCH($C15,Bowling_data!$A$2:$A$100,0)),0)</f>
        <v>0</v>
      </c>
      <c r="AV15" s="90">
        <f>_xlfn.IFNA(INDEX(Bowling_data!R$2:R$100,MATCH($C15,Bowling_data!$A$2:$A$100,0)),0)</f>
        <v>0</v>
      </c>
      <c r="AW15" s="90">
        <f>_xlfn.IFNA(INDEX(Bowling_data!S$2:S$100,MATCH($C15,Bowling_data!$A$2:$A$100,0)),0)</f>
        <v>0</v>
      </c>
      <c r="AX15" s="90">
        <f>_xlfn.IFNA(INDEX(Bowling_data!T$2:T$100,MATCH($C15,Bowling_data!$A$2:$A$100,0)),0)</f>
        <v>0</v>
      </c>
      <c r="AY15" s="90">
        <f>_xlfn.IFNA(INDEX(Bowling_data!U$2:U$100,MATCH($C15,Bowling_data!$A$2:$A$100,0)),0)</f>
        <v>0</v>
      </c>
      <c r="AZ15" s="90">
        <f>_xlfn.IFNA(INDEX(Bowling_data!V$2:V$100,MATCH($C15,Bowling_data!$A$2:$A$100,0)),0)</f>
        <v>0</v>
      </c>
      <c r="BA15" s="90">
        <f>_xlfn.IFNA(INDEX(Bowling_data!W$2:W$100,MATCH($C15,Bowling_data!$A$2:$A$100,0)),0)</f>
        <v>0</v>
      </c>
      <c r="BB15" s="90">
        <f>_xlfn.IFNA(INDEX(Bowling_data!X$2:X$100,MATCH($C15,Bowling_data!$A$2:$A$100,0)),0)</f>
        <v>0</v>
      </c>
      <c r="BC15" s="90">
        <f>_xlfn.IFNA(INDEX(Bowling_data!Y$2:Y$100,MATCH($C15,Bowling_data!$A$2:$A$100,0)),0)</f>
        <v>0</v>
      </c>
      <c r="BD15" s="90">
        <f>_xlfn.IFNA(INDEX(Bowling_data!Z$2:Z$100,MATCH($C15,Bowling_data!$A$2:$A$100,0)),0)</f>
        <v>0</v>
      </c>
      <c r="BE15" s="90">
        <f>_xlfn.IFNA(INDEX(Bowling_data!AA$2:AA$100,MATCH($C15,Bowling_data!$A$2:$A$100,0)),0)</f>
        <v>0</v>
      </c>
      <c r="BF15" s="89">
        <f>_xlfn.IFNA(INDEX(Fielding_data!B$2:B$100,MATCH($C15,Fielding_data!$A$2:$A$100,0)),0)</f>
        <v>0</v>
      </c>
      <c r="BG15" s="90">
        <f>_xlfn.IFNA(INDEX(Fielding_data!C$2:C$100,MATCH($C15,Fielding_data!$A$2:$A$100,0)),0)</f>
        <v>0</v>
      </c>
      <c r="BH15" s="90">
        <f>_xlfn.IFNA(INDEX(Fielding_data!D$2:D$100,MATCH($C15,Fielding_data!$A$2:$A$100,0)),0)</f>
        <v>0</v>
      </c>
      <c r="BI15" s="90">
        <f>_xlfn.IFNA(INDEX(Fielding_data!E$2:E$100,MATCH($C15,Fielding_data!$A$2:$A$100,0)),0)</f>
        <v>0</v>
      </c>
      <c r="BJ15" s="90">
        <f>_xlfn.IFNA(INDEX(Fielding_data!F$2:F$100,MATCH($C15,Fielding_data!$A$2:$A$100,0)),0)</f>
        <v>0</v>
      </c>
      <c r="BK15" s="90">
        <f>_xlfn.IFNA(INDEX(Fielding_data!G$2:G$100,MATCH($C15,Fielding_data!$A$2:$A$100,0)),0)</f>
        <v>0</v>
      </c>
      <c r="BL15" s="90">
        <f>_xlfn.IFNA(INDEX(Fielding_data!H$2:H$100,MATCH($C15,Fielding_data!$A$2:$A$100,0)),0)</f>
        <v>0</v>
      </c>
      <c r="BM15" s="90">
        <f>_xlfn.IFNA(INDEX(Fielding_data!I$2:I$100,MATCH($C15,Fielding_data!$A$2:$A$100,0)),0)</f>
        <v>0</v>
      </c>
      <c r="BN15" s="90">
        <f>_xlfn.IFNA(INDEX(Fielding_data!J$2:J$100,MATCH($C15,Fielding_data!$A$2:$A$100,0)),0)</f>
        <v>0</v>
      </c>
      <c r="BO15" s="90">
        <f>_xlfn.IFNA(INDEX(Fielding_data!K$2:K$100,MATCH($C15,Fielding_data!$A$2:$A$100,0)),0)</f>
        <v>0</v>
      </c>
      <c r="BP15" s="90">
        <f>_xlfn.IFNA(INDEX(Fielding_data!L$2:L$100,MATCH($C15,Fielding_data!$A$2:$A$100,0)),0)</f>
        <v>0</v>
      </c>
      <c r="BQ15" s="90">
        <f>_xlfn.IFNA(INDEX(Fielding_data!M$2:M$100,MATCH($C15,Fielding_data!$A$2:$A$100,0)),0)</f>
        <v>0</v>
      </c>
      <c r="BR15" s="90">
        <f>_xlfn.IFNA(INDEX(Fielding_data!N$2:N$100,MATCH($C15,Fielding_data!$A$2:$A$100,0)),0)</f>
        <v>0</v>
      </c>
      <c r="BS15" s="90">
        <f>_xlfn.IFNA(INDEX(Fielding_data!O$2:O$100,MATCH($C15,Fielding_data!$A$2:$A$100,0)),0)</f>
        <v>0</v>
      </c>
      <c r="BT15" s="90">
        <f>_xlfn.IFNA(INDEX(Fielding_data!P$2:P$100,MATCH($C15,Fielding_data!$A$2:$A$100,0)),0)</f>
        <v>0</v>
      </c>
      <c r="BU15" s="90">
        <f>_xlfn.IFNA(INDEX(Fielding_data!Q$2:Q$100,MATCH($C15,Fielding_data!$A$2:$A$100,0)),0)</f>
        <v>0</v>
      </c>
      <c r="BV15" s="90">
        <f>_xlfn.IFNA(INDEX(Fielding_data!R$2:R$100,MATCH($C15,Fielding_data!$A$2:$A$100,0)),0)</f>
        <v>0</v>
      </c>
      <c r="BW15" s="90">
        <f>_xlfn.IFNA(INDEX(Fielding_data!S$2:S$100,MATCH($C15,Fielding_data!$A$2:$A$100,0)),0)</f>
        <v>0</v>
      </c>
      <c r="BX15" s="90">
        <f>_xlfn.IFNA(INDEX(Fielding_data!T$2:T$100,MATCH($C15,Fielding_data!$A$2:$A$100,0)),0)</f>
        <v>0</v>
      </c>
      <c r="BY15" s="90">
        <f>_xlfn.IFNA(INDEX(Fielding_data!U$2:U$100,MATCH($C15,Fielding_data!$A$2:$A$100,0)),0)</f>
        <v>0</v>
      </c>
      <c r="BZ15" s="90">
        <f>_xlfn.IFNA(INDEX(Fielding_data!V$2:V$100,MATCH($C15,Fielding_data!$A$2:$A$100,0)),0)</f>
        <v>0</v>
      </c>
      <c r="CA15" s="90">
        <f>_xlfn.IFNA(INDEX(Fielding_data!W$2:W$100,MATCH($C15,Fielding_data!$A$2:$A$100,0)),0)</f>
        <v>0</v>
      </c>
      <c r="CB15" s="90">
        <f>_xlfn.IFNA(INDEX(Fielding_data!X$2:X$100,MATCH($C15,Fielding_data!$A$2:$A$100,0)),0)</f>
        <v>0</v>
      </c>
      <c r="CC15" s="90">
        <f>_xlfn.IFNA(INDEX(Fielding_data!Y$2:Y$100,MATCH($C15,Fielding_data!$A$2:$A$100,0)),0)</f>
        <v>0</v>
      </c>
      <c r="CD15" s="90">
        <f>_xlfn.IFNA(INDEX(Fielding_data!Z$2:Z$100,MATCH($C15,Fielding_data!$A$2:$A$100,0)),0)</f>
        <v>0</v>
      </c>
      <c r="CE15" s="90">
        <f>_xlfn.IFNA(INDEX(Fielding_data!AA$2:AA$100,MATCH($C15,Fielding_data!$A$2:$A$100,0)),0)</f>
        <v>0</v>
      </c>
      <c r="CF15" s="89" t="e">
        <f t="shared" si="31"/>
        <v>#N/A</v>
      </c>
      <c r="CG15" s="90" t="e">
        <f t="shared" si="32"/>
        <v>#N/A</v>
      </c>
      <c r="CH15" s="90" t="e">
        <f t="shared" si="33"/>
        <v>#N/A</v>
      </c>
      <c r="CI15" s="90" t="e">
        <f t="shared" si="34"/>
        <v>#N/A</v>
      </c>
      <c r="CJ15" s="90" t="e">
        <f t="shared" si="35"/>
        <v>#N/A</v>
      </c>
      <c r="CK15" s="90" t="e">
        <f t="shared" si="36"/>
        <v>#N/A</v>
      </c>
      <c r="CL15" s="90" t="e">
        <f t="shared" si="37"/>
        <v>#N/A</v>
      </c>
      <c r="CM15" s="90" t="e">
        <f t="shared" si="38"/>
        <v>#N/A</v>
      </c>
      <c r="CN15" s="90" t="e">
        <f t="shared" si="39"/>
        <v>#N/A</v>
      </c>
      <c r="CO15" s="90" t="e">
        <f t="shared" si="40"/>
        <v>#N/A</v>
      </c>
      <c r="CP15" s="90" t="e">
        <f t="shared" si="41"/>
        <v>#N/A</v>
      </c>
      <c r="CQ15" s="90" t="e">
        <f t="shared" si="42"/>
        <v>#N/A</v>
      </c>
      <c r="CR15" s="90" t="e">
        <f t="shared" si="43"/>
        <v>#N/A</v>
      </c>
      <c r="CS15" s="90" t="e">
        <f t="shared" si="44"/>
        <v>#N/A</v>
      </c>
      <c r="CT15" s="90" t="e">
        <f t="shared" si="45"/>
        <v>#N/A</v>
      </c>
      <c r="CU15" s="90" t="e">
        <f t="shared" si="46"/>
        <v>#N/A</v>
      </c>
      <c r="CV15" s="90" t="e">
        <f t="shared" si="47"/>
        <v>#N/A</v>
      </c>
      <c r="CW15" s="90" t="e">
        <f t="shared" si="48"/>
        <v>#N/A</v>
      </c>
      <c r="CX15" s="90" t="e">
        <f t="shared" si="49"/>
        <v>#N/A</v>
      </c>
      <c r="CY15" s="90" t="e">
        <f t="shared" si="50"/>
        <v>#N/A</v>
      </c>
      <c r="CZ15" s="90" t="e">
        <f t="shared" si="51"/>
        <v>#N/A</v>
      </c>
      <c r="DA15" s="90" t="e">
        <f t="shared" si="52"/>
        <v>#N/A</v>
      </c>
      <c r="DB15" s="90" t="e">
        <f t="shared" si="53"/>
        <v>#N/A</v>
      </c>
      <c r="DC15" s="90" t="e">
        <f t="shared" si="54"/>
        <v>#N/A</v>
      </c>
      <c r="DD15" s="90" t="e">
        <f t="shared" si="55"/>
        <v>#N/A</v>
      </c>
      <c r="DE15" s="91" t="e">
        <f t="shared" si="56"/>
        <v>#N/A</v>
      </c>
      <c r="DF15" s="92" t="e">
        <f t="shared" si="57"/>
        <v>#N/A</v>
      </c>
      <c r="DG15" s="93" t="e">
        <f t="shared" si="1"/>
        <v>#N/A</v>
      </c>
      <c r="DH15" s="93" t="e">
        <f t="shared" si="2"/>
        <v>#N/A</v>
      </c>
      <c r="DI15" s="93" t="e">
        <f t="shared" si="58"/>
        <v>#N/A</v>
      </c>
      <c r="DJ15" s="93" t="e">
        <f t="shared" si="59"/>
        <v>#N/A</v>
      </c>
      <c r="DK15" s="93" t="e">
        <f t="shared" si="60"/>
        <v>#N/A</v>
      </c>
      <c r="DL15" s="93" t="e">
        <f t="shared" si="61"/>
        <v>#N/A</v>
      </c>
      <c r="DM15" s="93" t="e">
        <f t="shared" si="62"/>
        <v>#N/A</v>
      </c>
      <c r="DN15" s="93" t="e">
        <f t="shared" si="63"/>
        <v>#N/A</v>
      </c>
      <c r="DO15" s="93" t="e">
        <f t="shared" si="64"/>
        <v>#N/A</v>
      </c>
      <c r="DP15" s="93" t="e">
        <f t="shared" si="65"/>
        <v>#N/A</v>
      </c>
      <c r="DQ15" s="93" t="e">
        <f t="shared" si="66"/>
        <v>#N/A</v>
      </c>
      <c r="DR15" s="93" t="e">
        <f t="shared" si="67"/>
        <v>#N/A</v>
      </c>
      <c r="DS15" s="93" t="e">
        <f t="shared" si="68"/>
        <v>#N/A</v>
      </c>
      <c r="DT15" s="93" t="e">
        <f t="shared" si="69"/>
        <v>#N/A</v>
      </c>
      <c r="DU15" s="93" t="e">
        <f t="shared" si="70"/>
        <v>#N/A</v>
      </c>
      <c r="DV15" s="93" t="e">
        <f t="shared" si="71"/>
        <v>#N/A</v>
      </c>
      <c r="DW15" s="93" t="e">
        <f t="shared" si="72"/>
        <v>#N/A</v>
      </c>
      <c r="DX15" s="93" t="e">
        <f t="shared" si="73"/>
        <v>#N/A</v>
      </c>
      <c r="DY15" s="93" t="e">
        <f t="shared" si="74"/>
        <v>#N/A</v>
      </c>
      <c r="DZ15" s="93" t="e">
        <f t="shared" si="75"/>
        <v>#N/A</v>
      </c>
      <c r="EA15" s="93" t="e">
        <f t="shared" si="76"/>
        <v>#N/A</v>
      </c>
      <c r="EB15" s="93" t="e">
        <f t="shared" si="77"/>
        <v>#N/A</v>
      </c>
      <c r="EC15" s="93" t="e">
        <f t="shared" si="78"/>
        <v>#N/A</v>
      </c>
      <c r="ED15" s="93" t="e">
        <f t="shared" si="79"/>
        <v>#N/A</v>
      </c>
      <c r="EE15" s="94" t="e">
        <f t="shared" si="80"/>
        <v>#N/A</v>
      </c>
      <c r="EF15" s="95" t="e">
        <f t="shared" si="4"/>
        <v>#N/A</v>
      </c>
      <c r="EG15" s="96" t="e">
        <f t="shared" si="5"/>
        <v>#N/A</v>
      </c>
      <c r="EH15" s="96" t="e">
        <f t="shared" si="6"/>
        <v>#N/A</v>
      </c>
      <c r="EI15" s="96" t="e">
        <f t="shared" si="7"/>
        <v>#N/A</v>
      </c>
      <c r="EJ15" s="96" t="e">
        <f t="shared" si="8"/>
        <v>#N/A</v>
      </c>
      <c r="EK15" s="96" t="e">
        <f t="shared" si="9"/>
        <v>#N/A</v>
      </c>
      <c r="EL15" s="96" t="e">
        <f t="shared" si="10"/>
        <v>#N/A</v>
      </c>
      <c r="EM15" s="96" t="e">
        <f t="shared" si="11"/>
        <v>#N/A</v>
      </c>
      <c r="EN15" s="96" t="e">
        <f t="shared" si="12"/>
        <v>#N/A</v>
      </c>
      <c r="EO15" s="96" t="e">
        <f t="shared" si="13"/>
        <v>#N/A</v>
      </c>
      <c r="EP15" s="96" t="e">
        <f t="shared" si="14"/>
        <v>#N/A</v>
      </c>
      <c r="EQ15" s="96" t="e">
        <f t="shared" si="15"/>
        <v>#N/A</v>
      </c>
      <c r="ER15" s="96" t="e">
        <f t="shared" si="16"/>
        <v>#N/A</v>
      </c>
      <c r="ES15" s="96" t="e">
        <f t="shared" si="17"/>
        <v>#N/A</v>
      </c>
      <c r="ET15" s="96" t="e">
        <f t="shared" si="18"/>
        <v>#N/A</v>
      </c>
      <c r="EU15" s="96" t="e">
        <f t="shared" si="19"/>
        <v>#N/A</v>
      </c>
      <c r="EV15" s="96" t="e">
        <f t="shared" si="20"/>
        <v>#N/A</v>
      </c>
      <c r="EW15" s="96" t="e">
        <f t="shared" si="21"/>
        <v>#N/A</v>
      </c>
      <c r="EX15" s="96" t="e">
        <f t="shared" si="22"/>
        <v>#N/A</v>
      </c>
      <c r="EY15" s="96" t="e">
        <f t="shared" si="23"/>
        <v>#N/A</v>
      </c>
      <c r="EZ15" s="96" t="e">
        <f t="shared" si="24"/>
        <v>#N/A</v>
      </c>
      <c r="FA15" s="96" t="e">
        <f t="shared" si="25"/>
        <v>#N/A</v>
      </c>
      <c r="FB15" s="96" t="e">
        <f t="shared" si="26"/>
        <v>#N/A</v>
      </c>
      <c r="FC15" s="96" t="e">
        <f t="shared" si="27"/>
        <v>#N/A</v>
      </c>
      <c r="FD15" s="96" t="e">
        <f t="shared" si="28"/>
        <v>#N/A</v>
      </c>
      <c r="FE15" s="97" t="e">
        <f t="shared" si="29"/>
        <v>#N/A</v>
      </c>
    </row>
    <row r="16" spans="1:161" ht="13.45" x14ac:dyDescent="0.3">
      <c r="A16" s="8"/>
      <c r="B16" s="70">
        <f t="shared" si="30"/>
        <v>14</v>
      </c>
      <c r="C16" s="17" t="str">
        <f>'Club Champion'!C54</f>
        <v>HARDY, Tim</v>
      </c>
      <c r="D16" s="18" t="str">
        <f>'Club Champion'!D54</f>
        <v xml:space="preserve"> (ENG)</v>
      </c>
      <c r="E16" s="79">
        <f>IF(ISNA(VLOOKUP($C16,Batting!$B$2:$M$90,3,FALSE)),0,(VLOOKUP($C16,Batting!$B$2:$M$90,3,FALSE)))</f>
        <v>1</v>
      </c>
      <c r="F16" s="86" t="e">
        <f>INDEX(Batting_data!B$2:B$100,MATCH($C16,Batting_data!$A$2:$A$100,0))</f>
        <v>#N/A</v>
      </c>
      <c r="G16" s="87" t="e">
        <f>INDEX(Batting_data!C$2:C$100,MATCH($C16,Batting_data!$A$2:$A$100,0))</f>
        <v>#N/A</v>
      </c>
      <c r="H16" s="87" t="e">
        <f>INDEX(Batting_data!D$2:D$100,MATCH($C16,Batting_data!$A$2:$A$100,0))</f>
        <v>#N/A</v>
      </c>
      <c r="I16" s="87" t="e">
        <f>INDEX(Batting_data!E$2:E$100,MATCH($C16,Batting_data!$A$2:$A$100,0))</f>
        <v>#N/A</v>
      </c>
      <c r="J16" s="87" t="e">
        <f>INDEX(Batting_data!F$2:F$100,MATCH($C16,Batting_data!$A$2:$A$100,0))</f>
        <v>#N/A</v>
      </c>
      <c r="K16" s="87" t="e">
        <f>INDEX(Batting_data!G$2:G$100,MATCH($C16,Batting_data!$A$2:$A$100,0))</f>
        <v>#N/A</v>
      </c>
      <c r="L16" s="87" t="e">
        <f>INDEX(Batting_data!H$2:H$100,MATCH($C16,Batting_data!$A$2:$A$100,0))</f>
        <v>#N/A</v>
      </c>
      <c r="M16" s="87" t="e">
        <f>INDEX(Batting_data!I$2:I$100,MATCH($C16,Batting_data!$A$2:$A$100,0))</f>
        <v>#N/A</v>
      </c>
      <c r="N16" s="87" t="e">
        <f>INDEX(Batting_data!J$2:J$100,MATCH($C16,Batting_data!$A$2:$A$100,0))</f>
        <v>#N/A</v>
      </c>
      <c r="O16" s="87" t="e">
        <f>INDEX(Batting_data!K$2:K$100,MATCH($C16,Batting_data!$A$2:$A$100,0))</f>
        <v>#N/A</v>
      </c>
      <c r="P16" s="87" t="e">
        <f>INDEX(Batting_data!L$2:L$100,MATCH($C16,Batting_data!$A$2:$A$100,0))</f>
        <v>#N/A</v>
      </c>
      <c r="Q16" s="87" t="e">
        <f>INDEX(Batting_data!M$2:M$100,MATCH($C16,Batting_data!$A$2:$A$100,0))</f>
        <v>#N/A</v>
      </c>
      <c r="R16" s="87" t="e">
        <f>INDEX(Batting_data!N$2:N$100,MATCH($C16,Batting_data!$A$2:$A$100,0))</f>
        <v>#N/A</v>
      </c>
      <c r="S16" s="87" t="e">
        <f>INDEX(Batting_data!O$2:O$100,MATCH($C16,Batting_data!$A$2:$A$100,0))</f>
        <v>#N/A</v>
      </c>
      <c r="T16" s="87" t="e">
        <f>INDEX(Batting_data!P$2:P$100,MATCH($C16,Batting_data!$A$2:$A$100,0))</f>
        <v>#N/A</v>
      </c>
      <c r="U16" s="87" t="e">
        <f>INDEX(Batting_data!Q$2:Q$100,MATCH($C16,Batting_data!$A$2:$A$100,0))</f>
        <v>#N/A</v>
      </c>
      <c r="V16" s="87" t="e">
        <f>INDEX(Batting_data!R$2:R$100,MATCH($C16,Batting_data!$A$2:$A$100,0))</f>
        <v>#N/A</v>
      </c>
      <c r="W16" s="87" t="e">
        <f>INDEX(Batting_data!S$2:S$100,MATCH($C16,Batting_data!$A$2:$A$100,0))</f>
        <v>#N/A</v>
      </c>
      <c r="X16" s="87" t="e">
        <f>INDEX(Batting_data!T$2:T$100,MATCH($C16,Batting_data!$A$2:$A$100,0))</f>
        <v>#N/A</v>
      </c>
      <c r="Y16" s="87" t="e">
        <f>INDEX(Batting_data!U$2:U$100,MATCH($C16,Batting_data!$A$2:$A$100,0))</f>
        <v>#N/A</v>
      </c>
      <c r="Z16" s="87" t="e">
        <f>INDEX(Batting_data!V$2:V$100,MATCH($C16,Batting_data!$A$2:$A$100,0))</f>
        <v>#N/A</v>
      </c>
      <c r="AA16" s="87" t="e">
        <f>INDEX(Batting_data!W$2:W$100,MATCH($C16,Batting_data!$A$2:$A$100,0))</f>
        <v>#N/A</v>
      </c>
      <c r="AB16" s="87" t="e">
        <f>INDEX(Batting_data!X$2:X$100,MATCH($C16,Batting_data!$A$2:$A$100,0))</f>
        <v>#N/A</v>
      </c>
      <c r="AC16" s="87" t="e">
        <f>INDEX(Batting_data!Y$2:Y$100,MATCH($C16,Batting_data!$A$2:$A$100,0))</f>
        <v>#N/A</v>
      </c>
      <c r="AD16" s="87" t="e">
        <f>INDEX(Batting_data!Z$2:Z$100,MATCH($C16,Batting_data!$A$2:$A$100,0))</f>
        <v>#N/A</v>
      </c>
      <c r="AE16" s="88" t="e">
        <f>INDEX(Batting_data!AA$2:AA$100,MATCH($C16,Batting_data!$A$2:$A$100,0))</f>
        <v>#N/A</v>
      </c>
      <c r="AF16" s="89">
        <f>_xlfn.IFNA(INDEX(Bowling_data!B$2:B$100,MATCH($C16,Bowling_data!$A$2:$A$100,0)),0)</f>
        <v>0</v>
      </c>
      <c r="AG16" s="90">
        <f>_xlfn.IFNA(INDEX(Bowling_data!C$2:C$100,MATCH($C16,Bowling_data!$A$2:$A$100,0)),0)</f>
        <v>0</v>
      </c>
      <c r="AH16" s="90">
        <f>_xlfn.IFNA(INDEX(Bowling_data!D$2:D$100,MATCH($C16,Bowling_data!$A$2:$A$100,0)),0)</f>
        <v>0</v>
      </c>
      <c r="AI16" s="90">
        <f>_xlfn.IFNA(INDEX(Bowling_data!E$2:E$100,MATCH($C16,Bowling_data!$A$2:$A$100,0)),0)</f>
        <v>0</v>
      </c>
      <c r="AJ16" s="90">
        <f>_xlfn.IFNA(INDEX(Bowling_data!F$2:F$100,MATCH($C16,Bowling_data!$A$2:$A$100,0)),0)</f>
        <v>0</v>
      </c>
      <c r="AK16" s="90">
        <f>_xlfn.IFNA(INDEX(Bowling_data!G$2:G$100,MATCH($C16,Bowling_data!$A$2:$A$100,0)),0)</f>
        <v>0</v>
      </c>
      <c r="AL16" s="90">
        <f>_xlfn.IFNA(INDEX(Bowling_data!H$2:H$100,MATCH($C16,Bowling_data!$A$2:$A$100,0)),0)</f>
        <v>0</v>
      </c>
      <c r="AM16" s="90">
        <f>_xlfn.IFNA(INDEX(Bowling_data!I$2:I$100,MATCH($C16,Bowling_data!$A$2:$A$100,0)),0)</f>
        <v>0</v>
      </c>
      <c r="AN16" s="90">
        <f>_xlfn.IFNA(INDEX(Bowling_data!J$2:J$100,MATCH($C16,Bowling_data!$A$2:$A$100,0)),0)</f>
        <v>0</v>
      </c>
      <c r="AO16" s="90">
        <f>_xlfn.IFNA(INDEX(Bowling_data!K$2:K$100,MATCH($C16,Bowling_data!$A$2:$A$100,0)),0)</f>
        <v>0</v>
      </c>
      <c r="AP16" s="90">
        <f>_xlfn.IFNA(INDEX(Bowling_data!L$2:L$100,MATCH($C16,Bowling_data!$A$2:$A$100,0)),0)</f>
        <v>0</v>
      </c>
      <c r="AQ16" s="90">
        <f>_xlfn.IFNA(INDEX(Bowling_data!M$2:M$100,MATCH($C16,Bowling_data!$A$2:$A$100,0)),0)</f>
        <v>0</v>
      </c>
      <c r="AR16" s="90">
        <f>_xlfn.IFNA(INDEX(Bowling_data!N$2:N$100,MATCH($C16,Bowling_data!$A$2:$A$100,0)),0)</f>
        <v>0</v>
      </c>
      <c r="AS16" s="90">
        <f>_xlfn.IFNA(INDEX(Bowling_data!O$2:O$100,MATCH($C16,Bowling_data!$A$2:$A$100,0)),0)</f>
        <v>0</v>
      </c>
      <c r="AT16" s="90">
        <f>_xlfn.IFNA(INDEX(Bowling_data!P$2:P$100,MATCH($C16,Bowling_data!$A$2:$A$100,0)),0)</f>
        <v>0</v>
      </c>
      <c r="AU16" s="90">
        <f>_xlfn.IFNA(INDEX(Bowling_data!Q$2:Q$100,MATCH($C16,Bowling_data!$A$2:$A$100,0)),0)</f>
        <v>0</v>
      </c>
      <c r="AV16" s="90">
        <f>_xlfn.IFNA(INDEX(Bowling_data!R$2:R$100,MATCH($C16,Bowling_data!$A$2:$A$100,0)),0)</f>
        <v>0</v>
      </c>
      <c r="AW16" s="90">
        <f>_xlfn.IFNA(INDEX(Bowling_data!S$2:S$100,MATCH($C16,Bowling_data!$A$2:$A$100,0)),0)</f>
        <v>0</v>
      </c>
      <c r="AX16" s="90">
        <f>_xlfn.IFNA(INDEX(Bowling_data!T$2:T$100,MATCH($C16,Bowling_data!$A$2:$A$100,0)),0)</f>
        <v>0</v>
      </c>
      <c r="AY16" s="90">
        <f>_xlfn.IFNA(INDEX(Bowling_data!U$2:U$100,MATCH($C16,Bowling_data!$A$2:$A$100,0)),0)</f>
        <v>0</v>
      </c>
      <c r="AZ16" s="90">
        <f>_xlfn.IFNA(INDEX(Bowling_data!V$2:V$100,MATCH($C16,Bowling_data!$A$2:$A$100,0)),0)</f>
        <v>0</v>
      </c>
      <c r="BA16" s="90">
        <f>_xlfn.IFNA(INDEX(Bowling_data!W$2:W$100,MATCH($C16,Bowling_data!$A$2:$A$100,0)),0)</f>
        <v>0</v>
      </c>
      <c r="BB16" s="90">
        <f>_xlfn.IFNA(INDEX(Bowling_data!X$2:X$100,MATCH($C16,Bowling_data!$A$2:$A$100,0)),0)</f>
        <v>0</v>
      </c>
      <c r="BC16" s="90">
        <f>_xlfn.IFNA(INDEX(Bowling_data!Y$2:Y$100,MATCH($C16,Bowling_data!$A$2:$A$100,0)),0)</f>
        <v>0</v>
      </c>
      <c r="BD16" s="90">
        <f>_xlfn.IFNA(INDEX(Bowling_data!Z$2:Z$100,MATCH($C16,Bowling_data!$A$2:$A$100,0)),0)</f>
        <v>0</v>
      </c>
      <c r="BE16" s="90">
        <f>_xlfn.IFNA(INDEX(Bowling_data!AA$2:AA$100,MATCH($C16,Bowling_data!$A$2:$A$100,0)),0)</f>
        <v>0</v>
      </c>
      <c r="BF16" s="89">
        <f>_xlfn.IFNA(INDEX(Fielding_data!B$2:B$100,MATCH($C16,Fielding_data!$A$2:$A$100,0)),0)</f>
        <v>0</v>
      </c>
      <c r="BG16" s="90">
        <f>_xlfn.IFNA(INDEX(Fielding_data!C$2:C$100,MATCH($C16,Fielding_data!$A$2:$A$100,0)),0)</f>
        <v>0</v>
      </c>
      <c r="BH16" s="90">
        <f>_xlfn.IFNA(INDEX(Fielding_data!D$2:D$100,MATCH($C16,Fielding_data!$A$2:$A$100,0)),0)</f>
        <v>0</v>
      </c>
      <c r="BI16" s="90">
        <f>_xlfn.IFNA(INDEX(Fielding_data!E$2:E$100,MATCH($C16,Fielding_data!$A$2:$A$100,0)),0)</f>
        <v>0</v>
      </c>
      <c r="BJ16" s="90">
        <f>_xlfn.IFNA(INDEX(Fielding_data!F$2:F$100,MATCH($C16,Fielding_data!$A$2:$A$100,0)),0)</f>
        <v>0</v>
      </c>
      <c r="BK16" s="90">
        <f>_xlfn.IFNA(INDEX(Fielding_data!G$2:G$100,MATCH($C16,Fielding_data!$A$2:$A$100,0)),0)</f>
        <v>0</v>
      </c>
      <c r="BL16" s="90">
        <f>_xlfn.IFNA(INDEX(Fielding_data!H$2:H$100,MATCH($C16,Fielding_data!$A$2:$A$100,0)),0)</f>
        <v>0</v>
      </c>
      <c r="BM16" s="90">
        <f>_xlfn.IFNA(INDEX(Fielding_data!I$2:I$100,MATCH($C16,Fielding_data!$A$2:$A$100,0)),0)</f>
        <v>0</v>
      </c>
      <c r="BN16" s="90">
        <f>_xlfn.IFNA(INDEX(Fielding_data!J$2:J$100,MATCH($C16,Fielding_data!$A$2:$A$100,0)),0)</f>
        <v>0</v>
      </c>
      <c r="BO16" s="90">
        <f>_xlfn.IFNA(INDEX(Fielding_data!K$2:K$100,MATCH($C16,Fielding_data!$A$2:$A$100,0)),0)</f>
        <v>0</v>
      </c>
      <c r="BP16" s="90">
        <f>_xlfn.IFNA(INDEX(Fielding_data!L$2:L$100,MATCH($C16,Fielding_data!$A$2:$A$100,0)),0)</f>
        <v>0</v>
      </c>
      <c r="BQ16" s="90">
        <f>_xlfn.IFNA(INDEX(Fielding_data!M$2:M$100,MATCH($C16,Fielding_data!$A$2:$A$100,0)),0)</f>
        <v>0</v>
      </c>
      <c r="BR16" s="90">
        <f>_xlfn.IFNA(INDEX(Fielding_data!N$2:N$100,MATCH($C16,Fielding_data!$A$2:$A$100,0)),0)</f>
        <v>0</v>
      </c>
      <c r="BS16" s="90">
        <f>_xlfn.IFNA(INDEX(Fielding_data!O$2:O$100,MATCH($C16,Fielding_data!$A$2:$A$100,0)),0)</f>
        <v>0</v>
      </c>
      <c r="BT16" s="90">
        <f>_xlfn.IFNA(INDEX(Fielding_data!P$2:P$100,MATCH($C16,Fielding_data!$A$2:$A$100,0)),0)</f>
        <v>0</v>
      </c>
      <c r="BU16" s="90">
        <f>_xlfn.IFNA(INDEX(Fielding_data!Q$2:Q$100,MATCH($C16,Fielding_data!$A$2:$A$100,0)),0)</f>
        <v>0</v>
      </c>
      <c r="BV16" s="90">
        <f>_xlfn.IFNA(INDEX(Fielding_data!R$2:R$100,MATCH($C16,Fielding_data!$A$2:$A$100,0)),0)</f>
        <v>0</v>
      </c>
      <c r="BW16" s="90">
        <f>_xlfn.IFNA(INDEX(Fielding_data!S$2:S$100,MATCH($C16,Fielding_data!$A$2:$A$100,0)),0)</f>
        <v>0</v>
      </c>
      <c r="BX16" s="90">
        <f>_xlfn.IFNA(INDEX(Fielding_data!T$2:T$100,MATCH($C16,Fielding_data!$A$2:$A$100,0)),0)</f>
        <v>0</v>
      </c>
      <c r="BY16" s="90">
        <f>_xlfn.IFNA(INDEX(Fielding_data!U$2:U$100,MATCH($C16,Fielding_data!$A$2:$A$100,0)),0)</f>
        <v>0</v>
      </c>
      <c r="BZ16" s="90">
        <f>_xlfn.IFNA(INDEX(Fielding_data!V$2:V$100,MATCH($C16,Fielding_data!$A$2:$A$100,0)),0)</f>
        <v>0</v>
      </c>
      <c r="CA16" s="90">
        <f>_xlfn.IFNA(INDEX(Fielding_data!W$2:W$100,MATCH($C16,Fielding_data!$A$2:$A$100,0)),0)</f>
        <v>0</v>
      </c>
      <c r="CB16" s="90">
        <f>_xlfn.IFNA(INDEX(Fielding_data!X$2:X$100,MATCH($C16,Fielding_data!$A$2:$A$100,0)),0)</f>
        <v>0</v>
      </c>
      <c r="CC16" s="90">
        <f>_xlfn.IFNA(INDEX(Fielding_data!Y$2:Y$100,MATCH($C16,Fielding_data!$A$2:$A$100,0)),0)</f>
        <v>0</v>
      </c>
      <c r="CD16" s="90">
        <f>_xlfn.IFNA(INDEX(Fielding_data!Z$2:Z$100,MATCH($C16,Fielding_data!$A$2:$A$100,0)),0)</f>
        <v>0</v>
      </c>
      <c r="CE16" s="90">
        <f>_xlfn.IFNA(INDEX(Fielding_data!AA$2:AA$100,MATCH($C16,Fielding_data!$A$2:$A$100,0)),0)</f>
        <v>0</v>
      </c>
      <c r="CF16" s="89" t="e">
        <f t="shared" si="31"/>
        <v>#N/A</v>
      </c>
      <c r="CG16" s="90" t="e">
        <f t="shared" si="32"/>
        <v>#N/A</v>
      </c>
      <c r="CH16" s="90" t="e">
        <f t="shared" si="33"/>
        <v>#N/A</v>
      </c>
      <c r="CI16" s="90" t="e">
        <f t="shared" si="34"/>
        <v>#N/A</v>
      </c>
      <c r="CJ16" s="90" t="e">
        <f t="shared" si="35"/>
        <v>#N/A</v>
      </c>
      <c r="CK16" s="90" t="e">
        <f t="shared" si="36"/>
        <v>#N/A</v>
      </c>
      <c r="CL16" s="90" t="e">
        <f t="shared" si="37"/>
        <v>#N/A</v>
      </c>
      <c r="CM16" s="90" t="e">
        <f t="shared" si="38"/>
        <v>#N/A</v>
      </c>
      <c r="CN16" s="90" t="e">
        <f t="shared" si="39"/>
        <v>#N/A</v>
      </c>
      <c r="CO16" s="90" t="e">
        <f t="shared" si="40"/>
        <v>#N/A</v>
      </c>
      <c r="CP16" s="90" t="e">
        <f t="shared" si="41"/>
        <v>#N/A</v>
      </c>
      <c r="CQ16" s="90" t="e">
        <f t="shared" si="42"/>
        <v>#N/A</v>
      </c>
      <c r="CR16" s="90" t="e">
        <f t="shared" si="43"/>
        <v>#N/A</v>
      </c>
      <c r="CS16" s="90" t="e">
        <f t="shared" si="44"/>
        <v>#N/A</v>
      </c>
      <c r="CT16" s="90" t="e">
        <f t="shared" si="45"/>
        <v>#N/A</v>
      </c>
      <c r="CU16" s="90" t="e">
        <f t="shared" si="46"/>
        <v>#N/A</v>
      </c>
      <c r="CV16" s="90" t="e">
        <f t="shared" si="47"/>
        <v>#N/A</v>
      </c>
      <c r="CW16" s="90" t="e">
        <f t="shared" si="48"/>
        <v>#N/A</v>
      </c>
      <c r="CX16" s="90" t="e">
        <f t="shared" si="49"/>
        <v>#N/A</v>
      </c>
      <c r="CY16" s="90" t="e">
        <f t="shared" si="50"/>
        <v>#N/A</v>
      </c>
      <c r="CZ16" s="90" t="e">
        <f t="shared" si="51"/>
        <v>#N/A</v>
      </c>
      <c r="DA16" s="90" t="e">
        <f t="shared" si="52"/>
        <v>#N/A</v>
      </c>
      <c r="DB16" s="90" t="e">
        <f t="shared" si="53"/>
        <v>#N/A</v>
      </c>
      <c r="DC16" s="90" t="e">
        <f t="shared" si="54"/>
        <v>#N/A</v>
      </c>
      <c r="DD16" s="90" t="e">
        <f t="shared" si="55"/>
        <v>#N/A</v>
      </c>
      <c r="DE16" s="91" t="e">
        <f t="shared" si="56"/>
        <v>#N/A</v>
      </c>
      <c r="DF16" s="92" t="e">
        <f t="shared" si="57"/>
        <v>#N/A</v>
      </c>
      <c r="DG16" s="93" t="e">
        <f t="shared" si="1"/>
        <v>#N/A</v>
      </c>
      <c r="DH16" s="93" t="e">
        <f t="shared" si="2"/>
        <v>#N/A</v>
      </c>
      <c r="DI16" s="93" t="e">
        <f t="shared" si="58"/>
        <v>#N/A</v>
      </c>
      <c r="DJ16" s="93" t="e">
        <f t="shared" si="59"/>
        <v>#N/A</v>
      </c>
      <c r="DK16" s="93" t="e">
        <f t="shared" si="60"/>
        <v>#N/A</v>
      </c>
      <c r="DL16" s="93" t="e">
        <f t="shared" si="61"/>
        <v>#N/A</v>
      </c>
      <c r="DM16" s="93" t="e">
        <f t="shared" si="62"/>
        <v>#N/A</v>
      </c>
      <c r="DN16" s="93" t="e">
        <f t="shared" si="63"/>
        <v>#N/A</v>
      </c>
      <c r="DO16" s="93" t="e">
        <f t="shared" si="64"/>
        <v>#N/A</v>
      </c>
      <c r="DP16" s="93" t="e">
        <f t="shared" si="65"/>
        <v>#N/A</v>
      </c>
      <c r="DQ16" s="93" t="e">
        <f t="shared" si="66"/>
        <v>#N/A</v>
      </c>
      <c r="DR16" s="93" t="e">
        <f t="shared" si="67"/>
        <v>#N/A</v>
      </c>
      <c r="DS16" s="93" t="e">
        <f t="shared" si="68"/>
        <v>#N/A</v>
      </c>
      <c r="DT16" s="93" t="e">
        <f t="shared" si="69"/>
        <v>#N/A</v>
      </c>
      <c r="DU16" s="93" t="e">
        <f t="shared" si="70"/>
        <v>#N/A</v>
      </c>
      <c r="DV16" s="93" t="e">
        <f t="shared" si="71"/>
        <v>#N/A</v>
      </c>
      <c r="DW16" s="93" t="e">
        <f t="shared" si="72"/>
        <v>#N/A</v>
      </c>
      <c r="DX16" s="93" t="e">
        <f t="shared" si="73"/>
        <v>#N/A</v>
      </c>
      <c r="DY16" s="93" t="e">
        <f t="shared" si="74"/>
        <v>#N/A</v>
      </c>
      <c r="DZ16" s="93" t="e">
        <f t="shared" si="75"/>
        <v>#N/A</v>
      </c>
      <c r="EA16" s="93" t="e">
        <f t="shared" si="76"/>
        <v>#N/A</v>
      </c>
      <c r="EB16" s="93" t="e">
        <f t="shared" si="77"/>
        <v>#N/A</v>
      </c>
      <c r="EC16" s="93" t="e">
        <f t="shared" si="78"/>
        <v>#N/A</v>
      </c>
      <c r="ED16" s="93" t="e">
        <f t="shared" si="79"/>
        <v>#N/A</v>
      </c>
      <c r="EE16" s="94" t="e">
        <f t="shared" si="80"/>
        <v>#N/A</v>
      </c>
      <c r="EF16" s="95" t="e">
        <f t="shared" si="4"/>
        <v>#N/A</v>
      </c>
      <c r="EG16" s="96" t="e">
        <f t="shared" si="5"/>
        <v>#N/A</v>
      </c>
      <c r="EH16" s="96" t="e">
        <f t="shared" si="6"/>
        <v>#N/A</v>
      </c>
      <c r="EI16" s="96" t="e">
        <f t="shared" si="7"/>
        <v>#N/A</v>
      </c>
      <c r="EJ16" s="96" t="e">
        <f t="shared" si="8"/>
        <v>#N/A</v>
      </c>
      <c r="EK16" s="96" t="e">
        <f t="shared" si="9"/>
        <v>#N/A</v>
      </c>
      <c r="EL16" s="96" t="e">
        <f t="shared" si="10"/>
        <v>#N/A</v>
      </c>
      <c r="EM16" s="96" t="e">
        <f t="shared" si="11"/>
        <v>#N/A</v>
      </c>
      <c r="EN16" s="96" t="e">
        <f t="shared" si="12"/>
        <v>#N/A</v>
      </c>
      <c r="EO16" s="96" t="e">
        <f t="shared" si="13"/>
        <v>#N/A</v>
      </c>
      <c r="EP16" s="96" t="e">
        <f t="shared" si="14"/>
        <v>#N/A</v>
      </c>
      <c r="EQ16" s="96" t="e">
        <f t="shared" si="15"/>
        <v>#N/A</v>
      </c>
      <c r="ER16" s="96" t="e">
        <f t="shared" si="16"/>
        <v>#N/A</v>
      </c>
      <c r="ES16" s="96" t="e">
        <f t="shared" si="17"/>
        <v>#N/A</v>
      </c>
      <c r="ET16" s="96" t="e">
        <f t="shared" si="18"/>
        <v>#N/A</v>
      </c>
      <c r="EU16" s="96" t="e">
        <f t="shared" si="19"/>
        <v>#N/A</v>
      </c>
      <c r="EV16" s="96" t="e">
        <f t="shared" si="20"/>
        <v>#N/A</v>
      </c>
      <c r="EW16" s="96" t="e">
        <f t="shared" si="21"/>
        <v>#N/A</v>
      </c>
      <c r="EX16" s="96" t="e">
        <f t="shared" si="22"/>
        <v>#N/A</v>
      </c>
      <c r="EY16" s="96" t="e">
        <f t="shared" si="23"/>
        <v>#N/A</v>
      </c>
      <c r="EZ16" s="96" t="e">
        <f t="shared" si="24"/>
        <v>#N/A</v>
      </c>
      <c r="FA16" s="96" t="e">
        <f t="shared" si="25"/>
        <v>#N/A</v>
      </c>
      <c r="FB16" s="96" t="e">
        <f t="shared" si="26"/>
        <v>#N/A</v>
      </c>
      <c r="FC16" s="96" t="e">
        <f t="shared" si="27"/>
        <v>#N/A</v>
      </c>
      <c r="FD16" s="96" t="e">
        <f t="shared" si="28"/>
        <v>#N/A</v>
      </c>
      <c r="FE16" s="97" t="e">
        <f t="shared" si="29"/>
        <v>#N/A</v>
      </c>
    </row>
    <row r="17" spans="1:161" ht="13.45" x14ac:dyDescent="0.3">
      <c r="A17" s="8"/>
      <c r="B17" s="70">
        <f t="shared" si="30"/>
        <v>15</v>
      </c>
      <c r="C17" s="17" t="str">
        <f>'Club Champion'!C48</f>
        <v>HESTER, Andrew</v>
      </c>
      <c r="D17" s="18" t="str">
        <f>'Club Champion'!D48</f>
        <v xml:space="preserve"> (ENG)</v>
      </c>
      <c r="E17" s="79">
        <f>IF(ISNA(VLOOKUP($C17,Batting!$B$2:$M$90,3,FALSE)),0,(VLOOKUP($C17,Batting!$B$2:$M$90,3,FALSE)))</f>
        <v>1</v>
      </c>
      <c r="F17" s="86" t="e">
        <f>INDEX(Batting_data!B$2:B$100,MATCH($C17,Batting_data!$A$2:$A$100,0))</f>
        <v>#N/A</v>
      </c>
      <c r="G17" s="87" t="e">
        <f>INDEX(Batting_data!C$2:C$100,MATCH($C17,Batting_data!$A$2:$A$100,0))</f>
        <v>#N/A</v>
      </c>
      <c r="H17" s="87" t="e">
        <f>INDEX(Batting_data!D$2:D$100,MATCH($C17,Batting_data!$A$2:$A$100,0))</f>
        <v>#N/A</v>
      </c>
      <c r="I17" s="87" t="e">
        <f>INDEX(Batting_data!E$2:E$100,MATCH($C17,Batting_data!$A$2:$A$100,0))</f>
        <v>#N/A</v>
      </c>
      <c r="J17" s="87" t="e">
        <f>INDEX(Batting_data!F$2:F$100,MATCH($C17,Batting_data!$A$2:$A$100,0))</f>
        <v>#N/A</v>
      </c>
      <c r="K17" s="87" t="e">
        <f>INDEX(Batting_data!G$2:G$100,MATCH($C17,Batting_data!$A$2:$A$100,0))</f>
        <v>#N/A</v>
      </c>
      <c r="L17" s="87" t="e">
        <f>INDEX(Batting_data!H$2:H$100,MATCH($C17,Batting_data!$A$2:$A$100,0))</f>
        <v>#N/A</v>
      </c>
      <c r="M17" s="87" t="e">
        <f>INDEX(Batting_data!I$2:I$100,MATCH($C17,Batting_data!$A$2:$A$100,0))</f>
        <v>#N/A</v>
      </c>
      <c r="N17" s="87" t="e">
        <f>INDEX(Batting_data!J$2:J$100,MATCH($C17,Batting_data!$A$2:$A$100,0))</f>
        <v>#N/A</v>
      </c>
      <c r="O17" s="87" t="e">
        <f>INDEX(Batting_data!K$2:K$100,MATCH($C17,Batting_data!$A$2:$A$100,0))</f>
        <v>#N/A</v>
      </c>
      <c r="P17" s="87" t="e">
        <f>INDEX(Batting_data!L$2:L$100,MATCH($C17,Batting_data!$A$2:$A$100,0))</f>
        <v>#N/A</v>
      </c>
      <c r="Q17" s="87" t="e">
        <f>INDEX(Batting_data!M$2:M$100,MATCH($C17,Batting_data!$A$2:$A$100,0))</f>
        <v>#N/A</v>
      </c>
      <c r="R17" s="87" t="e">
        <f>INDEX(Batting_data!N$2:N$100,MATCH($C17,Batting_data!$A$2:$A$100,0))</f>
        <v>#N/A</v>
      </c>
      <c r="S17" s="87" t="e">
        <f>INDEX(Batting_data!O$2:O$100,MATCH($C17,Batting_data!$A$2:$A$100,0))</f>
        <v>#N/A</v>
      </c>
      <c r="T17" s="87" t="e">
        <f>INDEX(Batting_data!P$2:P$100,MATCH($C17,Batting_data!$A$2:$A$100,0))</f>
        <v>#N/A</v>
      </c>
      <c r="U17" s="87" t="e">
        <f>INDEX(Batting_data!Q$2:Q$100,MATCH($C17,Batting_data!$A$2:$A$100,0))</f>
        <v>#N/A</v>
      </c>
      <c r="V17" s="87" t="e">
        <f>INDEX(Batting_data!R$2:R$100,MATCH($C17,Batting_data!$A$2:$A$100,0))</f>
        <v>#N/A</v>
      </c>
      <c r="W17" s="87" t="e">
        <f>INDEX(Batting_data!S$2:S$100,MATCH($C17,Batting_data!$A$2:$A$100,0))</f>
        <v>#N/A</v>
      </c>
      <c r="X17" s="87" t="e">
        <f>INDEX(Batting_data!T$2:T$100,MATCH($C17,Batting_data!$A$2:$A$100,0))</f>
        <v>#N/A</v>
      </c>
      <c r="Y17" s="87" t="e">
        <f>INDEX(Batting_data!U$2:U$100,MATCH($C17,Batting_data!$A$2:$A$100,0))</f>
        <v>#N/A</v>
      </c>
      <c r="Z17" s="87" t="e">
        <f>INDEX(Batting_data!V$2:V$100,MATCH($C17,Batting_data!$A$2:$A$100,0))</f>
        <v>#N/A</v>
      </c>
      <c r="AA17" s="87" t="e">
        <f>INDEX(Batting_data!W$2:W$100,MATCH($C17,Batting_data!$A$2:$A$100,0))</f>
        <v>#N/A</v>
      </c>
      <c r="AB17" s="87" t="e">
        <f>INDEX(Batting_data!X$2:X$100,MATCH($C17,Batting_data!$A$2:$A$100,0))</f>
        <v>#N/A</v>
      </c>
      <c r="AC17" s="87" t="e">
        <f>INDEX(Batting_data!Y$2:Y$100,MATCH($C17,Batting_data!$A$2:$A$100,0))</f>
        <v>#N/A</v>
      </c>
      <c r="AD17" s="87" t="e">
        <f>INDEX(Batting_data!Z$2:Z$100,MATCH($C17,Batting_data!$A$2:$A$100,0))</f>
        <v>#N/A</v>
      </c>
      <c r="AE17" s="88" t="e">
        <f>INDEX(Batting_data!AA$2:AA$100,MATCH($C17,Batting_data!$A$2:$A$100,0))</f>
        <v>#N/A</v>
      </c>
      <c r="AF17" s="89">
        <f>_xlfn.IFNA(INDEX(Bowling_data!B$2:B$100,MATCH($C17,Bowling_data!$A$2:$A$100,0)),0)</f>
        <v>0</v>
      </c>
      <c r="AG17" s="90">
        <f>_xlfn.IFNA(INDEX(Bowling_data!C$2:C$100,MATCH($C17,Bowling_data!$A$2:$A$100,0)),0)</f>
        <v>0</v>
      </c>
      <c r="AH17" s="90">
        <f>_xlfn.IFNA(INDEX(Bowling_data!D$2:D$100,MATCH($C17,Bowling_data!$A$2:$A$100,0)),0)</f>
        <v>0</v>
      </c>
      <c r="AI17" s="90">
        <f>_xlfn.IFNA(INDEX(Bowling_data!E$2:E$100,MATCH($C17,Bowling_data!$A$2:$A$100,0)),0)</f>
        <v>0</v>
      </c>
      <c r="AJ17" s="90">
        <f>_xlfn.IFNA(INDEX(Bowling_data!F$2:F$100,MATCH($C17,Bowling_data!$A$2:$A$100,0)),0)</f>
        <v>0</v>
      </c>
      <c r="AK17" s="90">
        <f>_xlfn.IFNA(INDEX(Bowling_data!G$2:G$100,MATCH($C17,Bowling_data!$A$2:$A$100,0)),0)</f>
        <v>0</v>
      </c>
      <c r="AL17" s="90">
        <f>_xlfn.IFNA(INDEX(Bowling_data!H$2:H$100,MATCH($C17,Bowling_data!$A$2:$A$100,0)),0)</f>
        <v>0</v>
      </c>
      <c r="AM17" s="90">
        <f>_xlfn.IFNA(INDEX(Bowling_data!I$2:I$100,MATCH($C17,Bowling_data!$A$2:$A$100,0)),0)</f>
        <v>0</v>
      </c>
      <c r="AN17" s="90">
        <f>_xlfn.IFNA(INDEX(Bowling_data!J$2:J$100,MATCH($C17,Bowling_data!$A$2:$A$100,0)),0)</f>
        <v>0</v>
      </c>
      <c r="AO17" s="90">
        <f>_xlfn.IFNA(INDEX(Bowling_data!K$2:K$100,MATCH($C17,Bowling_data!$A$2:$A$100,0)),0)</f>
        <v>0</v>
      </c>
      <c r="AP17" s="90">
        <f>_xlfn.IFNA(INDEX(Bowling_data!L$2:L$100,MATCH($C17,Bowling_data!$A$2:$A$100,0)),0)</f>
        <v>0</v>
      </c>
      <c r="AQ17" s="90">
        <f>_xlfn.IFNA(INDEX(Bowling_data!M$2:M$100,MATCH($C17,Bowling_data!$A$2:$A$100,0)),0)</f>
        <v>0</v>
      </c>
      <c r="AR17" s="90">
        <f>_xlfn.IFNA(INDEX(Bowling_data!N$2:N$100,MATCH($C17,Bowling_data!$A$2:$A$100,0)),0)</f>
        <v>0</v>
      </c>
      <c r="AS17" s="90">
        <f>_xlfn.IFNA(INDEX(Bowling_data!O$2:O$100,MATCH($C17,Bowling_data!$A$2:$A$100,0)),0)</f>
        <v>0</v>
      </c>
      <c r="AT17" s="90">
        <f>_xlfn.IFNA(INDEX(Bowling_data!P$2:P$100,MATCH($C17,Bowling_data!$A$2:$A$100,0)),0)</f>
        <v>0</v>
      </c>
      <c r="AU17" s="90">
        <f>_xlfn.IFNA(INDEX(Bowling_data!Q$2:Q$100,MATCH($C17,Bowling_data!$A$2:$A$100,0)),0)</f>
        <v>0</v>
      </c>
      <c r="AV17" s="90">
        <f>_xlfn.IFNA(INDEX(Bowling_data!R$2:R$100,MATCH($C17,Bowling_data!$A$2:$A$100,0)),0)</f>
        <v>0</v>
      </c>
      <c r="AW17" s="90">
        <f>_xlfn.IFNA(INDEX(Bowling_data!S$2:S$100,MATCH($C17,Bowling_data!$A$2:$A$100,0)),0)</f>
        <v>0</v>
      </c>
      <c r="AX17" s="90">
        <f>_xlfn.IFNA(INDEX(Bowling_data!T$2:T$100,MATCH($C17,Bowling_data!$A$2:$A$100,0)),0)</f>
        <v>0</v>
      </c>
      <c r="AY17" s="90">
        <f>_xlfn.IFNA(INDEX(Bowling_data!U$2:U$100,MATCH($C17,Bowling_data!$A$2:$A$100,0)),0)</f>
        <v>0</v>
      </c>
      <c r="AZ17" s="90">
        <f>_xlfn.IFNA(INDEX(Bowling_data!V$2:V$100,MATCH($C17,Bowling_data!$A$2:$A$100,0)),0)</f>
        <v>0</v>
      </c>
      <c r="BA17" s="90">
        <f>_xlfn.IFNA(INDEX(Bowling_data!W$2:W$100,MATCH($C17,Bowling_data!$A$2:$A$100,0)),0)</f>
        <v>0</v>
      </c>
      <c r="BB17" s="90">
        <f>_xlfn.IFNA(INDEX(Bowling_data!X$2:X$100,MATCH($C17,Bowling_data!$A$2:$A$100,0)),0)</f>
        <v>0</v>
      </c>
      <c r="BC17" s="90">
        <f>_xlfn.IFNA(INDEX(Bowling_data!Y$2:Y$100,MATCH($C17,Bowling_data!$A$2:$A$100,0)),0)</f>
        <v>0</v>
      </c>
      <c r="BD17" s="90">
        <f>_xlfn.IFNA(INDEX(Bowling_data!Z$2:Z$100,MATCH($C17,Bowling_data!$A$2:$A$100,0)),0)</f>
        <v>0</v>
      </c>
      <c r="BE17" s="90">
        <f>_xlfn.IFNA(INDEX(Bowling_data!AA$2:AA$100,MATCH($C17,Bowling_data!$A$2:$A$100,0)),0)</f>
        <v>0</v>
      </c>
      <c r="BF17" s="89">
        <f>_xlfn.IFNA(INDEX(Fielding_data!B$2:B$100,MATCH($C17,Fielding_data!$A$2:$A$100,0)),0)</f>
        <v>0</v>
      </c>
      <c r="BG17" s="90">
        <f>_xlfn.IFNA(INDEX(Fielding_data!C$2:C$100,MATCH($C17,Fielding_data!$A$2:$A$100,0)),0)</f>
        <v>0</v>
      </c>
      <c r="BH17" s="90">
        <f>_xlfn.IFNA(INDEX(Fielding_data!D$2:D$100,MATCH($C17,Fielding_data!$A$2:$A$100,0)),0)</f>
        <v>0</v>
      </c>
      <c r="BI17" s="90">
        <f>_xlfn.IFNA(INDEX(Fielding_data!E$2:E$100,MATCH($C17,Fielding_data!$A$2:$A$100,0)),0)</f>
        <v>0</v>
      </c>
      <c r="BJ17" s="90">
        <f>_xlfn.IFNA(INDEX(Fielding_data!F$2:F$100,MATCH($C17,Fielding_data!$A$2:$A$100,0)),0)</f>
        <v>0</v>
      </c>
      <c r="BK17" s="90">
        <f>_xlfn.IFNA(INDEX(Fielding_data!G$2:G$100,MATCH($C17,Fielding_data!$A$2:$A$100,0)),0)</f>
        <v>0</v>
      </c>
      <c r="BL17" s="90">
        <f>_xlfn.IFNA(INDEX(Fielding_data!H$2:H$100,MATCH($C17,Fielding_data!$A$2:$A$100,0)),0)</f>
        <v>0</v>
      </c>
      <c r="BM17" s="90">
        <f>_xlfn.IFNA(INDEX(Fielding_data!I$2:I$100,MATCH($C17,Fielding_data!$A$2:$A$100,0)),0)</f>
        <v>0</v>
      </c>
      <c r="BN17" s="90">
        <f>_xlfn.IFNA(INDEX(Fielding_data!J$2:J$100,MATCH($C17,Fielding_data!$A$2:$A$100,0)),0)</f>
        <v>0</v>
      </c>
      <c r="BO17" s="90">
        <f>_xlfn.IFNA(INDEX(Fielding_data!K$2:K$100,MATCH($C17,Fielding_data!$A$2:$A$100,0)),0)</f>
        <v>0</v>
      </c>
      <c r="BP17" s="90">
        <f>_xlfn.IFNA(INDEX(Fielding_data!L$2:L$100,MATCH($C17,Fielding_data!$A$2:$A$100,0)),0)</f>
        <v>0</v>
      </c>
      <c r="BQ17" s="90">
        <f>_xlfn.IFNA(INDEX(Fielding_data!M$2:M$100,MATCH($C17,Fielding_data!$A$2:$A$100,0)),0)</f>
        <v>0</v>
      </c>
      <c r="BR17" s="90">
        <f>_xlfn.IFNA(INDEX(Fielding_data!N$2:N$100,MATCH($C17,Fielding_data!$A$2:$A$100,0)),0)</f>
        <v>0</v>
      </c>
      <c r="BS17" s="90">
        <f>_xlfn.IFNA(INDEX(Fielding_data!O$2:O$100,MATCH($C17,Fielding_data!$A$2:$A$100,0)),0)</f>
        <v>0</v>
      </c>
      <c r="BT17" s="90">
        <f>_xlfn.IFNA(INDEX(Fielding_data!P$2:P$100,MATCH($C17,Fielding_data!$A$2:$A$100,0)),0)</f>
        <v>0</v>
      </c>
      <c r="BU17" s="90">
        <f>_xlfn.IFNA(INDEX(Fielding_data!Q$2:Q$100,MATCH($C17,Fielding_data!$A$2:$A$100,0)),0)</f>
        <v>0</v>
      </c>
      <c r="BV17" s="90">
        <f>_xlfn.IFNA(INDEX(Fielding_data!R$2:R$100,MATCH($C17,Fielding_data!$A$2:$A$100,0)),0)</f>
        <v>0</v>
      </c>
      <c r="BW17" s="90">
        <f>_xlfn.IFNA(INDEX(Fielding_data!S$2:S$100,MATCH($C17,Fielding_data!$A$2:$A$100,0)),0)</f>
        <v>0</v>
      </c>
      <c r="BX17" s="90">
        <f>_xlfn.IFNA(INDEX(Fielding_data!T$2:T$100,MATCH($C17,Fielding_data!$A$2:$A$100,0)),0)</f>
        <v>0</v>
      </c>
      <c r="BY17" s="90">
        <f>_xlfn.IFNA(INDEX(Fielding_data!U$2:U$100,MATCH($C17,Fielding_data!$A$2:$A$100,0)),0)</f>
        <v>0</v>
      </c>
      <c r="BZ17" s="90">
        <f>_xlfn.IFNA(INDEX(Fielding_data!V$2:V$100,MATCH($C17,Fielding_data!$A$2:$A$100,0)),0)</f>
        <v>0</v>
      </c>
      <c r="CA17" s="90">
        <f>_xlfn.IFNA(INDEX(Fielding_data!W$2:W$100,MATCH($C17,Fielding_data!$A$2:$A$100,0)),0)</f>
        <v>0</v>
      </c>
      <c r="CB17" s="90">
        <f>_xlfn.IFNA(INDEX(Fielding_data!X$2:X$100,MATCH($C17,Fielding_data!$A$2:$A$100,0)),0)</f>
        <v>0</v>
      </c>
      <c r="CC17" s="90">
        <f>_xlfn.IFNA(INDEX(Fielding_data!Y$2:Y$100,MATCH($C17,Fielding_data!$A$2:$A$100,0)),0)</f>
        <v>0</v>
      </c>
      <c r="CD17" s="90">
        <f>_xlfn.IFNA(INDEX(Fielding_data!Z$2:Z$100,MATCH($C17,Fielding_data!$A$2:$A$100,0)),0)</f>
        <v>0</v>
      </c>
      <c r="CE17" s="90">
        <f>_xlfn.IFNA(INDEX(Fielding_data!AA$2:AA$100,MATCH($C17,Fielding_data!$A$2:$A$100,0)),0)</f>
        <v>0</v>
      </c>
      <c r="CF17" s="89" t="e">
        <f t="shared" si="31"/>
        <v>#N/A</v>
      </c>
      <c r="CG17" s="90" t="e">
        <f t="shared" si="32"/>
        <v>#N/A</v>
      </c>
      <c r="CH17" s="90" t="e">
        <f t="shared" si="33"/>
        <v>#N/A</v>
      </c>
      <c r="CI17" s="90" t="e">
        <f t="shared" si="34"/>
        <v>#N/A</v>
      </c>
      <c r="CJ17" s="90" t="e">
        <f t="shared" si="35"/>
        <v>#N/A</v>
      </c>
      <c r="CK17" s="90" t="e">
        <f t="shared" si="36"/>
        <v>#N/A</v>
      </c>
      <c r="CL17" s="90" t="e">
        <f t="shared" si="37"/>
        <v>#N/A</v>
      </c>
      <c r="CM17" s="90" t="e">
        <f t="shared" si="38"/>
        <v>#N/A</v>
      </c>
      <c r="CN17" s="90" t="e">
        <f t="shared" si="39"/>
        <v>#N/A</v>
      </c>
      <c r="CO17" s="90" t="e">
        <f t="shared" si="40"/>
        <v>#N/A</v>
      </c>
      <c r="CP17" s="90" t="e">
        <f t="shared" si="41"/>
        <v>#N/A</v>
      </c>
      <c r="CQ17" s="90" t="e">
        <f t="shared" si="42"/>
        <v>#N/A</v>
      </c>
      <c r="CR17" s="90" t="e">
        <f t="shared" si="43"/>
        <v>#N/A</v>
      </c>
      <c r="CS17" s="90" t="e">
        <f t="shared" si="44"/>
        <v>#N/A</v>
      </c>
      <c r="CT17" s="90" t="e">
        <f t="shared" si="45"/>
        <v>#N/A</v>
      </c>
      <c r="CU17" s="90" t="e">
        <f t="shared" si="46"/>
        <v>#N/A</v>
      </c>
      <c r="CV17" s="90" t="e">
        <f t="shared" si="47"/>
        <v>#N/A</v>
      </c>
      <c r="CW17" s="90" t="e">
        <f t="shared" si="48"/>
        <v>#N/A</v>
      </c>
      <c r="CX17" s="90" t="e">
        <f t="shared" si="49"/>
        <v>#N/A</v>
      </c>
      <c r="CY17" s="90" t="e">
        <f t="shared" si="50"/>
        <v>#N/A</v>
      </c>
      <c r="CZ17" s="90" t="e">
        <f t="shared" si="51"/>
        <v>#N/A</v>
      </c>
      <c r="DA17" s="90" t="e">
        <f t="shared" si="52"/>
        <v>#N/A</v>
      </c>
      <c r="DB17" s="90" t="e">
        <f t="shared" si="53"/>
        <v>#N/A</v>
      </c>
      <c r="DC17" s="90" t="e">
        <f t="shared" si="54"/>
        <v>#N/A</v>
      </c>
      <c r="DD17" s="90" t="e">
        <f t="shared" si="55"/>
        <v>#N/A</v>
      </c>
      <c r="DE17" s="91" t="e">
        <f t="shared" si="56"/>
        <v>#N/A</v>
      </c>
      <c r="DF17" s="92" t="e">
        <f t="shared" si="57"/>
        <v>#N/A</v>
      </c>
      <c r="DG17" s="93" t="e">
        <f t="shared" si="1"/>
        <v>#N/A</v>
      </c>
      <c r="DH17" s="93" t="e">
        <f t="shared" si="2"/>
        <v>#N/A</v>
      </c>
      <c r="DI17" s="93" t="e">
        <f t="shared" si="58"/>
        <v>#N/A</v>
      </c>
      <c r="DJ17" s="93" t="e">
        <f t="shared" si="59"/>
        <v>#N/A</v>
      </c>
      <c r="DK17" s="93" t="e">
        <f t="shared" si="60"/>
        <v>#N/A</v>
      </c>
      <c r="DL17" s="93" t="e">
        <f t="shared" si="61"/>
        <v>#N/A</v>
      </c>
      <c r="DM17" s="93" t="e">
        <f t="shared" si="62"/>
        <v>#N/A</v>
      </c>
      <c r="DN17" s="93" t="e">
        <f t="shared" si="63"/>
        <v>#N/A</v>
      </c>
      <c r="DO17" s="93" t="e">
        <f t="shared" si="64"/>
        <v>#N/A</v>
      </c>
      <c r="DP17" s="93" t="e">
        <f t="shared" si="65"/>
        <v>#N/A</v>
      </c>
      <c r="DQ17" s="93" t="e">
        <f t="shared" si="66"/>
        <v>#N/A</v>
      </c>
      <c r="DR17" s="93" t="e">
        <f t="shared" si="67"/>
        <v>#N/A</v>
      </c>
      <c r="DS17" s="93" t="e">
        <f t="shared" si="68"/>
        <v>#N/A</v>
      </c>
      <c r="DT17" s="93" t="e">
        <f t="shared" si="69"/>
        <v>#N/A</v>
      </c>
      <c r="DU17" s="93" t="e">
        <f t="shared" si="70"/>
        <v>#N/A</v>
      </c>
      <c r="DV17" s="93" t="e">
        <f t="shared" si="71"/>
        <v>#N/A</v>
      </c>
      <c r="DW17" s="93" t="e">
        <f t="shared" si="72"/>
        <v>#N/A</v>
      </c>
      <c r="DX17" s="93" t="e">
        <f t="shared" si="73"/>
        <v>#N/A</v>
      </c>
      <c r="DY17" s="93" t="e">
        <f t="shared" si="74"/>
        <v>#N/A</v>
      </c>
      <c r="DZ17" s="93" t="e">
        <f t="shared" si="75"/>
        <v>#N/A</v>
      </c>
      <c r="EA17" s="93" t="e">
        <f t="shared" si="76"/>
        <v>#N/A</v>
      </c>
      <c r="EB17" s="93" t="e">
        <f t="shared" si="77"/>
        <v>#N/A</v>
      </c>
      <c r="EC17" s="93" t="e">
        <f t="shared" si="78"/>
        <v>#N/A</v>
      </c>
      <c r="ED17" s="93" t="e">
        <f t="shared" si="79"/>
        <v>#N/A</v>
      </c>
      <c r="EE17" s="94" t="e">
        <f t="shared" si="80"/>
        <v>#N/A</v>
      </c>
      <c r="EF17" s="95" t="e">
        <f t="shared" si="4"/>
        <v>#N/A</v>
      </c>
      <c r="EG17" s="96" t="e">
        <f t="shared" si="5"/>
        <v>#N/A</v>
      </c>
      <c r="EH17" s="96" t="e">
        <f t="shared" si="6"/>
        <v>#N/A</v>
      </c>
      <c r="EI17" s="96" t="e">
        <f t="shared" si="7"/>
        <v>#N/A</v>
      </c>
      <c r="EJ17" s="96" t="e">
        <f t="shared" si="8"/>
        <v>#N/A</v>
      </c>
      <c r="EK17" s="96" t="e">
        <f t="shared" si="9"/>
        <v>#N/A</v>
      </c>
      <c r="EL17" s="96" t="e">
        <f t="shared" si="10"/>
        <v>#N/A</v>
      </c>
      <c r="EM17" s="96" t="e">
        <f t="shared" si="11"/>
        <v>#N/A</v>
      </c>
      <c r="EN17" s="96" t="e">
        <f t="shared" si="12"/>
        <v>#N/A</v>
      </c>
      <c r="EO17" s="96" t="e">
        <f t="shared" si="13"/>
        <v>#N/A</v>
      </c>
      <c r="EP17" s="96" t="e">
        <f t="shared" si="14"/>
        <v>#N/A</v>
      </c>
      <c r="EQ17" s="96" t="e">
        <f t="shared" si="15"/>
        <v>#N/A</v>
      </c>
      <c r="ER17" s="96" t="e">
        <f t="shared" si="16"/>
        <v>#N/A</v>
      </c>
      <c r="ES17" s="96" t="e">
        <f t="shared" si="17"/>
        <v>#N/A</v>
      </c>
      <c r="ET17" s="96" t="e">
        <f t="shared" si="18"/>
        <v>#N/A</v>
      </c>
      <c r="EU17" s="96" t="e">
        <f t="shared" si="19"/>
        <v>#N/A</v>
      </c>
      <c r="EV17" s="96" t="e">
        <f t="shared" si="20"/>
        <v>#N/A</v>
      </c>
      <c r="EW17" s="96" t="e">
        <f t="shared" si="21"/>
        <v>#N/A</v>
      </c>
      <c r="EX17" s="96" t="e">
        <f t="shared" si="22"/>
        <v>#N/A</v>
      </c>
      <c r="EY17" s="96" t="e">
        <f t="shared" si="23"/>
        <v>#N/A</v>
      </c>
      <c r="EZ17" s="96" t="e">
        <f t="shared" si="24"/>
        <v>#N/A</v>
      </c>
      <c r="FA17" s="96" t="e">
        <f t="shared" si="25"/>
        <v>#N/A</v>
      </c>
      <c r="FB17" s="96" t="e">
        <f t="shared" si="26"/>
        <v>#N/A</v>
      </c>
      <c r="FC17" s="96" t="e">
        <f t="shared" si="27"/>
        <v>#N/A</v>
      </c>
      <c r="FD17" s="96" t="e">
        <f t="shared" si="28"/>
        <v>#N/A</v>
      </c>
      <c r="FE17" s="97" t="e">
        <f t="shared" si="29"/>
        <v>#N/A</v>
      </c>
    </row>
    <row r="18" spans="1:161" ht="13.45" x14ac:dyDescent="0.3">
      <c r="A18" s="8"/>
      <c r="B18" s="70">
        <f t="shared" si="30"/>
        <v>16</v>
      </c>
      <c r="C18" s="17" t="str">
        <f>'Club Champion'!C55</f>
        <v>LLOYD, Mike</v>
      </c>
      <c r="D18" s="18" t="str">
        <f>'Club Champion'!D55</f>
        <v xml:space="preserve"> (ENG)</v>
      </c>
      <c r="E18" s="79">
        <f>IF(ISNA(VLOOKUP($C18,Batting!$B$2:$M$90,3,FALSE)),0,(VLOOKUP($C18,Batting!$B$2:$M$90,3,FALSE)))</f>
        <v>1</v>
      </c>
      <c r="F18" s="86" t="e">
        <f>INDEX(Batting_data!B$2:B$100,MATCH($C18,Batting_data!$A$2:$A$100,0))</f>
        <v>#N/A</v>
      </c>
      <c r="G18" s="87" t="e">
        <f>INDEX(Batting_data!C$2:C$100,MATCH($C18,Batting_data!$A$2:$A$100,0))</f>
        <v>#N/A</v>
      </c>
      <c r="H18" s="87" t="e">
        <f>INDEX(Batting_data!D$2:D$100,MATCH($C18,Batting_data!$A$2:$A$100,0))</f>
        <v>#N/A</v>
      </c>
      <c r="I18" s="87" t="e">
        <f>INDEX(Batting_data!E$2:E$100,MATCH($C18,Batting_data!$A$2:$A$100,0))</f>
        <v>#N/A</v>
      </c>
      <c r="J18" s="87" t="e">
        <f>INDEX(Batting_data!F$2:F$100,MATCH($C18,Batting_data!$A$2:$A$100,0))</f>
        <v>#N/A</v>
      </c>
      <c r="K18" s="87" t="e">
        <f>INDEX(Batting_data!G$2:G$100,MATCH($C18,Batting_data!$A$2:$A$100,0))</f>
        <v>#N/A</v>
      </c>
      <c r="L18" s="87" t="e">
        <f>INDEX(Batting_data!H$2:H$100,MATCH($C18,Batting_data!$A$2:$A$100,0))</f>
        <v>#N/A</v>
      </c>
      <c r="M18" s="87" t="e">
        <f>INDEX(Batting_data!I$2:I$100,MATCH($C18,Batting_data!$A$2:$A$100,0))</f>
        <v>#N/A</v>
      </c>
      <c r="N18" s="87" t="e">
        <f>INDEX(Batting_data!J$2:J$100,MATCH($C18,Batting_data!$A$2:$A$100,0))</f>
        <v>#N/A</v>
      </c>
      <c r="O18" s="87" t="e">
        <f>INDEX(Batting_data!K$2:K$100,MATCH($C18,Batting_data!$A$2:$A$100,0))</f>
        <v>#N/A</v>
      </c>
      <c r="P18" s="87" t="e">
        <f>INDEX(Batting_data!L$2:L$100,MATCH($C18,Batting_data!$A$2:$A$100,0))</f>
        <v>#N/A</v>
      </c>
      <c r="Q18" s="87" t="e">
        <f>INDEX(Batting_data!M$2:M$100,MATCH($C18,Batting_data!$A$2:$A$100,0))</f>
        <v>#N/A</v>
      </c>
      <c r="R18" s="87" t="e">
        <f>INDEX(Batting_data!N$2:N$100,MATCH($C18,Batting_data!$A$2:$A$100,0))</f>
        <v>#N/A</v>
      </c>
      <c r="S18" s="87" t="e">
        <f>INDEX(Batting_data!O$2:O$100,MATCH($C18,Batting_data!$A$2:$A$100,0))</f>
        <v>#N/A</v>
      </c>
      <c r="T18" s="87" t="e">
        <f>INDEX(Batting_data!P$2:P$100,MATCH($C18,Batting_data!$A$2:$A$100,0))</f>
        <v>#N/A</v>
      </c>
      <c r="U18" s="87" t="e">
        <f>INDEX(Batting_data!Q$2:Q$100,MATCH($C18,Batting_data!$A$2:$A$100,0))</f>
        <v>#N/A</v>
      </c>
      <c r="V18" s="87" t="e">
        <f>INDEX(Batting_data!R$2:R$100,MATCH($C18,Batting_data!$A$2:$A$100,0))</f>
        <v>#N/A</v>
      </c>
      <c r="W18" s="87" t="e">
        <f>INDEX(Batting_data!S$2:S$100,MATCH($C18,Batting_data!$A$2:$A$100,0))</f>
        <v>#N/A</v>
      </c>
      <c r="X18" s="87" t="e">
        <f>INDEX(Batting_data!T$2:T$100,MATCH($C18,Batting_data!$A$2:$A$100,0))</f>
        <v>#N/A</v>
      </c>
      <c r="Y18" s="87" t="e">
        <f>INDEX(Batting_data!U$2:U$100,MATCH($C18,Batting_data!$A$2:$A$100,0))</f>
        <v>#N/A</v>
      </c>
      <c r="Z18" s="87" t="e">
        <f>INDEX(Batting_data!V$2:V$100,MATCH($C18,Batting_data!$A$2:$A$100,0))</f>
        <v>#N/A</v>
      </c>
      <c r="AA18" s="87" t="e">
        <f>INDEX(Batting_data!W$2:W$100,MATCH($C18,Batting_data!$A$2:$A$100,0))</f>
        <v>#N/A</v>
      </c>
      <c r="AB18" s="87" t="e">
        <f>INDEX(Batting_data!X$2:X$100,MATCH($C18,Batting_data!$A$2:$A$100,0))</f>
        <v>#N/A</v>
      </c>
      <c r="AC18" s="87" t="e">
        <f>INDEX(Batting_data!Y$2:Y$100,MATCH($C18,Batting_data!$A$2:$A$100,0))</f>
        <v>#N/A</v>
      </c>
      <c r="AD18" s="87" t="e">
        <f>INDEX(Batting_data!Z$2:Z$100,MATCH($C18,Batting_data!$A$2:$A$100,0))</f>
        <v>#N/A</v>
      </c>
      <c r="AE18" s="88" t="e">
        <f>INDEX(Batting_data!AA$2:AA$100,MATCH($C18,Batting_data!$A$2:$A$100,0))</f>
        <v>#N/A</v>
      </c>
      <c r="AF18" s="89">
        <f>_xlfn.IFNA(INDEX(Bowling_data!B$2:B$100,MATCH($C18,Bowling_data!$A$2:$A$100,0)),0)</f>
        <v>0</v>
      </c>
      <c r="AG18" s="90">
        <f>_xlfn.IFNA(INDEX(Bowling_data!C$2:C$100,MATCH($C18,Bowling_data!$A$2:$A$100,0)),0)</f>
        <v>0</v>
      </c>
      <c r="AH18" s="90">
        <f>_xlfn.IFNA(INDEX(Bowling_data!D$2:D$100,MATCH($C18,Bowling_data!$A$2:$A$100,0)),0)</f>
        <v>0</v>
      </c>
      <c r="AI18" s="90">
        <f>_xlfn.IFNA(INDEX(Bowling_data!E$2:E$100,MATCH($C18,Bowling_data!$A$2:$A$100,0)),0)</f>
        <v>0</v>
      </c>
      <c r="AJ18" s="90">
        <f>_xlfn.IFNA(INDEX(Bowling_data!F$2:F$100,MATCH($C18,Bowling_data!$A$2:$A$100,0)),0)</f>
        <v>0</v>
      </c>
      <c r="AK18" s="90">
        <f>_xlfn.IFNA(INDEX(Bowling_data!G$2:G$100,MATCH($C18,Bowling_data!$A$2:$A$100,0)),0)</f>
        <v>0</v>
      </c>
      <c r="AL18" s="90">
        <f>_xlfn.IFNA(INDEX(Bowling_data!H$2:H$100,MATCH($C18,Bowling_data!$A$2:$A$100,0)),0)</f>
        <v>0</v>
      </c>
      <c r="AM18" s="90">
        <f>_xlfn.IFNA(INDEX(Bowling_data!I$2:I$100,MATCH($C18,Bowling_data!$A$2:$A$100,0)),0)</f>
        <v>0</v>
      </c>
      <c r="AN18" s="90">
        <f>_xlfn.IFNA(INDEX(Bowling_data!J$2:J$100,MATCH($C18,Bowling_data!$A$2:$A$100,0)),0)</f>
        <v>0</v>
      </c>
      <c r="AO18" s="90">
        <f>_xlfn.IFNA(INDEX(Bowling_data!K$2:K$100,MATCH($C18,Bowling_data!$A$2:$A$100,0)),0)</f>
        <v>0</v>
      </c>
      <c r="AP18" s="90">
        <f>_xlfn.IFNA(INDEX(Bowling_data!L$2:L$100,MATCH($C18,Bowling_data!$A$2:$A$100,0)),0)</f>
        <v>0</v>
      </c>
      <c r="AQ18" s="90">
        <f>_xlfn.IFNA(INDEX(Bowling_data!M$2:M$100,MATCH($C18,Bowling_data!$A$2:$A$100,0)),0)</f>
        <v>0</v>
      </c>
      <c r="AR18" s="90">
        <f>_xlfn.IFNA(INDEX(Bowling_data!N$2:N$100,MATCH($C18,Bowling_data!$A$2:$A$100,0)),0)</f>
        <v>0</v>
      </c>
      <c r="AS18" s="90">
        <f>_xlfn.IFNA(INDEX(Bowling_data!O$2:O$100,MATCH($C18,Bowling_data!$A$2:$A$100,0)),0)</f>
        <v>0</v>
      </c>
      <c r="AT18" s="90">
        <f>_xlfn.IFNA(INDEX(Bowling_data!P$2:P$100,MATCH($C18,Bowling_data!$A$2:$A$100,0)),0)</f>
        <v>0</v>
      </c>
      <c r="AU18" s="90">
        <f>_xlfn.IFNA(INDEX(Bowling_data!Q$2:Q$100,MATCH($C18,Bowling_data!$A$2:$A$100,0)),0)</f>
        <v>0</v>
      </c>
      <c r="AV18" s="90">
        <f>_xlfn.IFNA(INDEX(Bowling_data!R$2:R$100,MATCH($C18,Bowling_data!$A$2:$A$100,0)),0)</f>
        <v>0</v>
      </c>
      <c r="AW18" s="90">
        <f>_xlfn.IFNA(INDEX(Bowling_data!S$2:S$100,MATCH($C18,Bowling_data!$A$2:$A$100,0)),0)</f>
        <v>0</v>
      </c>
      <c r="AX18" s="90">
        <f>_xlfn.IFNA(INDEX(Bowling_data!T$2:T$100,MATCH($C18,Bowling_data!$A$2:$A$100,0)),0)</f>
        <v>0</v>
      </c>
      <c r="AY18" s="90">
        <f>_xlfn.IFNA(INDEX(Bowling_data!U$2:U$100,MATCH($C18,Bowling_data!$A$2:$A$100,0)),0)</f>
        <v>0</v>
      </c>
      <c r="AZ18" s="90">
        <f>_xlfn.IFNA(INDEX(Bowling_data!V$2:V$100,MATCH($C18,Bowling_data!$A$2:$A$100,0)),0)</f>
        <v>0</v>
      </c>
      <c r="BA18" s="90">
        <f>_xlfn.IFNA(INDEX(Bowling_data!W$2:W$100,MATCH($C18,Bowling_data!$A$2:$A$100,0)),0)</f>
        <v>0</v>
      </c>
      <c r="BB18" s="90">
        <f>_xlfn.IFNA(INDEX(Bowling_data!X$2:X$100,MATCH($C18,Bowling_data!$A$2:$A$100,0)),0)</f>
        <v>0</v>
      </c>
      <c r="BC18" s="90">
        <f>_xlfn.IFNA(INDEX(Bowling_data!Y$2:Y$100,MATCH($C18,Bowling_data!$A$2:$A$100,0)),0)</f>
        <v>0</v>
      </c>
      <c r="BD18" s="90">
        <f>_xlfn.IFNA(INDEX(Bowling_data!Z$2:Z$100,MATCH($C18,Bowling_data!$A$2:$A$100,0)),0)</f>
        <v>0</v>
      </c>
      <c r="BE18" s="90">
        <f>_xlfn.IFNA(INDEX(Bowling_data!AA$2:AA$100,MATCH($C18,Bowling_data!$A$2:$A$100,0)),0)</f>
        <v>0</v>
      </c>
      <c r="BF18" s="89">
        <f>_xlfn.IFNA(INDEX(Fielding_data!B$2:B$100,MATCH($C18,Fielding_data!$A$2:$A$100,0)),0)</f>
        <v>0</v>
      </c>
      <c r="BG18" s="90">
        <f>_xlfn.IFNA(INDEX(Fielding_data!C$2:C$100,MATCH($C18,Fielding_data!$A$2:$A$100,0)),0)</f>
        <v>0</v>
      </c>
      <c r="BH18" s="90">
        <f>_xlfn.IFNA(INDEX(Fielding_data!D$2:D$100,MATCH($C18,Fielding_data!$A$2:$A$100,0)),0)</f>
        <v>0</v>
      </c>
      <c r="BI18" s="90">
        <f>_xlfn.IFNA(INDEX(Fielding_data!E$2:E$100,MATCH($C18,Fielding_data!$A$2:$A$100,0)),0)</f>
        <v>0</v>
      </c>
      <c r="BJ18" s="90">
        <f>_xlfn.IFNA(INDEX(Fielding_data!F$2:F$100,MATCH($C18,Fielding_data!$A$2:$A$100,0)),0)</f>
        <v>0</v>
      </c>
      <c r="BK18" s="90">
        <f>_xlfn.IFNA(INDEX(Fielding_data!G$2:G$100,MATCH($C18,Fielding_data!$A$2:$A$100,0)),0)</f>
        <v>0</v>
      </c>
      <c r="BL18" s="90">
        <f>_xlfn.IFNA(INDEX(Fielding_data!H$2:H$100,MATCH($C18,Fielding_data!$A$2:$A$100,0)),0)</f>
        <v>0</v>
      </c>
      <c r="BM18" s="90">
        <f>_xlfn.IFNA(INDEX(Fielding_data!I$2:I$100,MATCH($C18,Fielding_data!$A$2:$A$100,0)),0)</f>
        <v>0</v>
      </c>
      <c r="BN18" s="90">
        <f>_xlfn.IFNA(INDEX(Fielding_data!J$2:J$100,MATCH($C18,Fielding_data!$A$2:$A$100,0)),0)</f>
        <v>0</v>
      </c>
      <c r="BO18" s="90">
        <f>_xlfn.IFNA(INDEX(Fielding_data!K$2:K$100,MATCH($C18,Fielding_data!$A$2:$A$100,0)),0)</f>
        <v>0</v>
      </c>
      <c r="BP18" s="90">
        <f>_xlfn.IFNA(INDEX(Fielding_data!L$2:L$100,MATCH($C18,Fielding_data!$A$2:$A$100,0)),0)</f>
        <v>0</v>
      </c>
      <c r="BQ18" s="90">
        <f>_xlfn.IFNA(INDEX(Fielding_data!M$2:M$100,MATCH($C18,Fielding_data!$A$2:$A$100,0)),0)</f>
        <v>0</v>
      </c>
      <c r="BR18" s="90">
        <f>_xlfn.IFNA(INDEX(Fielding_data!N$2:N$100,MATCH($C18,Fielding_data!$A$2:$A$100,0)),0)</f>
        <v>0</v>
      </c>
      <c r="BS18" s="90">
        <f>_xlfn.IFNA(INDEX(Fielding_data!O$2:O$100,MATCH($C18,Fielding_data!$A$2:$A$100,0)),0)</f>
        <v>0</v>
      </c>
      <c r="BT18" s="90">
        <f>_xlfn.IFNA(INDEX(Fielding_data!P$2:P$100,MATCH($C18,Fielding_data!$A$2:$A$100,0)),0)</f>
        <v>0</v>
      </c>
      <c r="BU18" s="90">
        <f>_xlfn.IFNA(INDEX(Fielding_data!Q$2:Q$100,MATCH($C18,Fielding_data!$A$2:$A$100,0)),0)</f>
        <v>0</v>
      </c>
      <c r="BV18" s="90">
        <f>_xlfn.IFNA(INDEX(Fielding_data!R$2:R$100,MATCH($C18,Fielding_data!$A$2:$A$100,0)),0)</f>
        <v>0</v>
      </c>
      <c r="BW18" s="90">
        <f>_xlfn.IFNA(INDEX(Fielding_data!S$2:S$100,MATCH($C18,Fielding_data!$A$2:$A$100,0)),0)</f>
        <v>0</v>
      </c>
      <c r="BX18" s="90">
        <f>_xlfn.IFNA(INDEX(Fielding_data!T$2:T$100,MATCH($C18,Fielding_data!$A$2:$A$100,0)),0)</f>
        <v>0</v>
      </c>
      <c r="BY18" s="90">
        <f>_xlfn.IFNA(INDEX(Fielding_data!U$2:U$100,MATCH($C18,Fielding_data!$A$2:$A$100,0)),0)</f>
        <v>0</v>
      </c>
      <c r="BZ18" s="90">
        <f>_xlfn.IFNA(INDEX(Fielding_data!V$2:V$100,MATCH($C18,Fielding_data!$A$2:$A$100,0)),0)</f>
        <v>0</v>
      </c>
      <c r="CA18" s="90">
        <f>_xlfn.IFNA(INDEX(Fielding_data!W$2:W$100,MATCH($C18,Fielding_data!$A$2:$A$100,0)),0)</f>
        <v>0</v>
      </c>
      <c r="CB18" s="90">
        <f>_xlfn.IFNA(INDEX(Fielding_data!X$2:X$100,MATCH($C18,Fielding_data!$A$2:$A$100,0)),0)</f>
        <v>0</v>
      </c>
      <c r="CC18" s="90">
        <f>_xlfn.IFNA(INDEX(Fielding_data!Y$2:Y$100,MATCH($C18,Fielding_data!$A$2:$A$100,0)),0)</f>
        <v>0</v>
      </c>
      <c r="CD18" s="90">
        <f>_xlfn.IFNA(INDEX(Fielding_data!Z$2:Z$100,MATCH($C18,Fielding_data!$A$2:$A$100,0)),0)</f>
        <v>0</v>
      </c>
      <c r="CE18" s="90">
        <f>_xlfn.IFNA(INDEX(Fielding_data!AA$2:AA$100,MATCH($C18,Fielding_data!$A$2:$A$100,0)),0)</f>
        <v>0</v>
      </c>
      <c r="CF18" s="89" t="e">
        <f t="shared" si="31"/>
        <v>#N/A</v>
      </c>
      <c r="CG18" s="90" t="e">
        <f t="shared" si="32"/>
        <v>#N/A</v>
      </c>
      <c r="CH18" s="90" t="e">
        <f t="shared" si="33"/>
        <v>#N/A</v>
      </c>
      <c r="CI18" s="90" t="e">
        <f t="shared" si="34"/>
        <v>#N/A</v>
      </c>
      <c r="CJ18" s="90" t="e">
        <f t="shared" si="35"/>
        <v>#N/A</v>
      </c>
      <c r="CK18" s="90" t="e">
        <f t="shared" si="36"/>
        <v>#N/A</v>
      </c>
      <c r="CL18" s="90" t="e">
        <f t="shared" si="37"/>
        <v>#N/A</v>
      </c>
      <c r="CM18" s="90" t="e">
        <f t="shared" si="38"/>
        <v>#N/A</v>
      </c>
      <c r="CN18" s="90" t="e">
        <f t="shared" si="39"/>
        <v>#N/A</v>
      </c>
      <c r="CO18" s="90" t="e">
        <f t="shared" si="40"/>
        <v>#N/A</v>
      </c>
      <c r="CP18" s="90" t="e">
        <f t="shared" si="41"/>
        <v>#N/A</v>
      </c>
      <c r="CQ18" s="90" t="e">
        <f t="shared" si="42"/>
        <v>#N/A</v>
      </c>
      <c r="CR18" s="90" t="e">
        <f t="shared" si="43"/>
        <v>#N/A</v>
      </c>
      <c r="CS18" s="90" t="e">
        <f t="shared" si="44"/>
        <v>#N/A</v>
      </c>
      <c r="CT18" s="90" t="e">
        <f t="shared" si="45"/>
        <v>#N/A</v>
      </c>
      <c r="CU18" s="90" t="e">
        <f t="shared" si="46"/>
        <v>#N/A</v>
      </c>
      <c r="CV18" s="90" t="e">
        <f t="shared" si="47"/>
        <v>#N/A</v>
      </c>
      <c r="CW18" s="90" t="e">
        <f t="shared" si="48"/>
        <v>#N/A</v>
      </c>
      <c r="CX18" s="90" t="e">
        <f t="shared" si="49"/>
        <v>#N/A</v>
      </c>
      <c r="CY18" s="90" t="e">
        <f t="shared" si="50"/>
        <v>#N/A</v>
      </c>
      <c r="CZ18" s="90" t="e">
        <f t="shared" si="51"/>
        <v>#N/A</v>
      </c>
      <c r="DA18" s="90" t="e">
        <f t="shared" si="52"/>
        <v>#N/A</v>
      </c>
      <c r="DB18" s="90" t="e">
        <f t="shared" si="53"/>
        <v>#N/A</v>
      </c>
      <c r="DC18" s="90" t="e">
        <f t="shared" si="54"/>
        <v>#N/A</v>
      </c>
      <c r="DD18" s="90" t="e">
        <f t="shared" si="55"/>
        <v>#N/A</v>
      </c>
      <c r="DE18" s="91" t="e">
        <f t="shared" si="56"/>
        <v>#N/A</v>
      </c>
      <c r="DF18" s="92" t="e">
        <f t="shared" si="57"/>
        <v>#N/A</v>
      </c>
      <c r="DG18" s="93" t="e">
        <f t="shared" si="1"/>
        <v>#N/A</v>
      </c>
      <c r="DH18" s="93" t="e">
        <f t="shared" si="2"/>
        <v>#N/A</v>
      </c>
      <c r="DI18" s="93" t="e">
        <f t="shared" si="58"/>
        <v>#N/A</v>
      </c>
      <c r="DJ18" s="93" t="e">
        <f t="shared" si="59"/>
        <v>#N/A</v>
      </c>
      <c r="DK18" s="93" t="e">
        <f t="shared" si="60"/>
        <v>#N/A</v>
      </c>
      <c r="DL18" s="93" t="e">
        <f t="shared" si="61"/>
        <v>#N/A</v>
      </c>
      <c r="DM18" s="93" t="e">
        <f t="shared" si="62"/>
        <v>#N/A</v>
      </c>
      <c r="DN18" s="93" t="e">
        <f t="shared" si="63"/>
        <v>#N/A</v>
      </c>
      <c r="DO18" s="93" t="e">
        <f t="shared" si="64"/>
        <v>#N/A</v>
      </c>
      <c r="DP18" s="93" t="e">
        <f t="shared" si="65"/>
        <v>#N/A</v>
      </c>
      <c r="DQ18" s="93" t="e">
        <f t="shared" si="66"/>
        <v>#N/A</v>
      </c>
      <c r="DR18" s="93" t="e">
        <f t="shared" si="67"/>
        <v>#N/A</v>
      </c>
      <c r="DS18" s="93" t="e">
        <f t="shared" si="68"/>
        <v>#N/A</v>
      </c>
      <c r="DT18" s="93" t="e">
        <f t="shared" si="69"/>
        <v>#N/A</v>
      </c>
      <c r="DU18" s="93" t="e">
        <f t="shared" si="70"/>
        <v>#N/A</v>
      </c>
      <c r="DV18" s="93" t="e">
        <f t="shared" si="71"/>
        <v>#N/A</v>
      </c>
      <c r="DW18" s="93" t="e">
        <f t="shared" si="72"/>
        <v>#N/A</v>
      </c>
      <c r="DX18" s="93" t="e">
        <f t="shared" si="73"/>
        <v>#N/A</v>
      </c>
      <c r="DY18" s="93" t="e">
        <f t="shared" si="74"/>
        <v>#N/A</v>
      </c>
      <c r="DZ18" s="93" t="e">
        <f t="shared" si="75"/>
        <v>#N/A</v>
      </c>
      <c r="EA18" s="93" t="e">
        <f t="shared" si="76"/>
        <v>#N/A</v>
      </c>
      <c r="EB18" s="93" t="e">
        <f t="shared" si="77"/>
        <v>#N/A</v>
      </c>
      <c r="EC18" s="93" t="e">
        <f t="shared" si="78"/>
        <v>#N/A</v>
      </c>
      <c r="ED18" s="93" t="e">
        <f t="shared" si="79"/>
        <v>#N/A</v>
      </c>
      <c r="EE18" s="94" t="e">
        <f t="shared" si="80"/>
        <v>#N/A</v>
      </c>
      <c r="EF18" s="95" t="e">
        <f t="shared" si="4"/>
        <v>#N/A</v>
      </c>
      <c r="EG18" s="96" t="e">
        <f t="shared" si="5"/>
        <v>#N/A</v>
      </c>
      <c r="EH18" s="96" t="e">
        <f t="shared" si="6"/>
        <v>#N/A</v>
      </c>
      <c r="EI18" s="96" t="e">
        <f t="shared" si="7"/>
        <v>#N/A</v>
      </c>
      <c r="EJ18" s="96" t="e">
        <f t="shared" si="8"/>
        <v>#N/A</v>
      </c>
      <c r="EK18" s="96" t="e">
        <f t="shared" si="9"/>
        <v>#N/A</v>
      </c>
      <c r="EL18" s="96" t="e">
        <f t="shared" si="10"/>
        <v>#N/A</v>
      </c>
      <c r="EM18" s="96" t="e">
        <f t="shared" si="11"/>
        <v>#N/A</v>
      </c>
      <c r="EN18" s="96" t="e">
        <f t="shared" si="12"/>
        <v>#N/A</v>
      </c>
      <c r="EO18" s="96" t="e">
        <f t="shared" si="13"/>
        <v>#N/A</v>
      </c>
      <c r="EP18" s="96" t="e">
        <f t="shared" si="14"/>
        <v>#N/A</v>
      </c>
      <c r="EQ18" s="96" t="e">
        <f t="shared" si="15"/>
        <v>#N/A</v>
      </c>
      <c r="ER18" s="96" t="e">
        <f t="shared" si="16"/>
        <v>#N/A</v>
      </c>
      <c r="ES18" s="96" t="e">
        <f t="shared" si="17"/>
        <v>#N/A</v>
      </c>
      <c r="ET18" s="96" t="e">
        <f t="shared" si="18"/>
        <v>#N/A</v>
      </c>
      <c r="EU18" s="96" t="e">
        <f t="shared" si="19"/>
        <v>#N/A</v>
      </c>
      <c r="EV18" s="96" t="e">
        <f t="shared" si="20"/>
        <v>#N/A</v>
      </c>
      <c r="EW18" s="96" t="e">
        <f t="shared" si="21"/>
        <v>#N/A</v>
      </c>
      <c r="EX18" s="96" t="e">
        <f t="shared" si="22"/>
        <v>#N/A</v>
      </c>
      <c r="EY18" s="96" t="e">
        <f t="shared" si="23"/>
        <v>#N/A</v>
      </c>
      <c r="EZ18" s="96" t="e">
        <f t="shared" si="24"/>
        <v>#N/A</v>
      </c>
      <c r="FA18" s="96" t="e">
        <f t="shared" si="25"/>
        <v>#N/A</v>
      </c>
      <c r="FB18" s="96" t="e">
        <f t="shared" si="26"/>
        <v>#N/A</v>
      </c>
      <c r="FC18" s="96" t="e">
        <f t="shared" si="27"/>
        <v>#N/A</v>
      </c>
      <c r="FD18" s="96" t="e">
        <f t="shared" si="28"/>
        <v>#N/A</v>
      </c>
      <c r="FE18" s="97" t="e">
        <f t="shared" si="29"/>
        <v>#N/A</v>
      </c>
    </row>
    <row r="19" spans="1:161" ht="13.45" x14ac:dyDescent="0.3">
      <c r="A19" s="8"/>
      <c r="B19" s="70">
        <f t="shared" si="30"/>
        <v>17</v>
      </c>
      <c r="C19" s="17" t="str">
        <f>'Club Champion'!C56</f>
        <v>COLQUHOUN, Harry</v>
      </c>
      <c r="D19" s="18" t="str">
        <f>'Club Champion'!D56</f>
        <v xml:space="preserve"> (SCO)</v>
      </c>
      <c r="E19" s="79">
        <f>IF(ISNA(VLOOKUP($C19,Batting!$B$2:$M$90,3,FALSE)),0,(VLOOKUP($C19,Batting!$B$2:$M$90,3,FALSE)))</f>
        <v>1</v>
      </c>
      <c r="F19" s="86">
        <f>INDEX(Batting_data!B$2:B$100,MATCH($C19,Batting_data!$A$2:$A$100,0))</f>
        <v>0</v>
      </c>
      <c r="G19" s="87">
        <f>INDEX(Batting_data!C$2:C$100,MATCH($C19,Batting_data!$A$2:$A$100,0))</f>
        <v>0</v>
      </c>
      <c r="H19" s="87">
        <f>INDEX(Batting_data!D$2:D$100,MATCH($C19,Batting_data!$A$2:$A$100,0))</f>
        <v>0</v>
      </c>
      <c r="I19" s="87">
        <f>INDEX(Batting_data!E$2:E$100,MATCH($C19,Batting_data!$A$2:$A$100,0))</f>
        <v>0</v>
      </c>
      <c r="J19" s="87">
        <f>INDEX(Batting_data!F$2:F$100,MATCH($C19,Batting_data!$A$2:$A$100,0))</f>
        <v>0</v>
      </c>
      <c r="K19" s="87">
        <f>INDEX(Batting_data!G$2:G$100,MATCH($C19,Batting_data!$A$2:$A$100,0))</f>
        <v>0</v>
      </c>
      <c r="L19" s="87">
        <f>INDEX(Batting_data!H$2:H$100,MATCH($C19,Batting_data!$A$2:$A$100,0))</f>
        <v>0</v>
      </c>
      <c r="M19" s="87">
        <f>INDEX(Batting_data!I$2:I$100,MATCH($C19,Batting_data!$A$2:$A$100,0))</f>
        <v>0</v>
      </c>
      <c r="N19" s="87">
        <f>INDEX(Batting_data!J$2:J$100,MATCH($C19,Batting_data!$A$2:$A$100,0))</f>
        <v>0</v>
      </c>
      <c r="O19" s="87">
        <f>INDEX(Batting_data!K$2:K$100,MATCH($C19,Batting_data!$A$2:$A$100,0))</f>
        <v>0</v>
      </c>
      <c r="P19" s="87">
        <f>INDEX(Batting_data!L$2:L$100,MATCH($C19,Batting_data!$A$2:$A$100,0))</f>
        <v>0</v>
      </c>
      <c r="Q19" s="87">
        <f>INDEX(Batting_data!M$2:M$100,MATCH($C19,Batting_data!$A$2:$A$100,0))</f>
        <v>0</v>
      </c>
      <c r="R19" s="87">
        <f>INDEX(Batting_data!N$2:N$100,MATCH($C19,Batting_data!$A$2:$A$100,0))</f>
        <v>0</v>
      </c>
      <c r="S19" s="87">
        <f>INDEX(Batting_data!O$2:O$100,MATCH($C19,Batting_data!$A$2:$A$100,0))</f>
        <v>0</v>
      </c>
      <c r="T19" s="87">
        <f>INDEX(Batting_data!P$2:P$100,MATCH($C19,Batting_data!$A$2:$A$100,0))</f>
        <v>0</v>
      </c>
      <c r="U19" s="87">
        <f>INDEX(Batting_data!Q$2:Q$100,MATCH($C19,Batting_data!$A$2:$A$100,0))</f>
        <v>-7</v>
      </c>
      <c r="V19" s="87">
        <f>INDEX(Batting_data!R$2:R$100,MATCH($C19,Batting_data!$A$2:$A$100,0))</f>
        <v>0</v>
      </c>
      <c r="W19" s="87">
        <f>INDEX(Batting_data!S$2:S$100,MATCH($C19,Batting_data!$A$2:$A$100,0))</f>
        <v>0</v>
      </c>
      <c r="X19" s="87">
        <f>INDEX(Batting_data!T$2:T$100,MATCH($C19,Batting_data!$A$2:$A$100,0))</f>
        <v>0</v>
      </c>
      <c r="Y19" s="87">
        <f>INDEX(Batting_data!U$2:U$100,MATCH($C19,Batting_data!$A$2:$A$100,0))</f>
        <v>0</v>
      </c>
      <c r="Z19" s="87">
        <f>INDEX(Batting_data!V$2:V$100,MATCH($C19,Batting_data!$A$2:$A$100,0))</f>
        <v>0</v>
      </c>
      <c r="AA19" s="87">
        <f>INDEX(Batting_data!W$2:W$100,MATCH($C19,Batting_data!$A$2:$A$100,0))</f>
        <v>0</v>
      </c>
      <c r="AB19" s="87">
        <f>INDEX(Batting_data!X$2:X$100,MATCH($C19,Batting_data!$A$2:$A$100,0))</f>
        <v>0</v>
      </c>
      <c r="AC19" s="87">
        <f>INDEX(Batting_data!Y$2:Y$100,MATCH($C19,Batting_data!$A$2:$A$100,0))</f>
        <v>0</v>
      </c>
      <c r="AD19" s="87">
        <f>INDEX(Batting_data!Z$2:Z$100,MATCH($C19,Batting_data!$A$2:$A$100,0))</f>
        <v>0</v>
      </c>
      <c r="AE19" s="88">
        <f>INDEX(Batting_data!AA$2:AA$100,MATCH($C19,Batting_data!$A$2:$A$100,0))</f>
        <v>0</v>
      </c>
      <c r="AF19" s="89">
        <f>_xlfn.IFNA(INDEX(Bowling_data!B$2:B$100,MATCH($C19,Bowling_data!$A$2:$A$100,0)),0)</f>
        <v>0</v>
      </c>
      <c r="AG19" s="90">
        <f>_xlfn.IFNA(INDEX(Bowling_data!C$2:C$100,MATCH($C19,Bowling_data!$A$2:$A$100,0)),0)</f>
        <v>0</v>
      </c>
      <c r="AH19" s="90">
        <f>_xlfn.IFNA(INDEX(Bowling_data!D$2:D$100,MATCH($C19,Bowling_data!$A$2:$A$100,0)),0)</f>
        <v>0</v>
      </c>
      <c r="AI19" s="90">
        <f>_xlfn.IFNA(INDEX(Bowling_data!E$2:E$100,MATCH($C19,Bowling_data!$A$2:$A$100,0)),0)</f>
        <v>0</v>
      </c>
      <c r="AJ19" s="90">
        <f>_xlfn.IFNA(INDEX(Bowling_data!F$2:F$100,MATCH($C19,Bowling_data!$A$2:$A$100,0)),0)</f>
        <v>0</v>
      </c>
      <c r="AK19" s="90">
        <f>_xlfn.IFNA(INDEX(Bowling_data!G$2:G$100,MATCH($C19,Bowling_data!$A$2:$A$100,0)),0)</f>
        <v>0</v>
      </c>
      <c r="AL19" s="90">
        <f>_xlfn.IFNA(INDEX(Bowling_data!H$2:H$100,MATCH($C19,Bowling_data!$A$2:$A$100,0)),0)</f>
        <v>0</v>
      </c>
      <c r="AM19" s="90">
        <f>_xlfn.IFNA(INDEX(Bowling_data!I$2:I$100,MATCH($C19,Bowling_data!$A$2:$A$100,0)),0)</f>
        <v>0</v>
      </c>
      <c r="AN19" s="90">
        <f>_xlfn.IFNA(INDEX(Bowling_data!J$2:J$100,MATCH($C19,Bowling_data!$A$2:$A$100,0)),0)</f>
        <v>0</v>
      </c>
      <c r="AO19" s="90">
        <f>_xlfn.IFNA(INDEX(Bowling_data!K$2:K$100,MATCH($C19,Bowling_data!$A$2:$A$100,0)),0)</f>
        <v>0</v>
      </c>
      <c r="AP19" s="90">
        <f>_xlfn.IFNA(INDEX(Bowling_data!L$2:L$100,MATCH($C19,Bowling_data!$A$2:$A$100,0)),0)</f>
        <v>0</v>
      </c>
      <c r="AQ19" s="90">
        <f>_xlfn.IFNA(INDEX(Bowling_data!M$2:M$100,MATCH($C19,Bowling_data!$A$2:$A$100,0)),0)</f>
        <v>0</v>
      </c>
      <c r="AR19" s="90">
        <f>_xlfn.IFNA(INDEX(Bowling_data!N$2:N$100,MATCH($C19,Bowling_data!$A$2:$A$100,0)),0)</f>
        <v>0</v>
      </c>
      <c r="AS19" s="90">
        <f>_xlfn.IFNA(INDEX(Bowling_data!O$2:O$100,MATCH($C19,Bowling_data!$A$2:$A$100,0)),0)</f>
        <v>0</v>
      </c>
      <c r="AT19" s="90">
        <f>_xlfn.IFNA(INDEX(Bowling_data!P$2:P$100,MATCH($C19,Bowling_data!$A$2:$A$100,0)),0)</f>
        <v>0</v>
      </c>
      <c r="AU19" s="90">
        <f>_xlfn.IFNA(INDEX(Bowling_data!Q$2:Q$100,MATCH($C19,Bowling_data!$A$2:$A$100,0)),0)</f>
        <v>0</v>
      </c>
      <c r="AV19" s="90">
        <f>_xlfn.IFNA(INDEX(Bowling_data!R$2:R$100,MATCH($C19,Bowling_data!$A$2:$A$100,0)),0)</f>
        <v>0</v>
      </c>
      <c r="AW19" s="90">
        <f>_xlfn.IFNA(INDEX(Bowling_data!S$2:S$100,MATCH($C19,Bowling_data!$A$2:$A$100,0)),0)</f>
        <v>0</v>
      </c>
      <c r="AX19" s="90">
        <f>_xlfn.IFNA(INDEX(Bowling_data!T$2:T$100,MATCH($C19,Bowling_data!$A$2:$A$100,0)),0)</f>
        <v>0</v>
      </c>
      <c r="AY19" s="90">
        <f>_xlfn.IFNA(INDEX(Bowling_data!U$2:U$100,MATCH($C19,Bowling_data!$A$2:$A$100,0)),0)</f>
        <v>0</v>
      </c>
      <c r="AZ19" s="90">
        <f>_xlfn.IFNA(INDEX(Bowling_data!V$2:V$100,MATCH($C19,Bowling_data!$A$2:$A$100,0)),0)</f>
        <v>0</v>
      </c>
      <c r="BA19" s="90">
        <f>_xlfn.IFNA(INDEX(Bowling_data!W$2:W$100,MATCH($C19,Bowling_data!$A$2:$A$100,0)),0)</f>
        <v>0</v>
      </c>
      <c r="BB19" s="90">
        <f>_xlfn.IFNA(INDEX(Bowling_data!X$2:X$100,MATCH($C19,Bowling_data!$A$2:$A$100,0)),0)</f>
        <v>0</v>
      </c>
      <c r="BC19" s="90">
        <f>_xlfn.IFNA(INDEX(Bowling_data!Y$2:Y$100,MATCH($C19,Bowling_data!$A$2:$A$100,0)),0)</f>
        <v>0</v>
      </c>
      <c r="BD19" s="90">
        <f>_xlfn.IFNA(INDEX(Bowling_data!Z$2:Z$100,MATCH($C19,Bowling_data!$A$2:$A$100,0)),0)</f>
        <v>0</v>
      </c>
      <c r="BE19" s="90">
        <f>_xlfn.IFNA(INDEX(Bowling_data!AA$2:AA$100,MATCH($C19,Bowling_data!$A$2:$A$100,0)),0)</f>
        <v>0</v>
      </c>
      <c r="BF19" s="89">
        <f>_xlfn.IFNA(INDEX(Fielding_data!B$2:B$100,MATCH($C19,Fielding_data!$A$2:$A$100,0)),0)</f>
        <v>0</v>
      </c>
      <c r="BG19" s="90">
        <f>_xlfn.IFNA(INDEX(Fielding_data!C$2:C$100,MATCH($C19,Fielding_data!$A$2:$A$100,0)),0)</f>
        <v>0</v>
      </c>
      <c r="BH19" s="90">
        <f>_xlfn.IFNA(INDEX(Fielding_data!D$2:D$100,MATCH($C19,Fielding_data!$A$2:$A$100,0)),0)</f>
        <v>0</v>
      </c>
      <c r="BI19" s="90">
        <f>_xlfn.IFNA(INDEX(Fielding_data!E$2:E$100,MATCH($C19,Fielding_data!$A$2:$A$100,0)),0)</f>
        <v>0</v>
      </c>
      <c r="BJ19" s="90">
        <f>_xlfn.IFNA(INDEX(Fielding_data!F$2:F$100,MATCH($C19,Fielding_data!$A$2:$A$100,0)),0)</f>
        <v>0</v>
      </c>
      <c r="BK19" s="90">
        <f>_xlfn.IFNA(INDEX(Fielding_data!G$2:G$100,MATCH($C19,Fielding_data!$A$2:$A$100,0)),0)</f>
        <v>0</v>
      </c>
      <c r="BL19" s="90">
        <f>_xlfn.IFNA(INDEX(Fielding_data!H$2:H$100,MATCH($C19,Fielding_data!$A$2:$A$100,0)),0)</f>
        <v>0</v>
      </c>
      <c r="BM19" s="90">
        <f>_xlfn.IFNA(INDEX(Fielding_data!I$2:I$100,MATCH($C19,Fielding_data!$A$2:$A$100,0)),0)</f>
        <v>0</v>
      </c>
      <c r="BN19" s="90">
        <f>_xlfn.IFNA(INDEX(Fielding_data!J$2:J$100,MATCH($C19,Fielding_data!$A$2:$A$100,0)),0)</f>
        <v>0</v>
      </c>
      <c r="BO19" s="90">
        <f>_xlfn.IFNA(INDEX(Fielding_data!K$2:K$100,MATCH($C19,Fielding_data!$A$2:$A$100,0)),0)</f>
        <v>0</v>
      </c>
      <c r="BP19" s="90">
        <f>_xlfn.IFNA(INDEX(Fielding_data!L$2:L$100,MATCH($C19,Fielding_data!$A$2:$A$100,0)),0)</f>
        <v>0</v>
      </c>
      <c r="BQ19" s="90">
        <f>_xlfn.IFNA(INDEX(Fielding_data!M$2:M$100,MATCH($C19,Fielding_data!$A$2:$A$100,0)),0)</f>
        <v>0</v>
      </c>
      <c r="BR19" s="90">
        <f>_xlfn.IFNA(INDEX(Fielding_data!N$2:N$100,MATCH($C19,Fielding_data!$A$2:$A$100,0)),0)</f>
        <v>0</v>
      </c>
      <c r="BS19" s="90">
        <f>_xlfn.IFNA(INDEX(Fielding_data!O$2:O$100,MATCH($C19,Fielding_data!$A$2:$A$100,0)),0)</f>
        <v>0</v>
      </c>
      <c r="BT19" s="90">
        <f>_xlfn.IFNA(INDEX(Fielding_data!P$2:P$100,MATCH($C19,Fielding_data!$A$2:$A$100,0)),0)</f>
        <v>0</v>
      </c>
      <c r="BU19" s="90">
        <f>_xlfn.IFNA(INDEX(Fielding_data!Q$2:Q$100,MATCH($C19,Fielding_data!$A$2:$A$100,0)),0)</f>
        <v>0</v>
      </c>
      <c r="BV19" s="90">
        <f>_xlfn.IFNA(INDEX(Fielding_data!R$2:R$100,MATCH($C19,Fielding_data!$A$2:$A$100,0)),0)</f>
        <v>0</v>
      </c>
      <c r="BW19" s="90">
        <f>_xlfn.IFNA(INDEX(Fielding_data!S$2:S$100,MATCH($C19,Fielding_data!$A$2:$A$100,0)),0)</f>
        <v>0</v>
      </c>
      <c r="BX19" s="90">
        <f>_xlfn.IFNA(INDEX(Fielding_data!T$2:T$100,MATCH($C19,Fielding_data!$A$2:$A$100,0)),0)</f>
        <v>0</v>
      </c>
      <c r="BY19" s="90">
        <f>_xlfn.IFNA(INDEX(Fielding_data!U$2:U$100,MATCH($C19,Fielding_data!$A$2:$A$100,0)),0)</f>
        <v>0</v>
      </c>
      <c r="BZ19" s="90">
        <f>_xlfn.IFNA(INDEX(Fielding_data!V$2:V$100,MATCH($C19,Fielding_data!$A$2:$A$100,0)),0)</f>
        <v>0</v>
      </c>
      <c r="CA19" s="90">
        <f>_xlfn.IFNA(INDEX(Fielding_data!W$2:W$100,MATCH($C19,Fielding_data!$A$2:$A$100,0)),0)</f>
        <v>0</v>
      </c>
      <c r="CB19" s="90">
        <f>_xlfn.IFNA(INDEX(Fielding_data!X$2:X$100,MATCH($C19,Fielding_data!$A$2:$A$100,0)),0)</f>
        <v>0</v>
      </c>
      <c r="CC19" s="90">
        <f>_xlfn.IFNA(INDEX(Fielding_data!Y$2:Y$100,MATCH($C19,Fielding_data!$A$2:$A$100,0)),0)</f>
        <v>0</v>
      </c>
      <c r="CD19" s="90">
        <f>_xlfn.IFNA(INDEX(Fielding_data!Z$2:Z$100,MATCH($C19,Fielding_data!$A$2:$A$100,0)),0)</f>
        <v>0</v>
      </c>
      <c r="CE19" s="90">
        <f>_xlfn.IFNA(INDEX(Fielding_data!AA$2:AA$100,MATCH($C19,Fielding_data!$A$2:$A$100,0)),0)</f>
        <v>0</v>
      </c>
      <c r="CF19" s="89">
        <f t="shared" si="31"/>
        <v>0</v>
      </c>
      <c r="CG19" s="90">
        <f t="shared" si="32"/>
        <v>0</v>
      </c>
      <c r="CH19" s="90">
        <f t="shared" si="33"/>
        <v>0</v>
      </c>
      <c r="CI19" s="90">
        <f t="shared" si="34"/>
        <v>0</v>
      </c>
      <c r="CJ19" s="90">
        <f t="shared" si="35"/>
        <v>0</v>
      </c>
      <c r="CK19" s="90">
        <f t="shared" si="36"/>
        <v>0</v>
      </c>
      <c r="CL19" s="90">
        <f t="shared" si="37"/>
        <v>0</v>
      </c>
      <c r="CM19" s="90">
        <f t="shared" si="38"/>
        <v>0</v>
      </c>
      <c r="CN19" s="90">
        <f t="shared" si="39"/>
        <v>0</v>
      </c>
      <c r="CO19" s="90">
        <f t="shared" si="40"/>
        <v>0</v>
      </c>
      <c r="CP19" s="90">
        <f t="shared" si="41"/>
        <v>0</v>
      </c>
      <c r="CQ19" s="90">
        <f t="shared" si="42"/>
        <v>0</v>
      </c>
      <c r="CR19" s="90">
        <f t="shared" si="43"/>
        <v>0</v>
      </c>
      <c r="CS19" s="90">
        <f t="shared" si="44"/>
        <v>0</v>
      </c>
      <c r="CT19" s="90">
        <f t="shared" si="45"/>
        <v>0</v>
      </c>
      <c r="CU19" s="90">
        <f t="shared" si="46"/>
        <v>-7</v>
      </c>
      <c r="CV19" s="90">
        <f t="shared" si="47"/>
        <v>0</v>
      </c>
      <c r="CW19" s="90">
        <f t="shared" si="48"/>
        <v>0</v>
      </c>
      <c r="CX19" s="90">
        <f t="shared" si="49"/>
        <v>0</v>
      </c>
      <c r="CY19" s="90">
        <f t="shared" si="50"/>
        <v>0</v>
      </c>
      <c r="CZ19" s="90">
        <f t="shared" si="51"/>
        <v>0</v>
      </c>
      <c r="DA19" s="90">
        <f t="shared" si="52"/>
        <v>0</v>
      </c>
      <c r="DB19" s="90">
        <f t="shared" si="53"/>
        <v>0</v>
      </c>
      <c r="DC19" s="90">
        <f t="shared" si="54"/>
        <v>0</v>
      </c>
      <c r="DD19" s="90">
        <f t="shared" si="55"/>
        <v>0</v>
      </c>
      <c r="DE19" s="91">
        <f t="shared" si="56"/>
        <v>0</v>
      </c>
      <c r="DF19" s="92">
        <f t="shared" si="57"/>
        <v>0</v>
      </c>
      <c r="DG19" s="93">
        <f t="shared" si="1"/>
        <v>0</v>
      </c>
      <c r="DH19" s="93">
        <f t="shared" si="2"/>
        <v>0</v>
      </c>
      <c r="DI19" s="93">
        <f t="shared" si="58"/>
        <v>0</v>
      </c>
      <c r="DJ19" s="93">
        <f t="shared" si="59"/>
        <v>0</v>
      </c>
      <c r="DK19" s="93">
        <f t="shared" si="60"/>
        <v>0</v>
      </c>
      <c r="DL19" s="93">
        <f t="shared" si="61"/>
        <v>0</v>
      </c>
      <c r="DM19" s="93">
        <f t="shared" si="62"/>
        <v>0</v>
      </c>
      <c r="DN19" s="93">
        <f t="shared" si="63"/>
        <v>0</v>
      </c>
      <c r="DO19" s="93">
        <f t="shared" si="64"/>
        <v>0</v>
      </c>
      <c r="DP19" s="93">
        <f t="shared" si="65"/>
        <v>0</v>
      </c>
      <c r="DQ19" s="93">
        <f t="shared" si="66"/>
        <v>0</v>
      </c>
      <c r="DR19" s="93">
        <f t="shared" si="67"/>
        <v>0</v>
      </c>
      <c r="DS19" s="93">
        <f t="shared" si="68"/>
        <v>0</v>
      </c>
      <c r="DT19" s="93">
        <f t="shared" si="69"/>
        <v>0</v>
      </c>
      <c r="DU19" s="93">
        <f t="shared" si="70"/>
        <v>-7</v>
      </c>
      <c r="DV19" s="93">
        <f t="shared" si="71"/>
        <v>-7</v>
      </c>
      <c r="DW19" s="93">
        <f t="shared" si="72"/>
        <v>-7</v>
      </c>
      <c r="DX19" s="93">
        <f t="shared" si="73"/>
        <v>-7</v>
      </c>
      <c r="DY19" s="93">
        <f t="shared" si="74"/>
        <v>-7</v>
      </c>
      <c r="DZ19" s="93">
        <f t="shared" si="75"/>
        <v>-7</v>
      </c>
      <c r="EA19" s="93">
        <f t="shared" si="76"/>
        <v>-7</v>
      </c>
      <c r="EB19" s="93">
        <f t="shared" si="77"/>
        <v>-7</v>
      </c>
      <c r="EC19" s="93">
        <f t="shared" si="78"/>
        <v>-7</v>
      </c>
      <c r="ED19" s="93">
        <f t="shared" si="79"/>
        <v>-7</v>
      </c>
      <c r="EE19" s="94">
        <f t="shared" si="80"/>
        <v>-7</v>
      </c>
      <c r="EF19" s="95" t="str">
        <f t="shared" si="4"/>
        <v>-</v>
      </c>
      <c r="EG19" s="96" t="str">
        <f t="shared" si="5"/>
        <v>-</v>
      </c>
      <c r="EH19" s="96" t="str">
        <f t="shared" si="6"/>
        <v>-</v>
      </c>
      <c r="EI19" s="96" t="str">
        <f t="shared" si="7"/>
        <v>-</v>
      </c>
      <c r="EJ19" s="96" t="str">
        <f t="shared" si="8"/>
        <v>-</v>
      </c>
      <c r="EK19" s="96" t="str">
        <f t="shared" si="9"/>
        <v>-</v>
      </c>
      <c r="EL19" s="96" t="str">
        <f t="shared" si="10"/>
        <v>-</v>
      </c>
      <c r="EM19" s="96" t="str">
        <f t="shared" si="11"/>
        <v>-</v>
      </c>
      <c r="EN19" s="96" t="str">
        <f t="shared" si="12"/>
        <v>-</v>
      </c>
      <c r="EO19" s="96" t="str">
        <f t="shared" si="13"/>
        <v>-</v>
      </c>
      <c r="EP19" s="96" t="str">
        <f t="shared" si="14"/>
        <v>-</v>
      </c>
      <c r="EQ19" s="96" t="str">
        <f t="shared" si="15"/>
        <v>-</v>
      </c>
      <c r="ER19" s="96" t="str">
        <f t="shared" si="16"/>
        <v>-</v>
      </c>
      <c r="ES19" s="96" t="str">
        <f t="shared" si="17"/>
        <v>-</v>
      </c>
      <c r="ET19" s="96" t="str">
        <f t="shared" si="18"/>
        <v>-</v>
      </c>
      <c r="EU19" s="96" t="e">
        <f t="shared" si="19"/>
        <v>#N/A</v>
      </c>
      <c r="EV19" s="96" t="e">
        <f t="shared" si="20"/>
        <v>#N/A</v>
      </c>
      <c r="EW19" s="96" t="e">
        <f t="shared" si="21"/>
        <v>#N/A</v>
      </c>
      <c r="EX19" s="96" t="e">
        <f t="shared" si="22"/>
        <v>#N/A</v>
      </c>
      <c r="EY19" s="96" t="e">
        <f t="shared" si="23"/>
        <v>#N/A</v>
      </c>
      <c r="EZ19" s="96" t="e">
        <f t="shared" si="24"/>
        <v>#N/A</v>
      </c>
      <c r="FA19" s="96" t="e">
        <f t="shared" si="25"/>
        <v>#N/A</v>
      </c>
      <c r="FB19" s="96" t="e">
        <f t="shared" si="26"/>
        <v>#N/A</v>
      </c>
      <c r="FC19" s="96" t="e">
        <f t="shared" si="27"/>
        <v>#N/A</v>
      </c>
      <c r="FD19" s="96" t="e">
        <f t="shared" si="28"/>
        <v>#N/A</v>
      </c>
      <c r="FE19" s="97" t="e">
        <f t="shared" si="29"/>
        <v>#N/A</v>
      </c>
    </row>
    <row r="20" spans="1:161" ht="13.45" x14ac:dyDescent="0.3">
      <c r="A20" s="8"/>
      <c r="B20" s="70">
        <f t="shared" si="30"/>
        <v>18</v>
      </c>
      <c r="C20" s="17" t="str">
        <f>'Club Champion'!C59</f>
        <v>GUPTA, Shushant</v>
      </c>
      <c r="D20" s="18" t="str">
        <f>'Club Champion'!D59</f>
        <v xml:space="preserve"> (IND)</v>
      </c>
      <c r="E20" s="79">
        <f>IF(ISNA(VLOOKUP($C20,Batting!$B$2:$M$90,3,FALSE)),0,(VLOOKUP($C20,Batting!$B$2:$M$90,3,FALSE)))</f>
        <v>1</v>
      </c>
      <c r="F20" s="86">
        <f>INDEX(Batting_data!B$2:B$100,MATCH($C20,Batting_data!$A$2:$A$100,0))</f>
        <v>0</v>
      </c>
      <c r="G20" s="87">
        <f>INDEX(Batting_data!C$2:C$100,MATCH($C20,Batting_data!$A$2:$A$100,0))</f>
        <v>0</v>
      </c>
      <c r="H20" s="87">
        <f>INDEX(Batting_data!D$2:D$100,MATCH($C20,Batting_data!$A$2:$A$100,0))</f>
        <v>0</v>
      </c>
      <c r="I20" s="87">
        <f>INDEX(Batting_data!E$2:E$100,MATCH($C20,Batting_data!$A$2:$A$100,0))</f>
        <v>0</v>
      </c>
      <c r="J20" s="87">
        <f>INDEX(Batting_data!F$2:F$100,MATCH($C20,Batting_data!$A$2:$A$100,0))</f>
        <v>-6</v>
      </c>
      <c r="K20" s="87">
        <f>INDEX(Batting_data!G$2:G$100,MATCH($C20,Batting_data!$A$2:$A$100,0))</f>
        <v>0</v>
      </c>
      <c r="L20" s="87">
        <f>INDEX(Batting_data!H$2:H$100,MATCH($C20,Batting_data!$A$2:$A$100,0))</f>
        <v>0</v>
      </c>
      <c r="M20" s="87">
        <f>INDEX(Batting_data!I$2:I$100,MATCH($C20,Batting_data!$A$2:$A$100,0))</f>
        <v>0</v>
      </c>
      <c r="N20" s="87">
        <f>INDEX(Batting_data!J$2:J$100,MATCH($C20,Batting_data!$A$2:$A$100,0))</f>
        <v>0</v>
      </c>
      <c r="O20" s="87">
        <f>INDEX(Batting_data!K$2:K$100,MATCH($C20,Batting_data!$A$2:$A$100,0))</f>
        <v>0</v>
      </c>
      <c r="P20" s="87">
        <f>INDEX(Batting_data!L$2:L$100,MATCH($C20,Batting_data!$A$2:$A$100,0))</f>
        <v>0</v>
      </c>
      <c r="Q20" s="87">
        <f>INDEX(Batting_data!M$2:M$100,MATCH($C20,Batting_data!$A$2:$A$100,0))</f>
        <v>0</v>
      </c>
      <c r="R20" s="87">
        <f>INDEX(Batting_data!N$2:N$100,MATCH($C20,Batting_data!$A$2:$A$100,0))</f>
        <v>0</v>
      </c>
      <c r="S20" s="87">
        <f>INDEX(Batting_data!O$2:O$100,MATCH($C20,Batting_data!$A$2:$A$100,0))</f>
        <v>0</v>
      </c>
      <c r="T20" s="87">
        <f>INDEX(Batting_data!P$2:P$100,MATCH($C20,Batting_data!$A$2:$A$100,0))</f>
        <v>0</v>
      </c>
      <c r="U20" s="87">
        <f>INDEX(Batting_data!Q$2:Q$100,MATCH($C20,Batting_data!$A$2:$A$100,0))</f>
        <v>0</v>
      </c>
      <c r="V20" s="87">
        <f>INDEX(Batting_data!R$2:R$100,MATCH($C20,Batting_data!$A$2:$A$100,0))</f>
        <v>0</v>
      </c>
      <c r="W20" s="87">
        <f>INDEX(Batting_data!S$2:S$100,MATCH($C20,Batting_data!$A$2:$A$100,0))</f>
        <v>0</v>
      </c>
      <c r="X20" s="87">
        <f>INDEX(Batting_data!T$2:T$100,MATCH($C20,Batting_data!$A$2:$A$100,0))</f>
        <v>0</v>
      </c>
      <c r="Y20" s="87">
        <f>INDEX(Batting_data!U$2:U$100,MATCH($C20,Batting_data!$A$2:$A$100,0))</f>
        <v>0</v>
      </c>
      <c r="Z20" s="87">
        <f>INDEX(Batting_data!V$2:V$100,MATCH($C20,Batting_data!$A$2:$A$100,0))</f>
        <v>0</v>
      </c>
      <c r="AA20" s="87">
        <f>INDEX(Batting_data!W$2:W$100,MATCH($C20,Batting_data!$A$2:$A$100,0))</f>
        <v>0</v>
      </c>
      <c r="AB20" s="87">
        <f>INDEX(Batting_data!X$2:X$100,MATCH($C20,Batting_data!$A$2:$A$100,0))</f>
        <v>0</v>
      </c>
      <c r="AC20" s="87">
        <f>INDEX(Batting_data!Y$2:Y$100,MATCH($C20,Batting_data!$A$2:$A$100,0))</f>
        <v>0</v>
      </c>
      <c r="AD20" s="87">
        <f>INDEX(Batting_data!Z$2:Z$100,MATCH($C20,Batting_data!$A$2:$A$100,0))</f>
        <v>0</v>
      </c>
      <c r="AE20" s="88">
        <f>INDEX(Batting_data!AA$2:AA$100,MATCH($C20,Batting_data!$A$2:$A$100,0))</f>
        <v>0</v>
      </c>
      <c r="AF20" s="89">
        <f>_xlfn.IFNA(INDEX(Bowling_data!B$2:B$100,MATCH($C20,Bowling_data!$A$2:$A$100,0)),0)</f>
        <v>0</v>
      </c>
      <c r="AG20" s="90">
        <f>_xlfn.IFNA(INDEX(Bowling_data!C$2:C$100,MATCH($C20,Bowling_data!$A$2:$A$100,0)),0)</f>
        <v>0</v>
      </c>
      <c r="AH20" s="90">
        <f>_xlfn.IFNA(INDEX(Bowling_data!D$2:D$100,MATCH($C20,Bowling_data!$A$2:$A$100,0)),0)</f>
        <v>0</v>
      </c>
      <c r="AI20" s="90">
        <f>_xlfn.IFNA(INDEX(Bowling_data!E$2:E$100,MATCH($C20,Bowling_data!$A$2:$A$100,0)),0)</f>
        <v>0</v>
      </c>
      <c r="AJ20" s="90">
        <f>_xlfn.IFNA(INDEX(Bowling_data!F$2:F$100,MATCH($C20,Bowling_data!$A$2:$A$100,0)),0)</f>
        <v>0</v>
      </c>
      <c r="AK20" s="90">
        <f>_xlfn.IFNA(INDEX(Bowling_data!G$2:G$100,MATCH($C20,Bowling_data!$A$2:$A$100,0)),0)</f>
        <v>0</v>
      </c>
      <c r="AL20" s="90">
        <f>_xlfn.IFNA(INDEX(Bowling_data!H$2:H$100,MATCH($C20,Bowling_data!$A$2:$A$100,0)),0)</f>
        <v>0</v>
      </c>
      <c r="AM20" s="90">
        <f>_xlfn.IFNA(INDEX(Bowling_data!I$2:I$100,MATCH($C20,Bowling_data!$A$2:$A$100,0)),0)</f>
        <v>0</v>
      </c>
      <c r="AN20" s="90">
        <f>_xlfn.IFNA(INDEX(Bowling_data!J$2:J$100,MATCH($C20,Bowling_data!$A$2:$A$100,0)),0)</f>
        <v>0</v>
      </c>
      <c r="AO20" s="90">
        <f>_xlfn.IFNA(INDEX(Bowling_data!K$2:K$100,MATCH($C20,Bowling_data!$A$2:$A$100,0)),0)</f>
        <v>0</v>
      </c>
      <c r="AP20" s="90">
        <f>_xlfn.IFNA(INDEX(Bowling_data!L$2:L$100,MATCH($C20,Bowling_data!$A$2:$A$100,0)),0)</f>
        <v>0</v>
      </c>
      <c r="AQ20" s="90">
        <f>_xlfn.IFNA(INDEX(Bowling_data!M$2:M$100,MATCH($C20,Bowling_data!$A$2:$A$100,0)),0)</f>
        <v>0</v>
      </c>
      <c r="AR20" s="90">
        <f>_xlfn.IFNA(INDEX(Bowling_data!N$2:N$100,MATCH($C20,Bowling_data!$A$2:$A$100,0)),0)</f>
        <v>0</v>
      </c>
      <c r="AS20" s="90">
        <f>_xlfn.IFNA(INDEX(Bowling_data!O$2:O$100,MATCH($C20,Bowling_data!$A$2:$A$100,0)),0)</f>
        <v>0</v>
      </c>
      <c r="AT20" s="90">
        <f>_xlfn.IFNA(INDEX(Bowling_data!P$2:P$100,MATCH($C20,Bowling_data!$A$2:$A$100,0)),0)</f>
        <v>0</v>
      </c>
      <c r="AU20" s="90">
        <f>_xlfn.IFNA(INDEX(Bowling_data!Q$2:Q$100,MATCH($C20,Bowling_data!$A$2:$A$100,0)),0)</f>
        <v>0</v>
      </c>
      <c r="AV20" s="90">
        <f>_xlfn.IFNA(INDEX(Bowling_data!R$2:R$100,MATCH($C20,Bowling_data!$A$2:$A$100,0)),0)</f>
        <v>0</v>
      </c>
      <c r="AW20" s="90">
        <f>_xlfn.IFNA(INDEX(Bowling_data!S$2:S$100,MATCH($C20,Bowling_data!$A$2:$A$100,0)),0)</f>
        <v>0</v>
      </c>
      <c r="AX20" s="90">
        <f>_xlfn.IFNA(INDEX(Bowling_data!T$2:T$100,MATCH($C20,Bowling_data!$A$2:$A$100,0)),0)</f>
        <v>0</v>
      </c>
      <c r="AY20" s="90">
        <f>_xlfn.IFNA(INDEX(Bowling_data!U$2:U$100,MATCH($C20,Bowling_data!$A$2:$A$100,0)),0)</f>
        <v>0</v>
      </c>
      <c r="AZ20" s="90">
        <f>_xlfn.IFNA(INDEX(Bowling_data!V$2:V$100,MATCH($C20,Bowling_data!$A$2:$A$100,0)),0)</f>
        <v>0</v>
      </c>
      <c r="BA20" s="90">
        <f>_xlfn.IFNA(INDEX(Bowling_data!W$2:W$100,MATCH($C20,Bowling_data!$A$2:$A$100,0)),0)</f>
        <v>0</v>
      </c>
      <c r="BB20" s="90">
        <f>_xlfn.IFNA(INDEX(Bowling_data!X$2:X$100,MATCH($C20,Bowling_data!$A$2:$A$100,0)),0)</f>
        <v>0</v>
      </c>
      <c r="BC20" s="90">
        <f>_xlfn.IFNA(INDEX(Bowling_data!Y$2:Y$100,MATCH($C20,Bowling_data!$A$2:$A$100,0)),0)</f>
        <v>0</v>
      </c>
      <c r="BD20" s="90">
        <f>_xlfn.IFNA(INDEX(Bowling_data!Z$2:Z$100,MATCH($C20,Bowling_data!$A$2:$A$100,0)),0)</f>
        <v>0</v>
      </c>
      <c r="BE20" s="90">
        <f>_xlfn.IFNA(INDEX(Bowling_data!AA$2:AA$100,MATCH($C20,Bowling_data!$A$2:$A$100,0)),0)</f>
        <v>0</v>
      </c>
      <c r="BF20" s="89">
        <f>_xlfn.IFNA(INDEX(Fielding_data!B$2:B$100,MATCH($C20,Fielding_data!$A$2:$A$100,0)),0)</f>
        <v>0</v>
      </c>
      <c r="BG20" s="90">
        <f>_xlfn.IFNA(INDEX(Fielding_data!C$2:C$100,MATCH($C20,Fielding_data!$A$2:$A$100,0)),0)</f>
        <v>0</v>
      </c>
      <c r="BH20" s="90">
        <f>_xlfn.IFNA(INDEX(Fielding_data!D$2:D$100,MATCH($C20,Fielding_data!$A$2:$A$100,0)),0)</f>
        <v>0</v>
      </c>
      <c r="BI20" s="90">
        <f>_xlfn.IFNA(INDEX(Fielding_data!E$2:E$100,MATCH($C20,Fielding_data!$A$2:$A$100,0)),0)</f>
        <v>0</v>
      </c>
      <c r="BJ20" s="90">
        <f>_xlfn.IFNA(INDEX(Fielding_data!F$2:F$100,MATCH($C20,Fielding_data!$A$2:$A$100,0)),0)</f>
        <v>0</v>
      </c>
      <c r="BK20" s="90">
        <f>_xlfn.IFNA(INDEX(Fielding_data!G$2:G$100,MATCH($C20,Fielding_data!$A$2:$A$100,0)),0)</f>
        <v>0</v>
      </c>
      <c r="BL20" s="90">
        <f>_xlfn.IFNA(INDEX(Fielding_data!H$2:H$100,MATCH($C20,Fielding_data!$A$2:$A$100,0)),0)</f>
        <v>0</v>
      </c>
      <c r="BM20" s="90">
        <f>_xlfn.IFNA(INDEX(Fielding_data!I$2:I$100,MATCH($C20,Fielding_data!$A$2:$A$100,0)),0)</f>
        <v>0</v>
      </c>
      <c r="BN20" s="90">
        <f>_xlfn.IFNA(INDEX(Fielding_data!J$2:J$100,MATCH($C20,Fielding_data!$A$2:$A$100,0)),0)</f>
        <v>0</v>
      </c>
      <c r="BO20" s="90">
        <f>_xlfn.IFNA(INDEX(Fielding_data!K$2:K$100,MATCH($C20,Fielding_data!$A$2:$A$100,0)),0)</f>
        <v>0</v>
      </c>
      <c r="BP20" s="90">
        <f>_xlfn.IFNA(INDEX(Fielding_data!L$2:L$100,MATCH($C20,Fielding_data!$A$2:$A$100,0)),0)</f>
        <v>0</v>
      </c>
      <c r="BQ20" s="90">
        <f>_xlfn.IFNA(INDEX(Fielding_data!M$2:M$100,MATCH($C20,Fielding_data!$A$2:$A$100,0)),0)</f>
        <v>0</v>
      </c>
      <c r="BR20" s="90">
        <f>_xlfn.IFNA(INDEX(Fielding_data!N$2:N$100,MATCH($C20,Fielding_data!$A$2:$A$100,0)),0)</f>
        <v>0</v>
      </c>
      <c r="BS20" s="90">
        <f>_xlfn.IFNA(INDEX(Fielding_data!O$2:O$100,MATCH($C20,Fielding_data!$A$2:$A$100,0)),0)</f>
        <v>0</v>
      </c>
      <c r="BT20" s="90">
        <f>_xlfn.IFNA(INDEX(Fielding_data!P$2:P$100,MATCH($C20,Fielding_data!$A$2:$A$100,0)),0)</f>
        <v>0</v>
      </c>
      <c r="BU20" s="90">
        <f>_xlfn.IFNA(INDEX(Fielding_data!Q$2:Q$100,MATCH($C20,Fielding_data!$A$2:$A$100,0)),0)</f>
        <v>0</v>
      </c>
      <c r="BV20" s="90">
        <f>_xlfn.IFNA(INDEX(Fielding_data!R$2:R$100,MATCH($C20,Fielding_data!$A$2:$A$100,0)),0)</f>
        <v>0</v>
      </c>
      <c r="BW20" s="90">
        <f>_xlfn.IFNA(INDEX(Fielding_data!S$2:S$100,MATCH($C20,Fielding_data!$A$2:$A$100,0)),0)</f>
        <v>0</v>
      </c>
      <c r="BX20" s="90">
        <f>_xlfn.IFNA(INDEX(Fielding_data!T$2:T$100,MATCH($C20,Fielding_data!$A$2:$A$100,0)),0)</f>
        <v>0</v>
      </c>
      <c r="BY20" s="90">
        <f>_xlfn.IFNA(INDEX(Fielding_data!U$2:U$100,MATCH($C20,Fielding_data!$A$2:$A$100,0)),0)</f>
        <v>0</v>
      </c>
      <c r="BZ20" s="90">
        <f>_xlfn.IFNA(INDEX(Fielding_data!V$2:V$100,MATCH($C20,Fielding_data!$A$2:$A$100,0)),0)</f>
        <v>0</v>
      </c>
      <c r="CA20" s="90">
        <f>_xlfn.IFNA(INDEX(Fielding_data!W$2:W$100,MATCH($C20,Fielding_data!$A$2:$A$100,0)),0)</f>
        <v>0</v>
      </c>
      <c r="CB20" s="90">
        <f>_xlfn.IFNA(INDEX(Fielding_data!X$2:X$100,MATCH($C20,Fielding_data!$A$2:$A$100,0)),0)</f>
        <v>0</v>
      </c>
      <c r="CC20" s="90">
        <f>_xlfn.IFNA(INDEX(Fielding_data!Y$2:Y$100,MATCH($C20,Fielding_data!$A$2:$A$100,0)),0)</f>
        <v>0</v>
      </c>
      <c r="CD20" s="90">
        <f>_xlfn.IFNA(INDEX(Fielding_data!Z$2:Z$100,MATCH($C20,Fielding_data!$A$2:$A$100,0)),0)</f>
        <v>0</v>
      </c>
      <c r="CE20" s="90">
        <f>_xlfn.IFNA(INDEX(Fielding_data!AA$2:AA$100,MATCH($C20,Fielding_data!$A$2:$A$100,0)),0)</f>
        <v>0</v>
      </c>
      <c r="CF20" s="89">
        <f t="shared" si="31"/>
        <v>0</v>
      </c>
      <c r="CG20" s="90">
        <f t="shared" si="32"/>
        <v>0</v>
      </c>
      <c r="CH20" s="90">
        <f t="shared" si="33"/>
        <v>0</v>
      </c>
      <c r="CI20" s="90">
        <f t="shared" si="34"/>
        <v>0</v>
      </c>
      <c r="CJ20" s="90">
        <f t="shared" si="35"/>
        <v>-6</v>
      </c>
      <c r="CK20" s="90">
        <f t="shared" si="36"/>
        <v>0</v>
      </c>
      <c r="CL20" s="90">
        <f t="shared" si="37"/>
        <v>0</v>
      </c>
      <c r="CM20" s="90">
        <f t="shared" si="38"/>
        <v>0</v>
      </c>
      <c r="CN20" s="90">
        <f t="shared" si="39"/>
        <v>0</v>
      </c>
      <c r="CO20" s="90">
        <f t="shared" si="40"/>
        <v>0</v>
      </c>
      <c r="CP20" s="90">
        <f t="shared" si="41"/>
        <v>0</v>
      </c>
      <c r="CQ20" s="90">
        <f t="shared" si="42"/>
        <v>0</v>
      </c>
      <c r="CR20" s="90">
        <f t="shared" si="43"/>
        <v>0</v>
      </c>
      <c r="CS20" s="90">
        <f t="shared" si="44"/>
        <v>0</v>
      </c>
      <c r="CT20" s="90">
        <f t="shared" si="45"/>
        <v>0</v>
      </c>
      <c r="CU20" s="90">
        <f t="shared" si="46"/>
        <v>0</v>
      </c>
      <c r="CV20" s="90">
        <f t="shared" si="47"/>
        <v>0</v>
      </c>
      <c r="CW20" s="90">
        <f t="shared" si="48"/>
        <v>0</v>
      </c>
      <c r="CX20" s="90">
        <f t="shared" si="49"/>
        <v>0</v>
      </c>
      <c r="CY20" s="90">
        <f t="shared" si="50"/>
        <v>0</v>
      </c>
      <c r="CZ20" s="90">
        <f t="shared" si="51"/>
        <v>0</v>
      </c>
      <c r="DA20" s="90">
        <f t="shared" si="52"/>
        <v>0</v>
      </c>
      <c r="DB20" s="90">
        <f t="shared" si="53"/>
        <v>0</v>
      </c>
      <c r="DC20" s="90">
        <f t="shared" si="54"/>
        <v>0</v>
      </c>
      <c r="DD20" s="90">
        <f t="shared" si="55"/>
        <v>0</v>
      </c>
      <c r="DE20" s="91">
        <f t="shared" si="56"/>
        <v>0</v>
      </c>
      <c r="DF20" s="92">
        <f t="shared" si="57"/>
        <v>0</v>
      </c>
      <c r="DG20" s="93">
        <f t="shared" si="1"/>
        <v>0</v>
      </c>
      <c r="DH20" s="93">
        <f t="shared" si="2"/>
        <v>0</v>
      </c>
      <c r="DI20" s="93">
        <f t="shared" si="58"/>
        <v>0</v>
      </c>
      <c r="DJ20" s="93">
        <f t="shared" si="59"/>
        <v>-6</v>
      </c>
      <c r="DK20" s="93">
        <f t="shared" si="60"/>
        <v>-6</v>
      </c>
      <c r="DL20" s="93">
        <f t="shared" si="61"/>
        <v>-6</v>
      </c>
      <c r="DM20" s="93">
        <f t="shared" si="62"/>
        <v>-6</v>
      </c>
      <c r="DN20" s="93">
        <f t="shared" si="63"/>
        <v>-6</v>
      </c>
      <c r="DO20" s="93">
        <f t="shared" si="64"/>
        <v>-6</v>
      </c>
      <c r="DP20" s="93">
        <f t="shared" si="65"/>
        <v>-6</v>
      </c>
      <c r="DQ20" s="93">
        <f t="shared" si="66"/>
        <v>-6</v>
      </c>
      <c r="DR20" s="93">
        <f t="shared" si="67"/>
        <v>-6</v>
      </c>
      <c r="DS20" s="93">
        <f t="shared" si="68"/>
        <v>-6</v>
      </c>
      <c r="DT20" s="93">
        <f t="shared" si="69"/>
        <v>-6</v>
      </c>
      <c r="DU20" s="93">
        <f t="shared" si="70"/>
        <v>-6</v>
      </c>
      <c r="DV20" s="93">
        <f t="shared" si="71"/>
        <v>-6</v>
      </c>
      <c r="DW20" s="93">
        <f t="shared" si="72"/>
        <v>-6</v>
      </c>
      <c r="DX20" s="93">
        <f t="shared" si="73"/>
        <v>-6</v>
      </c>
      <c r="DY20" s="93">
        <f t="shared" si="74"/>
        <v>-6</v>
      </c>
      <c r="DZ20" s="93">
        <f t="shared" si="75"/>
        <v>-6</v>
      </c>
      <c r="EA20" s="93">
        <f t="shared" si="76"/>
        <v>-6</v>
      </c>
      <c r="EB20" s="93">
        <f t="shared" si="77"/>
        <v>-6</v>
      </c>
      <c r="EC20" s="93">
        <f t="shared" si="78"/>
        <v>-6</v>
      </c>
      <c r="ED20" s="93">
        <f t="shared" si="79"/>
        <v>-6</v>
      </c>
      <c r="EE20" s="94">
        <f t="shared" si="80"/>
        <v>-6</v>
      </c>
      <c r="EF20" s="95" t="str">
        <f t="shared" si="4"/>
        <v>-</v>
      </c>
      <c r="EG20" s="96" t="str">
        <f t="shared" si="5"/>
        <v>-</v>
      </c>
      <c r="EH20" s="96" t="str">
        <f t="shared" si="6"/>
        <v>-</v>
      </c>
      <c r="EI20" s="96" t="str">
        <f t="shared" si="7"/>
        <v>-</v>
      </c>
      <c r="EJ20" s="96" t="e">
        <f t="shared" si="8"/>
        <v>#N/A</v>
      </c>
      <c r="EK20" s="96" t="e">
        <f t="shared" si="9"/>
        <v>#N/A</v>
      </c>
      <c r="EL20" s="96" t="e">
        <f t="shared" si="10"/>
        <v>#N/A</v>
      </c>
      <c r="EM20" s="96" t="e">
        <f t="shared" si="11"/>
        <v>#N/A</v>
      </c>
      <c r="EN20" s="96" t="e">
        <f t="shared" si="12"/>
        <v>#N/A</v>
      </c>
      <c r="EO20" s="96" t="e">
        <f t="shared" si="13"/>
        <v>#N/A</v>
      </c>
      <c r="EP20" s="96" t="e">
        <f t="shared" si="14"/>
        <v>#N/A</v>
      </c>
      <c r="EQ20" s="96" t="e">
        <f t="shared" si="15"/>
        <v>#N/A</v>
      </c>
      <c r="ER20" s="96" t="e">
        <f t="shared" si="16"/>
        <v>#N/A</v>
      </c>
      <c r="ES20" s="96" t="e">
        <f t="shared" si="17"/>
        <v>#N/A</v>
      </c>
      <c r="ET20" s="96" t="e">
        <f t="shared" si="18"/>
        <v>#N/A</v>
      </c>
      <c r="EU20" s="96" t="e">
        <f t="shared" si="19"/>
        <v>#N/A</v>
      </c>
      <c r="EV20" s="96" t="e">
        <f t="shared" si="20"/>
        <v>#N/A</v>
      </c>
      <c r="EW20" s="96" t="e">
        <f t="shared" si="21"/>
        <v>#N/A</v>
      </c>
      <c r="EX20" s="96" t="e">
        <f t="shared" si="22"/>
        <v>#N/A</v>
      </c>
      <c r="EY20" s="96" t="e">
        <f t="shared" si="23"/>
        <v>#N/A</v>
      </c>
      <c r="EZ20" s="96" t="e">
        <f t="shared" si="24"/>
        <v>#N/A</v>
      </c>
      <c r="FA20" s="96" t="e">
        <f t="shared" si="25"/>
        <v>#N/A</v>
      </c>
      <c r="FB20" s="96" t="e">
        <f t="shared" si="26"/>
        <v>#N/A</v>
      </c>
      <c r="FC20" s="96" t="e">
        <f t="shared" si="27"/>
        <v>#N/A</v>
      </c>
      <c r="FD20" s="96" t="e">
        <f t="shared" si="28"/>
        <v>#N/A</v>
      </c>
      <c r="FE20" s="97" t="e">
        <f t="shared" si="29"/>
        <v>#N/A</v>
      </c>
    </row>
    <row r="21" spans="1:161" ht="13.45" x14ac:dyDescent="0.3">
      <c r="A21" s="8"/>
      <c r="B21" s="70">
        <f t="shared" si="30"/>
        <v>19</v>
      </c>
      <c r="C21" s="17" t="e">
        <f>'Club Champion'!#REF!</f>
        <v>#REF!</v>
      </c>
      <c r="D21" s="18" t="e">
        <f>'Club Champion'!#REF!</f>
        <v>#REF!</v>
      </c>
      <c r="E21" s="79" t="e">
        <f>IF(ISNA(VLOOKUP($C21,Batting!$B$2:$M$90,3,FALSE)),0,(VLOOKUP($C21,Batting!$B$2:$M$90,3,FALSE)))</f>
        <v>#REF!</v>
      </c>
      <c r="F21" s="86" t="e">
        <f>INDEX(Batting_data!B$2:B$100,MATCH($C21,Batting_data!$A$2:$A$100,0))</f>
        <v>#REF!</v>
      </c>
      <c r="G21" s="87" t="e">
        <f>INDEX(Batting_data!C$2:C$100,MATCH($C21,Batting_data!$A$2:$A$100,0))</f>
        <v>#REF!</v>
      </c>
      <c r="H21" s="87" t="e">
        <f>INDEX(Batting_data!D$2:D$100,MATCH($C21,Batting_data!$A$2:$A$100,0))</f>
        <v>#REF!</v>
      </c>
      <c r="I21" s="87" t="e">
        <f>INDEX(Batting_data!E$2:E$100,MATCH($C21,Batting_data!$A$2:$A$100,0))</f>
        <v>#REF!</v>
      </c>
      <c r="J21" s="87" t="e">
        <f>INDEX(Batting_data!F$2:F$100,MATCH($C21,Batting_data!$A$2:$A$100,0))</f>
        <v>#REF!</v>
      </c>
      <c r="K21" s="87" t="e">
        <f>INDEX(Batting_data!G$2:G$100,MATCH($C21,Batting_data!$A$2:$A$100,0))</f>
        <v>#REF!</v>
      </c>
      <c r="L21" s="87" t="e">
        <f>INDEX(Batting_data!H$2:H$100,MATCH($C21,Batting_data!$A$2:$A$100,0))</f>
        <v>#REF!</v>
      </c>
      <c r="M21" s="87" t="e">
        <f>INDEX(Batting_data!I$2:I$100,MATCH($C21,Batting_data!$A$2:$A$100,0))</f>
        <v>#REF!</v>
      </c>
      <c r="N21" s="87" t="e">
        <f>INDEX(Batting_data!J$2:J$100,MATCH($C21,Batting_data!$A$2:$A$100,0))</f>
        <v>#REF!</v>
      </c>
      <c r="O21" s="87" t="e">
        <f>INDEX(Batting_data!K$2:K$100,MATCH($C21,Batting_data!$A$2:$A$100,0))</f>
        <v>#REF!</v>
      </c>
      <c r="P21" s="87" t="e">
        <f>INDEX(Batting_data!L$2:L$100,MATCH($C21,Batting_data!$A$2:$A$100,0))</f>
        <v>#REF!</v>
      </c>
      <c r="Q21" s="87" t="e">
        <f>INDEX(Batting_data!M$2:M$100,MATCH($C21,Batting_data!$A$2:$A$100,0))</f>
        <v>#REF!</v>
      </c>
      <c r="R21" s="87" t="e">
        <f>INDEX(Batting_data!N$2:N$100,MATCH($C21,Batting_data!$A$2:$A$100,0))</f>
        <v>#REF!</v>
      </c>
      <c r="S21" s="87" t="e">
        <f>INDEX(Batting_data!O$2:O$100,MATCH($C21,Batting_data!$A$2:$A$100,0))</f>
        <v>#REF!</v>
      </c>
      <c r="T21" s="87" t="e">
        <f>INDEX(Batting_data!P$2:P$100,MATCH($C21,Batting_data!$A$2:$A$100,0))</f>
        <v>#REF!</v>
      </c>
      <c r="U21" s="87" t="e">
        <f>INDEX(Batting_data!Q$2:Q$100,MATCH($C21,Batting_data!$A$2:$A$100,0))</f>
        <v>#REF!</v>
      </c>
      <c r="V21" s="87" t="e">
        <f>INDEX(Batting_data!R$2:R$100,MATCH($C21,Batting_data!$A$2:$A$100,0))</f>
        <v>#REF!</v>
      </c>
      <c r="W21" s="87" t="e">
        <f>INDEX(Batting_data!S$2:S$100,MATCH($C21,Batting_data!$A$2:$A$100,0))</f>
        <v>#REF!</v>
      </c>
      <c r="X21" s="87" t="e">
        <f>INDEX(Batting_data!T$2:T$100,MATCH($C21,Batting_data!$A$2:$A$100,0))</f>
        <v>#REF!</v>
      </c>
      <c r="Y21" s="87" t="e">
        <f>INDEX(Batting_data!U$2:U$100,MATCH($C21,Batting_data!$A$2:$A$100,0))</f>
        <v>#REF!</v>
      </c>
      <c r="Z21" s="87" t="e">
        <f>INDEX(Batting_data!V$2:V$100,MATCH($C21,Batting_data!$A$2:$A$100,0))</f>
        <v>#REF!</v>
      </c>
      <c r="AA21" s="87" t="e">
        <f>INDEX(Batting_data!W$2:W$100,MATCH($C21,Batting_data!$A$2:$A$100,0))</f>
        <v>#REF!</v>
      </c>
      <c r="AB21" s="87" t="e">
        <f>INDEX(Batting_data!X$2:X$100,MATCH($C21,Batting_data!$A$2:$A$100,0))</f>
        <v>#REF!</v>
      </c>
      <c r="AC21" s="87" t="e">
        <f>INDEX(Batting_data!Y$2:Y$100,MATCH($C21,Batting_data!$A$2:$A$100,0))</f>
        <v>#REF!</v>
      </c>
      <c r="AD21" s="87" t="e">
        <f>INDEX(Batting_data!Z$2:Z$100,MATCH($C21,Batting_data!$A$2:$A$100,0))</f>
        <v>#REF!</v>
      </c>
      <c r="AE21" s="88" t="e">
        <f>INDEX(Batting_data!AA$2:AA$100,MATCH($C21,Batting_data!$A$2:$A$100,0))</f>
        <v>#REF!</v>
      </c>
      <c r="AF21" s="89" t="e">
        <f>_xlfn.IFNA(INDEX(Bowling_data!B$2:B$100,MATCH($C21,Bowling_data!$A$2:$A$100,0)),0)</f>
        <v>#REF!</v>
      </c>
      <c r="AG21" s="90" t="e">
        <f>_xlfn.IFNA(INDEX(Bowling_data!C$2:C$100,MATCH($C21,Bowling_data!$A$2:$A$100,0)),0)</f>
        <v>#REF!</v>
      </c>
      <c r="AH21" s="90" t="e">
        <f>_xlfn.IFNA(INDEX(Bowling_data!D$2:D$100,MATCH($C21,Bowling_data!$A$2:$A$100,0)),0)</f>
        <v>#REF!</v>
      </c>
      <c r="AI21" s="90" t="e">
        <f>_xlfn.IFNA(INDEX(Bowling_data!E$2:E$100,MATCH($C21,Bowling_data!$A$2:$A$100,0)),0)</f>
        <v>#REF!</v>
      </c>
      <c r="AJ21" s="90" t="e">
        <f>_xlfn.IFNA(INDEX(Bowling_data!F$2:F$100,MATCH($C21,Bowling_data!$A$2:$A$100,0)),0)</f>
        <v>#REF!</v>
      </c>
      <c r="AK21" s="90" t="e">
        <f>_xlfn.IFNA(INDEX(Bowling_data!G$2:G$100,MATCH($C21,Bowling_data!$A$2:$A$100,0)),0)</f>
        <v>#REF!</v>
      </c>
      <c r="AL21" s="90" t="e">
        <f>_xlfn.IFNA(INDEX(Bowling_data!H$2:H$100,MATCH($C21,Bowling_data!$A$2:$A$100,0)),0)</f>
        <v>#REF!</v>
      </c>
      <c r="AM21" s="90" t="e">
        <f>_xlfn.IFNA(INDEX(Bowling_data!I$2:I$100,MATCH($C21,Bowling_data!$A$2:$A$100,0)),0)</f>
        <v>#REF!</v>
      </c>
      <c r="AN21" s="90" t="e">
        <f>_xlfn.IFNA(INDEX(Bowling_data!J$2:J$100,MATCH($C21,Bowling_data!$A$2:$A$100,0)),0)</f>
        <v>#REF!</v>
      </c>
      <c r="AO21" s="90" t="e">
        <f>_xlfn.IFNA(INDEX(Bowling_data!K$2:K$100,MATCH($C21,Bowling_data!$A$2:$A$100,0)),0)</f>
        <v>#REF!</v>
      </c>
      <c r="AP21" s="90" t="e">
        <f>_xlfn.IFNA(INDEX(Bowling_data!L$2:L$100,MATCH($C21,Bowling_data!$A$2:$A$100,0)),0)</f>
        <v>#REF!</v>
      </c>
      <c r="AQ21" s="90" t="e">
        <f>_xlfn.IFNA(INDEX(Bowling_data!M$2:M$100,MATCH($C21,Bowling_data!$A$2:$A$100,0)),0)</f>
        <v>#REF!</v>
      </c>
      <c r="AR21" s="90" t="e">
        <f>_xlfn.IFNA(INDEX(Bowling_data!N$2:N$100,MATCH($C21,Bowling_data!$A$2:$A$100,0)),0)</f>
        <v>#REF!</v>
      </c>
      <c r="AS21" s="90" t="e">
        <f>_xlfn.IFNA(INDEX(Bowling_data!O$2:O$100,MATCH($C21,Bowling_data!$A$2:$A$100,0)),0)</f>
        <v>#REF!</v>
      </c>
      <c r="AT21" s="90" t="e">
        <f>_xlfn.IFNA(INDEX(Bowling_data!P$2:P$100,MATCH($C21,Bowling_data!$A$2:$A$100,0)),0)</f>
        <v>#REF!</v>
      </c>
      <c r="AU21" s="90" t="e">
        <f>_xlfn.IFNA(INDEX(Bowling_data!Q$2:Q$100,MATCH($C21,Bowling_data!$A$2:$A$100,0)),0)</f>
        <v>#REF!</v>
      </c>
      <c r="AV21" s="90" t="e">
        <f>_xlfn.IFNA(INDEX(Bowling_data!R$2:R$100,MATCH($C21,Bowling_data!$A$2:$A$100,0)),0)</f>
        <v>#REF!</v>
      </c>
      <c r="AW21" s="90" t="e">
        <f>_xlfn.IFNA(INDEX(Bowling_data!S$2:S$100,MATCH($C21,Bowling_data!$A$2:$A$100,0)),0)</f>
        <v>#REF!</v>
      </c>
      <c r="AX21" s="90" t="e">
        <f>_xlfn.IFNA(INDEX(Bowling_data!T$2:T$100,MATCH($C21,Bowling_data!$A$2:$A$100,0)),0)</f>
        <v>#REF!</v>
      </c>
      <c r="AY21" s="90" t="e">
        <f>_xlfn.IFNA(INDEX(Bowling_data!U$2:U$100,MATCH($C21,Bowling_data!$A$2:$A$100,0)),0)</f>
        <v>#REF!</v>
      </c>
      <c r="AZ21" s="90" t="e">
        <f>_xlfn.IFNA(INDEX(Bowling_data!V$2:V$100,MATCH($C21,Bowling_data!$A$2:$A$100,0)),0)</f>
        <v>#REF!</v>
      </c>
      <c r="BA21" s="90" t="e">
        <f>_xlfn.IFNA(INDEX(Bowling_data!W$2:W$100,MATCH($C21,Bowling_data!$A$2:$A$100,0)),0)</f>
        <v>#REF!</v>
      </c>
      <c r="BB21" s="90" t="e">
        <f>_xlfn.IFNA(INDEX(Bowling_data!X$2:X$100,MATCH($C21,Bowling_data!$A$2:$A$100,0)),0)</f>
        <v>#REF!</v>
      </c>
      <c r="BC21" s="90" t="e">
        <f>_xlfn.IFNA(INDEX(Bowling_data!Y$2:Y$100,MATCH($C21,Bowling_data!$A$2:$A$100,0)),0)</f>
        <v>#REF!</v>
      </c>
      <c r="BD21" s="90" t="e">
        <f>_xlfn.IFNA(INDEX(Bowling_data!Z$2:Z$100,MATCH($C21,Bowling_data!$A$2:$A$100,0)),0)</f>
        <v>#REF!</v>
      </c>
      <c r="BE21" s="90" t="e">
        <f>_xlfn.IFNA(INDEX(Bowling_data!AA$2:AA$100,MATCH($C21,Bowling_data!$A$2:$A$100,0)),0)</f>
        <v>#REF!</v>
      </c>
      <c r="BF21" s="89" t="e">
        <f>_xlfn.IFNA(INDEX(Fielding_data!B$2:B$100,MATCH($C21,Fielding_data!$A$2:$A$100,0)),0)</f>
        <v>#REF!</v>
      </c>
      <c r="BG21" s="90" t="e">
        <f>_xlfn.IFNA(INDEX(Fielding_data!C$2:C$100,MATCH($C21,Fielding_data!$A$2:$A$100,0)),0)</f>
        <v>#REF!</v>
      </c>
      <c r="BH21" s="90" t="e">
        <f>_xlfn.IFNA(INDEX(Fielding_data!D$2:D$100,MATCH($C21,Fielding_data!$A$2:$A$100,0)),0)</f>
        <v>#REF!</v>
      </c>
      <c r="BI21" s="90" t="e">
        <f>_xlfn.IFNA(INDEX(Fielding_data!E$2:E$100,MATCH($C21,Fielding_data!$A$2:$A$100,0)),0)</f>
        <v>#REF!</v>
      </c>
      <c r="BJ21" s="90" t="e">
        <f>_xlfn.IFNA(INDEX(Fielding_data!F$2:F$100,MATCH($C21,Fielding_data!$A$2:$A$100,0)),0)</f>
        <v>#REF!</v>
      </c>
      <c r="BK21" s="90" t="e">
        <f>_xlfn.IFNA(INDEX(Fielding_data!G$2:G$100,MATCH($C21,Fielding_data!$A$2:$A$100,0)),0)</f>
        <v>#REF!</v>
      </c>
      <c r="BL21" s="90" t="e">
        <f>_xlfn.IFNA(INDEX(Fielding_data!H$2:H$100,MATCH($C21,Fielding_data!$A$2:$A$100,0)),0)</f>
        <v>#REF!</v>
      </c>
      <c r="BM21" s="90" t="e">
        <f>_xlfn.IFNA(INDEX(Fielding_data!I$2:I$100,MATCH($C21,Fielding_data!$A$2:$A$100,0)),0)</f>
        <v>#REF!</v>
      </c>
      <c r="BN21" s="90" t="e">
        <f>_xlfn.IFNA(INDEX(Fielding_data!J$2:J$100,MATCH($C21,Fielding_data!$A$2:$A$100,0)),0)</f>
        <v>#REF!</v>
      </c>
      <c r="BO21" s="90" t="e">
        <f>_xlfn.IFNA(INDEX(Fielding_data!K$2:K$100,MATCH($C21,Fielding_data!$A$2:$A$100,0)),0)</f>
        <v>#REF!</v>
      </c>
      <c r="BP21" s="90" t="e">
        <f>_xlfn.IFNA(INDEX(Fielding_data!L$2:L$100,MATCH($C21,Fielding_data!$A$2:$A$100,0)),0)</f>
        <v>#REF!</v>
      </c>
      <c r="BQ21" s="90" t="e">
        <f>_xlfn.IFNA(INDEX(Fielding_data!M$2:M$100,MATCH($C21,Fielding_data!$A$2:$A$100,0)),0)</f>
        <v>#REF!</v>
      </c>
      <c r="BR21" s="90" t="e">
        <f>_xlfn.IFNA(INDEX(Fielding_data!N$2:N$100,MATCH($C21,Fielding_data!$A$2:$A$100,0)),0)</f>
        <v>#REF!</v>
      </c>
      <c r="BS21" s="90" t="e">
        <f>_xlfn.IFNA(INDEX(Fielding_data!O$2:O$100,MATCH($C21,Fielding_data!$A$2:$A$100,0)),0)</f>
        <v>#REF!</v>
      </c>
      <c r="BT21" s="90" t="e">
        <f>_xlfn.IFNA(INDEX(Fielding_data!P$2:P$100,MATCH($C21,Fielding_data!$A$2:$A$100,0)),0)</f>
        <v>#REF!</v>
      </c>
      <c r="BU21" s="90" t="e">
        <f>_xlfn.IFNA(INDEX(Fielding_data!Q$2:Q$100,MATCH($C21,Fielding_data!$A$2:$A$100,0)),0)</f>
        <v>#REF!</v>
      </c>
      <c r="BV21" s="90" t="e">
        <f>_xlfn.IFNA(INDEX(Fielding_data!R$2:R$100,MATCH($C21,Fielding_data!$A$2:$A$100,0)),0)</f>
        <v>#REF!</v>
      </c>
      <c r="BW21" s="90" t="e">
        <f>_xlfn.IFNA(INDEX(Fielding_data!S$2:S$100,MATCH($C21,Fielding_data!$A$2:$A$100,0)),0)</f>
        <v>#REF!</v>
      </c>
      <c r="BX21" s="90" t="e">
        <f>_xlfn.IFNA(INDEX(Fielding_data!T$2:T$100,MATCH($C21,Fielding_data!$A$2:$A$100,0)),0)</f>
        <v>#REF!</v>
      </c>
      <c r="BY21" s="90" t="e">
        <f>_xlfn.IFNA(INDEX(Fielding_data!U$2:U$100,MATCH($C21,Fielding_data!$A$2:$A$100,0)),0)</f>
        <v>#REF!</v>
      </c>
      <c r="BZ21" s="90" t="e">
        <f>_xlfn.IFNA(INDEX(Fielding_data!V$2:V$100,MATCH($C21,Fielding_data!$A$2:$A$100,0)),0)</f>
        <v>#REF!</v>
      </c>
      <c r="CA21" s="90" t="e">
        <f>_xlfn.IFNA(INDEX(Fielding_data!W$2:W$100,MATCH($C21,Fielding_data!$A$2:$A$100,0)),0)</f>
        <v>#REF!</v>
      </c>
      <c r="CB21" s="90" t="e">
        <f>_xlfn.IFNA(INDEX(Fielding_data!X$2:X$100,MATCH($C21,Fielding_data!$A$2:$A$100,0)),0)</f>
        <v>#REF!</v>
      </c>
      <c r="CC21" s="90" t="e">
        <f>_xlfn.IFNA(INDEX(Fielding_data!Y$2:Y$100,MATCH($C21,Fielding_data!$A$2:$A$100,0)),0)</f>
        <v>#REF!</v>
      </c>
      <c r="CD21" s="90" t="e">
        <f>_xlfn.IFNA(INDEX(Fielding_data!Z$2:Z$100,MATCH($C21,Fielding_data!$A$2:$A$100,0)),0)</f>
        <v>#REF!</v>
      </c>
      <c r="CE21" s="90" t="e">
        <f>_xlfn.IFNA(INDEX(Fielding_data!AA$2:AA$100,MATCH($C21,Fielding_data!$A$2:$A$100,0)),0)</f>
        <v>#REF!</v>
      </c>
      <c r="CF21" s="89" t="e">
        <f t="shared" si="31"/>
        <v>#REF!</v>
      </c>
      <c r="CG21" s="90" t="e">
        <f t="shared" si="32"/>
        <v>#REF!</v>
      </c>
      <c r="CH21" s="90" t="e">
        <f t="shared" si="33"/>
        <v>#REF!</v>
      </c>
      <c r="CI21" s="90" t="e">
        <f t="shared" si="34"/>
        <v>#REF!</v>
      </c>
      <c r="CJ21" s="90" t="e">
        <f t="shared" si="35"/>
        <v>#REF!</v>
      </c>
      <c r="CK21" s="90" t="e">
        <f t="shared" si="36"/>
        <v>#REF!</v>
      </c>
      <c r="CL21" s="90" t="e">
        <f t="shared" si="37"/>
        <v>#REF!</v>
      </c>
      <c r="CM21" s="90" t="e">
        <f t="shared" si="38"/>
        <v>#REF!</v>
      </c>
      <c r="CN21" s="90" t="e">
        <f t="shared" si="39"/>
        <v>#REF!</v>
      </c>
      <c r="CO21" s="90" t="e">
        <f t="shared" si="40"/>
        <v>#REF!</v>
      </c>
      <c r="CP21" s="90" t="e">
        <f t="shared" si="41"/>
        <v>#REF!</v>
      </c>
      <c r="CQ21" s="90" t="e">
        <f t="shared" si="42"/>
        <v>#REF!</v>
      </c>
      <c r="CR21" s="90" t="e">
        <f t="shared" si="43"/>
        <v>#REF!</v>
      </c>
      <c r="CS21" s="90" t="e">
        <f t="shared" si="44"/>
        <v>#REF!</v>
      </c>
      <c r="CT21" s="90" t="e">
        <f t="shared" si="45"/>
        <v>#REF!</v>
      </c>
      <c r="CU21" s="90" t="e">
        <f t="shared" si="46"/>
        <v>#REF!</v>
      </c>
      <c r="CV21" s="90" t="e">
        <f t="shared" si="47"/>
        <v>#REF!</v>
      </c>
      <c r="CW21" s="90" t="e">
        <f t="shared" si="48"/>
        <v>#REF!</v>
      </c>
      <c r="CX21" s="90" t="e">
        <f t="shared" si="49"/>
        <v>#REF!</v>
      </c>
      <c r="CY21" s="90" t="e">
        <f t="shared" si="50"/>
        <v>#REF!</v>
      </c>
      <c r="CZ21" s="90" t="e">
        <f t="shared" si="51"/>
        <v>#REF!</v>
      </c>
      <c r="DA21" s="90" t="e">
        <f t="shared" si="52"/>
        <v>#REF!</v>
      </c>
      <c r="DB21" s="90" t="e">
        <f t="shared" si="53"/>
        <v>#REF!</v>
      </c>
      <c r="DC21" s="90" t="e">
        <f t="shared" si="54"/>
        <v>#REF!</v>
      </c>
      <c r="DD21" s="90" t="e">
        <f t="shared" si="55"/>
        <v>#REF!</v>
      </c>
      <c r="DE21" s="91" t="e">
        <f t="shared" si="56"/>
        <v>#REF!</v>
      </c>
      <c r="DF21" s="92" t="e">
        <f t="shared" si="57"/>
        <v>#REF!</v>
      </c>
      <c r="DG21" s="93" t="e">
        <f t="shared" si="1"/>
        <v>#REF!</v>
      </c>
      <c r="DH21" s="93" t="e">
        <f t="shared" si="2"/>
        <v>#REF!</v>
      </c>
      <c r="DI21" s="93" t="e">
        <f t="shared" si="58"/>
        <v>#REF!</v>
      </c>
      <c r="DJ21" s="93" t="e">
        <f t="shared" si="59"/>
        <v>#REF!</v>
      </c>
      <c r="DK21" s="93" t="e">
        <f t="shared" si="60"/>
        <v>#REF!</v>
      </c>
      <c r="DL21" s="93" t="e">
        <f t="shared" si="61"/>
        <v>#REF!</v>
      </c>
      <c r="DM21" s="93" t="e">
        <f t="shared" si="62"/>
        <v>#REF!</v>
      </c>
      <c r="DN21" s="93" t="e">
        <f t="shared" si="63"/>
        <v>#REF!</v>
      </c>
      <c r="DO21" s="93" t="e">
        <f t="shared" si="64"/>
        <v>#REF!</v>
      </c>
      <c r="DP21" s="93" t="e">
        <f t="shared" si="65"/>
        <v>#REF!</v>
      </c>
      <c r="DQ21" s="93" t="e">
        <f t="shared" si="66"/>
        <v>#REF!</v>
      </c>
      <c r="DR21" s="93" t="e">
        <f t="shared" si="67"/>
        <v>#REF!</v>
      </c>
      <c r="DS21" s="93" t="e">
        <f t="shared" si="68"/>
        <v>#REF!</v>
      </c>
      <c r="DT21" s="93" t="e">
        <f t="shared" si="69"/>
        <v>#REF!</v>
      </c>
      <c r="DU21" s="93" t="e">
        <f t="shared" si="70"/>
        <v>#REF!</v>
      </c>
      <c r="DV21" s="93" t="e">
        <f t="shared" si="71"/>
        <v>#REF!</v>
      </c>
      <c r="DW21" s="93" t="e">
        <f t="shared" si="72"/>
        <v>#REF!</v>
      </c>
      <c r="DX21" s="93" t="e">
        <f t="shared" si="73"/>
        <v>#REF!</v>
      </c>
      <c r="DY21" s="93" t="e">
        <f t="shared" si="74"/>
        <v>#REF!</v>
      </c>
      <c r="DZ21" s="93" t="e">
        <f t="shared" si="75"/>
        <v>#REF!</v>
      </c>
      <c r="EA21" s="93" t="e">
        <f t="shared" si="76"/>
        <v>#REF!</v>
      </c>
      <c r="EB21" s="93" t="e">
        <f t="shared" si="77"/>
        <v>#REF!</v>
      </c>
      <c r="EC21" s="93" t="e">
        <f t="shared" si="78"/>
        <v>#REF!</v>
      </c>
      <c r="ED21" s="93" t="e">
        <f t="shared" si="79"/>
        <v>#REF!</v>
      </c>
      <c r="EE21" s="94" t="e">
        <f t="shared" si="80"/>
        <v>#REF!</v>
      </c>
      <c r="EF21" s="95" t="e">
        <f t="shared" si="4"/>
        <v>#REF!</v>
      </c>
      <c r="EG21" s="96" t="e">
        <f t="shared" si="5"/>
        <v>#REF!</v>
      </c>
      <c r="EH21" s="96" t="e">
        <f t="shared" si="6"/>
        <v>#REF!</v>
      </c>
      <c r="EI21" s="96" t="e">
        <f t="shared" si="7"/>
        <v>#REF!</v>
      </c>
      <c r="EJ21" s="96" t="e">
        <f t="shared" si="8"/>
        <v>#REF!</v>
      </c>
      <c r="EK21" s="96" t="e">
        <f t="shared" si="9"/>
        <v>#REF!</v>
      </c>
      <c r="EL21" s="96" t="e">
        <f t="shared" si="10"/>
        <v>#REF!</v>
      </c>
      <c r="EM21" s="96" t="e">
        <f t="shared" si="11"/>
        <v>#REF!</v>
      </c>
      <c r="EN21" s="96" t="e">
        <f t="shared" si="12"/>
        <v>#REF!</v>
      </c>
      <c r="EO21" s="96" t="e">
        <f t="shared" si="13"/>
        <v>#REF!</v>
      </c>
      <c r="EP21" s="96" t="e">
        <f t="shared" si="14"/>
        <v>#REF!</v>
      </c>
      <c r="EQ21" s="96" t="e">
        <f t="shared" si="15"/>
        <v>#REF!</v>
      </c>
      <c r="ER21" s="96" t="e">
        <f t="shared" si="16"/>
        <v>#REF!</v>
      </c>
      <c r="ES21" s="96" t="e">
        <f t="shared" si="17"/>
        <v>#REF!</v>
      </c>
      <c r="ET21" s="96" t="e">
        <f t="shared" si="18"/>
        <v>#REF!</v>
      </c>
      <c r="EU21" s="96" t="e">
        <f t="shared" si="19"/>
        <v>#REF!</v>
      </c>
      <c r="EV21" s="96" t="e">
        <f t="shared" si="20"/>
        <v>#REF!</v>
      </c>
      <c r="EW21" s="96" t="e">
        <f t="shared" si="21"/>
        <v>#REF!</v>
      </c>
      <c r="EX21" s="96" t="e">
        <f t="shared" si="22"/>
        <v>#REF!</v>
      </c>
      <c r="EY21" s="96" t="e">
        <f t="shared" si="23"/>
        <v>#REF!</v>
      </c>
      <c r="EZ21" s="96" t="e">
        <f t="shared" si="24"/>
        <v>#REF!</v>
      </c>
      <c r="FA21" s="96" t="e">
        <f t="shared" si="25"/>
        <v>#REF!</v>
      </c>
      <c r="FB21" s="96" t="e">
        <f t="shared" si="26"/>
        <v>#REF!</v>
      </c>
      <c r="FC21" s="96" t="e">
        <f t="shared" si="27"/>
        <v>#REF!</v>
      </c>
      <c r="FD21" s="96" t="e">
        <f t="shared" si="28"/>
        <v>#REF!</v>
      </c>
      <c r="FE21" s="97" t="e">
        <f t="shared" si="29"/>
        <v>#REF!</v>
      </c>
    </row>
    <row r="22" spans="1:161" ht="13.45" x14ac:dyDescent="0.3">
      <c r="A22" s="8"/>
      <c r="B22" s="70">
        <f t="shared" si="30"/>
        <v>20</v>
      </c>
      <c r="C22" s="17" t="e">
        <f>'Club Champion'!#REF!</f>
        <v>#REF!</v>
      </c>
      <c r="D22" s="18" t="e">
        <f>'Club Champion'!#REF!</f>
        <v>#REF!</v>
      </c>
      <c r="E22" s="79" t="e">
        <f>IF(ISNA(VLOOKUP($C22,Batting!$B$2:$M$90,3,FALSE)),0,(VLOOKUP($C22,Batting!$B$2:$M$90,3,FALSE)))</f>
        <v>#REF!</v>
      </c>
      <c r="F22" s="86" t="e">
        <f>INDEX(Batting_data!B$2:B$100,MATCH($C22,Batting_data!$A$2:$A$100,0))</f>
        <v>#REF!</v>
      </c>
      <c r="G22" s="87" t="e">
        <f>INDEX(Batting_data!C$2:C$100,MATCH($C22,Batting_data!$A$2:$A$100,0))</f>
        <v>#REF!</v>
      </c>
      <c r="H22" s="87" t="e">
        <f>INDEX(Batting_data!D$2:D$100,MATCH($C22,Batting_data!$A$2:$A$100,0))</f>
        <v>#REF!</v>
      </c>
      <c r="I22" s="87" t="e">
        <f>INDEX(Batting_data!E$2:E$100,MATCH($C22,Batting_data!$A$2:$A$100,0))</f>
        <v>#REF!</v>
      </c>
      <c r="J22" s="87" t="e">
        <f>INDEX(Batting_data!F$2:F$100,MATCH($C22,Batting_data!$A$2:$A$100,0))</f>
        <v>#REF!</v>
      </c>
      <c r="K22" s="87" t="e">
        <f>INDEX(Batting_data!G$2:G$100,MATCH($C22,Batting_data!$A$2:$A$100,0))</f>
        <v>#REF!</v>
      </c>
      <c r="L22" s="87" t="e">
        <f>INDEX(Batting_data!H$2:H$100,MATCH($C22,Batting_data!$A$2:$A$100,0))</f>
        <v>#REF!</v>
      </c>
      <c r="M22" s="87" t="e">
        <f>INDEX(Batting_data!I$2:I$100,MATCH($C22,Batting_data!$A$2:$A$100,0))</f>
        <v>#REF!</v>
      </c>
      <c r="N22" s="87" t="e">
        <f>INDEX(Batting_data!J$2:J$100,MATCH($C22,Batting_data!$A$2:$A$100,0))</f>
        <v>#REF!</v>
      </c>
      <c r="O22" s="87" t="e">
        <f>INDEX(Batting_data!K$2:K$100,MATCH($C22,Batting_data!$A$2:$A$100,0))</f>
        <v>#REF!</v>
      </c>
      <c r="P22" s="87" t="e">
        <f>INDEX(Batting_data!L$2:L$100,MATCH($C22,Batting_data!$A$2:$A$100,0))</f>
        <v>#REF!</v>
      </c>
      <c r="Q22" s="87" t="e">
        <f>INDEX(Batting_data!M$2:M$100,MATCH($C22,Batting_data!$A$2:$A$100,0))</f>
        <v>#REF!</v>
      </c>
      <c r="R22" s="87" t="e">
        <f>INDEX(Batting_data!N$2:N$100,MATCH($C22,Batting_data!$A$2:$A$100,0))</f>
        <v>#REF!</v>
      </c>
      <c r="S22" s="87" t="e">
        <f>INDEX(Batting_data!O$2:O$100,MATCH($C22,Batting_data!$A$2:$A$100,0))</f>
        <v>#REF!</v>
      </c>
      <c r="T22" s="87" t="e">
        <f>INDEX(Batting_data!P$2:P$100,MATCH($C22,Batting_data!$A$2:$A$100,0))</f>
        <v>#REF!</v>
      </c>
      <c r="U22" s="87" t="e">
        <f>INDEX(Batting_data!Q$2:Q$100,MATCH($C22,Batting_data!$A$2:$A$100,0))</f>
        <v>#REF!</v>
      </c>
      <c r="V22" s="87" t="e">
        <f>INDEX(Batting_data!R$2:R$100,MATCH($C22,Batting_data!$A$2:$A$100,0))</f>
        <v>#REF!</v>
      </c>
      <c r="W22" s="87" t="e">
        <f>INDEX(Batting_data!S$2:S$100,MATCH($C22,Batting_data!$A$2:$A$100,0))</f>
        <v>#REF!</v>
      </c>
      <c r="X22" s="87" t="e">
        <f>INDEX(Batting_data!T$2:T$100,MATCH($C22,Batting_data!$A$2:$A$100,0))</f>
        <v>#REF!</v>
      </c>
      <c r="Y22" s="87" t="e">
        <f>INDEX(Batting_data!U$2:U$100,MATCH($C22,Batting_data!$A$2:$A$100,0))</f>
        <v>#REF!</v>
      </c>
      <c r="Z22" s="87" t="e">
        <f>INDEX(Batting_data!V$2:V$100,MATCH($C22,Batting_data!$A$2:$A$100,0))</f>
        <v>#REF!</v>
      </c>
      <c r="AA22" s="87" t="e">
        <f>INDEX(Batting_data!W$2:W$100,MATCH($C22,Batting_data!$A$2:$A$100,0))</f>
        <v>#REF!</v>
      </c>
      <c r="AB22" s="87" t="e">
        <f>INDEX(Batting_data!X$2:X$100,MATCH($C22,Batting_data!$A$2:$A$100,0))</f>
        <v>#REF!</v>
      </c>
      <c r="AC22" s="87" t="e">
        <f>INDEX(Batting_data!Y$2:Y$100,MATCH($C22,Batting_data!$A$2:$A$100,0))</f>
        <v>#REF!</v>
      </c>
      <c r="AD22" s="87" t="e">
        <f>INDEX(Batting_data!Z$2:Z$100,MATCH($C22,Batting_data!$A$2:$A$100,0))</f>
        <v>#REF!</v>
      </c>
      <c r="AE22" s="88" t="e">
        <f>INDEX(Batting_data!AA$2:AA$100,MATCH($C22,Batting_data!$A$2:$A$100,0))</f>
        <v>#REF!</v>
      </c>
      <c r="AF22" s="89" t="e">
        <f>_xlfn.IFNA(INDEX(Bowling_data!B$2:B$100,MATCH($C22,Bowling_data!$A$2:$A$100,0)),0)</f>
        <v>#REF!</v>
      </c>
      <c r="AG22" s="90" t="e">
        <f>_xlfn.IFNA(INDEX(Bowling_data!C$2:C$100,MATCH($C22,Bowling_data!$A$2:$A$100,0)),0)</f>
        <v>#REF!</v>
      </c>
      <c r="AH22" s="90" t="e">
        <f>_xlfn.IFNA(INDEX(Bowling_data!D$2:D$100,MATCH($C22,Bowling_data!$A$2:$A$100,0)),0)</f>
        <v>#REF!</v>
      </c>
      <c r="AI22" s="90" t="e">
        <f>_xlfn.IFNA(INDEX(Bowling_data!E$2:E$100,MATCH($C22,Bowling_data!$A$2:$A$100,0)),0)</f>
        <v>#REF!</v>
      </c>
      <c r="AJ22" s="90" t="e">
        <f>_xlfn.IFNA(INDEX(Bowling_data!F$2:F$100,MATCH($C22,Bowling_data!$A$2:$A$100,0)),0)</f>
        <v>#REF!</v>
      </c>
      <c r="AK22" s="90" t="e">
        <f>_xlfn.IFNA(INDEX(Bowling_data!G$2:G$100,MATCH($C22,Bowling_data!$A$2:$A$100,0)),0)</f>
        <v>#REF!</v>
      </c>
      <c r="AL22" s="90" t="e">
        <f>_xlfn.IFNA(INDEX(Bowling_data!H$2:H$100,MATCH($C22,Bowling_data!$A$2:$A$100,0)),0)</f>
        <v>#REF!</v>
      </c>
      <c r="AM22" s="90" t="e">
        <f>_xlfn.IFNA(INDEX(Bowling_data!I$2:I$100,MATCH($C22,Bowling_data!$A$2:$A$100,0)),0)</f>
        <v>#REF!</v>
      </c>
      <c r="AN22" s="90" t="e">
        <f>_xlfn.IFNA(INDEX(Bowling_data!J$2:J$100,MATCH($C22,Bowling_data!$A$2:$A$100,0)),0)</f>
        <v>#REF!</v>
      </c>
      <c r="AO22" s="90" t="e">
        <f>_xlfn.IFNA(INDEX(Bowling_data!K$2:K$100,MATCH($C22,Bowling_data!$A$2:$A$100,0)),0)</f>
        <v>#REF!</v>
      </c>
      <c r="AP22" s="90" t="e">
        <f>_xlfn.IFNA(INDEX(Bowling_data!L$2:L$100,MATCH($C22,Bowling_data!$A$2:$A$100,0)),0)</f>
        <v>#REF!</v>
      </c>
      <c r="AQ22" s="90" t="e">
        <f>_xlfn.IFNA(INDEX(Bowling_data!M$2:M$100,MATCH($C22,Bowling_data!$A$2:$A$100,0)),0)</f>
        <v>#REF!</v>
      </c>
      <c r="AR22" s="90" t="e">
        <f>_xlfn.IFNA(INDEX(Bowling_data!N$2:N$100,MATCH($C22,Bowling_data!$A$2:$A$100,0)),0)</f>
        <v>#REF!</v>
      </c>
      <c r="AS22" s="90" t="e">
        <f>_xlfn.IFNA(INDEX(Bowling_data!O$2:O$100,MATCH($C22,Bowling_data!$A$2:$A$100,0)),0)</f>
        <v>#REF!</v>
      </c>
      <c r="AT22" s="90" t="e">
        <f>_xlfn.IFNA(INDEX(Bowling_data!P$2:P$100,MATCH($C22,Bowling_data!$A$2:$A$100,0)),0)</f>
        <v>#REF!</v>
      </c>
      <c r="AU22" s="90" t="e">
        <f>_xlfn.IFNA(INDEX(Bowling_data!Q$2:Q$100,MATCH($C22,Bowling_data!$A$2:$A$100,0)),0)</f>
        <v>#REF!</v>
      </c>
      <c r="AV22" s="90" t="e">
        <f>_xlfn.IFNA(INDEX(Bowling_data!R$2:R$100,MATCH($C22,Bowling_data!$A$2:$A$100,0)),0)</f>
        <v>#REF!</v>
      </c>
      <c r="AW22" s="90" t="e">
        <f>_xlfn.IFNA(INDEX(Bowling_data!S$2:S$100,MATCH($C22,Bowling_data!$A$2:$A$100,0)),0)</f>
        <v>#REF!</v>
      </c>
      <c r="AX22" s="90" t="e">
        <f>_xlfn.IFNA(INDEX(Bowling_data!T$2:T$100,MATCH($C22,Bowling_data!$A$2:$A$100,0)),0)</f>
        <v>#REF!</v>
      </c>
      <c r="AY22" s="90" t="e">
        <f>_xlfn.IFNA(INDEX(Bowling_data!U$2:U$100,MATCH($C22,Bowling_data!$A$2:$A$100,0)),0)</f>
        <v>#REF!</v>
      </c>
      <c r="AZ22" s="90" t="e">
        <f>_xlfn.IFNA(INDEX(Bowling_data!V$2:V$100,MATCH($C22,Bowling_data!$A$2:$A$100,0)),0)</f>
        <v>#REF!</v>
      </c>
      <c r="BA22" s="90" t="e">
        <f>_xlfn.IFNA(INDEX(Bowling_data!W$2:W$100,MATCH($C22,Bowling_data!$A$2:$A$100,0)),0)</f>
        <v>#REF!</v>
      </c>
      <c r="BB22" s="90" t="e">
        <f>_xlfn.IFNA(INDEX(Bowling_data!X$2:X$100,MATCH($C22,Bowling_data!$A$2:$A$100,0)),0)</f>
        <v>#REF!</v>
      </c>
      <c r="BC22" s="90" t="e">
        <f>_xlfn.IFNA(INDEX(Bowling_data!Y$2:Y$100,MATCH($C22,Bowling_data!$A$2:$A$100,0)),0)</f>
        <v>#REF!</v>
      </c>
      <c r="BD22" s="90" t="e">
        <f>_xlfn.IFNA(INDEX(Bowling_data!Z$2:Z$100,MATCH($C22,Bowling_data!$A$2:$A$100,0)),0)</f>
        <v>#REF!</v>
      </c>
      <c r="BE22" s="90" t="e">
        <f>_xlfn.IFNA(INDEX(Bowling_data!AA$2:AA$100,MATCH($C22,Bowling_data!$A$2:$A$100,0)),0)</f>
        <v>#REF!</v>
      </c>
      <c r="BF22" s="89" t="e">
        <f>_xlfn.IFNA(INDEX(Fielding_data!B$2:B$100,MATCH($C22,Fielding_data!$A$2:$A$100,0)),0)</f>
        <v>#REF!</v>
      </c>
      <c r="BG22" s="90" t="e">
        <f>_xlfn.IFNA(INDEX(Fielding_data!C$2:C$100,MATCH($C22,Fielding_data!$A$2:$A$100,0)),0)</f>
        <v>#REF!</v>
      </c>
      <c r="BH22" s="90" t="e">
        <f>_xlfn.IFNA(INDEX(Fielding_data!D$2:D$100,MATCH($C22,Fielding_data!$A$2:$A$100,0)),0)</f>
        <v>#REF!</v>
      </c>
      <c r="BI22" s="90" t="e">
        <f>_xlfn.IFNA(INDEX(Fielding_data!E$2:E$100,MATCH($C22,Fielding_data!$A$2:$A$100,0)),0)</f>
        <v>#REF!</v>
      </c>
      <c r="BJ22" s="90" t="e">
        <f>_xlfn.IFNA(INDEX(Fielding_data!F$2:F$100,MATCH($C22,Fielding_data!$A$2:$A$100,0)),0)</f>
        <v>#REF!</v>
      </c>
      <c r="BK22" s="90" t="e">
        <f>_xlfn.IFNA(INDEX(Fielding_data!G$2:G$100,MATCH($C22,Fielding_data!$A$2:$A$100,0)),0)</f>
        <v>#REF!</v>
      </c>
      <c r="BL22" s="90" t="e">
        <f>_xlfn.IFNA(INDEX(Fielding_data!H$2:H$100,MATCH($C22,Fielding_data!$A$2:$A$100,0)),0)</f>
        <v>#REF!</v>
      </c>
      <c r="BM22" s="90" t="e">
        <f>_xlfn.IFNA(INDEX(Fielding_data!I$2:I$100,MATCH($C22,Fielding_data!$A$2:$A$100,0)),0)</f>
        <v>#REF!</v>
      </c>
      <c r="BN22" s="90" t="e">
        <f>_xlfn.IFNA(INDEX(Fielding_data!J$2:J$100,MATCH($C22,Fielding_data!$A$2:$A$100,0)),0)</f>
        <v>#REF!</v>
      </c>
      <c r="BO22" s="90" t="e">
        <f>_xlfn.IFNA(INDEX(Fielding_data!K$2:K$100,MATCH($C22,Fielding_data!$A$2:$A$100,0)),0)</f>
        <v>#REF!</v>
      </c>
      <c r="BP22" s="90" t="e">
        <f>_xlfn.IFNA(INDEX(Fielding_data!L$2:L$100,MATCH($C22,Fielding_data!$A$2:$A$100,0)),0)</f>
        <v>#REF!</v>
      </c>
      <c r="BQ22" s="90" t="e">
        <f>_xlfn.IFNA(INDEX(Fielding_data!M$2:M$100,MATCH($C22,Fielding_data!$A$2:$A$100,0)),0)</f>
        <v>#REF!</v>
      </c>
      <c r="BR22" s="90" t="e">
        <f>_xlfn.IFNA(INDEX(Fielding_data!N$2:N$100,MATCH($C22,Fielding_data!$A$2:$A$100,0)),0)</f>
        <v>#REF!</v>
      </c>
      <c r="BS22" s="90" t="e">
        <f>_xlfn.IFNA(INDEX(Fielding_data!O$2:O$100,MATCH($C22,Fielding_data!$A$2:$A$100,0)),0)</f>
        <v>#REF!</v>
      </c>
      <c r="BT22" s="90" t="e">
        <f>_xlfn.IFNA(INDEX(Fielding_data!P$2:P$100,MATCH($C22,Fielding_data!$A$2:$A$100,0)),0)</f>
        <v>#REF!</v>
      </c>
      <c r="BU22" s="90" t="e">
        <f>_xlfn.IFNA(INDEX(Fielding_data!Q$2:Q$100,MATCH($C22,Fielding_data!$A$2:$A$100,0)),0)</f>
        <v>#REF!</v>
      </c>
      <c r="BV22" s="90" t="e">
        <f>_xlfn.IFNA(INDEX(Fielding_data!R$2:R$100,MATCH($C22,Fielding_data!$A$2:$A$100,0)),0)</f>
        <v>#REF!</v>
      </c>
      <c r="BW22" s="90" t="e">
        <f>_xlfn.IFNA(INDEX(Fielding_data!S$2:S$100,MATCH($C22,Fielding_data!$A$2:$A$100,0)),0)</f>
        <v>#REF!</v>
      </c>
      <c r="BX22" s="90" t="e">
        <f>_xlfn.IFNA(INDEX(Fielding_data!T$2:T$100,MATCH($C22,Fielding_data!$A$2:$A$100,0)),0)</f>
        <v>#REF!</v>
      </c>
      <c r="BY22" s="90" t="e">
        <f>_xlfn.IFNA(INDEX(Fielding_data!U$2:U$100,MATCH($C22,Fielding_data!$A$2:$A$100,0)),0)</f>
        <v>#REF!</v>
      </c>
      <c r="BZ22" s="90" t="e">
        <f>_xlfn.IFNA(INDEX(Fielding_data!V$2:V$100,MATCH($C22,Fielding_data!$A$2:$A$100,0)),0)</f>
        <v>#REF!</v>
      </c>
      <c r="CA22" s="90" t="e">
        <f>_xlfn.IFNA(INDEX(Fielding_data!W$2:W$100,MATCH($C22,Fielding_data!$A$2:$A$100,0)),0)</f>
        <v>#REF!</v>
      </c>
      <c r="CB22" s="90" t="e">
        <f>_xlfn.IFNA(INDEX(Fielding_data!X$2:X$100,MATCH($C22,Fielding_data!$A$2:$A$100,0)),0)</f>
        <v>#REF!</v>
      </c>
      <c r="CC22" s="90" t="e">
        <f>_xlfn.IFNA(INDEX(Fielding_data!Y$2:Y$100,MATCH($C22,Fielding_data!$A$2:$A$100,0)),0)</f>
        <v>#REF!</v>
      </c>
      <c r="CD22" s="90" t="e">
        <f>_xlfn.IFNA(INDEX(Fielding_data!Z$2:Z$100,MATCH($C22,Fielding_data!$A$2:$A$100,0)),0)</f>
        <v>#REF!</v>
      </c>
      <c r="CE22" s="90" t="e">
        <f>_xlfn.IFNA(INDEX(Fielding_data!AA$2:AA$100,MATCH($C22,Fielding_data!$A$2:$A$100,0)),0)</f>
        <v>#REF!</v>
      </c>
      <c r="CF22" s="89" t="e">
        <f t="shared" si="31"/>
        <v>#REF!</v>
      </c>
      <c r="CG22" s="90" t="e">
        <f t="shared" si="32"/>
        <v>#REF!</v>
      </c>
      <c r="CH22" s="90" t="e">
        <f t="shared" si="33"/>
        <v>#REF!</v>
      </c>
      <c r="CI22" s="90" t="e">
        <f t="shared" si="34"/>
        <v>#REF!</v>
      </c>
      <c r="CJ22" s="90" t="e">
        <f t="shared" si="35"/>
        <v>#REF!</v>
      </c>
      <c r="CK22" s="90" t="e">
        <f t="shared" si="36"/>
        <v>#REF!</v>
      </c>
      <c r="CL22" s="90" t="e">
        <f t="shared" si="37"/>
        <v>#REF!</v>
      </c>
      <c r="CM22" s="90" t="e">
        <f t="shared" si="38"/>
        <v>#REF!</v>
      </c>
      <c r="CN22" s="90" t="e">
        <f t="shared" si="39"/>
        <v>#REF!</v>
      </c>
      <c r="CO22" s="90" t="e">
        <f t="shared" si="40"/>
        <v>#REF!</v>
      </c>
      <c r="CP22" s="90" t="e">
        <f t="shared" si="41"/>
        <v>#REF!</v>
      </c>
      <c r="CQ22" s="90" t="e">
        <f t="shared" si="42"/>
        <v>#REF!</v>
      </c>
      <c r="CR22" s="90" t="e">
        <f t="shared" si="43"/>
        <v>#REF!</v>
      </c>
      <c r="CS22" s="90" t="e">
        <f t="shared" si="44"/>
        <v>#REF!</v>
      </c>
      <c r="CT22" s="90" t="e">
        <f t="shared" si="45"/>
        <v>#REF!</v>
      </c>
      <c r="CU22" s="90" t="e">
        <f t="shared" si="46"/>
        <v>#REF!</v>
      </c>
      <c r="CV22" s="90" t="e">
        <f t="shared" si="47"/>
        <v>#REF!</v>
      </c>
      <c r="CW22" s="90" t="e">
        <f t="shared" si="48"/>
        <v>#REF!</v>
      </c>
      <c r="CX22" s="90" t="e">
        <f t="shared" si="49"/>
        <v>#REF!</v>
      </c>
      <c r="CY22" s="90" t="e">
        <f t="shared" si="50"/>
        <v>#REF!</v>
      </c>
      <c r="CZ22" s="90" t="e">
        <f t="shared" si="51"/>
        <v>#REF!</v>
      </c>
      <c r="DA22" s="90" t="e">
        <f t="shared" si="52"/>
        <v>#REF!</v>
      </c>
      <c r="DB22" s="90" t="e">
        <f t="shared" si="53"/>
        <v>#REF!</v>
      </c>
      <c r="DC22" s="90" t="e">
        <f t="shared" si="54"/>
        <v>#REF!</v>
      </c>
      <c r="DD22" s="90" t="e">
        <f t="shared" si="55"/>
        <v>#REF!</v>
      </c>
      <c r="DE22" s="91" t="e">
        <f t="shared" si="56"/>
        <v>#REF!</v>
      </c>
      <c r="DF22" s="92" t="e">
        <f t="shared" si="57"/>
        <v>#REF!</v>
      </c>
      <c r="DG22" s="93" t="e">
        <f t="shared" si="1"/>
        <v>#REF!</v>
      </c>
      <c r="DH22" s="93" t="e">
        <f t="shared" si="2"/>
        <v>#REF!</v>
      </c>
      <c r="DI22" s="93" t="e">
        <f t="shared" si="58"/>
        <v>#REF!</v>
      </c>
      <c r="DJ22" s="93" t="e">
        <f t="shared" si="59"/>
        <v>#REF!</v>
      </c>
      <c r="DK22" s="93" t="e">
        <f t="shared" si="60"/>
        <v>#REF!</v>
      </c>
      <c r="DL22" s="93" t="e">
        <f t="shared" si="61"/>
        <v>#REF!</v>
      </c>
      <c r="DM22" s="93" t="e">
        <f t="shared" si="62"/>
        <v>#REF!</v>
      </c>
      <c r="DN22" s="93" t="e">
        <f t="shared" si="63"/>
        <v>#REF!</v>
      </c>
      <c r="DO22" s="93" t="e">
        <f t="shared" si="64"/>
        <v>#REF!</v>
      </c>
      <c r="DP22" s="93" t="e">
        <f t="shared" si="65"/>
        <v>#REF!</v>
      </c>
      <c r="DQ22" s="93" t="e">
        <f t="shared" si="66"/>
        <v>#REF!</v>
      </c>
      <c r="DR22" s="93" t="e">
        <f t="shared" si="67"/>
        <v>#REF!</v>
      </c>
      <c r="DS22" s="93" t="e">
        <f t="shared" si="68"/>
        <v>#REF!</v>
      </c>
      <c r="DT22" s="93" t="e">
        <f t="shared" si="69"/>
        <v>#REF!</v>
      </c>
      <c r="DU22" s="93" t="e">
        <f t="shared" si="70"/>
        <v>#REF!</v>
      </c>
      <c r="DV22" s="93" t="e">
        <f t="shared" si="71"/>
        <v>#REF!</v>
      </c>
      <c r="DW22" s="93" t="e">
        <f t="shared" si="72"/>
        <v>#REF!</v>
      </c>
      <c r="DX22" s="93" t="e">
        <f t="shared" si="73"/>
        <v>#REF!</v>
      </c>
      <c r="DY22" s="93" t="e">
        <f t="shared" si="74"/>
        <v>#REF!</v>
      </c>
      <c r="DZ22" s="93" t="e">
        <f t="shared" si="75"/>
        <v>#REF!</v>
      </c>
      <c r="EA22" s="93" t="e">
        <f t="shared" si="76"/>
        <v>#REF!</v>
      </c>
      <c r="EB22" s="93" t="e">
        <f t="shared" si="77"/>
        <v>#REF!</v>
      </c>
      <c r="EC22" s="93" t="e">
        <f t="shared" si="78"/>
        <v>#REF!</v>
      </c>
      <c r="ED22" s="93" t="e">
        <f t="shared" si="79"/>
        <v>#REF!</v>
      </c>
      <c r="EE22" s="94" t="e">
        <f t="shared" si="80"/>
        <v>#REF!</v>
      </c>
      <c r="EF22" s="95" t="e">
        <f t="shared" si="4"/>
        <v>#REF!</v>
      </c>
      <c r="EG22" s="96" t="e">
        <f t="shared" si="5"/>
        <v>#REF!</v>
      </c>
      <c r="EH22" s="96" t="e">
        <f t="shared" si="6"/>
        <v>#REF!</v>
      </c>
      <c r="EI22" s="96" t="e">
        <f t="shared" si="7"/>
        <v>#REF!</v>
      </c>
      <c r="EJ22" s="96" t="e">
        <f t="shared" si="8"/>
        <v>#REF!</v>
      </c>
      <c r="EK22" s="96" t="e">
        <f t="shared" si="9"/>
        <v>#REF!</v>
      </c>
      <c r="EL22" s="96" t="e">
        <f t="shared" si="10"/>
        <v>#REF!</v>
      </c>
      <c r="EM22" s="96" t="e">
        <f t="shared" si="11"/>
        <v>#REF!</v>
      </c>
      <c r="EN22" s="96" t="e">
        <f t="shared" si="12"/>
        <v>#REF!</v>
      </c>
      <c r="EO22" s="96" t="e">
        <f t="shared" si="13"/>
        <v>#REF!</v>
      </c>
      <c r="EP22" s="96" t="e">
        <f t="shared" si="14"/>
        <v>#REF!</v>
      </c>
      <c r="EQ22" s="96" t="e">
        <f t="shared" si="15"/>
        <v>#REF!</v>
      </c>
      <c r="ER22" s="96" t="e">
        <f t="shared" si="16"/>
        <v>#REF!</v>
      </c>
      <c r="ES22" s="96" t="e">
        <f t="shared" si="17"/>
        <v>#REF!</v>
      </c>
      <c r="ET22" s="96" t="e">
        <f t="shared" si="18"/>
        <v>#REF!</v>
      </c>
      <c r="EU22" s="96" t="e">
        <f t="shared" si="19"/>
        <v>#REF!</v>
      </c>
      <c r="EV22" s="96" t="e">
        <f t="shared" si="20"/>
        <v>#REF!</v>
      </c>
      <c r="EW22" s="96" t="e">
        <f t="shared" si="21"/>
        <v>#REF!</v>
      </c>
      <c r="EX22" s="96" t="e">
        <f t="shared" si="22"/>
        <v>#REF!</v>
      </c>
      <c r="EY22" s="96" t="e">
        <f t="shared" si="23"/>
        <v>#REF!</v>
      </c>
      <c r="EZ22" s="96" t="e">
        <f t="shared" si="24"/>
        <v>#REF!</v>
      </c>
      <c r="FA22" s="96" t="e">
        <f t="shared" si="25"/>
        <v>#REF!</v>
      </c>
      <c r="FB22" s="96" t="e">
        <f t="shared" si="26"/>
        <v>#REF!</v>
      </c>
      <c r="FC22" s="96" t="e">
        <f t="shared" si="27"/>
        <v>#REF!</v>
      </c>
      <c r="FD22" s="96" t="e">
        <f t="shared" si="28"/>
        <v>#REF!</v>
      </c>
      <c r="FE22" s="97" t="e">
        <f t="shared" si="29"/>
        <v>#REF!</v>
      </c>
    </row>
    <row r="23" spans="1:161" ht="13.45" x14ac:dyDescent="0.3">
      <c r="A23" s="8"/>
      <c r="B23" s="70">
        <f t="shared" si="30"/>
        <v>21</v>
      </c>
      <c r="C23" s="17" t="e">
        <f>'Club Champion'!#REF!</f>
        <v>#REF!</v>
      </c>
      <c r="D23" s="18" t="e">
        <f>'Club Champion'!#REF!</f>
        <v>#REF!</v>
      </c>
      <c r="E23" s="79" t="e">
        <f>IF(ISNA(VLOOKUP($C23,Batting!$B$2:$M$90,3,FALSE)),0,(VLOOKUP($C23,Batting!$B$2:$M$90,3,FALSE)))</f>
        <v>#REF!</v>
      </c>
      <c r="F23" s="86" t="e">
        <f>INDEX(Batting_data!B$2:B$100,MATCH($C23,Batting_data!$A$2:$A$100,0))</f>
        <v>#REF!</v>
      </c>
      <c r="G23" s="87" t="e">
        <f>INDEX(Batting_data!C$2:C$100,MATCH($C23,Batting_data!$A$2:$A$100,0))</f>
        <v>#REF!</v>
      </c>
      <c r="H23" s="87" t="e">
        <f>INDEX(Batting_data!D$2:D$100,MATCH($C23,Batting_data!$A$2:$A$100,0))</f>
        <v>#REF!</v>
      </c>
      <c r="I23" s="87" t="e">
        <f>INDEX(Batting_data!E$2:E$100,MATCH($C23,Batting_data!$A$2:$A$100,0))</f>
        <v>#REF!</v>
      </c>
      <c r="J23" s="87" t="e">
        <f>INDEX(Batting_data!F$2:F$100,MATCH($C23,Batting_data!$A$2:$A$100,0))</f>
        <v>#REF!</v>
      </c>
      <c r="K23" s="87" t="e">
        <f>INDEX(Batting_data!G$2:G$100,MATCH($C23,Batting_data!$A$2:$A$100,0))</f>
        <v>#REF!</v>
      </c>
      <c r="L23" s="87" t="e">
        <f>INDEX(Batting_data!H$2:H$100,MATCH($C23,Batting_data!$A$2:$A$100,0))</f>
        <v>#REF!</v>
      </c>
      <c r="M23" s="87" t="e">
        <f>INDEX(Batting_data!I$2:I$100,MATCH($C23,Batting_data!$A$2:$A$100,0))</f>
        <v>#REF!</v>
      </c>
      <c r="N23" s="87" t="e">
        <f>INDEX(Batting_data!J$2:J$100,MATCH($C23,Batting_data!$A$2:$A$100,0))</f>
        <v>#REF!</v>
      </c>
      <c r="O23" s="87" t="e">
        <f>INDEX(Batting_data!K$2:K$100,MATCH($C23,Batting_data!$A$2:$A$100,0))</f>
        <v>#REF!</v>
      </c>
      <c r="P23" s="87" t="e">
        <f>INDEX(Batting_data!L$2:L$100,MATCH($C23,Batting_data!$A$2:$A$100,0))</f>
        <v>#REF!</v>
      </c>
      <c r="Q23" s="87" t="e">
        <f>INDEX(Batting_data!M$2:M$100,MATCH($C23,Batting_data!$A$2:$A$100,0))</f>
        <v>#REF!</v>
      </c>
      <c r="R23" s="87" t="e">
        <f>INDEX(Batting_data!N$2:N$100,MATCH($C23,Batting_data!$A$2:$A$100,0))</f>
        <v>#REF!</v>
      </c>
      <c r="S23" s="87" t="e">
        <f>INDEX(Batting_data!O$2:O$100,MATCH($C23,Batting_data!$A$2:$A$100,0))</f>
        <v>#REF!</v>
      </c>
      <c r="T23" s="87" t="e">
        <f>INDEX(Batting_data!P$2:P$100,MATCH($C23,Batting_data!$A$2:$A$100,0))</f>
        <v>#REF!</v>
      </c>
      <c r="U23" s="87" t="e">
        <f>INDEX(Batting_data!Q$2:Q$100,MATCH($C23,Batting_data!$A$2:$A$100,0))</f>
        <v>#REF!</v>
      </c>
      <c r="V23" s="87" t="e">
        <f>INDEX(Batting_data!R$2:R$100,MATCH($C23,Batting_data!$A$2:$A$100,0))</f>
        <v>#REF!</v>
      </c>
      <c r="W23" s="87" t="e">
        <f>INDEX(Batting_data!S$2:S$100,MATCH($C23,Batting_data!$A$2:$A$100,0))</f>
        <v>#REF!</v>
      </c>
      <c r="X23" s="87" t="e">
        <f>INDEX(Batting_data!T$2:T$100,MATCH($C23,Batting_data!$A$2:$A$100,0))</f>
        <v>#REF!</v>
      </c>
      <c r="Y23" s="87" t="e">
        <f>INDEX(Batting_data!U$2:U$100,MATCH($C23,Batting_data!$A$2:$A$100,0))</f>
        <v>#REF!</v>
      </c>
      <c r="Z23" s="87" t="e">
        <f>INDEX(Batting_data!V$2:V$100,MATCH($C23,Batting_data!$A$2:$A$100,0))</f>
        <v>#REF!</v>
      </c>
      <c r="AA23" s="87" t="e">
        <f>INDEX(Batting_data!W$2:W$100,MATCH($C23,Batting_data!$A$2:$A$100,0))</f>
        <v>#REF!</v>
      </c>
      <c r="AB23" s="87" t="e">
        <f>INDEX(Batting_data!X$2:X$100,MATCH($C23,Batting_data!$A$2:$A$100,0))</f>
        <v>#REF!</v>
      </c>
      <c r="AC23" s="87" t="e">
        <f>INDEX(Batting_data!Y$2:Y$100,MATCH($C23,Batting_data!$A$2:$A$100,0))</f>
        <v>#REF!</v>
      </c>
      <c r="AD23" s="87" t="e">
        <f>INDEX(Batting_data!Z$2:Z$100,MATCH($C23,Batting_data!$A$2:$A$100,0))</f>
        <v>#REF!</v>
      </c>
      <c r="AE23" s="88" t="e">
        <f>INDEX(Batting_data!AA$2:AA$100,MATCH($C23,Batting_data!$A$2:$A$100,0))</f>
        <v>#REF!</v>
      </c>
      <c r="AF23" s="89" t="e">
        <f>_xlfn.IFNA(INDEX(Bowling_data!B$2:B$100,MATCH($C23,Bowling_data!$A$2:$A$100,0)),0)</f>
        <v>#REF!</v>
      </c>
      <c r="AG23" s="90" t="e">
        <f>_xlfn.IFNA(INDEX(Bowling_data!C$2:C$100,MATCH($C23,Bowling_data!$A$2:$A$100,0)),0)</f>
        <v>#REF!</v>
      </c>
      <c r="AH23" s="90" t="e">
        <f>_xlfn.IFNA(INDEX(Bowling_data!D$2:D$100,MATCH($C23,Bowling_data!$A$2:$A$100,0)),0)</f>
        <v>#REF!</v>
      </c>
      <c r="AI23" s="90" t="e">
        <f>_xlfn.IFNA(INDEX(Bowling_data!E$2:E$100,MATCH($C23,Bowling_data!$A$2:$A$100,0)),0)</f>
        <v>#REF!</v>
      </c>
      <c r="AJ23" s="90" t="e">
        <f>_xlfn.IFNA(INDEX(Bowling_data!F$2:F$100,MATCH($C23,Bowling_data!$A$2:$A$100,0)),0)</f>
        <v>#REF!</v>
      </c>
      <c r="AK23" s="90" t="e">
        <f>_xlfn.IFNA(INDEX(Bowling_data!G$2:G$100,MATCH($C23,Bowling_data!$A$2:$A$100,0)),0)</f>
        <v>#REF!</v>
      </c>
      <c r="AL23" s="90" t="e">
        <f>_xlfn.IFNA(INDEX(Bowling_data!H$2:H$100,MATCH($C23,Bowling_data!$A$2:$A$100,0)),0)</f>
        <v>#REF!</v>
      </c>
      <c r="AM23" s="90" t="e">
        <f>_xlfn.IFNA(INDEX(Bowling_data!I$2:I$100,MATCH($C23,Bowling_data!$A$2:$A$100,0)),0)</f>
        <v>#REF!</v>
      </c>
      <c r="AN23" s="90" t="e">
        <f>_xlfn.IFNA(INDEX(Bowling_data!J$2:J$100,MATCH($C23,Bowling_data!$A$2:$A$100,0)),0)</f>
        <v>#REF!</v>
      </c>
      <c r="AO23" s="90" t="e">
        <f>_xlfn.IFNA(INDEX(Bowling_data!K$2:K$100,MATCH($C23,Bowling_data!$A$2:$A$100,0)),0)</f>
        <v>#REF!</v>
      </c>
      <c r="AP23" s="90" t="e">
        <f>_xlfn.IFNA(INDEX(Bowling_data!L$2:L$100,MATCH($C23,Bowling_data!$A$2:$A$100,0)),0)</f>
        <v>#REF!</v>
      </c>
      <c r="AQ23" s="90" t="e">
        <f>_xlfn.IFNA(INDEX(Bowling_data!M$2:M$100,MATCH($C23,Bowling_data!$A$2:$A$100,0)),0)</f>
        <v>#REF!</v>
      </c>
      <c r="AR23" s="90" t="e">
        <f>_xlfn.IFNA(INDEX(Bowling_data!N$2:N$100,MATCH($C23,Bowling_data!$A$2:$A$100,0)),0)</f>
        <v>#REF!</v>
      </c>
      <c r="AS23" s="90" t="e">
        <f>_xlfn.IFNA(INDEX(Bowling_data!O$2:O$100,MATCH($C23,Bowling_data!$A$2:$A$100,0)),0)</f>
        <v>#REF!</v>
      </c>
      <c r="AT23" s="90" t="e">
        <f>_xlfn.IFNA(INDEX(Bowling_data!P$2:P$100,MATCH($C23,Bowling_data!$A$2:$A$100,0)),0)</f>
        <v>#REF!</v>
      </c>
      <c r="AU23" s="90" t="e">
        <f>_xlfn.IFNA(INDEX(Bowling_data!Q$2:Q$100,MATCH($C23,Bowling_data!$A$2:$A$100,0)),0)</f>
        <v>#REF!</v>
      </c>
      <c r="AV23" s="90" t="e">
        <f>_xlfn.IFNA(INDEX(Bowling_data!R$2:R$100,MATCH($C23,Bowling_data!$A$2:$A$100,0)),0)</f>
        <v>#REF!</v>
      </c>
      <c r="AW23" s="90" t="e">
        <f>_xlfn.IFNA(INDEX(Bowling_data!S$2:S$100,MATCH($C23,Bowling_data!$A$2:$A$100,0)),0)</f>
        <v>#REF!</v>
      </c>
      <c r="AX23" s="90" t="e">
        <f>_xlfn.IFNA(INDEX(Bowling_data!T$2:T$100,MATCH($C23,Bowling_data!$A$2:$A$100,0)),0)</f>
        <v>#REF!</v>
      </c>
      <c r="AY23" s="90" t="e">
        <f>_xlfn.IFNA(INDEX(Bowling_data!U$2:U$100,MATCH($C23,Bowling_data!$A$2:$A$100,0)),0)</f>
        <v>#REF!</v>
      </c>
      <c r="AZ23" s="90" t="e">
        <f>_xlfn.IFNA(INDEX(Bowling_data!V$2:V$100,MATCH($C23,Bowling_data!$A$2:$A$100,0)),0)</f>
        <v>#REF!</v>
      </c>
      <c r="BA23" s="90" t="e">
        <f>_xlfn.IFNA(INDEX(Bowling_data!W$2:W$100,MATCH($C23,Bowling_data!$A$2:$A$100,0)),0)</f>
        <v>#REF!</v>
      </c>
      <c r="BB23" s="90" t="e">
        <f>_xlfn.IFNA(INDEX(Bowling_data!X$2:X$100,MATCH($C23,Bowling_data!$A$2:$A$100,0)),0)</f>
        <v>#REF!</v>
      </c>
      <c r="BC23" s="90" t="e">
        <f>_xlfn.IFNA(INDEX(Bowling_data!Y$2:Y$100,MATCH($C23,Bowling_data!$A$2:$A$100,0)),0)</f>
        <v>#REF!</v>
      </c>
      <c r="BD23" s="90" t="e">
        <f>_xlfn.IFNA(INDEX(Bowling_data!Z$2:Z$100,MATCH($C23,Bowling_data!$A$2:$A$100,0)),0)</f>
        <v>#REF!</v>
      </c>
      <c r="BE23" s="90" t="e">
        <f>_xlfn.IFNA(INDEX(Bowling_data!AA$2:AA$100,MATCH($C23,Bowling_data!$A$2:$A$100,0)),0)</f>
        <v>#REF!</v>
      </c>
      <c r="BF23" s="89" t="e">
        <f>_xlfn.IFNA(INDEX(Fielding_data!B$2:B$100,MATCH($C23,Fielding_data!$A$2:$A$100,0)),0)</f>
        <v>#REF!</v>
      </c>
      <c r="BG23" s="90" t="e">
        <f>_xlfn.IFNA(INDEX(Fielding_data!C$2:C$100,MATCH($C23,Fielding_data!$A$2:$A$100,0)),0)</f>
        <v>#REF!</v>
      </c>
      <c r="BH23" s="90" t="e">
        <f>_xlfn.IFNA(INDEX(Fielding_data!D$2:D$100,MATCH($C23,Fielding_data!$A$2:$A$100,0)),0)</f>
        <v>#REF!</v>
      </c>
      <c r="BI23" s="90" t="e">
        <f>_xlfn.IFNA(INDEX(Fielding_data!E$2:E$100,MATCH($C23,Fielding_data!$A$2:$A$100,0)),0)</f>
        <v>#REF!</v>
      </c>
      <c r="BJ23" s="90" t="e">
        <f>_xlfn.IFNA(INDEX(Fielding_data!F$2:F$100,MATCH($C23,Fielding_data!$A$2:$A$100,0)),0)</f>
        <v>#REF!</v>
      </c>
      <c r="BK23" s="90" t="e">
        <f>_xlfn.IFNA(INDEX(Fielding_data!G$2:G$100,MATCH($C23,Fielding_data!$A$2:$A$100,0)),0)</f>
        <v>#REF!</v>
      </c>
      <c r="BL23" s="90" t="e">
        <f>_xlfn.IFNA(INDEX(Fielding_data!H$2:H$100,MATCH($C23,Fielding_data!$A$2:$A$100,0)),0)</f>
        <v>#REF!</v>
      </c>
      <c r="BM23" s="90" t="e">
        <f>_xlfn.IFNA(INDEX(Fielding_data!I$2:I$100,MATCH($C23,Fielding_data!$A$2:$A$100,0)),0)</f>
        <v>#REF!</v>
      </c>
      <c r="BN23" s="90" t="e">
        <f>_xlfn.IFNA(INDEX(Fielding_data!J$2:J$100,MATCH($C23,Fielding_data!$A$2:$A$100,0)),0)</f>
        <v>#REF!</v>
      </c>
      <c r="BO23" s="90" t="e">
        <f>_xlfn.IFNA(INDEX(Fielding_data!K$2:K$100,MATCH($C23,Fielding_data!$A$2:$A$100,0)),0)</f>
        <v>#REF!</v>
      </c>
      <c r="BP23" s="90" t="e">
        <f>_xlfn.IFNA(INDEX(Fielding_data!L$2:L$100,MATCH($C23,Fielding_data!$A$2:$A$100,0)),0)</f>
        <v>#REF!</v>
      </c>
      <c r="BQ23" s="90" t="e">
        <f>_xlfn.IFNA(INDEX(Fielding_data!M$2:M$100,MATCH($C23,Fielding_data!$A$2:$A$100,0)),0)</f>
        <v>#REF!</v>
      </c>
      <c r="BR23" s="90" t="e">
        <f>_xlfn.IFNA(INDEX(Fielding_data!N$2:N$100,MATCH($C23,Fielding_data!$A$2:$A$100,0)),0)</f>
        <v>#REF!</v>
      </c>
      <c r="BS23" s="90" t="e">
        <f>_xlfn.IFNA(INDEX(Fielding_data!O$2:O$100,MATCH($C23,Fielding_data!$A$2:$A$100,0)),0)</f>
        <v>#REF!</v>
      </c>
      <c r="BT23" s="90" t="e">
        <f>_xlfn.IFNA(INDEX(Fielding_data!P$2:P$100,MATCH($C23,Fielding_data!$A$2:$A$100,0)),0)</f>
        <v>#REF!</v>
      </c>
      <c r="BU23" s="90" t="e">
        <f>_xlfn.IFNA(INDEX(Fielding_data!Q$2:Q$100,MATCH($C23,Fielding_data!$A$2:$A$100,0)),0)</f>
        <v>#REF!</v>
      </c>
      <c r="BV23" s="90" t="e">
        <f>_xlfn.IFNA(INDEX(Fielding_data!R$2:R$100,MATCH($C23,Fielding_data!$A$2:$A$100,0)),0)</f>
        <v>#REF!</v>
      </c>
      <c r="BW23" s="90" t="e">
        <f>_xlfn.IFNA(INDEX(Fielding_data!S$2:S$100,MATCH($C23,Fielding_data!$A$2:$A$100,0)),0)</f>
        <v>#REF!</v>
      </c>
      <c r="BX23" s="90" t="e">
        <f>_xlfn.IFNA(INDEX(Fielding_data!T$2:T$100,MATCH($C23,Fielding_data!$A$2:$A$100,0)),0)</f>
        <v>#REF!</v>
      </c>
      <c r="BY23" s="90" t="e">
        <f>_xlfn.IFNA(INDEX(Fielding_data!U$2:U$100,MATCH($C23,Fielding_data!$A$2:$A$100,0)),0)</f>
        <v>#REF!</v>
      </c>
      <c r="BZ23" s="90" t="e">
        <f>_xlfn.IFNA(INDEX(Fielding_data!V$2:V$100,MATCH($C23,Fielding_data!$A$2:$A$100,0)),0)</f>
        <v>#REF!</v>
      </c>
      <c r="CA23" s="90" t="e">
        <f>_xlfn.IFNA(INDEX(Fielding_data!W$2:W$100,MATCH($C23,Fielding_data!$A$2:$A$100,0)),0)</f>
        <v>#REF!</v>
      </c>
      <c r="CB23" s="90" t="e">
        <f>_xlfn.IFNA(INDEX(Fielding_data!X$2:X$100,MATCH($C23,Fielding_data!$A$2:$A$100,0)),0)</f>
        <v>#REF!</v>
      </c>
      <c r="CC23" s="90" t="e">
        <f>_xlfn.IFNA(INDEX(Fielding_data!Y$2:Y$100,MATCH($C23,Fielding_data!$A$2:$A$100,0)),0)</f>
        <v>#REF!</v>
      </c>
      <c r="CD23" s="90" t="e">
        <f>_xlfn.IFNA(INDEX(Fielding_data!Z$2:Z$100,MATCH($C23,Fielding_data!$A$2:$A$100,0)),0)</f>
        <v>#REF!</v>
      </c>
      <c r="CE23" s="90" t="e">
        <f>_xlfn.IFNA(INDEX(Fielding_data!AA$2:AA$100,MATCH($C23,Fielding_data!$A$2:$A$100,0)),0)</f>
        <v>#REF!</v>
      </c>
      <c r="CF23" s="89" t="e">
        <f t="shared" si="31"/>
        <v>#REF!</v>
      </c>
      <c r="CG23" s="90" t="e">
        <f t="shared" si="32"/>
        <v>#REF!</v>
      </c>
      <c r="CH23" s="90" t="e">
        <f t="shared" si="33"/>
        <v>#REF!</v>
      </c>
      <c r="CI23" s="90" t="e">
        <f t="shared" si="34"/>
        <v>#REF!</v>
      </c>
      <c r="CJ23" s="90" t="e">
        <f t="shared" si="35"/>
        <v>#REF!</v>
      </c>
      <c r="CK23" s="90" t="e">
        <f t="shared" si="36"/>
        <v>#REF!</v>
      </c>
      <c r="CL23" s="90" t="e">
        <f t="shared" si="37"/>
        <v>#REF!</v>
      </c>
      <c r="CM23" s="90" t="e">
        <f t="shared" si="38"/>
        <v>#REF!</v>
      </c>
      <c r="CN23" s="90" t="e">
        <f t="shared" si="39"/>
        <v>#REF!</v>
      </c>
      <c r="CO23" s="90" t="e">
        <f t="shared" si="40"/>
        <v>#REF!</v>
      </c>
      <c r="CP23" s="90" t="e">
        <f t="shared" si="41"/>
        <v>#REF!</v>
      </c>
      <c r="CQ23" s="90" t="e">
        <f t="shared" si="42"/>
        <v>#REF!</v>
      </c>
      <c r="CR23" s="90" t="e">
        <f t="shared" si="43"/>
        <v>#REF!</v>
      </c>
      <c r="CS23" s="90" t="e">
        <f t="shared" si="44"/>
        <v>#REF!</v>
      </c>
      <c r="CT23" s="90" t="e">
        <f t="shared" si="45"/>
        <v>#REF!</v>
      </c>
      <c r="CU23" s="90" t="e">
        <f t="shared" si="46"/>
        <v>#REF!</v>
      </c>
      <c r="CV23" s="90" t="e">
        <f t="shared" si="47"/>
        <v>#REF!</v>
      </c>
      <c r="CW23" s="90" t="e">
        <f t="shared" si="48"/>
        <v>#REF!</v>
      </c>
      <c r="CX23" s="90" t="e">
        <f t="shared" si="49"/>
        <v>#REF!</v>
      </c>
      <c r="CY23" s="90" t="e">
        <f t="shared" si="50"/>
        <v>#REF!</v>
      </c>
      <c r="CZ23" s="90" t="e">
        <f t="shared" si="51"/>
        <v>#REF!</v>
      </c>
      <c r="DA23" s="90" t="e">
        <f t="shared" si="52"/>
        <v>#REF!</v>
      </c>
      <c r="DB23" s="90" t="e">
        <f t="shared" si="53"/>
        <v>#REF!</v>
      </c>
      <c r="DC23" s="90" t="e">
        <f t="shared" si="54"/>
        <v>#REF!</v>
      </c>
      <c r="DD23" s="90" t="e">
        <f t="shared" si="55"/>
        <v>#REF!</v>
      </c>
      <c r="DE23" s="91" t="e">
        <f t="shared" si="56"/>
        <v>#REF!</v>
      </c>
      <c r="DF23" s="92" t="e">
        <f t="shared" si="57"/>
        <v>#REF!</v>
      </c>
      <c r="DG23" s="93" t="e">
        <f t="shared" si="1"/>
        <v>#REF!</v>
      </c>
      <c r="DH23" s="93" t="e">
        <f t="shared" si="2"/>
        <v>#REF!</v>
      </c>
      <c r="DI23" s="93" t="e">
        <f t="shared" si="58"/>
        <v>#REF!</v>
      </c>
      <c r="DJ23" s="93" t="e">
        <f t="shared" si="59"/>
        <v>#REF!</v>
      </c>
      <c r="DK23" s="93" t="e">
        <f t="shared" si="60"/>
        <v>#REF!</v>
      </c>
      <c r="DL23" s="93" t="e">
        <f t="shared" si="61"/>
        <v>#REF!</v>
      </c>
      <c r="DM23" s="93" t="e">
        <f t="shared" si="62"/>
        <v>#REF!</v>
      </c>
      <c r="DN23" s="93" t="e">
        <f t="shared" si="63"/>
        <v>#REF!</v>
      </c>
      <c r="DO23" s="93" t="e">
        <f t="shared" si="64"/>
        <v>#REF!</v>
      </c>
      <c r="DP23" s="93" t="e">
        <f t="shared" si="65"/>
        <v>#REF!</v>
      </c>
      <c r="DQ23" s="93" t="e">
        <f t="shared" si="66"/>
        <v>#REF!</v>
      </c>
      <c r="DR23" s="93" t="e">
        <f t="shared" si="67"/>
        <v>#REF!</v>
      </c>
      <c r="DS23" s="93" t="e">
        <f t="shared" si="68"/>
        <v>#REF!</v>
      </c>
      <c r="DT23" s="93" t="e">
        <f t="shared" si="69"/>
        <v>#REF!</v>
      </c>
      <c r="DU23" s="93" t="e">
        <f t="shared" si="70"/>
        <v>#REF!</v>
      </c>
      <c r="DV23" s="93" t="e">
        <f t="shared" si="71"/>
        <v>#REF!</v>
      </c>
      <c r="DW23" s="93" t="e">
        <f t="shared" si="72"/>
        <v>#REF!</v>
      </c>
      <c r="DX23" s="93" t="e">
        <f t="shared" si="73"/>
        <v>#REF!</v>
      </c>
      <c r="DY23" s="93" t="e">
        <f t="shared" si="74"/>
        <v>#REF!</v>
      </c>
      <c r="DZ23" s="93" t="e">
        <f t="shared" si="75"/>
        <v>#REF!</v>
      </c>
      <c r="EA23" s="93" t="e">
        <f t="shared" si="76"/>
        <v>#REF!</v>
      </c>
      <c r="EB23" s="93" t="e">
        <f t="shared" si="77"/>
        <v>#REF!</v>
      </c>
      <c r="EC23" s="93" t="e">
        <f t="shared" si="78"/>
        <v>#REF!</v>
      </c>
      <c r="ED23" s="93" t="e">
        <f t="shared" si="79"/>
        <v>#REF!</v>
      </c>
      <c r="EE23" s="94" t="e">
        <f t="shared" si="80"/>
        <v>#REF!</v>
      </c>
      <c r="EF23" s="95" t="e">
        <f t="shared" si="4"/>
        <v>#REF!</v>
      </c>
      <c r="EG23" s="96" t="e">
        <f t="shared" si="5"/>
        <v>#REF!</v>
      </c>
      <c r="EH23" s="96" t="e">
        <f t="shared" si="6"/>
        <v>#REF!</v>
      </c>
      <c r="EI23" s="96" t="e">
        <f t="shared" si="7"/>
        <v>#REF!</v>
      </c>
      <c r="EJ23" s="96" t="e">
        <f t="shared" si="8"/>
        <v>#REF!</v>
      </c>
      <c r="EK23" s="96" t="e">
        <f t="shared" si="9"/>
        <v>#REF!</v>
      </c>
      <c r="EL23" s="96" t="e">
        <f t="shared" si="10"/>
        <v>#REF!</v>
      </c>
      <c r="EM23" s="96" t="e">
        <f t="shared" si="11"/>
        <v>#REF!</v>
      </c>
      <c r="EN23" s="96" t="e">
        <f t="shared" si="12"/>
        <v>#REF!</v>
      </c>
      <c r="EO23" s="96" t="e">
        <f t="shared" si="13"/>
        <v>#REF!</v>
      </c>
      <c r="EP23" s="96" t="e">
        <f t="shared" si="14"/>
        <v>#REF!</v>
      </c>
      <c r="EQ23" s="96" t="e">
        <f t="shared" si="15"/>
        <v>#REF!</v>
      </c>
      <c r="ER23" s="96" t="e">
        <f t="shared" si="16"/>
        <v>#REF!</v>
      </c>
      <c r="ES23" s="96" t="e">
        <f t="shared" si="17"/>
        <v>#REF!</v>
      </c>
      <c r="ET23" s="96" t="e">
        <f t="shared" si="18"/>
        <v>#REF!</v>
      </c>
      <c r="EU23" s="96" t="e">
        <f t="shared" si="19"/>
        <v>#REF!</v>
      </c>
      <c r="EV23" s="96" t="e">
        <f t="shared" si="20"/>
        <v>#REF!</v>
      </c>
      <c r="EW23" s="96" t="e">
        <f t="shared" si="21"/>
        <v>#REF!</v>
      </c>
      <c r="EX23" s="96" t="e">
        <f t="shared" si="22"/>
        <v>#REF!</v>
      </c>
      <c r="EY23" s="96" t="e">
        <f t="shared" si="23"/>
        <v>#REF!</v>
      </c>
      <c r="EZ23" s="96" t="e">
        <f t="shared" si="24"/>
        <v>#REF!</v>
      </c>
      <c r="FA23" s="96" t="e">
        <f t="shared" si="25"/>
        <v>#REF!</v>
      </c>
      <c r="FB23" s="96" t="e">
        <f t="shared" si="26"/>
        <v>#REF!</v>
      </c>
      <c r="FC23" s="96" t="e">
        <f t="shared" si="27"/>
        <v>#REF!</v>
      </c>
      <c r="FD23" s="96" t="e">
        <f t="shared" si="28"/>
        <v>#REF!</v>
      </c>
      <c r="FE23" s="97" t="e">
        <f t="shared" si="29"/>
        <v>#REF!</v>
      </c>
    </row>
    <row r="24" spans="1:161" ht="13.45" x14ac:dyDescent="0.3">
      <c r="A24" s="8"/>
      <c r="B24" s="70">
        <f t="shared" si="30"/>
        <v>22</v>
      </c>
      <c r="C24" s="17" t="e">
        <f>'Club Champion'!#REF!</f>
        <v>#REF!</v>
      </c>
      <c r="D24" s="18" t="e">
        <f>'Club Champion'!#REF!</f>
        <v>#REF!</v>
      </c>
      <c r="E24" s="79" t="e">
        <f>IF(ISNA(VLOOKUP($C24,Batting!$B$2:$M$90,3,FALSE)),0,(VLOOKUP($C24,Batting!$B$2:$M$90,3,FALSE)))</f>
        <v>#REF!</v>
      </c>
      <c r="F24" s="86" t="e">
        <f>INDEX(Batting_data!B$2:B$100,MATCH($C24,Batting_data!$A$2:$A$100,0))</f>
        <v>#REF!</v>
      </c>
      <c r="G24" s="87" t="e">
        <f>INDEX(Batting_data!C$2:C$100,MATCH($C24,Batting_data!$A$2:$A$100,0))</f>
        <v>#REF!</v>
      </c>
      <c r="H24" s="87" t="e">
        <f>INDEX(Batting_data!D$2:D$100,MATCH($C24,Batting_data!$A$2:$A$100,0))</f>
        <v>#REF!</v>
      </c>
      <c r="I24" s="87" t="e">
        <f>INDEX(Batting_data!E$2:E$100,MATCH($C24,Batting_data!$A$2:$A$100,0))</f>
        <v>#REF!</v>
      </c>
      <c r="J24" s="87" t="e">
        <f>INDEX(Batting_data!F$2:F$100,MATCH($C24,Batting_data!$A$2:$A$100,0))</f>
        <v>#REF!</v>
      </c>
      <c r="K24" s="87" t="e">
        <f>INDEX(Batting_data!G$2:G$100,MATCH($C24,Batting_data!$A$2:$A$100,0))</f>
        <v>#REF!</v>
      </c>
      <c r="L24" s="87" t="e">
        <f>INDEX(Batting_data!H$2:H$100,MATCH($C24,Batting_data!$A$2:$A$100,0))</f>
        <v>#REF!</v>
      </c>
      <c r="M24" s="87" t="e">
        <f>INDEX(Batting_data!I$2:I$100,MATCH($C24,Batting_data!$A$2:$A$100,0))</f>
        <v>#REF!</v>
      </c>
      <c r="N24" s="87" t="e">
        <f>INDEX(Batting_data!J$2:J$100,MATCH($C24,Batting_data!$A$2:$A$100,0))</f>
        <v>#REF!</v>
      </c>
      <c r="O24" s="87" t="e">
        <f>INDEX(Batting_data!K$2:K$100,MATCH($C24,Batting_data!$A$2:$A$100,0))</f>
        <v>#REF!</v>
      </c>
      <c r="P24" s="87" t="e">
        <f>INDEX(Batting_data!L$2:L$100,MATCH($C24,Batting_data!$A$2:$A$100,0))</f>
        <v>#REF!</v>
      </c>
      <c r="Q24" s="87" t="e">
        <f>INDEX(Batting_data!M$2:M$100,MATCH($C24,Batting_data!$A$2:$A$100,0))</f>
        <v>#REF!</v>
      </c>
      <c r="R24" s="87" t="e">
        <f>INDEX(Batting_data!N$2:N$100,MATCH($C24,Batting_data!$A$2:$A$100,0))</f>
        <v>#REF!</v>
      </c>
      <c r="S24" s="87" t="e">
        <f>INDEX(Batting_data!O$2:O$100,MATCH($C24,Batting_data!$A$2:$A$100,0))</f>
        <v>#REF!</v>
      </c>
      <c r="T24" s="87" t="e">
        <f>INDEX(Batting_data!P$2:P$100,MATCH($C24,Batting_data!$A$2:$A$100,0))</f>
        <v>#REF!</v>
      </c>
      <c r="U24" s="87" t="e">
        <f>INDEX(Batting_data!Q$2:Q$100,MATCH($C24,Batting_data!$A$2:$A$100,0))</f>
        <v>#REF!</v>
      </c>
      <c r="V24" s="87" t="e">
        <f>INDEX(Batting_data!R$2:R$100,MATCH($C24,Batting_data!$A$2:$A$100,0))</f>
        <v>#REF!</v>
      </c>
      <c r="W24" s="87" t="e">
        <f>INDEX(Batting_data!S$2:S$100,MATCH($C24,Batting_data!$A$2:$A$100,0))</f>
        <v>#REF!</v>
      </c>
      <c r="X24" s="87" t="e">
        <f>INDEX(Batting_data!T$2:T$100,MATCH($C24,Batting_data!$A$2:$A$100,0))</f>
        <v>#REF!</v>
      </c>
      <c r="Y24" s="87" t="e">
        <f>INDEX(Batting_data!U$2:U$100,MATCH($C24,Batting_data!$A$2:$A$100,0))</f>
        <v>#REF!</v>
      </c>
      <c r="Z24" s="87" t="e">
        <f>INDEX(Batting_data!V$2:V$100,MATCH($C24,Batting_data!$A$2:$A$100,0))</f>
        <v>#REF!</v>
      </c>
      <c r="AA24" s="87" t="e">
        <f>INDEX(Batting_data!W$2:W$100,MATCH($C24,Batting_data!$A$2:$A$100,0))</f>
        <v>#REF!</v>
      </c>
      <c r="AB24" s="87" t="e">
        <f>INDEX(Batting_data!X$2:X$100,MATCH($C24,Batting_data!$A$2:$A$100,0))</f>
        <v>#REF!</v>
      </c>
      <c r="AC24" s="87" t="e">
        <f>INDEX(Batting_data!Y$2:Y$100,MATCH($C24,Batting_data!$A$2:$A$100,0))</f>
        <v>#REF!</v>
      </c>
      <c r="AD24" s="87" t="e">
        <f>INDEX(Batting_data!Z$2:Z$100,MATCH($C24,Batting_data!$A$2:$A$100,0))</f>
        <v>#REF!</v>
      </c>
      <c r="AE24" s="88" t="e">
        <f>INDEX(Batting_data!AA$2:AA$100,MATCH($C24,Batting_data!$A$2:$A$100,0))</f>
        <v>#REF!</v>
      </c>
      <c r="AF24" s="89" t="e">
        <f>_xlfn.IFNA(INDEX(Bowling_data!B$2:B$100,MATCH($C24,Bowling_data!$A$2:$A$100,0)),0)</f>
        <v>#REF!</v>
      </c>
      <c r="AG24" s="90" t="e">
        <f>_xlfn.IFNA(INDEX(Bowling_data!C$2:C$100,MATCH($C24,Bowling_data!$A$2:$A$100,0)),0)</f>
        <v>#REF!</v>
      </c>
      <c r="AH24" s="90" t="e">
        <f>_xlfn.IFNA(INDEX(Bowling_data!D$2:D$100,MATCH($C24,Bowling_data!$A$2:$A$100,0)),0)</f>
        <v>#REF!</v>
      </c>
      <c r="AI24" s="90" t="e">
        <f>_xlfn.IFNA(INDEX(Bowling_data!E$2:E$100,MATCH($C24,Bowling_data!$A$2:$A$100,0)),0)</f>
        <v>#REF!</v>
      </c>
      <c r="AJ24" s="90" t="e">
        <f>_xlfn.IFNA(INDEX(Bowling_data!F$2:F$100,MATCH($C24,Bowling_data!$A$2:$A$100,0)),0)</f>
        <v>#REF!</v>
      </c>
      <c r="AK24" s="90" t="e">
        <f>_xlfn.IFNA(INDEX(Bowling_data!G$2:G$100,MATCH($C24,Bowling_data!$A$2:$A$100,0)),0)</f>
        <v>#REF!</v>
      </c>
      <c r="AL24" s="90" t="e">
        <f>_xlfn.IFNA(INDEX(Bowling_data!H$2:H$100,MATCH($C24,Bowling_data!$A$2:$A$100,0)),0)</f>
        <v>#REF!</v>
      </c>
      <c r="AM24" s="90" t="e">
        <f>_xlfn.IFNA(INDEX(Bowling_data!I$2:I$100,MATCH($C24,Bowling_data!$A$2:$A$100,0)),0)</f>
        <v>#REF!</v>
      </c>
      <c r="AN24" s="90" t="e">
        <f>_xlfn.IFNA(INDEX(Bowling_data!J$2:J$100,MATCH($C24,Bowling_data!$A$2:$A$100,0)),0)</f>
        <v>#REF!</v>
      </c>
      <c r="AO24" s="90" t="e">
        <f>_xlfn.IFNA(INDEX(Bowling_data!K$2:K$100,MATCH($C24,Bowling_data!$A$2:$A$100,0)),0)</f>
        <v>#REF!</v>
      </c>
      <c r="AP24" s="90" t="e">
        <f>_xlfn.IFNA(INDEX(Bowling_data!L$2:L$100,MATCH($C24,Bowling_data!$A$2:$A$100,0)),0)</f>
        <v>#REF!</v>
      </c>
      <c r="AQ24" s="90" t="e">
        <f>_xlfn.IFNA(INDEX(Bowling_data!M$2:M$100,MATCH($C24,Bowling_data!$A$2:$A$100,0)),0)</f>
        <v>#REF!</v>
      </c>
      <c r="AR24" s="90" t="e">
        <f>_xlfn.IFNA(INDEX(Bowling_data!N$2:N$100,MATCH($C24,Bowling_data!$A$2:$A$100,0)),0)</f>
        <v>#REF!</v>
      </c>
      <c r="AS24" s="90" t="e">
        <f>_xlfn.IFNA(INDEX(Bowling_data!O$2:O$100,MATCH($C24,Bowling_data!$A$2:$A$100,0)),0)</f>
        <v>#REF!</v>
      </c>
      <c r="AT24" s="90" t="e">
        <f>_xlfn.IFNA(INDEX(Bowling_data!P$2:P$100,MATCH($C24,Bowling_data!$A$2:$A$100,0)),0)</f>
        <v>#REF!</v>
      </c>
      <c r="AU24" s="90" t="e">
        <f>_xlfn.IFNA(INDEX(Bowling_data!Q$2:Q$100,MATCH($C24,Bowling_data!$A$2:$A$100,0)),0)</f>
        <v>#REF!</v>
      </c>
      <c r="AV24" s="90" t="e">
        <f>_xlfn.IFNA(INDEX(Bowling_data!R$2:R$100,MATCH($C24,Bowling_data!$A$2:$A$100,0)),0)</f>
        <v>#REF!</v>
      </c>
      <c r="AW24" s="90" t="e">
        <f>_xlfn.IFNA(INDEX(Bowling_data!S$2:S$100,MATCH($C24,Bowling_data!$A$2:$A$100,0)),0)</f>
        <v>#REF!</v>
      </c>
      <c r="AX24" s="90" t="e">
        <f>_xlfn.IFNA(INDEX(Bowling_data!T$2:T$100,MATCH($C24,Bowling_data!$A$2:$A$100,0)),0)</f>
        <v>#REF!</v>
      </c>
      <c r="AY24" s="90" t="e">
        <f>_xlfn.IFNA(INDEX(Bowling_data!U$2:U$100,MATCH($C24,Bowling_data!$A$2:$A$100,0)),0)</f>
        <v>#REF!</v>
      </c>
      <c r="AZ24" s="90" t="e">
        <f>_xlfn.IFNA(INDEX(Bowling_data!V$2:V$100,MATCH($C24,Bowling_data!$A$2:$A$100,0)),0)</f>
        <v>#REF!</v>
      </c>
      <c r="BA24" s="90" t="e">
        <f>_xlfn.IFNA(INDEX(Bowling_data!W$2:W$100,MATCH($C24,Bowling_data!$A$2:$A$100,0)),0)</f>
        <v>#REF!</v>
      </c>
      <c r="BB24" s="90" t="e">
        <f>_xlfn.IFNA(INDEX(Bowling_data!X$2:X$100,MATCH($C24,Bowling_data!$A$2:$A$100,0)),0)</f>
        <v>#REF!</v>
      </c>
      <c r="BC24" s="90" t="e">
        <f>_xlfn.IFNA(INDEX(Bowling_data!Y$2:Y$100,MATCH($C24,Bowling_data!$A$2:$A$100,0)),0)</f>
        <v>#REF!</v>
      </c>
      <c r="BD24" s="90" t="e">
        <f>_xlfn.IFNA(INDEX(Bowling_data!Z$2:Z$100,MATCH($C24,Bowling_data!$A$2:$A$100,0)),0)</f>
        <v>#REF!</v>
      </c>
      <c r="BE24" s="90" t="e">
        <f>_xlfn.IFNA(INDEX(Bowling_data!AA$2:AA$100,MATCH($C24,Bowling_data!$A$2:$A$100,0)),0)</f>
        <v>#REF!</v>
      </c>
      <c r="BF24" s="89" t="e">
        <f>_xlfn.IFNA(INDEX(Fielding_data!B$2:B$100,MATCH($C24,Fielding_data!$A$2:$A$100,0)),0)</f>
        <v>#REF!</v>
      </c>
      <c r="BG24" s="90" t="e">
        <f>_xlfn.IFNA(INDEX(Fielding_data!C$2:C$100,MATCH($C24,Fielding_data!$A$2:$A$100,0)),0)</f>
        <v>#REF!</v>
      </c>
      <c r="BH24" s="90" t="e">
        <f>_xlfn.IFNA(INDEX(Fielding_data!D$2:D$100,MATCH($C24,Fielding_data!$A$2:$A$100,0)),0)</f>
        <v>#REF!</v>
      </c>
      <c r="BI24" s="90" t="e">
        <f>_xlfn.IFNA(INDEX(Fielding_data!E$2:E$100,MATCH($C24,Fielding_data!$A$2:$A$100,0)),0)</f>
        <v>#REF!</v>
      </c>
      <c r="BJ24" s="90" t="e">
        <f>_xlfn.IFNA(INDEX(Fielding_data!F$2:F$100,MATCH($C24,Fielding_data!$A$2:$A$100,0)),0)</f>
        <v>#REF!</v>
      </c>
      <c r="BK24" s="90" t="e">
        <f>_xlfn.IFNA(INDEX(Fielding_data!G$2:G$100,MATCH($C24,Fielding_data!$A$2:$A$100,0)),0)</f>
        <v>#REF!</v>
      </c>
      <c r="BL24" s="90" t="e">
        <f>_xlfn.IFNA(INDEX(Fielding_data!H$2:H$100,MATCH($C24,Fielding_data!$A$2:$A$100,0)),0)</f>
        <v>#REF!</v>
      </c>
      <c r="BM24" s="90" t="e">
        <f>_xlfn.IFNA(INDEX(Fielding_data!I$2:I$100,MATCH($C24,Fielding_data!$A$2:$A$100,0)),0)</f>
        <v>#REF!</v>
      </c>
      <c r="BN24" s="90" t="e">
        <f>_xlfn.IFNA(INDEX(Fielding_data!J$2:J$100,MATCH($C24,Fielding_data!$A$2:$A$100,0)),0)</f>
        <v>#REF!</v>
      </c>
      <c r="BO24" s="90" t="e">
        <f>_xlfn.IFNA(INDEX(Fielding_data!K$2:K$100,MATCH($C24,Fielding_data!$A$2:$A$100,0)),0)</f>
        <v>#REF!</v>
      </c>
      <c r="BP24" s="90" t="e">
        <f>_xlfn.IFNA(INDEX(Fielding_data!L$2:L$100,MATCH($C24,Fielding_data!$A$2:$A$100,0)),0)</f>
        <v>#REF!</v>
      </c>
      <c r="BQ24" s="90" t="e">
        <f>_xlfn.IFNA(INDEX(Fielding_data!M$2:M$100,MATCH($C24,Fielding_data!$A$2:$A$100,0)),0)</f>
        <v>#REF!</v>
      </c>
      <c r="BR24" s="90" t="e">
        <f>_xlfn.IFNA(INDEX(Fielding_data!N$2:N$100,MATCH($C24,Fielding_data!$A$2:$A$100,0)),0)</f>
        <v>#REF!</v>
      </c>
      <c r="BS24" s="90" t="e">
        <f>_xlfn.IFNA(INDEX(Fielding_data!O$2:O$100,MATCH($C24,Fielding_data!$A$2:$A$100,0)),0)</f>
        <v>#REF!</v>
      </c>
      <c r="BT24" s="90" t="e">
        <f>_xlfn.IFNA(INDEX(Fielding_data!P$2:P$100,MATCH($C24,Fielding_data!$A$2:$A$100,0)),0)</f>
        <v>#REF!</v>
      </c>
      <c r="BU24" s="90" t="e">
        <f>_xlfn.IFNA(INDEX(Fielding_data!Q$2:Q$100,MATCH($C24,Fielding_data!$A$2:$A$100,0)),0)</f>
        <v>#REF!</v>
      </c>
      <c r="BV24" s="90" t="e">
        <f>_xlfn.IFNA(INDEX(Fielding_data!R$2:R$100,MATCH($C24,Fielding_data!$A$2:$A$100,0)),0)</f>
        <v>#REF!</v>
      </c>
      <c r="BW24" s="90" t="e">
        <f>_xlfn.IFNA(INDEX(Fielding_data!S$2:S$100,MATCH($C24,Fielding_data!$A$2:$A$100,0)),0)</f>
        <v>#REF!</v>
      </c>
      <c r="BX24" s="90" t="e">
        <f>_xlfn.IFNA(INDEX(Fielding_data!T$2:T$100,MATCH($C24,Fielding_data!$A$2:$A$100,0)),0)</f>
        <v>#REF!</v>
      </c>
      <c r="BY24" s="90" t="e">
        <f>_xlfn.IFNA(INDEX(Fielding_data!U$2:U$100,MATCH($C24,Fielding_data!$A$2:$A$100,0)),0)</f>
        <v>#REF!</v>
      </c>
      <c r="BZ24" s="90" t="e">
        <f>_xlfn.IFNA(INDEX(Fielding_data!V$2:V$100,MATCH($C24,Fielding_data!$A$2:$A$100,0)),0)</f>
        <v>#REF!</v>
      </c>
      <c r="CA24" s="90" t="e">
        <f>_xlfn.IFNA(INDEX(Fielding_data!W$2:W$100,MATCH($C24,Fielding_data!$A$2:$A$100,0)),0)</f>
        <v>#REF!</v>
      </c>
      <c r="CB24" s="90" t="e">
        <f>_xlfn.IFNA(INDEX(Fielding_data!X$2:X$100,MATCH($C24,Fielding_data!$A$2:$A$100,0)),0)</f>
        <v>#REF!</v>
      </c>
      <c r="CC24" s="90" t="e">
        <f>_xlfn.IFNA(INDEX(Fielding_data!Y$2:Y$100,MATCH($C24,Fielding_data!$A$2:$A$100,0)),0)</f>
        <v>#REF!</v>
      </c>
      <c r="CD24" s="90" t="e">
        <f>_xlfn.IFNA(INDEX(Fielding_data!Z$2:Z$100,MATCH($C24,Fielding_data!$A$2:$A$100,0)),0)</f>
        <v>#REF!</v>
      </c>
      <c r="CE24" s="90" t="e">
        <f>_xlfn.IFNA(INDEX(Fielding_data!AA$2:AA$100,MATCH($C24,Fielding_data!$A$2:$A$100,0)),0)</f>
        <v>#REF!</v>
      </c>
      <c r="CF24" s="89" t="e">
        <f t="shared" si="31"/>
        <v>#REF!</v>
      </c>
      <c r="CG24" s="90" t="e">
        <f t="shared" si="32"/>
        <v>#REF!</v>
      </c>
      <c r="CH24" s="90" t="e">
        <f t="shared" si="33"/>
        <v>#REF!</v>
      </c>
      <c r="CI24" s="90" t="e">
        <f t="shared" si="34"/>
        <v>#REF!</v>
      </c>
      <c r="CJ24" s="90" t="e">
        <f t="shared" si="35"/>
        <v>#REF!</v>
      </c>
      <c r="CK24" s="90" t="e">
        <f t="shared" si="36"/>
        <v>#REF!</v>
      </c>
      <c r="CL24" s="90" t="e">
        <f t="shared" si="37"/>
        <v>#REF!</v>
      </c>
      <c r="CM24" s="90" t="e">
        <f t="shared" si="38"/>
        <v>#REF!</v>
      </c>
      <c r="CN24" s="90" t="e">
        <f t="shared" si="39"/>
        <v>#REF!</v>
      </c>
      <c r="CO24" s="90" t="e">
        <f t="shared" si="40"/>
        <v>#REF!</v>
      </c>
      <c r="CP24" s="90" t="e">
        <f t="shared" si="41"/>
        <v>#REF!</v>
      </c>
      <c r="CQ24" s="90" t="e">
        <f t="shared" si="42"/>
        <v>#REF!</v>
      </c>
      <c r="CR24" s="90" t="e">
        <f t="shared" si="43"/>
        <v>#REF!</v>
      </c>
      <c r="CS24" s="90" t="e">
        <f t="shared" si="44"/>
        <v>#REF!</v>
      </c>
      <c r="CT24" s="90" t="e">
        <f t="shared" si="45"/>
        <v>#REF!</v>
      </c>
      <c r="CU24" s="90" t="e">
        <f t="shared" si="46"/>
        <v>#REF!</v>
      </c>
      <c r="CV24" s="90" t="e">
        <f t="shared" si="47"/>
        <v>#REF!</v>
      </c>
      <c r="CW24" s="90" t="e">
        <f t="shared" si="48"/>
        <v>#REF!</v>
      </c>
      <c r="CX24" s="90" t="e">
        <f t="shared" si="49"/>
        <v>#REF!</v>
      </c>
      <c r="CY24" s="90" t="e">
        <f t="shared" si="50"/>
        <v>#REF!</v>
      </c>
      <c r="CZ24" s="90" t="e">
        <f t="shared" si="51"/>
        <v>#REF!</v>
      </c>
      <c r="DA24" s="90" t="e">
        <f t="shared" si="52"/>
        <v>#REF!</v>
      </c>
      <c r="DB24" s="90" t="e">
        <f t="shared" si="53"/>
        <v>#REF!</v>
      </c>
      <c r="DC24" s="90" t="e">
        <f t="shared" si="54"/>
        <v>#REF!</v>
      </c>
      <c r="DD24" s="90" t="e">
        <f t="shared" si="55"/>
        <v>#REF!</v>
      </c>
      <c r="DE24" s="91" t="e">
        <f t="shared" si="56"/>
        <v>#REF!</v>
      </c>
      <c r="DF24" s="92" t="e">
        <f t="shared" si="57"/>
        <v>#REF!</v>
      </c>
      <c r="DG24" s="93" t="e">
        <f t="shared" si="1"/>
        <v>#REF!</v>
      </c>
      <c r="DH24" s="93" t="e">
        <f t="shared" si="2"/>
        <v>#REF!</v>
      </c>
      <c r="DI24" s="93" t="e">
        <f t="shared" si="58"/>
        <v>#REF!</v>
      </c>
      <c r="DJ24" s="93" t="e">
        <f t="shared" si="59"/>
        <v>#REF!</v>
      </c>
      <c r="DK24" s="93" t="e">
        <f t="shared" si="60"/>
        <v>#REF!</v>
      </c>
      <c r="DL24" s="93" t="e">
        <f t="shared" si="61"/>
        <v>#REF!</v>
      </c>
      <c r="DM24" s="93" t="e">
        <f t="shared" si="62"/>
        <v>#REF!</v>
      </c>
      <c r="DN24" s="93" t="e">
        <f t="shared" si="63"/>
        <v>#REF!</v>
      </c>
      <c r="DO24" s="93" t="e">
        <f t="shared" si="64"/>
        <v>#REF!</v>
      </c>
      <c r="DP24" s="93" t="e">
        <f t="shared" si="65"/>
        <v>#REF!</v>
      </c>
      <c r="DQ24" s="93" t="e">
        <f t="shared" si="66"/>
        <v>#REF!</v>
      </c>
      <c r="DR24" s="93" t="e">
        <f t="shared" si="67"/>
        <v>#REF!</v>
      </c>
      <c r="DS24" s="93" t="e">
        <f t="shared" si="68"/>
        <v>#REF!</v>
      </c>
      <c r="DT24" s="93" t="e">
        <f t="shared" si="69"/>
        <v>#REF!</v>
      </c>
      <c r="DU24" s="93" t="e">
        <f t="shared" si="70"/>
        <v>#REF!</v>
      </c>
      <c r="DV24" s="93" t="e">
        <f t="shared" si="71"/>
        <v>#REF!</v>
      </c>
      <c r="DW24" s="93" t="e">
        <f t="shared" si="72"/>
        <v>#REF!</v>
      </c>
      <c r="DX24" s="93" t="e">
        <f t="shared" si="73"/>
        <v>#REF!</v>
      </c>
      <c r="DY24" s="93" t="e">
        <f t="shared" si="74"/>
        <v>#REF!</v>
      </c>
      <c r="DZ24" s="93" t="e">
        <f t="shared" si="75"/>
        <v>#REF!</v>
      </c>
      <c r="EA24" s="93" t="e">
        <f t="shared" si="76"/>
        <v>#REF!</v>
      </c>
      <c r="EB24" s="93" t="e">
        <f t="shared" si="77"/>
        <v>#REF!</v>
      </c>
      <c r="EC24" s="93" t="e">
        <f t="shared" si="78"/>
        <v>#REF!</v>
      </c>
      <c r="ED24" s="93" t="e">
        <f t="shared" si="79"/>
        <v>#REF!</v>
      </c>
      <c r="EE24" s="94" t="e">
        <f t="shared" si="80"/>
        <v>#REF!</v>
      </c>
      <c r="EF24" s="95" t="e">
        <f t="shared" si="4"/>
        <v>#REF!</v>
      </c>
      <c r="EG24" s="96" t="e">
        <f t="shared" si="5"/>
        <v>#REF!</v>
      </c>
      <c r="EH24" s="96" t="e">
        <f t="shared" si="6"/>
        <v>#REF!</v>
      </c>
      <c r="EI24" s="96" t="e">
        <f t="shared" si="7"/>
        <v>#REF!</v>
      </c>
      <c r="EJ24" s="96" t="e">
        <f t="shared" si="8"/>
        <v>#REF!</v>
      </c>
      <c r="EK24" s="96" t="e">
        <f t="shared" si="9"/>
        <v>#REF!</v>
      </c>
      <c r="EL24" s="96" t="e">
        <f t="shared" si="10"/>
        <v>#REF!</v>
      </c>
      <c r="EM24" s="96" t="e">
        <f t="shared" si="11"/>
        <v>#REF!</v>
      </c>
      <c r="EN24" s="96" t="e">
        <f t="shared" si="12"/>
        <v>#REF!</v>
      </c>
      <c r="EO24" s="96" t="e">
        <f t="shared" si="13"/>
        <v>#REF!</v>
      </c>
      <c r="EP24" s="96" t="e">
        <f t="shared" si="14"/>
        <v>#REF!</v>
      </c>
      <c r="EQ24" s="96" t="e">
        <f t="shared" si="15"/>
        <v>#REF!</v>
      </c>
      <c r="ER24" s="96" t="e">
        <f t="shared" si="16"/>
        <v>#REF!</v>
      </c>
      <c r="ES24" s="96" t="e">
        <f t="shared" si="17"/>
        <v>#REF!</v>
      </c>
      <c r="ET24" s="96" t="e">
        <f t="shared" si="18"/>
        <v>#REF!</v>
      </c>
      <c r="EU24" s="96" t="e">
        <f t="shared" si="19"/>
        <v>#REF!</v>
      </c>
      <c r="EV24" s="96" t="e">
        <f t="shared" si="20"/>
        <v>#REF!</v>
      </c>
      <c r="EW24" s="96" t="e">
        <f t="shared" si="21"/>
        <v>#REF!</v>
      </c>
      <c r="EX24" s="96" t="e">
        <f t="shared" si="22"/>
        <v>#REF!</v>
      </c>
      <c r="EY24" s="96" t="e">
        <f t="shared" si="23"/>
        <v>#REF!</v>
      </c>
      <c r="EZ24" s="96" t="e">
        <f t="shared" si="24"/>
        <v>#REF!</v>
      </c>
      <c r="FA24" s="96" t="e">
        <f t="shared" si="25"/>
        <v>#REF!</v>
      </c>
      <c r="FB24" s="96" t="e">
        <f t="shared" si="26"/>
        <v>#REF!</v>
      </c>
      <c r="FC24" s="96" t="e">
        <f t="shared" si="27"/>
        <v>#REF!</v>
      </c>
      <c r="FD24" s="96" t="e">
        <f t="shared" si="28"/>
        <v>#REF!</v>
      </c>
      <c r="FE24" s="97" t="e">
        <f t="shared" si="29"/>
        <v>#REF!</v>
      </c>
    </row>
    <row r="25" spans="1:161" ht="13.45" x14ac:dyDescent="0.3">
      <c r="A25" s="8"/>
      <c r="B25" s="70">
        <f t="shared" si="30"/>
        <v>23</v>
      </c>
      <c r="C25" s="17" t="e">
        <f>'Club Champion'!#REF!</f>
        <v>#REF!</v>
      </c>
      <c r="D25" s="18" t="e">
        <f>'Club Champion'!#REF!</f>
        <v>#REF!</v>
      </c>
      <c r="E25" s="79" t="e">
        <f>IF(ISNA(VLOOKUP($C25,Batting!$B$2:$M$90,3,FALSE)),0,(VLOOKUP($C25,Batting!$B$2:$M$90,3,FALSE)))</f>
        <v>#REF!</v>
      </c>
      <c r="F25" s="86" t="e">
        <f>INDEX(Batting_data!B$2:B$100,MATCH($C25,Batting_data!$A$2:$A$100,0))</f>
        <v>#REF!</v>
      </c>
      <c r="G25" s="87" t="e">
        <f>INDEX(Batting_data!C$2:C$100,MATCH($C25,Batting_data!$A$2:$A$100,0))</f>
        <v>#REF!</v>
      </c>
      <c r="H25" s="87" t="e">
        <f>INDEX(Batting_data!D$2:D$100,MATCH($C25,Batting_data!$A$2:$A$100,0))</f>
        <v>#REF!</v>
      </c>
      <c r="I25" s="87" t="e">
        <f>INDEX(Batting_data!E$2:E$100,MATCH($C25,Batting_data!$A$2:$A$100,0))</f>
        <v>#REF!</v>
      </c>
      <c r="J25" s="87" t="e">
        <f>INDEX(Batting_data!F$2:F$100,MATCH($C25,Batting_data!$A$2:$A$100,0))</f>
        <v>#REF!</v>
      </c>
      <c r="K25" s="87" t="e">
        <f>INDEX(Batting_data!G$2:G$100,MATCH($C25,Batting_data!$A$2:$A$100,0))</f>
        <v>#REF!</v>
      </c>
      <c r="L25" s="87" t="e">
        <f>INDEX(Batting_data!H$2:H$100,MATCH($C25,Batting_data!$A$2:$A$100,0))</f>
        <v>#REF!</v>
      </c>
      <c r="M25" s="87" t="e">
        <f>INDEX(Batting_data!I$2:I$100,MATCH($C25,Batting_data!$A$2:$A$100,0))</f>
        <v>#REF!</v>
      </c>
      <c r="N25" s="87" t="e">
        <f>INDEX(Batting_data!J$2:J$100,MATCH($C25,Batting_data!$A$2:$A$100,0))</f>
        <v>#REF!</v>
      </c>
      <c r="O25" s="87" t="e">
        <f>INDEX(Batting_data!K$2:K$100,MATCH($C25,Batting_data!$A$2:$A$100,0))</f>
        <v>#REF!</v>
      </c>
      <c r="P25" s="87" t="e">
        <f>INDEX(Batting_data!L$2:L$100,MATCH($C25,Batting_data!$A$2:$A$100,0))</f>
        <v>#REF!</v>
      </c>
      <c r="Q25" s="87" t="e">
        <f>INDEX(Batting_data!M$2:M$100,MATCH($C25,Batting_data!$A$2:$A$100,0))</f>
        <v>#REF!</v>
      </c>
      <c r="R25" s="87" t="e">
        <f>INDEX(Batting_data!N$2:N$100,MATCH($C25,Batting_data!$A$2:$A$100,0))</f>
        <v>#REF!</v>
      </c>
      <c r="S25" s="87" t="e">
        <f>INDEX(Batting_data!O$2:O$100,MATCH($C25,Batting_data!$A$2:$A$100,0))</f>
        <v>#REF!</v>
      </c>
      <c r="T25" s="87" t="e">
        <f>INDEX(Batting_data!P$2:P$100,MATCH($C25,Batting_data!$A$2:$A$100,0))</f>
        <v>#REF!</v>
      </c>
      <c r="U25" s="87" t="e">
        <f>INDEX(Batting_data!Q$2:Q$100,MATCH($C25,Batting_data!$A$2:$A$100,0))</f>
        <v>#REF!</v>
      </c>
      <c r="V25" s="87" t="e">
        <f>INDEX(Batting_data!R$2:R$100,MATCH($C25,Batting_data!$A$2:$A$100,0))</f>
        <v>#REF!</v>
      </c>
      <c r="W25" s="87" t="e">
        <f>INDEX(Batting_data!S$2:S$100,MATCH($C25,Batting_data!$A$2:$A$100,0))</f>
        <v>#REF!</v>
      </c>
      <c r="X25" s="87" t="e">
        <f>INDEX(Batting_data!T$2:T$100,MATCH($C25,Batting_data!$A$2:$A$100,0))</f>
        <v>#REF!</v>
      </c>
      <c r="Y25" s="87" t="e">
        <f>INDEX(Batting_data!U$2:U$100,MATCH($C25,Batting_data!$A$2:$A$100,0))</f>
        <v>#REF!</v>
      </c>
      <c r="Z25" s="87" t="e">
        <f>INDEX(Batting_data!V$2:V$100,MATCH($C25,Batting_data!$A$2:$A$100,0))</f>
        <v>#REF!</v>
      </c>
      <c r="AA25" s="87" t="e">
        <f>INDEX(Batting_data!W$2:W$100,MATCH($C25,Batting_data!$A$2:$A$100,0))</f>
        <v>#REF!</v>
      </c>
      <c r="AB25" s="87" t="e">
        <f>INDEX(Batting_data!X$2:X$100,MATCH($C25,Batting_data!$A$2:$A$100,0))</f>
        <v>#REF!</v>
      </c>
      <c r="AC25" s="87" t="e">
        <f>INDEX(Batting_data!Y$2:Y$100,MATCH($C25,Batting_data!$A$2:$A$100,0))</f>
        <v>#REF!</v>
      </c>
      <c r="AD25" s="87" t="e">
        <f>INDEX(Batting_data!Z$2:Z$100,MATCH($C25,Batting_data!$A$2:$A$100,0))</f>
        <v>#REF!</v>
      </c>
      <c r="AE25" s="88" t="e">
        <f>INDEX(Batting_data!AA$2:AA$100,MATCH($C25,Batting_data!$A$2:$A$100,0))</f>
        <v>#REF!</v>
      </c>
      <c r="AF25" s="89" t="e">
        <f>_xlfn.IFNA(INDEX(Bowling_data!B$2:B$100,MATCH($C25,Bowling_data!$A$2:$A$100,0)),0)</f>
        <v>#REF!</v>
      </c>
      <c r="AG25" s="90" t="e">
        <f>_xlfn.IFNA(INDEX(Bowling_data!C$2:C$100,MATCH($C25,Bowling_data!$A$2:$A$100,0)),0)</f>
        <v>#REF!</v>
      </c>
      <c r="AH25" s="90" t="e">
        <f>_xlfn.IFNA(INDEX(Bowling_data!D$2:D$100,MATCH($C25,Bowling_data!$A$2:$A$100,0)),0)</f>
        <v>#REF!</v>
      </c>
      <c r="AI25" s="90" t="e">
        <f>_xlfn.IFNA(INDEX(Bowling_data!E$2:E$100,MATCH($C25,Bowling_data!$A$2:$A$100,0)),0)</f>
        <v>#REF!</v>
      </c>
      <c r="AJ25" s="90" t="e">
        <f>_xlfn.IFNA(INDEX(Bowling_data!F$2:F$100,MATCH($C25,Bowling_data!$A$2:$A$100,0)),0)</f>
        <v>#REF!</v>
      </c>
      <c r="AK25" s="90" t="e">
        <f>_xlfn.IFNA(INDEX(Bowling_data!G$2:G$100,MATCH($C25,Bowling_data!$A$2:$A$100,0)),0)</f>
        <v>#REF!</v>
      </c>
      <c r="AL25" s="90" t="e">
        <f>_xlfn.IFNA(INDEX(Bowling_data!H$2:H$100,MATCH($C25,Bowling_data!$A$2:$A$100,0)),0)</f>
        <v>#REF!</v>
      </c>
      <c r="AM25" s="90" t="e">
        <f>_xlfn.IFNA(INDEX(Bowling_data!I$2:I$100,MATCH($C25,Bowling_data!$A$2:$A$100,0)),0)</f>
        <v>#REF!</v>
      </c>
      <c r="AN25" s="90" t="e">
        <f>_xlfn.IFNA(INDEX(Bowling_data!J$2:J$100,MATCH($C25,Bowling_data!$A$2:$A$100,0)),0)</f>
        <v>#REF!</v>
      </c>
      <c r="AO25" s="90" t="e">
        <f>_xlfn.IFNA(INDEX(Bowling_data!K$2:K$100,MATCH($C25,Bowling_data!$A$2:$A$100,0)),0)</f>
        <v>#REF!</v>
      </c>
      <c r="AP25" s="90" t="e">
        <f>_xlfn.IFNA(INDEX(Bowling_data!L$2:L$100,MATCH($C25,Bowling_data!$A$2:$A$100,0)),0)</f>
        <v>#REF!</v>
      </c>
      <c r="AQ25" s="90" t="e">
        <f>_xlfn.IFNA(INDEX(Bowling_data!M$2:M$100,MATCH($C25,Bowling_data!$A$2:$A$100,0)),0)</f>
        <v>#REF!</v>
      </c>
      <c r="AR25" s="90" t="e">
        <f>_xlfn.IFNA(INDEX(Bowling_data!N$2:N$100,MATCH($C25,Bowling_data!$A$2:$A$100,0)),0)</f>
        <v>#REF!</v>
      </c>
      <c r="AS25" s="90" t="e">
        <f>_xlfn.IFNA(INDEX(Bowling_data!O$2:O$100,MATCH($C25,Bowling_data!$A$2:$A$100,0)),0)</f>
        <v>#REF!</v>
      </c>
      <c r="AT25" s="90" t="e">
        <f>_xlfn.IFNA(INDEX(Bowling_data!P$2:P$100,MATCH($C25,Bowling_data!$A$2:$A$100,0)),0)</f>
        <v>#REF!</v>
      </c>
      <c r="AU25" s="90" t="e">
        <f>_xlfn.IFNA(INDEX(Bowling_data!Q$2:Q$100,MATCH($C25,Bowling_data!$A$2:$A$100,0)),0)</f>
        <v>#REF!</v>
      </c>
      <c r="AV25" s="90" t="e">
        <f>_xlfn.IFNA(INDEX(Bowling_data!R$2:R$100,MATCH($C25,Bowling_data!$A$2:$A$100,0)),0)</f>
        <v>#REF!</v>
      </c>
      <c r="AW25" s="90" t="e">
        <f>_xlfn.IFNA(INDEX(Bowling_data!S$2:S$100,MATCH($C25,Bowling_data!$A$2:$A$100,0)),0)</f>
        <v>#REF!</v>
      </c>
      <c r="AX25" s="90" t="e">
        <f>_xlfn.IFNA(INDEX(Bowling_data!T$2:T$100,MATCH($C25,Bowling_data!$A$2:$A$100,0)),0)</f>
        <v>#REF!</v>
      </c>
      <c r="AY25" s="90" t="e">
        <f>_xlfn.IFNA(INDEX(Bowling_data!U$2:U$100,MATCH($C25,Bowling_data!$A$2:$A$100,0)),0)</f>
        <v>#REF!</v>
      </c>
      <c r="AZ25" s="90" t="e">
        <f>_xlfn.IFNA(INDEX(Bowling_data!V$2:V$100,MATCH($C25,Bowling_data!$A$2:$A$100,0)),0)</f>
        <v>#REF!</v>
      </c>
      <c r="BA25" s="90" t="e">
        <f>_xlfn.IFNA(INDEX(Bowling_data!W$2:W$100,MATCH($C25,Bowling_data!$A$2:$A$100,0)),0)</f>
        <v>#REF!</v>
      </c>
      <c r="BB25" s="90" t="e">
        <f>_xlfn.IFNA(INDEX(Bowling_data!X$2:X$100,MATCH($C25,Bowling_data!$A$2:$A$100,0)),0)</f>
        <v>#REF!</v>
      </c>
      <c r="BC25" s="90" t="e">
        <f>_xlfn.IFNA(INDEX(Bowling_data!Y$2:Y$100,MATCH($C25,Bowling_data!$A$2:$A$100,0)),0)</f>
        <v>#REF!</v>
      </c>
      <c r="BD25" s="90" t="e">
        <f>_xlfn.IFNA(INDEX(Bowling_data!Z$2:Z$100,MATCH($C25,Bowling_data!$A$2:$A$100,0)),0)</f>
        <v>#REF!</v>
      </c>
      <c r="BE25" s="90" t="e">
        <f>_xlfn.IFNA(INDEX(Bowling_data!AA$2:AA$100,MATCH($C25,Bowling_data!$A$2:$A$100,0)),0)</f>
        <v>#REF!</v>
      </c>
      <c r="BF25" s="89" t="e">
        <f>_xlfn.IFNA(INDEX(Fielding_data!B$2:B$100,MATCH($C25,Fielding_data!$A$2:$A$100,0)),0)</f>
        <v>#REF!</v>
      </c>
      <c r="BG25" s="90" t="e">
        <f>_xlfn.IFNA(INDEX(Fielding_data!C$2:C$100,MATCH($C25,Fielding_data!$A$2:$A$100,0)),0)</f>
        <v>#REF!</v>
      </c>
      <c r="BH25" s="90" t="e">
        <f>_xlfn.IFNA(INDEX(Fielding_data!D$2:D$100,MATCH($C25,Fielding_data!$A$2:$A$100,0)),0)</f>
        <v>#REF!</v>
      </c>
      <c r="BI25" s="90" t="e">
        <f>_xlfn.IFNA(INDEX(Fielding_data!E$2:E$100,MATCH($C25,Fielding_data!$A$2:$A$100,0)),0)</f>
        <v>#REF!</v>
      </c>
      <c r="BJ25" s="90" t="e">
        <f>_xlfn.IFNA(INDEX(Fielding_data!F$2:F$100,MATCH($C25,Fielding_data!$A$2:$A$100,0)),0)</f>
        <v>#REF!</v>
      </c>
      <c r="BK25" s="90" t="e">
        <f>_xlfn.IFNA(INDEX(Fielding_data!G$2:G$100,MATCH($C25,Fielding_data!$A$2:$A$100,0)),0)</f>
        <v>#REF!</v>
      </c>
      <c r="BL25" s="90" t="e">
        <f>_xlfn.IFNA(INDEX(Fielding_data!H$2:H$100,MATCH($C25,Fielding_data!$A$2:$A$100,0)),0)</f>
        <v>#REF!</v>
      </c>
      <c r="BM25" s="90" t="e">
        <f>_xlfn.IFNA(INDEX(Fielding_data!I$2:I$100,MATCH($C25,Fielding_data!$A$2:$A$100,0)),0)</f>
        <v>#REF!</v>
      </c>
      <c r="BN25" s="90" t="e">
        <f>_xlfn.IFNA(INDEX(Fielding_data!J$2:J$100,MATCH($C25,Fielding_data!$A$2:$A$100,0)),0)</f>
        <v>#REF!</v>
      </c>
      <c r="BO25" s="90" t="e">
        <f>_xlfn.IFNA(INDEX(Fielding_data!K$2:K$100,MATCH($C25,Fielding_data!$A$2:$A$100,0)),0)</f>
        <v>#REF!</v>
      </c>
      <c r="BP25" s="90" t="e">
        <f>_xlfn.IFNA(INDEX(Fielding_data!L$2:L$100,MATCH($C25,Fielding_data!$A$2:$A$100,0)),0)</f>
        <v>#REF!</v>
      </c>
      <c r="BQ25" s="90" t="e">
        <f>_xlfn.IFNA(INDEX(Fielding_data!M$2:M$100,MATCH($C25,Fielding_data!$A$2:$A$100,0)),0)</f>
        <v>#REF!</v>
      </c>
      <c r="BR25" s="90" t="e">
        <f>_xlfn.IFNA(INDEX(Fielding_data!N$2:N$100,MATCH($C25,Fielding_data!$A$2:$A$100,0)),0)</f>
        <v>#REF!</v>
      </c>
      <c r="BS25" s="90" t="e">
        <f>_xlfn.IFNA(INDEX(Fielding_data!O$2:O$100,MATCH($C25,Fielding_data!$A$2:$A$100,0)),0)</f>
        <v>#REF!</v>
      </c>
      <c r="BT25" s="90" t="e">
        <f>_xlfn.IFNA(INDEX(Fielding_data!P$2:P$100,MATCH($C25,Fielding_data!$A$2:$A$100,0)),0)</f>
        <v>#REF!</v>
      </c>
      <c r="BU25" s="90" t="e">
        <f>_xlfn.IFNA(INDEX(Fielding_data!Q$2:Q$100,MATCH($C25,Fielding_data!$A$2:$A$100,0)),0)</f>
        <v>#REF!</v>
      </c>
      <c r="BV25" s="90" t="e">
        <f>_xlfn.IFNA(INDEX(Fielding_data!R$2:R$100,MATCH($C25,Fielding_data!$A$2:$A$100,0)),0)</f>
        <v>#REF!</v>
      </c>
      <c r="BW25" s="90" t="e">
        <f>_xlfn.IFNA(INDEX(Fielding_data!S$2:S$100,MATCH($C25,Fielding_data!$A$2:$A$100,0)),0)</f>
        <v>#REF!</v>
      </c>
      <c r="BX25" s="90" t="e">
        <f>_xlfn.IFNA(INDEX(Fielding_data!T$2:T$100,MATCH($C25,Fielding_data!$A$2:$A$100,0)),0)</f>
        <v>#REF!</v>
      </c>
      <c r="BY25" s="90" t="e">
        <f>_xlfn.IFNA(INDEX(Fielding_data!U$2:U$100,MATCH($C25,Fielding_data!$A$2:$A$100,0)),0)</f>
        <v>#REF!</v>
      </c>
      <c r="BZ25" s="90" t="e">
        <f>_xlfn.IFNA(INDEX(Fielding_data!V$2:V$100,MATCH($C25,Fielding_data!$A$2:$A$100,0)),0)</f>
        <v>#REF!</v>
      </c>
      <c r="CA25" s="90" t="e">
        <f>_xlfn.IFNA(INDEX(Fielding_data!W$2:W$100,MATCH($C25,Fielding_data!$A$2:$A$100,0)),0)</f>
        <v>#REF!</v>
      </c>
      <c r="CB25" s="90" t="e">
        <f>_xlfn.IFNA(INDEX(Fielding_data!X$2:X$100,MATCH($C25,Fielding_data!$A$2:$A$100,0)),0)</f>
        <v>#REF!</v>
      </c>
      <c r="CC25" s="90" t="e">
        <f>_xlfn.IFNA(INDEX(Fielding_data!Y$2:Y$100,MATCH($C25,Fielding_data!$A$2:$A$100,0)),0)</f>
        <v>#REF!</v>
      </c>
      <c r="CD25" s="90" t="e">
        <f>_xlfn.IFNA(INDEX(Fielding_data!Z$2:Z$100,MATCH($C25,Fielding_data!$A$2:$A$100,0)),0)</f>
        <v>#REF!</v>
      </c>
      <c r="CE25" s="90" t="e">
        <f>_xlfn.IFNA(INDEX(Fielding_data!AA$2:AA$100,MATCH($C25,Fielding_data!$A$2:$A$100,0)),0)</f>
        <v>#REF!</v>
      </c>
      <c r="CF25" s="89" t="e">
        <f t="shared" si="31"/>
        <v>#REF!</v>
      </c>
      <c r="CG25" s="90" t="e">
        <f t="shared" si="32"/>
        <v>#REF!</v>
      </c>
      <c r="CH25" s="90" t="e">
        <f t="shared" si="33"/>
        <v>#REF!</v>
      </c>
      <c r="CI25" s="90" t="e">
        <f t="shared" si="34"/>
        <v>#REF!</v>
      </c>
      <c r="CJ25" s="90" t="e">
        <f t="shared" si="35"/>
        <v>#REF!</v>
      </c>
      <c r="CK25" s="90" t="e">
        <f t="shared" si="36"/>
        <v>#REF!</v>
      </c>
      <c r="CL25" s="90" t="e">
        <f t="shared" si="37"/>
        <v>#REF!</v>
      </c>
      <c r="CM25" s="90" t="e">
        <f t="shared" si="38"/>
        <v>#REF!</v>
      </c>
      <c r="CN25" s="90" t="e">
        <f t="shared" si="39"/>
        <v>#REF!</v>
      </c>
      <c r="CO25" s="90" t="e">
        <f t="shared" si="40"/>
        <v>#REF!</v>
      </c>
      <c r="CP25" s="90" t="e">
        <f t="shared" si="41"/>
        <v>#REF!</v>
      </c>
      <c r="CQ25" s="90" t="e">
        <f t="shared" si="42"/>
        <v>#REF!</v>
      </c>
      <c r="CR25" s="90" t="e">
        <f t="shared" si="43"/>
        <v>#REF!</v>
      </c>
      <c r="CS25" s="90" t="e">
        <f t="shared" si="44"/>
        <v>#REF!</v>
      </c>
      <c r="CT25" s="90" t="e">
        <f t="shared" si="45"/>
        <v>#REF!</v>
      </c>
      <c r="CU25" s="90" t="e">
        <f t="shared" si="46"/>
        <v>#REF!</v>
      </c>
      <c r="CV25" s="90" t="e">
        <f t="shared" si="47"/>
        <v>#REF!</v>
      </c>
      <c r="CW25" s="90" t="e">
        <f t="shared" si="48"/>
        <v>#REF!</v>
      </c>
      <c r="CX25" s="90" t="e">
        <f t="shared" si="49"/>
        <v>#REF!</v>
      </c>
      <c r="CY25" s="90" t="e">
        <f t="shared" si="50"/>
        <v>#REF!</v>
      </c>
      <c r="CZ25" s="90" t="e">
        <f t="shared" si="51"/>
        <v>#REF!</v>
      </c>
      <c r="DA25" s="90" t="e">
        <f t="shared" si="52"/>
        <v>#REF!</v>
      </c>
      <c r="DB25" s="90" t="e">
        <f t="shared" si="53"/>
        <v>#REF!</v>
      </c>
      <c r="DC25" s="90" t="e">
        <f t="shared" si="54"/>
        <v>#REF!</v>
      </c>
      <c r="DD25" s="90" t="e">
        <f t="shared" si="55"/>
        <v>#REF!</v>
      </c>
      <c r="DE25" s="91" t="e">
        <f t="shared" si="56"/>
        <v>#REF!</v>
      </c>
      <c r="DF25" s="92" t="e">
        <f t="shared" si="57"/>
        <v>#REF!</v>
      </c>
      <c r="DG25" s="93" t="e">
        <f t="shared" si="1"/>
        <v>#REF!</v>
      </c>
      <c r="DH25" s="93" t="e">
        <f t="shared" si="2"/>
        <v>#REF!</v>
      </c>
      <c r="DI25" s="93" t="e">
        <f t="shared" si="58"/>
        <v>#REF!</v>
      </c>
      <c r="DJ25" s="93" t="e">
        <f t="shared" si="59"/>
        <v>#REF!</v>
      </c>
      <c r="DK25" s="93" t="e">
        <f t="shared" si="60"/>
        <v>#REF!</v>
      </c>
      <c r="DL25" s="93" t="e">
        <f t="shared" si="61"/>
        <v>#REF!</v>
      </c>
      <c r="DM25" s="93" t="e">
        <f t="shared" si="62"/>
        <v>#REF!</v>
      </c>
      <c r="DN25" s="93" t="e">
        <f t="shared" si="63"/>
        <v>#REF!</v>
      </c>
      <c r="DO25" s="93" t="e">
        <f t="shared" si="64"/>
        <v>#REF!</v>
      </c>
      <c r="DP25" s="93" t="e">
        <f t="shared" si="65"/>
        <v>#REF!</v>
      </c>
      <c r="DQ25" s="93" t="e">
        <f t="shared" si="66"/>
        <v>#REF!</v>
      </c>
      <c r="DR25" s="93" t="e">
        <f t="shared" si="67"/>
        <v>#REF!</v>
      </c>
      <c r="DS25" s="93" t="e">
        <f t="shared" si="68"/>
        <v>#REF!</v>
      </c>
      <c r="DT25" s="93" t="e">
        <f t="shared" si="69"/>
        <v>#REF!</v>
      </c>
      <c r="DU25" s="93" t="e">
        <f t="shared" si="70"/>
        <v>#REF!</v>
      </c>
      <c r="DV25" s="93" t="e">
        <f t="shared" si="71"/>
        <v>#REF!</v>
      </c>
      <c r="DW25" s="93" t="e">
        <f t="shared" si="72"/>
        <v>#REF!</v>
      </c>
      <c r="DX25" s="93" t="e">
        <f t="shared" si="73"/>
        <v>#REF!</v>
      </c>
      <c r="DY25" s="93" t="e">
        <f t="shared" si="74"/>
        <v>#REF!</v>
      </c>
      <c r="DZ25" s="93" t="e">
        <f t="shared" si="75"/>
        <v>#REF!</v>
      </c>
      <c r="EA25" s="93" t="e">
        <f t="shared" si="76"/>
        <v>#REF!</v>
      </c>
      <c r="EB25" s="93" t="e">
        <f t="shared" si="77"/>
        <v>#REF!</v>
      </c>
      <c r="EC25" s="93" t="e">
        <f t="shared" si="78"/>
        <v>#REF!</v>
      </c>
      <c r="ED25" s="93" t="e">
        <f t="shared" si="79"/>
        <v>#REF!</v>
      </c>
      <c r="EE25" s="94" t="e">
        <f t="shared" si="80"/>
        <v>#REF!</v>
      </c>
      <c r="EF25" s="95" t="e">
        <f t="shared" si="4"/>
        <v>#REF!</v>
      </c>
      <c r="EG25" s="96" t="e">
        <f t="shared" si="5"/>
        <v>#REF!</v>
      </c>
      <c r="EH25" s="96" t="e">
        <f t="shared" si="6"/>
        <v>#REF!</v>
      </c>
      <c r="EI25" s="96" t="e">
        <f t="shared" si="7"/>
        <v>#REF!</v>
      </c>
      <c r="EJ25" s="96" t="e">
        <f t="shared" si="8"/>
        <v>#REF!</v>
      </c>
      <c r="EK25" s="96" t="e">
        <f t="shared" si="9"/>
        <v>#REF!</v>
      </c>
      <c r="EL25" s="96" t="e">
        <f t="shared" si="10"/>
        <v>#REF!</v>
      </c>
      <c r="EM25" s="96" t="e">
        <f t="shared" si="11"/>
        <v>#REF!</v>
      </c>
      <c r="EN25" s="96" t="e">
        <f t="shared" si="12"/>
        <v>#REF!</v>
      </c>
      <c r="EO25" s="96" t="e">
        <f t="shared" si="13"/>
        <v>#REF!</v>
      </c>
      <c r="EP25" s="96" t="e">
        <f t="shared" si="14"/>
        <v>#REF!</v>
      </c>
      <c r="EQ25" s="96" t="e">
        <f t="shared" si="15"/>
        <v>#REF!</v>
      </c>
      <c r="ER25" s="96" t="e">
        <f t="shared" si="16"/>
        <v>#REF!</v>
      </c>
      <c r="ES25" s="96" t="e">
        <f t="shared" si="17"/>
        <v>#REF!</v>
      </c>
      <c r="ET25" s="96" t="e">
        <f t="shared" si="18"/>
        <v>#REF!</v>
      </c>
      <c r="EU25" s="96" t="e">
        <f t="shared" si="19"/>
        <v>#REF!</v>
      </c>
      <c r="EV25" s="96" t="e">
        <f t="shared" si="20"/>
        <v>#REF!</v>
      </c>
      <c r="EW25" s="96" t="e">
        <f t="shared" si="21"/>
        <v>#REF!</v>
      </c>
      <c r="EX25" s="96" t="e">
        <f t="shared" si="22"/>
        <v>#REF!</v>
      </c>
      <c r="EY25" s="96" t="e">
        <f t="shared" si="23"/>
        <v>#REF!</v>
      </c>
      <c r="EZ25" s="96" t="e">
        <f t="shared" si="24"/>
        <v>#REF!</v>
      </c>
      <c r="FA25" s="96" t="e">
        <f t="shared" si="25"/>
        <v>#REF!</v>
      </c>
      <c r="FB25" s="96" t="e">
        <f t="shared" si="26"/>
        <v>#REF!</v>
      </c>
      <c r="FC25" s="96" t="e">
        <f t="shared" si="27"/>
        <v>#REF!</v>
      </c>
      <c r="FD25" s="96" t="e">
        <f t="shared" si="28"/>
        <v>#REF!</v>
      </c>
      <c r="FE25" s="97" t="e">
        <f t="shared" si="29"/>
        <v>#REF!</v>
      </c>
    </row>
    <row r="26" spans="1:161" ht="13.45" x14ac:dyDescent="0.3">
      <c r="A26" s="8"/>
      <c r="B26" s="70">
        <f t="shared" si="30"/>
        <v>24</v>
      </c>
      <c r="C26" s="17" t="e">
        <f>'Club Champion'!#REF!</f>
        <v>#REF!</v>
      </c>
      <c r="D26" s="18" t="e">
        <f>'Club Champion'!#REF!</f>
        <v>#REF!</v>
      </c>
      <c r="E26" s="79" t="e">
        <f>IF(ISNA(VLOOKUP($C26,Batting!$B$2:$M$90,3,FALSE)),0,(VLOOKUP($C26,Batting!$B$2:$M$90,3,FALSE)))</f>
        <v>#REF!</v>
      </c>
      <c r="F26" s="86" t="e">
        <f>INDEX(Batting_data!B$2:B$100,MATCH($C26,Batting_data!$A$2:$A$100,0))</f>
        <v>#REF!</v>
      </c>
      <c r="G26" s="87" t="e">
        <f>INDEX(Batting_data!C$2:C$100,MATCH($C26,Batting_data!$A$2:$A$100,0))</f>
        <v>#REF!</v>
      </c>
      <c r="H26" s="87" t="e">
        <f>INDEX(Batting_data!D$2:D$100,MATCH($C26,Batting_data!$A$2:$A$100,0))</f>
        <v>#REF!</v>
      </c>
      <c r="I26" s="87" t="e">
        <f>INDEX(Batting_data!E$2:E$100,MATCH($C26,Batting_data!$A$2:$A$100,0))</f>
        <v>#REF!</v>
      </c>
      <c r="J26" s="87" t="e">
        <f>INDEX(Batting_data!F$2:F$100,MATCH($C26,Batting_data!$A$2:$A$100,0))</f>
        <v>#REF!</v>
      </c>
      <c r="K26" s="87" t="e">
        <f>INDEX(Batting_data!G$2:G$100,MATCH($C26,Batting_data!$A$2:$A$100,0))</f>
        <v>#REF!</v>
      </c>
      <c r="L26" s="87" t="e">
        <f>INDEX(Batting_data!H$2:H$100,MATCH($C26,Batting_data!$A$2:$A$100,0))</f>
        <v>#REF!</v>
      </c>
      <c r="M26" s="87" t="e">
        <f>INDEX(Batting_data!I$2:I$100,MATCH($C26,Batting_data!$A$2:$A$100,0))</f>
        <v>#REF!</v>
      </c>
      <c r="N26" s="87" t="e">
        <f>INDEX(Batting_data!J$2:J$100,MATCH($C26,Batting_data!$A$2:$A$100,0))</f>
        <v>#REF!</v>
      </c>
      <c r="O26" s="87" t="e">
        <f>INDEX(Batting_data!K$2:K$100,MATCH($C26,Batting_data!$A$2:$A$100,0))</f>
        <v>#REF!</v>
      </c>
      <c r="P26" s="87" t="e">
        <f>INDEX(Batting_data!L$2:L$100,MATCH($C26,Batting_data!$A$2:$A$100,0))</f>
        <v>#REF!</v>
      </c>
      <c r="Q26" s="87" t="e">
        <f>INDEX(Batting_data!M$2:M$100,MATCH($C26,Batting_data!$A$2:$A$100,0))</f>
        <v>#REF!</v>
      </c>
      <c r="R26" s="87" t="e">
        <f>INDEX(Batting_data!N$2:N$100,MATCH($C26,Batting_data!$A$2:$A$100,0))</f>
        <v>#REF!</v>
      </c>
      <c r="S26" s="87" t="e">
        <f>INDEX(Batting_data!O$2:O$100,MATCH($C26,Batting_data!$A$2:$A$100,0))</f>
        <v>#REF!</v>
      </c>
      <c r="T26" s="87" t="e">
        <f>INDEX(Batting_data!P$2:P$100,MATCH($C26,Batting_data!$A$2:$A$100,0))</f>
        <v>#REF!</v>
      </c>
      <c r="U26" s="87" t="e">
        <f>INDEX(Batting_data!Q$2:Q$100,MATCH($C26,Batting_data!$A$2:$A$100,0))</f>
        <v>#REF!</v>
      </c>
      <c r="V26" s="87" t="e">
        <f>INDEX(Batting_data!R$2:R$100,MATCH($C26,Batting_data!$A$2:$A$100,0))</f>
        <v>#REF!</v>
      </c>
      <c r="W26" s="87" t="e">
        <f>INDEX(Batting_data!S$2:S$100,MATCH($C26,Batting_data!$A$2:$A$100,0))</f>
        <v>#REF!</v>
      </c>
      <c r="X26" s="87" t="e">
        <f>INDEX(Batting_data!T$2:T$100,MATCH($C26,Batting_data!$A$2:$A$100,0))</f>
        <v>#REF!</v>
      </c>
      <c r="Y26" s="87" t="e">
        <f>INDEX(Batting_data!U$2:U$100,MATCH($C26,Batting_data!$A$2:$A$100,0))</f>
        <v>#REF!</v>
      </c>
      <c r="Z26" s="87" t="e">
        <f>INDEX(Batting_data!V$2:V$100,MATCH($C26,Batting_data!$A$2:$A$100,0))</f>
        <v>#REF!</v>
      </c>
      <c r="AA26" s="87" t="e">
        <f>INDEX(Batting_data!W$2:W$100,MATCH($C26,Batting_data!$A$2:$A$100,0))</f>
        <v>#REF!</v>
      </c>
      <c r="AB26" s="87" t="e">
        <f>INDEX(Batting_data!X$2:X$100,MATCH($C26,Batting_data!$A$2:$A$100,0))</f>
        <v>#REF!</v>
      </c>
      <c r="AC26" s="87" t="e">
        <f>INDEX(Batting_data!Y$2:Y$100,MATCH($C26,Batting_data!$A$2:$A$100,0))</f>
        <v>#REF!</v>
      </c>
      <c r="AD26" s="87" t="e">
        <f>INDEX(Batting_data!Z$2:Z$100,MATCH($C26,Batting_data!$A$2:$A$100,0))</f>
        <v>#REF!</v>
      </c>
      <c r="AE26" s="88" t="e">
        <f>INDEX(Batting_data!AA$2:AA$100,MATCH($C26,Batting_data!$A$2:$A$100,0))</f>
        <v>#REF!</v>
      </c>
      <c r="AF26" s="89" t="e">
        <f>_xlfn.IFNA(INDEX(Bowling_data!B$2:B$100,MATCH($C26,Bowling_data!$A$2:$A$100,0)),0)</f>
        <v>#REF!</v>
      </c>
      <c r="AG26" s="90" t="e">
        <f>_xlfn.IFNA(INDEX(Bowling_data!C$2:C$100,MATCH($C26,Bowling_data!$A$2:$A$100,0)),0)</f>
        <v>#REF!</v>
      </c>
      <c r="AH26" s="90" t="e">
        <f>_xlfn.IFNA(INDEX(Bowling_data!D$2:D$100,MATCH($C26,Bowling_data!$A$2:$A$100,0)),0)</f>
        <v>#REF!</v>
      </c>
      <c r="AI26" s="90" t="e">
        <f>_xlfn.IFNA(INDEX(Bowling_data!E$2:E$100,MATCH($C26,Bowling_data!$A$2:$A$100,0)),0)</f>
        <v>#REF!</v>
      </c>
      <c r="AJ26" s="90" t="e">
        <f>_xlfn.IFNA(INDEX(Bowling_data!F$2:F$100,MATCH($C26,Bowling_data!$A$2:$A$100,0)),0)</f>
        <v>#REF!</v>
      </c>
      <c r="AK26" s="90" t="e">
        <f>_xlfn.IFNA(INDEX(Bowling_data!G$2:G$100,MATCH($C26,Bowling_data!$A$2:$A$100,0)),0)</f>
        <v>#REF!</v>
      </c>
      <c r="AL26" s="90" t="e">
        <f>_xlfn.IFNA(INDEX(Bowling_data!H$2:H$100,MATCH($C26,Bowling_data!$A$2:$A$100,0)),0)</f>
        <v>#REF!</v>
      </c>
      <c r="AM26" s="90" t="e">
        <f>_xlfn.IFNA(INDEX(Bowling_data!I$2:I$100,MATCH($C26,Bowling_data!$A$2:$A$100,0)),0)</f>
        <v>#REF!</v>
      </c>
      <c r="AN26" s="90" t="e">
        <f>_xlfn.IFNA(INDEX(Bowling_data!J$2:J$100,MATCH($C26,Bowling_data!$A$2:$A$100,0)),0)</f>
        <v>#REF!</v>
      </c>
      <c r="AO26" s="90" t="e">
        <f>_xlfn.IFNA(INDEX(Bowling_data!K$2:K$100,MATCH($C26,Bowling_data!$A$2:$A$100,0)),0)</f>
        <v>#REF!</v>
      </c>
      <c r="AP26" s="90" t="e">
        <f>_xlfn.IFNA(INDEX(Bowling_data!L$2:L$100,MATCH($C26,Bowling_data!$A$2:$A$100,0)),0)</f>
        <v>#REF!</v>
      </c>
      <c r="AQ26" s="90" t="e">
        <f>_xlfn.IFNA(INDEX(Bowling_data!M$2:M$100,MATCH($C26,Bowling_data!$A$2:$A$100,0)),0)</f>
        <v>#REF!</v>
      </c>
      <c r="AR26" s="90" t="e">
        <f>_xlfn.IFNA(INDEX(Bowling_data!N$2:N$100,MATCH($C26,Bowling_data!$A$2:$A$100,0)),0)</f>
        <v>#REF!</v>
      </c>
      <c r="AS26" s="90" t="e">
        <f>_xlfn.IFNA(INDEX(Bowling_data!O$2:O$100,MATCH($C26,Bowling_data!$A$2:$A$100,0)),0)</f>
        <v>#REF!</v>
      </c>
      <c r="AT26" s="90" t="e">
        <f>_xlfn.IFNA(INDEX(Bowling_data!P$2:P$100,MATCH($C26,Bowling_data!$A$2:$A$100,0)),0)</f>
        <v>#REF!</v>
      </c>
      <c r="AU26" s="90" t="e">
        <f>_xlfn.IFNA(INDEX(Bowling_data!Q$2:Q$100,MATCH($C26,Bowling_data!$A$2:$A$100,0)),0)</f>
        <v>#REF!</v>
      </c>
      <c r="AV26" s="90" t="e">
        <f>_xlfn.IFNA(INDEX(Bowling_data!R$2:R$100,MATCH($C26,Bowling_data!$A$2:$A$100,0)),0)</f>
        <v>#REF!</v>
      </c>
      <c r="AW26" s="90" t="e">
        <f>_xlfn.IFNA(INDEX(Bowling_data!S$2:S$100,MATCH($C26,Bowling_data!$A$2:$A$100,0)),0)</f>
        <v>#REF!</v>
      </c>
      <c r="AX26" s="90" t="e">
        <f>_xlfn.IFNA(INDEX(Bowling_data!T$2:T$100,MATCH($C26,Bowling_data!$A$2:$A$100,0)),0)</f>
        <v>#REF!</v>
      </c>
      <c r="AY26" s="90" t="e">
        <f>_xlfn.IFNA(INDEX(Bowling_data!U$2:U$100,MATCH($C26,Bowling_data!$A$2:$A$100,0)),0)</f>
        <v>#REF!</v>
      </c>
      <c r="AZ26" s="90" t="e">
        <f>_xlfn.IFNA(INDEX(Bowling_data!V$2:V$100,MATCH($C26,Bowling_data!$A$2:$A$100,0)),0)</f>
        <v>#REF!</v>
      </c>
      <c r="BA26" s="90" t="e">
        <f>_xlfn.IFNA(INDEX(Bowling_data!W$2:W$100,MATCH($C26,Bowling_data!$A$2:$A$100,0)),0)</f>
        <v>#REF!</v>
      </c>
      <c r="BB26" s="90" t="e">
        <f>_xlfn.IFNA(INDEX(Bowling_data!X$2:X$100,MATCH($C26,Bowling_data!$A$2:$A$100,0)),0)</f>
        <v>#REF!</v>
      </c>
      <c r="BC26" s="90" t="e">
        <f>_xlfn.IFNA(INDEX(Bowling_data!Y$2:Y$100,MATCH($C26,Bowling_data!$A$2:$A$100,0)),0)</f>
        <v>#REF!</v>
      </c>
      <c r="BD26" s="90" t="e">
        <f>_xlfn.IFNA(INDEX(Bowling_data!Z$2:Z$100,MATCH($C26,Bowling_data!$A$2:$A$100,0)),0)</f>
        <v>#REF!</v>
      </c>
      <c r="BE26" s="90" t="e">
        <f>_xlfn.IFNA(INDEX(Bowling_data!AA$2:AA$100,MATCH($C26,Bowling_data!$A$2:$A$100,0)),0)</f>
        <v>#REF!</v>
      </c>
      <c r="BF26" s="89" t="e">
        <f>_xlfn.IFNA(INDEX(Fielding_data!B$2:B$100,MATCH($C26,Fielding_data!$A$2:$A$100,0)),0)</f>
        <v>#REF!</v>
      </c>
      <c r="BG26" s="90" t="e">
        <f>_xlfn.IFNA(INDEX(Fielding_data!C$2:C$100,MATCH($C26,Fielding_data!$A$2:$A$100,0)),0)</f>
        <v>#REF!</v>
      </c>
      <c r="BH26" s="90" t="e">
        <f>_xlfn.IFNA(INDEX(Fielding_data!D$2:D$100,MATCH($C26,Fielding_data!$A$2:$A$100,0)),0)</f>
        <v>#REF!</v>
      </c>
      <c r="BI26" s="90" t="e">
        <f>_xlfn.IFNA(INDEX(Fielding_data!E$2:E$100,MATCH($C26,Fielding_data!$A$2:$A$100,0)),0)</f>
        <v>#REF!</v>
      </c>
      <c r="BJ26" s="90" t="e">
        <f>_xlfn.IFNA(INDEX(Fielding_data!F$2:F$100,MATCH($C26,Fielding_data!$A$2:$A$100,0)),0)</f>
        <v>#REF!</v>
      </c>
      <c r="BK26" s="90" t="e">
        <f>_xlfn.IFNA(INDEX(Fielding_data!G$2:G$100,MATCH($C26,Fielding_data!$A$2:$A$100,0)),0)</f>
        <v>#REF!</v>
      </c>
      <c r="BL26" s="90" t="e">
        <f>_xlfn.IFNA(INDEX(Fielding_data!H$2:H$100,MATCH($C26,Fielding_data!$A$2:$A$100,0)),0)</f>
        <v>#REF!</v>
      </c>
      <c r="BM26" s="90" t="e">
        <f>_xlfn.IFNA(INDEX(Fielding_data!I$2:I$100,MATCH($C26,Fielding_data!$A$2:$A$100,0)),0)</f>
        <v>#REF!</v>
      </c>
      <c r="BN26" s="90" t="e">
        <f>_xlfn.IFNA(INDEX(Fielding_data!J$2:J$100,MATCH($C26,Fielding_data!$A$2:$A$100,0)),0)</f>
        <v>#REF!</v>
      </c>
      <c r="BO26" s="90" t="e">
        <f>_xlfn.IFNA(INDEX(Fielding_data!K$2:K$100,MATCH($C26,Fielding_data!$A$2:$A$100,0)),0)</f>
        <v>#REF!</v>
      </c>
      <c r="BP26" s="90" t="e">
        <f>_xlfn.IFNA(INDEX(Fielding_data!L$2:L$100,MATCH($C26,Fielding_data!$A$2:$A$100,0)),0)</f>
        <v>#REF!</v>
      </c>
      <c r="BQ26" s="90" t="e">
        <f>_xlfn.IFNA(INDEX(Fielding_data!M$2:M$100,MATCH($C26,Fielding_data!$A$2:$A$100,0)),0)</f>
        <v>#REF!</v>
      </c>
      <c r="BR26" s="90" t="e">
        <f>_xlfn.IFNA(INDEX(Fielding_data!N$2:N$100,MATCH($C26,Fielding_data!$A$2:$A$100,0)),0)</f>
        <v>#REF!</v>
      </c>
      <c r="BS26" s="90" t="e">
        <f>_xlfn.IFNA(INDEX(Fielding_data!O$2:O$100,MATCH($C26,Fielding_data!$A$2:$A$100,0)),0)</f>
        <v>#REF!</v>
      </c>
      <c r="BT26" s="90" t="e">
        <f>_xlfn.IFNA(INDEX(Fielding_data!P$2:P$100,MATCH($C26,Fielding_data!$A$2:$A$100,0)),0)</f>
        <v>#REF!</v>
      </c>
      <c r="BU26" s="90" t="e">
        <f>_xlfn.IFNA(INDEX(Fielding_data!Q$2:Q$100,MATCH($C26,Fielding_data!$A$2:$A$100,0)),0)</f>
        <v>#REF!</v>
      </c>
      <c r="BV26" s="90" t="e">
        <f>_xlfn.IFNA(INDEX(Fielding_data!R$2:R$100,MATCH($C26,Fielding_data!$A$2:$A$100,0)),0)</f>
        <v>#REF!</v>
      </c>
      <c r="BW26" s="90" t="e">
        <f>_xlfn.IFNA(INDEX(Fielding_data!S$2:S$100,MATCH($C26,Fielding_data!$A$2:$A$100,0)),0)</f>
        <v>#REF!</v>
      </c>
      <c r="BX26" s="90" t="e">
        <f>_xlfn.IFNA(INDEX(Fielding_data!T$2:T$100,MATCH($C26,Fielding_data!$A$2:$A$100,0)),0)</f>
        <v>#REF!</v>
      </c>
      <c r="BY26" s="90" t="e">
        <f>_xlfn.IFNA(INDEX(Fielding_data!U$2:U$100,MATCH($C26,Fielding_data!$A$2:$A$100,0)),0)</f>
        <v>#REF!</v>
      </c>
      <c r="BZ26" s="90" t="e">
        <f>_xlfn.IFNA(INDEX(Fielding_data!V$2:V$100,MATCH($C26,Fielding_data!$A$2:$A$100,0)),0)</f>
        <v>#REF!</v>
      </c>
      <c r="CA26" s="90" t="e">
        <f>_xlfn.IFNA(INDEX(Fielding_data!W$2:W$100,MATCH($C26,Fielding_data!$A$2:$A$100,0)),0)</f>
        <v>#REF!</v>
      </c>
      <c r="CB26" s="90" t="e">
        <f>_xlfn.IFNA(INDEX(Fielding_data!X$2:X$100,MATCH($C26,Fielding_data!$A$2:$A$100,0)),0)</f>
        <v>#REF!</v>
      </c>
      <c r="CC26" s="90" t="e">
        <f>_xlfn.IFNA(INDEX(Fielding_data!Y$2:Y$100,MATCH($C26,Fielding_data!$A$2:$A$100,0)),0)</f>
        <v>#REF!</v>
      </c>
      <c r="CD26" s="90" t="e">
        <f>_xlfn.IFNA(INDEX(Fielding_data!Z$2:Z$100,MATCH($C26,Fielding_data!$A$2:$A$100,0)),0)</f>
        <v>#REF!</v>
      </c>
      <c r="CE26" s="90" t="e">
        <f>_xlfn.IFNA(INDEX(Fielding_data!AA$2:AA$100,MATCH($C26,Fielding_data!$A$2:$A$100,0)),0)</f>
        <v>#REF!</v>
      </c>
      <c r="CF26" s="89" t="e">
        <f t="shared" si="31"/>
        <v>#REF!</v>
      </c>
      <c r="CG26" s="90" t="e">
        <f t="shared" si="32"/>
        <v>#REF!</v>
      </c>
      <c r="CH26" s="90" t="e">
        <f t="shared" si="33"/>
        <v>#REF!</v>
      </c>
      <c r="CI26" s="90" t="e">
        <f t="shared" si="34"/>
        <v>#REF!</v>
      </c>
      <c r="CJ26" s="90" t="e">
        <f t="shared" si="35"/>
        <v>#REF!</v>
      </c>
      <c r="CK26" s="90" t="e">
        <f t="shared" si="36"/>
        <v>#REF!</v>
      </c>
      <c r="CL26" s="90" t="e">
        <f t="shared" si="37"/>
        <v>#REF!</v>
      </c>
      <c r="CM26" s="90" t="e">
        <f t="shared" si="38"/>
        <v>#REF!</v>
      </c>
      <c r="CN26" s="90" t="e">
        <f t="shared" si="39"/>
        <v>#REF!</v>
      </c>
      <c r="CO26" s="90" t="e">
        <f t="shared" si="40"/>
        <v>#REF!</v>
      </c>
      <c r="CP26" s="90" t="e">
        <f t="shared" si="41"/>
        <v>#REF!</v>
      </c>
      <c r="CQ26" s="90" t="e">
        <f t="shared" si="42"/>
        <v>#REF!</v>
      </c>
      <c r="CR26" s="90" t="e">
        <f t="shared" si="43"/>
        <v>#REF!</v>
      </c>
      <c r="CS26" s="90" t="e">
        <f t="shared" si="44"/>
        <v>#REF!</v>
      </c>
      <c r="CT26" s="90" t="e">
        <f t="shared" si="45"/>
        <v>#REF!</v>
      </c>
      <c r="CU26" s="90" t="e">
        <f t="shared" si="46"/>
        <v>#REF!</v>
      </c>
      <c r="CV26" s="90" t="e">
        <f t="shared" si="47"/>
        <v>#REF!</v>
      </c>
      <c r="CW26" s="90" t="e">
        <f t="shared" si="48"/>
        <v>#REF!</v>
      </c>
      <c r="CX26" s="90" t="e">
        <f t="shared" si="49"/>
        <v>#REF!</v>
      </c>
      <c r="CY26" s="90" t="e">
        <f t="shared" si="50"/>
        <v>#REF!</v>
      </c>
      <c r="CZ26" s="90" t="e">
        <f t="shared" si="51"/>
        <v>#REF!</v>
      </c>
      <c r="DA26" s="90" t="e">
        <f t="shared" si="52"/>
        <v>#REF!</v>
      </c>
      <c r="DB26" s="90" t="e">
        <f t="shared" si="53"/>
        <v>#REF!</v>
      </c>
      <c r="DC26" s="90" t="e">
        <f t="shared" si="54"/>
        <v>#REF!</v>
      </c>
      <c r="DD26" s="90" t="e">
        <f t="shared" si="55"/>
        <v>#REF!</v>
      </c>
      <c r="DE26" s="91" t="e">
        <f t="shared" si="56"/>
        <v>#REF!</v>
      </c>
      <c r="DF26" s="92" t="e">
        <f t="shared" si="57"/>
        <v>#REF!</v>
      </c>
      <c r="DG26" s="93" t="e">
        <f t="shared" si="1"/>
        <v>#REF!</v>
      </c>
      <c r="DH26" s="93" t="e">
        <f t="shared" si="2"/>
        <v>#REF!</v>
      </c>
      <c r="DI26" s="93" t="e">
        <f t="shared" si="58"/>
        <v>#REF!</v>
      </c>
      <c r="DJ26" s="93" t="e">
        <f t="shared" si="59"/>
        <v>#REF!</v>
      </c>
      <c r="DK26" s="93" t="e">
        <f t="shared" si="60"/>
        <v>#REF!</v>
      </c>
      <c r="DL26" s="93" t="e">
        <f t="shared" si="61"/>
        <v>#REF!</v>
      </c>
      <c r="DM26" s="93" t="e">
        <f t="shared" si="62"/>
        <v>#REF!</v>
      </c>
      <c r="DN26" s="93" t="e">
        <f t="shared" si="63"/>
        <v>#REF!</v>
      </c>
      <c r="DO26" s="93" t="e">
        <f t="shared" si="64"/>
        <v>#REF!</v>
      </c>
      <c r="DP26" s="93" t="e">
        <f t="shared" si="65"/>
        <v>#REF!</v>
      </c>
      <c r="DQ26" s="93" t="e">
        <f t="shared" si="66"/>
        <v>#REF!</v>
      </c>
      <c r="DR26" s="93" t="e">
        <f t="shared" si="67"/>
        <v>#REF!</v>
      </c>
      <c r="DS26" s="93" t="e">
        <f t="shared" si="68"/>
        <v>#REF!</v>
      </c>
      <c r="DT26" s="93" t="e">
        <f t="shared" si="69"/>
        <v>#REF!</v>
      </c>
      <c r="DU26" s="93" t="e">
        <f t="shared" si="70"/>
        <v>#REF!</v>
      </c>
      <c r="DV26" s="93" t="e">
        <f t="shared" si="71"/>
        <v>#REF!</v>
      </c>
      <c r="DW26" s="93" t="e">
        <f t="shared" si="72"/>
        <v>#REF!</v>
      </c>
      <c r="DX26" s="93" t="e">
        <f t="shared" si="73"/>
        <v>#REF!</v>
      </c>
      <c r="DY26" s="93" t="e">
        <f t="shared" si="74"/>
        <v>#REF!</v>
      </c>
      <c r="DZ26" s="93" t="e">
        <f t="shared" si="75"/>
        <v>#REF!</v>
      </c>
      <c r="EA26" s="93" t="e">
        <f t="shared" si="76"/>
        <v>#REF!</v>
      </c>
      <c r="EB26" s="93" t="e">
        <f t="shared" si="77"/>
        <v>#REF!</v>
      </c>
      <c r="EC26" s="93" t="e">
        <f t="shared" si="78"/>
        <v>#REF!</v>
      </c>
      <c r="ED26" s="93" t="e">
        <f t="shared" si="79"/>
        <v>#REF!</v>
      </c>
      <c r="EE26" s="94" t="e">
        <f t="shared" si="80"/>
        <v>#REF!</v>
      </c>
      <c r="EF26" s="95" t="e">
        <f t="shared" si="4"/>
        <v>#REF!</v>
      </c>
      <c r="EG26" s="96" t="e">
        <f t="shared" si="5"/>
        <v>#REF!</v>
      </c>
      <c r="EH26" s="96" t="e">
        <f t="shared" si="6"/>
        <v>#REF!</v>
      </c>
      <c r="EI26" s="96" t="e">
        <f t="shared" si="7"/>
        <v>#REF!</v>
      </c>
      <c r="EJ26" s="96" t="e">
        <f t="shared" si="8"/>
        <v>#REF!</v>
      </c>
      <c r="EK26" s="96" t="e">
        <f t="shared" si="9"/>
        <v>#REF!</v>
      </c>
      <c r="EL26" s="96" t="e">
        <f t="shared" si="10"/>
        <v>#REF!</v>
      </c>
      <c r="EM26" s="96" t="e">
        <f t="shared" si="11"/>
        <v>#REF!</v>
      </c>
      <c r="EN26" s="96" t="e">
        <f t="shared" si="12"/>
        <v>#REF!</v>
      </c>
      <c r="EO26" s="96" t="e">
        <f t="shared" si="13"/>
        <v>#REF!</v>
      </c>
      <c r="EP26" s="96" t="e">
        <f t="shared" si="14"/>
        <v>#REF!</v>
      </c>
      <c r="EQ26" s="96" t="e">
        <f t="shared" si="15"/>
        <v>#REF!</v>
      </c>
      <c r="ER26" s="96" t="e">
        <f t="shared" si="16"/>
        <v>#REF!</v>
      </c>
      <c r="ES26" s="96" t="e">
        <f t="shared" si="17"/>
        <v>#REF!</v>
      </c>
      <c r="ET26" s="96" t="e">
        <f t="shared" si="18"/>
        <v>#REF!</v>
      </c>
      <c r="EU26" s="96" t="e">
        <f t="shared" si="19"/>
        <v>#REF!</v>
      </c>
      <c r="EV26" s="96" t="e">
        <f t="shared" si="20"/>
        <v>#REF!</v>
      </c>
      <c r="EW26" s="96" t="e">
        <f t="shared" si="21"/>
        <v>#REF!</v>
      </c>
      <c r="EX26" s="96" t="e">
        <f t="shared" si="22"/>
        <v>#REF!</v>
      </c>
      <c r="EY26" s="96" t="e">
        <f t="shared" si="23"/>
        <v>#REF!</v>
      </c>
      <c r="EZ26" s="96" t="e">
        <f t="shared" si="24"/>
        <v>#REF!</v>
      </c>
      <c r="FA26" s="96" t="e">
        <f t="shared" si="25"/>
        <v>#REF!</v>
      </c>
      <c r="FB26" s="96" t="e">
        <f t="shared" si="26"/>
        <v>#REF!</v>
      </c>
      <c r="FC26" s="96" t="e">
        <f t="shared" si="27"/>
        <v>#REF!</v>
      </c>
      <c r="FD26" s="96" t="e">
        <f t="shared" si="28"/>
        <v>#REF!</v>
      </c>
      <c r="FE26" s="97" t="e">
        <f t="shared" si="29"/>
        <v>#REF!</v>
      </c>
    </row>
    <row r="27" spans="1:161" x14ac:dyDescent="0.2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row>
    <row r="152" spans="1:1" x14ac:dyDescent="0.25">
      <c r="A152" s="8"/>
    </row>
    <row r="153" spans="1:1" x14ac:dyDescent="0.25">
      <c r="A153" s="8"/>
    </row>
    <row r="154" spans="1:1" x14ac:dyDescent="0.25">
      <c r="A154"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sheetData>
  <mergeCells count="7">
    <mergeCell ref="DF1:EE1"/>
    <mergeCell ref="EF1:FE1"/>
    <mergeCell ref="B2:D2"/>
    <mergeCell ref="F1:AE1"/>
    <mergeCell ref="AF1:BE1"/>
    <mergeCell ref="BF1:CE1"/>
    <mergeCell ref="CF1:DE1"/>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710-2E20-4E1E-B701-3C36E5E145EC}">
  <dimension ref="A1:AC53"/>
  <sheetViews>
    <sheetView showGridLines="0" workbookViewId="0">
      <selection activeCell="AB12" activeCellId="1" sqref="AB17:AB53 AB2:AB12"/>
    </sheetView>
  </sheetViews>
  <sheetFormatPr defaultRowHeight="12.9" x14ac:dyDescent="0.25"/>
  <cols>
    <col min="1" max="1" width="16.7265625" bestFit="1" customWidth="1"/>
    <col min="2" max="27" width="4.453125" customWidth="1"/>
  </cols>
  <sheetData>
    <row r="1" spans="1:29" s="1" customFormat="1" ht="107.5" x14ac:dyDescent="0.25">
      <c r="B1" s="1" t="s">
        <v>120</v>
      </c>
      <c r="C1" s="1" t="s">
        <v>122</v>
      </c>
      <c r="D1" s="1" t="s">
        <v>93</v>
      </c>
      <c r="E1" s="1" t="s">
        <v>88</v>
      </c>
      <c r="F1" s="1" t="s">
        <v>123</v>
      </c>
      <c r="G1" s="1" t="s">
        <v>5</v>
      </c>
      <c r="H1" s="1" t="s">
        <v>124</v>
      </c>
      <c r="I1" s="1" t="s">
        <v>125</v>
      </c>
      <c r="J1" s="1" t="s">
        <v>89</v>
      </c>
      <c r="K1" s="1" t="s">
        <v>94</v>
      </c>
      <c r="L1" s="1" t="s">
        <v>7</v>
      </c>
      <c r="M1" s="1" t="s">
        <v>80</v>
      </c>
      <c r="N1" s="1" t="s">
        <v>127</v>
      </c>
      <c r="O1" s="1" t="s">
        <v>4</v>
      </c>
      <c r="P1" s="1" t="s">
        <v>128</v>
      </c>
      <c r="Q1" s="1" t="s">
        <v>130</v>
      </c>
      <c r="R1" s="1" t="s">
        <v>139</v>
      </c>
      <c r="S1" s="1" t="s">
        <v>131</v>
      </c>
      <c r="T1" s="1" t="s">
        <v>132</v>
      </c>
      <c r="U1" s="1" t="s">
        <v>132</v>
      </c>
      <c r="V1" s="1" t="s">
        <v>6</v>
      </c>
      <c r="W1" s="1" t="s">
        <v>134</v>
      </c>
      <c r="X1" s="1" t="s">
        <v>135</v>
      </c>
      <c r="Y1" s="1" t="s">
        <v>136</v>
      </c>
      <c r="Z1" s="1" t="s">
        <v>92</v>
      </c>
      <c r="AA1" s="1" t="s">
        <v>137</v>
      </c>
    </row>
    <row r="2" spans="1:29" x14ac:dyDescent="0.25">
      <c r="A2" t="e">
        <f>Batting!#REF!</f>
        <v>#REF!</v>
      </c>
      <c r="B2" t="e">
        <f>IF(AND(Batting!#REF!&gt;=0,Batting!#REF!="*"),Batting!#REF!,IF(Batting!#REF!="dnb",0,IF(AND(Batting!#REF!&lt;&gt;"",Batting!#REF!=""),Batting!#REF!-7,0)))</f>
        <v>#REF!</v>
      </c>
      <c r="C2" t="e">
        <f>IF(AND(Batting!#REF!&gt;=0,Batting!#REF!="*"),Batting!#REF!,IF(Batting!#REF!="dnb",0,IF(AND(Batting!#REF!&lt;&gt;"",Batting!#REF!=""),Batting!#REF!-7,0)))</f>
        <v>#REF!</v>
      </c>
      <c r="D2" t="e">
        <f>IF(AND(Batting!#REF!&gt;=0,Batting!#REF!="*"),Batting!#REF!,IF(Batting!#REF!="dnb",0,IF(AND(Batting!#REF!&lt;&gt;"",Batting!#REF!=""),Batting!#REF!-7,0)))</f>
        <v>#REF!</v>
      </c>
      <c r="E2" t="e">
        <f>IF(AND(Batting!#REF!&gt;=0,Batting!#REF!="*"),Batting!#REF!,IF(Batting!#REF!="dnb",0,IF(AND(Batting!#REF!&lt;&gt;"",Batting!#REF!=""),Batting!#REF!-7,0)))</f>
        <v>#REF!</v>
      </c>
      <c r="F2" t="e">
        <f>IF(AND(Batting!#REF!&gt;=0,Batting!#REF!="*"),Batting!#REF!,IF(Batting!#REF!="dnb",0,IF(AND(Batting!#REF!&lt;&gt;"",Batting!#REF!=""),Batting!#REF!-7,0)))</f>
        <v>#REF!</v>
      </c>
      <c r="G2" t="e">
        <f>IF(AND(Batting!#REF!&gt;=0,Batting!#REF!="*"),Batting!#REF!,IF(Batting!#REF!="dnb",0,IF(AND(Batting!#REF!&lt;&gt;"",Batting!#REF!=""),Batting!#REF!-7,0)))</f>
        <v>#REF!</v>
      </c>
      <c r="H2" t="e">
        <f>IF(AND(Batting!#REF!&gt;=0,Batting!#REF!="*"),Batting!#REF!,IF(Batting!#REF!="dnb",0,IF(AND(Batting!#REF!&lt;&gt;"",Batting!#REF!=""),Batting!#REF!-7,0)))</f>
        <v>#REF!</v>
      </c>
      <c r="I2" t="e">
        <f>IF(AND(Batting!#REF!&gt;=0,Batting!#REF!="*"),Batting!#REF!,IF(Batting!#REF!="dnb",0,IF(AND(Batting!#REF!&lt;&gt;"",Batting!#REF!=""),Batting!#REF!-7,0)))</f>
        <v>#REF!</v>
      </c>
      <c r="J2" t="e">
        <f>IF(AND(Batting!#REF!&gt;=0,Batting!#REF!="*"),Batting!#REF!,IF(Batting!#REF!="dnb",0,IF(AND(Batting!#REF!&lt;&gt;"",Batting!#REF!=""),Batting!#REF!-7,0)))</f>
        <v>#REF!</v>
      </c>
      <c r="K2" t="e">
        <f>IF(AND(Batting!#REF!&gt;=0,Batting!#REF!="*"),Batting!#REF!,IF(Batting!#REF!="dnb",0,IF(AND(Batting!#REF!&lt;&gt;"",Batting!#REF!=""),Batting!#REF!-7,0)))</f>
        <v>#REF!</v>
      </c>
      <c r="L2" t="e">
        <f>IF(AND(Batting!#REF!&gt;=0,Batting!#REF!="*"),Batting!#REF!,IF(Batting!#REF!="dnb",0,IF(AND(Batting!#REF!&lt;&gt;"",Batting!#REF!=""),Batting!#REF!-7,0)))</f>
        <v>#REF!</v>
      </c>
      <c r="M2" t="e">
        <f>IF(AND(Batting!#REF!&gt;=0,Batting!#REF!="*"),Batting!#REF!,IF(Batting!#REF!="dnb",0,IF(AND(Batting!#REF!&lt;&gt;"",Batting!#REF!=""),Batting!#REF!-7,0)))</f>
        <v>#REF!</v>
      </c>
      <c r="N2" t="e">
        <f>IF(AND(Batting!#REF!&gt;=0,Batting!#REF!="*"),Batting!#REF!,IF(Batting!#REF!="dnb",0,IF(AND(Batting!#REF!&lt;&gt;"",Batting!#REF!=""),Batting!#REF!-7,0)))</f>
        <v>#REF!</v>
      </c>
      <c r="O2" t="e">
        <f>IF(AND(Batting!#REF!&gt;=0,Batting!#REF!="*"),Batting!#REF!,IF(Batting!#REF!="dnb",0,IF(AND(Batting!#REF!&lt;&gt;"",Batting!#REF!=""),Batting!#REF!-7,0)))</f>
        <v>#REF!</v>
      </c>
      <c r="P2" t="e">
        <f>IF(AND(Batting!#REF!&gt;=0,Batting!#REF!="*"),Batting!#REF!,IF(Batting!#REF!="dnb",0,IF(AND(Batting!#REF!&lt;&gt;"",Batting!#REF!=""),Batting!#REF!-7,0)))</f>
        <v>#REF!</v>
      </c>
      <c r="Q2" t="e">
        <f>IF(AND(Batting!#REF!&gt;=0,Batting!#REF!="*"),Batting!#REF!,IF(Batting!#REF!="dnb",0,IF(AND(Batting!#REF!&lt;&gt;"",Batting!#REF!=""),Batting!#REF!-7,0)))</f>
        <v>#REF!</v>
      </c>
      <c r="R2" t="e">
        <f>IF(AND(Batting!#REF!&gt;=0,Batting!#REF!="*"),Batting!#REF!,IF(Batting!#REF!="dnb",0,IF(AND(Batting!#REF!&lt;&gt;"",Batting!#REF!=""),Batting!#REF!-7,0)))</f>
        <v>#REF!</v>
      </c>
      <c r="S2" t="e">
        <f>IF(AND(Batting!#REF!&gt;=0,Batting!#REF!="*"),Batting!#REF!,IF(Batting!#REF!="dnb",0,IF(AND(Batting!#REF!&lt;&gt;"",Batting!#REF!=""),Batting!#REF!-7,0)))</f>
        <v>#REF!</v>
      </c>
      <c r="T2" t="e">
        <f>IF(AND(Batting!#REF!&gt;=0,Batting!#REF!="*"),Batting!#REF!,IF(Batting!#REF!="dnb",0,IF(AND(Batting!#REF!&lt;&gt;"",Batting!#REF!=""),Batting!#REF!-7,0)))</f>
        <v>#REF!</v>
      </c>
      <c r="U2" t="e">
        <f>IF(AND(Batting!#REF!&gt;=0,Batting!#REF!="*"),Batting!#REF!,IF(Batting!#REF!="dnb",0,IF(AND(Batting!#REF!&lt;&gt;"",Batting!#REF!=""),Batting!#REF!-7,0)))</f>
        <v>#REF!</v>
      </c>
      <c r="V2" t="e">
        <f>IF(AND(Batting!#REF!&gt;=0,Batting!#REF!="*"),Batting!#REF!,IF(Batting!#REF!="dnb",0,IF(AND(Batting!#REF!&lt;&gt;"",Batting!#REF!=""),Batting!#REF!-7,0)))</f>
        <v>#REF!</v>
      </c>
      <c r="W2" t="e">
        <f>IF(AND(Batting!#REF!&gt;=0,Batting!#REF!="*"),Batting!#REF!,IF(Batting!#REF!="dnb",0,IF(AND(Batting!#REF!&lt;&gt;"",Batting!#REF!=""),Batting!#REF!-7,0)))</f>
        <v>#REF!</v>
      </c>
      <c r="X2" t="e">
        <f>IF(AND(Batting!#REF!&gt;=0,Batting!#REF!="*"),Batting!#REF!,IF(Batting!#REF!="dnb",0,IF(AND(Batting!#REF!&lt;&gt;"",Batting!#REF!=""),Batting!#REF!-7,0)))</f>
        <v>#REF!</v>
      </c>
      <c r="Y2" t="e">
        <f>IF(AND(Batting!#REF!&gt;=0,Batting!#REF!="*"),Batting!#REF!,IF(Batting!#REF!="dnb",0,IF(AND(Batting!#REF!&lt;&gt;"",Batting!#REF!=""),Batting!#REF!-7,0)))</f>
        <v>#REF!</v>
      </c>
      <c r="Z2" t="e">
        <f>IF(AND(Batting!#REF!&gt;=0,Batting!#REF!="*"),Batting!#REF!,IF(Batting!#REF!="dnb",0,IF(AND(Batting!#REF!&lt;&gt;"",Batting!#REF!=""),Batting!#REF!-7,0)))</f>
        <v>#REF!</v>
      </c>
      <c r="AA2" t="e">
        <f>IF(AND(Batting!#REF!&gt;=0,Batting!#REF!="*"),Batting!#REF!,IF(Batting!#REF!="dnb",0,IF(AND(Batting!#REF!&lt;&gt;"",Batting!#REF!=""),Batting!#REF!-7,0)))</f>
        <v>#REF!</v>
      </c>
      <c r="AB2" t="e">
        <f>SUM(B2:AA2)</f>
        <v>#REF!</v>
      </c>
      <c r="AC2" t="e">
        <f>VLOOKUP($A2,'Club Champion'!$C$4:$AA$59,26,FALSE)-AB2</f>
        <v>#REF!</v>
      </c>
    </row>
    <row r="3" spans="1:29" x14ac:dyDescent="0.25">
      <c r="A3" t="e">
        <f>Batting!#REF!</f>
        <v>#REF!</v>
      </c>
      <c r="B3" t="e">
        <f>IF(AND(Batting!#REF!&gt;=0,Batting!#REF!="*"),Batting!#REF!,IF(Batting!#REF!="dnb",0,IF(AND(Batting!#REF!&lt;&gt;"",Batting!#REF!=""),Batting!#REF!-7,0)))</f>
        <v>#REF!</v>
      </c>
      <c r="C3" t="e">
        <f>IF(AND(Batting!#REF!&gt;=0,Batting!#REF!="*"),Batting!#REF!,IF(Batting!#REF!="dnb",0,IF(AND(Batting!#REF!&lt;&gt;"",Batting!#REF!=""),Batting!#REF!-7,0)))</f>
        <v>#REF!</v>
      </c>
      <c r="D3" t="e">
        <f>IF(AND(Batting!#REF!&gt;=0,Batting!#REF!="*"),Batting!#REF!,IF(Batting!#REF!="dnb",0,IF(AND(Batting!#REF!&lt;&gt;"",Batting!#REF!=""),Batting!#REF!-7,0)))</f>
        <v>#REF!</v>
      </c>
      <c r="E3" t="e">
        <f>IF(AND(Batting!#REF!&gt;=0,Batting!#REF!="*"),Batting!#REF!,IF(Batting!#REF!="dnb",0,IF(AND(Batting!#REF!&lt;&gt;"",Batting!#REF!=""),Batting!#REF!-7,0)))</f>
        <v>#REF!</v>
      </c>
      <c r="F3" t="e">
        <f>IF(AND(Batting!#REF!&gt;=0,Batting!#REF!="*"),Batting!#REF!,IF(Batting!#REF!="dnb",0,IF(AND(Batting!#REF!&lt;&gt;"",Batting!#REF!=""),Batting!#REF!-7,0)))</f>
        <v>#REF!</v>
      </c>
      <c r="G3" t="e">
        <f>IF(AND(Batting!#REF!&gt;=0,Batting!#REF!="*"),Batting!#REF!,IF(Batting!#REF!="dnb",0,IF(AND(Batting!#REF!&lt;&gt;"",Batting!#REF!=""),Batting!#REF!-7,0)))</f>
        <v>#REF!</v>
      </c>
      <c r="H3" t="e">
        <f>IF(AND(Batting!#REF!&gt;=0,Batting!#REF!="*"),Batting!#REF!,IF(Batting!#REF!="dnb",0,IF(AND(Batting!#REF!&lt;&gt;"",Batting!#REF!=""),Batting!#REF!-7,0)))</f>
        <v>#REF!</v>
      </c>
      <c r="I3" t="e">
        <f>IF(AND(Batting!#REF!&gt;=0,Batting!#REF!="*"),Batting!#REF!,IF(Batting!#REF!="dnb",0,IF(AND(Batting!#REF!&lt;&gt;"",Batting!#REF!=""),Batting!#REF!-7,0)))</f>
        <v>#REF!</v>
      </c>
      <c r="J3" t="e">
        <f>IF(AND(Batting!#REF!&gt;=0,Batting!#REF!="*"),Batting!#REF!,IF(Batting!#REF!="dnb",0,IF(AND(Batting!#REF!&lt;&gt;"",Batting!#REF!=""),Batting!#REF!-7,0)))</f>
        <v>#REF!</v>
      </c>
      <c r="K3" t="e">
        <f>IF(AND(Batting!#REF!&gt;=0,Batting!#REF!="*"),Batting!#REF!,IF(Batting!#REF!="dnb",0,IF(AND(Batting!#REF!&lt;&gt;"",Batting!#REF!=""),Batting!#REF!-7,0)))</f>
        <v>#REF!</v>
      </c>
      <c r="L3" t="e">
        <f>IF(AND(Batting!#REF!&gt;=0,Batting!#REF!="*"),Batting!#REF!,IF(Batting!#REF!="dnb",0,IF(AND(Batting!#REF!&lt;&gt;"",Batting!#REF!=""),Batting!#REF!-7,0)))</f>
        <v>#REF!</v>
      </c>
      <c r="M3" t="e">
        <f>IF(AND(Batting!#REF!&gt;=0,Batting!#REF!="*"),Batting!#REF!,IF(Batting!#REF!="dnb",0,IF(AND(Batting!#REF!&lt;&gt;"",Batting!#REF!=""),Batting!#REF!-7,0)))</f>
        <v>#REF!</v>
      </c>
      <c r="N3" t="e">
        <f>IF(AND(Batting!#REF!&gt;=0,Batting!#REF!="*"),Batting!#REF!,IF(Batting!#REF!="dnb",0,IF(AND(Batting!#REF!&lt;&gt;"",Batting!#REF!=""),Batting!#REF!-7,0)))</f>
        <v>#REF!</v>
      </c>
      <c r="O3" t="e">
        <f>IF(AND(Batting!#REF!&gt;=0,Batting!#REF!="*"),Batting!#REF!,IF(Batting!#REF!="dnb",0,IF(AND(Batting!#REF!&lt;&gt;"",Batting!#REF!=""),Batting!#REF!-7,0)))</f>
        <v>#REF!</v>
      </c>
      <c r="P3" t="e">
        <f>IF(AND(Batting!#REF!&gt;=0,Batting!#REF!="*"),Batting!#REF!,IF(Batting!#REF!="dnb",0,IF(AND(Batting!#REF!&lt;&gt;"",Batting!#REF!=""),Batting!#REF!-7,0)))</f>
        <v>#REF!</v>
      </c>
      <c r="Q3" t="e">
        <f>IF(AND(Batting!#REF!&gt;=0,Batting!#REF!="*"),Batting!#REF!,IF(Batting!#REF!="dnb",0,IF(AND(Batting!#REF!&lt;&gt;"",Batting!#REF!=""),Batting!#REF!-7,0)))</f>
        <v>#REF!</v>
      </c>
      <c r="R3" t="e">
        <f>IF(AND(Batting!#REF!&gt;=0,Batting!#REF!="*"),Batting!#REF!,IF(Batting!#REF!="dnb",0,IF(AND(Batting!#REF!&lt;&gt;"",Batting!#REF!=""),Batting!#REF!-7,0)))</f>
        <v>#REF!</v>
      </c>
      <c r="S3" t="e">
        <f>IF(AND(Batting!#REF!&gt;=0,Batting!#REF!="*"),Batting!#REF!,IF(Batting!#REF!="dnb",0,IF(AND(Batting!#REF!&lt;&gt;"",Batting!#REF!=""),Batting!#REF!-7,0)))</f>
        <v>#REF!</v>
      </c>
      <c r="T3" t="e">
        <f>IF(AND(Batting!#REF!&gt;=0,Batting!#REF!="*"),Batting!#REF!,IF(Batting!#REF!="dnb",0,IF(AND(Batting!#REF!&lt;&gt;"",Batting!#REF!=""),Batting!#REF!-7,0)))</f>
        <v>#REF!</v>
      </c>
      <c r="U3" t="e">
        <f>IF(AND(Batting!#REF!&gt;=0,Batting!#REF!="*"),Batting!#REF!,IF(Batting!#REF!="dnb",0,IF(AND(Batting!#REF!&lt;&gt;"",Batting!#REF!=""),Batting!#REF!-7,0)))</f>
        <v>#REF!</v>
      </c>
      <c r="V3" t="e">
        <f>IF(AND(Batting!#REF!&gt;=0,Batting!#REF!="*"),Batting!#REF!,IF(Batting!#REF!="dnb",0,IF(AND(Batting!#REF!&lt;&gt;"",Batting!#REF!=""),Batting!#REF!-7,0)))</f>
        <v>#REF!</v>
      </c>
      <c r="W3" t="e">
        <f>IF(AND(Batting!#REF!&gt;=0,Batting!#REF!="*"),Batting!#REF!,IF(Batting!#REF!="dnb",0,IF(AND(Batting!#REF!&lt;&gt;"",Batting!#REF!=""),Batting!#REF!-7,0)))</f>
        <v>#REF!</v>
      </c>
      <c r="X3" t="e">
        <f>IF(AND(Batting!#REF!&gt;=0,Batting!#REF!="*"),Batting!#REF!,IF(Batting!#REF!="dnb",0,IF(AND(Batting!#REF!&lt;&gt;"",Batting!#REF!=""),Batting!#REF!-7,0)))</f>
        <v>#REF!</v>
      </c>
      <c r="Y3" t="e">
        <f>IF(AND(Batting!#REF!&gt;=0,Batting!#REF!="*"),Batting!#REF!,IF(Batting!#REF!="dnb",0,IF(AND(Batting!#REF!&lt;&gt;"",Batting!#REF!=""),Batting!#REF!-7,0)))</f>
        <v>#REF!</v>
      </c>
      <c r="Z3" t="e">
        <f>IF(AND(Batting!#REF!&gt;=0,Batting!#REF!="*"),Batting!#REF!,IF(Batting!#REF!="dnb",0,IF(AND(Batting!#REF!&lt;&gt;"",Batting!#REF!=""),Batting!#REF!-7,0)))</f>
        <v>#REF!</v>
      </c>
      <c r="AA3" t="e">
        <f>IF(AND(Batting!#REF!&gt;=0,Batting!#REF!="*"),Batting!#REF!,IF(Batting!#REF!="dnb",0,IF(AND(Batting!#REF!&lt;&gt;"",Batting!#REF!=""),Batting!#REF!-7,0)))</f>
        <v>#REF!</v>
      </c>
      <c r="AB3" t="e">
        <f t="shared" ref="AB3:AB48" si="0">SUM(B3:AA3)</f>
        <v>#REF!</v>
      </c>
      <c r="AC3" t="e">
        <f>VLOOKUP($A3,'Club Champion'!$C$4:$AA$59,26,FALSE)-AB3</f>
        <v>#REF!</v>
      </c>
    </row>
    <row r="4" spans="1:29" x14ac:dyDescent="0.25">
      <c r="A4" t="e">
        <f>Batting!#REF!</f>
        <v>#REF!</v>
      </c>
      <c r="B4" t="e">
        <f>IF(AND(Batting!#REF!&gt;=0,Batting!#REF!="*"),Batting!#REF!,IF(Batting!#REF!="dnb",0,IF(AND(Batting!#REF!&lt;&gt;"",Batting!#REF!=""),Batting!#REF!-7,0)))</f>
        <v>#REF!</v>
      </c>
      <c r="C4" t="e">
        <f>IF(AND(Batting!#REF!&gt;=0,Batting!#REF!="*"),Batting!#REF!,IF(Batting!#REF!="dnb",0,IF(AND(Batting!#REF!&lt;&gt;"",Batting!#REF!=""),Batting!#REF!-7,0)))</f>
        <v>#REF!</v>
      </c>
      <c r="D4" t="e">
        <f>IF(AND(Batting!#REF!&gt;=0,Batting!#REF!="*"),Batting!#REF!,IF(Batting!#REF!="dnb",0,IF(AND(Batting!#REF!&lt;&gt;"",Batting!#REF!=""),Batting!#REF!-7,0)))</f>
        <v>#REF!</v>
      </c>
      <c r="E4" t="e">
        <f>IF(AND(Batting!#REF!&gt;=0,Batting!#REF!="*"),Batting!#REF!,IF(Batting!#REF!="dnb",0,IF(AND(Batting!#REF!&lt;&gt;"",Batting!#REF!=""),Batting!#REF!-7,0)))</f>
        <v>#REF!</v>
      </c>
      <c r="F4" t="e">
        <f>IF(AND(Batting!#REF!&gt;=0,Batting!#REF!="*"),Batting!#REF!,IF(Batting!#REF!="dnb",0,IF(AND(Batting!#REF!&lt;&gt;"",Batting!#REF!=""),Batting!#REF!-7,0)))</f>
        <v>#REF!</v>
      </c>
      <c r="G4" t="e">
        <f>IF(AND(Batting!#REF!&gt;=0,Batting!#REF!="*"),Batting!#REF!,IF(Batting!#REF!="dnb",0,IF(AND(Batting!#REF!&lt;&gt;"",Batting!#REF!=""),Batting!#REF!-7,0)))</f>
        <v>#REF!</v>
      </c>
      <c r="H4" t="e">
        <f>IF(AND(Batting!#REF!&gt;=0,Batting!#REF!="*"),Batting!#REF!,IF(Batting!#REF!="dnb",0,IF(AND(Batting!#REF!&lt;&gt;"",Batting!#REF!=""),Batting!#REF!-7,0)))</f>
        <v>#REF!</v>
      </c>
      <c r="I4" t="e">
        <f>IF(AND(Batting!#REF!&gt;=0,Batting!#REF!="*"),Batting!#REF!,IF(Batting!#REF!="dnb",0,IF(AND(Batting!#REF!&lt;&gt;"",Batting!#REF!=""),Batting!#REF!-7,0)))</f>
        <v>#REF!</v>
      </c>
      <c r="J4" t="e">
        <f>IF(AND(Batting!#REF!&gt;=0,Batting!#REF!="*"),Batting!#REF!,IF(Batting!#REF!="dnb",0,IF(AND(Batting!#REF!&lt;&gt;"",Batting!#REF!=""),Batting!#REF!-7,0)))</f>
        <v>#REF!</v>
      </c>
      <c r="K4" t="e">
        <f>IF(AND(Batting!#REF!&gt;=0,Batting!#REF!="*"),Batting!#REF!,IF(Batting!#REF!="dnb",0,IF(AND(Batting!#REF!&lt;&gt;"",Batting!#REF!=""),Batting!#REF!-7,0)))</f>
        <v>#REF!</v>
      </c>
      <c r="L4" t="e">
        <f>IF(AND(Batting!#REF!&gt;=0,Batting!#REF!="*"),Batting!#REF!,IF(Batting!#REF!="dnb",0,IF(AND(Batting!#REF!&lt;&gt;"",Batting!#REF!=""),Batting!#REF!-7,0)))</f>
        <v>#REF!</v>
      </c>
      <c r="M4" t="e">
        <f>IF(AND(Batting!#REF!&gt;=0,Batting!#REF!="*"),Batting!#REF!,IF(Batting!#REF!="dnb",0,IF(AND(Batting!#REF!&lt;&gt;"",Batting!#REF!=""),Batting!#REF!-7,0)))</f>
        <v>#REF!</v>
      </c>
      <c r="N4" t="e">
        <f>IF(AND(Batting!#REF!&gt;=0,Batting!#REF!="*"),Batting!#REF!,IF(Batting!#REF!="dnb",0,IF(AND(Batting!#REF!&lt;&gt;"",Batting!#REF!=""),Batting!#REF!-7,0)))</f>
        <v>#REF!</v>
      </c>
      <c r="O4" t="e">
        <f>IF(AND(Batting!#REF!&gt;=0,Batting!#REF!="*"),Batting!#REF!,IF(Batting!#REF!="dnb",0,IF(AND(Batting!#REF!&lt;&gt;"",Batting!#REF!=""),Batting!#REF!-7,0)))</f>
        <v>#REF!</v>
      </c>
      <c r="P4" t="e">
        <f>IF(AND(Batting!#REF!&gt;=0,Batting!#REF!="*"),Batting!#REF!,IF(Batting!#REF!="dnb",0,IF(AND(Batting!#REF!&lt;&gt;"",Batting!#REF!=""),Batting!#REF!-7,0)))</f>
        <v>#REF!</v>
      </c>
      <c r="Q4" t="e">
        <f>IF(AND(Batting!#REF!&gt;=0,Batting!#REF!="*"),Batting!#REF!,IF(Batting!#REF!="dnb",0,IF(AND(Batting!#REF!&lt;&gt;"",Batting!#REF!=""),Batting!#REF!-7,0)))</f>
        <v>#REF!</v>
      </c>
      <c r="R4" t="e">
        <f>IF(AND(Batting!#REF!&gt;=0,Batting!#REF!="*"),Batting!#REF!,IF(Batting!#REF!="dnb",0,IF(AND(Batting!#REF!&lt;&gt;"",Batting!#REF!=""),Batting!#REF!-7,0)))</f>
        <v>#REF!</v>
      </c>
      <c r="S4" t="e">
        <f>IF(AND(Batting!#REF!&gt;=0,Batting!#REF!="*"),Batting!#REF!,IF(Batting!#REF!="dnb",0,IF(AND(Batting!#REF!&lt;&gt;"",Batting!#REF!=""),Batting!#REF!-7,0)))</f>
        <v>#REF!</v>
      </c>
      <c r="T4" t="e">
        <f>IF(AND(Batting!#REF!&gt;=0,Batting!#REF!="*"),Batting!#REF!,IF(Batting!#REF!="dnb",0,IF(AND(Batting!#REF!&lt;&gt;"",Batting!#REF!=""),Batting!#REF!-7,0)))</f>
        <v>#REF!</v>
      </c>
      <c r="U4" t="e">
        <f>IF(AND(Batting!#REF!&gt;=0,Batting!#REF!="*"),Batting!#REF!,IF(Batting!#REF!="dnb",0,IF(AND(Batting!#REF!&lt;&gt;"",Batting!#REF!=""),Batting!#REF!-7,0)))</f>
        <v>#REF!</v>
      </c>
      <c r="V4" t="e">
        <f>IF(AND(Batting!#REF!&gt;=0,Batting!#REF!="*"),Batting!#REF!,IF(Batting!#REF!="dnb",0,IF(AND(Batting!#REF!&lt;&gt;"",Batting!#REF!=""),Batting!#REF!-7,0)))</f>
        <v>#REF!</v>
      </c>
      <c r="W4" t="e">
        <f>IF(AND(Batting!#REF!&gt;=0,Batting!#REF!="*"),Batting!#REF!,IF(Batting!#REF!="dnb",0,IF(AND(Batting!#REF!&lt;&gt;"",Batting!#REF!=""),Batting!#REF!-7,0)))</f>
        <v>#REF!</v>
      </c>
      <c r="X4" t="e">
        <f>IF(AND(Batting!#REF!&gt;=0,Batting!#REF!="*"),Batting!#REF!,IF(Batting!#REF!="dnb",0,IF(AND(Batting!#REF!&lt;&gt;"",Batting!#REF!=""),Batting!#REF!-7,0)))</f>
        <v>#REF!</v>
      </c>
      <c r="Y4" t="e">
        <f>IF(AND(Batting!#REF!&gt;=0,Batting!#REF!="*"),Batting!#REF!,IF(Batting!#REF!="dnb",0,IF(AND(Batting!#REF!&lt;&gt;"",Batting!#REF!=""),Batting!#REF!-7,0)))</f>
        <v>#REF!</v>
      </c>
      <c r="Z4" t="e">
        <f>IF(AND(Batting!#REF!&gt;=0,Batting!#REF!="*"),Batting!#REF!,IF(Batting!#REF!="dnb",0,IF(AND(Batting!#REF!&lt;&gt;"",Batting!#REF!=""),Batting!#REF!-7,0)))</f>
        <v>#REF!</v>
      </c>
      <c r="AA4" t="e">
        <f>IF(AND(Batting!#REF!&gt;=0,Batting!#REF!="*"),Batting!#REF!,IF(Batting!#REF!="dnb",0,IF(AND(Batting!#REF!&lt;&gt;"",Batting!#REF!=""),Batting!#REF!-7,0)))</f>
        <v>#REF!</v>
      </c>
      <c r="AB4" t="e">
        <f t="shared" si="0"/>
        <v>#REF!</v>
      </c>
      <c r="AC4" t="e">
        <f>VLOOKUP($A4,'Club Champion'!$C$4:$AA$59,26,FALSE)-AB4</f>
        <v>#REF!</v>
      </c>
    </row>
    <row r="5" spans="1:29" x14ac:dyDescent="0.25">
      <c r="A5" t="e">
        <f>Batting!#REF!</f>
        <v>#REF!</v>
      </c>
      <c r="B5" t="e">
        <f>IF(AND(Batting!#REF!&gt;=0,Batting!#REF!="*"),Batting!#REF!,IF(Batting!#REF!="dnb",0,IF(AND(Batting!#REF!&lt;&gt;"",Batting!#REF!=""),Batting!#REF!-7,0)))</f>
        <v>#REF!</v>
      </c>
      <c r="C5" t="e">
        <f>IF(AND(Batting!#REF!&gt;=0,Batting!#REF!="*"),Batting!#REF!,IF(Batting!#REF!="dnb",0,IF(AND(Batting!#REF!&lt;&gt;"",Batting!#REF!=""),Batting!#REF!-7,0)))</f>
        <v>#REF!</v>
      </c>
      <c r="D5" t="e">
        <f>IF(AND(Batting!#REF!&gt;=0,Batting!#REF!="*"),Batting!#REF!,IF(Batting!#REF!="dnb",0,IF(AND(Batting!#REF!&lt;&gt;"",Batting!#REF!=""),Batting!#REF!-7,0)))</f>
        <v>#REF!</v>
      </c>
      <c r="E5" t="e">
        <f>IF(AND(Batting!#REF!&gt;=0,Batting!#REF!="*"),Batting!#REF!,IF(Batting!#REF!="dnb",0,IF(AND(Batting!#REF!&lt;&gt;"",Batting!#REF!=""),Batting!#REF!-7,0)))</f>
        <v>#REF!</v>
      </c>
      <c r="F5" t="e">
        <f>IF(AND(Batting!#REF!&gt;=0,Batting!#REF!="*"),Batting!#REF!,IF(Batting!#REF!="dnb",0,IF(AND(Batting!#REF!&lt;&gt;"",Batting!#REF!=""),Batting!#REF!-7,0)))</f>
        <v>#REF!</v>
      </c>
      <c r="G5" t="e">
        <f>IF(AND(Batting!#REF!&gt;=0,Batting!#REF!="*"),Batting!#REF!,IF(Batting!#REF!="dnb",0,IF(AND(Batting!#REF!&lt;&gt;"",Batting!#REF!=""),Batting!#REF!-7,0)))</f>
        <v>#REF!</v>
      </c>
      <c r="H5" t="e">
        <f>IF(AND(Batting!#REF!&gt;=0,Batting!#REF!="*"),Batting!#REF!,IF(Batting!#REF!="dnb",0,IF(AND(Batting!#REF!&lt;&gt;"",Batting!#REF!=""),Batting!#REF!-7,0)))</f>
        <v>#REF!</v>
      </c>
      <c r="I5" t="e">
        <f>IF(AND(Batting!#REF!&gt;=0,Batting!#REF!="*"),Batting!#REF!,IF(Batting!#REF!="dnb",0,IF(AND(Batting!#REF!&lt;&gt;"",Batting!#REF!=""),Batting!#REF!-7,0)))</f>
        <v>#REF!</v>
      </c>
      <c r="J5" t="e">
        <f>IF(AND(Batting!#REF!&gt;=0,Batting!#REF!="*"),Batting!#REF!,IF(Batting!#REF!="dnb",0,IF(AND(Batting!#REF!&lt;&gt;"",Batting!#REF!=""),Batting!#REF!-7,0)))</f>
        <v>#REF!</v>
      </c>
      <c r="K5" t="e">
        <f>IF(AND(Batting!#REF!&gt;=0,Batting!#REF!="*"),Batting!#REF!,IF(Batting!#REF!="dnb",0,IF(AND(Batting!#REF!&lt;&gt;"",Batting!#REF!=""),Batting!#REF!-7,0)))</f>
        <v>#REF!</v>
      </c>
      <c r="L5" t="e">
        <f>IF(AND(Batting!#REF!&gt;=0,Batting!#REF!="*"),Batting!#REF!,IF(Batting!#REF!="dnb",0,IF(AND(Batting!#REF!&lt;&gt;"",Batting!#REF!=""),Batting!#REF!-7,0)))</f>
        <v>#REF!</v>
      </c>
      <c r="M5" t="e">
        <f>IF(AND(Batting!#REF!&gt;=0,Batting!#REF!="*"),Batting!#REF!,IF(Batting!#REF!="dnb",0,IF(AND(Batting!#REF!&lt;&gt;"",Batting!#REF!=""),Batting!#REF!-7,0)))</f>
        <v>#REF!</v>
      </c>
      <c r="N5" t="e">
        <f>IF(AND(Batting!#REF!&gt;=0,Batting!#REF!="*"),Batting!#REF!,IF(Batting!#REF!="dnb",0,IF(AND(Batting!#REF!&lt;&gt;"",Batting!#REF!=""),Batting!#REF!-7,0)))</f>
        <v>#REF!</v>
      </c>
      <c r="O5" t="e">
        <f>IF(AND(Batting!#REF!&gt;=0,Batting!#REF!="*"),Batting!#REF!,IF(Batting!#REF!="dnb",0,IF(AND(Batting!#REF!&lt;&gt;"",Batting!#REF!=""),Batting!#REF!-7,0)))</f>
        <v>#REF!</v>
      </c>
      <c r="P5" t="e">
        <f>IF(AND(Batting!#REF!&gt;=0,Batting!#REF!="*"),Batting!#REF!,IF(Batting!#REF!="dnb",0,IF(AND(Batting!#REF!&lt;&gt;"",Batting!#REF!=""),Batting!#REF!-7,0)))</f>
        <v>#REF!</v>
      </c>
      <c r="Q5" t="e">
        <f>IF(AND(Batting!#REF!&gt;=0,Batting!#REF!="*"),Batting!#REF!,IF(Batting!#REF!="dnb",0,IF(AND(Batting!#REF!&lt;&gt;"",Batting!#REF!=""),Batting!#REF!-7,0)))</f>
        <v>#REF!</v>
      </c>
      <c r="R5" t="e">
        <f>IF(AND(Batting!#REF!&gt;=0,Batting!#REF!="*"),Batting!#REF!,IF(Batting!#REF!="dnb",0,IF(AND(Batting!#REF!&lt;&gt;"",Batting!#REF!=""),Batting!#REF!-7,0)))</f>
        <v>#REF!</v>
      </c>
      <c r="S5" t="e">
        <f>IF(AND(Batting!#REF!&gt;=0,Batting!#REF!="*"),Batting!#REF!,IF(Batting!#REF!="dnb",0,IF(AND(Batting!#REF!&lt;&gt;"",Batting!#REF!=""),Batting!#REF!-7,0)))</f>
        <v>#REF!</v>
      </c>
      <c r="T5" t="e">
        <f>IF(AND(Batting!#REF!&gt;=0,Batting!#REF!="*"),Batting!#REF!,IF(Batting!#REF!="dnb",0,IF(AND(Batting!#REF!&lt;&gt;"",Batting!#REF!=""),Batting!#REF!-7,0)))</f>
        <v>#REF!</v>
      </c>
      <c r="U5" t="e">
        <f>IF(AND(Batting!#REF!&gt;=0,Batting!#REF!="*"),Batting!#REF!,IF(Batting!#REF!="dnb",0,IF(AND(Batting!#REF!&lt;&gt;"",Batting!#REF!=""),Batting!#REF!-7,0)))</f>
        <v>#REF!</v>
      </c>
      <c r="V5" t="e">
        <f>IF(AND(Batting!#REF!&gt;=0,Batting!#REF!="*"),Batting!#REF!,IF(Batting!#REF!="dnb",0,IF(AND(Batting!#REF!&lt;&gt;"",Batting!#REF!=""),Batting!#REF!-7,0)))</f>
        <v>#REF!</v>
      </c>
      <c r="W5" t="e">
        <f>IF(AND(Batting!#REF!&gt;=0,Batting!#REF!="*"),Batting!#REF!,IF(Batting!#REF!="dnb",0,IF(AND(Batting!#REF!&lt;&gt;"",Batting!#REF!=""),Batting!#REF!-7,0)))</f>
        <v>#REF!</v>
      </c>
      <c r="X5" t="e">
        <f>IF(AND(Batting!#REF!&gt;=0,Batting!#REF!="*"),Batting!#REF!,IF(Batting!#REF!="dnb",0,IF(AND(Batting!#REF!&lt;&gt;"",Batting!#REF!=""),Batting!#REF!-7,0)))</f>
        <v>#REF!</v>
      </c>
      <c r="Y5" t="e">
        <f>IF(AND(Batting!#REF!&gt;=0,Batting!#REF!="*"),Batting!#REF!,IF(Batting!#REF!="dnb",0,IF(AND(Batting!#REF!&lt;&gt;"",Batting!#REF!=""),Batting!#REF!-7,0)))</f>
        <v>#REF!</v>
      </c>
      <c r="Z5" t="e">
        <f>IF(AND(Batting!#REF!&gt;=0,Batting!#REF!="*"),Batting!#REF!,IF(Batting!#REF!="dnb",0,IF(AND(Batting!#REF!&lt;&gt;"",Batting!#REF!=""),Batting!#REF!-7,0)))</f>
        <v>#REF!</v>
      </c>
      <c r="AA5" t="e">
        <f>IF(AND(Batting!#REF!&gt;=0,Batting!#REF!="*"),Batting!#REF!,IF(Batting!#REF!="dnb",0,IF(AND(Batting!#REF!&lt;&gt;"",Batting!#REF!=""),Batting!#REF!-7,0)))</f>
        <v>#REF!</v>
      </c>
      <c r="AB5" t="e">
        <f t="shared" si="0"/>
        <v>#REF!</v>
      </c>
      <c r="AC5" t="e">
        <f>VLOOKUP($A5,'Club Champion'!$C$4:$AA$59,26,FALSE)-AB5</f>
        <v>#REF!</v>
      </c>
    </row>
    <row r="6" spans="1:29" x14ac:dyDescent="0.25">
      <c r="A6" t="e">
        <f>Batting!#REF!</f>
        <v>#REF!</v>
      </c>
      <c r="B6" t="e">
        <f>IF(AND(Batting!#REF!&gt;=0,Batting!#REF!="*"),Batting!#REF!,IF(Batting!#REF!="dnb",0,IF(AND(Batting!#REF!&lt;&gt;"",Batting!#REF!=""),Batting!#REF!-7,0)))</f>
        <v>#REF!</v>
      </c>
      <c r="C6" t="e">
        <f>IF(AND(Batting!#REF!&gt;=0,Batting!#REF!="*"),Batting!#REF!,IF(Batting!#REF!="dnb",0,IF(AND(Batting!#REF!&lt;&gt;"",Batting!#REF!=""),Batting!#REF!-7,0)))</f>
        <v>#REF!</v>
      </c>
      <c r="D6" t="e">
        <f>IF(AND(Batting!#REF!&gt;=0,Batting!#REF!="*"),Batting!#REF!,IF(Batting!#REF!="dnb",0,IF(AND(Batting!#REF!&lt;&gt;"",Batting!#REF!=""),Batting!#REF!-7,0)))</f>
        <v>#REF!</v>
      </c>
      <c r="E6" t="e">
        <f>IF(AND(Batting!#REF!&gt;=0,Batting!#REF!="*"),Batting!#REF!,IF(Batting!#REF!="dnb",0,IF(AND(Batting!#REF!&lt;&gt;"",Batting!#REF!=""),Batting!#REF!-7,0)))</f>
        <v>#REF!</v>
      </c>
      <c r="F6" t="e">
        <f>IF(AND(Batting!#REF!&gt;=0,Batting!#REF!="*"),Batting!#REF!,IF(Batting!#REF!="dnb",0,IF(AND(Batting!#REF!&lt;&gt;"",Batting!#REF!=""),Batting!#REF!-7,0)))</f>
        <v>#REF!</v>
      </c>
      <c r="G6" t="e">
        <f>IF(AND(Batting!#REF!&gt;=0,Batting!#REF!="*"),Batting!#REF!,IF(Batting!#REF!="dnb",0,IF(AND(Batting!#REF!&lt;&gt;"",Batting!#REF!=""),Batting!#REF!-7,0)))</f>
        <v>#REF!</v>
      </c>
      <c r="H6" t="e">
        <f>IF(AND(Batting!#REF!&gt;=0,Batting!#REF!="*"),Batting!#REF!,IF(Batting!#REF!="dnb",0,IF(AND(Batting!#REF!&lt;&gt;"",Batting!#REF!=""),Batting!#REF!-7,0)))</f>
        <v>#REF!</v>
      </c>
      <c r="I6" t="e">
        <f>IF(AND(Batting!#REF!&gt;=0,Batting!#REF!="*"),Batting!#REF!,IF(Batting!#REF!="dnb",0,IF(AND(Batting!#REF!&lt;&gt;"",Batting!#REF!=""),Batting!#REF!-7,0)))</f>
        <v>#REF!</v>
      </c>
      <c r="J6" t="e">
        <f>IF(AND(Batting!#REF!&gt;=0,Batting!#REF!="*"),Batting!#REF!,IF(Batting!#REF!="dnb",0,IF(AND(Batting!#REF!&lt;&gt;"",Batting!#REF!=""),Batting!#REF!-7,0)))</f>
        <v>#REF!</v>
      </c>
      <c r="K6" t="e">
        <f>IF(AND(Batting!#REF!&gt;=0,Batting!#REF!="*"),Batting!#REF!,IF(Batting!#REF!="dnb",0,IF(AND(Batting!#REF!&lt;&gt;"",Batting!#REF!=""),Batting!#REF!-7,0)))</f>
        <v>#REF!</v>
      </c>
      <c r="L6" t="e">
        <f>IF(AND(Batting!#REF!&gt;=0,Batting!#REF!="*"),Batting!#REF!,IF(Batting!#REF!="dnb",0,IF(AND(Batting!#REF!&lt;&gt;"",Batting!#REF!=""),Batting!#REF!-7,0)))</f>
        <v>#REF!</v>
      </c>
      <c r="M6" t="e">
        <f>IF(AND(Batting!#REF!&gt;=0,Batting!#REF!="*"),Batting!#REF!,IF(Batting!#REF!="dnb",0,IF(AND(Batting!#REF!&lt;&gt;"",Batting!#REF!=""),Batting!#REF!-7,0)))</f>
        <v>#REF!</v>
      </c>
      <c r="N6" t="e">
        <f>IF(AND(Batting!#REF!&gt;=0,Batting!#REF!="*"),Batting!#REF!,IF(Batting!#REF!="dnb",0,IF(AND(Batting!#REF!&lt;&gt;"",Batting!#REF!=""),Batting!#REF!-7,0)))</f>
        <v>#REF!</v>
      </c>
      <c r="O6" t="e">
        <f>IF(AND(Batting!#REF!&gt;=0,Batting!#REF!="*"),Batting!#REF!,IF(Batting!#REF!="dnb",0,IF(AND(Batting!#REF!&lt;&gt;"",Batting!#REF!=""),Batting!#REF!-7,0)))</f>
        <v>#REF!</v>
      </c>
      <c r="P6" t="e">
        <f>IF(AND(Batting!#REF!&gt;=0,Batting!#REF!="*"),Batting!#REF!,IF(Batting!#REF!="dnb",0,IF(AND(Batting!#REF!&lt;&gt;"",Batting!#REF!=""),Batting!#REF!-7,0)))</f>
        <v>#REF!</v>
      </c>
      <c r="Q6" t="e">
        <f>IF(AND(Batting!#REF!&gt;=0,Batting!#REF!="*"),Batting!#REF!,IF(Batting!#REF!="dnb",0,IF(AND(Batting!#REF!&lt;&gt;"",Batting!#REF!=""),Batting!#REF!-7,0)))</f>
        <v>#REF!</v>
      </c>
      <c r="R6" t="e">
        <f>IF(AND(Batting!#REF!&gt;=0,Batting!#REF!="*"),Batting!#REF!,IF(Batting!#REF!="dnb",0,IF(AND(Batting!#REF!&lt;&gt;"",Batting!#REF!=""),Batting!#REF!-7,0)))</f>
        <v>#REF!</v>
      </c>
      <c r="S6" t="e">
        <f>IF(AND(Batting!#REF!&gt;=0,Batting!#REF!="*"),Batting!#REF!,IF(Batting!#REF!="dnb",0,IF(AND(Batting!#REF!&lt;&gt;"",Batting!#REF!=""),Batting!#REF!-7,0)))</f>
        <v>#REF!</v>
      </c>
      <c r="T6" t="e">
        <f>IF(AND(Batting!#REF!&gt;=0,Batting!#REF!="*"),Batting!#REF!,IF(Batting!#REF!="dnb",0,IF(AND(Batting!#REF!&lt;&gt;"",Batting!#REF!=""),Batting!#REF!-7,0)))</f>
        <v>#REF!</v>
      </c>
      <c r="U6" t="e">
        <f>IF(AND(Batting!#REF!&gt;=0,Batting!#REF!="*"),Batting!#REF!,IF(Batting!#REF!="dnb",0,IF(AND(Batting!#REF!&lt;&gt;"",Batting!#REF!=""),Batting!#REF!-7,0)))</f>
        <v>#REF!</v>
      </c>
      <c r="V6" t="e">
        <f>IF(AND(Batting!#REF!&gt;=0,Batting!#REF!="*"),Batting!#REF!,IF(Batting!#REF!="dnb",0,IF(AND(Batting!#REF!&lt;&gt;"",Batting!#REF!=""),Batting!#REF!-7,0)))</f>
        <v>#REF!</v>
      </c>
      <c r="W6" t="e">
        <f>IF(AND(Batting!#REF!&gt;=0,Batting!#REF!="*"),Batting!#REF!,IF(Batting!#REF!="dnb",0,IF(AND(Batting!#REF!&lt;&gt;"",Batting!#REF!=""),Batting!#REF!-7,0)))</f>
        <v>#REF!</v>
      </c>
      <c r="X6" t="e">
        <f>IF(AND(Batting!#REF!&gt;=0,Batting!#REF!="*"),Batting!#REF!,IF(Batting!#REF!="dnb",0,IF(AND(Batting!#REF!&lt;&gt;"",Batting!#REF!=""),Batting!#REF!-7,0)))</f>
        <v>#REF!</v>
      </c>
      <c r="Y6" t="e">
        <f>IF(AND(Batting!#REF!&gt;=0,Batting!#REF!="*"),Batting!#REF!,IF(Batting!#REF!="dnb",0,IF(AND(Batting!#REF!&lt;&gt;"",Batting!#REF!=""),Batting!#REF!-7,0)))</f>
        <v>#REF!</v>
      </c>
      <c r="Z6" t="e">
        <f>IF(AND(Batting!#REF!&gt;=0,Batting!#REF!="*"),Batting!#REF!,IF(Batting!#REF!="dnb",0,IF(AND(Batting!#REF!&lt;&gt;"",Batting!#REF!=""),Batting!#REF!-7,0)))</f>
        <v>#REF!</v>
      </c>
      <c r="AA6" t="e">
        <f>IF(AND(Batting!#REF!&gt;=0,Batting!#REF!="*"),Batting!#REF!,IF(Batting!#REF!="dnb",0,IF(AND(Batting!#REF!&lt;&gt;"",Batting!#REF!=""),Batting!#REF!-7,0)))</f>
        <v>#REF!</v>
      </c>
      <c r="AB6" t="e">
        <f t="shared" si="0"/>
        <v>#REF!</v>
      </c>
      <c r="AC6" t="e">
        <f>VLOOKUP($A6,'Club Champion'!$C$4:$AA$59,26,FALSE)-AB6</f>
        <v>#REF!</v>
      </c>
    </row>
    <row r="7" spans="1:29" x14ac:dyDescent="0.25">
      <c r="A7" t="str">
        <f>Batting!B55</f>
        <v>BISCOE, Louis</v>
      </c>
      <c r="B7">
        <f>IF(AND(Batting!R55&gt;=0,Batting!S55="*"),Batting!R55,IF(Batting!R55="dnb",0,IF(AND(Batting!R55&lt;&gt;"",Batting!S55=""),Batting!R55-7,0)))</f>
        <v>-6</v>
      </c>
      <c r="C7">
        <f>IF(AND(Batting!U55&gt;=0,Batting!V55="*"),Batting!U55,IF(Batting!U55="dnb",0,IF(AND(Batting!U55&lt;&gt;"",Batting!V55=""),Batting!U55-7,0)))</f>
        <v>0</v>
      </c>
      <c r="D7">
        <f>IF(AND(Batting!X55&gt;=0,Batting!Y55="*"),Batting!X55,IF(Batting!X55="dnb",0,IF(AND(Batting!X55&lt;&gt;"",Batting!Y55=""),Batting!X55-7,0)))</f>
        <v>0</v>
      </c>
      <c r="E7">
        <f>IF(AND(Batting!AA55&gt;=0,Batting!AB55="*"),Batting!AA55,IF(Batting!AA55="dnb",0,IF(AND(Batting!AA55&lt;&gt;"",Batting!AB55=""),Batting!AA55-7,0)))</f>
        <v>0</v>
      </c>
      <c r="F7">
        <f>IF(AND(Batting!AD55&gt;=0,Batting!AE55="*"),Batting!AD55,IF(Batting!AD55="dnb",0,IF(AND(Batting!AD55&lt;&gt;"",Batting!AE55=""),Batting!AD55-7,0)))</f>
        <v>0</v>
      </c>
      <c r="G7">
        <f>IF(AND(Batting!AG55&gt;=0,Batting!AH55="*"),Batting!AG55,IF(Batting!AG55="dnb",0,IF(AND(Batting!AG55&lt;&gt;"",Batting!AH55=""),Batting!AG55-7,0)))</f>
        <v>0</v>
      </c>
      <c r="H7">
        <f>IF(AND(Batting!AJ55&gt;=0,Batting!AK55="*"),Batting!AJ55,IF(Batting!AJ55="dnb",0,IF(AND(Batting!AJ55&lt;&gt;"",Batting!AK55=""),Batting!AJ55-7,0)))</f>
        <v>0</v>
      </c>
      <c r="I7">
        <f>IF(AND(Batting!AM55&gt;=0,Batting!AN55="*"),Batting!AM55,IF(Batting!AM55="dnb",0,IF(AND(Batting!AM55&lt;&gt;"",Batting!AN55=""),Batting!AM55-7,0)))</f>
        <v>0</v>
      </c>
      <c r="J7">
        <f>IF(AND(Batting!AP55&gt;=0,Batting!AQ55="*"),Batting!AP55,IF(Batting!AP55="dnb",0,IF(AND(Batting!AP55&lt;&gt;"",Batting!AQ55=""),Batting!AP55-7,0)))</f>
        <v>0</v>
      </c>
      <c r="K7">
        <f>IF(AND(Batting!AV55&gt;=0,Batting!AW55="*"),Batting!AV55,IF(Batting!AV55="dnb",0,IF(AND(Batting!AV55&lt;&gt;"",Batting!AW55=""),Batting!AV55-7,0)))</f>
        <v>0</v>
      </c>
      <c r="L7">
        <f>IF(AND(Batting!AY55&gt;=0,Batting!AZ55="*"),Batting!AY55,IF(Batting!AY55="dnb",0,IF(AND(Batting!AY55&lt;&gt;"",Batting!AZ55=""),Batting!AY55-7,0)))</f>
        <v>0</v>
      </c>
      <c r="M7">
        <f>IF(AND(Batting!BB55&gt;=0,Batting!BC55="*"),Batting!BB55,IF(Batting!BB55="dnb",0,IF(AND(Batting!BB55&lt;&gt;"",Batting!BC55=""),Batting!BB55-7,0)))</f>
        <v>0</v>
      </c>
      <c r="N7">
        <f>IF(AND(Batting!BE55&gt;=0,Batting!BF55="*"),Batting!BE55,IF(Batting!BE55="dnb",0,IF(AND(Batting!BE55&lt;&gt;"",Batting!BF55=""),Batting!BE55-7,0)))</f>
        <v>0</v>
      </c>
      <c r="O7">
        <f>IF(AND(Batting!BH55&gt;=0,Batting!BI55="*"),Batting!BH55,IF(Batting!BH55="dnb",0,IF(AND(Batting!BH55&lt;&gt;"",Batting!BI55=""),Batting!BH55-7,0)))</f>
        <v>0</v>
      </c>
      <c r="P7">
        <f>IF(AND(Batting!BK55&gt;=0,Batting!BL55="*"),Batting!BK55,IF(Batting!BK55="dnb",0,IF(AND(Batting!BK55&lt;&gt;"",Batting!BL55=""),Batting!BK55-7,0)))</f>
        <v>0</v>
      </c>
      <c r="Q7">
        <f>IF(AND(Batting!BN55&gt;=0,Batting!BO55="*"),Batting!BN55,IF(Batting!BN55="dnb",0,IF(AND(Batting!BN55&lt;&gt;"",Batting!BO55=""),Batting!BN55-7,0)))</f>
        <v>0</v>
      </c>
      <c r="R7">
        <f>IF(AND(Batting!BQ55&gt;=0,Batting!BR55="*"),Batting!BQ55,IF(Batting!BQ55="dnb",0,IF(AND(Batting!BQ55&lt;&gt;"",Batting!BR55=""),Batting!BQ55-7,0)))</f>
        <v>0</v>
      </c>
      <c r="S7">
        <f>IF(AND(Batting!BT55&gt;=0,Batting!BU55="*"),Batting!BT55,IF(Batting!BT55="dnb",0,IF(AND(Batting!BT55&lt;&gt;"",Batting!BU55=""),Batting!BT55-7,0)))</f>
        <v>0</v>
      </c>
      <c r="T7">
        <f>IF(AND(Batting!BW55&gt;=0,Batting!BX55="*"),Batting!BW55,IF(Batting!BW55="dnb",0,IF(AND(Batting!BW55&lt;&gt;"",Batting!BX55=""),Batting!BW55-7,0)))</f>
        <v>0</v>
      </c>
      <c r="U7">
        <f>IF(AND(Batting!BZ55&gt;=0,Batting!CA55="*"),Batting!BZ55,IF(Batting!BZ55="dnb",0,IF(AND(Batting!BZ55&lt;&gt;"",Batting!CA55=""),Batting!BZ55-7,0)))</f>
        <v>0</v>
      </c>
      <c r="V7">
        <f>IF(AND(Batting!CC55&gt;=0,Batting!CD55="*"),Batting!CC55,IF(Batting!CC55="dnb",0,IF(AND(Batting!CC55&lt;&gt;"",Batting!CD55=""),Batting!CC55-7,0)))</f>
        <v>0</v>
      </c>
      <c r="W7">
        <f>IF(AND(Batting!CF55&gt;=0,Batting!CG55="*"),Batting!CF55,IF(Batting!CF55="dnb",0,IF(AND(Batting!CF55&lt;&gt;"",Batting!CG55=""),Batting!CF55-7,0)))</f>
        <v>0</v>
      </c>
      <c r="X7">
        <f>IF(AND(Batting!CI55&gt;=0,Batting!CJ55="*"),Batting!CI55,IF(Batting!CI55="dnb",0,IF(AND(Batting!CI55&lt;&gt;"",Batting!CJ55=""),Batting!CI55-7,0)))</f>
        <v>0</v>
      </c>
      <c r="Y7">
        <f>IF(AND(Batting!CL55&gt;=0,Batting!CM55="*"),Batting!CL55,IF(Batting!CL55="dnb",0,IF(AND(Batting!CL55&lt;&gt;"",Batting!CM55=""),Batting!CL55-7,0)))</f>
        <v>0</v>
      </c>
      <c r="Z7">
        <f>IF(AND(Batting!CO55&gt;=0,Batting!CP55="*"),Batting!CO55,IF(Batting!CO55="dnb",0,IF(AND(Batting!CO55&lt;&gt;"",Batting!CP55=""),Batting!CO55-7,0)))</f>
        <v>0</v>
      </c>
      <c r="AA7">
        <f>IF(AND(Batting!CR55&gt;=0,Batting!CS55="*"),Batting!CR55,IF(Batting!CR55="dnb",0,IF(AND(Batting!CR55&lt;&gt;"",Batting!CS55=""),Batting!CR55-7,0)))</f>
        <v>0</v>
      </c>
      <c r="AB7">
        <f t="shared" si="0"/>
        <v>-6</v>
      </c>
      <c r="AC7" t="e">
        <f>VLOOKUP($A7,'Club Champion'!$C$4:$AA$59,26,FALSE)-AB7</f>
        <v>#REF!</v>
      </c>
    </row>
    <row r="8" spans="1:29" x14ac:dyDescent="0.25">
      <c r="A8" t="e">
        <f>Batting!#REF!</f>
        <v>#REF!</v>
      </c>
      <c r="B8" t="e">
        <f>IF(AND(Batting!#REF!&gt;=0,Batting!#REF!="*"),Batting!#REF!,IF(Batting!#REF!="dnb",0,IF(AND(Batting!#REF!&lt;&gt;"",Batting!#REF!=""),Batting!#REF!-7,0)))</f>
        <v>#REF!</v>
      </c>
      <c r="C8" t="e">
        <f>IF(AND(Batting!#REF!&gt;=0,Batting!#REF!="*"),Batting!#REF!,IF(Batting!#REF!="dnb",0,IF(AND(Batting!#REF!&lt;&gt;"",Batting!#REF!=""),Batting!#REF!-7,0)))</f>
        <v>#REF!</v>
      </c>
      <c r="D8" t="e">
        <f>IF(AND(Batting!#REF!&gt;=0,Batting!#REF!="*"),Batting!#REF!,IF(Batting!#REF!="dnb",0,IF(AND(Batting!#REF!&lt;&gt;"",Batting!#REF!=""),Batting!#REF!-7,0)))</f>
        <v>#REF!</v>
      </c>
      <c r="E8" t="e">
        <f>IF(AND(Batting!#REF!&gt;=0,Batting!#REF!="*"),Batting!#REF!,IF(Batting!#REF!="dnb",0,IF(AND(Batting!#REF!&lt;&gt;"",Batting!#REF!=""),Batting!#REF!-7,0)))</f>
        <v>#REF!</v>
      </c>
      <c r="F8" t="e">
        <f>IF(AND(Batting!#REF!&gt;=0,Batting!#REF!="*"),Batting!#REF!,IF(Batting!#REF!="dnb",0,IF(AND(Batting!#REF!&lt;&gt;"",Batting!#REF!=""),Batting!#REF!-7,0)))</f>
        <v>#REF!</v>
      </c>
      <c r="G8" t="e">
        <f>IF(AND(Batting!#REF!&gt;=0,Batting!#REF!="*"),Batting!#REF!,IF(Batting!#REF!="dnb",0,IF(AND(Batting!#REF!&lt;&gt;"",Batting!#REF!=""),Batting!#REF!-7,0)))</f>
        <v>#REF!</v>
      </c>
      <c r="H8" t="e">
        <f>IF(AND(Batting!#REF!&gt;=0,Batting!#REF!="*"),Batting!#REF!,IF(Batting!#REF!="dnb",0,IF(AND(Batting!#REF!&lt;&gt;"",Batting!#REF!=""),Batting!#REF!-7,0)))</f>
        <v>#REF!</v>
      </c>
      <c r="I8" t="e">
        <f>IF(AND(Batting!#REF!&gt;=0,Batting!#REF!="*"),Batting!#REF!,IF(Batting!#REF!="dnb",0,IF(AND(Batting!#REF!&lt;&gt;"",Batting!#REF!=""),Batting!#REF!-7,0)))</f>
        <v>#REF!</v>
      </c>
      <c r="J8" t="e">
        <f>IF(AND(Batting!#REF!&gt;=0,Batting!#REF!="*"),Batting!#REF!,IF(Batting!#REF!="dnb",0,IF(AND(Batting!#REF!&lt;&gt;"",Batting!#REF!=""),Batting!#REF!-7,0)))</f>
        <v>#REF!</v>
      </c>
      <c r="K8" t="e">
        <f>IF(AND(Batting!#REF!&gt;=0,Batting!#REF!="*"),Batting!#REF!,IF(Batting!#REF!="dnb",0,IF(AND(Batting!#REF!&lt;&gt;"",Batting!#REF!=""),Batting!#REF!-7,0)))</f>
        <v>#REF!</v>
      </c>
      <c r="L8" t="e">
        <f>IF(AND(Batting!#REF!&gt;=0,Batting!#REF!="*"),Batting!#REF!,IF(Batting!#REF!="dnb",0,IF(AND(Batting!#REF!&lt;&gt;"",Batting!#REF!=""),Batting!#REF!-7,0)))</f>
        <v>#REF!</v>
      </c>
      <c r="M8" t="e">
        <f>IF(AND(Batting!#REF!&gt;=0,Batting!#REF!="*"),Batting!#REF!,IF(Batting!#REF!="dnb",0,IF(AND(Batting!#REF!&lt;&gt;"",Batting!#REF!=""),Batting!#REF!-7,0)))</f>
        <v>#REF!</v>
      </c>
      <c r="N8" t="e">
        <f>IF(AND(Batting!#REF!&gt;=0,Batting!#REF!="*"),Batting!#REF!,IF(Batting!#REF!="dnb",0,IF(AND(Batting!#REF!&lt;&gt;"",Batting!#REF!=""),Batting!#REF!-7,0)))</f>
        <v>#REF!</v>
      </c>
      <c r="O8" t="e">
        <f>IF(AND(Batting!#REF!&gt;=0,Batting!#REF!="*"),Batting!#REF!,IF(Batting!#REF!="dnb",0,IF(AND(Batting!#REF!&lt;&gt;"",Batting!#REF!=""),Batting!#REF!-7,0)))</f>
        <v>#REF!</v>
      </c>
      <c r="P8" t="e">
        <f>IF(AND(Batting!#REF!&gt;=0,Batting!#REF!="*"),Batting!#REF!,IF(Batting!#REF!="dnb",0,IF(AND(Batting!#REF!&lt;&gt;"",Batting!#REF!=""),Batting!#REF!-7,0)))</f>
        <v>#REF!</v>
      </c>
      <c r="Q8" t="e">
        <f>IF(AND(Batting!#REF!&gt;=0,Batting!#REF!="*"),Batting!#REF!,IF(Batting!#REF!="dnb",0,IF(AND(Batting!#REF!&lt;&gt;"",Batting!#REF!=""),Batting!#REF!-7,0)))</f>
        <v>#REF!</v>
      </c>
      <c r="R8" t="e">
        <f>IF(AND(Batting!#REF!&gt;=0,Batting!#REF!="*"),Batting!#REF!,IF(Batting!#REF!="dnb",0,IF(AND(Batting!#REF!&lt;&gt;"",Batting!#REF!=""),Batting!#REF!-7,0)))</f>
        <v>#REF!</v>
      </c>
      <c r="S8" t="e">
        <f>IF(AND(Batting!#REF!&gt;=0,Batting!#REF!="*"),Batting!#REF!,IF(Batting!#REF!="dnb",0,IF(AND(Batting!#REF!&lt;&gt;"",Batting!#REF!=""),Batting!#REF!-7,0)))</f>
        <v>#REF!</v>
      </c>
      <c r="T8" t="e">
        <f>IF(AND(Batting!#REF!&gt;=0,Batting!#REF!="*"),Batting!#REF!,IF(Batting!#REF!="dnb",0,IF(AND(Batting!#REF!&lt;&gt;"",Batting!#REF!=""),Batting!#REF!-7,0)))</f>
        <v>#REF!</v>
      </c>
      <c r="U8" t="e">
        <f>IF(AND(Batting!#REF!&gt;=0,Batting!#REF!="*"),Batting!#REF!,IF(Batting!#REF!="dnb",0,IF(AND(Batting!#REF!&lt;&gt;"",Batting!#REF!=""),Batting!#REF!-7,0)))</f>
        <v>#REF!</v>
      </c>
      <c r="V8" t="e">
        <f>IF(AND(Batting!#REF!&gt;=0,Batting!#REF!="*"),Batting!#REF!,IF(Batting!#REF!="dnb",0,IF(AND(Batting!#REF!&lt;&gt;"",Batting!#REF!=""),Batting!#REF!-7,0)))</f>
        <v>#REF!</v>
      </c>
      <c r="W8" t="e">
        <f>IF(AND(Batting!#REF!&gt;=0,Batting!#REF!="*"),Batting!#REF!,IF(Batting!#REF!="dnb",0,IF(AND(Batting!#REF!&lt;&gt;"",Batting!#REF!=""),Batting!#REF!-7,0)))</f>
        <v>#REF!</v>
      </c>
      <c r="X8" t="e">
        <f>IF(AND(Batting!#REF!&gt;=0,Batting!#REF!="*"),Batting!#REF!,IF(Batting!#REF!="dnb",0,IF(AND(Batting!#REF!&lt;&gt;"",Batting!#REF!=""),Batting!#REF!-7,0)))</f>
        <v>#REF!</v>
      </c>
      <c r="Y8" t="e">
        <f>IF(AND(Batting!#REF!&gt;=0,Batting!#REF!="*"),Batting!#REF!,IF(Batting!#REF!="dnb",0,IF(AND(Batting!#REF!&lt;&gt;"",Batting!#REF!=""),Batting!#REF!-7,0)))</f>
        <v>#REF!</v>
      </c>
      <c r="Z8" t="e">
        <f>IF(AND(Batting!#REF!&gt;=0,Batting!#REF!="*"),Batting!#REF!,IF(Batting!#REF!="dnb",0,IF(AND(Batting!#REF!&lt;&gt;"",Batting!#REF!=""),Batting!#REF!-7,0)))</f>
        <v>#REF!</v>
      </c>
      <c r="AA8" t="e">
        <f>IF(AND(Batting!#REF!&gt;=0,Batting!#REF!="*"),Batting!#REF!,IF(Batting!#REF!="dnb",0,IF(AND(Batting!#REF!&lt;&gt;"",Batting!#REF!=""),Batting!#REF!-7,0)))</f>
        <v>#REF!</v>
      </c>
      <c r="AB8" t="e">
        <f t="shared" si="0"/>
        <v>#REF!</v>
      </c>
      <c r="AC8" t="e">
        <f>VLOOKUP($A8,'Club Champion'!$C$4:$AA$59,26,FALSE)-AB8</f>
        <v>#REF!</v>
      </c>
    </row>
    <row r="9" spans="1:29" x14ac:dyDescent="0.25">
      <c r="A9" t="str">
        <f>Batting!B57</f>
        <v>COLQUHOUN, Harry</v>
      </c>
      <c r="B9">
        <f>IF(AND(Batting!R57&gt;=0,Batting!S57="*"),Batting!R57,IF(Batting!R57="dnb",0,IF(AND(Batting!R57&lt;&gt;"",Batting!S57=""),Batting!R57-7,0)))</f>
        <v>0</v>
      </c>
      <c r="C9">
        <f>IF(AND(Batting!U57&gt;=0,Batting!V57="*"),Batting!U57,IF(Batting!U57="dnb",0,IF(AND(Batting!U57&lt;&gt;"",Batting!V57=""),Batting!U57-7,0)))</f>
        <v>0</v>
      </c>
      <c r="D9">
        <f>IF(AND(Batting!X57&gt;=0,Batting!Y57="*"),Batting!X57,IF(Batting!X57="dnb",0,IF(AND(Batting!X57&lt;&gt;"",Batting!Y57=""),Batting!X57-7,0)))</f>
        <v>0</v>
      </c>
      <c r="E9">
        <f>IF(AND(Batting!AA57&gt;=0,Batting!AB57="*"),Batting!AA57,IF(Batting!AA57="dnb",0,IF(AND(Batting!AA57&lt;&gt;"",Batting!AB57=""),Batting!AA57-7,0)))</f>
        <v>0</v>
      </c>
      <c r="F9">
        <f>IF(AND(Batting!AD57&gt;=0,Batting!AE57="*"),Batting!AD57,IF(Batting!AD57="dnb",0,IF(AND(Batting!AD57&lt;&gt;"",Batting!AE57=""),Batting!AD57-7,0)))</f>
        <v>0</v>
      </c>
      <c r="G9">
        <f>IF(AND(Batting!AG57&gt;=0,Batting!AH57="*"),Batting!AG57,IF(Batting!AG57="dnb",0,IF(AND(Batting!AG57&lt;&gt;"",Batting!AH57=""),Batting!AG57-7,0)))</f>
        <v>0</v>
      </c>
      <c r="H9">
        <f>IF(AND(Batting!AJ57&gt;=0,Batting!AK57="*"),Batting!AJ57,IF(Batting!AJ57="dnb",0,IF(AND(Batting!AJ57&lt;&gt;"",Batting!AK57=""),Batting!AJ57-7,0)))</f>
        <v>0</v>
      </c>
      <c r="I9">
        <f>IF(AND(Batting!AM57&gt;=0,Batting!AN57="*"),Batting!AM57,IF(Batting!AM57="dnb",0,IF(AND(Batting!AM57&lt;&gt;"",Batting!AN57=""),Batting!AM57-7,0)))</f>
        <v>0</v>
      </c>
      <c r="J9">
        <f>IF(AND(Batting!AP57&gt;=0,Batting!AQ57="*"),Batting!AP57,IF(Batting!AP57="dnb",0,IF(AND(Batting!AP57&lt;&gt;"",Batting!AQ57=""),Batting!AP57-7,0)))</f>
        <v>0</v>
      </c>
      <c r="K9">
        <f>IF(AND(Batting!AV57&gt;=0,Batting!AW57="*"),Batting!AV57,IF(Batting!AV57="dnb",0,IF(AND(Batting!AV57&lt;&gt;"",Batting!AW57=""),Batting!AV57-7,0)))</f>
        <v>0</v>
      </c>
      <c r="L9">
        <f>IF(AND(Batting!AY57&gt;=0,Batting!AZ57="*"),Batting!AY57,IF(Batting!AY57="dnb",0,IF(AND(Batting!AY57&lt;&gt;"",Batting!AZ57=""),Batting!AY57-7,0)))</f>
        <v>0</v>
      </c>
      <c r="M9">
        <f>IF(AND(Batting!BB57&gt;=0,Batting!BC57="*"),Batting!BB57,IF(Batting!BB57="dnb",0,IF(AND(Batting!BB57&lt;&gt;"",Batting!BC57=""),Batting!BB57-7,0)))</f>
        <v>0</v>
      </c>
      <c r="N9">
        <f>IF(AND(Batting!BE57&gt;=0,Batting!BF57="*"),Batting!BE57,IF(Batting!BE57="dnb",0,IF(AND(Batting!BE57&lt;&gt;"",Batting!BF57=""),Batting!BE57-7,0)))</f>
        <v>0</v>
      </c>
      <c r="O9">
        <f>IF(AND(Batting!BH57&gt;=0,Batting!BI57="*"),Batting!BH57,IF(Batting!BH57="dnb",0,IF(AND(Batting!BH57&lt;&gt;"",Batting!BI57=""),Batting!BH57-7,0)))</f>
        <v>0</v>
      </c>
      <c r="P9">
        <f>IF(AND(Batting!BK57&gt;=0,Batting!BL57="*"),Batting!BK57,IF(Batting!BK57="dnb",0,IF(AND(Batting!BK57&lt;&gt;"",Batting!BL57=""),Batting!BK57-7,0)))</f>
        <v>0</v>
      </c>
      <c r="Q9">
        <f>IF(AND(Batting!BN57&gt;=0,Batting!BO57="*"),Batting!BN57,IF(Batting!BN57="dnb",0,IF(AND(Batting!BN57&lt;&gt;"",Batting!BO57=""),Batting!BN57-7,0)))</f>
        <v>-7</v>
      </c>
      <c r="R9">
        <f>IF(AND(Batting!BQ57&gt;=0,Batting!BR57="*"),Batting!BQ57,IF(Batting!BQ57="dnb",0,IF(AND(Batting!BQ57&lt;&gt;"",Batting!BR57=""),Batting!BQ57-7,0)))</f>
        <v>0</v>
      </c>
      <c r="S9">
        <f>IF(AND(Batting!BT57&gt;=0,Batting!BU57="*"),Batting!BT57,IF(Batting!BT57="dnb",0,IF(AND(Batting!BT57&lt;&gt;"",Batting!BU57=""),Batting!BT57-7,0)))</f>
        <v>0</v>
      </c>
      <c r="T9">
        <f>IF(AND(Batting!BW57&gt;=0,Batting!BX57="*"),Batting!BW57,IF(Batting!BW57="dnb",0,IF(AND(Batting!BW57&lt;&gt;"",Batting!BX57=""),Batting!BW57-7,0)))</f>
        <v>0</v>
      </c>
      <c r="U9">
        <f>IF(AND(Batting!BZ57&gt;=0,Batting!CA57="*"),Batting!BZ57,IF(Batting!BZ57="dnb",0,IF(AND(Batting!BZ57&lt;&gt;"",Batting!CA57=""),Batting!BZ57-7,0)))</f>
        <v>0</v>
      </c>
      <c r="V9">
        <f>IF(AND(Batting!CC57&gt;=0,Batting!CD57="*"),Batting!CC57,IF(Batting!CC57="dnb",0,IF(AND(Batting!CC57&lt;&gt;"",Batting!CD57=""),Batting!CC57-7,0)))</f>
        <v>0</v>
      </c>
      <c r="W9">
        <f>IF(AND(Batting!CF57&gt;=0,Batting!CG57="*"),Batting!CF57,IF(Batting!CF57="dnb",0,IF(AND(Batting!CF57&lt;&gt;"",Batting!CG57=""),Batting!CF57-7,0)))</f>
        <v>0</v>
      </c>
      <c r="X9">
        <f>IF(AND(Batting!CI57&gt;=0,Batting!CJ57="*"),Batting!CI57,IF(Batting!CI57="dnb",0,IF(AND(Batting!CI57&lt;&gt;"",Batting!CJ57=""),Batting!CI57-7,0)))</f>
        <v>0</v>
      </c>
      <c r="Y9">
        <f>IF(AND(Batting!CL57&gt;=0,Batting!CM57="*"),Batting!CL57,IF(Batting!CL57="dnb",0,IF(AND(Batting!CL57&lt;&gt;"",Batting!CM57=""),Batting!CL57-7,0)))</f>
        <v>0</v>
      </c>
      <c r="Z9">
        <f>IF(AND(Batting!CO57&gt;=0,Batting!CP57="*"),Batting!CO57,IF(Batting!CO57="dnb",0,IF(AND(Batting!CO57&lt;&gt;"",Batting!CP57=""),Batting!CO57-7,0)))</f>
        <v>0</v>
      </c>
      <c r="AA9">
        <f>IF(AND(Batting!CR57&gt;=0,Batting!CS57="*"),Batting!CR57,IF(Batting!CR57="dnb",0,IF(AND(Batting!CR57&lt;&gt;"",Batting!CS57=""),Batting!CR57-7,0)))</f>
        <v>0</v>
      </c>
      <c r="AB9">
        <f t="shared" si="0"/>
        <v>-7</v>
      </c>
      <c r="AC9" t="e">
        <f>VLOOKUP($A9,'Club Champion'!$C$4:$AA$59,26,FALSE)-AB9</f>
        <v>#REF!</v>
      </c>
    </row>
    <row r="10" spans="1:29" x14ac:dyDescent="0.25">
      <c r="A10" t="str">
        <f>Batting!B24</f>
        <v>THACKER, Nilesh</v>
      </c>
      <c r="B10">
        <f>IF(AND(Batting!R24&gt;=0,Batting!S24="*"),Batting!R24,IF(Batting!R24="dnb",0,IF(AND(Batting!R24&lt;&gt;"",Batting!S24=""),Batting!R24-7,0)))</f>
        <v>0</v>
      </c>
      <c r="C10">
        <f>IF(AND(Batting!U24&gt;=0,Batting!V24="*"),Batting!U24,IF(Batting!U24="dnb",0,IF(AND(Batting!U24&lt;&gt;"",Batting!V24=""),Batting!U24-7,0)))</f>
        <v>0</v>
      </c>
      <c r="D10">
        <f>IF(AND(Batting!X24&gt;=0,Batting!Y24="*"),Batting!X24,IF(Batting!X24="dnb",0,IF(AND(Batting!X24&lt;&gt;"",Batting!Y24=""),Batting!X24-7,0)))</f>
        <v>0</v>
      </c>
      <c r="E10">
        <f>IF(AND(Batting!AA24&gt;=0,Batting!AB24="*"),Batting!AA24,IF(Batting!AA24="dnb",0,IF(AND(Batting!AA24&lt;&gt;"",Batting!AB24=""),Batting!AA24-7,0)))</f>
        <v>0</v>
      </c>
      <c r="F10">
        <f>IF(AND(Batting!AD24&gt;=0,Batting!AE24="*"),Batting!AD24,IF(Batting!AD24="dnb",0,IF(AND(Batting!AD24&lt;&gt;"",Batting!AE24=""),Batting!AD24-7,0)))</f>
        <v>0</v>
      </c>
      <c r="G10">
        <f>IF(AND(Batting!AG24&gt;=0,Batting!AH24="*"),Batting!AG24,IF(Batting!AG24="dnb",0,IF(AND(Batting!AG24&lt;&gt;"",Batting!AH24=""),Batting!AG24-7,0)))</f>
        <v>0</v>
      </c>
      <c r="H10">
        <f>IF(AND(Batting!AJ24&gt;=0,Batting!AK24="*"),Batting!AJ24,IF(Batting!AJ24="dnb",0,IF(AND(Batting!AJ24&lt;&gt;"",Batting!AK24=""),Batting!AJ24-7,0)))</f>
        <v>0</v>
      </c>
      <c r="I10">
        <f>IF(AND(Batting!AM24&gt;=0,Batting!AN24="*"),Batting!AM24,IF(Batting!AM24="dnb",0,IF(AND(Batting!AM24&lt;&gt;"",Batting!AN24=""),Batting!AM24-7,0)))</f>
        <v>0</v>
      </c>
      <c r="J10">
        <f>IF(AND(Batting!AP24&gt;=0,Batting!AQ24="*"),Batting!AP24,IF(Batting!AP24="dnb",0,IF(AND(Batting!AP24&lt;&gt;"",Batting!AQ24=""),Batting!AP24-7,0)))</f>
        <v>0</v>
      </c>
      <c r="K10">
        <f>IF(AND(Batting!AV24&gt;=0,Batting!AW24="*"),Batting!AV24,IF(Batting!AV24="dnb",0,IF(AND(Batting!AV24&lt;&gt;"",Batting!AW24=""),Batting!AV24-7,0)))</f>
        <v>0</v>
      </c>
      <c r="L10">
        <f>IF(AND(Batting!AY24&gt;=0,Batting!AZ24="*"),Batting!AY24,IF(Batting!AY24="dnb",0,IF(AND(Batting!AY24&lt;&gt;"",Batting!AZ24=""),Batting!AY24-7,0)))</f>
        <v>0</v>
      </c>
      <c r="M10">
        <f>IF(AND(Batting!BB24&gt;=0,Batting!BC24="*"),Batting!BB24,IF(Batting!BB24="dnb",0,IF(AND(Batting!BB24&lt;&gt;"",Batting!BC24=""),Batting!BB24-7,0)))</f>
        <v>0</v>
      </c>
      <c r="N10">
        <f>IF(AND(Batting!BE24&gt;=0,Batting!BF24="*"),Batting!BE24,IF(Batting!BE24="dnb",0,IF(AND(Batting!BE24&lt;&gt;"",Batting!BF24=""),Batting!BE24-7,0)))</f>
        <v>0</v>
      </c>
      <c r="O10">
        <f>IF(AND(Batting!BH24&gt;=0,Batting!BI24="*"),Batting!BH24,IF(Batting!BH24="dnb",0,IF(AND(Batting!BH24&lt;&gt;"",Batting!BI24=""),Batting!BH24-7,0)))</f>
        <v>0</v>
      </c>
      <c r="P10">
        <f>IF(AND(Batting!BK24&gt;=0,Batting!BL24="*"),Batting!BK24,IF(Batting!BK24="dnb",0,IF(AND(Batting!BK24&lt;&gt;"",Batting!BL24=""),Batting!BK24-7,0)))</f>
        <v>0</v>
      </c>
      <c r="Q10">
        <f>IF(AND(Batting!BN24&gt;=0,Batting!BO24="*"),Batting!BN24,IF(Batting!BN24="dnb",0,IF(AND(Batting!BN24&lt;&gt;"",Batting!BO24=""),Batting!BN24-7,0)))</f>
        <v>0</v>
      </c>
      <c r="R10">
        <f>IF(AND(Batting!BQ24&gt;=0,Batting!BR24="*"),Batting!BQ24,IF(Batting!BQ24="dnb",0,IF(AND(Batting!BQ24&lt;&gt;"",Batting!BR24=""),Batting!BQ24-7,0)))</f>
        <v>35</v>
      </c>
      <c r="S10">
        <f>IF(AND(Batting!BT24&gt;=0,Batting!BU24="*"),Batting!BT24,IF(Batting!BT24="dnb",0,IF(AND(Batting!BT24&lt;&gt;"",Batting!BU24=""),Batting!BT24-7,0)))</f>
        <v>0</v>
      </c>
      <c r="T10">
        <f>IF(AND(Batting!BW24&gt;=0,Batting!BX24="*"),Batting!BW24,IF(Batting!BW24="dnb",0,IF(AND(Batting!BW24&lt;&gt;"",Batting!BX24=""),Batting!BW24-7,0)))</f>
        <v>49</v>
      </c>
      <c r="U10">
        <f>IF(AND(Batting!BZ24&gt;=0,Batting!CA24="*"),Batting!BZ24,IF(Batting!BZ24="dnb",0,IF(AND(Batting!BZ24&lt;&gt;"",Batting!CA24=""),Batting!BZ24-7,0)))</f>
        <v>0</v>
      </c>
      <c r="V10">
        <f>IF(AND(Batting!CC24&gt;=0,Batting!CD24="*"),Batting!CC24,IF(Batting!CC24="dnb",0,IF(AND(Batting!CC24&lt;&gt;"",Batting!CD24=""),Batting!CC24-7,0)))</f>
        <v>0</v>
      </c>
      <c r="W10">
        <f>IF(AND(Batting!CF24&gt;=0,Batting!CG24="*"),Batting!CF24,IF(Batting!CF24="dnb",0,IF(AND(Batting!CF24&lt;&gt;"",Batting!CG24=""),Batting!CF24-7,0)))</f>
        <v>3</v>
      </c>
      <c r="X10">
        <f>IF(AND(Batting!CI24&gt;=0,Batting!CJ24="*"),Batting!CI24,IF(Batting!CI24="dnb",0,IF(AND(Batting!CI24&lt;&gt;"",Batting!CJ24=""),Batting!CI24-7,0)))</f>
        <v>0</v>
      </c>
      <c r="Y10">
        <f>IF(AND(Batting!CL24&gt;=0,Batting!CM24="*"),Batting!CL24,IF(Batting!CL24="dnb",0,IF(AND(Batting!CL24&lt;&gt;"",Batting!CM24=""),Batting!CL24-7,0)))</f>
        <v>0</v>
      </c>
      <c r="Z10">
        <f>IF(AND(Batting!CO24&gt;=0,Batting!CP24="*"),Batting!CO24,IF(Batting!CO24="dnb",0,IF(AND(Batting!CO24&lt;&gt;"",Batting!CP24=""),Batting!CO24-7,0)))</f>
        <v>0</v>
      </c>
      <c r="AA10">
        <f>IF(AND(Batting!CR24&gt;=0,Batting!CS24="*"),Batting!CR24,IF(Batting!CR24="dnb",0,IF(AND(Batting!CR24&lt;&gt;"",Batting!CS24=""),Batting!CR24-7,0)))</f>
        <v>0</v>
      </c>
      <c r="AB10">
        <f t="shared" si="0"/>
        <v>87</v>
      </c>
      <c r="AC10" t="e">
        <f>VLOOKUP($A10,'Club Champion'!$C$4:$AA$59,26,FALSE)-AB10</f>
        <v>#REF!</v>
      </c>
    </row>
    <row r="11" spans="1:29" x14ac:dyDescent="0.25">
      <c r="A11" t="str">
        <f>Batting!B56</f>
        <v>GUPTA, Shushant</v>
      </c>
      <c r="B11">
        <f>IF(AND(Batting!R56&gt;=0,Batting!S56="*"),Batting!R56,IF(Batting!R56="dnb",0,IF(AND(Batting!R56&lt;&gt;"",Batting!S56=""),Batting!R56-7,0)))</f>
        <v>0</v>
      </c>
      <c r="C11">
        <f>IF(AND(Batting!U56&gt;=0,Batting!V56="*"),Batting!U56,IF(Batting!U56="dnb",0,IF(AND(Batting!U56&lt;&gt;"",Batting!V56=""),Batting!U56-7,0)))</f>
        <v>0</v>
      </c>
      <c r="D11">
        <f>IF(AND(Batting!X56&gt;=0,Batting!Y56="*"),Batting!X56,IF(Batting!X56="dnb",0,IF(AND(Batting!X56&lt;&gt;"",Batting!Y56=""),Batting!X56-7,0)))</f>
        <v>0</v>
      </c>
      <c r="E11">
        <f>IF(AND(Batting!AA56&gt;=0,Batting!AB56="*"),Batting!AA56,IF(Batting!AA56="dnb",0,IF(AND(Batting!AA56&lt;&gt;"",Batting!AB56=""),Batting!AA56-7,0)))</f>
        <v>0</v>
      </c>
      <c r="F11">
        <f>IF(AND(Batting!AD56&gt;=0,Batting!AE56="*"),Batting!AD56,IF(Batting!AD56="dnb",0,IF(AND(Batting!AD56&lt;&gt;"",Batting!AE56=""),Batting!AD56-7,0)))</f>
        <v>-6</v>
      </c>
      <c r="G11">
        <f>IF(AND(Batting!AG56&gt;=0,Batting!AH56="*"),Batting!AG56,IF(Batting!AG56="dnb",0,IF(AND(Batting!AG56&lt;&gt;"",Batting!AH56=""),Batting!AG56-7,0)))</f>
        <v>0</v>
      </c>
      <c r="H11">
        <f>IF(AND(Batting!AJ56&gt;=0,Batting!AK56="*"),Batting!AJ56,IF(Batting!AJ56="dnb",0,IF(AND(Batting!AJ56&lt;&gt;"",Batting!AK56=""),Batting!AJ56-7,0)))</f>
        <v>0</v>
      </c>
      <c r="I11">
        <f>IF(AND(Batting!AM56&gt;=0,Batting!AN56="*"),Batting!AM56,IF(Batting!AM56="dnb",0,IF(AND(Batting!AM56&lt;&gt;"",Batting!AN56=""),Batting!AM56-7,0)))</f>
        <v>0</v>
      </c>
      <c r="J11">
        <f>IF(AND(Batting!AP56&gt;=0,Batting!AQ56="*"),Batting!AP56,IF(Batting!AP56="dnb",0,IF(AND(Batting!AP56&lt;&gt;"",Batting!AQ56=""),Batting!AP56-7,0)))</f>
        <v>0</v>
      </c>
      <c r="K11">
        <f>IF(AND(Batting!AV56&gt;=0,Batting!AW56="*"),Batting!AV56,IF(Batting!AV56="dnb",0,IF(AND(Batting!AV56&lt;&gt;"",Batting!AW56=""),Batting!AV56-7,0)))</f>
        <v>0</v>
      </c>
      <c r="L11">
        <f>IF(AND(Batting!AY56&gt;=0,Batting!AZ56="*"),Batting!AY56,IF(Batting!AY56="dnb",0,IF(AND(Batting!AY56&lt;&gt;"",Batting!AZ56=""),Batting!AY56-7,0)))</f>
        <v>0</v>
      </c>
      <c r="M11">
        <f>IF(AND(Batting!BB56&gt;=0,Batting!BC56="*"),Batting!BB56,IF(Batting!BB56="dnb",0,IF(AND(Batting!BB56&lt;&gt;"",Batting!BC56=""),Batting!BB56-7,0)))</f>
        <v>0</v>
      </c>
      <c r="N11">
        <f>IF(AND(Batting!BE56&gt;=0,Batting!BF56="*"),Batting!BE56,IF(Batting!BE56="dnb",0,IF(AND(Batting!BE56&lt;&gt;"",Batting!BF56=""),Batting!BE56-7,0)))</f>
        <v>0</v>
      </c>
      <c r="O11">
        <f>IF(AND(Batting!BH56&gt;=0,Batting!BI56="*"),Batting!BH56,IF(Batting!BH56="dnb",0,IF(AND(Batting!BH56&lt;&gt;"",Batting!BI56=""),Batting!BH56-7,0)))</f>
        <v>0</v>
      </c>
      <c r="P11">
        <f>IF(AND(Batting!BK56&gt;=0,Batting!BL56="*"),Batting!BK56,IF(Batting!BK56="dnb",0,IF(AND(Batting!BK56&lt;&gt;"",Batting!BL56=""),Batting!BK56-7,0)))</f>
        <v>0</v>
      </c>
      <c r="Q11">
        <f>IF(AND(Batting!BN56&gt;=0,Batting!BO56="*"),Batting!BN56,IF(Batting!BN56="dnb",0,IF(AND(Batting!BN56&lt;&gt;"",Batting!BO56=""),Batting!BN56-7,0)))</f>
        <v>0</v>
      </c>
      <c r="R11">
        <f>IF(AND(Batting!BQ56&gt;=0,Batting!BR56="*"),Batting!BQ56,IF(Batting!BQ56="dnb",0,IF(AND(Batting!BQ56&lt;&gt;"",Batting!BR56=""),Batting!BQ56-7,0)))</f>
        <v>0</v>
      </c>
      <c r="S11">
        <f>IF(AND(Batting!BT56&gt;=0,Batting!BU56="*"),Batting!BT56,IF(Batting!BT56="dnb",0,IF(AND(Batting!BT56&lt;&gt;"",Batting!BU56=""),Batting!BT56-7,0)))</f>
        <v>0</v>
      </c>
      <c r="T11">
        <f>IF(AND(Batting!BW56&gt;=0,Batting!BX56="*"),Batting!BW56,IF(Batting!BW56="dnb",0,IF(AND(Batting!BW56&lt;&gt;"",Batting!BX56=""),Batting!BW56-7,0)))</f>
        <v>0</v>
      </c>
      <c r="U11">
        <f>IF(AND(Batting!BZ56&gt;=0,Batting!CA56="*"),Batting!BZ56,IF(Batting!BZ56="dnb",0,IF(AND(Batting!BZ56&lt;&gt;"",Batting!CA56=""),Batting!BZ56-7,0)))</f>
        <v>0</v>
      </c>
      <c r="V11">
        <f>IF(AND(Batting!CC56&gt;=0,Batting!CD56="*"),Batting!CC56,IF(Batting!CC56="dnb",0,IF(AND(Batting!CC56&lt;&gt;"",Batting!CD56=""),Batting!CC56-7,0)))</f>
        <v>0</v>
      </c>
      <c r="W11">
        <f>IF(AND(Batting!CF56&gt;=0,Batting!CG56="*"),Batting!CF56,IF(Batting!CF56="dnb",0,IF(AND(Batting!CF56&lt;&gt;"",Batting!CG56=""),Batting!CF56-7,0)))</f>
        <v>0</v>
      </c>
      <c r="X11">
        <f>IF(AND(Batting!CI56&gt;=0,Batting!CJ56="*"),Batting!CI56,IF(Batting!CI56="dnb",0,IF(AND(Batting!CI56&lt;&gt;"",Batting!CJ56=""),Batting!CI56-7,0)))</f>
        <v>0</v>
      </c>
      <c r="Y11">
        <f>IF(AND(Batting!CL56&gt;=0,Batting!CM56="*"),Batting!CL56,IF(Batting!CL56="dnb",0,IF(AND(Batting!CL56&lt;&gt;"",Batting!CM56=""),Batting!CL56-7,0)))</f>
        <v>0</v>
      </c>
      <c r="Z11">
        <f>IF(AND(Batting!CO56&gt;=0,Batting!CP56="*"),Batting!CO56,IF(Batting!CO56="dnb",0,IF(AND(Batting!CO56&lt;&gt;"",Batting!CP56=""),Batting!CO56-7,0)))</f>
        <v>0</v>
      </c>
      <c r="AA11">
        <f>IF(AND(Batting!CR56&gt;=0,Batting!CS56="*"),Batting!CR56,IF(Batting!CR56="dnb",0,IF(AND(Batting!CR56&lt;&gt;"",Batting!CS56=""),Batting!CR56-7,0)))</f>
        <v>0</v>
      </c>
      <c r="AB11">
        <f t="shared" si="0"/>
        <v>-6</v>
      </c>
      <c r="AC11" t="e">
        <f>VLOOKUP($A11,'Club Champion'!$C$4:$AA$59,26,FALSE)-AB11</f>
        <v>#REF!</v>
      </c>
    </row>
    <row r="12" spans="1:29" x14ac:dyDescent="0.25">
      <c r="A12" t="e">
        <f>Batting!#REF!</f>
        <v>#REF!</v>
      </c>
      <c r="B12" t="e">
        <f>IF(AND(Batting!#REF!&gt;=0,Batting!#REF!="*"),Batting!#REF!,IF(Batting!#REF!="dnb",0,IF(AND(Batting!#REF!&lt;&gt;"",Batting!#REF!=""),Batting!#REF!-7,0)))</f>
        <v>#REF!</v>
      </c>
      <c r="C12" t="e">
        <f>IF(AND(Batting!#REF!&gt;=0,Batting!#REF!="*"),Batting!#REF!,IF(Batting!#REF!="dnb",0,IF(AND(Batting!#REF!&lt;&gt;"",Batting!#REF!=""),Batting!#REF!-7,0)))</f>
        <v>#REF!</v>
      </c>
      <c r="D12" t="e">
        <f>IF(AND(Batting!#REF!&gt;=0,Batting!#REF!="*"),Batting!#REF!,IF(Batting!#REF!="dnb",0,IF(AND(Batting!#REF!&lt;&gt;"",Batting!#REF!=""),Batting!#REF!-7,0)))</f>
        <v>#REF!</v>
      </c>
      <c r="E12" t="e">
        <f>IF(AND(Batting!#REF!&gt;=0,Batting!#REF!="*"),Batting!#REF!,IF(Batting!#REF!="dnb",0,IF(AND(Batting!#REF!&lt;&gt;"",Batting!#REF!=""),Batting!#REF!-7,0)))</f>
        <v>#REF!</v>
      </c>
      <c r="F12" t="e">
        <f>IF(AND(Batting!#REF!&gt;=0,Batting!#REF!="*"),Batting!#REF!,IF(Batting!#REF!="dnb",0,IF(AND(Batting!#REF!&lt;&gt;"",Batting!#REF!=""),Batting!#REF!-7,0)))</f>
        <v>#REF!</v>
      </c>
      <c r="G12" t="e">
        <f>IF(AND(Batting!#REF!&gt;=0,Batting!#REF!="*"),Batting!#REF!,IF(Batting!#REF!="dnb",0,IF(AND(Batting!#REF!&lt;&gt;"",Batting!#REF!=""),Batting!#REF!-7,0)))</f>
        <v>#REF!</v>
      </c>
      <c r="H12" t="e">
        <f>IF(AND(Batting!#REF!&gt;=0,Batting!#REF!="*"),Batting!#REF!,IF(Batting!#REF!="dnb",0,IF(AND(Batting!#REF!&lt;&gt;"",Batting!#REF!=""),Batting!#REF!-7,0)))</f>
        <v>#REF!</v>
      </c>
      <c r="I12" t="e">
        <f>IF(AND(Batting!#REF!&gt;=0,Batting!#REF!="*"),Batting!#REF!,IF(Batting!#REF!="dnb",0,IF(AND(Batting!#REF!&lt;&gt;"",Batting!#REF!=""),Batting!#REF!-7,0)))</f>
        <v>#REF!</v>
      </c>
      <c r="J12" t="e">
        <f>IF(AND(Batting!#REF!&gt;=0,Batting!#REF!="*"),Batting!#REF!,IF(Batting!#REF!="dnb",0,IF(AND(Batting!#REF!&lt;&gt;"",Batting!#REF!=""),Batting!#REF!-7,0)))</f>
        <v>#REF!</v>
      </c>
      <c r="K12" t="e">
        <f>IF(AND(Batting!#REF!&gt;=0,Batting!#REF!="*"),Batting!#REF!,IF(Batting!#REF!="dnb",0,IF(AND(Batting!#REF!&lt;&gt;"",Batting!#REF!=""),Batting!#REF!-7,0)))</f>
        <v>#REF!</v>
      </c>
      <c r="L12" t="e">
        <f>IF(AND(Batting!#REF!&gt;=0,Batting!#REF!="*"),Batting!#REF!,IF(Batting!#REF!="dnb",0,IF(AND(Batting!#REF!&lt;&gt;"",Batting!#REF!=""),Batting!#REF!-7,0)))</f>
        <v>#REF!</v>
      </c>
      <c r="M12" t="e">
        <f>IF(AND(Batting!#REF!&gt;=0,Batting!#REF!="*"),Batting!#REF!,IF(Batting!#REF!="dnb",0,IF(AND(Batting!#REF!&lt;&gt;"",Batting!#REF!=""),Batting!#REF!-7,0)))</f>
        <v>#REF!</v>
      </c>
      <c r="N12" t="e">
        <f>IF(AND(Batting!#REF!&gt;=0,Batting!#REF!="*"),Batting!#REF!,IF(Batting!#REF!="dnb",0,IF(AND(Batting!#REF!&lt;&gt;"",Batting!#REF!=""),Batting!#REF!-7,0)))</f>
        <v>#REF!</v>
      </c>
      <c r="O12" t="e">
        <f>IF(AND(Batting!#REF!&gt;=0,Batting!#REF!="*"),Batting!#REF!,IF(Batting!#REF!="dnb",0,IF(AND(Batting!#REF!&lt;&gt;"",Batting!#REF!=""),Batting!#REF!-7,0)))</f>
        <v>#REF!</v>
      </c>
      <c r="P12" t="e">
        <f>IF(AND(Batting!#REF!&gt;=0,Batting!#REF!="*"),Batting!#REF!,IF(Batting!#REF!="dnb",0,IF(AND(Batting!#REF!&lt;&gt;"",Batting!#REF!=""),Batting!#REF!-7,0)))</f>
        <v>#REF!</v>
      </c>
      <c r="Q12" t="e">
        <f>IF(AND(Batting!#REF!&gt;=0,Batting!#REF!="*"),Batting!#REF!,IF(Batting!#REF!="dnb",0,IF(AND(Batting!#REF!&lt;&gt;"",Batting!#REF!=""),Batting!#REF!-7,0)))</f>
        <v>#REF!</v>
      </c>
      <c r="R12" t="e">
        <f>IF(AND(Batting!#REF!&gt;=0,Batting!#REF!="*"),Batting!#REF!,IF(Batting!#REF!="dnb",0,IF(AND(Batting!#REF!&lt;&gt;"",Batting!#REF!=""),Batting!#REF!-7,0)))</f>
        <v>#REF!</v>
      </c>
      <c r="S12" t="e">
        <f>IF(AND(Batting!#REF!&gt;=0,Batting!#REF!="*"),Batting!#REF!,IF(Batting!#REF!="dnb",0,IF(AND(Batting!#REF!&lt;&gt;"",Batting!#REF!=""),Batting!#REF!-7,0)))</f>
        <v>#REF!</v>
      </c>
      <c r="T12" t="e">
        <f>IF(AND(Batting!#REF!&gt;=0,Batting!#REF!="*"),Batting!#REF!,IF(Batting!#REF!="dnb",0,IF(AND(Batting!#REF!&lt;&gt;"",Batting!#REF!=""),Batting!#REF!-7,0)))</f>
        <v>#REF!</v>
      </c>
      <c r="U12" t="e">
        <f>IF(AND(Batting!#REF!&gt;=0,Batting!#REF!="*"),Batting!#REF!,IF(Batting!#REF!="dnb",0,IF(AND(Batting!#REF!&lt;&gt;"",Batting!#REF!=""),Batting!#REF!-7,0)))</f>
        <v>#REF!</v>
      </c>
      <c r="V12" t="e">
        <f>IF(AND(Batting!#REF!&gt;=0,Batting!#REF!="*"),Batting!#REF!,IF(Batting!#REF!="dnb",0,IF(AND(Batting!#REF!&lt;&gt;"",Batting!#REF!=""),Batting!#REF!-7,0)))</f>
        <v>#REF!</v>
      </c>
      <c r="W12" t="e">
        <f>IF(AND(Batting!#REF!&gt;=0,Batting!#REF!="*"),Batting!#REF!,IF(Batting!#REF!="dnb",0,IF(AND(Batting!#REF!&lt;&gt;"",Batting!#REF!=""),Batting!#REF!-7,0)))</f>
        <v>#REF!</v>
      </c>
      <c r="X12" t="e">
        <f>IF(AND(Batting!#REF!&gt;=0,Batting!#REF!="*"),Batting!#REF!,IF(Batting!#REF!="dnb",0,IF(AND(Batting!#REF!&lt;&gt;"",Batting!#REF!=""),Batting!#REF!-7,0)))</f>
        <v>#REF!</v>
      </c>
      <c r="Y12" t="e">
        <f>IF(AND(Batting!#REF!&gt;=0,Batting!#REF!="*"),Batting!#REF!,IF(Batting!#REF!="dnb",0,IF(AND(Batting!#REF!&lt;&gt;"",Batting!#REF!=""),Batting!#REF!-7,0)))</f>
        <v>#REF!</v>
      </c>
      <c r="Z12" t="e">
        <f>IF(AND(Batting!#REF!&gt;=0,Batting!#REF!="*"),Batting!#REF!,IF(Batting!#REF!="dnb",0,IF(AND(Batting!#REF!&lt;&gt;"",Batting!#REF!=""),Batting!#REF!-7,0)))</f>
        <v>#REF!</v>
      </c>
      <c r="AA12" t="e">
        <f>IF(AND(Batting!#REF!&gt;=0,Batting!#REF!="*"),Batting!#REF!,IF(Batting!#REF!="dnb",0,IF(AND(Batting!#REF!&lt;&gt;"",Batting!#REF!=""),Batting!#REF!-7,0)))</f>
        <v>#REF!</v>
      </c>
      <c r="AB12" t="e">
        <f t="shared" si="0"/>
        <v>#REF!</v>
      </c>
      <c r="AC12" t="e">
        <f>VLOOKUP($A12,'Club Champion'!$C$4:$AA$59,26,FALSE)-AB12</f>
        <v>#REF!</v>
      </c>
    </row>
    <row r="13" spans="1:29" x14ac:dyDescent="0.25">
      <c r="A13">
        <f>Batting!B65</f>
        <v>0</v>
      </c>
      <c r="B13">
        <f>IF(AND(Batting!R65&gt;=0,Batting!S65="*"),Batting!R65,IF(Batting!R65="dnb",0,IF(AND(Batting!R65&lt;&gt;"",Batting!S65=""),Batting!R65-7,0)))</f>
        <v>0</v>
      </c>
      <c r="C13">
        <f>IF(AND(Batting!U65&gt;=0,Batting!V65="*"),Batting!U65,IF(Batting!U65="dnb",0,IF(AND(Batting!U65&lt;&gt;"",Batting!V65=""),Batting!U65-7,0)))</f>
        <v>0</v>
      </c>
      <c r="D13">
        <f>IF(AND(Batting!X65&gt;=0,Batting!Y65="*"),Batting!X65,IF(Batting!X65="dnb",0,IF(AND(Batting!X65&lt;&gt;"",Batting!Y65=""),Batting!X65-7,0)))</f>
        <v>0</v>
      </c>
      <c r="E13">
        <f>IF(AND(Batting!AA65&gt;=0,Batting!AB65="*"),Batting!AA65,IF(Batting!AA65="dnb",0,IF(AND(Batting!AA65&lt;&gt;"",Batting!AB65=""),Batting!AA65-7,0)))</f>
        <v>0</v>
      </c>
      <c r="F13">
        <f>IF(AND(Batting!AD65&gt;=0,Batting!AE65="*"),Batting!AD65,IF(Batting!AD65="dnb",0,IF(AND(Batting!AD65&lt;&gt;"",Batting!AE65=""),Batting!AD65-7,0)))</f>
        <v>0</v>
      </c>
      <c r="G13">
        <f>IF(AND(Batting!AG65&gt;=0,Batting!AH65="*"),Batting!AG65,IF(Batting!AG65="dnb",0,IF(AND(Batting!AG65&lt;&gt;"",Batting!AH65=""),Batting!AG65-7,0)))</f>
        <v>0</v>
      </c>
      <c r="H13">
        <f>IF(AND(Batting!AJ65&gt;=0,Batting!AK65="*"),Batting!AJ65,IF(Batting!AJ65="dnb",0,IF(AND(Batting!AJ65&lt;&gt;"",Batting!AK65=""),Batting!AJ65-7,0)))</f>
        <v>0</v>
      </c>
      <c r="I13">
        <f>IF(AND(Batting!AM65&gt;=0,Batting!AN65="*"),Batting!AM65,IF(Batting!AM65="dnb",0,IF(AND(Batting!AM65&lt;&gt;"",Batting!AN65=""),Batting!AM65-7,0)))</f>
        <v>0</v>
      </c>
      <c r="J13">
        <f>IF(AND(Batting!AP65&gt;=0,Batting!AQ65="*"),Batting!AP65,IF(Batting!AP65="dnb",0,IF(AND(Batting!AP65&lt;&gt;"",Batting!AQ65=""),Batting!AP65-7,0)))</f>
        <v>0</v>
      </c>
      <c r="K13">
        <f>IF(AND(Batting!AV65&gt;=0,Batting!AW65="*"),Batting!AV65,IF(Batting!AV65="dnb",0,IF(AND(Batting!AV65&lt;&gt;"",Batting!AW65=""),Batting!AV65-7,0)))</f>
        <v>0</v>
      </c>
      <c r="L13">
        <f>IF(AND(Batting!AY65&gt;=0,Batting!AZ65="*"),Batting!AY65,IF(Batting!AY65="dnb",0,IF(AND(Batting!AY65&lt;&gt;"",Batting!AZ65=""),Batting!AY65-7,0)))</f>
        <v>0</v>
      </c>
      <c r="M13">
        <f>IF(AND(Batting!BB65&gt;=0,Batting!BC65="*"),Batting!BB65,IF(Batting!BB65="dnb",0,IF(AND(Batting!BB65&lt;&gt;"",Batting!BC65=""),Batting!BB65-7,0)))</f>
        <v>0</v>
      </c>
      <c r="N13">
        <f>IF(AND(Batting!BE65&gt;=0,Batting!BF65="*"),Batting!BE65,IF(Batting!BE65="dnb",0,IF(AND(Batting!BE65&lt;&gt;"",Batting!BF65=""),Batting!BE65-7,0)))</f>
        <v>0</v>
      </c>
      <c r="O13">
        <f>IF(AND(Batting!BH65&gt;=0,Batting!BI65="*"),Batting!BH65,IF(Batting!BH65="dnb",0,IF(AND(Batting!BH65&lt;&gt;"",Batting!BI65=""),Batting!BH65-7,0)))</f>
        <v>0</v>
      </c>
      <c r="P13">
        <f>IF(AND(Batting!BK65&gt;=0,Batting!BL65="*"),Batting!BK65,IF(Batting!BK65="dnb",0,IF(AND(Batting!BK65&lt;&gt;"",Batting!BL65=""),Batting!BK65-7,0)))</f>
        <v>0</v>
      </c>
      <c r="Q13">
        <f>IF(AND(Batting!BN65&gt;=0,Batting!BO65="*"),Batting!BN65,IF(Batting!BN65="dnb",0,IF(AND(Batting!BN65&lt;&gt;"",Batting!BO65=""),Batting!BN65-7,0)))</f>
        <v>0</v>
      </c>
      <c r="R13">
        <f>IF(AND(Batting!BQ65&gt;=0,Batting!BR65="*"),Batting!BQ65,IF(Batting!BQ65="dnb",0,IF(AND(Batting!BQ65&lt;&gt;"",Batting!BR65=""),Batting!BQ65-7,0)))</f>
        <v>0</v>
      </c>
      <c r="S13">
        <f>IF(AND(Batting!BT65&gt;=0,Batting!BU65="*"),Batting!BT65,IF(Batting!BT65="dnb",0,IF(AND(Batting!BT65&lt;&gt;"",Batting!BU65=""),Batting!BT65-7,0)))</f>
        <v>0</v>
      </c>
      <c r="T13">
        <f>IF(AND(Batting!BW65&gt;=0,Batting!BX65="*"),Batting!BW65,IF(Batting!BW65="dnb",0,IF(AND(Batting!BW65&lt;&gt;"",Batting!BX65=""),Batting!BW65-7,0)))</f>
        <v>0</v>
      </c>
      <c r="U13">
        <f>IF(AND(Batting!BZ65&gt;=0,Batting!CA65="*"),Batting!BZ65,IF(Batting!BZ65="dnb",0,IF(AND(Batting!BZ65&lt;&gt;"",Batting!CA65=""),Batting!BZ65-7,0)))</f>
        <v>0</v>
      </c>
      <c r="V13">
        <f>IF(AND(Batting!CC65&gt;=0,Batting!CD65="*"),Batting!CC65,IF(Batting!CC65="dnb",0,IF(AND(Batting!CC65&lt;&gt;"",Batting!CD65=""),Batting!CC65-7,0)))</f>
        <v>0</v>
      </c>
      <c r="W13">
        <f>IF(AND(Batting!CF65&gt;=0,Batting!CG65="*"),Batting!CF65,IF(Batting!CF65="dnb",0,IF(AND(Batting!CF65&lt;&gt;"",Batting!CG65=""),Batting!CF65-7,0)))</f>
        <v>0</v>
      </c>
      <c r="X13">
        <f>IF(AND(Batting!CI65&gt;=0,Batting!CJ65="*"),Batting!CI65,IF(Batting!CI65="dnb",0,IF(AND(Batting!CI65&lt;&gt;"",Batting!CJ65=""),Batting!CI65-7,0)))</f>
        <v>0</v>
      </c>
      <c r="Y13">
        <f>IF(AND(Batting!CL65&gt;=0,Batting!CM65="*"),Batting!CL65,IF(Batting!CL65="dnb",0,IF(AND(Batting!CL65&lt;&gt;"",Batting!CM65=""),Batting!CL65-7,0)))</f>
        <v>0</v>
      </c>
      <c r="Z13">
        <f>IF(AND(Batting!CO65&gt;=0,Batting!CP65="*"),Batting!CO65,IF(Batting!CO65="dnb",0,IF(AND(Batting!CO65&lt;&gt;"",Batting!CP65=""),Batting!CO65-7,0)))</f>
        <v>0</v>
      </c>
      <c r="AA13">
        <f>IF(AND(Batting!CR65&gt;=0,Batting!CS65="*"),Batting!CR65,IF(Batting!CR65="dnb",0,IF(AND(Batting!CR65&lt;&gt;"",Batting!CS65=""),Batting!CR65-7,0)))</f>
        <v>0</v>
      </c>
      <c r="AB13">
        <f t="shared" si="0"/>
        <v>0</v>
      </c>
      <c r="AC13" t="e">
        <f>VLOOKUP($A13,'Club Champion'!$C$4:$AA$59,26,FALSE)-AB13</f>
        <v>#N/A</v>
      </c>
    </row>
    <row r="14" spans="1:29" x14ac:dyDescent="0.25">
      <c r="A14">
        <f>Batting!B19</f>
        <v>0</v>
      </c>
      <c r="B14">
        <f>IF(AND(Batting!R19&gt;=0,Batting!S19="*"),Batting!R19,IF(Batting!R19="dnb",0,IF(AND(Batting!R19&lt;&gt;"",Batting!S19=""),Batting!R19-7,0)))</f>
        <v>0</v>
      </c>
      <c r="C14">
        <f>IF(AND(Batting!U19&gt;=0,Batting!V19="*"),Batting!U19,IF(Batting!U19="dnb",0,IF(AND(Batting!U19&lt;&gt;"",Batting!V19=""),Batting!U19-7,0)))</f>
        <v>0</v>
      </c>
      <c r="D14">
        <f>IF(AND(Batting!X19&gt;=0,Batting!Y19="*"),Batting!X19,IF(Batting!X19="dnb",0,IF(AND(Batting!X19&lt;&gt;"",Batting!Y19=""),Batting!X19-7,0)))</f>
        <v>0</v>
      </c>
      <c r="E14">
        <f>IF(AND(Batting!AA19&gt;=0,Batting!AB19="*"),Batting!AA19,IF(Batting!AA19="dnb",0,IF(AND(Batting!AA19&lt;&gt;"",Batting!AB19=""),Batting!AA19-7,0)))</f>
        <v>0</v>
      </c>
      <c r="F14">
        <f>IF(AND(Batting!AD19&gt;=0,Batting!AE19="*"),Batting!AD19,IF(Batting!AD19="dnb",0,IF(AND(Batting!AD19&lt;&gt;"",Batting!AE19=""),Batting!AD19-7,0)))</f>
        <v>0</v>
      </c>
      <c r="G14">
        <f>IF(AND(Batting!AG19&gt;=0,Batting!AH19="*"),Batting!AG19,IF(Batting!AG19="dnb",0,IF(AND(Batting!AG19&lt;&gt;"",Batting!AH19=""),Batting!AG19-7,0)))</f>
        <v>0</v>
      </c>
      <c r="H14">
        <f>IF(AND(Batting!AJ19&gt;=0,Batting!AK19="*"),Batting!AJ19,IF(Batting!AJ19="dnb",0,IF(AND(Batting!AJ19&lt;&gt;"",Batting!AK19=""),Batting!AJ19-7,0)))</f>
        <v>0</v>
      </c>
      <c r="I14">
        <f>IF(AND(Batting!AM19&gt;=0,Batting!AN19="*"),Batting!AM19,IF(Batting!AM19="dnb",0,IF(AND(Batting!AM19&lt;&gt;"",Batting!AN19=""),Batting!AM19-7,0)))</f>
        <v>0</v>
      </c>
      <c r="J14">
        <f>IF(AND(Batting!AP19&gt;=0,Batting!AQ19="*"),Batting!AP19,IF(Batting!AP19="dnb",0,IF(AND(Batting!AP19&lt;&gt;"",Batting!AQ19=""),Batting!AP19-7,0)))</f>
        <v>0</v>
      </c>
      <c r="K14">
        <f>IF(AND(Batting!AV19&gt;=0,Batting!AW19="*"),Batting!AV19,IF(Batting!AV19="dnb",0,IF(AND(Batting!AV19&lt;&gt;"",Batting!AW19=""),Batting!AV19-7,0)))</f>
        <v>0</v>
      </c>
      <c r="L14">
        <f>IF(AND(Batting!AY19&gt;=0,Batting!AZ19="*"),Batting!AY19,IF(Batting!AY19="dnb",0,IF(AND(Batting!AY19&lt;&gt;"",Batting!AZ19=""),Batting!AY19-7,0)))</f>
        <v>0</v>
      </c>
      <c r="M14">
        <f>IF(AND(Batting!BB19&gt;=0,Batting!BC19="*"),Batting!BB19,IF(Batting!BB19="dnb",0,IF(AND(Batting!BB19&lt;&gt;"",Batting!BC19=""),Batting!BB19-7,0)))</f>
        <v>0</v>
      </c>
      <c r="N14">
        <f>IF(AND(Batting!BE19&gt;=0,Batting!BF19="*"),Batting!BE19,IF(Batting!BE19="dnb",0,IF(AND(Batting!BE19&lt;&gt;"",Batting!BF19=""),Batting!BE19-7,0)))</f>
        <v>0</v>
      </c>
      <c r="O14">
        <f>IF(AND(Batting!BH19&gt;=0,Batting!BI19="*"),Batting!BH19,IF(Batting!BH19="dnb",0,IF(AND(Batting!BH19&lt;&gt;"",Batting!BI19=""),Batting!BH19-7,0)))</f>
        <v>0</v>
      </c>
      <c r="P14">
        <f>IF(AND(Batting!BK19&gt;=0,Batting!BL19="*"),Batting!BK19,IF(Batting!BK19="dnb",0,IF(AND(Batting!BK19&lt;&gt;"",Batting!BL19=""),Batting!BK19-7,0)))</f>
        <v>0</v>
      </c>
      <c r="Q14">
        <f>IF(AND(Batting!BN19&gt;=0,Batting!BO19="*"),Batting!BN19,IF(Batting!BN19="dnb",0,IF(AND(Batting!BN19&lt;&gt;"",Batting!BO19=""),Batting!BN19-7,0)))</f>
        <v>0</v>
      </c>
      <c r="R14">
        <f>IF(AND(Batting!BQ19&gt;=0,Batting!BR19="*"),Batting!BQ19,IF(Batting!BQ19="dnb",0,IF(AND(Batting!BQ19&lt;&gt;"",Batting!BR19=""),Batting!BQ19-7,0)))</f>
        <v>0</v>
      </c>
      <c r="S14">
        <f>IF(AND(Batting!BT19&gt;=0,Batting!BU19="*"),Batting!BT19,IF(Batting!BT19="dnb",0,IF(AND(Batting!BT19&lt;&gt;"",Batting!BU19=""),Batting!BT19-7,0)))</f>
        <v>0</v>
      </c>
      <c r="T14">
        <f>IF(AND(Batting!BW19&gt;=0,Batting!BX19="*"),Batting!BW19,IF(Batting!BW19="dnb",0,IF(AND(Batting!BW19&lt;&gt;"",Batting!BX19=""),Batting!BW19-7,0)))</f>
        <v>0</v>
      </c>
      <c r="U14">
        <f>IF(AND(Batting!BZ19&gt;=0,Batting!CA19="*"),Batting!BZ19,IF(Batting!BZ19="dnb",0,IF(AND(Batting!BZ19&lt;&gt;"",Batting!CA19=""),Batting!BZ19-7,0)))</f>
        <v>0</v>
      </c>
      <c r="V14">
        <f>IF(AND(Batting!CC19&gt;=0,Batting!CD19="*"),Batting!CC19,IF(Batting!CC19="dnb",0,IF(AND(Batting!CC19&lt;&gt;"",Batting!CD19=""),Batting!CC19-7,0)))</f>
        <v>0</v>
      </c>
      <c r="W14">
        <f>IF(AND(Batting!CF19&gt;=0,Batting!CG19="*"),Batting!CF19,IF(Batting!CF19="dnb",0,IF(AND(Batting!CF19&lt;&gt;"",Batting!CG19=""),Batting!CF19-7,0)))</f>
        <v>0</v>
      </c>
      <c r="X14">
        <f>IF(AND(Batting!CI19&gt;=0,Batting!CJ19="*"),Batting!CI19,IF(Batting!CI19="dnb",0,IF(AND(Batting!CI19&lt;&gt;"",Batting!CJ19=""),Batting!CI19-7,0)))</f>
        <v>0</v>
      </c>
      <c r="Y14">
        <f>IF(AND(Batting!CL19&gt;=0,Batting!CM19="*"),Batting!CL19,IF(Batting!CL19="dnb",0,IF(AND(Batting!CL19&lt;&gt;"",Batting!CM19=""),Batting!CL19-7,0)))</f>
        <v>0</v>
      </c>
      <c r="Z14">
        <f>IF(AND(Batting!CO19&gt;=0,Batting!CP19="*"),Batting!CO19,IF(Batting!CO19="dnb",0,IF(AND(Batting!CO19&lt;&gt;"",Batting!CP19=""),Batting!CO19-7,0)))</f>
        <v>0</v>
      </c>
      <c r="AA14">
        <f>IF(AND(Batting!CR19&gt;=0,Batting!CS19="*"),Batting!CR19,IF(Batting!CR19="dnb",0,IF(AND(Batting!CR19&lt;&gt;"",Batting!CS19=""),Batting!CR19-7,0)))</f>
        <v>0</v>
      </c>
      <c r="AB14">
        <f t="shared" si="0"/>
        <v>0</v>
      </c>
      <c r="AC14" t="e">
        <f>VLOOKUP($A14,'Club Champion'!$C$4:$AA$59,26,FALSE)-AB14</f>
        <v>#N/A</v>
      </c>
    </row>
    <row r="15" spans="1:29" x14ac:dyDescent="0.25">
      <c r="A15">
        <f>Batting!B20</f>
        <v>0</v>
      </c>
      <c r="B15">
        <f>IF(AND(Batting!R20&gt;=0,Batting!S20="*"),Batting!R20,IF(Batting!R20="dnb",0,IF(AND(Batting!R20&lt;&gt;"",Batting!S20=""),Batting!R20-7,0)))</f>
        <v>0</v>
      </c>
      <c r="C15">
        <f>IF(AND(Batting!U20&gt;=0,Batting!V20="*"),Batting!U20,IF(Batting!U20="dnb",0,IF(AND(Batting!U20&lt;&gt;"",Batting!V20=""),Batting!U20-7,0)))</f>
        <v>0</v>
      </c>
      <c r="D15">
        <f>IF(AND(Batting!X20&gt;=0,Batting!Y20="*"),Batting!X20,IF(Batting!X20="dnb",0,IF(AND(Batting!X20&lt;&gt;"",Batting!Y20=""),Batting!X20-7,0)))</f>
        <v>0</v>
      </c>
      <c r="E15">
        <f>IF(AND(Batting!AA20&gt;=0,Batting!AB20="*"),Batting!AA20,IF(Batting!AA20="dnb",0,IF(AND(Batting!AA20&lt;&gt;"",Batting!AB20=""),Batting!AA20-7,0)))</f>
        <v>0</v>
      </c>
      <c r="F15">
        <f>IF(AND(Batting!AD20&gt;=0,Batting!AE20="*"),Batting!AD20,IF(Batting!AD20="dnb",0,IF(AND(Batting!AD20&lt;&gt;"",Batting!AE20=""),Batting!AD20-7,0)))</f>
        <v>0</v>
      </c>
      <c r="G15">
        <f>IF(AND(Batting!AG20&gt;=0,Batting!AH20="*"),Batting!AG20,IF(Batting!AG20="dnb",0,IF(AND(Batting!AG20&lt;&gt;"",Batting!AH20=""),Batting!AG20-7,0)))</f>
        <v>0</v>
      </c>
      <c r="H15">
        <f>IF(AND(Batting!AJ20&gt;=0,Batting!AK20="*"),Batting!AJ20,IF(Batting!AJ20="dnb",0,IF(AND(Batting!AJ20&lt;&gt;"",Batting!AK20=""),Batting!AJ20-7,0)))</f>
        <v>0</v>
      </c>
      <c r="I15">
        <f>IF(AND(Batting!AM20&gt;=0,Batting!AN20="*"),Batting!AM20,IF(Batting!AM20="dnb",0,IF(AND(Batting!AM20&lt;&gt;"",Batting!AN20=""),Batting!AM20-7,0)))</f>
        <v>0</v>
      </c>
      <c r="J15">
        <f>IF(AND(Batting!AP20&gt;=0,Batting!AQ20="*"),Batting!AP20,IF(Batting!AP20="dnb",0,IF(AND(Batting!AP20&lt;&gt;"",Batting!AQ20=""),Batting!AP20-7,0)))</f>
        <v>0</v>
      </c>
      <c r="K15">
        <f>IF(AND(Batting!AV20&gt;=0,Batting!AW20="*"),Batting!AV20,IF(Batting!AV20="dnb",0,IF(AND(Batting!AV20&lt;&gt;"",Batting!AW20=""),Batting!AV20-7,0)))</f>
        <v>0</v>
      </c>
      <c r="L15">
        <f>IF(AND(Batting!AY20&gt;=0,Batting!AZ20="*"),Batting!AY20,IF(Batting!AY20="dnb",0,IF(AND(Batting!AY20&lt;&gt;"",Batting!AZ20=""),Batting!AY20-7,0)))</f>
        <v>0</v>
      </c>
      <c r="M15">
        <f>IF(AND(Batting!BB20&gt;=0,Batting!BC20="*"),Batting!BB20,IF(Batting!BB20="dnb",0,IF(AND(Batting!BB20&lt;&gt;"",Batting!BC20=""),Batting!BB20-7,0)))</f>
        <v>0</v>
      </c>
      <c r="N15">
        <f>IF(AND(Batting!BE20&gt;=0,Batting!BF20="*"),Batting!BE20,IF(Batting!BE20="dnb",0,IF(AND(Batting!BE20&lt;&gt;"",Batting!BF20=""),Batting!BE20-7,0)))</f>
        <v>0</v>
      </c>
      <c r="O15">
        <f>IF(AND(Batting!BH20&gt;=0,Batting!BI20="*"),Batting!BH20,IF(Batting!BH20="dnb",0,IF(AND(Batting!BH20&lt;&gt;"",Batting!BI20=""),Batting!BH20-7,0)))</f>
        <v>0</v>
      </c>
      <c r="P15">
        <f>IF(AND(Batting!BK20&gt;=0,Batting!BL20="*"),Batting!BK20,IF(Batting!BK20="dnb",0,IF(AND(Batting!BK20&lt;&gt;"",Batting!BL20=""),Batting!BK20-7,0)))</f>
        <v>0</v>
      </c>
      <c r="Q15">
        <f>IF(AND(Batting!BN20&gt;=0,Batting!BO20="*"),Batting!BN20,IF(Batting!BN20="dnb",0,IF(AND(Batting!BN20&lt;&gt;"",Batting!BO20=""),Batting!BN20-7,0)))</f>
        <v>0</v>
      </c>
      <c r="R15">
        <f>IF(AND(Batting!BQ20&gt;=0,Batting!BR20="*"),Batting!BQ20,IF(Batting!BQ20="dnb",0,IF(AND(Batting!BQ20&lt;&gt;"",Batting!BR20=""),Batting!BQ20-7,0)))</f>
        <v>0</v>
      </c>
      <c r="S15">
        <f>IF(AND(Batting!BT20&gt;=0,Batting!BU20="*"),Batting!BT20,IF(Batting!BT20="dnb",0,IF(AND(Batting!BT20&lt;&gt;"",Batting!BU20=""),Batting!BT20-7,0)))</f>
        <v>0</v>
      </c>
      <c r="T15">
        <f>IF(AND(Batting!BW20&gt;=0,Batting!BX20="*"),Batting!BW20,IF(Batting!BW20="dnb",0,IF(AND(Batting!BW20&lt;&gt;"",Batting!BX20=""),Batting!BW20-7,0)))</f>
        <v>0</v>
      </c>
      <c r="U15">
        <f>IF(AND(Batting!BZ20&gt;=0,Batting!CA20="*"),Batting!BZ20,IF(Batting!BZ20="dnb",0,IF(AND(Batting!BZ20&lt;&gt;"",Batting!CA20=""),Batting!BZ20-7,0)))</f>
        <v>0</v>
      </c>
      <c r="V15">
        <f>IF(AND(Batting!CC20&gt;=0,Batting!CD20="*"),Batting!CC20,IF(Batting!CC20="dnb",0,IF(AND(Batting!CC20&lt;&gt;"",Batting!CD20=""),Batting!CC20-7,0)))</f>
        <v>0</v>
      </c>
      <c r="W15">
        <f>IF(AND(Batting!CF20&gt;=0,Batting!CG20="*"),Batting!CF20,IF(Batting!CF20="dnb",0,IF(AND(Batting!CF20&lt;&gt;"",Batting!CG20=""),Batting!CF20-7,0)))</f>
        <v>0</v>
      </c>
      <c r="X15">
        <f>IF(AND(Batting!CI20&gt;=0,Batting!CJ20="*"),Batting!CI20,IF(Batting!CI20="dnb",0,IF(AND(Batting!CI20&lt;&gt;"",Batting!CJ20=""),Batting!CI20-7,0)))</f>
        <v>0</v>
      </c>
      <c r="Y15">
        <f>IF(AND(Batting!CL20&gt;=0,Batting!CM20="*"),Batting!CL20,IF(Batting!CL20="dnb",0,IF(AND(Batting!CL20&lt;&gt;"",Batting!CM20=""),Batting!CL20-7,0)))</f>
        <v>0</v>
      </c>
      <c r="Z15">
        <f>IF(AND(Batting!CO20&gt;=0,Batting!CP20="*"),Batting!CO20,IF(Batting!CO20="dnb",0,IF(AND(Batting!CO20&lt;&gt;"",Batting!CP20=""),Batting!CO20-7,0)))</f>
        <v>0</v>
      </c>
      <c r="AA15">
        <f>IF(AND(Batting!CR20&gt;=0,Batting!CS20="*"),Batting!CR20,IF(Batting!CR20="dnb",0,IF(AND(Batting!CR20&lt;&gt;"",Batting!CS20=""),Batting!CR20-7,0)))</f>
        <v>0</v>
      </c>
      <c r="AB15">
        <f t="shared" si="0"/>
        <v>0</v>
      </c>
      <c r="AC15" t="e">
        <f>VLOOKUP($A15,'Club Champion'!$C$4:$AA$59,26,FALSE)-AB15</f>
        <v>#N/A</v>
      </c>
    </row>
    <row r="16" spans="1:29" x14ac:dyDescent="0.25">
      <c r="A16" t="str">
        <f>Batting!B21</f>
        <v>ALSO BATTED</v>
      </c>
      <c r="B16">
        <f>IF(AND(Batting!R21&gt;=0,Batting!S21="*"),Batting!R21,IF(Batting!R21="dnb",0,IF(AND(Batting!R21&lt;&gt;"",Batting!S21=""),Batting!R21-7,0)))</f>
        <v>0</v>
      </c>
      <c r="C16">
        <f>IF(AND(Batting!U21&gt;=0,Batting!V21="*"),Batting!U21,IF(Batting!U21="dnb",0,IF(AND(Batting!U21&lt;&gt;"",Batting!V21=""),Batting!U21-7,0)))</f>
        <v>0</v>
      </c>
      <c r="D16">
        <f>IF(AND(Batting!X21&gt;=0,Batting!Y21="*"),Batting!X21,IF(Batting!X21="dnb",0,IF(AND(Batting!X21&lt;&gt;"",Batting!Y21=""),Batting!X21-7,0)))</f>
        <v>0</v>
      </c>
      <c r="E16">
        <f>IF(AND(Batting!AA21&gt;=0,Batting!AB21="*"),Batting!AA21,IF(Batting!AA21="dnb",0,IF(AND(Batting!AA21&lt;&gt;"",Batting!AB21=""),Batting!AA21-7,0)))</f>
        <v>0</v>
      </c>
      <c r="F16">
        <f>IF(AND(Batting!AD21&gt;=0,Batting!AE21="*"),Batting!AD21,IF(Batting!AD21="dnb",0,IF(AND(Batting!AD21&lt;&gt;"",Batting!AE21=""),Batting!AD21-7,0)))</f>
        <v>0</v>
      </c>
      <c r="G16">
        <f>IF(AND(Batting!AG21&gt;=0,Batting!AH21="*"),Batting!AG21,IF(Batting!AG21="dnb",0,IF(AND(Batting!AG21&lt;&gt;"",Batting!AH21=""),Batting!AG21-7,0)))</f>
        <v>0</v>
      </c>
      <c r="H16">
        <f>IF(AND(Batting!AJ21&gt;=0,Batting!AK21="*"),Batting!AJ21,IF(Batting!AJ21="dnb",0,IF(AND(Batting!AJ21&lt;&gt;"",Batting!AK21=""),Batting!AJ21-7,0)))</f>
        <v>0</v>
      </c>
      <c r="I16">
        <f>IF(AND(Batting!AM21&gt;=0,Batting!AN21="*"),Batting!AM21,IF(Batting!AM21="dnb",0,IF(AND(Batting!AM21&lt;&gt;"",Batting!AN21=""),Batting!AM21-7,0)))</f>
        <v>0</v>
      </c>
      <c r="J16">
        <f>IF(AND(Batting!AP21&gt;=0,Batting!AQ21="*"),Batting!AP21,IF(Batting!AP21="dnb",0,IF(AND(Batting!AP21&lt;&gt;"",Batting!AQ21=""),Batting!AP21-7,0)))</f>
        <v>0</v>
      </c>
      <c r="K16">
        <f>IF(AND(Batting!AV21&gt;=0,Batting!AW21="*"),Batting!AV21,IF(Batting!AV21="dnb",0,IF(AND(Batting!AV21&lt;&gt;"",Batting!AW21=""),Batting!AV21-7,0)))</f>
        <v>0</v>
      </c>
      <c r="L16">
        <f>IF(AND(Batting!AY21&gt;=0,Batting!AZ21="*"),Batting!AY21,IF(Batting!AY21="dnb",0,IF(AND(Batting!AY21&lt;&gt;"",Batting!AZ21=""),Batting!AY21-7,0)))</f>
        <v>0</v>
      </c>
      <c r="M16">
        <f>IF(AND(Batting!BB21&gt;=0,Batting!BC21="*"),Batting!BB21,IF(Batting!BB21="dnb",0,IF(AND(Batting!BB21&lt;&gt;"",Batting!BC21=""),Batting!BB21-7,0)))</f>
        <v>0</v>
      </c>
      <c r="N16">
        <f>IF(AND(Batting!BE21&gt;=0,Batting!BF21="*"),Batting!BE21,IF(Batting!BE21="dnb",0,IF(AND(Batting!BE21&lt;&gt;"",Batting!BF21=""),Batting!BE21-7,0)))</f>
        <v>0</v>
      </c>
      <c r="O16">
        <f>IF(AND(Batting!BH21&gt;=0,Batting!BI21="*"),Batting!BH21,IF(Batting!BH21="dnb",0,IF(AND(Batting!BH21&lt;&gt;"",Batting!BI21=""),Batting!BH21-7,0)))</f>
        <v>0</v>
      </c>
      <c r="P16">
        <f>IF(AND(Batting!BK21&gt;=0,Batting!BL21="*"),Batting!BK21,IF(Batting!BK21="dnb",0,IF(AND(Batting!BK21&lt;&gt;"",Batting!BL21=""),Batting!BK21-7,0)))</f>
        <v>0</v>
      </c>
      <c r="Q16">
        <f>IF(AND(Batting!BN21&gt;=0,Batting!BO21="*"),Batting!BN21,IF(Batting!BN21="dnb",0,IF(AND(Batting!BN21&lt;&gt;"",Batting!BO21=""),Batting!BN21-7,0)))</f>
        <v>0</v>
      </c>
      <c r="R16">
        <f>IF(AND(Batting!BQ21&gt;=0,Batting!BR21="*"),Batting!BQ21,IF(Batting!BQ21="dnb",0,IF(AND(Batting!BQ21&lt;&gt;"",Batting!BR21=""),Batting!BQ21-7,0)))</f>
        <v>0</v>
      </c>
      <c r="S16">
        <f>IF(AND(Batting!BT21&gt;=0,Batting!BU21="*"),Batting!BT21,IF(Batting!BT21="dnb",0,IF(AND(Batting!BT21&lt;&gt;"",Batting!BU21=""),Batting!BT21-7,0)))</f>
        <v>0</v>
      </c>
      <c r="T16">
        <f>IF(AND(Batting!BW21&gt;=0,Batting!BX21="*"),Batting!BW21,IF(Batting!BW21="dnb",0,IF(AND(Batting!BW21&lt;&gt;"",Batting!BX21=""),Batting!BW21-7,0)))</f>
        <v>0</v>
      </c>
      <c r="U16">
        <f>IF(AND(Batting!BZ21&gt;=0,Batting!CA21="*"),Batting!BZ21,IF(Batting!BZ21="dnb",0,IF(AND(Batting!BZ21&lt;&gt;"",Batting!CA21=""),Batting!BZ21-7,0)))</f>
        <v>0</v>
      </c>
      <c r="V16">
        <f>IF(AND(Batting!CC21&gt;=0,Batting!CD21="*"),Batting!CC21,IF(Batting!CC21="dnb",0,IF(AND(Batting!CC21&lt;&gt;"",Batting!CD21=""),Batting!CC21-7,0)))</f>
        <v>0</v>
      </c>
      <c r="W16">
        <f>IF(AND(Batting!CF21&gt;=0,Batting!CG21="*"),Batting!CF21,IF(Batting!CF21="dnb",0,IF(AND(Batting!CF21&lt;&gt;"",Batting!CG21=""),Batting!CF21-7,0)))</f>
        <v>0</v>
      </c>
      <c r="X16">
        <f>IF(AND(Batting!CI21&gt;=0,Batting!CJ21="*"),Batting!CI21,IF(Batting!CI21="dnb",0,IF(AND(Batting!CI21&lt;&gt;"",Batting!CJ21=""),Batting!CI21-7,0)))</f>
        <v>0</v>
      </c>
      <c r="Y16">
        <f>IF(AND(Batting!CL21&gt;=0,Batting!CM21="*"),Batting!CL21,IF(Batting!CL21="dnb",0,IF(AND(Batting!CL21&lt;&gt;"",Batting!CM21=""),Batting!CL21-7,0)))</f>
        <v>0</v>
      </c>
      <c r="Z16">
        <f>IF(AND(Batting!CO21&gt;=0,Batting!CP21="*"),Batting!CO21,IF(Batting!CO21="dnb",0,IF(AND(Batting!CO21&lt;&gt;"",Batting!CP21=""),Batting!CO21-7,0)))</f>
        <v>0</v>
      </c>
      <c r="AA16">
        <f>IF(AND(Batting!CR21&gt;=0,Batting!CS21="*"),Batting!CR21,IF(Batting!CR21="dnb",0,IF(AND(Batting!CR21&lt;&gt;"",Batting!CS21=""),Batting!CR21-7,0)))</f>
        <v>0</v>
      </c>
      <c r="AB16">
        <f t="shared" si="0"/>
        <v>0</v>
      </c>
      <c r="AC16" t="e">
        <f>VLOOKUP($A16,'Club Champion'!$C$4:$AA$59,26,FALSE)-AB16</f>
        <v>#N/A</v>
      </c>
    </row>
    <row r="17" spans="1:29" x14ac:dyDescent="0.25">
      <c r="A17" t="e">
        <f>Batting!#REF!</f>
        <v>#REF!</v>
      </c>
      <c r="B17" t="e">
        <f>IF(AND(Batting!#REF!&gt;=0,Batting!#REF!="*"),Batting!#REF!,IF(Batting!#REF!="dnb",0,IF(AND(Batting!#REF!&lt;&gt;"",Batting!#REF!=""),Batting!#REF!-7,0)))</f>
        <v>#REF!</v>
      </c>
      <c r="C17" t="e">
        <f>IF(AND(Batting!#REF!&gt;=0,Batting!#REF!="*"),Batting!#REF!,IF(Batting!#REF!="dnb",0,IF(AND(Batting!#REF!&lt;&gt;"",Batting!#REF!=""),Batting!#REF!-7,0)))</f>
        <v>#REF!</v>
      </c>
      <c r="D17" t="e">
        <f>IF(AND(Batting!#REF!&gt;=0,Batting!#REF!="*"),Batting!#REF!,IF(Batting!#REF!="dnb",0,IF(AND(Batting!#REF!&lt;&gt;"",Batting!#REF!=""),Batting!#REF!-7,0)))</f>
        <v>#REF!</v>
      </c>
      <c r="E17" t="e">
        <f>IF(AND(Batting!#REF!&gt;=0,Batting!#REF!="*"),Batting!#REF!,IF(Batting!#REF!="dnb",0,IF(AND(Batting!#REF!&lt;&gt;"",Batting!#REF!=""),Batting!#REF!-7,0)))</f>
        <v>#REF!</v>
      </c>
      <c r="F17" t="e">
        <f>IF(AND(Batting!#REF!&gt;=0,Batting!#REF!="*"),Batting!#REF!,IF(Batting!#REF!="dnb",0,IF(AND(Batting!#REF!&lt;&gt;"",Batting!#REF!=""),Batting!#REF!-7,0)))</f>
        <v>#REF!</v>
      </c>
      <c r="G17" t="e">
        <f>IF(AND(Batting!#REF!&gt;=0,Batting!#REF!="*"),Batting!#REF!,IF(Batting!#REF!="dnb",0,IF(AND(Batting!#REF!&lt;&gt;"",Batting!#REF!=""),Batting!#REF!-7,0)))</f>
        <v>#REF!</v>
      </c>
      <c r="H17" t="e">
        <f>IF(AND(Batting!#REF!&gt;=0,Batting!#REF!="*"),Batting!#REF!,IF(Batting!#REF!="dnb",0,IF(AND(Batting!#REF!&lt;&gt;"",Batting!#REF!=""),Batting!#REF!-7,0)))</f>
        <v>#REF!</v>
      </c>
      <c r="I17" t="e">
        <f>IF(AND(Batting!#REF!&gt;=0,Batting!#REF!="*"),Batting!#REF!,IF(Batting!#REF!="dnb",0,IF(AND(Batting!#REF!&lt;&gt;"",Batting!#REF!=""),Batting!#REF!-7,0)))</f>
        <v>#REF!</v>
      </c>
      <c r="J17" t="e">
        <f>IF(AND(Batting!#REF!&gt;=0,Batting!#REF!="*"),Batting!#REF!,IF(Batting!#REF!="dnb",0,IF(AND(Batting!#REF!&lt;&gt;"",Batting!#REF!=""),Batting!#REF!-7,0)))</f>
        <v>#REF!</v>
      </c>
      <c r="K17" t="e">
        <f>IF(AND(Batting!#REF!&gt;=0,Batting!#REF!="*"),Batting!#REF!,IF(Batting!#REF!="dnb",0,IF(AND(Batting!#REF!&lt;&gt;"",Batting!#REF!=""),Batting!#REF!-7,0)))</f>
        <v>#REF!</v>
      </c>
      <c r="L17" t="e">
        <f>IF(AND(Batting!#REF!&gt;=0,Batting!#REF!="*"),Batting!#REF!,IF(Batting!#REF!="dnb",0,IF(AND(Batting!#REF!&lt;&gt;"",Batting!#REF!=""),Batting!#REF!-7,0)))</f>
        <v>#REF!</v>
      </c>
      <c r="M17" t="e">
        <f>IF(AND(Batting!#REF!&gt;=0,Batting!#REF!="*"),Batting!#REF!,IF(Batting!#REF!="dnb",0,IF(AND(Batting!#REF!&lt;&gt;"",Batting!#REF!=""),Batting!#REF!-7,0)))</f>
        <v>#REF!</v>
      </c>
      <c r="N17" t="e">
        <f>IF(AND(Batting!#REF!&gt;=0,Batting!#REF!="*"),Batting!#REF!,IF(Batting!#REF!="dnb",0,IF(AND(Batting!#REF!&lt;&gt;"",Batting!#REF!=""),Batting!#REF!-7,0)))</f>
        <v>#REF!</v>
      </c>
      <c r="O17" t="e">
        <f>IF(AND(Batting!#REF!&gt;=0,Batting!#REF!="*"),Batting!#REF!,IF(Batting!#REF!="dnb",0,IF(AND(Batting!#REF!&lt;&gt;"",Batting!#REF!=""),Batting!#REF!-7,0)))</f>
        <v>#REF!</v>
      </c>
      <c r="P17" t="e">
        <f>IF(AND(Batting!#REF!&gt;=0,Batting!#REF!="*"),Batting!#REF!,IF(Batting!#REF!="dnb",0,IF(AND(Batting!#REF!&lt;&gt;"",Batting!#REF!=""),Batting!#REF!-7,0)))</f>
        <v>#REF!</v>
      </c>
      <c r="Q17" t="e">
        <f>IF(AND(Batting!#REF!&gt;=0,Batting!#REF!="*"),Batting!#REF!,IF(Batting!#REF!="dnb",0,IF(AND(Batting!#REF!&lt;&gt;"",Batting!#REF!=""),Batting!#REF!-7,0)))</f>
        <v>#REF!</v>
      </c>
      <c r="R17" t="e">
        <f>IF(AND(Batting!#REF!&gt;=0,Batting!#REF!="*"),Batting!#REF!,IF(Batting!#REF!="dnb",0,IF(AND(Batting!#REF!&lt;&gt;"",Batting!#REF!=""),Batting!#REF!-7,0)))</f>
        <v>#REF!</v>
      </c>
      <c r="S17" t="e">
        <f>IF(AND(Batting!#REF!&gt;=0,Batting!#REF!="*"),Batting!#REF!,IF(Batting!#REF!="dnb",0,IF(AND(Batting!#REF!&lt;&gt;"",Batting!#REF!=""),Batting!#REF!-7,0)))</f>
        <v>#REF!</v>
      </c>
      <c r="T17" t="e">
        <f>IF(AND(Batting!#REF!&gt;=0,Batting!#REF!="*"),Batting!#REF!,IF(Batting!#REF!="dnb",0,IF(AND(Batting!#REF!&lt;&gt;"",Batting!#REF!=""),Batting!#REF!-7,0)))</f>
        <v>#REF!</v>
      </c>
      <c r="U17" t="e">
        <f>IF(AND(Batting!#REF!&gt;=0,Batting!#REF!="*"),Batting!#REF!,IF(Batting!#REF!="dnb",0,IF(AND(Batting!#REF!&lt;&gt;"",Batting!#REF!=""),Batting!#REF!-7,0)))</f>
        <v>#REF!</v>
      </c>
      <c r="V17" t="e">
        <f>IF(AND(Batting!#REF!&gt;=0,Batting!#REF!="*"),Batting!#REF!,IF(Batting!#REF!="dnb",0,IF(AND(Batting!#REF!&lt;&gt;"",Batting!#REF!=""),Batting!#REF!-7,0)))</f>
        <v>#REF!</v>
      </c>
      <c r="W17" t="e">
        <f>IF(AND(Batting!#REF!&gt;=0,Batting!#REF!="*"),Batting!#REF!,IF(Batting!#REF!="dnb",0,IF(AND(Batting!#REF!&lt;&gt;"",Batting!#REF!=""),Batting!#REF!-7,0)))</f>
        <v>#REF!</v>
      </c>
      <c r="X17" t="e">
        <f>IF(AND(Batting!#REF!&gt;=0,Batting!#REF!="*"),Batting!#REF!,IF(Batting!#REF!="dnb",0,IF(AND(Batting!#REF!&lt;&gt;"",Batting!#REF!=""),Batting!#REF!-7,0)))</f>
        <v>#REF!</v>
      </c>
      <c r="Y17" t="e">
        <f>IF(AND(Batting!#REF!&gt;=0,Batting!#REF!="*"),Batting!#REF!,IF(Batting!#REF!="dnb",0,IF(AND(Batting!#REF!&lt;&gt;"",Batting!#REF!=""),Batting!#REF!-7,0)))</f>
        <v>#REF!</v>
      </c>
      <c r="Z17" t="e">
        <f>IF(AND(Batting!#REF!&gt;=0,Batting!#REF!="*"),Batting!#REF!,IF(Batting!#REF!="dnb",0,IF(AND(Batting!#REF!&lt;&gt;"",Batting!#REF!=""),Batting!#REF!-7,0)))</f>
        <v>#REF!</v>
      </c>
      <c r="AA17" t="e">
        <f>IF(AND(Batting!#REF!&gt;=0,Batting!#REF!="*"),Batting!#REF!,IF(Batting!#REF!="dnb",0,IF(AND(Batting!#REF!&lt;&gt;"",Batting!#REF!=""),Batting!#REF!-7,0)))</f>
        <v>#REF!</v>
      </c>
      <c r="AB17" t="e">
        <f t="shared" si="0"/>
        <v>#REF!</v>
      </c>
      <c r="AC17" t="e">
        <f>VLOOKUP($A17,'Club Champion'!$C$4:$AA$59,26,FALSE)-AB17</f>
        <v>#REF!</v>
      </c>
    </row>
    <row r="18" spans="1:29" x14ac:dyDescent="0.25">
      <c r="A18" t="e">
        <f>Batting!#REF!</f>
        <v>#REF!</v>
      </c>
      <c r="B18" t="e">
        <f>IF(AND(Batting!#REF!&gt;=0,Batting!#REF!="*"),Batting!#REF!,IF(Batting!#REF!="dnb",0,IF(AND(Batting!#REF!&lt;&gt;"",Batting!#REF!=""),Batting!#REF!-7,0)))</f>
        <v>#REF!</v>
      </c>
      <c r="C18" t="e">
        <f>IF(AND(Batting!#REF!&gt;=0,Batting!#REF!="*"),Batting!#REF!,IF(Batting!#REF!="dnb",0,IF(AND(Batting!#REF!&lt;&gt;"",Batting!#REF!=""),Batting!#REF!-7,0)))</f>
        <v>#REF!</v>
      </c>
      <c r="D18" t="e">
        <f>IF(AND(Batting!#REF!&gt;=0,Batting!#REF!="*"),Batting!#REF!,IF(Batting!#REF!="dnb",0,IF(AND(Batting!#REF!&lt;&gt;"",Batting!#REF!=""),Batting!#REF!-7,0)))</f>
        <v>#REF!</v>
      </c>
      <c r="E18" t="e">
        <f>IF(AND(Batting!#REF!&gt;=0,Batting!#REF!="*"),Batting!#REF!,IF(Batting!#REF!="dnb",0,IF(AND(Batting!#REF!&lt;&gt;"",Batting!#REF!=""),Batting!#REF!-7,0)))</f>
        <v>#REF!</v>
      </c>
      <c r="F18" t="e">
        <f>IF(AND(Batting!#REF!&gt;=0,Batting!#REF!="*"),Batting!#REF!,IF(Batting!#REF!="dnb",0,IF(AND(Batting!#REF!&lt;&gt;"",Batting!#REF!=""),Batting!#REF!-7,0)))</f>
        <v>#REF!</v>
      </c>
      <c r="G18" t="e">
        <f>IF(AND(Batting!#REF!&gt;=0,Batting!#REF!="*"),Batting!#REF!,IF(Batting!#REF!="dnb",0,IF(AND(Batting!#REF!&lt;&gt;"",Batting!#REF!=""),Batting!#REF!-7,0)))</f>
        <v>#REF!</v>
      </c>
      <c r="H18" t="e">
        <f>IF(AND(Batting!#REF!&gt;=0,Batting!#REF!="*"),Batting!#REF!,IF(Batting!#REF!="dnb",0,IF(AND(Batting!#REF!&lt;&gt;"",Batting!#REF!=""),Batting!#REF!-7,0)))</f>
        <v>#REF!</v>
      </c>
      <c r="I18" t="e">
        <f>IF(AND(Batting!#REF!&gt;=0,Batting!#REF!="*"),Batting!#REF!,IF(Batting!#REF!="dnb",0,IF(AND(Batting!#REF!&lt;&gt;"",Batting!#REF!=""),Batting!#REF!-7,0)))</f>
        <v>#REF!</v>
      </c>
      <c r="J18" t="e">
        <f>IF(AND(Batting!#REF!&gt;=0,Batting!#REF!="*"),Batting!#REF!,IF(Batting!#REF!="dnb",0,IF(AND(Batting!#REF!&lt;&gt;"",Batting!#REF!=""),Batting!#REF!-7,0)))</f>
        <v>#REF!</v>
      </c>
      <c r="K18" t="e">
        <f>IF(AND(Batting!#REF!&gt;=0,Batting!#REF!="*"),Batting!#REF!,IF(Batting!#REF!="dnb",0,IF(AND(Batting!#REF!&lt;&gt;"",Batting!#REF!=""),Batting!#REF!-7,0)))</f>
        <v>#REF!</v>
      </c>
      <c r="L18" t="e">
        <f>IF(AND(Batting!#REF!&gt;=0,Batting!#REF!="*"),Batting!#REF!,IF(Batting!#REF!="dnb",0,IF(AND(Batting!#REF!&lt;&gt;"",Batting!#REF!=""),Batting!#REF!-7,0)))</f>
        <v>#REF!</v>
      </c>
      <c r="M18" t="e">
        <f>IF(AND(Batting!#REF!&gt;=0,Batting!#REF!="*"),Batting!#REF!,IF(Batting!#REF!="dnb",0,IF(AND(Batting!#REF!&lt;&gt;"",Batting!#REF!=""),Batting!#REF!-7,0)))</f>
        <v>#REF!</v>
      </c>
      <c r="N18" t="e">
        <f>IF(AND(Batting!#REF!&gt;=0,Batting!#REF!="*"),Batting!#REF!,IF(Batting!#REF!="dnb",0,IF(AND(Batting!#REF!&lt;&gt;"",Batting!#REF!=""),Batting!#REF!-7,0)))</f>
        <v>#REF!</v>
      </c>
      <c r="O18" t="e">
        <f>IF(AND(Batting!#REF!&gt;=0,Batting!#REF!="*"),Batting!#REF!,IF(Batting!#REF!="dnb",0,IF(AND(Batting!#REF!&lt;&gt;"",Batting!#REF!=""),Batting!#REF!-7,0)))</f>
        <v>#REF!</v>
      </c>
      <c r="P18" t="e">
        <f>IF(AND(Batting!#REF!&gt;=0,Batting!#REF!="*"),Batting!#REF!,IF(Batting!#REF!="dnb",0,IF(AND(Batting!#REF!&lt;&gt;"",Batting!#REF!=""),Batting!#REF!-7,0)))</f>
        <v>#REF!</v>
      </c>
      <c r="Q18" t="e">
        <f>IF(AND(Batting!#REF!&gt;=0,Batting!#REF!="*"),Batting!#REF!,IF(Batting!#REF!="dnb",0,IF(AND(Batting!#REF!&lt;&gt;"",Batting!#REF!=""),Batting!#REF!-7,0)))</f>
        <v>#REF!</v>
      </c>
      <c r="R18" t="e">
        <f>IF(AND(Batting!#REF!&gt;=0,Batting!#REF!="*"),Batting!#REF!,IF(Batting!#REF!="dnb",0,IF(AND(Batting!#REF!&lt;&gt;"",Batting!#REF!=""),Batting!#REF!-7,0)))</f>
        <v>#REF!</v>
      </c>
      <c r="S18" t="e">
        <f>IF(AND(Batting!#REF!&gt;=0,Batting!#REF!="*"),Batting!#REF!,IF(Batting!#REF!="dnb",0,IF(AND(Batting!#REF!&lt;&gt;"",Batting!#REF!=""),Batting!#REF!-7,0)))</f>
        <v>#REF!</v>
      </c>
      <c r="T18" t="e">
        <f>IF(AND(Batting!#REF!&gt;=0,Batting!#REF!="*"),Batting!#REF!,IF(Batting!#REF!="dnb",0,IF(AND(Batting!#REF!&lt;&gt;"",Batting!#REF!=""),Batting!#REF!-7,0)))</f>
        <v>#REF!</v>
      </c>
      <c r="U18" t="e">
        <f>IF(AND(Batting!#REF!&gt;=0,Batting!#REF!="*"),Batting!#REF!,IF(Batting!#REF!="dnb",0,IF(AND(Batting!#REF!&lt;&gt;"",Batting!#REF!=""),Batting!#REF!-7,0)))</f>
        <v>#REF!</v>
      </c>
      <c r="V18" t="e">
        <f>IF(AND(Batting!#REF!&gt;=0,Batting!#REF!="*"),Batting!#REF!,IF(Batting!#REF!="dnb",0,IF(AND(Batting!#REF!&lt;&gt;"",Batting!#REF!=""),Batting!#REF!-7,0)))</f>
        <v>#REF!</v>
      </c>
      <c r="W18" t="e">
        <f>IF(AND(Batting!#REF!&gt;=0,Batting!#REF!="*"),Batting!#REF!,IF(Batting!#REF!="dnb",0,IF(AND(Batting!#REF!&lt;&gt;"",Batting!#REF!=""),Batting!#REF!-7,0)))</f>
        <v>#REF!</v>
      </c>
      <c r="X18" t="e">
        <f>IF(AND(Batting!#REF!&gt;=0,Batting!#REF!="*"),Batting!#REF!,IF(Batting!#REF!="dnb",0,IF(AND(Batting!#REF!&lt;&gt;"",Batting!#REF!=""),Batting!#REF!-7,0)))</f>
        <v>#REF!</v>
      </c>
      <c r="Y18" t="e">
        <f>IF(AND(Batting!#REF!&gt;=0,Batting!#REF!="*"),Batting!#REF!,IF(Batting!#REF!="dnb",0,IF(AND(Batting!#REF!&lt;&gt;"",Batting!#REF!=""),Batting!#REF!-7,0)))</f>
        <v>#REF!</v>
      </c>
      <c r="Z18" t="e">
        <f>IF(AND(Batting!#REF!&gt;=0,Batting!#REF!="*"),Batting!#REF!,IF(Batting!#REF!="dnb",0,IF(AND(Batting!#REF!&lt;&gt;"",Batting!#REF!=""),Batting!#REF!-7,0)))</f>
        <v>#REF!</v>
      </c>
      <c r="AA18" t="e">
        <f>IF(AND(Batting!#REF!&gt;=0,Batting!#REF!="*"),Batting!#REF!,IF(Batting!#REF!="dnb",0,IF(AND(Batting!#REF!&lt;&gt;"",Batting!#REF!=""),Batting!#REF!-7,0)))</f>
        <v>#REF!</v>
      </c>
      <c r="AB18" t="e">
        <f t="shared" si="0"/>
        <v>#REF!</v>
      </c>
      <c r="AC18" t="e">
        <f>VLOOKUP($A18,'Club Champion'!$C$4:$AA$59,26,FALSE)-AB18</f>
        <v>#REF!</v>
      </c>
    </row>
    <row r="19" spans="1:29" x14ac:dyDescent="0.25">
      <c r="A19" t="e">
        <f>Batting!#REF!</f>
        <v>#REF!</v>
      </c>
      <c r="B19" t="e">
        <f>IF(AND(Batting!#REF!&gt;=0,Batting!#REF!="*"),Batting!#REF!,IF(Batting!#REF!="dnb",0,IF(AND(Batting!#REF!&lt;&gt;"",Batting!#REF!=""),Batting!#REF!-7,0)))</f>
        <v>#REF!</v>
      </c>
      <c r="C19" t="e">
        <f>IF(AND(Batting!#REF!&gt;=0,Batting!#REF!="*"),Batting!#REF!,IF(Batting!#REF!="dnb",0,IF(AND(Batting!#REF!&lt;&gt;"",Batting!#REF!=""),Batting!#REF!-7,0)))</f>
        <v>#REF!</v>
      </c>
      <c r="D19" t="e">
        <f>IF(AND(Batting!#REF!&gt;=0,Batting!#REF!="*"),Batting!#REF!,IF(Batting!#REF!="dnb",0,IF(AND(Batting!#REF!&lt;&gt;"",Batting!#REF!=""),Batting!#REF!-7,0)))</f>
        <v>#REF!</v>
      </c>
      <c r="E19" t="e">
        <f>IF(AND(Batting!#REF!&gt;=0,Batting!#REF!="*"),Batting!#REF!,IF(Batting!#REF!="dnb",0,IF(AND(Batting!#REF!&lt;&gt;"",Batting!#REF!=""),Batting!#REF!-7,0)))</f>
        <v>#REF!</v>
      </c>
      <c r="F19" t="e">
        <f>IF(AND(Batting!#REF!&gt;=0,Batting!#REF!="*"),Batting!#REF!,IF(Batting!#REF!="dnb",0,IF(AND(Batting!#REF!&lt;&gt;"",Batting!#REF!=""),Batting!#REF!-7,0)))</f>
        <v>#REF!</v>
      </c>
      <c r="G19" t="e">
        <f>IF(AND(Batting!#REF!&gt;=0,Batting!#REF!="*"),Batting!#REF!,IF(Batting!#REF!="dnb",0,IF(AND(Batting!#REF!&lt;&gt;"",Batting!#REF!=""),Batting!#REF!-7,0)))</f>
        <v>#REF!</v>
      </c>
      <c r="H19" t="e">
        <f>IF(AND(Batting!#REF!&gt;=0,Batting!#REF!="*"),Batting!#REF!,IF(Batting!#REF!="dnb",0,IF(AND(Batting!#REF!&lt;&gt;"",Batting!#REF!=""),Batting!#REF!-7,0)))</f>
        <v>#REF!</v>
      </c>
      <c r="I19" t="e">
        <f>IF(AND(Batting!#REF!&gt;=0,Batting!#REF!="*"),Batting!#REF!,IF(Batting!#REF!="dnb",0,IF(AND(Batting!#REF!&lt;&gt;"",Batting!#REF!=""),Batting!#REF!-7,0)))</f>
        <v>#REF!</v>
      </c>
      <c r="J19" t="e">
        <f>IF(AND(Batting!#REF!&gt;=0,Batting!#REF!="*"),Batting!#REF!,IF(Batting!#REF!="dnb",0,IF(AND(Batting!#REF!&lt;&gt;"",Batting!#REF!=""),Batting!#REF!-7,0)))</f>
        <v>#REF!</v>
      </c>
      <c r="K19" t="e">
        <f>IF(AND(Batting!#REF!&gt;=0,Batting!#REF!="*"),Batting!#REF!,IF(Batting!#REF!="dnb",0,IF(AND(Batting!#REF!&lt;&gt;"",Batting!#REF!=""),Batting!#REF!-7,0)))</f>
        <v>#REF!</v>
      </c>
      <c r="L19" t="e">
        <f>IF(AND(Batting!#REF!&gt;=0,Batting!#REF!="*"),Batting!#REF!,IF(Batting!#REF!="dnb",0,IF(AND(Batting!#REF!&lt;&gt;"",Batting!#REF!=""),Batting!#REF!-7,0)))</f>
        <v>#REF!</v>
      </c>
      <c r="M19" t="e">
        <f>IF(AND(Batting!#REF!&gt;=0,Batting!#REF!="*"),Batting!#REF!,IF(Batting!#REF!="dnb",0,IF(AND(Batting!#REF!&lt;&gt;"",Batting!#REF!=""),Batting!#REF!-7,0)))</f>
        <v>#REF!</v>
      </c>
      <c r="N19" t="e">
        <f>IF(AND(Batting!#REF!&gt;=0,Batting!#REF!="*"),Batting!#REF!,IF(Batting!#REF!="dnb",0,IF(AND(Batting!#REF!&lt;&gt;"",Batting!#REF!=""),Batting!#REF!-7,0)))</f>
        <v>#REF!</v>
      </c>
      <c r="O19" t="e">
        <f>IF(AND(Batting!#REF!&gt;=0,Batting!#REF!="*"),Batting!#REF!,IF(Batting!#REF!="dnb",0,IF(AND(Batting!#REF!&lt;&gt;"",Batting!#REF!=""),Batting!#REF!-7,0)))</f>
        <v>#REF!</v>
      </c>
      <c r="P19" t="e">
        <f>IF(AND(Batting!#REF!&gt;=0,Batting!#REF!="*"),Batting!#REF!,IF(Batting!#REF!="dnb",0,IF(AND(Batting!#REF!&lt;&gt;"",Batting!#REF!=""),Batting!#REF!-7,0)))</f>
        <v>#REF!</v>
      </c>
      <c r="Q19" t="e">
        <f>IF(AND(Batting!#REF!&gt;=0,Batting!#REF!="*"),Batting!#REF!,IF(Batting!#REF!="dnb",0,IF(AND(Batting!#REF!&lt;&gt;"",Batting!#REF!=""),Batting!#REF!-7,0)))</f>
        <v>#REF!</v>
      </c>
      <c r="R19" t="e">
        <f>IF(AND(Batting!#REF!&gt;=0,Batting!#REF!="*"),Batting!#REF!,IF(Batting!#REF!="dnb",0,IF(AND(Batting!#REF!&lt;&gt;"",Batting!#REF!=""),Batting!#REF!-7,0)))</f>
        <v>#REF!</v>
      </c>
      <c r="S19" t="e">
        <f>IF(AND(Batting!#REF!&gt;=0,Batting!#REF!="*"),Batting!#REF!,IF(Batting!#REF!="dnb",0,IF(AND(Batting!#REF!&lt;&gt;"",Batting!#REF!=""),Batting!#REF!-7,0)))</f>
        <v>#REF!</v>
      </c>
      <c r="T19" t="e">
        <f>IF(AND(Batting!#REF!&gt;=0,Batting!#REF!="*"),Batting!#REF!,IF(Batting!#REF!="dnb",0,IF(AND(Batting!#REF!&lt;&gt;"",Batting!#REF!=""),Batting!#REF!-7,0)))</f>
        <v>#REF!</v>
      </c>
      <c r="U19" t="e">
        <f>IF(AND(Batting!#REF!&gt;=0,Batting!#REF!="*"),Batting!#REF!,IF(Batting!#REF!="dnb",0,IF(AND(Batting!#REF!&lt;&gt;"",Batting!#REF!=""),Batting!#REF!-7,0)))</f>
        <v>#REF!</v>
      </c>
      <c r="V19" t="e">
        <f>IF(AND(Batting!#REF!&gt;=0,Batting!#REF!="*"),Batting!#REF!,IF(Batting!#REF!="dnb",0,IF(AND(Batting!#REF!&lt;&gt;"",Batting!#REF!=""),Batting!#REF!-7,0)))</f>
        <v>#REF!</v>
      </c>
      <c r="W19" t="e">
        <f>IF(AND(Batting!#REF!&gt;=0,Batting!#REF!="*"),Batting!#REF!,IF(Batting!#REF!="dnb",0,IF(AND(Batting!#REF!&lt;&gt;"",Batting!#REF!=""),Batting!#REF!-7,0)))</f>
        <v>#REF!</v>
      </c>
      <c r="X19" t="e">
        <f>IF(AND(Batting!#REF!&gt;=0,Batting!#REF!="*"),Batting!#REF!,IF(Batting!#REF!="dnb",0,IF(AND(Batting!#REF!&lt;&gt;"",Batting!#REF!=""),Batting!#REF!-7,0)))</f>
        <v>#REF!</v>
      </c>
      <c r="Y19" t="e">
        <f>IF(AND(Batting!#REF!&gt;=0,Batting!#REF!="*"),Batting!#REF!,IF(Batting!#REF!="dnb",0,IF(AND(Batting!#REF!&lt;&gt;"",Batting!#REF!=""),Batting!#REF!-7,0)))</f>
        <v>#REF!</v>
      </c>
      <c r="Z19" t="e">
        <f>IF(AND(Batting!#REF!&gt;=0,Batting!#REF!="*"),Batting!#REF!,IF(Batting!#REF!="dnb",0,IF(AND(Batting!#REF!&lt;&gt;"",Batting!#REF!=""),Batting!#REF!-7,0)))</f>
        <v>#REF!</v>
      </c>
      <c r="AA19" t="e">
        <f>IF(AND(Batting!#REF!&gt;=0,Batting!#REF!="*"),Batting!#REF!,IF(Batting!#REF!="dnb",0,IF(AND(Batting!#REF!&lt;&gt;"",Batting!#REF!=""),Batting!#REF!-7,0)))</f>
        <v>#REF!</v>
      </c>
      <c r="AB19" t="e">
        <f t="shared" si="0"/>
        <v>#REF!</v>
      </c>
      <c r="AC19" t="e">
        <f>VLOOKUP($A19,'Club Champion'!$C$4:$AA$59,26,FALSE)-AB19</f>
        <v>#REF!</v>
      </c>
    </row>
    <row r="20" spans="1:29" x14ac:dyDescent="0.25">
      <c r="A20" t="e">
        <f>Batting!#REF!</f>
        <v>#REF!</v>
      </c>
      <c r="B20" t="e">
        <f>IF(AND(Batting!#REF!&gt;=0,Batting!#REF!="*"),Batting!#REF!,IF(Batting!#REF!="dnb",0,IF(AND(Batting!#REF!&lt;&gt;"",Batting!#REF!=""),Batting!#REF!-7,0)))</f>
        <v>#REF!</v>
      </c>
      <c r="C20" t="e">
        <f>IF(AND(Batting!#REF!&gt;=0,Batting!#REF!="*"),Batting!#REF!,IF(Batting!#REF!="dnb",0,IF(AND(Batting!#REF!&lt;&gt;"",Batting!#REF!=""),Batting!#REF!-7,0)))</f>
        <v>#REF!</v>
      </c>
      <c r="D20" t="e">
        <f>IF(AND(Batting!#REF!&gt;=0,Batting!#REF!="*"),Batting!#REF!,IF(Batting!#REF!="dnb",0,IF(AND(Batting!#REF!&lt;&gt;"",Batting!#REF!=""),Batting!#REF!-7,0)))</f>
        <v>#REF!</v>
      </c>
      <c r="E20" t="e">
        <f>IF(AND(Batting!#REF!&gt;=0,Batting!#REF!="*"),Batting!#REF!,IF(Batting!#REF!="dnb",0,IF(AND(Batting!#REF!&lt;&gt;"",Batting!#REF!=""),Batting!#REF!-7,0)))</f>
        <v>#REF!</v>
      </c>
      <c r="F20" t="e">
        <f>IF(AND(Batting!#REF!&gt;=0,Batting!#REF!="*"),Batting!#REF!,IF(Batting!#REF!="dnb",0,IF(AND(Batting!#REF!&lt;&gt;"",Batting!#REF!=""),Batting!#REF!-7,0)))</f>
        <v>#REF!</v>
      </c>
      <c r="G20" t="e">
        <f>IF(AND(Batting!#REF!&gt;=0,Batting!#REF!="*"),Batting!#REF!,IF(Batting!#REF!="dnb",0,IF(AND(Batting!#REF!&lt;&gt;"",Batting!#REF!=""),Batting!#REF!-7,0)))</f>
        <v>#REF!</v>
      </c>
      <c r="H20" t="e">
        <f>IF(AND(Batting!#REF!&gt;=0,Batting!#REF!="*"),Batting!#REF!,IF(Batting!#REF!="dnb",0,IF(AND(Batting!#REF!&lt;&gt;"",Batting!#REF!=""),Batting!#REF!-7,0)))</f>
        <v>#REF!</v>
      </c>
      <c r="I20" t="e">
        <f>IF(AND(Batting!#REF!&gt;=0,Batting!#REF!="*"),Batting!#REF!,IF(Batting!#REF!="dnb",0,IF(AND(Batting!#REF!&lt;&gt;"",Batting!#REF!=""),Batting!#REF!-7,0)))</f>
        <v>#REF!</v>
      </c>
      <c r="J20" t="e">
        <f>IF(AND(Batting!#REF!&gt;=0,Batting!#REF!="*"),Batting!#REF!,IF(Batting!#REF!="dnb",0,IF(AND(Batting!#REF!&lt;&gt;"",Batting!#REF!=""),Batting!#REF!-7,0)))</f>
        <v>#REF!</v>
      </c>
      <c r="K20" t="e">
        <f>IF(AND(Batting!#REF!&gt;=0,Batting!#REF!="*"),Batting!#REF!,IF(Batting!#REF!="dnb",0,IF(AND(Batting!#REF!&lt;&gt;"",Batting!#REF!=""),Batting!#REF!-7,0)))</f>
        <v>#REF!</v>
      </c>
      <c r="L20" t="e">
        <f>IF(AND(Batting!#REF!&gt;=0,Batting!#REF!="*"),Batting!#REF!,IF(Batting!#REF!="dnb",0,IF(AND(Batting!#REF!&lt;&gt;"",Batting!#REF!=""),Batting!#REF!-7,0)))</f>
        <v>#REF!</v>
      </c>
      <c r="M20" t="e">
        <f>IF(AND(Batting!#REF!&gt;=0,Batting!#REF!="*"),Batting!#REF!,IF(Batting!#REF!="dnb",0,IF(AND(Batting!#REF!&lt;&gt;"",Batting!#REF!=""),Batting!#REF!-7,0)))</f>
        <v>#REF!</v>
      </c>
      <c r="N20" t="e">
        <f>IF(AND(Batting!#REF!&gt;=0,Batting!#REF!="*"),Batting!#REF!,IF(Batting!#REF!="dnb",0,IF(AND(Batting!#REF!&lt;&gt;"",Batting!#REF!=""),Batting!#REF!-7,0)))</f>
        <v>#REF!</v>
      </c>
      <c r="O20" t="e">
        <f>IF(AND(Batting!#REF!&gt;=0,Batting!#REF!="*"),Batting!#REF!,IF(Batting!#REF!="dnb",0,IF(AND(Batting!#REF!&lt;&gt;"",Batting!#REF!=""),Batting!#REF!-7,0)))</f>
        <v>#REF!</v>
      </c>
      <c r="P20" t="e">
        <f>IF(AND(Batting!#REF!&gt;=0,Batting!#REF!="*"),Batting!#REF!,IF(Batting!#REF!="dnb",0,IF(AND(Batting!#REF!&lt;&gt;"",Batting!#REF!=""),Batting!#REF!-7,0)))</f>
        <v>#REF!</v>
      </c>
      <c r="Q20" t="e">
        <f>IF(AND(Batting!#REF!&gt;=0,Batting!#REF!="*"),Batting!#REF!,IF(Batting!#REF!="dnb",0,IF(AND(Batting!#REF!&lt;&gt;"",Batting!#REF!=""),Batting!#REF!-7,0)))</f>
        <v>#REF!</v>
      </c>
      <c r="R20" t="e">
        <f>IF(AND(Batting!#REF!&gt;=0,Batting!#REF!="*"),Batting!#REF!,IF(Batting!#REF!="dnb",0,IF(AND(Batting!#REF!&lt;&gt;"",Batting!#REF!=""),Batting!#REF!-7,0)))</f>
        <v>#REF!</v>
      </c>
      <c r="S20" t="e">
        <f>IF(AND(Batting!#REF!&gt;=0,Batting!#REF!="*"),Batting!#REF!,IF(Batting!#REF!="dnb",0,IF(AND(Batting!#REF!&lt;&gt;"",Batting!#REF!=""),Batting!#REF!-7,0)))</f>
        <v>#REF!</v>
      </c>
      <c r="T20" t="e">
        <f>IF(AND(Batting!#REF!&gt;=0,Batting!#REF!="*"),Batting!#REF!,IF(Batting!#REF!="dnb",0,IF(AND(Batting!#REF!&lt;&gt;"",Batting!#REF!=""),Batting!#REF!-7,0)))</f>
        <v>#REF!</v>
      </c>
      <c r="U20" t="e">
        <f>IF(AND(Batting!#REF!&gt;=0,Batting!#REF!="*"),Batting!#REF!,IF(Batting!#REF!="dnb",0,IF(AND(Batting!#REF!&lt;&gt;"",Batting!#REF!=""),Batting!#REF!-7,0)))</f>
        <v>#REF!</v>
      </c>
      <c r="V20" t="e">
        <f>IF(AND(Batting!#REF!&gt;=0,Batting!#REF!="*"),Batting!#REF!,IF(Batting!#REF!="dnb",0,IF(AND(Batting!#REF!&lt;&gt;"",Batting!#REF!=""),Batting!#REF!-7,0)))</f>
        <v>#REF!</v>
      </c>
      <c r="W20" t="e">
        <f>IF(AND(Batting!#REF!&gt;=0,Batting!#REF!="*"),Batting!#REF!,IF(Batting!#REF!="dnb",0,IF(AND(Batting!#REF!&lt;&gt;"",Batting!#REF!=""),Batting!#REF!-7,0)))</f>
        <v>#REF!</v>
      </c>
      <c r="X20" t="e">
        <f>IF(AND(Batting!#REF!&gt;=0,Batting!#REF!="*"),Batting!#REF!,IF(Batting!#REF!="dnb",0,IF(AND(Batting!#REF!&lt;&gt;"",Batting!#REF!=""),Batting!#REF!-7,0)))</f>
        <v>#REF!</v>
      </c>
      <c r="Y20" t="e">
        <f>IF(AND(Batting!#REF!&gt;=0,Batting!#REF!="*"),Batting!#REF!,IF(Batting!#REF!="dnb",0,IF(AND(Batting!#REF!&lt;&gt;"",Batting!#REF!=""),Batting!#REF!-7,0)))</f>
        <v>#REF!</v>
      </c>
      <c r="Z20" t="e">
        <f>IF(AND(Batting!#REF!&gt;=0,Batting!#REF!="*"),Batting!#REF!,IF(Batting!#REF!="dnb",0,IF(AND(Batting!#REF!&lt;&gt;"",Batting!#REF!=""),Batting!#REF!-7,0)))</f>
        <v>#REF!</v>
      </c>
      <c r="AA20" t="e">
        <f>IF(AND(Batting!#REF!&gt;=0,Batting!#REF!="*"),Batting!#REF!,IF(Batting!#REF!="dnb",0,IF(AND(Batting!#REF!&lt;&gt;"",Batting!#REF!=""),Batting!#REF!-7,0)))</f>
        <v>#REF!</v>
      </c>
      <c r="AB20" t="e">
        <f t="shared" si="0"/>
        <v>#REF!</v>
      </c>
      <c r="AC20" t="e">
        <f>VLOOKUP($A20,'Club Champion'!$C$4:$AA$59,26,FALSE)-AB20</f>
        <v>#REF!</v>
      </c>
    </row>
    <row r="21" spans="1:29" x14ac:dyDescent="0.25">
      <c r="A21" t="e">
        <f>Batting!#REF!</f>
        <v>#REF!</v>
      </c>
      <c r="B21" t="e">
        <f>IF(AND(Batting!#REF!&gt;=0,Batting!#REF!="*"),Batting!#REF!,IF(Batting!#REF!="dnb",0,IF(AND(Batting!#REF!&lt;&gt;"",Batting!#REF!=""),Batting!#REF!-7,0)))</f>
        <v>#REF!</v>
      </c>
      <c r="C21" t="e">
        <f>IF(AND(Batting!#REF!&gt;=0,Batting!#REF!="*"),Batting!#REF!,IF(Batting!#REF!="dnb",0,IF(AND(Batting!#REF!&lt;&gt;"",Batting!#REF!=""),Batting!#REF!-7,0)))</f>
        <v>#REF!</v>
      </c>
      <c r="D21" t="e">
        <f>IF(AND(Batting!#REF!&gt;=0,Batting!#REF!="*"),Batting!#REF!,IF(Batting!#REF!="dnb",0,IF(AND(Batting!#REF!&lt;&gt;"",Batting!#REF!=""),Batting!#REF!-7,0)))</f>
        <v>#REF!</v>
      </c>
      <c r="E21" t="e">
        <f>IF(AND(Batting!#REF!&gt;=0,Batting!#REF!="*"),Batting!#REF!,IF(Batting!#REF!="dnb",0,IF(AND(Batting!#REF!&lt;&gt;"",Batting!#REF!=""),Batting!#REF!-7,0)))</f>
        <v>#REF!</v>
      </c>
      <c r="F21" t="e">
        <f>IF(AND(Batting!#REF!&gt;=0,Batting!#REF!="*"),Batting!#REF!,IF(Batting!#REF!="dnb",0,IF(AND(Batting!#REF!&lt;&gt;"",Batting!#REF!=""),Batting!#REF!-7,0)))</f>
        <v>#REF!</v>
      </c>
      <c r="G21" t="e">
        <f>IF(AND(Batting!#REF!&gt;=0,Batting!#REF!="*"),Batting!#REF!,IF(Batting!#REF!="dnb",0,IF(AND(Batting!#REF!&lt;&gt;"",Batting!#REF!=""),Batting!#REF!-7,0)))</f>
        <v>#REF!</v>
      </c>
      <c r="H21" t="e">
        <f>IF(AND(Batting!#REF!&gt;=0,Batting!#REF!="*"),Batting!#REF!,IF(Batting!#REF!="dnb",0,IF(AND(Batting!#REF!&lt;&gt;"",Batting!#REF!=""),Batting!#REF!-7,0)))</f>
        <v>#REF!</v>
      </c>
      <c r="I21" t="e">
        <f>IF(AND(Batting!#REF!&gt;=0,Batting!#REF!="*"),Batting!#REF!,IF(Batting!#REF!="dnb",0,IF(AND(Batting!#REF!&lt;&gt;"",Batting!#REF!=""),Batting!#REF!-7,0)))</f>
        <v>#REF!</v>
      </c>
      <c r="J21" t="e">
        <f>IF(AND(Batting!#REF!&gt;=0,Batting!#REF!="*"),Batting!#REF!,IF(Batting!#REF!="dnb",0,IF(AND(Batting!#REF!&lt;&gt;"",Batting!#REF!=""),Batting!#REF!-7,0)))</f>
        <v>#REF!</v>
      </c>
      <c r="K21" t="e">
        <f>IF(AND(Batting!#REF!&gt;=0,Batting!#REF!="*"),Batting!#REF!,IF(Batting!#REF!="dnb",0,IF(AND(Batting!#REF!&lt;&gt;"",Batting!#REF!=""),Batting!#REF!-7,0)))</f>
        <v>#REF!</v>
      </c>
      <c r="L21" t="e">
        <f>IF(AND(Batting!#REF!&gt;=0,Batting!#REF!="*"),Batting!#REF!,IF(Batting!#REF!="dnb",0,IF(AND(Batting!#REF!&lt;&gt;"",Batting!#REF!=""),Batting!#REF!-7,0)))</f>
        <v>#REF!</v>
      </c>
      <c r="M21" t="e">
        <f>IF(AND(Batting!#REF!&gt;=0,Batting!#REF!="*"),Batting!#REF!,IF(Batting!#REF!="dnb",0,IF(AND(Batting!#REF!&lt;&gt;"",Batting!#REF!=""),Batting!#REF!-7,0)))</f>
        <v>#REF!</v>
      </c>
      <c r="N21" t="e">
        <f>IF(AND(Batting!#REF!&gt;=0,Batting!#REF!="*"),Batting!#REF!,IF(Batting!#REF!="dnb",0,IF(AND(Batting!#REF!&lt;&gt;"",Batting!#REF!=""),Batting!#REF!-7,0)))</f>
        <v>#REF!</v>
      </c>
      <c r="O21" t="e">
        <f>IF(AND(Batting!#REF!&gt;=0,Batting!#REF!="*"),Batting!#REF!,IF(Batting!#REF!="dnb",0,IF(AND(Batting!#REF!&lt;&gt;"",Batting!#REF!=""),Batting!#REF!-7,0)))</f>
        <v>#REF!</v>
      </c>
      <c r="P21" t="e">
        <f>IF(AND(Batting!#REF!&gt;=0,Batting!#REF!="*"),Batting!#REF!,IF(Batting!#REF!="dnb",0,IF(AND(Batting!#REF!&lt;&gt;"",Batting!#REF!=""),Batting!#REF!-7,0)))</f>
        <v>#REF!</v>
      </c>
      <c r="Q21" t="e">
        <f>IF(AND(Batting!#REF!&gt;=0,Batting!#REF!="*"),Batting!#REF!,IF(Batting!#REF!="dnb",0,IF(AND(Batting!#REF!&lt;&gt;"",Batting!#REF!=""),Batting!#REF!-7,0)))</f>
        <v>#REF!</v>
      </c>
      <c r="R21" t="e">
        <f>IF(AND(Batting!#REF!&gt;=0,Batting!#REF!="*"),Batting!#REF!,IF(Batting!#REF!="dnb",0,IF(AND(Batting!#REF!&lt;&gt;"",Batting!#REF!=""),Batting!#REF!-7,0)))</f>
        <v>#REF!</v>
      </c>
      <c r="S21" t="e">
        <f>IF(AND(Batting!#REF!&gt;=0,Batting!#REF!="*"),Batting!#REF!,IF(Batting!#REF!="dnb",0,IF(AND(Batting!#REF!&lt;&gt;"",Batting!#REF!=""),Batting!#REF!-7,0)))</f>
        <v>#REF!</v>
      </c>
      <c r="T21" t="e">
        <f>IF(AND(Batting!#REF!&gt;=0,Batting!#REF!="*"),Batting!#REF!,IF(Batting!#REF!="dnb",0,IF(AND(Batting!#REF!&lt;&gt;"",Batting!#REF!=""),Batting!#REF!-7,0)))</f>
        <v>#REF!</v>
      </c>
      <c r="U21" t="e">
        <f>IF(AND(Batting!#REF!&gt;=0,Batting!#REF!="*"),Batting!#REF!,IF(Batting!#REF!="dnb",0,IF(AND(Batting!#REF!&lt;&gt;"",Batting!#REF!=""),Batting!#REF!-7,0)))</f>
        <v>#REF!</v>
      </c>
      <c r="V21" t="e">
        <f>IF(AND(Batting!#REF!&gt;=0,Batting!#REF!="*"),Batting!#REF!,IF(Batting!#REF!="dnb",0,IF(AND(Batting!#REF!&lt;&gt;"",Batting!#REF!=""),Batting!#REF!-7,0)))</f>
        <v>#REF!</v>
      </c>
      <c r="W21" t="e">
        <f>IF(AND(Batting!#REF!&gt;=0,Batting!#REF!="*"),Batting!#REF!,IF(Batting!#REF!="dnb",0,IF(AND(Batting!#REF!&lt;&gt;"",Batting!#REF!=""),Batting!#REF!-7,0)))</f>
        <v>#REF!</v>
      </c>
      <c r="X21" t="e">
        <f>IF(AND(Batting!#REF!&gt;=0,Batting!#REF!="*"),Batting!#REF!,IF(Batting!#REF!="dnb",0,IF(AND(Batting!#REF!&lt;&gt;"",Batting!#REF!=""),Batting!#REF!-7,0)))</f>
        <v>#REF!</v>
      </c>
      <c r="Y21" t="e">
        <f>IF(AND(Batting!#REF!&gt;=0,Batting!#REF!="*"),Batting!#REF!,IF(Batting!#REF!="dnb",0,IF(AND(Batting!#REF!&lt;&gt;"",Batting!#REF!=""),Batting!#REF!-7,0)))</f>
        <v>#REF!</v>
      </c>
      <c r="Z21" t="e">
        <f>IF(AND(Batting!#REF!&gt;=0,Batting!#REF!="*"),Batting!#REF!,IF(Batting!#REF!="dnb",0,IF(AND(Batting!#REF!&lt;&gt;"",Batting!#REF!=""),Batting!#REF!-7,0)))</f>
        <v>#REF!</v>
      </c>
      <c r="AA21" t="e">
        <f>IF(AND(Batting!#REF!&gt;=0,Batting!#REF!="*"),Batting!#REF!,IF(Batting!#REF!="dnb",0,IF(AND(Batting!#REF!&lt;&gt;"",Batting!#REF!=""),Batting!#REF!-7,0)))</f>
        <v>#REF!</v>
      </c>
      <c r="AB21" t="e">
        <f t="shared" si="0"/>
        <v>#REF!</v>
      </c>
      <c r="AC21" t="e">
        <f>VLOOKUP($A21,'Club Champion'!$C$4:$AA$59,26,FALSE)-AB21</f>
        <v>#REF!</v>
      </c>
    </row>
    <row r="22" spans="1:29" x14ac:dyDescent="0.25">
      <c r="A22" t="e">
        <f>Batting!#REF!</f>
        <v>#REF!</v>
      </c>
      <c r="B22" t="e">
        <f>IF(AND(Batting!#REF!&gt;=0,Batting!#REF!="*"),Batting!#REF!,IF(Batting!#REF!="dnb",0,IF(AND(Batting!#REF!&lt;&gt;"",Batting!#REF!=""),Batting!#REF!-7,0)))</f>
        <v>#REF!</v>
      </c>
      <c r="C22" t="e">
        <f>IF(AND(Batting!#REF!&gt;=0,Batting!#REF!="*"),Batting!#REF!,IF(Batting!#REF!="dnb",0,IF(AND(Batting!#REF!&lt;&gt;"",Batting!#REF!=""),Batting!#REF!-7,0)))</f>
        <v>#REF!</v>
      </c>
      <c r="D22" t="e">
        <f>IF(AND(Batting!#REF!&gt;=0,Batting!#REF!="*"),Batting!#REF!,IF(Batting!#REF!="dnb",0,IF(AND(Batting!#REF!&lt;&gt;"",Batting!#REF!=""),Batting!#REF!-7,0)))</f>
        <v>#REF!</v>
      </c>
      <c r="E22" t="e">
        <f>IF(AND(Batting!#REF!&gt;=0,Batting!#REF!="*"),Batting!#REF!,IF(Batting!#REF!="dnb",0,IF(AND(Batting!#REF!&lt;&gt;"",Batting!#REF!=""),Batting!#REF!-7,0)))</f>
        <v>#REF!</v>
      </c>
      <c r="F22" t="e">
        <f>IF(AND(Batting!#REF!&gt;=0,Batting!#REF!="*"),Batting!#REF!,IF(Batting!#REF!="dnb",0,IF(AND(Batting!#REF!&lt;&gt;"",Batting!#REF!=""),Batting!#REF!-7,0)))</f>
        <v>#REF!</v>
      </c>
      <c r="G22" t="e">
        <f>IF(AND(Batting!#REF!&gt;=0,Batting!#REF!="*"),Batting!#REF!,IF(Batting!#REF!="dnb",0,IF(AND(Batting!#REF!&lt;&gt;"",Batting!#REF!=""),Batting!#REF!-7,0)))</f>
        <v>#REF!</v>
      </c>
      <c r="H22" t="e">
        <f>IF(AND(Batting!#REF!&gt;=0,Batting!#REF!="*"),Batting!#REF!,IF(Batting!#REF!="dnb",0,IF(AND(Batting!#REF!&lt;&gt;"",Batting!#REF!=""),Batting!#REF!-7,0)))</f>
        <v>#REF!</v>
      </c>
      <c r="I22" t="e">
        <f>IF(AND(Batting!#REF!&gt;=0,Batting!#REF!="*"),Batting!#REF!,IF(Batting!#REF!="dnb",0,IF(AND(Batting!#REF!&lt;&gt;"",Batting!#REF!=""),Batting!#REF!-7,0)))</f>
        <v>#REF!</v>
      </c>
      <c r="J22" t="e">
        <f>IF(AND(Batting!#REF!&gt;=0,Batting!#REF!="*"),Batting!#REF!,IF(Batting!#REF!="dnb",0,IF(AND(Batting!#REF!&lt;&gt;"",Batting!#REF!=""),Batting!#REF!-7,0)))</f>
        <v>#REF!</v>
      </c>
      <c r="K22" t="e">
        <f>IF(AND(Batting!#REF!&gt;=0,Batting!#REF!="*"),Batting!#REF!,IF(Batting!#REF!="dnb",0,IF(AND(Batting!#REF!&lt;&gt;"",Batting!#REF!=""),Batting!#REF!-7,0)))</f>
        <v>#REF!</v>
      </c>
      <c r="L22" t="e">
        <f>IF(AND(Batting!#REF!&gt;=0,Batting!#REF!="*"),Batting!#REF!,IF(Batting!#REF!="dnb",0,IF(AND(Batting!#REF!&lt;&gt;"",Batting!#REF!=""),Batting!#REF!-7,0)))</f>
        <v>#REF!</v>
      </c>
      <c r="M22" t="e">
        <f>IF(AND(Batting!#REF!&gt;=0,Batting!#REF!="*"),Batting!#REF!,IF(Batting!#REF!="dnb",0,IF(AND(Batting!#REF!&lt;&gt;"",Batting!#REF!=""),Batting!#REF!-7,0)))</f>
        <v>#REF!</v>
      </c>
      <c r="N22" t="e">
        <f>IF(AND(Batting!#REF!&gt;=0,Batting!#REF!="*"),Batting!#REF!,IF(Batting!#REF!="dnb",0,IF(AND(Batting!#REF!&lt;&gt;"",Batting!#REF!=""),Batting!#REF!-7,0)))</f>
        <v>#REF!</v>
      </c>
      <c r="O22" t="e">
        <f>IF(AND(Batting!#REF!&gt;=0,Batting!#REF!="*"),Batting!#REF!,IF(Batting!#REF!="dnb",0,IF(AND(Batting!#REF!&lt;&gt;"",Batting!#REF!=""),Batting!#REF!-7,0)))</f>
        <v>#REF!</v>
      </c>
      <c r="P22" t="e">
        <f>IF(AND(Batting!#REF!&gt;=0,Batting!#REF!="*"),Batting!#REF!,IF(Batting!#REF!="dnb",0,IF(AND(Batting!#REF!&lt;&gt;"",Batting!#REF!=""),Batting!#REF!-7,0)))</f>
        <v>#REF!</v>
      </c>
      <c r="Q22" t="e">
        <f>IF(AND(Batting!#REF!&gt;=0,Batting!#REF!="*"),Batting!#REF!,IF(Batting!#REF!="dnb",0,IF(AND(Batting!#REF!&lt;&gt;"",Batting!#REF!=""),Batting!#REF!-7,0)))</f>
        <v>#REF!</v>
      </c>
      <c r="R22" t="e">
        <f>IF(AND(Batting!#REF!&gt;=0,Batting!#REF!="*"),Batting!#REF!,IF(Batting!#REF!="dnb",0,IF(AND(Batting!#REF!&lt;&gt;"",Batting!#REF!=""),Batting!#REF!-7,0)))</f>
        <v>#REF!</v>
      </c>
      <c r="S22" t="e">
        <f>IF(AND(Batting!#REF!&gt;=0,Batting!#REF!="*"),Batting!#REF!,IF(Batting!#REF!="dnb",0,IF(AND(Batting!#REF!&lt;&gt;"",Batting!#REF!=""),Batting!#REF!-7,0)))</f>
        <v>#REF!</v>
      </c>
      <c r="T22" t="e">
        <f>IF(AND(Batting!#REF!&gt;=0,Batting!#REF!="*"),Batting!#REF!,IF(Batting!#REF!="dnb",0,IF(AND(Batting!#REF!&lt;&gt;"",Batting!#REF!=""),Batting!#REF!-7,0)))</f>
        <v>#REF!</v>
      </c>
      <c r="U22" t="e">
        <f>IF(AND(Batting!#REF!&gt;=0,Batting!#REF!="*"),Batting!#REF!,IF(Batting!#REF!="dnb",0,IF(AND(Batting!#REF!&lt;&gt;"",Batting!#REF!=""),Batting!#REF!-7,0)))</f>
        <v>#REF!</v>
      </c>
      <c r="V22" t="e">
        <f>IF(AND(Batting!#REF!&gt;=0,Batting!#REF!="*"),Batting!#REF!,IF(Batting!#REF!="dnb",0,IF(AND(Batting!#REF!&lt;&gt;"",Batting!#REF!=""),Batting!#REF!-7,0)))</f>
        <v>#REF!</v>
      </c>
      <c r="W22" t="e">
        <f>IF(AND(Batting!#REF!&gt;=0,Batting!#REF!="*"),Batting!#REF!,IF(Batting!#REF!="dnb",0,IF(AND(Batting!#REF!&lt;&gt;"",Batting!#REF!=""),Batting!#REF!-7,0)))</f>
        <v>#REF!</v>
      </c>
      <c r="X22" t="e">
        <f>IF(AND(Batting!#REF!&gt;=0,Batting!#REF!="*"),Batting!#REF!,IF(Batting!#REF!="dnb",0,IF(AND(Batting!#REF!&lt;&gt;"",Batting!#REF!=""),Batting!#REF!-7,0)))</f>
        <v>#REF!</v>
      </c>
      <c r="Y22" t="e">
        <f>IF(AND(Batting!#REF!&gt;=0,Batting!#REF!="*"),Batting!#REF!,IF(Batting!#REF!="dnb",0,IF(AND(Batting!#REF!&lt;&gt;"",Batting!#REF!=""),Batting!#REF!-7,0)))</f>
        <v>#REF!</v>
      </c>
      <c r="Z22" t="e">
        <f>IF(AND(Batting!#REF!&gt;=0,Batting!#REF!="*"),Batting!#REF!,IF(Batting!#REF!="dnb",0,IF(AND(Batting!#REF!&lt;&gt;"",Batting!#REF!=""),Batting!#REF!-7,0)))</f>
        <v>#REF!</v>
      </c>
      <c r="AA22" t="e">
        <f>IF(AND(Batting!#REF!&gt;=0,Batting!#REF!="*"),Batting!#REF!,IF(Batting!#REF!="dnb",0,IF(AND(Batting!#REF!&lt;&gt;"",Batting!#REF!=""),Batting!#REF!-7,0)))</f>
        <v>#REF!</v>
      </c>
      <c r="AB22" t="e">
        <f t="shared" si="0"/>
        <v>#REF!</v>
      </c>
      <c r="AC22" t="e">
        <f>VLOOKUP($A22,'Club Champion'!$C$4:$AA$59,26,FALSE)-AB22</f>
        <v>#REF!</v>
      </c>
    </row>
    <row r="23" spans="1:29" x14ac:dyDescent="0.25">
      <c r="A23" t="e">
        <f>Batting!#REF!</f>
        <v>#REF!</v>
      </c>
      <c r="B23" t="e">
        <f>IF(AND(Batting!#REF!&gt;=0,Batting!#REF!="*"),Batting!#REF!,IF(Batting!#REF!="dnb",0,IF(AND(Batting!#REF!&lt;&gt;"",Batting!#REF!=""),Batting!#REF!-7,0)))</f>
        <v>#REF!</v>
      </c>
      <c r="C23" t="e">
        <f>IF(AND(Batting!#REF!&gt;=0,Batting!#REF!="*"),Batting!#REF!,IF(Batting!#REF!="dnb",0,IF(AND(Batting!#REF!&lt;&gt;"",Batting!#REF!=""),Batting!#REF!-7,0)))</f>
        <v>#REF!</v>
      </c>
      <c r="D23" t="e">
        <f>IF(AND(Batting!#REF!&gt;=0,Batting!#REF!="*"),Batting!#REF!,IF(Batting!#REF!="dnb",0,IF(AND(Batting!#REF!&lt;&gt;"",Batting!#REF!=""),Batting!#REF!-7,0)))</f>
        <v>#REF!</v>
      </c>
      <c r="E23" t="e">
        <f>IF(AND(Batting!#REF!&gt;=0,Batting!#REF!="*"),Batting!#REF!,IF(Batting!#REF!="dnb",0,IF(AND(Batting!#REF!&lt;&gt;"",Batting!#REF!=""),Batting!#REF!-7,0)))</f>
        <v>#REF!</v>
      </c>
      <c r="F23" t="e">
        <f>IF(AND(Batting!#REF!&gt;=0,Batting!#REF!="*"),Batting!#REF!,IF(Batting!#REF!="dnb",0,IF(AND(Batting!#REF!&lt;&gt;"",Batting!#REF!=""),Batting!#REF!-7,0)))</f>
        <v>#REF!</v>
      </c>
      <c r="G23" t="e">
        <f>IF(AND(Batting!#REF!&gt;=0,Batting!#REF!="*"),Batting!#REF!,IF(Batting!#REF!="dnb",0,IF(AND(Batting!#REF!&lt;&gt;"",Batting!#REF!=""),Batting!#REF!-7,0)))</f>
        <v>#REF!</v>
      </c>
      <c r="H23" t="e">
        <f>IF(AND(Batting!#REF!&gt;=0,Batting!#REF!="*"),Batting!#REF!,IF(Batting!#REF!="dnb",0,IF(AND(Batting!#REF!&lt;&gt;"",Batting!#REF!=""),Batting!#REF!-7,0)))</f>
        <v>#REF!</v>
      </c>
      <c r="I23" t="e">
        <f>IF(AND(Batting!#REF!&gt;=0,Batting!#REF!="*"),Batting!#REF!,IF(Batting!#REF!="dnb",0,IF(AND(Batting!#REF!&lt;&gt;"",Batting!#REF!=""),Batting!#REF!-7,0)))</f>
        <v>#REF!</v>
      </c>
      <c r="J23" t="e">
        <f>IF(AND(Batting!#REF!&gt;=0,Batting!#REF!="*"),Batting!#REF!,IF(Batting!#REF!="dnb",0,IF(AND(Batting!#REF!&lt;&gt;"",Batting!#REF!=""),Batting!#REF!-7,0)))</f>
        <v>#REF!</v>
      </c>
      <c r="K23" t="e">
        <f>IF(AND(Batting!#REF!&gt;=0,Batting!#REF!="*"),Batting!#REF!,IF(Batting!#REF!="dnb",0,IF(AND(Batting!#REF!&lt;&gt;"",Batting!#REF!=""),Batting!#REF!-7,0)))</f>
        <v>#REF!</v>
      </c>
      <c r="L23" t="e">
        <f>IF(AND(Batting!#REF!&gt;=0,Batting!#REF!="*"),Batting!#REF!,IF(Batting!#REF!="dnb",0,IF(AND(Batting!#REF!&lt;&gt;"",Batting!#REF!=""),Batting!#REF!-7,0)))</f>
        <v>#REF!</v>
      </c>
      <c r="M23" t="e">
        <f>IF(AND(Batting!#REF!&gt;=0,Batting!#REF!="*"),Batting!#REF!,IF(Batting!#REF!="dnb",0,IF(AND(Batting!#REF!&lt;&gt;"",Batting!#REF!=""),Batting!#REF!-7,0)))</f>
        <v>#REF!</v>
      </c>
      <c r="N23" t="e">
        <f>IF(AND(Batting!#REF!&gt;=0,Batting!#REF!="*"),Batting!#REF!,IF(Batting!#REF!="dnb",0,IF(AND(Batting!#REF!&lt;&gt;"",Batting!#REF!=""),Batting!#REF!-7,0)))</f>
        <v>#REF!</v>
      </c>
      <c r="O23" t="e">
        <f>IF(AND(Batting!#REF!&gt;=0,Batting!#REF!="*"),Batting!#REF!,IF(Batting!#REF!="dnb",0,IF(AND(Batting!#REF!&lt;&gt;"",Batting!#REF!=""),Batting!#REF!-7,0)))</f>
        <v>#REF!</v>
      </c>
      <c r="P23" t="e">
        <f>IF(AND(Batting!#REF!&gt;=0,Batting!#REF!="*"),Batting!#REF!,IF(Batting!#REF!="dnb",0,IF(AND(Batting!#REF!&lt;&gt;"",Batting!#REF!=""),Batting!#REF!-7,0)))</f>
        <v>#REF!</v>
      </c>
      <c r="Q23" t="e">
        <f>IF(AND(Batting!#REF!&gt;=0,Batting!#REF!="*"),Batting!#REF!,IF(Batting!#REF!="dnb",0,IF(AND(Batting!#REF!&lt;&gt;"",Batting!#REF!=""),Batting!#REF!-7,0)))</f>
        <v>#REF!</v>
      </c>
      <c r="R23" t="e">
        <f>IF(AND(Batting!#REF!&gt;=0,Batting!#REF!="*"),Batting!#REF!,IF(Batting!#REF!="dnb",0,IF(AND(Batting!#REF!&lt;&gt;"",Batting!#REF!=""),Batting!#REF!-7,0)))</f>
        <v>#REF!</v>
      </c>
      <c r="S23" t="e">
        <f>IF(AND(Batting!#REF!&gt;=0,Batting!#REF!="*"),Batting!#REF!,IF(Batting!#REF!="dnb",0,IF(AND(Batting!#REF!&lt;&gt;"",Batting!#REF!=""),Batting!#REF!-7,0)))</f>
        <v>#REF!</v>
      </c>
      <c r="T23" t="e">
        <f>IF(AND(Batting!#REF!&gt;=0,Batting!#REF!="*"),Batting!#REF!,IF(Batting!#REF!="dnb",0,IF(AND(Batting!#REF!&lt;&gt;"",Batting!#REF!=""),Batting!#REF!-7,0)))</f>
        <v>#REF!</v>
      </c>
      <c r="U23" t="e">
        <f>IF(AND(Batting!#REF!&gt;=0,Batting!#REF!="*"),Batting!#REF!,IF(Batting!#REF!="dnb",0,IF(AND(Batting!#REF!&lt;&gt;"",Batting!#REF!=""),Batting!#REF!-7,0)))</f>
        <v>#REF!</v>
      </c>
      <c r="V23" t="e">
        <f>IF(AND(Batting!#REF!&gt;=0,Batting!#REF!="*"),Batting!#REF!,IF(Batting!#REF!="dnb",0,IF(AND(Batting!#REF!&lt;&gt;"",Batting!#REF!=""),Batting!#REF!-7,0)))</f>
        <v>#REF!</v>
      </c>
      <c r="W23" t="e">
        <f>IF(AND(Batting!#REF!&gt;=0,Batting!#REF!="*"),Batting!#REF!,IF(Batting!#REF!="dnb",0,IF(AND(Batting!#REF!&lt;&gt;"",Batting!#REF!=""),Batting!#REF!-7,0)))</f>
        <v>#REF!</v>
      </c>
      <c r="X23" t="e">
        <f>IF(AND(Batting!#REF!&gt;=0,Batting!#REF!="*"),Batting!#REF!,IF(Batting!#REF!="dnb",0,IF(AND(Batting!#REF!&lt;&gt;"",Batting!#REF!=""),Batting!#REF!-7,0)))</f>
        <v>#REF!</v>
      </c>
      <c r="Y23" t="e">
        <f>IF(AND(Batting!#REF!&gt;=0,Batting!#REF!="*"),Batting!#REF!,IF(Batting!#REF!="dnb",0,IF(AND(Batting!#REF!&lt;&gt;"",Batting!#REF!=""),Batting!#REF!-7,0)))</f>
        <v>#REF!</v>
      </c>
      <c r="Z23" t="e">
        <f>IF(AND(Batting!#REF!&gt;=0,Batting!#REF!="*"),Batting!#REF!,IF(Batting!#REF!="dnb",0,IF(AND(Batting!#REF!&lt;&gt;"",Batting!#REF!=""),Batting!#REF!-7,0)))</f>
        <v>#REF!</v>
      </c>
      <c r="AA23" t="e">
        <f>IF(AND(Batting!#REF!&gt;=0,Batting!#REF!="*"),Batting!#REF!,IF(Batting!#REF!="dnb",0,IF(AND(Batting!#REF!&lt;&gt;"",Batting!#REF!=""),Batting!#REF!-7,0)))</f>
        <v>#REF!</v>
      </c>
      <c r="AB23" t="e">
        <f t="shared" si="0"/>
        <v>#REF!</v>
      </c>
      <c r="AC23" t="e">
        <f>VLOOKUP($A23,'Club Champion'!$C$4:$AA$59,26,FALSE)-AB23</f>
        <v>#REF!</v>
      </c>
    </row>
    <row r="24" spans="1:29" x14ac:dyDescent="0.25">
      <c r="A24" t="e">
        <f>Batting!#REF!</f>
        <v>#REF!</v>
      </c>
      <c r="B24" t="e">
        <f>IF(AND(Batting!#REF!&gt;=0,Batting!#REF!="*"),Batting!#REF!,IF(Batting!#REF!="dnb",0,IF(AND(Batting!#REF!&lt;&gt;"",Batting!#REF!=""),Batting!#REF!-7,0)))</f>
        <v>#REF!</v>
      </c>
      <c r="C24" t="e">
        <f>IF(AND(Batting!#REF!&gt;=0,Batting!#REF!="*"),Batting!#REF!,IF(Batting!#REF!="dnb",0,IF(AND(Batting!#REF!&lt;&gt;"",Batting!#REF!=""),Batting!#REF!-7,0)))</f>
        <v>#REF!</v>
      </c>
      <c r="D24" t="e">
        <f>IF(AND(Batting!#REF!&gt;=0,Batting!#REF!="*"),Batting!#REF!,IF(Batting!#REF!="dnb",0,IF(AND(Batting!#REF!&lt;&gt;"",Batting!#REF!=""),Batting!#REF!-7,0)))</f>
        <v>#REF!</v>
      </c>
      <c r="E24" t="e">
        <f>IF(AND(Batting!#REF!&gt;=0,Batting!#REF!="*"),Batting!#REF!,IF(Batting!#REF!="dnb",0,IF(AND(Batting!#REF!&lt;&gt;"",Batting!#REF!=""),Batting!#REF!-7,0)))</f>
        <v>#REF!</v>
      </c>
      <c r="F24" t="e">
        <f>IF(AND(Batting!#REF!&gt;=0,Batting!#REF!="*"),Batting!#REF!,IF(Batting!#REF!="dnb",0,IF(AND(Batting!#REF!&lt;&gt;"",Batting!#REF!=""),Batting!#REF!-7,0)))</f>
        <v>#REF!</v>
      </c>
      <c r="G24" t="e">
        <f>IF(AND(Batting!#REF!&gt;=0,Batting!#REF!="*"),Batting!#REF!,IF(Batting!#REF!="dnb",0,IF(AND(Batting!#REF!&lt;&gt;"",Batting!#REF!=""),Batting!#REF!-7,0)))</f>
        <v>#REF!</v>
      </c>
      <c r="H24" t="e">
        <f>IF(AND(Batting!#REF!&gt;=0,Batting!#REF!="*"),Batting!#REF!,IF(Batting!#REF!="dnb",0,IF(AND(Batting!#REF!&lt;&gt;"",Batting!#REF!=""),Batting!#REF!-7,0)))</f>
        <v>#REF!</v>
      </c>
      <c r="I24" t="e">
        <f>IF(AND(Batting!#REF!&gt;=0,Batting!#REF!="*"),Batting!#REF!,IF(Batting!#REF!="dnb",0,IF(AND(Batting!#REF!&lt;&gt;"",Batting!#REF!=""),Batting!#REF!-7,0)))</f>
        <v>#REF!</v>
      </c>
      <c r="J24" t="e">
        <f>IF(AND(Batting!#REF!&gt;=0,Batting!#REF!="*"),Batting!#REF!,IF(Batting!#REF!="dnb",0,IF(AND(Batting!#REF!&lt;&gt;"",Batting!#REF!=""),Batting!#REF!-7,0)))</f>
        <v>#REF!</v>
      </c>
      <c r="K24" t="e">
        <f>IF(AND(Batting!#REF!&gt;=0,Batting!#REF!="*"),Batting!#REF!,IF(Batting!#REF!="dnb",0,IF(AND(Batting!#REF!&lt;&gt;"",Batting!#REF!=""),Batting!#REF!-7,0)))</f>
        <v>#REF!</v>
      </c>
      <c r="L24" t="e">
        <f>IF(AND(Batting!#REF!&gt;=0,Batting!#REF!="*"),Batting!#REF!,IF(Batting!#REF!="dnb",0,IF(AND(Batting!#REF!&lt;&gt;"",Batting!#REF!=""),Batting!#REF!-7,0)))</f>
        <v>#REF!</v>
      </c>
      <c r="M24" t="e">
        <f>IF(AND(Batting!#REF!&gt;=0,Batting!#REF!="*"),Batting!#REF!,IF(Batting!#REF!="dnb",0,IF(AND(Batting!#REF!&lt;&gt;"",Batting!#REF!=""),Batting!#REF!-7,0)))</f>
        <v>#REF!</v>
      </c>
      <c r="N24" t="e">
        <f>IF(AND(Batting!#REF!&gt;=0,Batting!#REF!="*"),Batting!#REF!,IF(Batting!#REF!="dnb",0,IF(AND(Batting!#REF!&lt;&gt;"",Batting!#REF!=""),Batting!#REF!-7,0)))</f>
        <v>#REF!</v>
      </c>
      <c r="O24" t="e">
        <f>IF(AND(Batting!#REF!&gt;=0,Batting!#REF!="*"),Batting!#REF!,IF(Batting!#REF!="dnb",0,IF(AND(Batting!#REF!&lt;&gt;"",Batting!#REF!=""),Batting!#REF!-7,0)))</f>
        <v>#REF!</v>
      </c>
      <c r="P24" t="e">
        <f>IF(AND(Batting!#REF!&gt;=0,Batting!#REF!="*"),Batting!#REF!,IF(Batting!#REF!="dnb",0,IF(AND(Batting!#REF!&lt;&gt;"",Batting!#REF!=""),Batting!#REF!-7,0)))</f>
        <v>#REF!</v>
      </c>
      <c r="Q24" t="e">
        <f>IF(AND(Batting!#REF!&gt;=0,Batting!#REF!="*"),Batting!#REF!,IF(Batting!#REF!="dnb",0,IF(AND(Batting!#REF!&lt;&gt;"",Batting!#REF!=""),Batting!#REF!-7,0)))</f>
        <v>#REF!</v>
      </c>
      <c r="R24" t="e">
        <f>IF(AND(Batting!#REF!&gt;=0,Batting!#REF!="*"),Batting!#REF!,IF(Batting!#REF!="dnb",0,IF(AND(Batting!#REF!&lt;&gt;"",Batting!#REF!=""),Batting!#REF!-7,0)))</f>
        <v>#REF!</v>
      </c>
      <c r="S24" t="e">
        <f>IF(AND(Batting!#REF!&gt;=0,Batting!#REF!="*"),Batting!#REF!,IF(Batting!#REF!="dnb",0,IF(AND(Batting!#REF!&lt;&gt;"",Batting!#REF!=""),Batting!#REF!-7,0)))</f>
        <v>#REF!</v>
      </c>
      <c r="T24" t="e">
        <f>IF(AND(Batting!#REF!&gt;=0,Batting!#REF!="*"),Batting!#REF!,IF(Batting!#REF!="dnb",0,IF(AND(Batting!#REF!&lt;&gt;"",Batting!#REF!=""),Batting!#REF!-7,0)))</f>
        <v>#REF!</v>
      </c>
      <c r="U24" t="e">
        <f>IF(AND(Batting!#REF!&gt;=0,Batting!#REF!="*"),Batting!#REF!,IF(Batting!#REF!="dnb",0,IF(AND(Batting!#REF!&lt;&gt;"",Batting!#REF!=""),Batting!#REF!-7,0)))</f>
        <v>#REF!</v>
      </c>
      <c r="V24" t="e">
        <f>IF(AND(Batting!#REF!&gt;=0,Batting!#REF!="*"),Batting!#REF!,IF(Batting!#REF!="dnb",0,IF(AND(Batting!#REF!&lt;&gt;"",Batting!#REF!=""),Batting!#REF!-7,0)))</f>
        <v>#REF!</v>
      </c>
      <c r="W24" t="e">
        <f>IF(AND(Batting!#REF!&gt;=0,Batting!#REF!="*"),Batting!#REF!,IF(Batting!#REF!="dnb",0,IF(AND(Batting!#REF!&lt;&gt;"",Batting!#REF!=""),Batting!#REF!-7,0)))</f>
        <v>#REF!</v>
      </c>
      <c r="X24" t="e">
        <f>IF(AND(Batting!#REF!&gt;=0,Batting!#REF!="*"),Batting!#REF!,IF(Batting!#REF!="dnb",0,IF(AND(Batting!#REF!&lt;&gt;"",Batting!#REF!=""),Batting!#REF!-7,0)))</f>
        <v>#REF!</v>
      </c>
      <c r="Y24" t="e">
        <f>IF(AND(Batting!#REF!&gt;=0,Batting!#REF!="*"),Batting!#REF!,IF(Batting!#REF!="dnb",0,IF(AND(Batting!#REF!&lt;&gt;"",Batting!#REF!=""),Batting!#REF!-7,0)))</f>
        <v>#REF!</v>
      </c>
      <c r="Z24" t="e">
        <f>IF(AND(Batting!#REF!&gt;=0,Batting!#REF!="*"),Batting!#REF!,IF(Batting!#REF!="dnb",0,IF(AND(Batting!#REF!&lt;&gt;"",Batting!#REF!=""),Batting!#REF!-7,0)))</f>
        <v>#REF!</v>
      </c>
      <c r="AA24" t="e">
        <f>IF(AND(Batting!#REF!&gt;=0,Batting!#REF!="*"),Batting!#REF!,IF(Batting!#REF!="dnb",0,IF(AND(Batting!#REF!&lt;&gt;"",Batting!#REF!=""),Batting!#REF!-7,0)))</f>
        <v>#REF!</v>
      </c>
      <c r="AB24" t="e">
        <f t="shared" si="0"/>
        <v>#REF!</v>
      </c>
      <c r="AC24" t="e">
        <f>VLOOKUP($A24,'Club Champion'!$C$4:$AA$59,26,FALSE)-AB24</f>
        <v>#REF!</v>
      </c>
    </row>
    <row r="25" spans="1:29" x14ac:dyDescent="0.25">
      <c r="A25" t="e">
        <f>Batting!#REF!</f>
        <v>#REF!</v>
      </c>
      <c r="B25" t="e">
        <f>IF(AND(Batting!#REF!&gt;=0,Batting!#REF!="*"),Batting!#REF!,IF(Batting!#REF!="dnb",0,IF(AND(Batting!#REF!&lt;&gt;"",Batting!#REF!=""),Batting!#REF!-7,0)))</f>
        <v>#REF!</v>
      </c>
      <c r="C25" t="e">
        <f>IF(AND(Batting!#REF!&gt;=0,Batting!#REF!="*"),Batting!#REF!,IF(Batting!#REF!="dnb",0,IF(AND(Batting!#REF!&lt;&gt;"",Batting!#REF!=""),Batting!#REF!-7,0)))</f>
        <v>#REF!</v>
      </c>
      <c r="D25" t="e">
        <f>IF(AND(Batting!#REF!&gt;=0,Batting!#REF!="*"),Batting!#REF!,IF(Batting!#REF!="dnb",0,IF(AND(Batting!#REF!&lt;&gt;"",Batting!#REF!=""),Batting!#REF!-7,0)))</f>
        <v>#REF!</v>
      </c>
      <c r="E25" t="e">
        <f>IF(AND(Batting!#REF!&gt;=0,Batting!#REF!="*"),Batting!#REF!,IF(Batting!#REF!="dnb",0,IF(AND(Batting!#REF!&lt;&gt;"",Batting!#REF!=""),Batting!#REF!-7,0)))</f>
        <v>#REF!</v>
      </c>
      <c r="F25" t="e">
        <f>IF(AND(Batting!#REF!&gt;=0,Batting!#REF!="*"),Batting!#REF!,IF(Batting!#REF!="dnb",0,IF(AND(Batting!#REF!&lt;&gt;"",Batting!#REF!=""),Batting!#REF!-7,0)))</f>
        <v>#REF!</v>
      </c>
      <c r="G25" t="e">
        <f>IF(AND(Batting!#REF!&gt;=0,Batting!#REF!="*"),Batting!#REF!,IF(Batting!#REF!="dnb",0,IF(AND(Batting!#REF!&lt;&gt;"",Batting!#REF!=""),Batting!#REF!-7,0)))</f>
        <v>#REF!</v>
      </c>
      <c r="H25" t="e">
        <f>IF(AND(Batting!#REF!&gt;=0,Batting!#REF!="*"),Batting!#REF!,IF(Batting!#REF!="dnb",0,IF(AND(Batting!#REF!&lt;&gt;"",Batting!#REF!=""),Batting!#REF!-7,0)))</f>
        <v>#REF!</v>
      </c>
      <c r="I25" t="e">
        <f>IF(AND(Batting!#REF!&gt;=0,Batting!#REF!="*"),Batting!#REF!,IF(Batting!#REF!="dnb",0,IF(AND(Batting!#REF!&lt;&gt;"",Batting!#REF!=""),Batting!#REF!-7,0)))</f>
        <v>#REF!</v>
      </c>
      <c r="J25" t="e">
        <f>IF(AND(Batting!#REF!&gt;=0,Batting!#REF!="*"),Batting!#REF!,IF(Batting!#REF!="dnb",0,IF(AND(Batting!#REF!&lt;&gt;"",Batting!#REF!=""),Batting!#REF!-7,0)))</f>
        <v>#REF!</v>
      </c>
      <c r="K25" t="e">
        <f>IF(AND(Batting!#REF!&gt;=0,Batting!#REF!="*"),Batting!#REF!,IF(Batting!#REF!="dnb",0,IF(AND(Batting!#REF!&lt;&gt;"",Batting!#REF!=""),Batting!#REF!-7,0)))</f>
        <v>#REF!</v>
      </c>
      <c r="L25" t="e">
        <f>IF(AND(Batting!#REF!&gt;=0,Batting!#REF!="*"),Batting!#REF!,IF(Batting!#REF!="dnb",0,IF(AND(Batting!#REF!&lt;&gt;"",Batting!#REF!=""),Batting!#REF!-7,0)))</f>
        <v>#REF!</v>
      </c>
      <c r="M25" t="e">
        <f>IF(AND(Batting!#REF!&gt;=0,Batting!#REF!="*"),Batting!#REF!,IF(Batting!#REF!="dnb",0,IF(AND(Batting!#REF!&lt;&gt;"",Batting!#REF!=""),Batting!#REF!-7,0)))</f>
        <v>#REF!</v>
      </c>
      <c r="N25" t="e">
        <f>IF(AND(Batting!#REF!&gt;=0,Batting!#REF!="*"),Batting!#REF!,IF(Batting!#REF!="dnb",0,IF(AND(Batting!#REF!&lt;&gt;"",Batting!#REF!=""),Batting!#REF!-7,0)))</f>
        <v>#REF!</v>
      </c>
      <c r="O25" t="e">
        <f>IF(AND(Batting!#REF!&gt;=0,Batting!#REF!="*"),Batting!#REF!,IF(Batting!#REF!="dnb",0,IF(AND(Batting!#REF!&lt;&gt;"",Batting!#REF!=""),Batting!#REF!-7,0)))</f>
        <v>#REF!</v>
      </c>
      <c r="P25" t="e">
        <f>IF(AND(Batting!#REF!&gt;=0,Batting!#REF!="*"),Batting!#REF!,IF(Batting!#REF!="dnb",0,IF(AND(Batting!#REF!&lt;&gt;"",Batting!#REF!=""),Batting!#REF!-7,0)))</f>
        <v>#REF!</v>
      </c>
      <c r="Q25" t="e">
        <f>IF(AND(Batting!#REF!&gt;=0,Batting!#REF!="*"),Batting!#REF!,IF(Batting!#REF!="dnb",0,IF(AND(Batting!#REF!&lt;&gt;"",Batting!#REF!=""),Batting!#REF!-7,0)))</f>
        <v>#REF!</v>
      </c>
      <c r="R25" t="e">
        <f>IF(AND(Batting!#REF!&gt;=0,Batting!#REF!="*"),Batting!#REF!,IF(Batting!#REF!="dnb",0,IF(AND(Batting!#REF!&lt;&gt;"",Batting!#REF!=""),Batting!#REF!-7,0)))</f>
        <v>#REF!</v>
      </c>
      <c r="S25" t="e">
        <f>IF(AND(Batting!#REF!&gt;=0,Batting!#REF!="*"),Batting!#REF!,IF(Batting!#REF!="dnb",0,IF(AND(Batting!#REF!&lt;&gt;"",Batting!#REF!=""),Batting!#REF!-7,0)))</f>
        <v>#REF!</v>
      </c>
      <c r="T25" t="e">
        <f>IF(AND(Batting!#REF!&gt;=0,Batting!#REF!="*"),Batting!#REF!,IF(Batting!#REF!="dnb",0,IF(AND(Batting!#REF!&lt;&gt;"",Batting!#REF!=""),Batting!#REF!-7,0)))</f>
        <v>#REF!</v>
      </c>
      <c r="U25" t="e">
        <f>IF(AND(Batting!#REF!&gt;=0,Batting!#REF!="*"),Batting!#REF!,IF(Batting!#REF!="dnb",0,IF(AND(Batting!#REF!&lt;&gt;"",Batting!#REF!=""),Batting!#REF!-7,0)))</f>
        <v>#REF!</v>
      </c>
      <c r="V25" t="e">
        <f>IF(AND(Batting!#REF!&gt;=0,Batting!#REF!="*"),Batting!#REF!,IF(Batting!#REF!="dnb",0,IF(AND(Batting!#REF!&lt;&gt;"",Batting!#REF!=""),Batting!#REF!-7,0)))</f>
        <v>#REF!</v>
      </c>
      <c r="W25" t="e">
        <f>IF(AND(Batting!#REF!&gt;=0,Batting!#REF!="*"),Batting!#REF!,IF(Batting!#REF!="dnb",0,IF(AND(Batting!#REF!&lt;&gt;"",Batting!#REF!=""),Batting!#REF!-7,0)))</f>
        <v>#REF!</v>
      </c>
      <c r="X25" t="e">
        <f>IF(AND(Batting!#REF!&gt;=0,Batting!#REF!="*"),Batting!#REF!,IF(Batting!#REF!="dnb",0,IF(AND(Batting!#REF!&lt;&gt;"",Batting!#REF!=""),Batting!#REF!-7,0)))</f>
        <v>#REF!</v>
      </c>
      <c r="Y25" t="e">
        <f>IF(AND(Batting!#REF!&gt;=0,Batting!#REF!="*"),Batting!#REF!,IF(Batting!#REF!="dnb",0,IF(AND(Batting!#REF!&lt;&gt;"",Batting!#REF!=""),Batting!#REF!-7,0)))</f>
        <v>#REF!</v>
      </c>
      <c r="Z25" t="e">
        <f>IF(AND(Batting!#REF!&gt;=0,Batting!#REF!="*"),Batting!#REF!,IF(Batting!#REF!="dnb",0,IF(AND(Batting!#REF!&lt;&gt;"",Batting!#REF!=""),Batting!#REF!-7,0)))</f>
        <v>#REF!</v>
      </c>
      <c r="AA25" t="e">
        <f>IF(AND(Batting!#REF!&gt;=0,Batting!#REF!="*"),Batting!#REF!,IF(Batting!#REF!="dnb",0,IF(AND(Batting!#REF!&lt;&gt;"",Batting!#REF!=""),Batting!#REF!-7,0)))</f>
        <v>#REF!</v>
      </c>
      <c r="AB25" t="e">
        <f t="shared" si="0"/>
        <v>#REF!</v>
      </c>
      <c r="AC25" t="e">
        <f>VLOOKUP($A25,'Club Champion'!$C$4:$AA$59,26,FALSE)-AB25</f>
        <v>#REF!</v>
      </c>
    </row>
    <row r="26" spans="1:29" x14ac:dyDescent="0.25">
      <c r="A26" t="e">
        <f>Batting!#REF!</f>
        <v>#REF!</v>
      </c>
      <c r="B26" t="e">
        <f>IF(AND(Batting!#REF!&gt;=0,Batting!#REF!="*"),Batting!#REF!,IF(Batting!#REF!="dnb",0,IF(AND(Batting!#REF!&lt;&gt;"",Batting!#REF!=""),Batting!#REF!-7,0)))</f>
        <v>#REF!</v>
      </c>
      <c r="C26" t="e">
        <f>IF(AND(Batting!#REF!&gt;=0,Batting!#REF!="*"),Batting!#REF!,IF(Batting!#REF!="dnb",0,IF(AND(Batting!#REF!&lt;&gt;"",Batting!#REF!=""),Batting!#REF!-7,0)))</f>
        <v>#REF!</v>
      </c>
      <c r="D26" t="e">
        <f>IF(AND(Batting!#REF!&gt;=0,Batting!#REF!="*"),Batting!#REF!,IF(Batting!#REF!="dnb",0,IF(AND(Batting!#REF!&lt;&gt;"",Batting!#REF!=""),Batting!#REF!-7,0)))</f>
        <v>#REF!</v>
      </c>
      <c r="E26" t="e">
        <f>IF(AND(Batting!#REF!&gt;=0,Batting!#REF!="*"),Batting!#REF!,IF(Batting!#REF!="dnb",0,IF(AND(Batting!#REF!&lt;&gt;"",Batting!#REF!=""),Batting!#REF!-7,0)))</f>
        <v>#REF!</v>
      </c>
      <c r="F26" t="e">
        <f>IF(AND(Batting!#REF!&gt;=0,Batting!#REF!="*"),Batting!#REF!,IF(Batting!#REF!="dnb",0,IF(AND(Batting!#REF!&lt;&gt;"",Batting!#REF!=""),Batting!#REF!-7,0)))</f>
        <v>#REF!</v>
      </c>
      <c r="G26" t="e">
        <f>IF(AND(Batting!#REF!&gt;=0,Batting!#REF!="*"),Batting!#REF!,IF(Batting!#REF!="dnb",0,IF(AND(Batting!#REF!&lt;&gt;"",Batting!#REF!=""),Batting!#REF!-7,0)))</f>
        <v>#REF!</v>
      </c>
      <c r="H26" t="e">
        <f>IF(AND(Batting!#REF!&gt;=0,Batting!#REF!="*"),Batting!#REF!,IF(Batting!#REF!="dnb",0,IF(AND(Batting!#REF!&lt;&gt;"",Batting!#REF!=""),Batting!#REF!-7,0)))</f>
        <v>#REF!</v>
      </c>
      <c r="I26" t="e">
        <f>IF(AND(Batting!#REF!&gt;=0,Batting!#REF!="*"),Batting!#REF!,IF(Batting!#REF!="dnb",0,IF(AND(Batting!#REF!&lt;&gt;"",Batting!#REF!=""),Batting!#REF!-7,0)))</f>
        <v>#REF!</v>
      </c>
      <c r="J26" t="e">
        <f>IF(AND(Batting!#REF!&gt;=0,Batting!#REF!="*"),Batting!#REF!,IF(Batting!#REF!="dnb",0,IF(AND(Batting!#REF!&lt;&gt;"",Batting!#REF!=""),Batting!#REF!-7,0)))</f>
        <v>#REF!</v>
      </c>
      <c r="K26" t="e">
        <f>IF(AND(Batting!#REF!&gt;=0,Batting!#REF!="*"),Batting!#REF!,IF(Batting!#REF!="dnb",0,IF(AND(Batting!#REF!&lt;&gt;"",Batting!#REF!=""),Batting!#REF!-7,0)))</f>
        <v>#REF!</v>
      </c>
      <c r="L26" t="e">
        <f>IF(AND(Batting!#REF!&gt;=0,Batting!#REF!="*"),Batting!#REF!,IF(Batting!#REF!="dnb",0,IF(AND(Batting!#REF!&lt;&gt;"",Batting!#REF!=""),Batting!#REF!-7,0)))</f>
        <v>#REF!</v>
      </c>
      <c r="M26" t="e">
        <f>IF(AND(Batting!#REF!&gt;=0,Batting!#REF!="*"),Batting!#REF!,IF(Batting!#REF!="dnb",0,IF(AND(Batting!#REF!&lt;&gt;"",Batting!#REF!=""),Batting!#REF!-7,0)))</f>
        <v>#REF!</v>
      </c>
      <c r="N26" t="e">
        <f>IF(AND(Batting!#REF!&gt;=0,Batting!#REF!="*"),Batting!#REF!,IF(Batting!#REF!="dnb",0,IF(AND(Batting!#REF!&lt;&gt;"",Batting!#REF!=""),Batting!#REF!-7,0)))</f>
        <v>#REF!</v>
      </c>
      <c r="O26" t="e">
        <f>IF(AND(Batting!#REF!&gt;=0,Batting!#REF!="*"),Batting!#REF!,IF(Batting!#REF!="dnb",0,IF(AND(Batting!#REF!&lt;&gt;"",Batting!#REF!=""),Batting!#REF!-7,0)))</f>
        <v>#REF!</v>
      </c>
      <c r="P26" t="e">
        <f>IF(AND(Batting!#REF!&gt;=0,Batting!#REF!="*"),Batting!#REF!,IF(Batting!#REF!="dnb",0,IF(AND(Batting!#REF!&lt;&gt;"",Batting!#REF!=""),Batting!#REF!-7,0)))</f>
        <v>#REF!</v>
      </c>
      <c r="Q26" t="e">
        <f>IF(AND(Batting!#REF!&gt;=0,Batting!#REF!="*"),Batting!#REF!,IF(Batting!#REF!="dnb",0,IF(AND(Batting!#REF!&lt;&gt;"",Batting!#REF!=""),Batting!#REF!-7,0)))</f>
        <v>#REF!</v>
      </c>
      <c r="R26" t="e">
        <f>IF(AND(Batting!#REF!&gt;=0,Batting!#REF!="*"),Batting!#REF!,IF(Batting!#REF!="dnb",0,IF(AND(Batting!#REF!&lt;&gt;"",Batting!#REF!=""),Batting!#REF!-7,0)))</f>
        <v>#REF!</v>
      </c>
      <c r="S26" t="e">
        <f>IF(AND(Batting!#REF!&gt;=0,Batting!#REF!="*"),Batting!#REF!,IF(Batting!#REF!="dnb",0,IF(AND(Batting!#REF!&lt;&gt;"",Batting!#REF!=""),Batting!#REF!-7,0)))</f>
        <v>#REF!</v>
      </c>
      <c r="T26" t="e">
        <f>IF(AND(Batting!#REF!&gt;=0,Batting!#REF!="*"),Batting!#REF!,IF(Batting!#REF!="dnb",0,IF(AND(Batting!#REF!&lt;&gt;"",Batting!#REF!=""),Batting!#REF!-7,0)))</f>
        <v>#REF!</v>
      </c>
      <c r="U26" t="e">
        <f>IF(AND(Batting!#REF!&gt;=0,Batting!#REF!="*"),Batting!#REF!,IF(Batting!#REF!="dnb",0,IF(AND(Batting!#REF!&lt;&gt;"",Batting!#REF!=""),Batting!#REF!-7,0)))</f>
        <v>#REF!</v>
      </c>
      <c r="V26" t="e">
        <f>IF(AND(Batting!#REF!&gt;=0,Batting!#REF!="*"),Batting!#REF!,IF(Batting!#REF!="dnb",0,IF(AND(Batting!#REF!&lt;&gt;"",Batting!#REF!=""),Batting!#REF!-7,0)))</f>
        <v>#REF!</v>
      </c>
      <c r="W26" t="e">
        <f>IF(AND(Batting!#REF!&gt;=0,Batting!#REF!="*"),Batting!#REF!,IF(Batting!#REF!="dnb",0,IF(AND(Batting!#REF!&lt;&gt;"",Batting!#REF!=""),Batting!#REF!-7,0)))</f>
        <v>#REF!</v>
      </c>
      <c r="X26" t="e">
        <f>IF(AND(Batting!#REF!&gt;=0,Batting!#REF!="*"),Batting!#REF!,IF(Batting!#REF!="dnb",0,IF(AND(Batting!#REF!&lt;&gt;"",Batting!#REF!=""),Batting!#REF!-7,0)))</f>
        <v>#REF!</v>
      </c>
      <c r="Y26" t="e">
        <f>IF(AND(Batting!#REF!&gt;=0,Batting!#REF!="*"),Batting!#REF!,IF(Batting!#REF!="dnb",0,IF(AND(Batting!#REF!&lt;&gt;"",Batting!#REF!=""),Batting!#REF!-7,0)))</f>
        <v>#REF!</v>
      </c>
      <c r="Z26" t="e">
        <f>IF(AND(Batting!#REF!&gt;=0,Batting!#REF!="*"),Batting!#REF!,IF(Batting!#REF!="dnb",0,IF(AND(Batting!#REF!&lt;&gt;"",Batting!#REF!=""),Batting!#REF!-7,0)))</f>
        <v>#REF!</v>
      </c>
      <c r="AA26" t="e">
        <f>IF(AND(Batting!#REF!&gt;=0,Batting!#REF!="*"),Batting!#REF!,IF(Batting!#REF!="dnb",0,IF(AND(Batting!#REF!&lt;&gt;"",Batting!#REF!=""),Batting!#REF!-7,0)))</f>
        <v>#REF!</v>
      </c>
      <c r="AB26" t="e">
        <f t="shared" si="0"/>
        <v>#REF!</v>
      </c>
      <c r="AC26" t="e">
        <f>VLOOKUP($A26,'Club Champion'!$C$4:$AA$59,26,FALSE)-AB26</f>
        <v>#REF!</v>
      </c>
    </row>
    <row r="27" spans="1:29" x14ac:dyDescent="0.25">
      <c r="A27" t="e">
        <f>Batting!#REF!</f>
        <v>#REF!</v>
      </c>
      <c r="B27" t="e">
        <f>IF(AND(Batting!#REF!&gt;=0,Batting!#REF!="*"),Batting!#REF!,IF(Batting!#REF!="dnb",0,IF(AND(Batting!#REF!&lt;&gt;"",Batting!#REF!=""),Batting!#REF!-7,0)))</f>
        <v>#REF!</v>
      </c>
      <c r="C27" t="e">
        <f>IF(AND(Batting!#REF!&gt;=0,Batting!#REF!="*"),Batting!#REF!,IF(Batting!#REF!="dnb",0,IF(AND(Batting!#REF!&lt;&gt;"",Batting!#REF!=""),Batting!#REF!-7,0)))</f>
        <v>#REF!</v>
      </c>
      <c r="D27" t="e">
        <f>IF(AND(Batting!#REF!&gt;=0,Batting!#REF!="*"),Batting!#REF!,IF(Batting!#REF!="dnb",0,IF(AND(Batting!#REF!&lt;&gt;"",Batting!#REF!=""),Batting!#REF!-7,0)))</f>
        <v>#REF!</v>
      </c>
      <c r="E27" t="e">
        <f>IF(AND(Batting!#REF!&gt;=0,Batting!#REF!="*"),Batting!#REF!,IF(Batting!#REF!="dnb",0,IF(AND(Batting!#REF!&lt;&gt;"",Batting!#REF!=""),Batting!#REF!-7,0)))</f>
        <v>#REF!</v>
      </c>
      <c r="F27" t="e">
        <f>IF(AND(Batting!#REF!&gt;=0,Batting!#REF!="*"),Batting!#REF!,IF(Batting!#REF!="dnb",0,IF(AND(Batting!#REF!&lt;&gt;"",Batting!#REF!=""),Batting!#REF!-7,0)))</f>
        <v>#REF!</v>
      </c>
      <c r="G27" t="e">
        <f>IF(AND(Batting!#REF!&gt;=0,Batting!#REF!="*"),Batting!#REF!,IF(Batting!#REF!="dnb",0,IF(AND(Batting!#REF!&lt;&gt;"",Batting!#REF!=""),Batting!#REF!-7,0)))</f>
        <v>#REF!</v>
      </c>
      <c r="H27" t="e">
        <f>IF(AND(Batting!#REF!&gt;=0,Batting!#REF!="*"),Batting!#REF!,IF(Batting!#REF!="dnb",0,IF(AND(Batting!#REF!&lt;&gt;"",Batting!#REF!=""),Batting!#REF!-7,0)))</f>
        <v>#REF!</v>
      </c>
      <c r="I27" t="e">
        <f>IF(AND(Batting!#REF!&gt;=0,Batting!#REF!="*"),Batting!#REF!,IF(Batting!#REF!="dnb",0,IF(AND(Batting!#REF!&lt;&gt;"",Batting!#REF!=""),Batting!#REF!-7,0)))</f>
        <v>#REF!</v>
      </c>
      <c r="J27" t="e">
        <f>IF(AND(Batting!#REF!&gt;=0,Batting!#REF!="*"),Batting!#REF!,IF(Batting!#REF!="dnb",0,IF(AND(Batting!#REF!&lt;&gt;"",Batting!#REF!=""),Batting!#REF!-7,0)))</f>
        <v>#REF!</v>
      </c>
      <c r="K27" t="e">
        <f>IF(AND(Batting!#REF!&gt;=0,Batting!#REF!="*"),Batting!#REF!,IF(Batting!#REF!="dnb",0,IF(AND(Batting!#REF!&lt;&gt;"",Batting!#REF!=""),Batting!#REF!-7,0)))</f>
        <v>#REF!</v>
      </c>
      <c r="L27" t="e">
        <f>IF(AND(Batting!#REF!&gt;=0,Batting!#REF!="*"),Batting!#REF!,IF(Batting!#REF!="dnb",0,IF(AND(Batting!#REF!&lt;&gt;"",Batting!#REF!=""),Batting!#REF!-7,0)))</f>
        <v>#REF!</v>
      </c>
      <c r="M27" t="e">
        <f>IF(AND(Batting!#REF!&gt;=0,Batting!#REF!="*"),Batting!#REF!,IF(Batting!#REF!="dnb",0,IF(AND(Batting!#REF!&lt;&gt;"",Batting!#REF!=""),Batting!#REF!-7,0)))</f>
        <v>#REF!</v>
      </c>
      <c r="N27" t="e">
        <f>IF(AND(Batting!#REF!&gt;=0,Batting!#REF!="*"),Batting!#REF!,IF(Batting!#REF!="dnb",0,IF(AND(Batting!#REF!&lt;&gt;"",Batting!#REF!=""),Batting!#REF!-7,0)))</f>
        <v>#REF!</v>
      </c>
      <c r="O27" t="e">
        <f>IF(AND(Batting!#REF!&gt;=0,Batting!#REF!="*"),Batting!#REF!,IF(Batting!#REF!="dnb",0,IF(AND(Batting!#REF!&lt;&gt;"",Batting!#REF!=""),Batting!#REF!-7,0)))</f>
        <v>#REF!</v>
      </c>
      <c r="P27" t="e">
        <f>IF(AND(Batting!#REF!&gt;=0,Batting!#REF!="*"),Batting!#REF!,IF(Batting!#REF!="dnb",0,IF(AND(Batting!#REF!&lt;&gt;"",Batting!#REF!=""),Batting!#REF!-7,0)))</f>
        <v>#REF!</v>
      </c>
      <c r="Q27" t="e">
        <f>IF(AND(Batting!#REF!&gt;=0,Batting!#REF!="*"),Batting!#REF!,IF(Batting!#REF!="dnb",0,IF(AND(Batting!#REF!&lt;&gt;"",Batting!#REF!=""),Batting!#REF!-7,0)))</f>
        <v>#REF!</v>
      </c>
      <c r="R27" t="e">
        <f>IF(AND(Batting!#REF!&gt;=0,Batting!#REF!="*"),Batting!#REF!,IF(Batting!#REF!="dnb",0,IF(AND(Batting!#REF!&lt;&gt;"",Batting!#REF!=""),Batting!#REF!-7,0)))</f>
        <v>#REF!</v>
      </c>
      <c r="S27" t="e">
        <f>IF(AND(Batting!#REF!&gt;=0,Batting!#REF!="*"),Batting!#REF!,IF(Batting!#REF!="dnb",0,IF(AND(Batting!#REF!&lt;&gt;"",Batting!#REF!=""),Batting!#REF!-7,0)))</f>
        <v>#REF!</v>
      </c>
      <c r="T27" t="e">
        <f>IF(AND(Batting!#REF!&gt;=0,Batting!#REF!="*"),Batting!#REF!,IF(Batting!#REF!="dnb",0,IF(AND(Batting!#REF!&lt;&gt;"",Batting!#REF!=""),Batting!#REF!-7,0)))</f>
        <v>#REF!</v>
      </c>
      <c r="U27" t="e">
        <f>IF(AND(Batting!#REF!&gt;=0,Batting!#REF!="*"),Batting!#REF!,IF(Batting!#REF!="dnb",0,IF(AND(Batting!#REF!&lt;&gt;"",Batting!#REF!=""),Batting!#REF!-7,0)))</f>
        <v>#REF!</v>
      </c>
      <c r="V27" t="e">
        <f>IF(AND(Batting!#REF!&gt;=0,Batting!#REF!="*"),Batting!#REF!,IF(Batting!#REF!="dnb",0,IF(AND(Batting!#REF!&lt;&gt;"",Batting!#REF!=""),Batting!#REF!-7,0)))</f>
        <v>#REF!</v>
      </c>
      <c r="W27" t="e">
        <f>IF(AND(Batting!#REF!&gt;=0,Batting!#REF!="*"),Batting!#REF!,IF(Batting!#REF!="dnb",0,IF(AND(Batting!#REF!&lt;&gt;"",Batting!#REF!=""),Batting!#REF!-7,0)))</f>
        <v>#REF!</v>
      </c>
      <c r="X27" t="e">
        <f>IF(AND(Batting!#REF!&gt;=0,Batting!#REF!="*"),Batting!#REF!,IF(Batting!#REF!="dnb",0,IF(AND(Batting!#REF!&lt;&gt;"",Batting!#REF!=""),Batting!#REF!-7,0)))</f>
        <v>#REF!</v>
      </c>
      <c r="Y27" t="e">
        <f>IF(AND(Batting!#REF!&gt;=0,Batting!#REF!="*"),Batting!#REF!,IF(Batting!#REF!="dnb",0,IF(AND(Batting!#REF!&lt;&gt;"",Batting!#REF!=""),Batting!#REF!-7,0)))</f>
        <v>#REF!</v>
      </c>
      <c r="Z27" t="e">
        <f>IF(AND(Batting!#REF!&gt;=0,Batting!#REF!="*"),Batting!#REF!,IF(Batting!#REF!="dnb",0,IF(AND(Batting!#REF!&lt;&gt;"",Batting!#REF!=""),Batting!#REF!-7,0)))</f>
        <v>#REF!</v>
      </c>
      <c r="AA27" t="e">
        <f>IF(AND(Batting!#REF!&gt;=0,Batting!#REF!="*"),Batting!#REF!,IF(Batting!#REF!="dnb",0,IF(AND(Batting!#REF!&lt;&gt;"",Batting!#REF!=""),Batting!#REF!-7,0)))</f>
        <v>#REF!</v>
      </c>
      <c r="AB27" t="e">
        <f t="shared" si="0"/>
        <v>#REF!</v>
      </c>
      <c r="AC27" t="e">
        <f>VLOOKUP($A27,'Club Champion'!$C$4:$AA$59,26,FALSE)-AB27</f>
        <v>#REF!</v>
      </c>
    </row>
    <row r="28" spans="1:29" x14ac:dyDescent="0.25">
      <c r="A28" t="e">
        <f>Batting!#REF!</f>
        <v>#REF!</v>
      </c>
      <c r="B28" t="e">
        <f>IF(AND(Batting!#REF!&gt;=0,Batting!#REF!="*"),Batting!#REF!,IF(Batting!#REF!="dnb",0,IF(AND(Batting!#REF!&lt;&gt;"",Batting!#REF!=""),Batting!#REF!-7,0)))</f>
        <v>#REF!</v>
      </c>
      <c r="C28" t="e">
        <f>IF(AND(Batting!#REF!&gt;=0,Batting!#REF!="*"),Batting!#REF!,IF(Batting!#REF!="dnb",0,IF(AND(Batting!#REF!&lt;&gt;"",Batting!#REF!=""),Batting!#REF!-7,0)))</f>
        <v>#REF!</v>
      </c>
      <c r="D28" t="e">
        <f>IF(AND(Batting!#REF!&gt;=0,Batting!#REF!="*"),Batting!#REF!,IF(Batting!#REF!="dnb",0,IF(AND(Batting!#REF!&lt;&gt;"",Batting!#REF!=""),Batting!#REF!-7,0)))</f>
        <v>#REF!</v>
      </c>
      <c r="E28" t="e">
        <f>IF(AND(Batting!#REF!&gt;=0,Batting!#REF!="*"),Batting!#REF!,IF(Batting!#REF!="dnb",0,IF(AND(Batting!#REF!&lt;&gt;"",Batting!#REF!=""),Batting!#REF!-7,0)))</f>
        <v>#REF!</v>
      </c>
      <c r="F28" t="e">
        <f>IF(AND(Batting!#REF!&gt;=0,Batting!#REF!="*"),Batting!#REF!,IF(Batting!#REF!="dnb",0,IF(AND(Batting!#REF!&lt;&gt;"",Batting!#REF!=""),Batting!#REF!-7,0)))</f>
        <v>#REF!</v>
      </c>
      <c r="G28" t="e">
        <f>IF(AND(Batting!#REF!&gt;=0,Batting!#REF!="*"),Batting!#REF!,IF(Batting!#REF!="dnb",0,IF(AND(Batting!#REF!&lt;&gt;"",Batting!#REF!=""),Batting!#REF!-7,0)))</f>
        <v>#REF!</v>
      </c>
      <c r="H28" t="e">
        <f>IF(AND(Batting!#REF!&gt;=0,Batting!#REF!="*"),Batting!#REF!,IF(Batting!#REF!="dnb",0,IF(AND(Batting!#REF!&lt;&gt;"",Batting!#REF!=""),Batting!#REF!-7,0)))</f>
        <v>#REF!</v>
      </c>
      <c r="I28" t="e">
        <f>IF(AND(Batting!#REF!&gt;=0,Batting!#REF!="*"),Batting!#REF!,IF(Batting!#REF!="dnb",0,IF(AND(Batting!#REF!&lt;&gt;"",Batting!#REF!=""),Batting!#REF!-7,0)))</f>
        <v>#REF!</v>
      </c>
      <c r="J28" t="e">
        <f>IF(AND(Batting!#REF!&gt;=0,Batting!#REF!="*"),Batting!#REF!,IF(Batting!#REF!="dnb",0,IF(AND(Batting!#REF!&lt;&gt;"",Batting!#REF!=""),Batting!#REF!-7,0)))</f>
        <v>#REF!</v>
      </c>
      <c r="K28" t="e">
        <f>IF(AND(Batting!#REF!&gt;=0,Batting!#REF!="*"),Batting!#REF!,IF(Batting!#REF!="dnb",0,IF(AND(Batting!#REF!&lt;&gt;"",Batting!#REF!=""),Batting!#REF!-7,0)))</f>
        <v>#REF!</v>
      </c>
      <c r="L28" t="e">
        <f>IF(AND(Batting!#REF!&gt;=0,Batting!#REF!="*"),Batting!#REF!,IF(Batting!#REF!="dnb",0,IF(AND(Batting!#REF!&lt;&gt;"",Batting!#REF!=""),Batting!#REF!-7,0)))</f>
        <v>#REF!</v>
      </c>
      <c r="M28" t="e">
        <f>IF(AND(Batting!#REF!&gt;=0,Batting!#REF!="*"),Batting!#REF!,IF(Batting!#REF!="dnb",0,IF(AND(Batting!#REF!&lt;&gt;"",Batting!#REF!=""),Batting!#REF!-7,0)))</f>
        <v>#REF!</v>
      </c>
      <c r="N28" t="e">
        <f>IF(AND(Batting!#REF!&gt;=0,Batting!#REF!="*"),Batting!#REF!,IF(Batting!#REF!="dnb",0,IF(AND(Batting!#REF!&lt;&gt;"",Batting!#REF!=""),Batting!#REF!-7,0)))</f>
        <v>#REF!</v>
      </c>
      <c r="O28" t="e">
        <f>IF(AND(Batting!#REF!&gt;=0,Batting!#REF!="*"),Batting!#REF!,IF(Batting!#REF!="dnb",0,IF(AND(Batting!#REF!&lt;&gt;"",Batting!#REF!=""),Batting!#REF!-7,0)))</f>
        <v>#REF!</v>
      </c>
      <c r="P28" t="e">
        <f>IF(AND(Batting!#REF!&gt;=0,Batting!#REF!="*"),Batting!#REF!,IF(Batting!#REF!="dnb",0,IF(AND(Batting!#REF!&lt;&gt;"",Batting!#REF!=""),Batting!#REF!-7,0)))</f>
        <v>#REF!</v>
      </c>
      <c r="Q28" t="e">
        <f>IF(AND(Batting!#REF!&gt;=0,Batting!#REF!="*"),Batting!#REF!,IF(Batting!#REF!="dnb",0,IF(AND(Batting!#REF!&lt;&gt;"",Batting!#REF!=""),Batting!#REF!-7,0)))</f>
        <v>#REF!</v>
      </c>
      <c r="R28" t="e">
        <f>IF(AND(Batting!#REF!&gt;=0,Batting!#REF!="*"),Batting!#REF!,IF(Batting!#REF!="dnb",0,IF(AND(Batting!#REF!&lt;&gt;"",Batting!#REF!=""),Batting!#REF!-7,0)))</f>
        <v>#REF!</v>
      </c>
      <c r="S28" t="e">
        <f>IF(AND(Batting!#REF!&gt;=0,Batting!#REF!="*"),Batting!#REF!,IF(Batting!#REF!="dnb",0,IF(AND(Batting!#REF!&lt;&gt;"",Batting!#REF!=""),Batting!#REF!-7,0)))</f>
        <v>#REF!</v>
      </c>
      <c r="T28" t="e">
        <f>IF(AND(Batting!#REF!&gt;=0,Batting!#REF!="*"),Batting!#REF!,IF(Batting!#REF!="dnb",0,IF(AND(Batting!#REF!&lt;&gt;"",Batting!#REF!=""),Batting!#REF!-7,0)))</f>
        <v>#REF!</v>
      </c>
      <c r="U28" t="e">
        <f>IF(AND(Batting!#REF!&gt;=0,Batting!#REF!="*"),Batting!#REF!,IF(Batting!#REF!="dnb",0,IF(AND(Batting!#REF!&lt;&gt;"",Batting!#REF!=""),Batting!#REF!-7,0)))</f>
        <v>#REF!</v>
      </c>
      <c r="V28" t="e">
        <f>IF(AND(Batting!#REF!&gt;=0,Batting!#REF!="*"),Batting!#REF!,IF(Batting!#REF!="dnb",0,IF(AND(Batting!#REF!&lt;&gt;"",Batting!#REF!=""),Batting!#REF!-7,0)))</f>
        <v>#REF!</v>
      </c>
      <c r="W28" t="e">
        <f>IF(AND(Batting!#REF!&gt;=0,Batting!#REF!="*"),Batting!#REF!,IF(Batting!#REF!="dnb",0,IF(AND(Batting!#REF!&lt;&gt;"",Batting!#REF!=""),Batting!#REF!-7,0)))</f>
        <v>#REF!</v>
      </c>
      <c r="X28" t="e">
        <f>IF(AND(Batting!#REF!&gt;=0,Batting!#REF!="*"),Batting!#REF!,IF(Batting!#REF!="dnb",0,IF(AND(Batting!#REF!&lt;&gt;"",Batting!#REF!=""),Batting!#REF!-7,0)))</f>
        <v>#REF!</v>
      </c>
      <c r="Y28" t="e">
        <f>IF(AND(Batting!#REF!&gt;=0,Batting!#REF!="*"),Batting!#REF!,IF(Batting!#REF!="dnb",0,IF(AND(Batting!#REF!&lt;&gt;"",Batting!#REF!=""),Batting!#REF!-7,0)))</f>
        <v>#REF!</v>
      </c>
      <c r="Z28" t="e">
        <f>IF(AND(Batting!#REF!&gt;=0,Batting!#REF!="*"),Batting!#REF!,IF(Batting!#REF!="dnb",0,IF(AND(Batting!#REF!&lt;&gt;"",Batting!#REF!=""),Batting!#REF!-7,0)))</f>
        <v>#REF!</v>
      </c>
      <c r="AA28" t="e">
        <f>IF(AND(Batting!#REF!&gt;=0,Batting!#REF!="*"),Batting!#REF!,IF(Batting!#REF!="dnb",0,IF(AND(Batting!#REF!&lt;&gt;"",Batting!#REF!=""),Batting!#REF!-7,0)))</f>
        <v>#REF!</v>
      </c>
      <c r="AB28" t="e">
        <f t="shared" si="0"/>
        <v>#REF!</v>
      </c>
      <c r="AC28" t="e">
        <f>VLOOKUP($A28,'Club Champion'!$C$4:$AA$59,26,FALSE)-AB28</f>
        <v>#REF!</v>
      </c>
    </row>
    <row r="29" spans="1:29" x14ac:dyDescent="0.25">
      <c r="A29" t="e">
        <f>Batting!#REF!</f>
        <v>#REF!</v>
      </c>
      <c r="B29" t="e">
        <f>IF(AND(Batting!#REF!&gt;=0,Batting!#REF!="*"),Batting!#REF!,IF(Batting!#REF!="dnb",0,IF(AND(Batting!#REF!&lt;&gt;"",Batting!#REF!=""),Batting!#REF!-7,0)))</f>
        <v>#REF!</v>
      </c>
      <c r="C29" t="e">
        <f>IF(AND(Batting!#REF!&gt;=0,Batting!#REF!="*"),Batting!#REF!,IF(Batting!#REF!="dnb",0,IF(AND(Batting!#REF!&lt;&gt;"",Batting!#REF!=""),Batting!#REF!-7,0)))</f>
        <v>#REF!</v>
      </c>
      <c r="D29" t="e">
        <f>IF(AND(Batting!#REF!&gt;=0,Batting!#REF!="*"),Batting!#REF!,IF(Batting!#REF!="dnb",0,IF(AND(Batting!#REF!&lt;&gt;"",Batting!#REF!=""),Batting!#REF!-7,0)))</f>
        <v>#REF!</v>
      </c>
      <c r="E29" t="e">
        <f>IF(AND(Batting!#REF!&gt;=0,Batting!#REF!="*"),Batting!#REF!,IF(Batting!#REF!="dnb",0,IF(AND(Batting!#REF!&lt;&gt;"",Batting!#REF!=""),Batting!#REF!-7,0)))</f>
        <v>#REF!</v>
      </c>
      <c r="F29" t="e">
        <f>IF(AND(Batting!#REF!&gt;=0,Batting!#REF!="*"),Batting!#REF!,IF(Batting!#REF!="dnb",0,IF(AND(Batting!#REF!&lt;&gt;"",Batting!#REF!=""),Batting!#REF!-7,0)))</f>
        <v>#REF!</v>
      </c>
      <c r="G29" t="e">
        <f>IF(AND(Batting!#REF!&gt;=0,Batting!#REF!="*"),Batting!#REF!,IF(Batting!#REF!="dnb",0,IF(AND(Batting!#REF!&lt;&gt;"",Batting!#REF!=""),Batting!#REF!-7,0)))</f>
        <v>#REF!</v>
      </c>
      <c r="H29" t="e">
        <f>IF(AND(Batting!#REF!&gt;=0,Batting!#REF!="*"),Batting!#REF!,IF(Batting!#REF!="dnb",0,IF(AND(Batting!#REF!&lt;&gt;"",Batting!#REF!=""),Batting!#REF!-7,0)))</f>
        <v>#REF!</v>
      </c>
      <c r="I29" t="e">
        <f>IF(AND(Batting!#REF!&gt;=0,Batting!#REF!="*"),Batting!#REF!,IF(Batting!#REF!="dnb",0,IF(AND(Batting!#REF!&lt;&gt;"",Batting!#REF!=""),Batting!#REF!-7,0)))</f>
        <v>#REF!</v>
      </c>
      <c r="J29" t="e">
        <f>IF(AND(Batting!#REF!&gt;=0,Batting!#REF!="*"),Batting!#REF!,IF(Batting!#REF!="dnb",0,IF(AND(Batting!#REF!&lt;&gt;"",Batting!#REF!=""),Batting!#REF!-7,0)))</f>
        <v>#REF!</v>
      </c>
      <c r="K29" t="e">
        <f>IF(AND(Batting!#REF!&gt;=0,Batting!#REF!="*"),Batting!#REF!,IF(Batting!#REF!="dnb",0,IF(AND(Batting!#REF!&lt;&gt;"",Batting!#REF!=""),Batting!#REF!-7,0)))</f>
        <v>#REF!</v>
      </c>
      <c r="L29" t="e">
        <f>IF(AND(Batting!#REF!&gt;=0,Batting!#REF!="*"),Batting!#REF!,IF(Batting!#REF!="dnb",0,IF(AND(Batting!#REF!&lt;&gt;"",Batting!#REF!=""),Batting!#REF!-7,0)))</f>
        <v>#REF!</v>
      </c>
      <c r="M29" t="e">
        <f>IF(AND(Batting!#REF!&gt;=0,Batting!#REF!="*"),Batting!#REF!,IF(Batting!#REF!="dnb",0,IF(AND(Batting!#REF!&lt;&gt;"",Batting!#REF!=""),Batting!#REF!-7,0)))</f>
        <v>#REF!</v>
      </c>
      <c r="N29" t="e">
        <f>IF(AND(Batting!#REF!&gt;=0,Batting!#REF!="*"),Batting!#REF!,IF(Batting!#REF!="dnb",0,IF(AND(Batting!#REF!&lt;&gt;"",Batting!#REF!=""),Batting!#REF!-7,0)))</f>
        <v>#REF!</v>
      </c>
      <c r="O29" t="e">
        <f>IF(AND(Batting!#REF!&gt;=0,Batting!#REF!="*"),Batting!#REF!,IF(Batting!#REF!="dnb",0,IF(AND(Batting!#REF!&lt;&gt;"",Batting!#REF!=""),Batting!#REF!-7,0)))</f>
        <v>#REF!</v>
      </c>
      <c r="P29" t="e">
        <f>IF(AND(Batting!#REF!&gt;=0,Batting!#REF!="*"),Batting!#REF!,IF(Batting!#REF!="dnb",0,IF(AND(Batting!#REF!&lt;&gt;"",Batting!#REF!=""),Batting!#REF!-7,0)))</f>
        <v>#REF!</v>
      </c>
      <c r="Q29" t="e">
        <f>IF(AND(Batting!#REF!&gt;=0,Batting!#REF!="*"),Batting!#REF!,IF(Batting!#REF!="dnb",0,IF(AND(Batting!#REF!&lt;&gt;"",Batting!#REF!=""),Batting!#REF!-7,0)))</f>
        <v>#REF!</v>
      </c>
      <c r="R29" t="e">
        <f>IF(AND(Batting!#REF!&gt;=0,Batting!#REF!="*"),Batting!#REF!,IF(Batting!#REF!="dnb",0,IF(AND(Batting!#REF!&lt;&gt;"",Batting!#REF!=""),Batting!#REF!-7,0)))</f>
        <v>#REF!</v>
      </c>
      <c r="S29" t="e">
        <f>IF(AND(Batting!#REF!&gt;=0,Batting!#REF!="*"),Batting!#REF!,IF(Batting!#REF!="dnb",0,IF(AND(Batting!#REF!&lt;&gt;"",Batting!#REF!=""),Batting!#REF!-7,0)))</f>
        <v>#REF!</v>
      </c>
      <c r="T29" t="e">
        <f>IF(AND(Batting!#REF!&gt;=0,Batting!#REF!="*"),Batting!#REF!,IF(Batting!#REF!="dnb",0,IF(AND(Batting!#REF!&lt;&gt;"",Batting!#REF!=""),Batting!#REF!-7,0)))</f>
        <v>#REF!</v>
      </c>
      <c r="U29" t="e">
        <f>IF(AND(Batting!#REF!&gt;=0,Batting!#REF!="*"),Batting!#REF!,IF(Batting!#REF!="dnb",0,IF(AND(Batting!#REF!&lt;&gt;"",Batting!#REF!=""),Batting!#REF!-7,0)))</f>
        <v>#REF!</v>
      </c>
      <c r="V29" t="e">
        <f>IF(AND(Batting!#REF!&gt;=0,Batting!#REF!="*"),Batting!#REF!,IF(Batting!#REF!="dnb",0,IF(AND(Batting!#REF!&lt;&gt;"",Batting!#REF!=""),Batting!#REF!-7,0)))</f>
        <v>#REF!</v>
      </c>
      <c r="W29" t="e">
        <f>IF(AND(Batting!#REF!&gt;=0,Batting!#REF!="*"),Batting!#REF!,IF(Batting!#REF!="dnb",0,IF(AND(Batting!#REF!&lt;&gt;"",Batting!#REF!=""),Batting!#REF!-7,0)))</f>
        <v>#REF!</v>
      </c>
      <c r="X29" t="e">
        <f>IF(AND(Batting!#REF!&gt;=0,Batting!#REF!="*"),Batting!#REF!,IF(Batting!#REF!="dnb",0,IF(AND(Batting!#REF!&lt;&gt;"",Batting!#REF!=""),Batting!#REF!-7,0)))</f>
        <v>#REF!</v>
      </c>
      <c r="Y29" t="e">
        <f>IF(AND(Batting!#REF!&gt;=0,Batting!#REF!="*"),Batting!#REF!,IF(Batting!#REF!="dnb",0,IF(AND(Batting!#REF!&lt;&gt;"",Batting!#REF!=""),Batting!#REF!-7,0)))</f>
        <v>#REF!</v>
      </c>
      <c r="Z29" t="e">
        <f>IF(AND(Batting!#REF!&gt;=0,Batting!#REF!="*"),Batting!#REF!,IF(Batting!#REF!="dnb",0,IF(AND(Batting!#REF!&lt;&gt;"",Batting!#REF!=""),Batting!#REF!-7,0)))</f>
        <v>#REF!</v>
      </c>
      <c r="AA29" t="e">
        <f>IF(AND(Batting!#REF!&gt;=0,Batting!#REF!="*"),Batting!#REF!,IF(Batting!#REF!="dnb",0,IF(AND(Batting!#REF!&lt;&gt;"",Batting!#REF!=""),Batting!#REF!-7,0)))</f>
        <v>#REF!</v>
      </c>
      <c r="AB29" t="e">
        <f t="shared" si="0"/>
        <v>#REF!</v>
      </c>
      <c r="AC29" t="e">
        <f>VLOOKUP($A29,'Club Champion'!$C$4:$AA$59,26,FALSE)-AB29</f>
        <v>#REF!</v>
      </c>
    </row>
    <row r="30" spans="1:29" x14ac:dyDescent="0.25">
      <c r="A30" t="e">
        <f>Batting!#REF!</f>
        <v>#REF!</v>
      </c>
      <c r="B30" t="e">
        <f>IF(AND(Batting!#REF!&gt;=0,Batting!#REF!="*"),Batting!#REF!,IF(Batting!#REF!="dnb",0,IF(AND(Batting!#REF!&lt;&gt;"",Batting!#REF!=""),Batting!#REF!-7,0)))</f>
        <v>#REF!</v>
      </c>
      <c r="C30" t="e">
        <f>IF(AND(Batting!#REF!&gt;=0,Batting!#REF!="*"),Batting!#REF!,IF(Batting!#REF!="dnb",0,IF(AND(Batting!#REF!&lt;&gt;"",Batting!#REF!=""),Batting!#REF!-7,0)))</f>
        <v>#REF!</v>
      </c>
      <c r="D30" t="e">
        <f>IF(AND(Batting!#REF!&gt;=0,Batting!#REF!="*"),Batting!#REF!,IF(Batting!#REF!="dnb",0,IF(AND(Batting!#REF!&lt;&gt;"",Batting!#REF!=""),Batting!#REF!-7,0)))</f>
        <v>#REF!</v>
      </c>
      <c r="E30" t="e">
        <f>IF(AND(Batting!#REF!&gt;=0,Batting!#REF!="*"),Batting!#REF!,IF(Batting!#REF!="dnb",0,IF(AND(Batting!#REF!&lt;&gt;"",Batting!#REF!=""),Batting!#REF!-7,0)))</f>
        <v>#REF!</v>
      </c>
      <c r="F30" t="e">
        <f>IF(AND(Batting!#REF!&gt;=0,Batting!#REF!="*"),Batting!#REF!,IF(Batting!#REF!="dnb",0,IF(AND(Batting!#REF!&lt;&gt;"",Batting!#REF!=""),Batting!#REF!-7,0)))</f>
        <v>#REF!</v>
      </c>
      <c r="G30" t="e">
        <f>IF(AND(Batting!#REF!&gt;=0,Batting!#REF!="*"),Batting!#REF!,IF(Batting!#REF!="dnb",0,IF(AND(Batting!#REF!&lt;&gt;"",Batting!#REF!=""),Batting!#REF!-7,0)))</f>
        <v>#REF!</v>
      </c>
      <c r="H30" t="e">
        <f>IF(AND(Batting!#REF!&gt;=0,Batting!#REF!="*"),Batting!#REF!,IF(Batting!#REF!="dnb",0,IF(AND(Batting!#REF!&lt;&gt;"",Batting!#REF!=""),Batting!#REF!-7,0)))</f>
        <v>#REF!</v>
      </c>
      <c r="I30" t="e">
        <f>IF(AND(Batting!#REF!&gt;=0,Batting!#REF!="*"),Batting!#REF!,IF(Batting!#REF!="dnb",0,IF(AND(Batting!#REF!&lt;&gt;"",Batting!#REF!=""),Batting!#REF!-7,0)))</f>
        <v>#REF!</v>
      </c>
      <c r="J30" t="e">
        <f>IF(AND(Batting!#REF!&gt;=0,Batting!#REF!="*"),Batting!#REF!,IF(Batting!#REF!="dnb",0,IF(AND(Batting!#REF!&lt;&gt;"",Batting!#REF!=""),Batting!#REF!-7,0)))</f>
        <v>#REF!</v>
      </c>
      <c r="K30" t="e">
        <f>IF(AND(Batting!#REF!&gt;=0,Batting!#REF!="*"),Batting!#REF!,IF(Batting!#REF!="dnb",0,IF(AND(Batting!#REF!&lt;&gt;"",Batting!#REF!=""),Batting!#REF!-7,0)))</f>
        <v>#REF!</v>
      </c>
      <c r="L30" t="e">
        <f>IF(AND(Batting!#REF!&gt;=0,Batting!#REF!="*"),Batting!#REF!,IF(Batting!#REF!="dnb",0,IF(AND(Batting!#REF!&lt;&gt;"",Batting!#REF!=""),Batting!#REF!-7,0)))</f>
        <v>#REF!</v>
      </c>
      <c r="M30" t="e">
        <f>IF(AND(Batting!#REF!&gt;=0,Batting!#REF!="*"),Batting!#REF!,IF(Batting!#REF!="dnb",0,IF(AND(Batting!#REF!&lt;&gt;"",Batting!#REF!=""),Batting!#REF!-7,0)))</f>
        <v>#REF!</v>
      </c>
      <c r="N30" t="e">
        <f>IF(AND(Batting!#REF!&gt;=0,Batting!#REF!="*"),Batting!#REF!,IF(Batting!#REF!="dnb",0,IF(AND(Batting!#REF!&lt;&gt;"",Batting!#REF!=""),Batting!#REF!-7,0)))</f>
        <v>#REF!</v>
      </c>
      <c r="O30" t="e">
        <f>IF(AND(Batting!#REF!&gt;=0,Batting!#REF!="*"),Batting!#REF!,IF(Batting!#REF!="dnb",0,IF(AND(Batting!#REF!&lt;&gt;"",Batting!#REF!=""),Batting!#REF!-7,0)))</f>
        <v>#REF!</v>
      </c>
      <c r="P30" t="e">
        <f>IF(AND(Batting!#REF!&gt;=0,Batting!#REF!="*"),Batting!#REF!,IF(Batting!#REF!="dnb",0,IF(AND(Batting!#REF!&lt;&gt;"",Batting!#REF!=""),Batting!#REF!-7,0)))</f>
        <v>#REF!</v>
      </c>
      <c r="Q30" t="e">
        <f>IF(AND(Batting!#REF!&gt;=0,Batting!#REF!="*"),Batting!#REF!,IF(Batting!#REF!="dnb",0,IF(AND(Batting!#REF!&lt;&gt;"",Batting!#REF!=""),Batting!#REF!-7,0)))</f>
        <v>#REF!</v>
      </c>
      <c r="R30" t="e">
        <f>IF(AND(Batting!#REF!&gt;=0,Batting!#REF!="*"),Batting!#REF!,IF(Batting!#REF!="dnb",0,IF(AND(Batting!#REF!&lt;&gt;"",Batting!#REF!=""),Batting!#REF!-7,0)))</f>
        <v>#REF!</v>
      </c>
      <c r="S30" t="e">
        <f>IF(AND(Batting!#REF!&gt;=0,Batting!#REF!="*"),Batting!#REF!,IF(Batting!#REF!="dnb",0,IF(AND(Batting!#REF!&lt;&gt;"",Batting!#REF!=""),Batting!#REF!-7,0)))</f>
        <v>#REF!</v>
      </c>
      <c r="T30" t="e">
        <f>IF(AND(Batting!#REF!&gt;=0,Batting!#REF!="*"),Batting!#REF!,IF(Batting!#REF!="dnb",0,IF(AND(Batting!#REF!&lt;&gt;"",Batting!#REF!=""),Batting!#REF!-7,0)))</f>
        <v>#REF!</v>
      </c>
      <c r="U30" t="e">
        <f>IF(AND(Batting!#REF!&gt;=0,Batting!#REF!="*"),Batting!#REF!,IF(Batting!#REF!="dnb",0,IF(AND(Batting!#REF!&lt;&gt;"",Batting!#REF!=""),Batting!#REF!-7,0)))</f>
        <v>#REF!</v>
      </c>
      <c r="V30" t="e">
        <f>IF(AND(Batting!#REF!&gt;=0,Batting!#REF!="*"),Batting!#REF!,IF(Batting!#REF!="dnb",0,IF(AND(Batting!#REF!&lt;&gt;"",Batting!#REF!=""),Batting!#REF!-7,0)))</f>
        <v>#REF!</v>
      </c>
      <c r="W30" t="e">
        <f>IF(AND(Batting!#REF!&gt;=0,Batting!#REF!="*"),Batting!#REF!,IF(Batting!#REF!="dnb",0,IF(AND(Batting!#REF!&lt;&gt;"",Batting!#REF!=""),Batting!#REF!-7,0)))</f>
        <v>#REF!</v>
      </c>
      <c r="X30" t="e">
        <f>IF(AND(Batting!#REF!&gt;=0,Batting!#REF!="*"),Batting!#REF!,IF(Batting!#REF!="dnb",0,IF(AND(Batting!#REF!&lt;&gt;"",Batting!#REF!=""),Batting!#REF!-7,0)))</f>
        <v>#REF!</v>
      </c>
      <c r="Y30" t="e">
        <f>IF(AND(Batting!#REF!&gt;=0,Batting!#REF!="*"),Batting!#REF!,IF(Batting!#REF!="dnb",0,IF(AND(Batting!#REF!&lt;&gt;"",Batting!#REF!=""),Batting!#REF!-7,0)))</f>
        <v>#REF!</v>
      </c>
      <c r="Z30" t="e">
        <f>IF(AND(Batting!#REF!&gt;=0,Batting!#REF!="*"),Batting!#REF!,IF(Batting!#REF!="dnb",0,IF(AND(Batting!#REF!&lt;&gt;"",Batting!#REF!=""),Batting!#REF!-7,0)))</f>
        <v>#REF!</v>
      </c>
      <c r="AA30" t="e">
        <f>IF(AND(Batting!#REF!&gt;=0,Batting!#REF!="*"),Batting!#REF!,IF(Batting!#REF!="dnb",0,IF(AND(Batting!#REF!&lt;&gt;"",Batting!#REF!=""),Batting!#REF!-7,0)))</f>
        <v>#REF!</v>
      </c>
      <c r="AB30" t="e">
        <f t="shared" si="0"/>
        <v>#REF!</v>
      </c>
      <c r="AC30" t="e">
        <f>VLOOKUP($A30,'Club Champion'!$C$4:$AA$59,26,FALSE)-AB30</f>
        <v>#REF!</v>
      </c>
    </row>
    <row r="31" spans="1:29" x14ac:dyDescent="0.25">
      <c r="A31" t="e">
        <f>Batting!#REF!</f>
        <v>#REF!</v>
      </c>
      <c r="B31" t="e">
        <f>IF(AND(Batting!#REF!&gt;=0,Batting!#REF!="*"),Batting!#REF!,IF(Batting!#REF!="dnb",0,IF(AND(Batting!#REF!&lt;&gt;"",Batting!#REF!=""),Batting!#REF!-7,0)))</f>
        <v>#REF!</v>
      </c>
      <c r="C31" t="e">
        <f>IF(AND(Batting!#REF!&gt;=0,Batting!#REF!="*"),Batting!#REF!,IF(Batting!#REF!="dnb",0,IF(AND(Batting!#REF!&lt;&gt;"",Batting!#REF!=""),Batting!#REF!-7,0)))</f>
        <v>#REF!</v>
      </c>
      <c r="D31" t="e">
        <f>IF(AND(Batting!#REF!&gt;=0,Batting!#REF!="*"),Batting!#REF!,IF(Batting!#REF!="dnb",0,IF(AND(Batting!#REF!&lt;&gt;"",Batting!#REF!=""),Batting!#REF!-7,0)))</f>
        <v>#REF!</v>
      </c>
      <c r="E31" t="e">
        <f>IF(AND(Batting!#REF!&gt;=0,Batting!#REF!="*"),Batting!#REF!,IF(Batting!#REF!="dnb",0,IF(AND(Batting!#REF!&lt;&gt;"",Batting!#REF!=""),Batting!#REF!-7,0)))</f>
        <v>#REF!</v>
      </c>
      <c r="F31" t="e">
        <f>IF(AND(Batting!#REF!&gt;=0,Batting!#REF!="*"),Batting!#REF!,IF(Batting!#REF!="dnb",0,IF(AND(Batting!#REF!&lt;&gt;"",Batting!#REF!=""),Batting!#REF!-7,0)))</f>
        <v>#REF!</v>
      </c>
      <c r="G31" t="e">
        <f>IF(AND(Batting!#REF!&gt;=0,Batting!#REF!="*"),Batting!#REF!,IF(Batting!#REF!="dnb",0,IF(AND(Batting!#REF!&lt;&gt;"",Batting!#REF!=""),Batting!#REF!-7,0)))</f>
        <v>#REF!</v>
      </c>
      <c r="H31" t="e">
        <f>IF(AND(Batting!#REF!&gt;=0,Batting!#REF!="*"),Batting!#REF!,IF(Batting!#REF!="dnb",0,IF(AND(Batting!#REF!&lt;&gt;"",Batting!#REF!=""),Batting!#REF!-7,0)))</f>
        <v>#REF!</v>
      </c>
      <c r="I31" t="e">
        <f>IF(AND(Batting!#REF!&gt;=0,Batting!#REF!="*"),Batting!#REF!,IF(Batting!#REF!="dnb",0,IF(AND(Batting!#REF!&lt;&gt;"",Batting!#REF!=""),Batting!#REF!-7,0)))</f>
        <v>#REF!</v>
      </c>
      <c r="J31" t="e">
        <f>IF(AND(Batting!#REF!&gt;=0,Batting!#REF!="*"),Batting!#REF!,IF(Batting!#REF!="dnb",0,IF(AND(Batting!#REF!&lt;&gt;"",Batting!#REF!=""),Batting!#REF!-7,0)))</f>
        <v>#REF!</v>
      </c>
      <c r="K31" t="e">
        <f>IF(AND(Batting!#REF!&gt;=0,Batting!#REF!="*"),Batting!#REF!,IF(Batting!#REF!="dnb",0,IF(AND(Batting!#REF!&lt;&gt;"",Batting!#REF!=""),Batting!#REF!-7,0)))</f>
        <v>#REF!</v>
      </c>
      <c r="L31" t="e">
        <f>IF(AND(Batting!#REF!&gt;=0,Batting!#REF!="*"),Batting!#REF!,IF(Batting!#REF!="dnb",0,IF(AND(Batting!#REF!&lt;&gt;"",Batting!#REF!=""),Batting!#REF!-7,0)))</f>
        <v>#REF!</v>
      </c>
      <c r="M31" t="e">
        <f>IF(AND(Batting!#REF!&gt;=0,Batting!#REF!="*"),Batting!#REF!,IF(Batting!#REF!="dnb",0,IF(AND(Batting!#REF!&lt;&gt;"",Batting!#REF!=""),Batting!#REF!-7,0)))</f>
        <v>#REF!</v>
      </c>
      <c r="N31" t="e">
        <f>IF(AND(Batting!#REF!&gt;=0,Batting!#REF!="*"),Batting!#REF!,IF(Batting!#REF!="dnb",0,IF(AND(Batting!#REF!&lt;&gt;"",Batting!#REF!=""),Batting!#REF!-7,0)))</f>
        <v>#REF!</v>
      </c>
      <c r="O31" t="e">
        <f>IF(AND(Batting!#REF!&gt;=0,Batting!#REF!="*"),Batting!#REF!,IF(Batting!#REF!="dnb",0,IF(AND(Batting!#REF!&lt;&gt;"",Batting!#REF!=""),Batting!#REF!-7,0)))</f>
        <v>#REF!</v>
      </c>
      <c r="P31" t="e">
        <f>IF(AND(Batting!#REF!&gt;=0,Batting!#REF!="*"),Batting!#REF!,IF(Batting!#REF!="dnb",0,IF(AND(Batting!#REF!&lt;&gt;"",Batting!#REF!=""),Batting!#REF!-7,0)))</f>
        <v>#REF!</v>
      </c>
      <c r="Q31" t="e">
        <f>IF(AND(Batting!#REF!&gt;=0,Batting!#REF!="*"),Batting!#REF!,IF(Batting!#REF!="dnb",0,IF(AND(Batting!#REF!&lt;&gt;"",Batting!#REF!=""),Batting!#REF!-7,0)))</f>
        <v>#REF!</v>
      </c>
      <c r="R31" t="e">
        <f>IF(AND(Batting!#REF!&gt;=0,Batting!#REF!="*"),Batting!#REF!,IF(Batting!#REF!="dnb",0,IF(AND(Batting!#REF!&lt;&gt;"",Batting!#REF!=""),Batting!#REF!-7,0)))</f>
        <v>#REF!</v>
      </c>
      <c r="S31" t="e">
        <f>IF(AND(Batting!#REF!&gt;=0,Batting!#REF!="*"),Batting!#REF!,IF(Batting!#REF!="dnb",0,IF(AND(Batting!#REF!&lt;&gt;"",Batting!#REF!=""),Batting!#REF!-7,0)))</f>
        <v>#REF!</v>
      </c>
      <c r="T31" t="e">
        <f>IF(AND(Batting!#REF!&gt;=0,Batting!#REF!="*"),Batting!#REF!,IF(Batting!#REF!="dnb",0,IF(AND(Batting!#REF!&lt;&gt;"",Batting!#REF!=""),Batting!#REF!-7,0)))</f>
        <v>#REF!</v>
      </c>
      <c r="U31" t="e">
        <f>IF(AND(Batting!#REF!&gt;=0,Batting!#REF!="*"),Batting!#REF!,IF(Batting!#REF!="dnb",0,IF(AND(Batting!#REF!&lt;&gt;"",Batting!#REF!=""),Batting!#REF!-7,0)))</f>
        <v>#REF!</v>
      </c>
      <c r="V31" t="e">
        <f>IF(AND(Batting!#REF!&gt;=0,Batting!#REF!="*"),Batting!#REF!,IF(Batting!#REF!="dnb",0,IF(AND(Batting!#REF!&lt;&gt;"",Batting!#REF!=""),Batting!#REF!-7,0)))</f>
        <v>#REF!</v>
      </c>
      <c r="W31" t="e">
        <f>IF(AND(Batting!#REF!&gt;=0,Batting!#REF!="*"),Batting!#REF!,IF(Batting!#REF!="dnb",0,IF(AND(Batting!#REF!&lt;&gt;"",Batting!#REF!=""),Batting!#REF!-7,0)))</f>
        <v>#REF!</v>
      </c>
      <c r="X31" t="e">
        <f>IF(AND(Batting!#REF!&gt;=0,Batting!#REF!="*"),Batting!#REF!,IF(Batting!#REF!="dnb",0,IF(AND(Batting!#REF!&lt;&gt;"",Batting!#REF!=""),Batting!#REF!-7,0)))</f>
        <v>#REF!</v>
      </c>
      <c r="Y31" t="e">
        <f>IF(AND(Batting!#REF!&gt;=0,Batting!#REF!="*"),Batting!#REF!,IF(Batting!#REF!="dnb",0,IF(AND(Batting!#REF!&lt;&gt;"",Batting!#REF!=""),Batting!#REF!-7,0)))</f>
        <v>#REF!</v>
      </c>
      <c r="Z31" t="e">
        <f>IF(AND(Batting!#REF!&gt;=0,Batting!#REF!="*"),Batting!#REF!,IF(Batting!#REF!="dnb",0,IF(AND(Batting!#REF!&lt;&gt;"",Batting!#REF!=""),Batting!#REF!-7,0)))</f>
        <v>#REF!</v>
      </c>
      <c r="AA31" t="e">
        <f>IF(AND(Batting!#REF!&gt;=0,Batting!#REF!="*"),Batting!#REF!,IF(Batting!#REF!="dnb",0,IF(AND(Batting!#REF!&lt;&gt;"",Batting!#REF!=""),Batting!#REF!-7,0)))</f>
        <v>#REF!</v>
      </c>
      <c r="AB31" t="e">
        <f t="shared" si="0"/>
        <v>#REF!</v>
      </c>
      <c r="AC31" t="e">
        <f>VLOOKUP($A31,'Club Champion'!$C$4:$AA$59,26,FALSE)-AB31</f>
        <v>#REF!</v>
      </c>
    </row>
    <row r="32" spans="1:29" x14ac:dyDescent="0.25">
      <c r="A32" t="e">
        <f>Batting!#REF!</f>
        <v>#REF!</v>
      </c>
      <c r="B32" t="e">
        <f>IF(AND(Batting!#REF!&gt;=0,Batting!#REF!="*"),Batting!#REF!,IF(Batting!#REF!="dnb",0,IF(AND(Batting!#REF!&lt;&gt;"",Batting!#REF!=""),Batting!#REF!-7,0)))</f>
        <v>#REF!</v>
      </c>
      <c r="C32" t="e">
        <f>IF(AND(Batting!#REF!&gt;=0,Batting!#REF!="*"),Batting!#REF!,IF(Batting!#REF!="dnb",0,IF(AND(Batting!#REF!&lt;&gt;"",Batting!#REF!=""),Batting!#REF!-7,0)))</f>
        <v>#REF!</v>
      </c>
      <c r="D32" t="e">
        <f>IF(AND(Batting!#REF!&gt;=0,Batting!#REF!="*"),Batting!#REF!,IF(Batting!#REF!="dnb",0,IF(AND(Batting!#REF!&lt;&gt;"",Batting!#REF!=""),Batting!#REF!-7,0)))</f>
        <v>#REF!</v>
      </c>
      <c r="E32" t="e">
        <f>IF(AND(Batting!#REF!&gt;=0,Batting!#REF!="*"),Batting!#REF!,IF(Batting!#REF!="dnb",0,IF(AND(Batting!#REF!&lt;&gt;"",Batting!#REF!=""),Batting!#REF!-7,0)))</f>
        <v>#REF!</v>
      </c>
      <c r="F32" t="e">
        <f>IF(AND(Batting!#REF!&gt;=0,Batting!#REF!="*"),Batting!#REF!,IF(Batting!#REF!="dnb",0,IF(AND(Batting!#REF!&lt;&gt;"",Batting!#REF!=""),Batting!#REF!-7,0)))</f>
        <v>#REF!</v>
      </c>
      <c r="G32" t="e">
        <f>IF(AND(Batting!#REF!&gt;=0,Batting!#REF!="*"),Batting!#REF!,IF(Batting!#REF!="dnb",0,IF(AND(Batting!#REF!&lt;&gt;"",Batting!#REF!=""),Batting!#REF!-7,0)))</f>
        <v>#REF!</v>
      </c>
      <c r="H32" t="e">
        <f>IF(AND(Batting!#REF!&gt;=0,Batting!#REF!="*"),Batting!#REF!,IF(Batting!#REF!="dnb",0,IF(AND(Batting!#REF!&lt;&gt;"",Batting!#REF!=""),Batting!#REF!-7,0)))</f>
        <v>#REF!</v>
      </c>
      <c r="I32" t="e">
        <f>IF(AND(Batting!#REF!&gt;=0,Batting!#REF!="*"),Batting!#REF!,IF(Batting!#REF!="dnb",0,IF(AND(Batting!#REF!&lt;&gt;"",Batting!#REF!=""),Batting!#REF!-7,0)))</f>
        <v>#REF!</v>
      </c>
      <c r="J32" t="e">
        <f>IF(AND(Batting!#REF!&gt;=0,Batting!#REF!="*"),Batting!#REF!,IF(Batting!#REF!="dnb",0,IF(AND(Batting!#REF!&lt;&gt;"",Batting!#REF!=""),Batting!#REF!-7,0)))</f>
        <v>#REF!</v>
      </c>
      <c r="K32" t="e">
        <f>IF(AND(Batting!#REF!&gt;=0,Batting!#REF!="*"),Batting!#REF!,IF(Batting!#REF!="dnb",0,IF(AND(Batting!#REF!&lt;&gt;"",Batting!#REF!=""),Batting!#REF!-7,0)))</f>
        <v>#REF!</v>
      </c>
      <c r="L32" t="e">
        <f>IF(AND(Batting!#REF!&gt;=0,Batting!#REF!="*"),Batting!#REF!,IF(Batting!#REF!="dnb",0,IF(AND(Batting!#REF!&lt;&gt;"",Batting!#REF!=""),Batting!#REF!-7,0)))</f>
        <v>#REF!</v>
      </c>
      <c r="M32" t="e">
        <f>IF(AND(Batting!#REF!&gt;=0,Batting!#REF!="*"),Batting!#REF!,IF(Batting!#REF!="dnb",0,IF(AND(Batting!#REF!&lt;&gt;"",Batting!#REF!=""),Batting!#REF!-7,0)))</f>
        <v>#REF!</v>
      </c>
      <c r="N32" t="e">
        <f>IF(AND(Batting!#REF!&gt;=0,Batting!#REF!="*"),Batting!#REF!,IF(Batting!#REF!="dnb",0,IF(AND(Batting!#REF!&lt;&gt;"",Batting!#REF!=""),Batting!#REF!-7,0)))</f>
        <v>#REF!</v>
      </c>
      <c r="O32" t="e">
        <f>IF(AND(Batting!#REF!&gt;=0,Batting!#REF!="*"),Batting!#REF!,IF(Batting!#REF!="dnb",0,IF(AND(Batting!#REF!&lt;&gt;"",Batting!#REF!=""),Batting!#REF!-7,0)))</f>
        <v>#REF!</v>
      </c>
      <c r="P32" t="e">
        <f>IF(AND(Batting!#REF!&gt;=0,Batting!#REF!="*"),Batting!#REF!,IF(Batting!#REF!="dnb",0,IF(AND(Batting!#REF!&lt;&gt;"",Batting!#REF!=""),Batting!#REF!-7,0)))</f>
        <v>#REF!</v>
      </c>
      <c r="Q32" t="e">
        <f>IF(AND(Batting!#REF!&gt;=0,Batting!#REF!="*"),Batting!#REF!,IF(Batting!#REF!="dnb",0,IF(AND(Batting!#REF!&lt;&gt;"",Batting!#REF!=""),Batting!#REF!-7,0)))</f>
        <v>#REF!</v>
      </c>
      <c r="R32" t="e">
        <f>IF(AND(Batting!#REF!&gt;=0,Batting!#REF!="*"),Batting!#REF!,IF(Batting!#REF!="dnb",0,IF(AND(Batting!#REF!&lt;&gt;"",Batting!#REF!=""),Batting!#REF!-7,0)))</f>
        <v>#REF!</v>
      </c>
      <c r="S32" t="e">
        <f>IF(AND(Batting!#REF!&gt;=0,Batting!#REF!="*"),Batting!#REF!,IF(Batting!#REF!="dnb",0,IF(AND(Batting!#REF!&lt;&gt;"",Batting!#REF!=""),Batting!#REF!-7,0)))</f>
        <v>#REF!</v>
      </c>
      <c r="T32" t="e">
        <f>IF(AND(Batting!#REF!&gt;=0,Batting!#REF!="*"),Batting!#REF!,IF(Batting!#REF!="dnb",0,IF(AND(Batting!#REF!&lt;&gt;"",Batting!#REF!=""),Batting!#REF!-7,0)))</f>
        <v>#REF!</v>
      </c>
      <c r="U32" t="e">
        <f>IF(AND(Batting!#REF!&gt;=0,Batting!#REF!="*"),Batting!#REF!,IF(Batting!#REF!="dnb",0,IF(AND(Batting!#REF!&lt;&gt;"",Batting!#REF!=""),Batting!#REF!-7,0)))</f>
        <v>#REF!</v>
      </c>
      <c r="V32" t="e">
        <f>IF(AND(Batting!#REF!&gt;=0,Batting!#REF!="*"),Batting!#REF!,IF(Batting!#REF!="dnb",0,IF(AND(Batting!#REF!&lt;&gt;"",Batting!#REF!=""),Batting!#REF!-7,0)))</f>
        <v>#REF!</v>
      </c>
      <c r="W32" t="e">
        <f>IF(AND(Batting!#REF!&gt;=0,Batting!#REF!="*"),Batting!#REF!,IF(Batting!#REF!="dnb",0,IF(AND(Batting!#REF!&lt;&gt;"",Batting!#REF!=""),Batting!#REF!-7,0)))</f>
        <v>#REF!</v>
      </c>
      <c r="X32" t="e">
        <f>IF(AND(Batting!#REF!&gt;=0,Batting!#REF!="*"),Batting!#REF!,IF(Batting!#REF!="dnb",0,IF(AND(Batting!#REF!&lt;&gt;"",Batting!#REF!=""),Batting!#REF!-7,0)))</f>
        <v>#REF!</v>
      </c>
      <c r="Y32" t="e">
        <f>IF(AND(Batting!#REF!&gt;=0,Batting!#REF!="*"),Batting!#REF!,IF(Batting!#REF!="dnb",0,IF(AND(Batting!#REF!&lt;&gt;"",Batting!#REF!=""),Batting!#REF!-7,0)))</f>
        <v>#REF!</v>
      </c>
      <c r="Z32" t="e">
        <f>IF(AND(Batting!#REF!&gt;=0,Batting!#REF!="*"),Batting!#REF!,IF(Batting!#REF!="dnb",0,IF(AND(Batting!#REF!&lt;&gt;"",Batting!#REF!=""),Batting!#REF!-7,0)))</f>
        <v>#REF!</v>
      </c>
      <c r="AA32" t="e">
        <f>IF(AND(Batting!#REF!&gt;=0,Batting!#REF!="*"),Batting!#REF!,IF(Batting!#REF!="dnb",0,IF(AND(Batting!#REF!&lt;&gt;"",Batting!#REF!=""),Batting!#REF!-7,0)))</f>
        <v>#REF!</v>
      </c>
      <c r="AB32" t="e">
        <f t="shared" si="0"/>
        <v>#REF!</v>
      </c>
      <c r="AC32" t="e">
        <f>VLOOKUP($A32,'Club Champion'!$C$4:$AA$59,26,FALSE)-AB32</f>
        <v>#REF!</v>
      </c>
    </row>
    <row r="33" spans="1:29" x14ac:dyDescent="0.25">
      <c r="A33" t="e">
        <f>Batting!#REF!</f>
        <v>#REF!</v>
      </c>
      <c r="B33" t="e">
        <f>IF(AND(Batting!#REF!&gt;=0,Batting!#REF!="*"),Batting!#REF!,IF(Batting!#REF!="dnb",0,IF(AND(Batting!#REF!&lt;&gt;"",Batting!#REF!=""),Batting!#REF!-7,0)))</f>
        <v>#REF!</v>
      </c>
      <c r="C33" t="e">
        <f>IF(AND(Batting!#REF!&gt;=0,Batting!#REF!="*"),Batting!#REF!,IF(Batting!#REF!="dnb",0,IF(AND(Batting!#REF!&lt;&gt;"",Batting!#REF!=""),Batting!#REF!-7,0)))</f>
        <v>#REF!</v>
      </c>
      <c r="D33" t="e">
        <f>IF(AND(Batting!#REF!&gt;=0,Batting!#REF!="*"),Batting!#REF!,IF(Batting!#REF!="dnb",0,IF(AND(Batting!#REF!&lt;&gt;"",Batting!#REF!=""),Batting!#REF!-7,0)))</f>
        <v>#REF!</v>
      </c>
      <c r="E33" t="e">
        <f>IF(AND(Batting!#REF!&gt;=0,Batting!#REF!="*"),Batting!#REF!,IF(Batting!#REF!="dnb",0,IF(AND(Batting!#REF!&lt;&gt;"",Batting!#REF!=""),Batting!#REF!-7,0)))</f>
        <v>#REF!</v>
      </c>
      <c r="F33" t="e">
        <f>IF(AND(Batting!#REF!&gt;=0,Batting!#REF!="*"),Batting!#REF!,IF(Batting!#REF!="dnb",0,IF(AND(Batting!#REF!&lt;&gt;"",Batting!#REF!=""),Batting!#REF!-7,0)))</f>
        <v>#REF!</v>
      </c>
      <c r="G33" t="e">
        <f>IF(AND(Batting!#REF!&gt;=0,Batting!#REF!="*"),Batting!#REF!,IF(Batting!#REF!="dnb",0,IF(AND(Batting!#REF!&lt;&gt;"",Batting!#REF!=""),Batting!#REF!-7,0)))</f>
        <v>#REF!</v>
      </c>
      <c r="H33" t="e">
        <f>IF(AND(Batting!#REF!&gt;=0,Batting!#REF!="*"),Batting!#REF!,IF(Batting!#REF!="dnb",0,IF(AND(Batting!#REF!&lt;&gt;"",Batting!#REF!=""),Batting!#REF!-7,0)))</f>
        <v>#REF!</v>
      </c>
      <c r="I33" t="e">
        <f>IF(AND(Batting!#REF!&gt;=0,Batting!#REF!="*"),Batting!#REF!,IF(Batting!#REF!="dnb",0,IF(AND(Batting!#REF!&lt;&gt;"",Batting!#REF!=""),Batting!#REF!-7,0)))</f>
        <v>#REF!</v>
      </c>
      <c r="J33" t="e">
        <f>IF(AND(Batting!#REF!&gt;=0,Batting!#REF!="*"),Batting!#REF!,IF(Batting!#REF!="dnb",0,IF(AND(Batting!#REF!&lt;&gt;"",Batting!#REF!=""),Batting!#REF!-7,0)))</f>
        <v>#REF!</v>
      </c>
      <c r="K33" t="e">
        <f>IF(AND(Batting!#REF!&gt;=0,Batting!#REF!="*"),Batting!#REF!,IF(Batting!#REF!="dnb",0,IF(AND(Batting!#REF!&lt;&gt;"",Batting!#REF!=""),Batting!#REF!-7,0)))</f>
        <v>#REF!</v>
      </c>
      <c r="L33" t="e">
        <f>IF(AND(Batting!#REF!&gt;=0,Batting!#REF!="*"),Batting!#REF!,IF(Batting!#REF!="dnb",0,IF(AND(Batting!#REF!&lt;&gt;"",Batting!#REF!=""),Batting!#REF!-7,0)))</f>
        <v>#REF!</v>
      </c>
      <c r="M33" t="e">
        <f>IF(AND(Batting!#REF!&gt;=0,Batting!#REF!="*"),Batting!#REF!,IF(Batting!#REF!="dnb",0,IF(AND(Batting!#REF!&lt;&gt;"",Batting!#REF!=""),Batting!#REF!-7,0)))</f>
        <v>#REF!</v>
      </c>
      <c r="N33" t="e">
        <f>IF(AND(Batting!#REF!&gt;=0,Batting!#REF!="*"),Batting!#REF!,IF(Batting!#REF!="dnb",0,IF(AND(Batting!#REF!&lt;&gt;"",Batting!#REF!=""),Batting!#REF!-7,0)))</f>
        <v>#REF!</v>
      </c>
      <c r="O33" t="e">
        <f>IF(AND(Batting!#REF!&gt;=0,Batting!#REF!="*"),Batting!#REF!,IF(Batting!#REF!="dnb",0,IF(AND(Batting!#REF!&lt;&gt;"",Batting!#REF!=""),Batting!#REF!-7,0)))</f>
        <v>#REF!</v>
      </c>
      <c r="P33" t="e">
        <f>IF(AND(Batting!#REF!&gt;=0,Batting!#REF!="*"),Batting!#REF!,IF(Batting!#REF!="dnb",0,IF(AND(Batting!#REF!&lt;&gt;"",Batting!#REF!=""),Batting!#REF!-7,0)))</f>
        <v>#REF!</v>
      </c>
      <c r="Q33" t="e">
        <f>IF(AND(Batting!#REF!&gt;=0,Batting!#REF!="*"),Batting!#REF!,IF(Batting!#REF!="dnb",0,IF(AND(Batting!#REF!&lt;&gt;"",Batting!#REF!=""),Batting!#REF!-7,0)))</f>
        <v>#REF!</v>
      </c>
      <c r="R33" t="e">
        <f>IF(AND(Batting!#REF!&gt;=0,Batting!#REF!="*"),Batting!#REF!,IF(Batting!#REF!="dnb",0,IF(AND(Batting!#REF!&lt;&gt;"",Batting!#REF!=""),Batting!#REF!-7,0)))</f>
        <v>#REF!</v>
      </c>
      <c r="S33" t="e">
        <f>IF(AND(Batting!#REF!&gt;=0,Batting!#REF!="*"),Batting!#REF!,IF(Batting!#REF!="dnb",0,IF(AND(Batting!#REF!&lt;&gt;"",Batting!#REF!=""),Batting!#REF!-7,0)))</f>
        <v>#REF!</v>
      </c>
      <c r="T33" t="e">
        <f>IF(AND(Batting!#REF!&gt;=0,Batting!#REF!="*"),Batting!#REF!,IF(Batting!#REF!="dnb",0,IF(AND(Batting!#REF!&lt;&gt;"",Batting!#REF!=""),Batting!#REF!-7,0)))</f>
        <v>#REF!</v>
      </c>
      <c r="U33" t="e">
        <f>IF(AND(Batting!#REF!&gt;=0,Batting!#REF!="*"),Batting!#REF!,IF(Batting!#REF!="dnb",0,IF(AND(Batting!#REF!&lt;&gt;"",Batting!#REF!=""),Batting!#REF!-7,0)))</f>
        <v>#REF!</v>
      </c>
      <c r="V33" t="e">
        <f>IF(AND(Batting!#REF!&gt;=0,Batting!#REF!="*"),Batting!#REF!,IF(Batting!#REF!="dnb",0,IF(AND(Batting!#REF!&lt;&gt;"",Batting!#REF!=""),Batting!#REF!-7,0)))</f>
        <v>#REF!</v>
      </c>
      <c r="W33" t="e">
        <f>IF(AND(Batting!#REF!&gt;=0,Batting!#REF!="*"),Batting!#REF!,IF(Batting!#REF!="dnb",0,IF(AND(Batting!#REF!&lt;&gt;"",Batting!#REF!=""),Batting!#REF!-7,0)))</f>
        <v>#REF!</v>
      </c>
      <c r="X33" t="e">
        <f>IF(AND(Batting!#REF!&gt;=0,Batting!#REF!="*"),Batting!#REF!,IF(Batting!#REF!="dnb",0,IF(AND(Batting!#REF!&lt;&gt;"",Batting!#REF!=""),Batting!#REF!-7,0)))</f>
        <v>#REF!</v>
      </c>
      <c r="Y33" t="e">
        <f>IF(AND(Batting!#REF!&gt;=0,Batting!#REF!="*"),Batting!#REF!,IF(Batting!#REF!="dnb",0,IF(AND(Batting!#REF!&lt;&gt;"",Batting!#REF!=""),Batting!#REF!-7,0)))</f>
        <v>#REF!</v>
      </c>
      <c r="Z33" t="e">
        <f>IF(AND(Batting!#REF!&gt;=0,Batting!#REF!="*"),Batting!#REF!,IF(Batting!#REF!="dnb",0,IF(AND(Batting!#REF!&lt;&gt;"",Batting!#REF!=""),Batting!#REF!-7,0)))</f>
        <v>#REF!</v>
      </c>
      <c r="AA33" t="e">
        <f>IF(AND(Batting!#REF!&gt;=0,Batting!#REF!="*"),Batting!#REF!,IF(Batting!#REF!="dnb",0,IF(AND(Batting!#REF!&lt;&gt;"",Batting!#REF!=""),Batting!#REF!-7,0)))</f>
        <v>#REF!</v>
      </c>
      <c r="AB33" t="e">
        <f t="shared" si="0"/>
        <v>#REF!</v>
      </c>
      <c r="AC33" t="e">
        <f>VLOOKUP($A33,'Club Champion'!$C$4:$AA$59,26,FALSE)-AB33</f>
        <v>#REF!</v>
      </c>
    </row>
    <row r="34" spans="1:29" x14ac:dyDescent="0.25">
      <c r="A34" t="e">
        <f>Batting!#REF!</f>
        <v>#REF!</v>
      </c>
      <c r="B34" t="e">
        <f>IF(AND(Batting!#REF!&gt;=0,Batting!#REF!="*"),Batting!#REF!,IF(Batting!#REF!="dnb",0,IF(AND(Batting!#REF!&lt;&gt;"",Batting!#REF!=""),Batting!#REF!-7,0)))</f>
        <v>#REF!</v>
      </c>
      <c r="C34" t="e">
        <f>IF(AND(Batting!#REF!&gt;=0,Batting!#REF!="*"),Batting!#REF!,IF(Batting!#REF!="dnb",0,IF(AND(Batting!#REF!&lt;&gt;"",Batting!#REF!=""),Batting!#REF!-7,0)))</f>
        <v>#REF!</v>
      </c>
      <c r="D34" t="e">
        <f>IF(AND(Batting!#REF!&gt;=0,Batting!#REF!="*"),Batting!#REF!,IF(Batting!#REF!="dnb",0,IF(AND(Batting!#REF!&lt;&gt;"",Batting!#REF!=""),Batting!#REF!-7,0)))</f>
        <v>#REF!</v>
      </c>
      <c r="E34" t="e">
        <f>IF(AND(Batting!#REF!&gt;=0,Batting!#REF!="*"),Batting!#REF!,IF(Batting!#REF!="dnb",0,IF(AND(Batting!#REF!&lt;&gt;"",Batting!#REF!=""),Batting!#REF!-7,0)))</f>
        <v>#REF!</v>
      </c>
      <c r="F34" t="e">
        <f>IF(AND(Batting!#REF!&gt;=0,Batting!#REF!="*"),Batting!#REF!,IF(Batting!#REF!="dnb",0,IF(AND(Batting!#REF!&lt;&gt;"",Batting!#REF!=""),Batting!#REF!-7,0)))</f>
        <v>#REF!</v>
      </c>
      <c r="G34" t="e">
        <f>IF(AND(Batting!#REF!&gt;=0,Batting!#REF!="*"),Batting!#REF!,IF(Batting!#REF!="dnb",0,IF(AND(Batting!#REF!&lt;&gt;"",Batting!#REF!=""),Batting!#REF!-7,0)))</f>
        <v>#REF!</v>
      </c>
      <c r="H34" t="e">
        <f>IF(AND(Batting!#REF!&gt;=0,Batting!#REF!="*"),Batting!#REF!,IF(Batting!#REF!="dnb",0,IF(AND(Batting!#REF!&lt;&gt;"",Batting!#REF!=""),Batting!#REF!-7,0)))</f>
        <v>#REF!</v>
      </c>
      <c r="I34" t="e">
        <f>IF(AND(Batting!#REF!&gt;=0,Batting!#REF!="*"),Batting!#REF!,IF(Batting!#REF!="dnb",0,IF(AND(Batting!#REF!&lt;&gt;"",Batting!#REF!=""),Batting!#REF!-7,0)))</f>
        <v>#REF!</v>
      </c>
      <c r="J34" t="e">
        <f>IF(AND(Batting!#REF!&gt;=0,Batting!#REF!="*"),Batting!#REF!,IF(Batting!#REF!="dnb",0,IF(AND(Batting!#REF!&lt;&gt;"",Batting!#REF!=""),Batting!#REF!-7,0)))</f>
        <v>#REF!</v>
      </c>
      <c r="K34" t="e">
        <f>IF(AND(Batting!#REF!&gt;=0,Batting!#REF!="*"),Batting!#REF!,IF(Batting!#REF!="dnb",0,IF(AND(Batting!#REF!&lt;&gt;"",Batting!#REF!=""),Batting!#REF!-7,0)))</f>
        <v>#REF!</v>
      </c>
      <c r="L34" t="e">
        <f>IF(AND(Batting!#REF!&gt;=0,Batting!#REF!="*"),Batting!#REF!,IF(Batting!#REF!="dnb",0,IF(AND(Batting!#REF!&lt;&gt;"",Batting!#REF!=""),Batting!#REF!-7,0)))</f>
        <v>#REF!</v>
      </c>
      <c r="M34" t="e">
        <f>IF(AND(Batting!#REF!&gt;=0,Batting!#REF!="*"),Batting!#REF!,IF(Batting!#REF!="dnb",0,IF(AND(Batting!#REF!&lt;&gt;"",Batting!#REF!=""),Batting!#REF!-7,0)))</f>
        <v>#REF!</v>
      </c>
      <c r="N34" t="e">
        <f>IF(AND(Batting!#REF!&gt;=0,Batting!#REF!="*"),Batting!#REF!,IF(Batting!#REF!="dnb",0,IF(AND(Batting!#REF!&lt;&gt;"",Batting!#REF!=""),Batting!#REF!-7,0)))</f>
        <v>#REF!</v>
      </c>
      <c r="O34" t="e">
        <f>IF(AND(Batting!#REF!&gt;=0,Batting!#REF!="*"),Batting!#REF!,IF(Batting!#REF!="dnb",0,IF(AND(Batting!#REF!&lt;&gt;"",Batting!#REF!=""),Batting!#REF!-7,0)))</f>
        <v>#REF!</v>
      </c>
      <c r="P34" t="e">
        <f>IF(AND(Batting!#REF!&gt;=0,Batting!#REF!="*"),Batting!#REF!,IF(Batting!#REF!="dnb",0,IF(AND(Batting!#REF!&lt;&gt;"",Batting!#REF!=""),Batting!#REF!-7,0)))</f>
        <v>#REF!</v>
      </c>
      <c r="Q34" t="e">
        <f>IF(AND(Batting!#REF!&gt;=0,Batting!#REF!="*"),Batting!#REF!,IF(Batting!#REF!="dnb",0,IF(AND(Batting!#REF!&lt;&gt;"",Batting!#REF!=""),Batting!#REF!-7,0)))</f>
        <v>#REF!</v>
      </c>
      <c r="R34" t="e">
        <f>IF(AND(Batting!#REF!&gt;=0,Batting!#REF!="*"),Batting!#REF!,IF(Batting!#REF!="dnb",0,IF(AND(Batting!#REF!&lt;&gt;"",Batting!#REF!=""),Batting!#REF!-7,0)))</f>
        <v>#REF!</v>
      </c>
      <c r="S34" t="e">
        <f>IF(AND(Batting!#REF!&gt;=0,Batting!#REF!="*"),Batting!#REF!,IF(Batting!#REF!="dnb",0,IF(AND(Batting!#REF!&lt;&gt;"",Batting!#REF!=""),Batting!#REF!-7,0)))</f>
        <v>#REF!</v>
      </c>
      <c r="T34" t="e">
        <f>IF(AND(Batting!#REF!&gt;=0,Batting!#REF!="*"),Batting!#REF!,IF(Batting!#REF!="dnb",0,IF(AND(Batting!#REF!&lt;&gt;"",Batting!#REF!=""),Batting!#REF!-7,0)))</f>
        <v>#REF!</v>
      </c>
      <c r="U34" t="e">
        <f>IF(AND(Batting!#REF!&gt;=0,Batting!#REF!="*"),Batting!#REF!,IF(Batting!#REF!="dnb",0,IF(AND(Batting!#REF!&lt;&gt;"",Batting!#REF!=""),Batting!#REF!-7,0)))</f>
        <v>#REF!</v>
      </c>
      <c r="V34" t="e">
        <f>IF(AND(Batting!#REF!&gt;=0,Batting!#REF!="*"),Batting!#REF!,IF(Batting!#REF!="dnb",0,IF(AND(Batting!#REF!&lt;&gt;"",Batting!#REF!=""),Batting!#REF!-7,0)))</f>
        <v>#REF!</v>
      </c>
      <c r="W34" t="e">
        <f>IF(AND(Batting!#REF!&gt;=0,Batting!#REF!="*"),Batting!#REF!,IF(Batting!#REF!="dnb",0,IF(AND(Batting!#REF!&lt;&gt;"",Batting!#REF!=""),Batting!#REF!-7,0)))</f>
        <v>#REF!</v>
      </c>
      <c r="X34" t="e">
        <f>IF(AND(Batting!#REF!&gt;=0,Batting!#REF!="*"),Batting!#REF!,IF(Batting!#REF!="dnb",0,IF(AND(Batting!#REF!&lt;&gt;"",Batting!#REF!=""),Batting!#REF!-7,0)))</f>
        <v>#REF!</v>
      </c>
      <c r="Y34" t="e">
        <f>IF(AND(Batting!#REF!&gt;=0,Batting!#REF!="*"),Batting!#REF!,IF(Batting!#REF!="dnb",0,IF(AND(Batting!#REF!&lt;&gt;"",Batting!#REF!=""),Batting!#REF!-7,0)))</f>
        <v>#REF!</v>
      </c>
      <c r="Z34" t="e">
        <f>IF(AND(Batting!#REF!&gt;=0,Batting!#REF!="*"),Batting!#REF!,IF(Batting!#REF!="dnb",0,IF(AND(Batting!#REF!&lt;&gt;"",Batting!#REF!=""),Batting!#REF!-7,0)))</f>
        <v>#REF!</v>
      </c>
      <c r="AA34" t="e">
        <f>IF(AND(Batting!#REF!&gt;=0,Batting!#REF!="*"),Batting!#REF!,IF(Batting!#REF!="dnb",0,IF(AND(Batting!#REF!&lt;&gt;"",Batting!#REF!=""),Batting!#REF!-7,0)))</f>
        <v>#REF!</v>
      </c>
      <c r="AB34" t="e">
        <f t="shared" si="0"/>
        <v>#REF!</v>
      </c>
      <c r="AC34" t="e">
        <f>VLOOKUP($A34,'Club Champion'!$C$4:$AA$59,26,FALSE)-AB34</f>
        <v>#REF!</v>
      </c>
    </row>
    <row r="35" spans="1:29" x14ac:dyDescent="0.25">
      <c r="A35" t="e">
        <f>Batting!#REF!</f>
        <v>#REF!</v>
      </c>
      <c r="B35" t="e">
        <f>IF(AND(Batting!#REF!&gt;=0,Batting!#REF!="*"),Batting!#REF!,IF(Batting!#REF!="dnb",0,IF(AND(Batting!#REF!&lt;&gt;"",Batting!#REF!=""),Batting!#REF!-7,0)))</f>
        <v>#REF!</v>
      </c>
      <c r="C35" t="e">
        <f>IF(AND(Batting!#REF!&gt;=0,Batting!#REF!="*"),Batting!#REF!,IF(Batting!#REF!="dnb",0,IF(AND(Batting!#REF!&lt;&gt;"",Batting!#REF!=""),Batting!#REF!-7,0)))</f>
        <v>#REF!</v>
      </c>
      <c r="D35" t="e">
        <f>IF(AND(Batting!#REF!&gt;=0,Batting!#REF!="*"),Batting!#REF!,IF(Batting!#REF!="dnb",0,IF(AND(Batting!#REF!&lt;&gt;"",Batting!#REF!=""),Batting!#REF!-7,0)))</f>
        <v>#REF!</v>
      </c>
      <c r="E35" t="e">
        <f>IF(AND(Batting!#REF!&gt;=0,Batting!#REF!="*"),Batting!#REF!,IF(Batting!#REF!="dnb",0,IF(AND(Batting!#REF!&lt;&gt;"",Batting!#REF!=""),Batting!#REF!-7,0)))</f>
        <v>#REF!</v>
      </c>
      <c r="F35" t="e">
        <f>IF(AND(Batting!#REF!&gt;=0,Batting!#REF!="*"),Batting!#REF!,IF(Batting!#REF!="dnb",0,IF(AND(Batting!#REF!&lt;&gt;"",Batting!#REF!=""),Batting!#REF!-7,0)))</f>
        <v>#REF!</v>
      </c>
      <c r="G35" t="e">
        <f>IF(AND(Batting!#REF!&gt;=0,Batting!#REF!="*"),Batting!#REF!,IF(Batting!#REF!="dnb",0,IF(AND(Batting!#REF!&lt;&gt;"",Batting!#REF!=""),Batting!#REF!-7,0)))</f>
        <v>#REF!</v>
      </c>
      <c r="H35" t="e">
        <f>IF(AND(Batting!#REF!&gt;=0,Batting!#REF!="*"),Batting!#REF!,IF(Batting!#REF!="dnb",0,IF(AND(Batting!#REF!&lt;&gt;"",Batting!#REF!=""),Batting!#REF!-7,0)))</f>
        <v>#REF!</v>
      </c>
      <c r="I35" t="e">
        <f>IF(AND(Batting!#REF!&gt;=0,Batting!#REF!="*"),Batting!#REF!,IF(Batting!#REF!="dnb",0,IF(AND(Batting!#REF!&lt;&gt;"",Batting!#REF!=""),Batting!#REF!-7,0)))</f>
        <v>#REF!</v>
      </c>
      <c r="J35" t="e">
        <f>IF(AND(Batting!#REF!&gt;=0,Batting!#REF!="*"),Batting!#REF!,IF(Batting!#REF!="dnb",0,IF(AND(Batting!#REF!&lt;&gt;"",Batting!#REF!=""),Batting!#REF!-7,0)))</f>
        <v>#REF!</v>
      </c>
      <c r="K35" t="e">
        <f>IF(AND(Batting!#REF!&gt;=0,Batting!#REF!="*"),Batting!#REF!,IF(Batting!#REF!="dnb",0,IF(AND(Batting!#REF!&lt;&gt;"",Batting!#REF!=""),Batting!#REF!-7,0)))</f>
        <v>#REF!</v>
      </c>
      <c r="L35" t="e">
        <f>IF(AND(Batting!#REF!&gt;=0,Batting!#REF!="*"),Batting!#REF!,IF(Batting!#REF!="dnb",0,IF(AND(Batting!#REF!&lt;&gt;"",Batting!#REF!=""),Batting!#REF!-7,0)))</f>
        <v>#REF!</v>
      </c>
      <c r="M35" t="e">
        <f>IF(AND(Batting!#REF!&gt;=0,Batting!#REF!="*"),Batting!#REF!,IF(Batting!#REF!="dnb",0,IF(AND(Batting!#REF!&lt;&gt;"",Batting!#REF!=""),Batting!#REF!-7,0)))</f>
        <v>#REF!</v>
      </c>
      <c r="N35" t="e">
        <f>IF(AND(Batting!#REF!&gt;=0,Batting!#REF!="*"),Batting!#REF!,IF(Batting!#REF!="dnb",0,IF(AND(Batting!#REF!&lt;&gt;"",Batting!#REF!=""),Batting!#REF!-7,0)))</f>
        <v>#REF!</v>
      </c>
      <c r="O35" t="e">
        <f>IF(AND(Batting!#REF!&gt;=0,Batting!#REF!="*"),Batting!#REF!,IF(Batting!#REF!="dnb",0,IF(AND(Batting!#REF!&lt;&gt;"",Batting!#REF!=""),Batting!#REF!-7,0)))</f>
        <v>#REF!</v>
      </c>
      <c r="P35" t="e">
        <f>IF(AND(Batting!#REF!&gt;=0,Batting!#REF!="*"),Batting!#REF!,IF(Batting!#REF!="dnb",0,IF(AND(Batting!#REF!&lt;&gt;"",Batting!#REF!=""),Batting!#REF!-7,0)))</f>
        <v>#REF!</v>
      </c>
      <c r="Q35" t="e">
        <f>IF(AND(Batting!#REF!&gt;=0,Batting!#REF!="*"),Batting!#REF!,IF(Batting!#REF!="dnb",0,IF(AND(Batting!#REF!&lt;&gt;"",Batting!#REF!=""),Batting!#REF!-7,0)))</f>
        <v>#REF!</v>
      </c>
      <c r="R35" t="e">
        <f>IF(AND(Batting!#REF!&gt;=0,Batting!#REF!="*"),Batting!#REF!,IF(Batting!#REF!="dnb",0,IF(AND(Batting!#REF!&lt;&gt;"",Batting!#REF!=""),Batting!#REF!-7,0)))</f>
        <v>#REF!</v>
      </c>
      <c r="S35" t="e">
        <f>IF(AND(Batting!#REF!&gt;=0,Batting!#REF!="*"),Batting!#REF!,IF(Batting!#REF!="dnb",0,IF(AND(Batting!#REF!&lt;&gt;"",Batting!#REF!=""),Batting!#REF!-7,0)))</f>
        <v>#REF!</v>
      </c>
      <c r="T35" t="e">
        <f>IF(AND(Batting!#REF!&gt;=0,Batting!#REF!="*"),Batting!#REF!,IF(Batting!#REF!="dnb",0,IF(AND(Batting!#REF!&lt;&gt;"",Batting!#REF!=""),Batting!#REF!-7,0)))</f>
        <v>#REF!</v>
      </c>
      <c r="U35" t="e">
        <f>IF(AND(Batting!#REF!&gt;=0,Batting!#REF!="*"),Batting!#REF!,IF(Batting!#REF!="dnb",0,IF(AND(Batting!#REF!&lt;&gt;"",Batting!#REF!=""),Batting!#REF!-7,0)))</f>
        <v>#REF!</v>
      </c>
      <c r="V35" t="e">
        <f>IF(AND(Batting!#REF!&gt;=0,Batting!#REF!="*"),Batting!#REF!,IF(Batting!#REF!="dnb",0,IF(AND(Batting!#REF!&lt;&gt;"",Batting!#REF!=""),Batting!#REF!-7,0)))</f>
        <v>#REF!</v>
      </c>
      <c r="W35" t="e">
        <f>IF(AND(Batting!#REF!&gt;=0,Batting!#REF!="*"),Batting!#REF!,IF(Batting!#REF!="dnb",0,IF(AND(Batting!#REF!&lt;&gt;"",Batting!#REF!=""),Batting!#REF!-7,0)))</f>
        <v>#REF!</v>
      </c>
      <c r="X35" t="e">
        <f>IF(AND(Batting!#REF!&gt;=0,Batting!#REF!="*"),Batting!#REF!,IF(Batting!#REF!="dnb",0,IF(AND(Batting!#REF!&lt;&gt;"",Batting!#REF!=""),Batting!#REF!-7,0)))</f>
        <v>#REF!</v>
      </c>
      <c r="Y35" t="e">
        <f>IF(AND(Batting!#REF!&gt;=0,Batting!#REF!="*"),Batting!#REF!,IF(Batting!#REF!="dnb",0,IF(AND(Batting!#REF!&lt;&gt;"",Batting!#REF!=""),Batting!#REF!-7,0)))</f>
        <v>#REF!</v>
      </c>
      <c r="Z35" t="e">
        <f>IF(AND(Batting!#REF!&gt;=0,Batting!#REF!="*"),Batting!#REF!,IF(Batting!#REF!="dnb",0,IF(AND(Batting!#REF!&lt;&gt;"",Batting!#REF!=""),Batting!#REF!-7,0)))</f>
        <v>#REF!</v>
      </c>
      <c r="AA35" t="e">
        <f>IF(AND(Batting!#REF!&gt;=0,Batting!#REF!="*"),Batting!#REF!,IF(Batting!#REF!="dnb",0,IF(AND(Batting!#REF!&lt;&gt;"",Batting!#REF!=""),Batting!#REF!-7,0)))</f>
        <v>#REF!</v>
      </c>
      <c r="AB35" t="e">
        <f t="shared" si="0"/>
        <v>#REF!</v>
      </c>
      <c r="AC35" t="e">
        <f>VLOOKUP($A35,'Club Champion'!$C$4:$AA$59,26,FALSE)-AB35</f>
        <v>#REF!</v>
      </c>
    </row>
    <row r="36" spans="1:29" x14ac:dyDescent="0.25">
      <c r="A36" t="e">
        <f>Batting!#REF!</f>
        <v>#REF!</v>
      </c>
      <c r="B36" t="e">
        <f>IF(AND(Batting!#REF!&gt;=0,Batting!#REF!="*"),Batting!#REF!,IF(Batting!#REF!="dnb",0,IF(AND(Batting!#REF!&lt;&gt;"",Batting!#REF!=""),Batting!#REF!-7,0)))</f>
        <v>#REF!</v>
      </c>
      <c r="C36" t="e">
        <f>IF(AND(Batting!#REF!&gt;=0,Batting!#REF!="*"),Batting!#REF!,IF(Batting!#REF!="dnb",0,IF(AND(Batting!#REF!&lt;&gt;"",Batting!#REF!=""),Batting!#REF!-7,0)))</f>
        <v>#REF!</v>
      </c>
      <c r="D36" t="e">
        <f>IF(AND(Batting!#REF!&gt;=0,Batting!#REF!="*"),Batting!#REF!,IF(Batting!#REF!="dnb",0,IF(AND(Batting!#REF!&lt;&gt;"",Batting!#REF!=""),Batting!#REF!-7,0)))</f>
        <v>#REF!</v>
      </c>
      <c r="E36" t="e">
        <f>IF(AND(Batting!#REF!&gt;=0,Batting!#REF!="*"),Batting!#REF!,IF(Batting!#REF!="dnb",0,IF(AND(Batting!#REF!&lt;&gt;"",Batting!#REF!=""),Batting!#REF!-7,0)))</f>
        <v>#REF!</v>
      </c>
      <c r="F36" t="e">
        <f>IF(AND(Batting!#REF!&gt;=0,Batting!#REF!="*"),Batting!#REF!,IF(Batting!#REF!="dnb",0,IF(AND(Batting!#REF!&lt;&gt;"",Batting!#REF!=""),Batting!#REF!-7,0)))</f>
        <v>#REF!</v>
      </c>
      <c r="G36" t="e">
        <f>IF(AND(Batting!#REF!&gt;=0,Batting!#REF!="*"),Batting!#REF!,IF(Batting!#REF!="dnb",0,IF(AND(Batting!#REF!&lt;&gt;"",Batting!#REF!=""),Batting!#REF!-7,0)))</f>
        <v>#REF!</v>
      </c>
      <c r="H36" t="e">
        <f>IF(AND(Batting!#REF!&gt;=0,Batting!#REF!="*"),Batting!#REF!,IF(Batting!#REF!="dnb",0,IF(AND(Batting!#REF!&lt;&gt;"",Batting!#REF!=""),Batting!#REF!-7,0)))</f>
        <v>#REF!</v>
      </c>
      <c r="I36" t="e">
        <f>IF(AND(Batting!#REF!&gt;=0,Batting!#REF!="*"),Batting!#REF!,IF(Batting!#REF!="dnb",0,IF(AND(Batting!#REF!&lt;&gt;"",Batting!#REF!=""),Batting!#REF!-7,0)))</f>
        <v>#REF!</v>
      </c>
      <c r="J36" t="e">
        <f>IF(AND(Batting!#REF!&gt;=0,Batting!#REF!="*"),Batting!#REF!,IF(Batting!#REF!="dnb",0,IF(AND(Batting!#REF!&lt;&gt;"",Batting!#REF!=""),Batting!#REF!-7,0)))</f>
        <v>#REF!</v>
      </c>
      <c r="K36" t="e">
        <f>IF(AND(Batting!#REF!&gt;=0,Batting!#REF!="*"),Batting!#REF!,IF(Batting!#REF!="dnb",0,IF(AND(Batting!#REF!&lt;&gt;"",Batting!#REF!=""),Batting!#REF!-7,0)))</f>
        <v>#REF!</v>
      </c>
      <c r="L36" t="e">
        <f>IF(AND(Batting!#REF!&gt;=0,Batting!#REF!="*"),Batting!#REF!,IF(Batting!#REF!="dnb",0,IF(AND(Batting!#REF!&lt;&gt;"",Batting!#REF!=""),Batting!#REF!-7,0)))</f>
        <v>#REF!</v>
      </c>
      <c r="M36" t="e">
        <f>IF(AND(Batting!#REF!&gt;=0,Batting!#REF!="*"),Batting!#REF!,IF(Batting!#REF!="dnb",0,IF(AND(Batting!#REF!&lt;&gt;"",Batting!#REF!=""),Batting!#REF!-7,0)))</f>
        <v>#REF!</v>
      </c>
      <c r="N36" t="e">
        <f>IF(AND(Batting!#REF!&gt;=0,Batting!#REF!="*"),Batting!#REF!,IF(Batting!#REF!="dnb",0,IF(AND(Batting!#REF!&lt;&gt;"",Batting!#REF!=""),Batting!#REF!-7,0)))</f>
        <v>#REF!</v>
      </c>
      <c r="O36" t="e">
        <f>IF(AND(Batting!#REF!&gt;=0,Batting!#REF!="*"),Batting!#REF!,IF(Batting!#REF!="dnb",0,IF(AND(Batting!#REF!&lt;&gt;"",Batting!#REF!=""),Batting!#REF!-7,0)))</f>
        <v>#REF!</v>
      </c>
      <c r="P36" t="e">
        <f>IF(AND(Batting!#REF!&gt;=0,Batting!#REF!="*"),Batting!#REF!,IF(Batting!#REF!="dnb",0,IF(AND(Batting!#REF!&lt;&gt;"",Batting!#REF!=""),Batting!#REF!-7,0)))</f>
        <v>#REF!</v>
      </c>
      <c r="Q36" t="e">
        <f>IF(AND(Batting!#REF!&gt;=0,Batting!#REF!="*"),Batting!#REF!,IF(Batting!#REF!="dnb",0,IF(AND(Batting!#REF!&lt;&gt;"",Batting!#REF!=""),Batting!#REF!-7,0)))</f>
        <v>#REF!</v>
      </c>
      <c r="R36" t="e">
        <f>IF(AND(Batting!#REF!&gt;=0,Batting!#REF!="*"),Batting!#REF!,IF(Batting!#REF!="dnb",0,IF(AND(Batting!#REF!&lt;&gt;"",Batting!#REF!=""),Batting!#REF!-7,0)))</f>
        <v>#REF!</v>
      </c>
      <c r="S36" t="e">
        <f>IF(AND(Batting!#REF!&gt;=0,Batting!#REF!="*"),Batting!#REF!,IF(Batting!#REF!="dnb",0,IF(AND(Batting!#REF!&lt;&gt;"",Batting!#REF!=""),Batting!#REF!-7,0)))</f>
        <v>#REF!</v>
      </c>
      <c r="T36" t="e">
        <f>IF(AND(Batting!#REF!&gt;=0,Batting!#REF!="*"),Batting!#REF!,IF(Batting!#REF!="dnb",0,IF(AND(Batting!#REF!&lt;&gt;"",Batting!#REF!=""),Batting!#REF!-7,0)))</f>
        <v>#REF!</v>
      </c>
      <c r="U36" t="e">
        <f>IF(AND(Batting!#REF!&gt;=0,Batting!#REF!="*"),Batting!#REF!,IF(Batting!#REF!="dnb",0,IF(AND(Batting!#REF!&lt;&gt;"",Batting!#REF!=""),Batting!#REF!-7,0)))</f>
        <v>#REF!</v>
      </c>
      <c r="V36" t="e">
        <f>IF(AND(Batting!#REF!&gt;=0,Batting!#REF!="*"),Batting!#REF!,IF(Batting!#REF!="dnb",0,IF(AND(Batting!#REF!&lt;&gt;"",Batting!#REF!=""),Batting!#REF!-7,0)))</f>
        <v>#REF!</v>
      </c>
      <c r="W36" t="e">
        <f>IF(AND(Batting!#REF!&gt;=0,Batting!#REF!="*"),Batting!#REF!,IF(Batting!#REF!="dnb",0,IF(AND(Batting!#REF!&lt;&gt;"",Batting!#REF!=""),Batting!#REF!-7,0)))</f>
        <v>#REF!</v>
      </c>
      <c r="X36" t="e">
        <f>IF(AND(Batting!#REF!&gt;=0,Batting!#REF!="*"),Batting!#REF!,IF(Batting!#REF!="dnb",0,IF(AND(Batting!#REF!&lt;&gt;"",Batting!#REF!=""),Batting!#REF!-7,0)))</f>
        <v>#REF!</v>
      </c>
      <c r="Y36" t="e">
        <f>IF(AND(Batting!#REF!&gt;=0,Batting!#REF!="*"),Batting!#REF!,IF(Batting!#REF!="dnb",0,IF(AND(Batting!#REF!&lt;&gt;"",Batting!#REF!=""),Batting!#REF!-7,0)))</f>
        <v>#REF!</v>
      </c>
      <c r="Z36" t="e">
        <f>IF(AND(Batting!#REF!&gt;=0,Batting!#REF!="*"),Batting!#REF!,IF(Batting!#REF!="dnb",0,IF(AND(Batting!#REF!&lt;&gt;"",Batting!#REF!=""),Batting!#REF!-7,0)))</f>
        <v>#REF!</v>
      </c>
      <c r="AA36" t="e">
        <f>IF(AND(Batting!#REF!&gt;=0,Batting!#REF!="*"),Batting!#REF!,IF(Batting!#REF!="dnb",0,IF(AND(Batting!#REF!&lt;&gt;"",Batting!#REF!=""),Batting!#REF!-7,0)))</f>
        <v>#REF!</v>
      </c>
      <c r="AB36" t="e">
        <f t="shared" si="0"/>
        <v>#REF!</v>
      </c>
      <c r="AC36" t="e">
        <f>VLOOKUP($A36,'Club Champion'!$C$4:$AA$59,26,FALSE)-AB36</f>
        <v>#REF!</v>
      </c>
    </row>
    <row r="37" spans="1:29" x14ac:dyDescent="0.25">
      <c r="A37" t="e">
        <f>Batting!#REF!</f>
        <v>#REF!</v>
      </c>
      <c r="B37" t="e">
        <f>IF(AND(Batting!#REF!&gt;=0,Batting!#REF!="*"),Batting!#REF!,IF(Batting!#REF!="dnb",0,IF(AND(Batting!#REF!&lt;&gt;"",Batting!#REF!=""),Batting!#REF!-7,0)))</f>
        <v>#REF!</v>
      </c>
      <c r="C37" t="e">
        <f>IF(AND(Batting!#REF!&gt;=0,Batting!#REF!="*"),Batting!#REF!,IF(Batting!#REF!="dnb",0,IF(AND(Batting!#REF!&lt;&gt;"",Batting!#REF!=""),Batting!#REF!-7,0)))</f>
        <v>#REF!</v>
      </c>
      <c r="D37" t="e">
        <f>IF(AND(Batting!#REF!&gt;=0,Batting!#REF!="*"),Batting!#REF!,IF(Batting!#REF!="dnb",0,IF(AND(Batting!#REF!&lt;&gt;"",Batting!#REF!=""),Batting!#REF!-7,0)))</f>
        <v>#REF!</v>
      </c>
      <c r="E37" t="e">
        <f>IF(AND(Batting!#REF!&gt;=0,Batting!#REF!="*"),Batting!#REF!,IF(Batting!#REF!="dnb",0,IF(AND(Batting!#REF!&lt;&gt;"",Batting!#REF!=""),Batting!#REF!-7,0)))</f>
        <v>#REF!</v>
      </c>
      <c r="F37" t="e">
        <f>IF(AND(Batting!#REF!&gt;=0,Batting!#REF!="*"),Batting!#REF!,IF(Batting!#REF!="dnb",0,IF(AND(Batting!#REF!&lt;&gt;"",Batting!#REF!=""),Batting!#REF!-7,0)))</f>
        <v>#REF!</v>
      </c>
      <c r="G37" t="e">
        <f>IF(AND(Batting!#REF!&gt;=0,Batting!#REF!="*"),Batting!#REF!,IF(Batting!#REF!="dnb",0,IF(AND(Batting!#REF!&lt;&gt;"",Batting!#REF!=""),Batting!#REF!-7,0)))</f>
        <v>#REF!</v>
      </c>
      <c r="H37" t="e">
        <f>IF(AND(Batting!#REF!&gt;=0,Batting!#REF!="*"),Batting!#REF!,IF(Batting!#REF!="dnb",0,IF(AND(Batting!#REF!&lt;&gt;"",Batting!#REF!=""),Batting!#REF!-7,0)))</f>
        <v>#REF!</v>
      </c>
      <c r="I37" t="e">
        <f>IF(AND(Batting!#REF!&gt;=0,Batting!#REF!="*"),Batting!#REF!,IF(Batting!#REF!="dnb",0,IF(AND(Batting!#REF!&lt;&gt;"",Batting!#REF!=""),Batting!#REF!-7,0)))</f>
        <v>#REF!</v>
      </c>
      <c r="J37" t="e">
        <f>IF(AND(Batting!#REF!&gt;=0,Batting!#REF!="*"),Batting!#REF!,IF(Batting!#REF!="dnb",0,IF(AND(Batting!#REF!&lt;&gt;"",Batting!#REF!=""),Batting!#REF!-7,0)))</f>
        <v>#REF!</v>
      </c>
      <c r="K37" t="e">
        <f>IF(AND(Batting!#REF!&gt;=0,Batting!#REF!="*"),Batting!#REF!,IF(Batting!#REF!="dnb",0,IF(AND(Batting!#REF!&lt;&gt;"",Batting!#REF!=""),Batting!#REF!-7,0)))</f>
        <v>#REF!</v>
      </c>
      <c r="L37" t="e">
        <f>IF(AND(Batting!#REF!&gt;=0,Batting!#REF!="*"),Batting!#REF!,IF(Batting!#REF!="dnb",0,IF(AND(Batting!#REF!&lt;&gt;"",Batting!#REF!=""),Batting!#REF!-7,0)))</f>
        <v>#REF!</v>
      </c>
      <c r="M37" t="e">
        <f>IF(AND(Batting!#REF!&gt;=0,Batting!#REF!="*"),Batting!#REF!,IF(Batting!#REF!="dnb",0,IF(AND(Batting!#REF!&lt;&gt;"",Batting!#REF!=""),Batting!#REF!-7,0)))</f>
        <v>#REF!</v>
      </c>
      <c r="N37" t="e">
        <f>IF(AND(Batting!#REF!&gt;=0,Batting!#REF!="*"),Batting!#REF!,IF(Batting!#REF!="dnb",0,IF(AND(Batting!#REF!&lt;&gt;"",Batting!#REF!=""),Batting!#REF!-7,0)))</f>
        <v>#REF!</v>
      </c>
      <c r="O37" t="e">
        <f>IF(AND(Batting!#REF!&gt;=0,Batting!#REF!="*"),Batting!#REF!,IF(Batting!#REF!="dnb",0,IF(AND(Batting!#REF!&lt;&gt;"",Batting!#REF!=""),Batting!#REF!-7,0)))</f>
        <v>#REF!</v>
      </c>
      <c r="P37" t="e">
        <f>IF(AND(Batting!#REF!&gt;=0,Batting!#REF!="*"),Batting!#REF!,IF(Batting!#REF!="dnb",0,IF(AND(Batting!#REF!&lt;&gt;"",Batting!#REF!=""),Batting!#REF!-7,0)))</f>
        <v>#REF!</v>
      </c>
      <c r="Q37" t="e">
        <f>IF(AND(Batting!#REF!&gt;=0,Batting!#REF!="*"),Batting!#REF!,IF(Batting!#REF!="dnb",0,IF(AND(Batting!#REF!&lt;&gt;"",Batting!#REF!=""),Batting!#REF!-7,0)))</f>
        <v>#REF!</v>
      </c>
      <c r="R37" t="e">
        <f>IF(AND(Batting!#REF!&gt;=0,Batting!#REF!="*"),Batting!#REF!,IF(Batting!#REF!="dnb",0,IF(AND(Batting!#REF!&lt;&gt;"",Batting!#REF!=""),Batting!#REF!-7,0)))</f>
        <v>#REF!</v>
      </c>
      <c r="S37" t="e">
        <f>IF(AND(Batting!#REF!&gt;=0,Batting!#REF!="*"),Batting!#REF!,IF(Batting!#REF!="dnb",0,IF(AND(Batting!#REF!&lt;&gt;"",Batting!#REF!=""),Batting!#REF!-7,0)))</f>
        <v>#REF!</v>
      </c>
      <c r="T37" t="e">
        <f>IF(AND(Batting!#REF!&gt;=0,Batting!#REF!="*"),Batting!#REF!,IF(Batting!#REF!="dnb",0,IF(AND(Batting!#REF!&lt;&gt;"",Batting!#REF!=""),Batting!#REF!-7,0)))</f>
        <v>#REF!</v>
      </c>
      <c r="U37" t="e">
        <f>IF(AND(Batting!#REF!&gt;=0,Batting!#REF!="*"),Batting!#REF!,IF(Batting!#REF!="dnb",0,IF(AND(Batting!#REF!&lt;&gt;"",Batting!#REF!=""),Batting!#REF!-7,0)))</f>
        <v>#REF!</v>
      </c>
      <c r="V37" t="e">
        <f>IF(AND(Batting!#REF!&gt;=0,Batting!#REF!="*"),Batting!#REF!,IF(Batting!#REF!="dnb",0,IF(AND(Batting!#REF!&lt;&gt;"",Batting!#REF!=""),Batting!#REF!-7,0)))</f>
        <v>#REF!</v>
      </c>
      <c r="W37" t="e">
        <f>IF(AND(Batting!#REF!&gt;=0,Batting!#REF!="*"),Batting!#REF!,IF(Batting!#REF!="dnb",0,IF(AND(Batting!#REF!&lt;&gt;"",Batting!#REF!=""),Batting!#REF!-7,0)))</f>
        <v>#REF!</v>
      </c>
      <c r="X37" t="e">
        <f>IF(AND(Batting!#REF!&gt;=0,Batting!#REF!="*"),Batting!#REF!,IF(Batting!#REF!="dnb",0,IF(AND(Batting!#REF!&lt;&gt;"",Batting!#REF!=""),Batting!#REF!-7,0)))</f>
        <v>#REF!</v>
      </c>
      <c r="Y37" t="e">
        <f>IF(AND(Batting!#REF!&gt;=0,Batting!#REF!="*"),Batting!#REF!,IF(Batting!#REF!="dnb",0,IF(AND(Batting!#REF!&lt;&gt;"",Batting!#REF!=""),Batting!#REF!-7,0)))</f>
        <v>#REF!</v>
      </c>
      <c r="Z37" t="e">
        <f>IF(AND(Batting!#REF!&gt;=0,Batting!#REF!="*"),Batting!#REF!,IF(Batting!#REF!="dnb",0,IF(AND(Batting!#REF!&lt;&gt;"",Batting!#REF!=""),Batting!#REF!-7,0)))</f>
        <v>#REF!</v>
      </c>
      <c r="AA37" t="e">
        <f>IF(AND(Batting!#REF!&gt;=0,Batting!#REF!="*"),Batting!#REF!,IF(Batting!#REF!="dnb",0,IF(AND(Batting!#REF!&lt;&gt;"",Batting!#REF!=""),Batting!#REF!-7,0)))</f>
        <v>#REF!</v>
      </c>
      <c r="AB37" t="e">
        <f t="shared" si="0"/>
        <v>#REF!</v>
      </c>
      <c r="AC37" t="e">
        <f>VLOOKUP($A37,'Club Champion'!$C$4:$AA$59,26,FALSE)-AB37</f>
        <v>#REF!</v>
      </c>
    </row>
    <row r="38" spans="1:29" x14ac:dyDescent="0.25">
      <c r="A38" t="e">
        <f>Batting!#REF!</f>
        <v>#REF!</v>
      </c>
      <c r="B38" t="e">
        <f>IF(AND(Batting!#REF!&gt;=0,Batting!#REF!="*"),Batting!#REF!,IF(Batting!#REF!="dnb",0,IF(AND(Batting!#REF!&lt;&gt;"",Batting!#REF!=""),Batting!#REF!-7,0)))</f>
        <v>#REF!</v>
      </c>
      <c r="C38" t="e">
        <f>IF(AND(Batting!#REF!&gt;=0,Batting!#REF!="*"),Batting!#REF!,IF(Batting!#REF!="dnb",0,IF(AND(Batting!#REF!&lt;&gt;"",Batting!#REF!=""),Batting!#REF!-7,0)))</f>
        <v>#REF!</v>
      </c>
      <c r="D38" t="e">
        <f>IF(AND(Batting!#REF!&gt;=0,Batting!#REF!="*"),Batting!#REF!,IF(Batting!#REF!="dnb",0,IF(AND(Batting!#REF!&lt;&gt;"",Batting!#REF!=""),Batting!#REF!-7,0)))</f>
        <v>#REF!</v>
      </c>
      <c r="E38" t="e">
        <f>IF(AND(Batting!#REF!&gt;=0,Batting!#REF!="*"),Batting!#REF!,IF(Batting!#REF!="dnb",0,IF(AND(Batting!#REF!&lt;&gt;"",Batting!#REF!=""),Batting!#REF!-7,0)))</f>
        <v>#REF!</v>
      </c>
      <c r="F38" t="e">
        <f>IF(AND(Batting!#REF!&gt;=0,Batting!#REF!="*"),Batting!#REF!,IF(Batting!#REF!="dnb",0,IF(AND(Batting!#REF!&lt;&gt;"",Batting!#REF!=""),Batting!#REF!-7,0)))</f>
        <v>#REF!</v>
      </c>
      <c r="G38" t="e">
        <f>IF(AND(Batting!#REF!&gt;=0,Batting!#REF!="*"),Batting!#REF!,IF(Batting!#REF!="dnb",0,IF(AND(Batting!#REF!&lt;&gt;"",Batting!#REF!=""),Batting!#REF!-7,0)))</f>
        <v>#REF!</v>
      </c>
      <c r="H38" t="e">
        <f>IF(AND(Batting!#REF!&gt;=0,Batting!#REF!="*"),Batting!#REF!,IF(Batting!#REF!="dnb",0,IF(AND(Batting!#REF!&lt;&gt;"",Batting!#REF!=""),Batting!#REF!-7,0)))</f>
        <v>#REF!</v>
      </c>
      <c r="I38" t="e">
        <f>IF(AND(Batting!#REF!&gt;=0,Batting!#REF!="*"),Batting!#REF!,IF(Batting!#REF!="dnb",0,IF(AND(Batting!#REF!&lt;&gt;"",Batting!#REF!=""),Batting!#REF!-7,0)))</f>
        <v>#REF!</v>
      </c>
      <c r="J38" t="e">
        <f>IF(AND(Batting!#REF!&gt;=0,Batting!#REF!="*"),Batting!#REF!,IF(Batting!#REF!="dnb",0,IF(AND(Batting!#REF!&lt;&gt;"",Batting!#REF!=""),Batting!#REF!-7,0)))</f>
        <v>#REF!</v>
      </c>
      <c r="K38" t="e">
        <f>IF(AND(Batting!#REF!&gt;=0,Batting!#REF!="*"),Batting!#REF!,IF(Batting!#REF!="dnb",0,IF(AND(Batting!#REF!&lt;&gt;"",Batting!#REF!=""),Batting!#REF!-7,0)))</f>
        <v>#REF!</v>
      </c>
      <c r="L38" t="e">
        <f>IF(AND(Batting!#REF!&gt;=0,Batting!#REF!="*"),Batting!#REF!,IF(Batting!#REF!="dnb",0,IF(AND(Batting!#REF!&lt;&gt;"",Batting!#REF!=""),Batting!#REF!-7,0)))</f>
        <v>#REF!</v>
      </c>
      <c r="M38" t="e">
        <f>IF(AND(Batting!#REF!&gt;=0,Batting!#REF!="*"),Batting!#REF!,IF(Batting!#REF!="dnb",0,IF(AND(Batting!#REF!&lt;&gt;"",Batting!#REF!=""),Batting!#REF!-7,0)))</f>
        <v>#REF!</v>
      </c>
      <c r="N38" t="e">
        <f>IF(AND(Batting!#REF!&gt;=0,Batting!#REF!="*"),Batting!#REF!,IF(Batting!#REF!="dnb",0,IF(AND(Batting!#REF!&lt;&gt;"",Batting!#REF!=""),Batting!#REF!-7,0)))</f>
        <v>#REF!</v>
      </c>
      <c r="O38" t="e">
        <f>IF(AND(Batting!#REF!&gt;=0,Batting!#REF!="*"),Batting!#REF!,IF(Batting!#REF!="dnb",0,IF(AND(Batting!#REF!&lt;&gt;"",Batting!#REF!=""),Batting!#REF!-7,0)))</f>
        <v>#REF!</v>
      </c>
      <c r="P38" t="e">
        <f>IF(AND(Batting!#REF!&gt;=0,Batting!#REF!="*"),Batting!#REF!,IF(Batting!#REF!="dnb",0,IF(AND(Batting!#REF!&lt;&gt;"",Batting!#REF!=""),Batting!#REF!-7,0)))</f>
        <v>#REF!</v>
      </c>
      <c r="Q38" t="e">
        <f>IF(AND(Batting!#REF!&gt;=0,Batting!#REF!="*"),Batting!#REF!,IF(Batting!#REF!="dnb",0,IF(AND(Batting!#REF!&lt;&gt;"",Batting!#REF!=""),Batting!#REF!-7,0)))</f>
        <v>#REF!</v>
      </c>
      <c r="R38" t="e">
        <f>IF(AND(Batting!#REF!&gt;=0,Batting!#REF!="*"),Batting!#REF!,IF(Batting!#REF!="dnb",0,IF(AND(Batting!#REF!&lt;&gt;"",Batting!#REF!=""),Batting!#REF!-7,0)))</f>
        <v>#REF!</v>
      </c>
      <c r="S38" t="e">
        <f>IF(AND(Batting!#REF!&gt;=0,Batting!#REF!="*"),Batting!#REF!,IF(Batting!#REF!="dnb",0,IF(AND(Batting!#REF!&lt;&gt;"",Batting!#REF!=""),Batting!#REF!-7,0)))</f>
        <v>#REF!</v>
      </c>
      <c r="T38" t="e">
        <f>IF(AND(Batting!#REF!&gt;=0,Batting!#REF!="*"),Batting!#REF!,IF(Batting!#REF!="dnb",0,IF(AND(Batting!#REF!&lt;&gt;"",Batting!#REF!=""),Batting!#REF!-7,0)))</f>
        <v>#REF!</v>
      </c>
      <c r="U38" t="e">
        <f>IF(AND(Batting!#REF!&gt;=0,Batting!#REF!="*"),Batting!#REF!,IF(Batting!#REF!="dnb",0,IF(AND(Batting!#REF!&lt;&gt;"",Batting!#REF!=""),Batting!#REF!-7,0)))</f>
        <v>#REF!</v>
      </c>
      <c r="V38" t="e">
        <f>IF(AND(Batting!#REF!&gt;=0,Batting!#REF!="*"),Batting!#REF!,IF(Batting!#REF!="dnb",0,IF(AND(Batting!#REF!&lt;&gt;"",Batting!#REF!=""),Batting!#REF!-7,0)))</f>
        <v>#REF!</v>
      </c>
      <c r="W38" t="e">
        <f>IF(AND(Batting!#REF!&gt;=0,Batting!#REF!="*"),Batting!#REF!,IF(Batting!#REF!="dnb",0,IF(AND(Batting!#REF!&lt;&gt;"",Batting!#REF!=""),Batting!#REF!-7,0)))</f>
        <v>#REF!</v>
      </c>
      <c r="X38" t="e">
        <f>IF(AND(Batting!#REF!&gt;=0,Batting!#REF!="*"),Batting!#REF!,IF(Batting!#REF!="dnb",0,IF(AND(Batting!#REF!&lt;&gt;"",Batting!#REF!=""),Batting!#REF!-7,0)))</f>
        <v>#REF!</v>
      </c>
      <c r="Y38" t="e">
        <f>IF(AND(Batting!#REF!&gt;=0,Batting!#REF!="*"),Batting!#REF!,IF(Batting!#REF!="dnb",0,IF(AND(Batting!#REF!&lt;&gt;"",Batting!#REF!=""),Batting!#REF!-7,0)))</f>
        <v>#REF!</v>
      </c>
      <c r="Z38" t="e">
        <f>IF(AND(Batting!#REF!&gt;=0,Batting!#REF!="*"),Batting!#REF!,IF(Batting!#REF!="dnb",0,IF(AND(Batting!#REF!&lt;&gt;"",Batting!#REF!=""),Batting!#REF!-7,0)))</f>
        <v>#REF!</v>
      </c>
      <c r="AA38" t="e">
        <f>IF(AND(Batting!#REF!&gt;=0,Batting!#REF!="*"),Batting!#REF!,IF(Batting!#REF!="dnb",0,IF(AND(Batting!#REF!&lt;&gt;"",Batting!#REF!=""),Batting!#REF!-7,0)))</f>
        <v>#REF!</v>
      </c>
      <c r="AB38" t="e">
        <f t="shared" si="0"/>
        <v>#REF!</v>
      </c>
      <c r="AC38" t="e">
        <f>VLOOKUP($A38,'Club Champion'!$C$4:$AA$59,26,FALSE)-AB38</f>
        <v>#REF!</v>
      </c>
    </row>
    <row r="39" spans="1:29" x14ac:dyDescent="0.25">
      <c r="A39" t="e">
        <f>Batting!#REF!</f>
        <v>#REF!</v>
      </c>
      <c r="B39" t="e">
        <f>IF(AND(Batting!#REF!&gt;=0,Batting!#REF!="*"),Batting!#REF!,IF(Batting!#REF!="dnb",0,IF(AND(Batting!#REF!&lt;&gt;"",Batting!#REF!=""),Batting!#REF!-7,0)))</f>
        <v>#REF!</v>
      </c>
      <c r="C39" t="e">
        <f>IF(AND(Batting!#REF!&gt;=0,Batting!#REF!="*"),Batting!#REF!,IF(Batting!#REF!="dnb",0,IF(AND(Batting!#REF!&lt;&gt;"",Batting!#REF!=""),Batting!#REF!-7,0)))</f>
        <v>#REF!</v>
      </c>
      <c r="D39" t="e">
        <f>IF(AND(Batting!#REF!&gt;=0,Batting!#REF!="*"),Batting!#REF!,IF(Batting!#REF!="dnb",0,IF(AND(Batting!#REF!&lt;&gt;"",Batting!#REF!=""),Batting!#REF!-7,0)))</f>
        <v>#REF!</v>
      </c>
      <c r="E39" t="e">
        <f>IF(AND(Batting!#REF!&gt;=0,Batting!#REF!="*"),Batting!#REF!,IF(Batting!#REF!="dnb",0,IF(AND(Batting!#REF!&lt;&gt;"",Batting!#REF!=""),Batting!#REF!-7,0)))</f>
        <v>#REF!</v>
      </c>
      <c r="F39" t="e">
        <f>IF(AND(Batting!#REF!&gt;=0,Batting!#REF!="*"),Batting!#REF!,IF(Batting!#REF!="dnb",0,IF(AND(Batting!#REF!&lt;&gt;"",Batting!#REF!=""),Batting!#REF!-7,0)))</f>
        <v>#REF!</v>
      </c>
      <c r="G39" t="e">
        <f>IF(AND(Batting!#REF!&gt;=0,Batting!#REF!="*"),Batting!#REF!,IF(Batting!#REF!="dnb",0,IF(AND(Batting!#REF!&lt;&gt;"",Batting!#REF!=""),Batting!#REF!-7,0)))</f>
        <v>#REF!</v>
      </c>
      <c r="H39" t="e">
        <f>IF(AND(Batting!#REF!&gt;=0,Batting!#REF!="*"),Batting!#REF!,IF(Batting!#REF!="dnb",0,IF(AND(Batting!#REF!&lt;&gt;"",Batting!#REF!=""),Batting!#REF!-7,0)))</f>
        <v>#REF!</v>
      </c>
      <c r="I39" t="e">
        <f>IF(AND(Batting!#REF!&gt;=0,Batting!#REF!="*"),Batting!#REF!,IF(Batting!#REF!="dnb",0,IF(AND(Batting!#REF!&lt;&gt;"",Batting!#REF!=""),Batting!#REF!-7,0)))</f>
        <v>#REF!</v>
      </c>
      <c r="J39" t="e">
        <f>IF(AND(Batting!#REF!&gt;=0,Batting!#REF!="*"),Batting!#REF!,IF(Batting!#REF!="dnb",0,IF(AND(Batting!#REF!&lt;&gt;"",Batting!#REF!=""),Batting!#REF!-7,0)))</f>
        <v>#REF!</v>
      </c>
      <c r="K39" t="e">
        <f>IF(AND(Batting!#REF!&gt;=0,Batting!#REF!="*"),Batting!#REF!,IF(Batting!#REF!="dnb",0,IF(AND(Batting!#REF!&lt;&gt;"",Batting!#REF!=""),Batting!#REF!-7,0)))</f>
        <v>#REF!</v>
      </c>
      <c r="L39" t="e">
        <f>IF(AND(Batting!#REF!&gt;=0,Batting!#REF!="*"),Batting!#REF!,IF(Batting!#REF!="dnb",0,IF(AND(Batting!#REF!&lt;&gt;"",Batting!#REF!=""),Batting!#REF!-7,0)))</f>
        <v>#REF!</v>
      </c>
      <c r="M39" t="e">
        <f>IF(AND(Batting!#REF!&gt;=0,Batting!#REF!="*"),Batting!#REF!,IF(Batting!#REF!="dnb",0,IF(AND(Batting!#REF!&lt;&gt;"",Batting!#REF!=""),Batting!#REF!-7,0)))</f>
        <v>#REF!</v>
      </c>
      <c r="N39" t="e">
        <f>IF(AND(Batting!#REF!&gt;=0,Batting!#REF!="*"),Batting!#REF!,IF(Batting!#REF!="dnb",0,IF(AND(Batting!#REF!&lt;&gt;"",Batting!#REF!=""),Batting!#REF!-7,0)))</f>
        <v>#REF!</v>
      </c>
      <c r="O39" t="e">
        <f>IF(AND(Batting!#REF!&gt;=0,Batting!#REF!="*"),Batting!#REF!,IF(Batting!#REF!="dnb",0,IF(AND(Batting!#REF!&lt;&gt;"",Batting!#REF!=""),Batting!#REF!-7,0)))</f>
        <v>#REF!</v>
      </c>
      <c r="P39" t="e">
        <f>IF(AND(Batting!#REF!&gt;=0,Batting!#REF!="*"),Batting!#REF!,IF(Batting!#REF!="dnb",0,IF(AND(Batting!#REF!&lt;&gt;"",Batting!#REF!=""),Batting!#REF!-7,0)))</f>
        <v>#REF!</v>
      </c>
      <c r="Q39" t="e">
        <f>IF(AND(Batting!#REF!&gt;=0,Batting!#REF!="*"),Batting!#REF!,IF(Batting!#REF!="dnb",0,IF(AND(Batting!#REF!&lt;&gt;"",Batting!#REF!=""),Batting!#REF!-7,0)))</f>
        <v>#REF!</v>
      </c>
      <c r="R39" t="e">
        <f>IF(AND(Batting!#REF!&gt;=0,Batting!#REF!="*"),Batting!#REF!,IF(Batting!#REF!="dnb",0,IF(AND(Batting!#REF!&lt;&gt;"",Batting!#REF!=""),Batting!#REF!-7,0)))</f>
        <v>#REF!</v>
      </c>
      <c r="S39" t="e">
        <f>IF(AND(Batting!#REF!&gt;=0,Batting!#REF!="*"),Batting!#REF!,IF(Batting!#REF!="dnb",0,IF(AND(Batting!#REF!&lt;&gt;"",Batting!#REF!=""),Batting!#REF!-7,0)))</f>
        <v>#REF!</v>
      </c>
      <c r="T39" t="e">
        <f>IF(AND(Batting!#REF!&gt;=0,Batting!#REF!="*"),Batting!#REF!,IF(Batting!#REF!="dnb",0,IF(AND(Batting!#REF!&lt;&gt;"",Batting!#REF!=""),Batting!#REF!-7,0)))</f>
        <v>#REF!</v>
      </c>
      <c r="U39" t="e">
        <f>IF(AND(Batting!#REF!&gt;=0,Batting!#REF!="*"),Batting!#REF!,IF(Batting!#REF!="dnb",0,IF(AND(Batting!#REF!&lt;&gt;"",Batting!#REF!=""),Batting!#REF!-7,0)))</f>
        <v>#REF!</v>
      </c>
      <c r="V39" t="e">
        <f>IF(AND(Batting!#REF!&gt;=0,Batting!#REF!="*"),Batting!#REF!,IF(Batting!#REF!="dnb",0,IF(AND(Batting!#REF!&lt;&gt;"",Batting!#REF!=""),Batting!#REF!-7,0)))</f>
        <v>#REF!</v>
      </c>
      <c r="W39" t="e">
        <f>IF(AND(Batting!#REF!&gt;=0,Batting!#REF!="*"),Batting!#REF!,IF(Batting!#REF!="dnb",0,IF(AND(Batting!#REF!&lt;&gt;"",Batting!#REF!=""),Batting!#REF!-7,0)))</f>
        <v>#REF!</v>
      </c>
      <c r="X39" t="e">
        <f>IF(AND(Batting!#REF!&gt;=0,Batting!#REF!="*"),Batting!#REF!,IF(Batting!#REF!="dnb",0,IF(AND(Batting!#REF!&lt;&gt;"",Batting!#REF!=""),Batting!#REF!-7,0)))</f>
        <v>#REF!</v>
      </c>
      <c r="Y39" t="e">
        <f>IF(AND(Batting!#REF!&gt;=0,Batting!#REF!="*"),Batting!#REF!,IF(Batting!#REF!="dnb",0,IF(AND(Batting!#REF!&lt;&gt;"",Batting!#REF!=""),Batting!#REF!-7,0)))</f>
        <v>#REF!</v>
      </c>
      <c r="Z39" t="e">
        <f>IF(AND(Batting!#REF!&gt;=0,Batting!#REF!="*"),Batting!#REF!,IF(Batting!#REF!="dnb",0,IF(AND(Batting!#REF!&lt;&gt;"",Batting!#REF!=""),Batting!#REF!-7,0)))</f>
        <v>#REF!</v>
      </c>
      <c r="AA39" t="e">
        <f>IF(AND(Batting!#REF!&gt;=0,Batting!#REF!="*"),Batting!#REF!,IF(Batting!#REF!="dnb",0,IF(AND(Batting!#REF!&lt;&gt;"",Batting!#REF!=""),Batting!#REF!-7,0)))</f>
        <v>#REF!</v>
      </c>
      <c r="AB39" t="e">
        <f t="shared" si="0"/>
        <v>#REF!</v>
      </c>
      <c r="AC39" t="e">
        <f>VLOOKUP($A39,'Club Champion'!$C$4:$AA$59,26,FALSE)-AB39</f>
        <v>#REF!</v>
      </c>
    </row>
    <row r="40" spans="1:29" x14ac:dyDescent="0.25">
      <c r="A40" t="e">
        <f>Batting!#REF!</f>
        <v>#REF!</v>
      </c>
      <c r="B40" t="e">
        <f>IF(AND(Batting!#REF!&gt;=0,Batting!#REF!="*"),Batting!#REF!,IF(Batting!#REF!="dnb",0,IF(AND(Batting!#REF!&lt;&gt;"",Batting!#REF!=""),Batting!#REF!-7,0)))</f>
        <v>#REF!</v>
      </c>
      <c r="C40" t="e">
        <f>IF(AND(Batting!#REF!&gt;=0,Batting!#REF!="*"),Batting!#REF!,IF(Batting!#REF!="dnb",0,IF(AND(Batting!#REF!&lt;&gt;"",Batting!#REF!=""),Batting!#REF!-7,0)))</f>
        <v>#REF!</v>
      </c>
      <c r="D40" t="e">
        <f>IF(AND(Batting!#REF!&gt;=0,Batting!#REF!="*"),Batting!#REF!,IF(Batting!#REF!="dnb",0,IF(AND(Batting!#REF!&lt;&gt;"",Batting!#REF!=""),Batting!#REF!-7,0)))</f>
        <v>#REF!</v>
      </c>
      <c r="E40" t="e">
        <f>IF(AND(Batting!#REF!&gt;=0,Batting!#REF!="*"),Batting!#REF!,IF(Batting!#REF!="dnb",0,IF(AND(Batting!#REF!&lt;&gt;"",Batting!#REF!=""),Batting!#REF!-7,0)))</f>
        <v>#REF!</v>
      </c>
      <c r="F40" t="e">
        <f>IF(AND(Batting!#REF!&gt;=0,Batting!#REF!="*"),Batting!#REF!,IF(Batting!#REF!="dnb",0,IF(AND(Batting!#REF!&lt;&gt;"",Batting!#REF!=""),Batting!#REF!-7,0)))</f>
        <v>#REF!</v>
      </c>
      <c r="G40" t="e">
        <f>IF(AND(Batting!#REF!&gt;=0,Batting!#REF!="*"),Batting!#REF!,IF(Batting!#REF!="dnb",0,IF(AND(Batting!#REF!&lt;&gt;"",Batting!#REF!=""),Batting!#REF!-7,0)))</f>
        <v>#REF!</v>
      </c>
      <c r="H40" t="e">
        <f>IF(AND(Batting!#REF!&gt;=0,Batting!#REF!="*"),Batting!#REF!,IF(Batting!#REF!="dnb",0,IF(AND(Batting!#REF!&lt;&gt;"",Batting!#REF!=""),Batting!#REF!-7,0)))</f>
        <v>#REF!</v>
      </c>
      <c r="I40" t="e">
        <f>IF(AND(Batting!#REF!&gt;=0,Batting!#REF!="*"),Batting!#REF!,IF(Batting!#REF!="dnb",0,IF(AND(Batting!#REF!&lt;&gt;"",Batting!#REF!=""),Batting!#REF!-7,0)))</f>
        <v>#REF!</v>
      </c>
      <c r="J40" t="e">
        <f>IF(AND(Batting!#REF!&gt;=0,Batting!#REF!="*"),Batting!#REF!,IF(Batting!#REF!="dnb",0,IF(AND(Batting!#REF!&lt;&gt;"",Batting!#REF!=""),Batting!#REF!-7,0)))</f>
        <v>#REF!</v>
      </c>
      <c r="K40" t="e">
        <f>IF(AND(Batting!#REF!&gt;=0,Batting!#REF!="*"),Batting!#REF!,IF(Batting!#REF!="dnb",0,IF(AND(Batting!#REF!&lt;&gt;"",Batting!#REF!=""),Batting!#REF!-7,0)))</f>
        <v>#REF!</v>
      </c>
      <c r="L40" t="e">
        <f>IF(AND(Batting!#REF!&gt;=0,Batting!#REF!="*"),Batting!#REF!,IF(Batting!#REF!="dnb",0,IF(AND(Batting!#REF!&lt;&gt;"",Batting!#REF!=""),Batting!#REF!-7,0)))</f>
        <v>#REF!</v>
      </c>
      <c r="M40" t="e">
        <f>IF(AND(Batting!#REF!&gt;=0,Batting!#REF!="*"),Batting!#REF!,IF(Batting!#REF!="dnb",0,IF(AND(Batting!#REF!&lt;&gt;"",Batting!#REF!=""),Batting!#REF!-7,0)))</f>
        <v>#REF!</v>
      </c>
      <c r="N40" t="e">
        <f>IF(AND(Batting!#REF!&gt;=0,Batting!#REF!="*"),Batting!#REF!,IF(Batting!#REF!="dnb",0,IF(AND(Batting!#REF!&lt;&gt;"",Batting!#REF!=""),Batting!#REF!-7,0)))</f>
        <v>#REF!</v>
      </c>
      <c r="O40" t="e">
        <f>IF(AND(Batting!#REF!&gt;=0,Batting!#REF!="*"),Batting!#REF!,IF(Batting!#REF!="dnb",0,IF(AND(Batting!#REF!&lt;&gt;"",Batting!#REF!=""),Batting!#REF!-7,0)))</f>
        <v>#REF!</v>
      </c>
      <c r="P40" t="e">
        <f>IF(AND(Batting!#REF!&gt;=0,Batting!#REF!="*"),Batting!#REF!,IF(Batting!#REF!="dnb",0,IF(AND(Batting!#REF!&lt;&gt;"",Batting!#REF!=""),Batting!#REF!-7,0)))</f>
        <v>#REF!</v>
      </c>
      <c r="Q40" t="e">
        <f>IF(AND(Batting!#REF!&gt;=0,Batting!#REF!="*"),Batting!#REF!,IF(Batting!#REF!="dnb",0,IF(AND(Batting!#REF!&lt;&gt;"",Batting!#REF!=""),Batting!#REF!-7,0)))</f>
        <v>#REF!</v>
      </c>
      <c r="R40" t="e">
        <f>IF(AND(Batting!#REF!&gt;=0,Batting!#REF!="*"),Batting!#REF!,IF(Batting!#REF!="dnb",0,IF(AND(Batting!#REF!&lt;&gt;"",Batting!#REF!=""),Batting!#REF!-7,0)))</f>
        <v>#REF!</v>
      </c>
      <c r="S40" t="e">
        <f>IF(AND(Batting!#REF!&gt;=0,Batting!#REF!="*"),Batting!#REF!,IF(Batting!#REF!="dnb",0,IF(AND(Batting!#REF!&lt;&gt;"",Batting!#REF!=""),Batting!#REF!-7,0)))</f>
        <v>#REF!</v>
      </c>
      <c r="T40" t="e">
        <f>IF(AND(Batting!#REF!&gt;=0,Batting!#REF!="*"),Batting!#REF!,IF(Batting!#REF!="dnb",0,IF(AND(Batting!#REF!&lt;&gt;"",Batting!#REF!=""),Batting!#REF!-7,0)))</f>
        <v>#REF!</v>
      </c>
      <c r="U40" t="e">
        <f>IF(AND(Batting!#REF!&gt;=0,Batting!#REF!="*"),Batting!#REF!,IF(Batting!#REF!="dnb",0,IF(AND(Batting!#REF!&lt;&gt;"",Batting!#REF!=""),Batting!#REF!-7,0)))</f>
        <v>#REF!</v>
      </c>
      <c r="V40" t="e">
        <f>IF(AND(Batting!#REF!&gt;=0,Batting!#REF!="*"),Batting!#REF!,IF(Batting!#REF!="dnb",0,IF(AND(Batting!#REF!&lt;&gt;"",Batting!#REF!=""),Batting!#REF!-7,0)))</f>
        <v>#REF!</v>
      </c>
      <c r="W40" t="e">
        <f>IF(AND(Batting!#REF!&gt;=0,Batting!#REF!="*"),Batting!#REF!,IF(Batting!#REF!="dnb",0,IF(AND(Batting!#REF!&lt;&gt;"",Batting!#REF!=""),Batting!#REF!-7,0)))</f>
        <v>#REF!</v>
      </c>
      <c r="X40" t="e">
        <f>IF(AND(Batting!#REF!&gt;=0,Batting!#REF!="*"),Batting!#REF!,IF(Batting!#REF!="dnb",0,IF(AND(Batting!#REF!&lt;&gt;"",Batting!#REF!=""),Batting!#REF!-7,0)))</f>
        <v>#REF!</v>
      </c>
      <c r="Y40" t="e">
        <f>IF(AND(Batting!#REF!&gt;=0,Batting!#REF!="*"),Batting!#REF!,IF(Batting!#REF!="dnb",0,IF(AND(Batting!#REF!&lt;&gt;"",Batting!#REF!=""),Batting!#REF!-7,0)))</f>
        <v>#REF!</v>
      </c>
      <c r="Z40" t="e">
        <f>IF(AND(Batting!#REF!&gt;=0,Batting!#REF!="*"),Batting!#REF!,IF(Batting!#REF!="dnb",0,IF(AND(Batting!#REF!&lt;&gt;"",Batting!#REF!=""),Batting!#REF!-7,0)))</f>
        <v>#REF!</v>
      </c>
      <c r="AA40" t="e">
        <f>IF(AND(Batting!#REF!&gt;=0,Batting!#REF!="*"),Batting!#REF!,IF(Batting!#REF!="dnb",0,IF(AND(Batting!#REF!&lt;&gt;"",Batting!#REF!=""),Batting!#REF!-7,0)))</f>
        <v>#REF!</v>
      </c>
      <c r="AB40" t="e">
        <f t="shared" si="0"/>
        <v>#REF!</v>
      </c>
      <c r="AC40" t="e">
        <f>VLOOKUP($A40,'Club Champion'!$C$4:$AA$59,26,FALSE)-AB40</f>
        <v>#REF!</v>
      </c>
    </row>
    <row r="41" spans="1:29" x14ac:dyDescent="0.25">
      <c r="A41" t="e">
        <f>Batting!#REF!</f>
        <v>#REF!</v>
      </c>
      <c r="B41" t="e">
        <f>IF(AND(Batting!#REF!&gt;=0,Batting!#REF!="*"),Batting!#REF!,IF(Batting!#REF!="dnb",0,IF(AND(Batting!#REF!&lt;&gt;"",Batting!#REF!=""),Batting!#REF!-7,0)))</f>
        <v>#REF!</v>
      </c>
      <c r="C41" t="e">
        <f>IF(AND(Batting!#REF!&gt;=0,Batting!#REF!="*"),Batting!#REF!,IF(Batting!#REF!="dnb",0,IF(AND(Batting!#REF!&lt;&gt;"",Batting!#REF!=""),Batting!#REF!-7,0)))</f>
        <v>#REF!</v>
      </c>
      <c r="D41" t="e">
        <f>IF(AND(Batting!#REF!&gt;=0,Batting!#REF!="*"),Batting!#REF!,IF(Batting!#REF!="dnb",0,IF(AND(Batting!#REF!&lt;&gt;"",Batting!#REF!=""),Batting!#REF!-7,0)))</f>
        <v>#REF!</v>
      </c>
      <c r="E41" t="e">
        <f>IF(AND(Batting!#REF!&gt;=0,Batting!#REF!="*"),Batting!#REF!,IF(Batting!#REF!="dnb",0,IF(AND(Batting!#REF!&lt;&gt;"",Batting!#REF!=""),Batting!#REF!-7,0)))</f>
        <v>#REF!</v>
      </c>
      <c r="F41" t="e">
        <f>IF(AND(Batting!#REF!&gt;=0,Batting!#REF!="*"),Batting!#REF!,IF(Batting!#REF!="dnb",0,IF(AND(Batting!#REF!&lt;&gt;"",Batting!#REF!=""),Batting!#REF!-7,0)))</f>
        <v>#REF!</v>
      </c>
      <c r="G41" t="e">
        <f>IF(AND(Batting!#REF!&gt;=0,Batting!#REF!="*"),Batting!#REF!,IF(Batting!#REF!="dnb",0,IF(AND(Batting!#REF!&lt;&gt;"",Batting!#REF!=""),Batting!#REF!-7,0)))</f>
        <v>#REF!</v>
      </c>
      <c r="H41" t="e">
        <f>IF(AND(Batting!#REF!&gt;=0,Batting!#REF!="*"),Batting!#REF!,IF(Batting!#REF!="dnb",0,IF(AND(Batting!#REF!&lt;&gt;"",Batting!#REF!=""),Batting!#REF!-7,0)))</f>
        <v>#REF!</v>
      </c>
      <c r="I41" t="e">
        <f>IF(AND(Batting!#REF!&gt;=0,Batting!#REF!="*"),Batting!#REF!,IF(Batting!#REF!="dnb",0,IF(AND(Batting!#REF!&lt;&gt;"",Batting!#REF!=""),Batting!#REF!-7,0)))</f>
        <v>#REF!</v>
      </c>
      <c r="J41" t="e">
        <f>IF(AND(Batting!#REF!&gt;=0,Batting!#REF!="*"),Batting!#REF!,IF(Batting!#REF!="dnb",0,IF(AND(Batting!#REF!&lt;&gt;"",Batting!#REF!=""),Batting!#REF!-7,0)))</f>
        <v>#REF!</v>
      </c>
      <c r="K41" t="e">
        <f>IF(AND(Batting!#REF!&gt;=0,Batting!#REF!="*"),Batting!#REF!,IF(Batting!#REF!="dnb",0,IF(AND(Batting!#REF!&lt;&gt;"",Batting!#REF!=""),Batting!#REF!-7,0)))</f>
        <v>#REF!</v>
      </c>
      <c r="L41" t="e">
        <f>IF(AND(Batting!#REF!&gt;=0,Batting!#REF!="*"),Batting!#REF!,IF(Batting!#REF!="dnb",0,IF(AND(Batting!#REF!&lt;&gt;"",Batting!#REF!=""),Batting!#REF!-7,0)))</f>
        <v>#REF!</v>
      </c>
      <c r="M41" t="e">
        <f>IF(AND(Batting!#REF!&gt;=0,Batting!#REF!="*"),Batting!#REF!,IF(Batting!#REF!="dnb",0,IF(AND(Batting!#REF!&lt;&gt;"",Batting!#REF!=""),Batting!#REF!-7,0)))</f>
        <v>#REF!</v>
      </c>
      <c r="N41" t="e">
        <f>IF(AND(Batting!#REF!&gt;=0,Batting!#REF!="*"),Batting!#REF!,IF(Batting!#REF!="dnb",0,IF(AND(Batting!#REF!&lt;&gt;"",Batting!#REF!=""),Batting!#REF!-7,0)))</f>
        <v>#REF!</v>
      </c>
      <c r="O41" t="e">
        <f>IF(AND(Batting!#REF!&gt;=0,Batting!#REF!="*"),Batting!#REF!,IF(Batting!#REF!="dnb",0,IF(AND(Batting!#REF!&lt;&gt;"",Batting!#REF!=""),Batting!#REF!-7,0)))</f>
        <v>#REF!</v>
      </c>
      <c r="P41" t="e">
        <f>IF(AND(Batting!#REF!&gt;=0,Batting!#REF!="*"),Batting!#REF!,IF(Batting!#REF!="dnb",0,IF(AND(Batting!#REF!&lt;&gt;"",Batting!#REF!=""),Batting!#REF!-7,0)))</f>
        <v>#REF!</v>
      </c>
      <c r="Q41" t="e">
        <f>IF(AND(Batting!#REF!&gt;=0,Batting!#REF!="*"),Batting!#REF!,IF(Batting!#REF!="dnb",0,IF(AND(Batting!#REF!&lt;&gt;"",Batting!#REF!=""),Batting!#REF!-7,0)))</f>
        <v>#REF!</v>
      </c>
      <c r="R41" t="e">
        <f>IF(AND(Batting!#REF!&gt;=0,Batting!#REF!="*"),Batting!#REF!,IF(Batting!#REF!="dnb",0,IF(AND(Batting!#REF!&lt;&gt;"",Batting!#REF!=""),Batting!#REF!-7,0)))</f>
        <v>#REF!</v>
      </c>
      <c r="S41" t="e">
        <f>IF(AND(Batting!#REF!&gt;=0,Batting!#REF!="*"),Batting!#REF!,IF(Batting!#REF!="dnb",0,IF(AND(Batting!#REF!&lt;&gt;"",Batting!#REF!=""),Batting!#REF!-7,0)))</f>
        <v>#REF!</v>
      </c>
      <c r="T41" t="e">
        <f>IF(AND(Batting!#REF!&gt;=0,Batting!#REF!="*"),Batting!#REF!,IF(Batting!#REF!="dnb",0,IF(AND(Batting!#REF!&lt;&gt;"",Batting!#REF!=""),Batting!#REF!-7,0)))</f>
        <v>#REF!</v>
      </c>
      <c r="U41" t="e">
        <f>IF(AND(Batting!#REF!&gt;=0,Batting!#REF!="*"),Batting!#REF!,IF(Batting!#REF!="dnb",0,IF(AND(Batting!#REF!&lt;&gt;"",Batting!#REF!=""),Batting!#REF!-7,0)))</f>
        <v>#REF!</v>
      </c>
      <c r="V41" t="e">
        <f>IF(AND(Batting!#REF!&gt;=0,Batting!#REF!="*"),Batting!#REF!,IF(Batting!#REF!="dnb",0,IF(AND(Batting!#REF!&lt;&gt;"",Batting!#REF!=""),Batting!#REF!-7,0)))</f>
        <v>#REF!</v>
      </c>
      <c r="W41" t="e">
        <f>IF(AND(Batting!#REF!&gt;=0,Batting!#REF!="*"),Batting!#REF!,IF(Batting!#REF!="dnb",0,IF(AND(Batting!#REF!&lt;&gt;"",Batting!#REF!=""),Batting!#REF!-7,0)))</f>
        <v>#REF!</v>
      </c>
      <c r="X41" t="e">
        <f>IF(AND(Batting!#REF!&gt;=0,Batting!#REF!="*"),Batting!#REF!,IF(Batting!#REF!="dnb",0,IF(AND(Batting!#REF!&lt;&gt;"",Batting!#REF!=""),Batting!#REF!-7,0)))</f>
        <v>#REF!</v>
      </c>
      <c r="Y41" t="e">
        <f>IF(AND(Batting!#REF!&gt;=0,Batting!#REF!="*"),Batting!#REF!,IF(Batting!#REF!="dnb",0,IF(AND(Batting!#REF!&lt;&gt;"",Batting!#REF!=""),Batting!#REF!-7,0)))</f>
        <v>#REF!</v>
      </c>
      <c r="Z41" t="e">
        <f>IF(AND(Batting!#REF!&gt;=0,Batting!#REF!="*"),Batting!#REF!,IF(Batting!#REF!="dnb",0,IF(AND(Batting!#REF!&lt;&gt;"",Batting!#REF!=""),Batting!#REF!-7,0)))</f>
        <v>#REF!</v>
      </c>
      <c r="AA41" t="e">
        <f>IF(AND(Batting!#REF!&gt;=0,Batting!#REF!="*"),Batting!#REF!,IF(Batting!#REF!="dnb",0,IF(AND(Batting!#REF!&lt;&gt;"",Batting!#REF!=""),Batting!#REF!-7,0)))</f>
        <v>#REF!</v>
      </c>
      <c r="AB41" t="e">
        <f t="shared" si="0"/>
        <v>#REF!</v>
      </c>
      <c r="AC41" t="e">
        <f>VLOOKUP($A41,'Club Champion'!$C$4:$AA$59,26,FALSE)-AB41</f>
        <v>#REF!</v>
      </c>
    </row>
    <row r="42" spans="1:29" x14ac:dyDescent="0.25">
      <c r="A42" t="e">
        <f>Batting!#REF!</f>
        <v>#REF!</v>
      </c>
      <c r="B42" t="e">
        <f>IF(AND(Batting!#REF!&gt;=0,Batting!#REF!="*"),Batting!#REF!,IF(Batting!#REF!="dnb",0,IF(AND(Batting!#REF!&lt;&gt;"",Batting!#REF!=""),Batting!#REF!-7,0)))</f>
        <v>#REF!</v>
      </c>
      <c r="C42" t="e">
        <f>IF(AND(Batting!#REF!&gt;=0,Batting!#REF!="*"),Batting!#REF!,IF(Batting!#REF!="dnb",0,IF(AND(Batting!#REF!&lt;&gt;"",Batting!#REF!=""),Batting!#REF!-7,0)))</f>
        <v>#REF!</v>
      </c>
      <c r="D42" t="e">
        <f>IF(AND(Batting!#REF!&gt;=0,Batting!#REF!="*"),Batting!#REF!,IF(Batting!#REF!="dnb",0,IF(AND(Batting!#REF!&lt;&gt;"",Batting!#REF!=""),Batting!#REF!-7,0)))</f>
        <v>#REF!</v>
      </c>
      <c r="E42" t="e">
        <f>IF(AND(Batting!#REF!&gt;=0,Batting!#REF!="*"),Batting!#REF!,IF(Batting!#REF!="dnb",0,IF(AND(Batting!#REF!&lt;&gt;"",Batting!#REF!=""),Batting!#REF!-7,0)))</f>
        <v>#REF!</v>
      </c>
      <c r="F42" t="e">
        <f>IF(AND(Batting!#REF!&gt;=0,Batting!#REF!="*"),Batting!#REF!,IF(Batting!#REF!="dnb",0,IF(AND(Batting!#REF!&lt;&gt;"",Batting!#REF!=""),Batting!#REF!-7,0)))</f>
        <v>#REF!</v>
      </c>
      <c r="G42" t="e">
        <f>IF(AND(Batting!#REF!&gt;=0,Batting!#REF!="*"),Batting!#REF!,IF(Batting!#REF!="dnb",0,IF(AND(Batting!#REF!&lt;&gt;"",Batting!#REF!=""),Batting!#REF!-7,0)))</f>
        <v>#REF!</v>
      </c>
      <c r="H42" t="e">
        <f>IF(AND(Batting!#REF!&gt;=0,Batting!#REF!="*"),Batting!#REF!,IF(Batting!#REF!="dnb",0,IF(AND(Batting!#REF!&lt;&gt;"",Batting!#REF!=""),Batting!#REF!-7,0)))</f>
        <v>#REF!</v>
      </c>
      <c r="I42" t="e">
        <f>IF(AND(Batting!#REF!&gt;=0,Batting!#REF!="*"),Batting!#REF!,IF(Batting!#REF!="dnb",0,IF(AND(Batting!#REF!&lt;&gt;"",Batting!#REF!=""),Batting!#REF!-7,0)))</f>
        <v>#REF!</v>
      </c>
      <c r="J42" t="e">
        <f>IF(AND(Batting!#REF!&gt;=0,Batting!#REF!="*"),Batting!#REF!,IF(Batting!#REF!="dnb",0,IF(AND(Batting!#REF!&lt;&gt;"",Batting!#REF!=""),Batting!#REF!-7,0)))</f>
        <v>#REF!</v>
      </c>
      <c r="K42" t="e">
        <f>IF(AND(Batting!#REF!&gt;=0,Batting!#REF!="*"),Batting!#REF!,IF(Batting!#REF!="dnb",0,IF(AND(Batting!#REF!&lt;&gt;"",Batting!#REF!=""),Batting!#REF!-7,0)))</f>
        <v>#REF!</v>
      </c>
      <c r="L42" t="e">
        <f>IF(AND(Batting!#REF!&gt;=0,Batting!#REF!="*"),Batting!#REF!,IF(Batting!#REF!="dnb",0,IF(AND(Batting!#REF!&lt;&gt;"",Batting!#REF!=""),Batting!#REF!-7,0)))</f>
        <v>#REF!</v>
      </c>
      <c r="M42" t="e">
        <f>IF(AND(Batting!#REF!&gt;=0,Batting!#REF!="*"),Batting!#REF!,IF(Batting!#REF!="dnb",0,IF(AND(Batting!#REF!&lt;&gt;"",Batting!#REF!=""),Batting!#REF!-7,0)))</f>
        <v>#REF!</v>
      </c>
      <c r="N42" t="e">
        <f>IF(AND(Batting!#REF!&gt;=0,Batting!#REF!="*"),Batting!#REF!,IF(Batting!#REF!="dnb",0,IF(AND(Batting!#REF!&lt;&gt;"",Batting!#REF!=""),Batting!#REF!-7,0)))</f>
        <v>#REF!</v>
      </c>
      <c r="O42" t="e">
        <f>IF(AND(Batting!#REF!&gt;=0,Batting!#REF!="*"),Batting!#REF!,IF(Batting!#REF!="dnb",0,IF(AND(Batting!#REF!&lt;&gt;"",Batting!#REF!=""),Batting!#REF!-7,0)))</f>
        <v>#REF!</v>
      </c>
      <c r="P42" t="e">
        <f>IF(AND(Batting!#REF!&gt;=0,Batting!#REF!="*"),Batting!#REF!,IF(Batting!#REF!="dnb",0,IF(AND(Batting!#REF!&lt;&gt;"",Batting!#REF!=""),Batting!#REF!-7,0)))</f>
        <v>#REF!</v>
      </c>
      <c r="Q42" t="e">
        <f>IF(AND(Batting!#REF!&gt;=0,Batting!#REF!="*"),Batting!#REF!,IF(Batting!#REF!="dnb",0,IF(AND(Batting!#REF!&lt;&gt;"",Batting!#REF!=""),Batting!#REF!-7,0)))</f>
        <v>#REF!</v>
      </c>
      <c r="R42" t="e">
        <f>IF(AND(Batting!#REF!&gt;=0,Batting!#REF!="*"),Batting!#REF!,IF(Batting!#REF!="dnb",0,IF(AND(Batting!#REF!&lt;&gt;"",Batting!#REF!=""),Batting!#REF!-7,0)))</f>
        <v>#REF!</v>
      </c>
      <c r="S42" t="e">
        <f>IF(AND(Batting!#REF!&gt;=0,Batting!#REF!="*"),Batting!#REF!,IF(Batting!#REF!="dnb",0,IF(AND(Batting!#REF!&lt;&gt;"",Batting!#REF!=""),Batting!#REF!-7,0)))</f>
        <v>#REF!</v>
      </c>
      <c r="T42" t="e">
        <f>IF(AND(Batting!#REF!&gt;=0,Batting!#REF!="*"),Batting!#REF!,IF(Batting!#REF!="dnb",0,IF(AND(Batting!#REF!&lt;&gt;"",Batting!#REF!=""),Batting!#REF!-7,0)))</f>
        <v>#REF!</v>
      </c>
      <c r="U42" t="e">
        <f>IF(AND(Batting!#REF!&gt;=0,Batting!#REF!="*"),Batting!#REF!,IF(Batting!#REF!="dnb",0,IF(AND(Batting!#REF!&lt;&gt;"",Batting!#REF!=""),Batting!#REF!-7,0)))</f>
        <v>#REF!</v>
      </c>
      <c r="V42" t="e">
        <f>IF(AND(Batting!#REF!&gt;=0,Batting!#REF!="*"),Batting!#REF!,IF(Batting!#REF!="dnb",0,IF(AND(Batting!#REF!&lt;&gt;"",Batting!#REF!=""),Batting!#REF!-7,0)))</f>
        <v>#REF!</v>
      </c>
      <c r="W42" t="e">
        <f>IF(AND(Batting!#REF!&gt;=0,Batting!#REF!="*"),Batting!#REF!,IF(Batting!#REF!="dnb",0,IF(AND(Batting!#REF!&lt;&gt;"",Batting!#REF!=""),Batting!#REF!-7,0)))</f>
        <v>#REF!</v>
      </c>
      <c r="X42" t="e">
        <f>IF(AND(Batting!#REF!&gt;=0,Batting!#REF!="*"),Batting!#REF!,IF(Batting!#REF!="dnb",0,IF(AND(Batting!#REF!&lt;&gt;"",Batting!#REF!=""),Batting!#REF!-7,0)))</f>
        <v>#REF!</v>
      </c>
      <c r="Y42" t="e">
        <f>IF(AND(Batting!#REF!&gt;=0,Batting!#REF!="*"),Batting!#REF!,IF(Batting!#REF!="dnb",0,IF(AND(Batting!#REF!&lt;&gt;"",Batting!#REF!=""),Batting!#REF!-7,0)))</f>
        <v>#REF!</v>
      </c>
      <c r="Z42" t="e">
        <f>IF(AND(Batting!#REF!&gt;=0,Batting!#REF!="*"),Batting!#REF!,IF(Batting!#REF!="dnb",0,IF(AND(Batting!#REF!&lt;&gt;"",Batting!#REF!=""),Batting!#REF!-7,0)))</f>
        <v>#REF!</v>
      </c>
      <c r="AA42" t="e">
        <f>IF(AND(Batting!#REF!&gt;=0,Batting!#REF!="*"),Batting!#REF!,IF(Batting!#REF!="dnb",0,IF(AND(Batting!#REF!&lt;&gt;"",Batting!#REF!=""),Batting!#REF!-7,0)))</f>
        <v>#REF!</v>
      </c>
      <c r="AB42" t="e">
        <f t="shared" si="0"/>
        <v>#REF!</v>
      </c>
      <c r="AC42" t="e">
        <f>VLOOKUP($A42,'Club Champion'!$C$4:$AA$59,26,FALSE)-AB42</f>
        <v>#REF!</v>
      </c>
    </row>
    <row r="43" spans="1:29" x14ac:dyDescent="0.25">
      <c r="A43" t="e">
        <f>Batting!#REF!</f>
        <v>#REF!</v>
      </c>
      <c r="B43" t="e">
        <f>IF(AND(Batting!#REF!&gt;=0,Batting!#REF!="*"),Batting!#REF!,IF(Batting!#REF!="dnb",0,IF(AND(Batting!#REF!&lt;&gt;"",Batting!#REF!=""),Batting!#REF!-7,0)))</f>
        <v>#REF!</v>
      </c>
      <c r="C43" t="e">
        <f>IF(AND(Batting!#REF!&gt;=0,Batting!#REF!="*"),Batting!#REF!,IF(Batting!#REF!="dnb",0,IF(AND(Batting!#REF!&lt;&gt;"",Batting!#REF!=""),Batting!#REF!-7,0)))</f>
        <v>#REF!</v>
      </c>
      <c r="D43" t="e">
        <f>IF(AND(Batting!#REF!&gt;=0,Batting!#REF!="*"),Batting!#REF!,IF(Batting!#REF!="dnb",0,IF(AND(Batting!#REF!&lt;&gt;"",Batting!#REF!=""),Batting!#REF!-7,0)))</f>
        <v>#REF!</v>
      </c>
      <c r="E43" t="e">
        <f>IF(AND(Batting!#REF!&gt;=0,Batting!#REF!="*"),Batting!#REF!,IF(Batting!#REF!="dnb",0,IF(AND(Batting!#REF!&lt;&gt;"",Batting!#REF!=""),Batting!#REF!-7,0)))</f>
        <v>#REF!</v>
      </c>
      <c r="F43" t="e">
        <f>IF(AND(Batting!#REF!&gt;=0,Batting!#REF!="*"),Batting!#REF!,IF(Batting!#REF!="dnb",0,IF(AND(Batting!#REF!&lt;&gt;"",Batting!#REF!=""),Batting!#REF!-7,0)))</f>
        <v>#REF!</v>
      </c>
      <c r="G43" t="e">
        <f>IF(AND(Batting!#REF!&gt;=0,Batting!#REF!="*"),Batting!#REF!,IF(Batting!#REF!="dnb",0,IF(AND(Batting!#REF!&lt;&gt;"",Batting!#REF!=""),Batting!#REF!-7,0)))</f>
        <v>#REF!</v>
      </c>
      <c r="H43" t="e">
        <f>IF(AND(Batting!#REF!&gt;=0,Batting!#REF!="*"),Batting!#REF!,IF(Batting!#REF!="dnb",0,IF(AND(Batting!#REF!&lt;&gt;"",Batting!#REF!=""),Batting!#REF!-7,0)))</f>
        <v>#REF!</v>
      </c>
      <c r="I43" t="e">
        <f>IF(AND(Batting!#REF!&gt;=0,Batting!#REF!="*"),Batting!#REF!,IF(Batting!#REF!="dnb",0,IF(AND(Batting!#REF!&lt;&gt;"",Batting!#REF!=""),Batting!#REF!-7,0)))</f>
        <v>#REF!</v>
      </c>
      <c r="J43" t="e">
        <f>IF(AND(Batting!#REF!&gt;=0,Batting!#REF!="*"),Batting!#REF!,IF(Batting!#REF!="dnb",0,IF(AND(Batting!#REF!&lt;&gt;"",Batting!#REF!=""),Batting!#REF!-7,0)))</f>
        <v>#REF!</v>
      </c>
      <c r="K43" t="e">
        <f>IF(AND(Batting!#REF!&gt;=0,Batting!#REF!="*"),Batting!#REF!,IF(Batting!#REF!="dnb",0,IF(AND(Batting!#REF!&lt;&gt;"",Batting!#REF!=""),Batting!#REF!-7,0)))</f>
        <v>#REF!</v>
      </c>
      <c r="L43" t="e">
        <f>IF(AND(Batting!#REF!&gt;=0,Batting!#REF!="*"),Batting!#REF!,IF(Batting!#REF!="dnb",0,IF(AND(Batting!#REF!&lt;&gt;"",Batting!#REF!=""),Batting!#REF!-7,0)))</f>
        <v>#REF!</v>
      </c>
      <c r="M43" t="e">
        <f>IF(AND(Batting!#REF!&gt;=0,Batting!#REF!="*"),Batting!#REF!,IF(Batting!#REF!="dnb",0,IF(AND(Batting!#REF!&lt;&gt;"",Batting!#REF!=""),Batting!#REF!-7,0)))</f>
        <v>#REF!</v>
      </c>
      <c r="N43" t="e">
        <f>IF(AND(Batting!#REF!&gt;=0,Batting!#REF!="*"),Batting!#REF!,IF(Batting!#REF!="dnb",0,IF(AND(Batting!#REF!&lt;&gt;"",Batting!#REF!=""),Batting!#REF!-7,0)))</f>
        <v>#REF!</v>
      </c>
      <c r="O43" t="e">
        <f>IF(AND(Batting!#REF!&gt;=0,Batting!#REF!="*"),Batting!#REF!,IF(Batting!#REF!="dnb",0,IF(AND(Batting!#REF!&lt;&gt;"",Batting!#REF!=""),Batting!#REF!-7,0)))</f>
        <v>#REF!</v>
      </c>
      <c r="P43" t="e">
        <f>IF(AND(Batting!#REF!&gt;=0,Batting!#REF!="*"),Batting!#REF!,IF(Batting!#REF!="dnb",0,IF(AND(Batting!#REF!&lt;&gt;"",Batting!#REF!=""),Batting!#REF!-7,0)))</f>
        <v>#REF!</v>
      </c>
      <c r="Q43" t="e">
        <f>IF(AND(Batting!#REF!&gt;=0,Batting!#REF!="*"),Batting!#REF!,IF(Batting!#REF!="dnb",0,IF(AND(Batting!#REF!&lt;&gt;"",Batting!#REF!=""),Batting!#REF!-7,0)))</f>
        <v>#REF!</v>
      </c>
      <c r="R43" t="e">
        <f>IF(AND(Batting!#REF!&gt;=0,Batting!#REF!="*"),Batting!#REF!,IF(Batting!#REF!="dnb",0,IF(AND(Batting!#REF!&lt;&gt;"",Batting!#REF!=""),Batting!#REF!-7,0)))</f>
        <v>#REF!</v>
      </c>
      <c r="S43" t="e">
        <f>IF(AND(Batting!#REF!&gt;=0,Batting!#REF!="*"),Batting!#REF!,IF(Batting!#REF!="dnb",0,IF(AND(Batting!#REF!&lt;&gt;"",Batting!#REF!=""),Batting!#REF!-7,0)))</f>
        <v>#REF!</v>
      </c>
      <c r="T43" t="e">
        <f>IF(AND(Batting!#REF!&gt;=0,Batting!#REF!="*"),Batting!#REF!,IF(Batting!#REF!="dnb",0,IF(AND(Batting!#REF!&lt;&gt;"",Batting!#REF!=""),Batting!#REF!-7,0)))</f>
        <v>#REF!</v>
      </c>
      <c r="U43" t="e">
        <f>IF(AND(Batting!#REF!&gt;=0,Batting!#REF!="*"),Batting!#REF!,IF(Batting!#REF!="dnb",0,IF(AND(Batting!#REF!&lt;&gt;"",Batting!#REF!=""),Batting!#REF!-7,0)))</f>
        <v>#REF!</v>
      </c>
      <c r="V43" t="e">
        <f>IF(AND(Batting!#REF!&gt;=0,Batting!#REF!="*"),Batting!#REF!,IF(Batting!#REF!="dnb",0,IF(AND(Batting!#REF!&lt;&gt;"",Batting!#REF!=""),Batting!#REF!-7,0)))</f>
        <v>#REF!</v>
      </c>
      <c r="W43" t="e">
        <f>IF(AND(Batting!#REF!&gt;=0,Batting!#REF!="*"),Batting!#REF!,IF(Batting!#REF!="dnb",0,IF(AND(Batting!#REF!&lt;&gt;"",Batting!#REF!=""),Batting!#REF!-7,0)))</f>
        <v>#REF!</v>
      </c>
      <c r="X43" t="e">
        <f>IF(AND(Batting!#REF!&gt;=0,Batting!#REF!="*"),Batting!#REF!,IF(Batting!#REF!="dnb",0,IF(AND(Batting!#REF!&lt;&gt;"",Batting!#REF!=""),Batting!#REF!-7,0)))</f>
        <v>#REF!</v>
      </c>
      <c r="Y43" t="e">
        <f>IF(AND(Batting!#REF!&gt;=0,Batting!#REF!="*"),Batting!#REF!,IF(Batting!#REF!="dnb",0,IF(AND(Batting!#REF!&lt;&gt;"",Batting!#REF!=""),Batting!#REF!-7,0)))</f>
        <v>#REF!</v>
      </c>
      <c r="Z43" t="e">
        <f>IF(AND(Batting!#REF!&gt;=0,Batting!#REF!="*"),Batting!#REF!,IF(Batting!#REF!="dnb",0,IF(AND(Batting!#REF!&lt;&gt;"",Batting!#REF!=""),Batting!#REF!-7,0)))</f>
        <v>#REF!</v>
      </c>
      <c r="AA43" t="e">
        <f>IF(AND(Batting!#REF!&gt;=0,Batting!#REF!="*"),Batting!#REF!,IF(Batting!#REF!="dnb",0,IF(AND(Batting!#REF!&lt;&gt;"",Batting!#REF!=""),Batting!#REF!-7,0)))</f>
        <v>#REF!</v>
      </c>
      <c r="AB43" t="e">
        <f t="shared" si="0"/>
        <v>#REF!</v>
      </c>
      <c r="AC43" t="e">
        <f>VLOOKUP($A43,'Club Champion'!$C$4:$AA$59,26,FALSE)-AB43</f>
        <v>#REF!</v>
      </c>
    </row>
    <row r="44" spans="1:29" x14ac:dyDescent="0.25">
      <c r="A44" t="e">
        <f>Batting!#REF!</f>
        <v>#REF!</v>
      </c>
      <c r="B44" t="e">
        <f>IF(AND(Batting!#REF!&gt;=0,Batting!#REF!="*"),Batting!#REF!,IF(Batting!#REF!="dnb",0,IF(AND(Batting!#REF!&lt;&gt;"",Batting!#REF!=""),Batting!#REF!-7,0)))</f>
        <v>#REF!</v>
      </c>
      <c r="C44" t="e">
        <f>IF(AND(Batting!#REF!&gt;=0,Batting!#REF!="*"),Batting!#REF!,IF(Batting!#REF!="dnb",0,IF(AND(Batting!#REF!&lt;&gt;"",Batting!#REF!=""),Batting!#REF!-7,0)))</f>
        <v>#REF!</v>
      </c>
      <c r="D44" t="e">
        <f>IF(AND(Batting!#REF!&gt;=0,Batting!#REF!="*"),Batting!#REF!,IF(Batting!#REF!="dnb",0,IF(AND(Batting!#REF!&lt;&gt;"",Batting!#REF!=""),Batting!#REF!-7,0)))</f>
        <v>#REF!</v>
      </c>
      <c r="E44" t="e">
        <f>IF(AND(Batting!#REF!&gt;=0,Batting!#REF!="*"),Batting!#REF!,IF(Batting!#REF!="dnb",0,IF(AND(Batting!#REF!&lt;&gt;"",Batting!#REF!=""),Batting!#REF!-7,0)))</f>
        <v>#REF!</v>
      </c>
      <c r="F44" t="e">
        <f>IF(AND(Batting!#REF!&gt;=0,Batting!#REF!="*"),Batting!#REF!,IF(Batting!#REF!="dnb",0,IF(AND(Batting!#REF!&lt;&gt;"",Batting!#REF!=""),Batting!#REF!-7,0)))</f>
        <v>#REF!</v>
      </c>
      <c r="G44" t="e">
        <f>IF(AND(Batting!#REF!&gt;=0,Batting!#REF!="*"),Batting!#REF!,IF(Batting!#REF!="dnb",0,IF(AND(Batting!#REF!&lt;&gt;"",Batting!#REF!=""),Batting!#REF!-7,0)))</f>
        <v>#REF!</v>
      </c>
      <c r="H44" t="e">
        <f>IF(AND(Batting!#REF!&gt;=0,Batting!#REF!="*"),Batting!#REF!,IF(Batting!#REF!="dnb",0,IF(AND(Batting!#REF!&lt;&gt;"",Batting!#REF!=""),Batting!#REF!-7,0)))</f>
        <v>#REF!</v>
      </c>
      <c r="I44" t="e">
        <f>IF(AND(Batting!#REF!&gt;=0,Batting!#REF!="*"),Batting!#REF!,IF(Batting!#REF!="dnb",0,IF(AND(Batting!#REF!&lt;&gt;"",Batting!#REF!=""),Batting!#REF!-7,0)))</f>
        <v>#REF!</v>
      </c>
      <c r="J44" t="e">
        <f>IF(AND(Batting!#REF!&gt;=0,Batting!#REF!="*"),Batting!#REF!,IF(Batting!#REF!="dnb",0,IF(AND(Batting!#REF!&lt;&gt;"",Batting!#REF!=""),Batting!#REF!-7,0)))</f>
        <v>#REF!</v>
      </c>
      <c r="K44" t="e">
        <f>IF(AND(Batting!#REF!&gt;=0,Batting!#REF!="*"),Batting!#REF!,IF(Batting!#REF!="dnb",0,IF(AND(Batting!#REF!&lt;&gt;"",Batting!#REF!=""),Batting!#REF!-7,0)))</f>
        <v>#REF!</v>
      </c>
      <c r="L44" t="e">
        <f>IF(AND(Batting!#REF!&gt;=0,Batting!#REF!="*"),Batting!#REF!,IF(Batting!#REF!="dnb",0,IF(AND(Batting!#REF!&lt;&gt;"",Batting!#REF!=""),Batting!#REF!-7,0)))</f>
        <v>#REF!</v>
      </c>
      <c r="M44" t="e">
        <f>IF(AND(Batting!#REF!&gt;=0,Batting!#REF!="*"),Batting!#REF!,IF(Batting!#REF!="dnb",0,IF(AND(Batting!#REF!&lt;&gt;"",Batting!#REF!=""),Batting!#REF!-7,0)))</f>
        <v>#REF!</v>
      </c>
      <c r="N44" t="e">
        <f>IF(AND(Batting!#REF!&gt;=0,Batting!#REF!="*"),Batting!#REF!,IF(Batting!#REF!="dnb",0,IF(AND(Batting!#REF!&lt;&gt;"",Batting!#REF!=""),Batting!#REF!-7,0)))</f>
        <v>#REF!</v>
      </c>
      <c r="O44" t="e">
        <f>IF(AND(Batting!#REF!&gt;=0,Batting!#REF!="*"),Batting!#REF!,IF(Batting!#REF!="dnb",0,IF(AND(Batting!#REF!&lt;&gt;"",Batting!#REF!=""),Batting!#REF!-7,0)))</f>
        <v>#REF!</v>
      </c>
      <c r="P44" t="e">
        <f>IF(AND(Batting!#REF!&gt;=0,Batting!#REF!="*"),Batting!#REF!,IF(Batting!#REF!="dnb",0,IF(AND(Batting!#REF!&lt;&gt;"",Batting!#REF!=""),Batting!#REF!-7,0)))</f>
        <v>#REF!</v>
      </c>
      <c r="Q44" t="e">
        <f>IF(AND(Batting!#REF!&gt;=0,Batting!#REF!="*"),Batting!#REF!,IF(Batting!#REF!="dnb",0,IF(AND(Batting!#REF!&lt;&gt;"",Batting!#REF!=""),Batting!#REF!-7,0)))</f>
        <v>#REF!</v>
      </c>
      <c r="R44" t="e">
        <f>IF(AND(Batting!#REF!&gt;=0,Batting!#REF!="*"),Batting!#REF!,IF(Batting!#REF!="dnb",0,IF(AND(Batting!#REF!&lt;&gt;"",Batting!#REF!=""),Batting!#REF!-7,0)))</f>
        <v>#REF!</v>
      </c>
      <c r="S44" t="e">
        <f>IF(AND(Batting!#REF!&gt;=0,Batting!#REF!="*"),Batting!#REF!,IF(Batting!#REF!="dnb",0,IF(AND(Batting!#REF!&lt;&gt;"",Batting!#REF!=""),Batting!#REF!-7,0)))</f>
        <v>#REF!</v>
      </c>
      <c r="T44" t="e">
        <f>IF(AND(Batting!#REF!&gt;=0,Batting!#REF!="*"),Batting!#REF!,IF(Batting!#REF!="dnb",0,IF(AND(Batting!#REF!&lt;&gt;"",Batting!#REF!=""),Batting!#REF!-7,0)))</f>
        <v>#REF!</v>
      </c>
      <c r="U44" t="e">
        <f>IF(AND(Batting!#REF!&gt;=0,Batting!#REF!="*"),Batting!#REF!,IF(Batting!#REF!="dnb",0,IF(AND(Batting!#REF!&lt;&gt;"",Batting!#REF!=""),Batting!#REF!-7,0)))</f>
        <v>#REF!</v>
      </c>
      <c r="V44" t="e">
        <f>IF(AND(Batting!#REF!&gt;=0,Batting!#REF!="*"),Batting!#REF!,IF(Batting!#REF!="dnb",0,IF(AND(Batting!#REF!&lt;&gt;"",Batting!#REF!=""),Batting!#REF!-7,0)))</f>
        <v>#REF!</v>
      </c>
      <c r="W44" t="e">
        <f>IF(AND(Batting!#REF!&gt;=0,Batting!#REF!="*"),Batting!#REF!,IF(Batting!#REF!="dnb",0,IF(AND(Batting!#REF!&lt;&gt;"",Batting!#REF!=""),Batting!#REF!-7,0)))</f>
        <v>#REF!</v>
      </c>
      <c r="X44" t="e">
        <f>IF(AND(Batting!#REF!&gt;=0,Batting!#REF!="*"),Batting!#REF!,IF(Batting!#REF!="dnb",0,IF(AND(Batting!#REF!&lt;&gt;"",Batting!#REF!=""),Batting!#REF!-7,0)))</f>
        <v>#REF!</v>
      </c>
      <c r="Y44" t="e">
        <f>IF(AND(Batting!#REF!&gt;=0,Batting!#REF!="*"),Batting!#REF!,IF(Batting!#REF!="dnb",0,IF(AND(Batting!#REF!&lt;&gt;"",Batting!#REF!=""),Batting!#REF!-7,0)))</f>
        <v>#REF!</v>
      </c>
      <c r="Z44" t="e">
        <f>IF(AND(Batting!#REF!&gt;=0,Batting!#REF!="*"),Batting!#REF!,IF(Batting!#REF!="dnb",0,IF(AND(Batting!#REF!&lt;&gt;"",Batting!#REF!=""),Batting!#REF!-7,0)))</f>
        <v>#REF!</v>
      </c>
      <c r="AA44" t="e">
        <f>IF(AND(Batting!#REF!&gt;=0,Batting!#REF!="*"),Batting!#REF!,IF(Batting!#REF!="dnb",0,IF(AND(Batting!#REF!&lt;&gt;"",Batting!#REF!=""),Batting!#REF!-7,0)))</f>
        <v>#REF!</v>
      </c>
      <c r="AB44" t="e">
        <f t="shared" si="0"/>
        <v>#REF!</v>
      </c>
      <c r="AC44" t="e">
        <f>VLOOKUP($A44,'Club Champion'!$C$4:$AA$59,26,FALSE)-AB44</f>
        <v>#REF!</v>
      </c>
    </row>
    <row r="45" spans="1:29" x14ac:dyDescent="0.25">
      <c r="A45" t="e">
        <f>Batting!#REF!</f>
        <v>#REF!</v>
      </c>
      <c r="B45" t="e">
        <f>IF(AND(Batting!#REF!&gt;=0,Batting!#REF!="*"),Batting!#REF!,IF(Batting!#REF!="dnb",0,IF(AND(Batting!#REF!&lt;&gt;"",Batting!#REF!=""),Batting!#REF!-7,0)))</f>
        <v>#REF!</v>
      </c>
      <c r="C45" t="e">
        <f>IF(AND(Batting!#REF!&gt;=0,Batting!#REF!="*"),Batting!#REF!,IF(Batting!#REF!="dnb",0,IF(AND(Batting!#REF!&lt;&gt;"",Batting!#REF!=""),Batting!#REF!-7,0)))</f>
        <v>#REF!</v>
      </c>
      <c r="D45" t="e">
        <f>IF(AND(Batting!#REF!&gt;=0,Batting!#REF!="*"),Batting!#REF!,IF(Batting!#REF!="dnb",0,IF(AND(Batting!#REF!&lt;&gt;"",Batting!#REF!=""),Batting!#REF!-7,0)))</f>
        <v>#REF!</v>
      </c>
      <c r="E45" t="e">
        <f>IF(AND(Batting!#REF!&gt;=0,Batting!#REF!="*"),Batting!#REF!,IF(Batting!#REF!="dnb",0,IF(AND(Batting!#REF!&lt;&gt;"",Batting!#REF!=""),Batting!#REF!-7,0)))</f>
        <v>#REF!</v>
      </c>
      <c r="F45" t="e">
        <f>IF(AND(Batting!#REF!&gt;=0,Batting!#REF!="*"),Batting!#REF!,IF(Batting!#REF!="dnb",0,IF(AND(Batting!#REF!&lt;&gt;"",Batting!#REF!=""),Batting!#REF!-7,0)))</f>
        <v>#REF!</v>
      </c>
      <c r="G45" t="e">
        <f>IF(AND(Batting!#REF!&gt;=0,Batting!#REF!="*"),Batting!#REF!,IF(Batting!#REF!="dnb",0,IF(AND(Batting!#REF!&lt;&gt;"",Batting!#REF!=""),Batting!#REF!-7,0)))</f>
        <v>#REF!</v>
      </c>
      <c r="H45" t="e">
        <f>IF(AND(Batting!#REF!&gt;=0,Batting!#REF!="*"),Batting!#REF!,IF(Batting!#REF!="dnb",0,IF(AND(Batting!#REF!&lt;&gt;"",Batting!#REF!=""),Batting!#REF!-7,0)))</f>
        <v>#REF!</v>
      </c>
      <c r="I45" t="e">
        <f>IF(AND(Batting!#REF!&gt;=0,Batting!#REF!="*"),Batting!#REF!,IF(Batting!#REF!="dnb",0,IF(AND(Batting!#REF!&lt;&gt;"",Batting!#REF!=""),Batting!#REF!-7,0)))</f>
        <v>#REF!</v>
      </c>
      <c r="J45" t="e">
        <f>IF(AND(Batting!#REF!&gt;=0,Batting!#REF!="*"),Batting!#REF!,IF(Batting!#REF!="dnb",0,IF(AND(Batting!#REF!&lt;&gt;"",Batting!#REF!=""),Batting!#REF!-7,0)))</f>
        <v>#REF!</v>
      </c>
      <c r="K45" t="e">
        <f>IF(AND(Batting!#REF!&gt;=0,Batting!#REF!="*"),Batting!#REF!,IF(Batting!#REF!="dnb",0,IF(AND(Batting!#REF!&lt;&gt;"",Batting!#REF!=""),Batting!#REF!-7,0)))</f>
        <v>#REF!</v>
      </c>
      <c r="L45" t="e">
        <f>IF(AND(Batting!#REF!&gt;=0,Batting!#REF!="*"),Batting!#REF!,IF(Batting!#REF!="dnb",0,IF(AND(Batting!#REF!&lt;&gt;"",Batting!#REF!=""),Batting!#REF!-7,0)))</f>
        <v>#REF!</v>
      </c>
      <c r="M45" t="e">
        <f>IF(AND(Batting!#REF!&gt;=0,Batting!#REF!="*"),Batting!#REF!,IF(Batting!#REF!="dnb",0,IF(AND(Batting!#REF!&lt;&gt;"",Batting!#REF!=""),Batting!#REF!-7,0)))</f>
        <v>#REF!</v>
      </c>
      <c r="N45" t="e">
        <f>IF(AND(Batting!#REF!&gt;=0,Batting!#REF!="*"),Batting!#REF!,IF(Batting!#REF!="dnb",0,IF(AND(Batting!#REF!&lt;&gt;"",Batting!#REF!=""),Batting!#REF!-7,0)))</f>
        <v>#REF!</v>
      </c>
      <c r="O45" t="e">
        <f>IF(AND(Batting!#REF!&gt;=0,Batting!#REF!="*"),Batting!#REF!,IF(Batting!#REF!="dnb",0,IF(AND(Batting!#REF!&lt;&gt;"",Batting!#REF!=""),Batting!#REF!-7,0)))</f>
        <v>#REF!</v>
      </c>
      <c r="P45" t="e">
        <f>IF(AND(Batting!#REF!&gt;=0,Batting!#REF!="*"),Batting!#REF!,IF(Batting!#REF!="dnb",0,IF(AND(Batting!#REF!&lt;&gt;"",Batting!#REF!=""),Batting!#REF!-7,0)))</f>
        <v>#REF!</v>
      </c>
      <c r="Q45" t="e">
        <f>IF(AND(Batting!#REF!&gt;=0,Batting!#REF!="*"),Batting!#REF!,IF(Batting!#REF!="dnb",0,IF(AND(Batting!#REF!&lt;&gt;"",Batting!#REF!=""),Batting!#REF!-7,0)))</f>
        <v>#REF!</v>
      </c>
      <c r="R45" t="e">
        <f>IF(AND(Batting!#REF!&gt;=0,Batting!#REF!="*"),Batting!#REF!,IF(Batting!#REF!="dnb",0,IF(AND(Batting!#REF!&lt;&gt;"",Batting!#REF!=""),Batting!#REF!-7,0)))</f>
        <v>#REF!</v>
      </c>
      <c r="S45" t="e">
        <f>IF(AND(Batting!#REF!&gt;=0,Batting!#REF!="*"),Batting!#REF!,IF(Batting!#REF!="dnb",0,IF(AND(Batting!#REF!&lt;&gt;"",Batting!#REF!=""),Batting!#REF!-7,0)))</f>
        <v>#REF!</v>
      </c>
      <c r="T45" t="e">
        <f>IF(AND(Batting!#REF!&gt;=0,Batting!#REF!="*"),Batting!#REF!,IF(Batting!#REF!="dnb",0,IF(AND(Batting!#REF!&lt;&gt;"",Batting!#REF!=""),Batting!#REF!-7,0)))</f>
        <v>#REF!</v>
      </c>
      <c r="U45" t="e">
        <f>IF(AND(Batting!#REF!&gt;=0,Batting!#REF!="*"),Batting!#REF!,IF(Batting!#REF!="dnb",0,IF(AND(Batting!#REF!&lt;&gt;"",Batting!#REF!=""),Batting!#REF!-7,0)))</f>
        <v>#REF!</v>
      </c>
      <c r="V45" t="e">
        <f>IF(AND(Batting!#REF!&gt;=0,Batting!#REF!="*"),Batting!#REF!,IF(Batting!#REF!="dnb",0,IF(AND(Batting!#REF!&lt;&gt;"",Batting!#REF!=""),Batting!#REF!-7,0)))</f>
        <v>#REF!</v>
      </c>
      <c r="W45" t="e">
        <f>IF(AND(Batting!#REF!&gt;=0,Batting!#REF!="*"),Batting!#REF!,IF(Batting!#REF!="dnb",0,IF(AND(Batting!#REF!&lt;&gt;"",Batting!#REF!=""),Batting!#REF!-7,0)))</f>
        <v>#REF!</v>
      </c>
      <c r="X45" t="e">
        <f>IF(AND(Batting!#REF!&gt;=0,Batting!#REF!="*"),Batting!#REF!,IF(Batting!#REF!="dnb",0,IF(AND(Batting!#REF!&lt;&gt;"",Batting!#REF!=""),Batting!#REF!-7,0)))</f>
        <v>#REF!</v>
      </c>
      <c r="Y45" t="e">
        <f>IF(AND(Batting!#REF!&gt;=0,Batting!#REF!="*"),Batting!#REF!,IF(Batting!#REF!="dnb",0,IF(AND(Batting!#REF!&lt;&gt;"",Batting!#REF!=""),Batting!#REF!-7,0)))</f>
        <v>#REF!</v>
      </c>
      <c r="Z45" t="e">
        <f>IF(AND(Batting!#REF!&gt;=0,Batting!#REF!="*"),Batting!#REF!,IF(Batting!#REF!="dnb",0,IF(AND(Batting!#REF!&lt;&gt;"",Batting!#REF!=""),Batting!#REF!-7,0)))</f>
        <v>#REF!</v>
      </c>
      <c r="AA45" t="e">
        <f>IF(AND(Batting!#REF!&gt;=0,Batting!#REF!="*"),Batting!#REF!,IF(Batting!#REF!="dnb",0,IF(AND(Batting!#REF!&lt;&gt;"",Batting!#REF!=""),Batting!#REF!-7,0)))</f>
        <v>#REF!</v>
      </c>
      <c r="AB45" t="e">
        <f t="shared" si="0"/>
        <v>#REF!</v>
      </c>
      <c r="AC45" t="e">
        <f>VLOOKUP($A45,'Club Champion'!$C$4:$AA$59,26,FALSE)-AB45</f>
        <v>#REF!</v>
      </c>
    </row>
    <row r="46" spans="1:29" x14ac:dyDescent="0.25">
      <c r="A46" t="e">
        <f>Batting!#REF!</f>
        <v>#REF!</v>
      </c>
      <c r="B46" t="e">
        <f>IF(AND(Batting!#REF!&gt;=0,Batting!#REF!="*"),Batting!#REF!,IF(Batting!#REF!="dnb",0,IF(AND(Batting!#REF!&lt;&gt;"",Batting!#REF!=""),Batting!#REF!-7,0)))</f>
        <v>#REF!</v>
      </c>
      <c r="C46" t="e">
        <f>IF(AND(Batting!#REF!&gt;=0,Batting!#REF!="*"),Batting!#REF!,IF(Batting!#REF!="dnb",0,IF(AND(Batting!#REF!&lt;&gt;"",Batting!#REF!=""),Batting!#REF!-7,0)))</f>
        <v>#REF!</v>
      </c>
      <c r="D46" t="e">
        <f>IF(AND(Batting!#REF!&gt;=0,Batting!#REF!="*"),Batting!#REF!,IF(Batting!#REF!="dnb",0,IF(AND(Batting!#REF!&lt;&gt;"",Batting!#REF!=""),Batting!#REF!-7,0)))</f>
        <v>#REF!</v>
      </c>
      <c r="E46" t="e">
        <f>IF(AND(Batting!#REF!&gt;=0,Batting!#REF!="*"),Batting!#REF!,IF(Batting!#REF!="dnb",0,IF(AND(Batting!#REF!&lt;&gt;"",Batting!#REF!=""),Batting!#REF!-7,0)))</f>
        <v>#REF!</v>
      </c>
      <c r="F46" t="e">
        <f>IF(AND(Batting!#REF!&gt;=0,Batting!#REF!="*"),Batting!#REF!,IF(Batting!#REF!="dnb",0,IF(AND(Batting!#REF!&lt;&gt;"",Batting!#REF!=""),Batting!#REF!-7,0)))</f>
        <v>#REF!</v>
      </c>
      <c r="G46" t="e">
        <f>IF(AND(Batting!#REF!&gt;=0,Batting!#REF!="*"),Batting!#REF!,IF(Batting!#REF!="dnb",0,IF(AND(Batting!#REF!&lt;&gt;"",Batting!#REF!=""),Batting!#REF!-7,0)))</f>
        <v>#REF!</v>
      </c>
      <c r="H46" t="e">
        <f>IF(AND(Batting!#REF!&gt;=0,Batting!#REF!="*"),Batting!#REF!,IF(Batting!#REF!="dnb",0,IF(AND(Batting!#REF!&lt;&gt;"",Batting!#REF!=""),Batting!#REF!-7,0)))</f>
        <v>#REF!</v>
      </c>
      <c r="I46" t="e">
        <f>IF(AND(Batting!#REF!&gt;=0,Batting!#REF!="*"),Batting!#REF!,IF(Batting!#REF!="dnb",0,IF(AND(Batting!#REF!&lt;&gt;"",Batting!#REF!=""),Batting!#REF!-7,0)))</f>
        <v>#REF!</v>
      </c>
      <c r="J46" t="e">
        <f>IF(AND(Batting!#REF!&gt;=0,Batting!#REF!="*"),Batting!#REF!,IF(Batting!#REF!="dnb",0,IF(AND(Batting!#REF!&lt;&gt;"",Batting!#REF!=""),Batting!#REF!-7,0)))</f>
        <v>#REF!</v>
      </c>
      <c r="K46" t="e">
        <f>IF(AND(Batting!#REF!&gt;=0,Batting!#REF!="*"),Batting!#REF!,IF(Batting!#REF!="dnb",0,IF(AND(Batting!#REF!&lt;&gt;"",Batting!#REF!=""),Batting!#REF!-7,0)))</f>
        <v>#REF!</v>
      </c>
      <c r="L46" t="e">
        <f>IF(AND(Batting!#REF!&gt;=0,Batting!#REF!="*"),Batting!#REF!,IF(Batting!#REF!="dnb",0,IF(AND(Batting!#REF!&lt;&gt;"",Batting!#REF!=""),Batting!#REF!-7,0)))</f>
        <v>#REF!</v>
      </c>
      <c r="M46" t="e">
        <f>IF(AND(Batting!#REF!&gt;=0,Batting!#REF!="*"),Batting!#REF!,IF(Batting!#REF!="dnb",0,IF(AND(Batting!#REF!&lt;&gt;"",Batting!#REF!=""),Batting!#REF!-7,0)))</f>
        <v>#REF!</v>
      </c>
      <c r="N46" t="e">
        <f>IF(AND(Batting!#REF!&gt;=0,Batting!#REF!="*"),Batting!#REF!,IF(Batting!#REF!="dnb",0,IF(AND(Batting!#REF!&lt;&gt;"",Batting!#REF!=""),Batting!#REF!-7,0)))</f>
        <v>#REF!</v>
      </c>
      <c r="O46" t="e">
        <f>IF(AND(Batting!#REF!&gt;=0,Batting!#REF!="*"),Batting!#REF!,IF(Batting!#REF!="dnb",0,IF(AND(Batting!#REF!&lt;&gt;"",Batting!#REF!=""),Batting!#REF!-7,0)))</f>
        <v>#REF!</v>
      </c>
      <c r="P46" t="e">
        <f>IF(AND(Batting!#REF!&gt;=0,Batting!#REF!="*"),Batting!#REF!,IF(Batting!#REF!="dnb",0,IF(AND(Batting!#REF!&lt;&gt;"",Batting!#REF!=""),Batting!#REF!-7,0)))</f>
        <v>#REF!</v>
      </c>
      <c r="Q46" t="e">
        <f>IF(AND(Batting!#REF!&gt;=0,Batting!#REF!="*"),Batting!#REF!,IF(Batting!#REF!="dnb",0,IF(AND(Batting!#REF!&lt;&gt;"",Batting!#REF!=""),Batting!#REF!-7,0)))</f>
        <v>#REF!</v>
      </c>
      <c r="R46" t="e">
        <f>IF(AND(Batting!#REF!&gt;=0,Batting!#REF!="*"),Batting!#REF!,IF(Batting!#REF!="dnb",0,IF(AND(Batting!#REF!&lt;&gt;"",Batting!#REF!=""),Batting!#REF!-7,0)))</f>
        <v>#REF!</v>
      </c>
      <c r="S46" t="e">
        <f>IF(AND(Batting!#REF!&gt;=0,Batting!#REF!="*"),Batting!#REF!,IF(Batting!#REF!="dnb",0,IF(AND(Batting!#REF!&lt;&gt;"",Batting!#REF!=""),Batting!#REF!-7,0)))</f>
        <v>#REF!</v>
      </c>
      <c r="T46" t="e">
        <f>IF(AND(Batting!#REF!&gt;=0,Batting!#REF!="*"),Batting!#REF!,IF(Batting!#REF!="dnb",0,IF(AND(Batting!#REF!&lt;&gt;"",Batting!#REF!=""),Batting!#REF!-7,0)))</f>
        <v>#REF!</v>
      </c>
      <c r="U46" t="e">
        <f>IF(AND(Batting!#REF!&gt;=0,Batting!#REF!="*"),Batting!#REF!,IF(Batting!#REF!="dnb",0,IF(AND(Batting!#REF!&lt;&gt;"",Batting!#REF!=""),Batting!#REF!-7,0)))</f>
        <v>#REF!</v>
      </c>
      <c r="V46" t="e">
        <f>IF(AND(Batting!#REF!&gt;=0,Batting!#REF!="*"),Batting!#REF!,IF(Batting!#REF!="dnb",0,IF(AND(Batting!#REF!&lt;&gt;"",Batting!#REF!=""),Batting!#REF!-7,0)))</f>
        <v>#REF!</v>
      </c>
      <c r="W46" t="e">
        <f>IF(AND(Batting!#REF!&gt;=0,Batting!#REF!="*"),Batting!#REF!,IF(Batting!#REF!="dnb",0,IF(AND(Batting!#REF!&lt;&gt;"",Batting!#REF!=""),Batting!#REF!-7,0)))</f>
        <v>#REF!</v>
      </c>
      <c r="X46" t="e">
        <f>IF(AND(Batting!#REF!&gt;=0,Batting!#REF!="*"),Batting!#REF!,IF(Batting!#REF!="dnb",0,IF(AND(Batting!#REF!&lt;&gt;"",Batting!#REF!=""),Batting!#REF!-7,0)))</f>
        <v>#REF!</v>
      </c>
      <c r="Y46" t="e">
        <f>IF(AND(Batting!#REF!&gt;=0,Batting!#REF!="*"),Batting!#REF!,IF(Batting!#REF!="dnb",0,IF(AND(Batting!#REF!&lt;&gt;"",Batting!#REF!=""),Batting!#REF!-7,0)))</f>
        <v>#REF!</v>
      </c>
      <c r="Z46" t="e">
        <f>IF(AND(Batting!#REF!&gt;=0,Batting!#REF!="*"),Batting!#REF!,IF(Batting!#REF!="dnb",0,IF(AND(Batting!#REF!&lt;&gt;"",Batting!#REF!=""),Batting!#REF!-7,0)))</f>
        <v>#REF!</v>
      </c>
      <c r="AA46" t="e">
        <f>IF(AND(Batting!#REF!&gt;=0,Batting!#REF!="*"),Batting!#REF!,IF(Batting!#REF!="dnb",0,IF(AND(Batting!#REF!&lt;&gt;"",Batting!#REF!=""),Batting!#REF!-7,0)))</f>
        <v>#REF!</v>
      </c>
      <c r="AB46" t="e">
        <f t="shared" si="0"/>
        <v>#REF!</v>
      </c>
      <c r="AC46" t="e">
        <f>VLOOKUP($A46,'Club Champion'!$C$4:$AA$59,26,FALSE)-AB46</f>
        <v>#REF!</v>
      </c>
    </row>
    <row r="47" spans="1:29" x14ac:dyDescent="0.25">
      <c r="A47" t="e">
        <f>Batting!#REF!</f>
        <v>#REF!</v>
      </c>
      <c r="B47" t="e">
        <f>IF(AND(Batting!#REF!&gt;=0,Batting!#REF!="*"),Batting!#REF!,IF(Batting!#REF!="dnb",0,IF(AND(Batting!#REF!&lt;&gt;"",Batting!#REF!=""),Batting!#REF!-7,0)))</f>
        <v>#REF!</v>
      </c>
      <c r="C47" t="e">
        <f>IF(AND(Batting!#REF!&gt;=0,Batting!#REF!="*"),Batting!#REF!,IF(Batting!#REF!="dnb",0,IF(AND(Batting!#REF!&lt;&gt;"",Batting!#REF!=""),Batting!#REF!-7,0)))</f>
        <v>#REF!</v>
      </c>
      <c r="D47" t="e">
        <f>IF(AND(Batting!#REF!&gt;=0,Batting!#REF!="*"),Batting!#REF!,IF(Batting!#REF!="dnb",0,IF(AND(Batting!#REF!&lt;&gt;"",Batting!#REF!=""),Batting!#REF!-7,0)))</f>
        <v>#REF!</v>
      </c>
      <c r="E47" t="e">
        <f>IF(AND(Batting!#REF!&gt;=0,Batting!#REF!="*"),Batting!#REF!,IF(Batting!#REF!="dnb",0,IF(AND(Batting!#REF!&lt;&gt;"",Batting!#REF!=""),Batting!#REF!-7,0)))</f>
        <v>#REF!</v>
      </c>
      <c r="F47" t="e">
        <f>IF(AND(Batting!#REF!&gt;=0,Batting!#REF!="*"),Batting!#REF!,IF(Batting!#REF!="dnb",0,IF(AND(Batting!#REF!&lt;&gt;"",Batting!#REF!=""),Batting!#REF!-7,0)))</f>
        <v>#REF!</v>
      </c>
      <c r="G47" t="e">
        <f>IF(AND(Batting!#REF!&gt;=0,Batting!#REF!="*"),Batting!#REF!,IF(Batting!#REF!="dnb",0,IF(AND(Batting!#REF!&lt;&gt;"",Batting!#REF!=""),Batting!#REF!-7,0)))</f>
        <v>#REF!</v>
      </c>
      <c r="H47" t="e">
        <f>IF(AND(Batting!#REF!&gt;=0,Batting!#REF!="*"),Batting!#REF!,IF(Batting!#REF!="dnb",0,IF(AND(Batting!#REF!&lt;&gt;"",Batting!#REF!=""),Batting!#REF!-7,0)))</f>
        <v>#REF!</v>
      </c>
      <c r="I47" t="e">
        <f>IF(AND(Batting!#REF!&gt;=0,Batting!#REF!="*"),Batting!#REF!,IF(Batting!#REF!="dnb",0,IF(AND(Batting!#REF!&lt;&gt;"",Batting!#REF!=""),Batting!#REF!-7,0)))</f>
        <v>#REF!</v>
      </c>
      <c r="J47" t="e">
        <f>IF(AND(Batting!#REF!&gt;=0,Batting!#REF!="*"),Batting!#REF!,IF(Batting!#REF!="dnb",0,IF(AND(Batting!#REF!&lt;&gt;"",Batting!#REF!=""),Batting!#REF!-7,0)))</f>
        <v>#REF!</v>
      </c>
      <c r="K47" t="e">
        <f>IF(AND(Batting!#REF!&gt;=0,Batting!#REF!="*"),Batting!#REF!,IF(Batting!#REF!="dnb",0,IF(AND(Batting!#REF!&lt;&gt;"",Batting!#REF!=""),Batting!#REF!-7,0)))</f>
        <v>#REF!</v>
      </c>
      <c r="L47" t="e">
        <f>IF(AND(Batting!#REF!&gt;=0,Batting!#REF!="*"),Batting!#REF!,IF(Batting!#REF!="dnb",0,IF(AND(Batting!#REF!&lt;&gt;"",Batting!#REF!=""),Batting!#REF!-7,0)))</f>
        <v>#REF!</v>
      </c>
      <c r="M47" t="e">
        <f>IF(AND(Batting!#REF!&gt;=0,Batting!#REF!="*"),Batting!#REF!,IF(Batting!#REF!="dnb",0,IF(AND(Batting!#REF!&lt;&gt;"",Batting!#REF!=""),Batting!#REF!-7,0)))</f>
        <v>#REF!</v>
      </c>
      <c r="N47" t="e">
        <f>IF(AND(Batting!#REF!&gt;=0,Batting!#REF!="*"),Batting!#REF!,IF(Batting!#REF!="dnb",0,IF(AND(Batting!#REF!&lt;&gt;"",Batting!#REF!=""),Batting!#REF!-7,0)))</f>
        <v>#REF!</v>
      </c>
      <c r="O47" t="e">
        <f>IF(AND(Batting!#REF!&gt;=0,Batting!#REF!="*"),Batting!#REF!,IF(Batting!#REF!="dnb",0,IF(AND(Batting!#REF!&lt;&gt;"",Batting!#REF!=""),Batting!#REF!-7,0)))</f>
        <v>#REF!</v>
      </c>
      <c r="P47" t="e">
        <f>IF(AND(Batting!#REF!&gt;=0,Batting!#REF!="*"),Batting!#REF!,IF(Batting!#REF!="dnb",0,IF(AND(Batting!#REF!&lt;&gt;"",Batting!#REF!=""),Batting!#REF!-7,0)))</f>
        <v>#REF!</v>
      </c>
      <c r="Q47" t="e">
        <f>IF(AND(Batting!#REF!&gt;=0,Batting!#REF!="*"),Batting!#REF!,IF(Batting!#REF!="dnb",0,IF(AND(Batting!#REF!&lt;&gt;"",Batting!#REF!=""),Batting!#REF!-7,0)))</f>
        <v>#REF!</v>
      </c>
      <c r="R47" t="e">
        <f>IF(AND(Batting!#REF!&gt;=0,Batting!#REF!="*"),Batting!#REF!,IF(Batting!#REF!="dnb",0,IF(AND(Batting!#REF!&lt;&gt;"",Batting!#REF!=""),Batting!#REF!-7,0)))</f>
        <v>#REF!</v>
      </c>
      <c r="S47" t="e">
        <f>IF(AND(Batting!#REF!&gt;=0,Batting!#REF!="*"),Batting!#REF!,IF(Batting!#REF!="dnb",0,IF(AND(Batting!#REF!&lt;&gt;"",Batting!#REF!=""),Batting!#REF!-7,0)))</f>
        <v>#REF!</v>
      </c>
      <c r="T47" t="e">
        <f>IF(AND(Batting!#REF!&gt;=0,Batting!#REF!="*"),Batting!#REF!,IF(Batting!#REF!="dnb",0,IF(AND(Batting!#REF!&lt;&gt;"",Batting!#REF!=""),Batting!#REF!-7,0)))</f>
        <v>#REF!</v>
      </c>
      <c r="U47" t="e">
        <f>IF(AND(Batting!#REF!&gt;=0,Batting!#REF!="*"),Batting!#REF!,IF(Batting!#REF!="dnb",0,IF(AND(Batting!#REF!&lt;&gt;"",Batting!#REF!=""),Batting!#REF!-7,0)))</f>
        <v>#REF!</v>
      </c>
      <c r="V47" t="e">
        <f>IF(AND(Batting!#REF!&gt;=0,Batting!#REF!="*"),Batting!#REF!,IF(Batting!#REF!="dnb",0,IF(AND(Batting!#REF!&lt;&gt;"",Batting!#REF!=""),Batting!#REF!-7,0)))</f>
        <v>#REF!</v>
      </c>
      <c r="W47" t="e">
        <f>IF(AND(Batting!#REF!&gt;=0,Batting!#REF!="*"),Batting!#REF!,IF(Batting!#REF!="dnb",0,IF(AND(Batting!#REF!&lt;&gt;"",Batting!#REF!=""),Batting!#REF!-7,0)))</f>
        <v>#REF!</v>
      </c>
      <c r="X47" t="e">
        <f>IF(AND(Batting!#REF!&gt;=0,Batting!#REF!="*"),Batting!#REF!,IF(Batting!#REF!="dnb",0,IF(AND(Batting!#REF!&lt;&gt;"",Batting!#REF!=""),Batting!#REF!-7,0)))</f>
        <v>#REF!</v>
      </c>
      <c r="Y47" t="e">
        <f>IF(AND(Batting!#REF!&gt;=0,Batting!#REF!="*"),Batting!#REF!,IF(Batting!#REF!="dnb",0,IF(AND(Batting!#REF!&lt;&gt;"",Batting!#REF!=""),Batting!#REF!-7,0)))</f>
        <v>#REF!</v>
      </c>
      <c r="Z47" t="e">
        <f>IF(AND(Batting!#REF!&gt;=0,Batting!#REF!="*"),Batting!#REF!,IF(Batting!#REF!="dnb",0,IF(AND(Batting!#REF!&lt;&gt;"",Batting!#REF!=""),Batting!#REF!-7,0)))</f>
        <v>#REF!</v>
      </c>
      <c r="AA47" t="e">
        <f>IF(AND(Batting!#REF!&gt;=0,Batting!#REF!="*"),Batting!#REF!,IF(Batting!#REF!="dnb",0,IF(AND(Batting!#REF!&lt;&gt;"",Batting!#REF!=""),Batting!#REF!-7,0)))</f>
        <v>#REF!</v>
      </c>
      <c r="AB47" t="e">
        <f t="shared" si="0"/>
        <v>#REF!</v>
      </c>
      <c r="AC47" t="e">
        <f>VLOOKUP($A47,'Club Champion'!$C$4:$AA$59,26,FALSE)-AB47</f>
        <v>#REF!</v>
      </c>
    </row>
    <row r="48" spans="1:29" x14ac:dyDescent="0.25">
      <c r="A48" t="e">
        <f>Batting!#REF!</f>
        <v>#REF!</v>
      </c>
      <c r="B48" t="e">
        <f>IF(AND(Batting!#REF!&gt;=0,Batting!#REF!="*"),Batting!#REF!,IF(Batting!#REF!="dnb",0,IF(AND(Batting!#REF!&lt;&gt;"",Batting!#REF!=""),Batting!#REF!-7,0)))</f>
        <v>#REF!</v>
      </c>
      <c r="C48" t="e">
        <f>IF(AND(Batting!#REF!&gt;=0,Batting!#REF!="*"),Batting!#REF!,IF(Batting!#REF!="dnb",0,IF(AND(Batting!#REF!&lt;&gt;"",Batting!#REF!=""),Batting!#REF!-7,0)))</f>
        <v>#REF!</v>
      </c>
      <c r="D48" t="e">
        <f>IF(AND(Batting!#REF!&gt;=0,Batting!#REF!="*"),Batting!#REF!,IF(Batting!#REF!="dnb",0,IF(AND(Batting!#REF!&lt;&gt;"",Batting!#REF!=""),Batting!#REF!-7,0)))</f>
        <v>#REF!</v>
      </c>
      <c r="E48" t="e">
        <f>IF(AND(Batting!#REF!&gt;=0,Batting!#REF!="*"),Batting!#REF!,IF(Batting!#REF!="dnb",0,IF(AND(Batting!#REF!&lt;&gt;"",Batting!#REF!=""),Batting!#REF!-7,0)))</f>
        <v>#REF!</v>
      </c>
      <c r="F48" t="e">
        <f>IF(AND(Batting!#REF!&gt;=0,Batting!#REF!="*"),Batting!#REF!,IF(Batting!#REF!="dnb",0,IF(AND(Batting!#REF!&lt;&gt;"",Batting!#REF!=""),Batting!#REF!-7,0)))</f>
        <v>#REF!</v>
      </c>
      <c r="G48" t="e">
        <f>IF(AND(Batting!#REF!&gt;=0,Batting!#REF!="*"),Batting!#REF!,IF(Batting!#REF!="dnb",0,IF(AND(Batting!#REF!&lt;&gt;"",Batting!#REF!=""),Batting!#REF!-7,0)))</f>
        <v>#REF!</v>
      </c>
      <c r="H48" t="e">
        <f>IF(AND(Batting!#REF!&gt;=0,Batting!#REF!="*"),Batting!#REF!,IF(Batting!#REF!="dnb",0,IF(AND(Batting!#REF!&lt;&gt;"",Batting!#REF!=""),Batting!#REF!-7,0)))</f>
        <v>#REF!</v>
      </c>
      <c r="I48" t="e">
        <f>IF(AND(Batting!#REF!&gt;=0,Batting!#REF!="*"),Batting!#REF!,IF(Batting!#REF!="dnb",0,IF(AND(Batting!#REF!&lt;&gt;"",Batting!#REF!=""),Batting!#REF!-7,0)))</f>
        <v>#REF!</v>
      </c>
      <c r="J48" t="e">
        <f>IF(AND(Batting!#REF!&gt;=0,Batting!#REF!="*"),Batting!#REF!,IF(Batting!#REF!="dnb",0,IF(AND(Batting!#REF!&lt;&gt;"",Batting!#REF!=""),Batting!#REF!-7,0)))</f>
        <v>#REF!</v>
      </c>
      <c r="K48" t="e">
        <f>IF(AND(Batting!#REF!&gt;=0,Batting!#REF!="*"),Batting!#REF!,IF(Batting!#REF!="dnb",0,IF(AND(Batting!#REF!&lt;&gt;"",Batting!#REF!=""),Batting!#REF!-7,0)))</f>
        <v>#REF!</v>
      </c>
      <c r="L48" t="e">
        <f>IF(AND(Batting!#REF!&gt;=0,Batting!#REF!="*"),Batting!#REF!,IF(Batting!#REF!="dnb",0,IF(AND(Batting!#REF!&lt;&gt;"",Batting!#REF!=""),Batting!#REF!-7,0)))</f>
        <v>#REF!</v>
      </c>
      <c r="M48" t="e">
        <f>IF(AND(Batting!#REF!&gt;=0,Batting!#REF!="*"),Batting!#REF!,IF(Batting!#REF!="dnb",0,IF(AND(Batting!#REF!&lt;&gt;"",Batting!#REF!=""),Batting!#REF!-7,0)))</f>
        <v>#REF!</v>
      </c>
      <c r="N48" t="e">
        <f>IF(AND(Batting!#REF!&gt;=0,Batting!#REF!="*"),Batting!#REF!,IF(Batting!#REF!="dnb",0,IF(AND(Batting!#REF!&lt;&gt;"",Batting!#REF!=""),Batting!#REF!-7,0)))</f>
        <v>#REF!</v>
      </c>
      <c r="O48" t="e">
        <f>IF(AND(Batting!#REF!&gt;=0,Batting!#REF!="*"),Batting!#REF!,IF(Batting!#REF!="dnb",0,IF(AND(Batting!#REF!&lt;&gt;"",Batting!#REF!=""),Batting!#REF!-7,0)))</f>
        <v>#REF!</v>
      </c>
      <c r="P48" t="e">
        <f>IF(AND(Batting!#REF!&gt;=0,Batting!#REF!="*"),Batting!#REF!,IF(Batting!#REF!="dnb",0,IF(AND(Batting!#REF!&lt;&gt;"",Batting!#REF!=""),Batting!#REF!-7,0)))</f>
        <v>#REF!</v>
      </c>
      <c r="Q48" t="e">
        <f>IF(AND(Batting!#REF!&gt;=0,Batting!#REF!="*"),Batting!#REF!,IF(Batting!#REF!="dnb",0,IF(AND(Batting!#REF!&lt;&gt;"",Batting!#REF!=""),Batting!#REF!-7,0)))</f>
        <v>#REF!</v>
      </c>
      <c r="R48" t="e">
        <f>IF(AND(Batting!#REF!&gt;=0,Batting!#REF!="*"),Batting!#REF!,IF(Batting!#REF!="dnb",0,IF(AND(Batting!#REF!&lt;&gt;"",Batting!#REF!=""),Batting!#REF!-7,0)))</f>
        <v>#REF!</v>
      </c>
      <c r="S48" t="e">
        <f>IF(AND(Batting!#REF!&gt;=0,Batting!#REF!="*"),Batting!#REF!,IF(Batting!#REF!="dnb",0,IF(AND(Batting!#REF!&lt;&gt;"",Batting!#REF!=""),Batting!#REF!-7,0)))</f>
        <v>#REF!</v>
      </c>
      <c r="T48" t="e">
        <f>IF(AND(Batting!#REF!&gt;=0,Batting!#REF!="*"),Batting!#REF!,IF(Batting!#REF!="dnb",0,IF(AND(Batting!#REF!&lt;&gt;"",Batting!#REF!=""),Batting!#REF!-7,0)))</f>
        <v>#REF!</v>
      </c>
      <c r="U48" t="e">
        <f>IF(AND(Batting!#REF!&gt;=0,Batting!#REF!="*"),Batting!#REF!,IF(Batting!#REF!="dnb",0,IF(AND(Batting!#REF!&lt;&gt;"",Batting!#REF!=""),Batting!#REF!-7,0)))</f>
        <v>#REF!</v>
      </c>
      <c r="V48" t="e">
        <f>IF(AND(Batting!#REF!&gt;=0,Batting!#REF!="*"),Batting!#REF!,IF(Batting!#REF!="dnb",0,IF(AND(Batting!#REF!&lt;&gt;"",Batting!#REF!=""),Batting!#REF!-7,0)))</f>
        <v>#REF!</v>
      </c>
      <c r="W48" t="e">
        <f>IF(AND(Batting!#REF!&gt;=0,Batting!#REF!="*"),Batting!#REF!,IF(Batting!#REF!="dnb",0,IF(AND(Batting!#REF!&lt;&gt;"",Batting!#REF!=""),Batting!#REF!-7,0)))</f>
        <v>#REF!</v>
      </c>
      <c r="X48" t="e">
        <f>IF(AND(Batting!#REF!&gt;=0,Batting!#REF!="*"),Batting!#REF!,IF(Batting!#REF!="dnb",0,IF(AND(Batting!#REF!&lt;&gt;"",Batting!#REF!=""),Batting!#REF!-7,0)))</f>
        <v>#REF!</v>
      </c>
      <c r="Y48" t="e">
        <f>IF(AND(Batting!#REF!&gt;=0,Batting!#REF!="*"),Batting!#REF!,IF(Batting!#REF!="dnb",0,IF(AND(Batting!#REF!&lt;&gt;"",Batting!#REF!=""),Batting!#REF!-7,0)))</f>
        <v>#REF!</v>
      </c>
      <c r="Z48" t="e">
        <f>IF(AND(Batting!#REF!&gt;=0,Batting!#REF!="*"),Batting!#REF!,IF(Batting!#REF!="dnb",0,IF(AND(Batting!#REF!&lt;&gt;"",Batting!#REF!=""),Batting!#REF!-7,0)))</f>
        <v>#REF!</v>
      </c>
      <c r="AA48" t="e">
        <f>IF(AND(Batting!#REF!&gt;=0,Batting!#REF!="*"),Batting!#REF!,IF(Batting!#REF!="dnb",0,IF(AND(Batting!#REF!&lt;&gt;"",Batting!#REF!=""),Batting!#REF!-7,0)))</f>
        <v>#REF!</v>
      </c>
      <c r="AB48" t="e">
        <f t="shared" si="0"/>
        <v>#REF!</v>
      </c>
      <c r="AC48" t="e">
        <f>VLOOKUP($A48,'Club Champion'!$C$4:$AA$59,26,FALSE)-AB48</f>
        <v>#REF!</v>
      </c>
    </row>
    <row r="49" spans="1:29" x14ac:dyDescent="0.25">
      <c r="A49" t="e">
        <f>Batting!#REF!</f>
        <v>#REF!</v>
      </c>
      <c r="B49" t="e">
        <f>IF(AND(Batting!#REF!&gt;=0,Batting!#REF!="*"),Batting!#REF!,IF(Batting!#REF!="dnb",0,IF(AND(Batting!#REF!&lt;&gt;"",Batting!#REF!=""),Batting!#REF!-7,0)))</f>
        <v>#REF!</v>
      </c>
      <c r="C49" t="e">
        <f>IF(AND(Batting!#REF!&gt;=0,Batting!#REF!="*"),Batting!#REF!,IF(Batting!#REF!="dnb",0,IF(AND(Batting!#REF!&lt;&gt;"",Batting!#REF!=""),Batting!#REF!-7,0)))</f>
        <v>#REF!</v>
      </c>
      <c r="D49" t="e">
        <f>IF(AND(Batting!#REF!&gt;=0,Batting!#REF!="*"),Batting!#REF!,IF(Batting!#REF!="dnb",0,IF(AND(Batting!#REF!&lt;&gt;"",Batting!#REF!=""),Batting!#REF!-7,0)))</f>
        <v>#REF!</v>
      </c>
      <c r="E49" t="e">
        <f>IF(AND(Batting!#REF!&gt;=0,Batting!#REF!="*"),Batting!#REF!,IF(Batting!#REF!="dnb",0,IF(AND(Batting!#REF!&lt;&gt;"",Batting!#REF!=""),Batting!#REF!-7,0)))</f>
        <v>#REF!</v>
      </c>
      <c r="F49" t="e">
        <f>IF(AND(Batting!#REF!&gt;=0,Batting!#REF!="*"),Batting!#REF!,IF(Batting!#REF!="dnb",0,IF(AND(Batting!#REF!&lt;&gt;"",Batting!#REF!=""),Batting!#REF!-7,0)))</f>
        <v>#REF!</v>
      </c>
      <c r="G49" t="e">
        <f>IF(AND(Batting!#REF!&gt;=0,Batting!#REF!="*"),Batting!#REF!,IF(Batting!#REF!="dnb",0,IF(AND(Batting!#REF!&lt;&gt;"",Batting!#REF!=""),Batting!#REF!-7,0)))</f>
        <v>#REF!</v>
      </c>
      <c r="H49" t="e">
        <f>IF(AND(Batting!#REF!&gt;=0,Batting!#REF!="*"),Batting!#REF!,IF(Batting!#REF!="dnb",0,IF(AND(Batting!#REF!&lt;&gt;"",Batting!#REF!=""),Batting!#REF!-7,0)))</f>
        <v>#REF!</v>
      </c>
      <c r="I49" t="e">
        <f>IF(AND(Batting!#REF!&gt;=0,Batting!#REF!="*"),Batting!#REF!,IF(Batting!#REF!="dnb",0,IF(AND(Batting!#REF!&lt;&gt;"",Batting!#REF!=""),Batting!#REF!-7,0)))</f>
        <v>#REF!</v>
      </c>
      <c r="J49" t="e">
        <f>IF(AND(Batting!#REF!&gt;=0,Batting!#REF!="*"),Batting!#REF!,IF(Batting!#REF!="dnb",0,IF(AND(Batting!#REF!&lt;&gt;"",Batting!#REF!=""),Batting!#REF!-7,0)))</f>
        <v>#REF!</v>
      </c>
      <c r="K49" t="e">
        <f>IF(AND(Batting!#REF!&gt;=0,Batting!#REF!="*"),Batting!#REF!,IF(Batting!#REF!="dnb",0,IF(AND(Batting!#REF!&lt;&gt;"",Batting!#REF!=""),Batting!#REF!-7,0)))</f>
        <v>#REF!</v>
      </c>
      <c r="L49" t="e">
        <f>IF(AND(Batting!#REF!&gt;=0,Batting!#REF!="*"),Batting!#REF!,IF(Batting!#REF!="dnb",0,IF(AND(Batting!#REF!&lt;&gt;"",Batting!#REF!=""),Batting!#REF!-7,0)))</f>
        <v>#REF!</v>
      </c>
      <c r="M49" t="e">
        <f>IF(AND(Batting!#REF!&gt;=0,Batting!#REF!="*"),Batting!#REF!,IF(Batting!#REF!="dnb",0,IF(AND(Batting!#REF!&lt;&gt;"",Batting!#REF!=""),Batting!#REF!-7,0)))</f>
        <v>#REF!</v>
      </c>
      <c r="N49" t="e">
        <f>IF(AND(Batting!#REF!&gt;=0,Batting!#REF!="*"),Batting!#REF!,IF(Batting!#REF!="dnb",0,IF(AND(Batting!#REF!&lt;&gt;"",Batting!#REF!=""),Batting!#REF!-7,0)))</f>
        <v>#REF!</v>
      </c>
      <c r="O49" t="e">
        <f>IF(AND(Batting!#REF!&gt;=0,Batting!#REF!="*"),Batting!#REF!,IF(Batting!#REF!="dnb",0,IF(AND(Batting!#REF!&lt;&gt;"",Batting!#REF!=""),Batting!#REF!-7,0)))</f>
        <v>#REF!</v>
      </c>
      <c r="P49" t="e">
        <f>IF(AND(Batting!#REF!&gt;=0,Batting!#REF!="*"),Batting!#REF!,IF(Batting!#REF!="dnb",0,IF(AND(Batting!#REF!&lt;&gt;"",Batting!#REF!=""),Batting!#REF!-7,0)))</f>
        <v>#REF!</v>
      </c>
      <c r="Q49" t="e">
        <f>IF(AND(Batting!#REF!&gt;=0,Batting!#REF!="*"),Batting!#REF!,IF(Batting!#REF!="dnb",0,IF(AND(Batting!#REF!&lt;&gt;"",Batting!#REF!=""),Batting!#REF!-7,0)))</f>
        <v>#REF!</v>
      </c>
      <c r="R49" t="e">
        <f>IF(AND(Batting!#REF!&gt;=0,Batting!#REF!="*"),Batting!#REF!,IF(Batting!#REF!="dnb",0,IF(AND(Batting!#REF!&lt;&gt;"",Batting!#REF!=""),Batting!#REF!-7,0)))</f>
        <v>#REF!</v>
      </c>
      <c r="S49" t="e">
        <f>IF(AND(Batting!#REF!&gt;=0,Batting!#REF!="*"),Batting!#REF!,IF(Batting!#REF!="dnb",0,IF(AND(Batting!#REF!&lt;&gt;"",Batting!#REF!=""),Batting!#REF!-7,0)))</f>
        <v>#REF!</v>
      </c>
      <c r="T49" t="e">
        <f>IF(AND(Batting!#REF!&gt;=0,Batting!#REF!="*"),Batting!#REF!,IF(Batting!#REF!="dnb",0,IF(AND(Batting!#REF!&lt;&gt;"",Batting!#REF!=""),Batting!#REF!-7,0)))</f>
        <v>#REF!</v>
      </c>
      <c r="U49" t="e">
        <f>IF(AND(Batting!#REF!&gt;=0,Batting!#REF!="*"),Batting!#REF!,IF(Batting!#REF!="dnb",0,IF(AND(Batting!#REF!&lt;&gt;"",Batting!#REF!=""),Batting!#REF!-7,0)))</f>
        <v>#REF!</v>
      </c>
      <c r="V49" t="e">
        <f>IF(AND(Batting!#REF!&gt;=0,Batting!#REF!="*"),Batting!#REF!,IF(Batting!#REF!="dnb",0,IF(AND(Batting!#REF!&lt;&gt;"",Batting!#REF!=""),Batting!#REF!-7,0)))</f>
        <v>#REF!</v>
      </c>
      <c r="W49" t="e">
        <f>IF(AND(Batting!#REF!&gt;=0,Batting!#REF!="*"),Batting!#REF!,IF(Batting!#REF!="dnb",0,IF(AND(Batting!#REF!&lt;&gt;"",Batting!#REF!=""),Batting!#REF!-7,0)))</f>
        <v>#REF!</v>
      </c>
      <c r="X49" t="e">
        <f>IF(AND(Batting!#REF!&gt;=0,Batting!#REF!="*"),Batting!#REF!,IF(Batting!#REF!="dnb",0,IF(AND(Batting!#REF!&lt;&gt;"",Batting!#REF!=""),Batting!#REF!-7,0)))</f>
        <v>#REF!</v>
      </c>
      <c r="Y49" t="e">
        <f>IF(AND(Batting!#REF!&gt;=0,Batting!#REF!="*"),Batting!#REF!,IF(Batting!#REF!="dnb",0,IF(AND(Batting!#REF!&lt;&gt;"",Batting!#REF!=""),Batting!#REF!-7,0)))</f>
        <v>#REF!</v>
      </c>
      <c r="Z49" t="e">
        <f>IF(AND(Batting!#REF!&gt;=0,Batting!#REF!="*"),Batting!#REF!,IF(Batting!#REF!="dnb",0,IF(AND(Batting!#REF!&lt;&gt;"",Batting!#REF!=""),Batting!#REF!-7,0)))</f>
        <v>#REF!</v>
      </c>
      <c r="AA49" t="e">
        <f>IF(AND(Batting!#REF!&gt;=0,Batting!#REF!="*"),Batting!#REF!,IF(Batting!#REF!="dnb",0,IF(AND(Batting!#REF!&lt;&gt;"",Batting!#REF!=""),Batting!#REF!-7,0)))</f>
        <v>#REF!</v>
      </c>
      <c r="AB49" t="e">
        <f>SUM(B49:AA49)</f>
        <v>#REF!</v>
      </c>
      <c r="AC49" t="e">
        <f>VLOOKUP($A49,'Club Champion'!$C$4:$AA$59,26,FALSE)-AB49</f>
        <v>#REF!</v>
      </c>
    </row>
    <row r="50" spans="1:29" x14ac:dyDescent="0.25">
      <c r="A50" t="e">
        <f>Batting!#REF!</f>
        <v>#REF!</v>
      </c>
      <c r="B50" t="e">
        <f>IF(AND(Batting!#REF!&gt;=0,Batting!#REF!="*"),Batting!#REF!,IF(Batting!#REF!="dnb",0,IF(AND(Batting!#REF!&lt;&gt;"",Batting!#REF!=""),Batting!#REF!-7,0)))</f>
        <v>#REF!</v>
      </c>
      <c r="C50" t="e">
        <f>IF(AND(Batting!#REF!&gt;=0,Batting!#REF!="*"),Batting!#REF!,IF(Batting!#REF!="dnb",0,IF(AND(Batting!#REF!&lt;&gt;"",Batting!#REF!=""),Batting!#REF!-7,0)))</f>
        <v>#REF!</v>
      </c>
      <c r="D50" t="e">
        <f>IF(AND(Batting!#REF!&gt;=0,Batting!#REF!="*"),Batting!#REF!,IF(Batting!#REF!="dnb",0,IF(AND(Batting!#REF!&lt;&gt;"",Batting!#REF!=""),Batting!#REF!-7,0)))</f>
        <v>#REF!</v>
      </c>
      <c r="E50" t="e">
        <f>IF(AND(Batting!#REF!&gt;=0,Batting!#REF!="*"),Batting!#REF!,IF(Batting!#REF!="dnb",0,IF(AND(Batting!#REF!&lt;&gt;"",Batting!#REF!=""),Batting!#REF!-7,0)))</f>
        <v>#REF!</v>
      </c>
      <c r="F50" t="e">
        <f>IF(AND(Batting!#REF!&gt;=0,Batting!#REF!="*"),Batting!#REF!,IF(Batting!#REF!="dnb",0,IF(AND(Batting!#REF!&lt;&gt;"",Batting!#REF!=""),Batting!#REF!-7,0)))</f>
        <v>#REF!</v>
      </c>
      <c r="G50" t="e">
        <f>IF(AND(Batting!#REF!&gt;=0,Batting!#REF!="*"),Batting!#REF!,IF(Batting!#REF!="dnb",0,IF(AND(Batting!#REF!&lt;&gt;"",Batting!#REF!=""),Batting!#REF!-7,0)))</f>
        <v>#REF!</v>
      </c>
      <c r="H50" t="e">
        <f>IF(AND(Batting!#REF!&gt;=0,Batting!#REF!="*"),Batting!#REF!,IF(Batting!#REF!="dnb",0,IF(AND(Batting!#REF!&lt;&gt;"",Batting!#REF!=""),Batting!#REF!-7,0)))</f>
        <v>#REF!</v>
      </c>
      <c r="I50" t="e">
        <f>IF(AND(Batting!#REF!&gt;=0,Batting!#REF!="*"),Batting!#REF!,IF(Batting!#REF!="dnb",0,IF(AND(Batting!#REF!&lt;&gt;"",Batting!#REF!=""),Batting!#REF!-7,0)))</f>
        <v>#REF!</v>
      </c>
      <c r="J50" t="e">
        <f>IF(AND(Batting!#REF!&gt;=0,Batting!#REF!="*"),Batting!#REF!,IF(Batting!#REF!="dnb",0,IF(AND(Batting!#REF!&lt;&gt;"",Batting!#REF!=""),Batting!#REF!-7,0)))</f>
        <v>#REF!</v>
      </c>
      <c r="K50" t="e">
        <f>IF(AND(Batting!#REF!&gt;=0,Batting!#REF!="*"),Batting!#REF!,IF(Batting!#REF!="dnb",0,IF(AND(Batting!#REF!&lt;&gt;"",Batting!#REF!=""),Batting!#REF!-7,0)))</f>
        <v>#REF!</v>
      </c>
      <c r="L50" t="e">
        <f>IF(AND(Batting!#REF!&gt;=0,Batting!#REF!="*"),Batting!#REF!,IF(Batting!#REF!="dnb",0,IF(AND(Batting!#REF!&lt;&gt;"",Batting!#REF!=""),Batting!#REF!-7,0)))</f>
        <v>#REF!</v>
      </c>
      <c r="M50" t="e">
        <f>IF(AND(Batting!#REF!&gt;=0,Batting!#REF!="*"),Batting!#REF!,IF(Batting!#REF!="dnb",0,IF(AND(Batting!#REF!&lt;&gt;"",Batting!#REF!=""),Batting!#REF!-7,0)))</f>
        <v>#REF!</v>
      </c>
      <c r="N50" t="e">
        <f>IF(AND(Batting!#REF!&gt;=0,Batting!#REF!="*"),Batting!#REF!,IF(Batting!#REF!="dnb",0,IF(AND(Batting!#REF!&lt;&gt;"",Batting!#REF!=""),Batting!#REF!-7,0)))</f>
        <v>#REF!</v>
      </c>
      <c r="O50" t="e">
        <f>IF(AND(Batting!#REF!&gt;=0,Batting!#REF!="*"),Batting!#REF!,IF(Batting!#REF!="dnb",0,IF(AND(Batting!#REF!&lt;&gt;"",Batting!#REF!=""),Batting!#REF!-7,0)))</f>
        <v>#REF!</v>
      </c>
      <c r="P50" t="e">
        <f>IF(AND(Batting!#REF!&gt;=0,Batting!#REF!="*"),Batting!#REF!,IF(Batting!#REF!="dnb",0,IF(AND(Batting!#REF!&lt;&gt;"",Batting!#REF!=""),Batting!#REF!-7,0)))</f>
        <v>#REF!</v>
      </c>
      <c r="Q50" t="e">
        <f>IF(AND(Batting!#REF!&gt;=0,Batting!#REF!="*"),Batting!#REF!,IF(Batting!#REF!="dnb",0,IF(AND(Batting!#REF!&lt;&gt;"",Batting!#REF!=""),Batting!#REF!-7,0)))</f>
        <v>#REF!</v>
      </c>
      <c r="R50" t="e">
        <f>IF(AND(Batting!#REF!&gt;=0,Batting!#REF!="*"),Batting!#REF!,IF(Batting!#REF!="dnb",0,IF(AND(Batting!#REF!&lt;&gt;"",Batting!#REF!=""),Batting!#REF!-7,0)))</f>
        <v>#REF!</v>
      </c>
      <c r="S50" t="e">
        <f>IF(AND(Batting!#REF!&gt;=0,Batting!#REF!="*"),Batting!#REF!,IF(Batting!#REF!="dnb",0,IF(AND(Batting!#REF!&lt;&gt;"",Batting!#REF!=""),Batting!#REF!-7,0)))</f>
        <v>#REF!</v>
      </c>
      <c r="T50" t="e">
        <f>IF(AND(Batting!#REF!&gt;=0,Batting!#REF!="*"),Batting!#REF!,IF(Batting!#REF!="dnb",0,IF(AND(Batting!#REF!&lt;&gt;"",Batting!#REF!=""),Batting!#REF!-7,0)))</f>
        <v>#REF!</v>
      </c>
      <c r="U50" t="e">
        <f>IF(AND(Batting!#REF!&gt;=0,Batting!#REF!="*"),Batting!#REF!,IF(Batting!#REF!="dnb",0,IF(AND(Batting!#REF!&lt;&gt;"",Batting!#REF!=""),Batting!#REF!-7,0)))</f>
        <v>#REF!</v>
      </c>
      <c r="V50" t="e">
        <f>IF(AND(Batting!#REF!&gt;=0,Batting!#REF!="*"),Batting!#REF!,IF(Batting!#REF!="dnb",0,IF(AND(Batting!#REF!&lt;&gt;"",Batting!#REF!=""),Batting!#REF!-7,0)))</f>
        <v>#REF!</v>
      </c>
      <c r="W50" t="e">
        <f>IF(AND(Batting!#REF!&gt;=0,Batting!#REF!="*"),Batting!#REF!,IF(Batting!#REF!="dnb",0,IF(AND(Batting!#REF!&lt;&gt;"",Batting!#REF!=""),Batting!#REF!-7,0)))</f>
        <v>#REF!</v>
      </c>
      <c r="X50" t="e">
        <f>IF(AND(Batting!#REF!&gt;=0,Batting!#REF!="*"),Batting!#REF!,IF(Batting!#REF!="dnb",0,IF(AND(Batting!#REF!&lt;&gt;"",Batting!#REF!=""),Batting!#REF!-7,0)))</f>
        <v>#REF!</v>
      </c>
      <c r="Y50" t="e">
        <f>IF(AND(Batting!#REF!&gt;=0,Batting!#REF!="*"),Batting!#REF!,IF(Batting!#REF!="dnb",0,IF(AND(Batting!#REF!&lt;&gt;"",Batting!#REF!=""),Batting!#REF!-7,0)))</f>
        <v>#REF!</v>
      </c>
      <c r="Z50" t="e">
        <f>IF(AND(Batting!#REF!&gt;=0,Batting!#REF!="*"),Batting!#REF!,IF(Batting!#REF!="dnb",0,IF(AND(Batting!#REF!&lt;&gt;"",Batting!#REF!=""),Batting!#REF!-7,0)))</f>
        <v>#REF!</v>
      </c>
      <c r="AA50" t="e">
        <f>IF(AND(Batting!#REF!&gt;=0,Batting!#REF!="*"),Batting!#REF!,IF(Batting!#REF!="dnb",0,IF(AND(Batting!#REF!&lt;&gt;"",Batting!#REF!=""),Batting!#REF!-7,0)))</f>
        <v>#REF!</v>
      </c>
      <c r="AB50" t="e">
        <f>SUM(B50:AA50)</f>
        <v>#REF!</v>
      </c>
      <c r="AC50" t="e">
        <f>VLOOKUP($A50,'Club Champion'!$C$4:$AA$59,26,FALSE)-AB50</f>
        <v>#REF!</v>
      </c>
    </row>
    <row r="51" spans="1:29" x14ac:dyDescent="0.25">
      <c r="A51" t="e">
        <f>Batting!#REF!</f>
        <v>#REF!</v>
      </c>
      <c r="B51" t="e">
        <f>IF(AND(Batting!#REF!&gt;=0,Batting!#REF!="*"),Batting!#REF!,IF(Batting!#REF!="dnb",0,IF(AND(Batting!#REF!&lt;&gt;"",Batting!#REF!=""),Batting!#REF!-7,0)))</f>
        <v>#REF!</v>
      </c>
      <c r="C51" t="e">
        <f>IF(AND(Batting!#REF!&gt;=0,Batting!#REF!="*"),Batting!#REF!,IF(Batting!#REF!="dnb",0,IF(AND(Batting!#REF!&lt;&gt;"",Batting!#REF!=""),Batting!#REF!-7,0)))</f>
        <v>#REF!</v>
      </c>
      <c r="D51" t="e">
        <f>IF(AND(Batting!#REF!&gt;=0,Batting!#REF!="*"),Batting!#REF!,IF(Batting!#REF!="dnb",0,IF(AND(Batting!#REF!&lt;&gt;"",Batting!#REF!=""),Batting!#REF!-7,0)))</f>
        <v>#REF!</v>
      </c>
      <c r="E51" t="e">
        <f>IF(AND(Batting!#REF!&gt;=0,Batting!#REF!="*"),Batting!#REF!,IF(Batting!#REF!="dnb",0,IF(AND(Batting!#REF!&lt;&gt;"",Batting!#REF!=""),Batting!#REF!-7,0)))</f>
        <v>#REF!</v>
      </c>
      <c r="F51" t="e">
        <f>IF(AND(Batting!#REF!&gt;=0,Batting!#REF!="*"),Batting!#REF!,IF(Batting!#REF!="dnb",0,IF(AND(Batting!#REF!&lt;&gt;"",Batting!#REF!=""),Batting!#REF!-7,0)))</f>
        <v>#REF!</v>
      </c>
      <c r="G51" t="e">
        <f>IF(AND(Batting!#REF!&gt;=0,Batting!#REF!="*"),Batting!#REF!,IF(Batting!#REF!="dnb",0,IF(AND(Batting!#REF!&lt;&gt;"",Batting!#REF!=""),Batting!#REF!-7,0)))</f>
        <v>#REF!</v>
      </c>
      <c r="H51" t="e">
        <f>IF(AND(Batting!#REF!&gt;=0,Batting!#REF!="*"),Batting!#REF!,IF(Batting!#REF!="dnb",0,IF(AND(Batting!#REF!&lt;&gt;"",Batting!#REF!=""),Batting!#REF!-7,0)))</f>
        <v>#REF!</v>
      </c>
      <c r="I51" t="e">
        <f>IF(AND(Batting!#REF!&gt;=0,Batting!#REF!="*"),Batting!#REF!,IF(Batting!#REF!="dnb",0,IF(AND(Batting!#REF!&lt;&gt;"",Batting!#REF!=""),Batting!#REF!-7,0)))</f>
        <v>#REF!</v>
      </c>
      <c r="J51" t="e">
        <f>IF(AND(Batting!#REF!&gt;=0,Batting!#REF!="*"),Batting!#REF!,IF(Batting!#REF!="dnb",0,IF(AND(Batting!#REF!&lt;&gt;"",Batting!#REF!=""),Batting!#REF!-7,0)))</f>
        <v>#REF!</v>
      </c>
      <c r="K51" t="e">
        <f>IF(AND(Batting!#REF!&gt;=0,Batting!#REF!="*"),Batting!#REF!,IF(Batting!#REF!="dnb",0,IF(AND(Batting!#REF!&lt;&gt;"",Batting!#REF!=""),Batting!#REF!-7,0)))</f>
        <v>#REF!</v>
      </c>
      <c r="L51" t="e">
        <f>IF(AND(Batting!#REF!&gt;=0,Batting!#REF!="*"),Batting!#REF!,IF(Batting!#REF!="dnb",0,IF(AND(Batting!#REF!&lt;&gt;"",Batting!#REF!=""),Batting!#REF!-7,0)))</f>
        <v>#REF!</v>
      </c>
      <c r="M51" t="e">
        <f>IF(AND(Batting!#REF!&gt;=0,Batting!#REF!="*"),Batting!#REF!,IF(Batting!#REF!="dnb",0,IF(AND(Batting!#REF!&lt;&gt;"",Batting!#REF!=""),Batting!#REF!-7,0)))</f>
        <v>#REF!</v>
      </c>
      <c r="N51" t="e">
        <f>IF(AND(Batting!#REF!&gt;=0,Batting!#REF!="*"),Batting!#REF!,IF(Batting!#REF!="dnb",0,IF(AND(Batting!#REF!&lt;&gt;"",Batting!#REF!=""),Batting!#REF!-7,0)))</f>
        <v>#REF!</v>
      </c>
      <c r="O51" t="e">
        <f>IF(AND(Batting!#REF!&gt;=0,Batting!#REF!="*"),Batting!#REF!,IF(Batting!#REF!="dnb",0,IF(AND(Batting!#REF!&lt;&gt;"",Batting!#REF!=""),Batting!#REF!-7,0)))</f>
        <v>#REF!</v>
      </c>
      <c r="P51" t="e">
        <f>IF(AND(Batting!#REF!&gt;=0,Batting!#REF!="*"),Batting!#REF!,IF(Batting!#REF!="dnb",0,IF(AND(Batting!#REF!&lt;&gt;"",Batting!#REF!=""),Batting!#REF!-7,0)))</f>
        <v>#REF!</v>
      </c>
      <c r="Q51" t="e">
        <f>IF(AND(Batting!#REF!&gt;=0,Batting!#REF!="*"),Batting!#REF!,IF(Batting!#REF!="dnb",0,IF(AND(Batting!#REF!&lt;&gt;"",Batting!#REF!=""),Batting!#REF!-7,0)))</f>
        <v>#REF!</v>
      </c>
      <c r="R51" t="e">
        <f>IF(AND(Batting!#REF!&gt;=0,Batting!#REF!="*"),Batting!#REF!,IF(Batting!#REF!="dnb",0,IF(AND(Batting!#REF!&lt;&gt;"",Batting!#REF!=""),Batting!#REF!-7,0)))</f>
        <v>#REF!</v>
      </c>
      <c r="S51" t="e">
        <f>IF(AND(Batting!#REF!&gt;=0,Batting!#REF!="*"),Batting!#REF!,IF(Batting!#REF!="dnb",0,IF(AND(Batting!#REF!&lt;&gt;"",Batting!#REF!=""),Batting!#REF!-7,0)))</f>
        <v>#REF!</v>
      </c>
      <c r="T51" t="e">
        <f>IF(AND(Batting!#REF!&gt;=0,Batting!#REF!="*"),Batting!#REF!,IF(Batting!#REF!="dnb",0,IF(AND(Batting!#REF!&lt;&gt;"",Batting!#REF!=""),Batting!#REF!-7,0)))</f>
        <v>#REF!</v>
      </c>
      <c r="U51" t="e">
        <f>IF(AND(Batting!#REF!&gt;=0,Batting!#REF!="*"),Batting!#REF!,IF(Batting!#REF!="dnb",0,IF(AND(Batting!#REF!&lt;&gt;"",Batting!#REF!=""),Batting!#REF!-7,0)))</f>
        <v>#REF!</v>
      </c>
      <c r="V51" t="e">
        <f>IF(AND(Batting!#REF!&gt;=0,Batting!#REF!="*"),Batting!#REF!,IF(Batting!#REF!="dnb",0,IF(AND(Batting!#REF!&lt;&gt;"",Batting!#REF!=""),Batting!#REF!-7,0)))</f>
        <v>#REF!</v>
      </c>
      <c r="W51" t="e">
        <f>IF(AND(Batting!#REF!&gt;=0,Batting!#REF!="*"),Batting!#REF!,IF(Batting!#REF!="dnb",0,IF(AND(Batting!#REF!&lt;&gt;"",Batting!#REF!=""),Batting!#REF!-7,0)))</f>
        <v>#REF!</v>
      </c>
      <c r="X51" t="e">
        <f>IF(AND(Batting!#REF!&gt;=0,Batting!#REF!="*"),Batting!#REF!,IF(Batting!#REF!="dnb",0,IF(AND(Batting!#REF!&lt;&gt;"",Batting!#REF!=""),Batting!#REF!-7,0)))</f>
        <v>#REF!</v>
      </c>
      <c r="Y51" t="e">
        <f>IF(AND(Batting!#REF!&gt;=0,Batting!#REF!="*"),Batting!#REF!,IF(Batting!#REF!="dnb",0,IF(AND(Batting!#REF!&lt;&gt;"",Batting!#REF!=""),Batting!#REF!-7,0)))</f>
        <v>#REF!</v>
      </c>
      <c r="Z51" t="e">
        <f>IF(AND(Batting!#REF!&gt;=0,Batting!#REF!="*"),Batting!#REF!,IF(Batting!#REF!="dnb",0,IF(AND(Batting!#REF!&lt;&gt;"",Batting!#REF!=""),Batting!#REF!-7,0)))</f>
        <v>#REF!</v>
      </c>
      <c r="AA51" t="e">
        <f>IF(AND(Batting!#REF!&gt;=0,Batting!#REF!="*"),Batting!#REF!,IF(Batting!#REF!="dnb",0,IF(AND(Batting!#REF!&lt;&gt;"",Batting!#REF!=""),Batting!#REF!-7,0)))</f>
        <v>#REF!</v>
      </c>
      <c r="AB51" t="e">
        <f>SUM(B51:AA51)</f>
        <v>#REF!</v>
      </c>
      <c r="AC51" t="e">
        <f>VLOOKUP($A51,'Club Champion'!$C$4:$AA$59,26,FALSE)-AB51</f>
        <v>#REF!</v>
      </c>
    </row>
    <row r="52" spans="1:29" x14ac:dyDescent="0.25">
      <c r="A52" t="e">
        <f>Batting!#REF!</f>
        <v>#REF!</v>
      </c>
      <c r="B52" t="e">
        <f>IF(AND(Batting!#REF!&gt;=0,Batting!#REF!="*"),Batting!#REF!,IF(Batting!#REF!="dnb",0,IF(AND(Batting!#REF!&lt;&gt;"",Batting!#REF!=""),Batting!#REF!-7,0)))</f>
        <v>#REF!</v>
      </c>
      <c r="C52" t="e">
        <f>IF(AND(Batting!#REF!&gt;=0,Batting!#REF!="*"),Batting!#REF!,IF(Batting!#REF!="dnb",0,IF(AND(Batting!#REF!&lt;&gt;"",Batting!#REF!=""),Batting!#REF!-7,0)))</f>
        <v>#REF!</v>
      </c>
      <c r="D52" t="e">
        <f>IF(AND(Batting!#REF!&gt;=0,Batting!#REF!="*"),Batting!#REF!,IF(Batting!#REF!="dnb",0,IF(AND(Batting!#REF!&lt;&gt;"",Batting!#REF!=""),Batting!#REF!-7,0)))</f>
        <v>#REF!</v>
      </c>
      <c r="E52" t="e">
        <f>IF(AND(Batting!#REF!&gt;=0,Batting!#REF!="*"),Batting!#REF!,IF(Batting!#REF!="dnb",0,IF(AND(Batting!#REF!&lt;&gt;"",Batting!#REF!=""),Batting!#REF!-7,0)))</f>
        <v>#REF!</v>
      </c>
      <c r="F52" t="e">
        <f>IF(AND(Batting!#REF!&gt;=0,Batting!#REF!="*"),Batting!#REF!,IF(Batting!#REF!="dnb",0,IF(AND(Batting!#REF!&lt;&gt;"",Batting!#REF!=""),Batting!#REF!-7,0)))</f>
        <v>#REF!</v>
      </c>
      <c r="G52" t="e">
        <f>IF(AND(Batting!#REF!&gt;=0,Batting!#REF!="*"),Batting!#REF!,IF(Batting!#REF!="dnb",0,IF(AND(Batting!#REF!&lt;&gt;"",Batting!#REF!=""),Batting!#REF!-7,0)))</f>
        <v>#REF!</v>
      </c>
      <c r="H52" t="e">
        <f>IF(AND(Batting!#REF!&gt;=0,Batting!#REF!="*"),Batting!#REF!,IF(Batting!#REF!="dnb",0,IF(AND(Batting!#REF!&lt;&gt;"",Batting!#REF!=""),Batting!#REF!-7,0)))</f>
        <v>#REF!</v>
      </c>
      <c r="I52" t="e">
        <f>IF(AND(Batting!#REF!&gt;=0,Batting!#REF!="*"),Batting!#REF!,IF(Batting!#REF!="dnb",0,IF(AND(Batting!#REF!&lt;&gt;"",Batting!#REF!=""),Batting!#REF!-7,0)))</f>
        <v>#REF!</v>
      </c>
      <c r="J52" t="e">
        <f>IF(AND(Batting!#REF!&gt;=0,Batting!#REF!="*"),Batting!#REF!,IF(Batting!#REF!="dnb",0,IF(AND(Batting!#REF!&lt;&gt;"",Batting!#REF!=""),Batting!#REF!-7,0)))</f>
        <v>#REF!</v>
      </c>
      <c r="K52" t="e">
        <f>IF(AND(Batting!#REF!&gt;=0,Batting!#REF!="*"),Batting!#REF!,IF(Batting!#REF!="dnb",0,IF(AND(Batting!#REF!&lt;&gt;"",Batting!#REF!=""),Batting!#REF!-7,0)))</f>
        <v>#REF!</v>
      </c>
      <c r="L52" t="e">
        <f>IF(AND(Batting!#REF!&gt;=0,Batting!#REF!="*"),Batting!#REF!,IF(Batting!#REF!="dnb",0,IF(AND(Batting!#REF!&lt;&gt;"",Batting!#REF!=""),Batting!#REF!-7,0)))</f>
        <v>#REF!</v>
      </c>
      <c r="M52" t="e">
        <f>IF(AND(Batting!#REF!&gt;=0,Batting!#REF!="*"),Batting!#REF!,IF(Batting!#REF!="dnb",0,IF(AND(Batting!#REF!&lt;&gt;"",Batting!#REF!=""),Batting!#REF!-7,0)))</f>
        <v>#REF!</v>
      </c>
      <c r="N52" t="e">
        <f>IF(AND(Batting!#REF!&gt;=0,Batting!#REF!="*"),Batting!#REF!,IF(Batting!#REF!="dnb",0,IF(AND(Batting!#REF!&lt;&gt;"",Batting!#REF!=""),Batting!#REF!-7,0)))</f>
        <v>#REF!</v>
      </c>
      <c r="O52" t="e">
        <f>IF(AND(Batting!#REF!&gt;=0,Batting!#REF!="*"),Batting!#REF!,IF(Batting!#REF!="dnb",0,IF(AND(Batting!#REF!&lt;&gt;"",Batting!#REF!=""),Batting!#REF!-7,0)))</f>
        <v>#REF!</v>
      </c>
      <c r="P52" t="e">
        <f>IF(AND(Batting!#REF!&gt;=0,Batting!#REF!="*"),Batting!#REF!,IF(Batting!#REF!="dnb",0,IF(AND(Batting!#REF!&lt;&gt;"",Batting!#REF!=""),Batting!#REF!-7,0)))</f>
        <v>#REF!</v>
      </c>
      <c r="Q52" t="e">
        <f>IF(AND(Batting!#REF!&gt;=0,Batting!#REF!="*"),Batting!#REF!,IF(Batting!#REF!="dnb",0,IF(AND(Batting!#REF!&lt;&gt;"",Batting!#REF!=""),Batting!#REF!-7,0)))</f>
        <v>#REF!</v>
      </c>
      <c r="R52" t="e">
        <f>IF(AND(Batting!#REF!&gt;=0,Batting!#REF!="*"),Batting!#REF!,IF(Batting!#REF!="dnb",0,IF(AND(Batting!#REF!&lt;&gt;"",Batting!#REF!=""),Batting!#REF!-7,0)))</f>
        <v>#REF!</v>
      </c>
      <c r="S52" t="e">
        <f>IF(AND(Batting!#REF!&gt;=0,Batting!#REF!="*"),Batting!#REF!,IF(Batting!#REF!="dnb",0,IF(AND(Batting!#REF!&lt;&gt;"",Batting!#REF!=""),Batting!#REF!-7,0)))</f>
        <v>#REF!</v>
      </c>
      <c r="T52" t="e">
        <f>IF(AND(Batting!#REF!&gt;=0,Batting!#REF!="*"),Batting!#REF!,IF(Batting!#REF!="dnb",0,IF(AND(Batting!#REF!&lt;&gt;"",Batting!#REF!=""),Batting!#REF!-7,0)))</f>
        <v>#REF!</v>
      </c>
      <c r="U52" t="e">
        <f>IF(AND(Batting!#REF!&gt;=0,Batting!#REF!="*"),Batting!#REF!,IF(Batting!#REF!="dnb",0,IF(AND(Batting!#REF!&lt;&gt;"",Batting!#REF!=""),Batting!#REF!-7,0)))</f>
        <v>#REF!</v>
      </c>
      <c r="V52" t="e">
        <f>IF(AND(Batting!#REF!&gt;=0,Batting!#REF!="*"),Batting!#REF!,IF(Batting!#REF!="dnb",0,IF(AND(Batting!#REF!&lt;&gt;"",Batting!#REF!=""),Batting!#REF!-7,0)))</f>
        <v>#REF!</v>
      </c>
      <c r="W52" t="e">
        <f>IF(AND(Batting!#REF!&gt;=0,Batting!#REF!="*"),Batting!#REF!,IF(Batting!#REF!="dnb",0,IF(AND(Batting!#REF!&lt;&gt;"",Batting!#REF!=""),Batting!#REF!-7,0)))</f>
        <v>#REF!</v>
      </c>
      <c r="X52" t="e">
        <f>IF(AND(Batting!#REF!&gt;=0,Batting!#REF!="*"),Batting!#REF!,IF(Batting!#REF!="dnb",0,IF(AND(Batting!#REF!&lt;&gt;"",Batting!#REF!=""),Batting!#REF!-7,0)))</f>
        <v>#REF!</v>
      </c>
      <c r="Y52" t="e">
        <f>IF(AND(Batting!#REF!&gt;=0,Batting!#REF!="*"),Batting!#REF!,IF(Batting!#REF!="dnb",0,IF(AND(Batting!#REF!&lt;&gt;"",Batting!#REF!=""),Batting!#REF!-7,0)))</f>
        <v>#REF!</v>
      </c>
      <c r="Z52" t="e">
        <f>IF(AND(Batting!#REF!&gt;=0,Batting!#REF!="*"),Batting!#REF!,IF(Batting!#REF!="dnb",0,IF(AND(Batting!#REF!&lt;&gt;"",Batting!#REF!=""),Batting!#REF!-7,0)))</f>
        <v>#REF!</v>
      </c>
      <c r="AA52" t="e">
        <f>IF(AND(Batting!#REF!&gt;=0,Batting!#REF!="*"),Batting!#REF!,IF(Batting!#REF!="dnb",0,IF(AND(Batting!#REF!&lt;&gt;"",Batting!#REF!=""),Batting!#REF!-7,0)))</f>
        <v>#REF!</v>
      </c>
      <c r="AB52" t="e">
        <f>SUM(B52:AA52)</f>
        <v>#REF!</v>
      </c>
      <c r="AC52" t="e">
        <f>VLOOKUP($A52,'Club Champion'!$C$4:$AA$59,26,FALSE)-AB52</f>
        <v>#REF!</v>
      </c>
    </row>
    <row r="53" spans="1:29" x14ac:dyDescent="0.25">
      <c r="A53" t="e">
        <f>Batting!#REF!</f>
        <v>#REF!</v>
      </c>
      <c r="B53" t="e">
        <f>IF(AND(Batting!#REF!&gt;=0,Batting!#REF!="*"),Batting!#REF!,IF(Batting!#REF!="dnb",0,IF(AND(Batting!#REF!&lt;&gt;"",Batting!#REF!=""),Batting!#REF!-7,0)))</f>
        <v>#REF!</v>
      </c>
      <c r="C53" t="e">
        <f>IF(AND(Batting!#REF!&gt;=0,Batting!#REF!="*"),Batting!#REF!,IF(Batting!#REF!="dnb",0,IF(AND(Batting!#REF!&lt;&gt;"",Batting!#REF!=""),Batting!#REF!-7,0)))</f>
        <v>#REF!</v>
      </c>
      <c r="D53" t="e">
        <f>IF(AND(Batting!#REF!&gt;=0,Batting!#REF!="*"),Batting!#REF!,IF(Batting!#REF!="dnb",0,IF(AND(Batting!#REF!&lt;&gt;"",Batting!#REF!=""),Batting!#REF!-7,0)))</f>
        <v>#REF!</v>
      </c>
      <c r="E53" t="e">
        <f>IF(AND(Batting!#REF!&gt;=0,Batting!#REF!="*"),Batting!#REF!,IF(Batting!#REF!="dnb",0,IF(AND(Batting!#REF!&lt;&gt;"",Batting!#REF!=""),Batting!#REF!-7,0)))</f>
        <v>#REF!</v>
      </c>
      <c r="F53" t="e">
        <f>IF(AND(Batting!#REF!&gt;=0,Batting!#REF!="*"),Batting!#REF!,IF(Batting!#REF!="dnb",0,IF(AND(Batting!#REF!&lt;&gt;"",Batting!#REF!=""),Batting!#REF!-7,0)))</f>
        <v>#REF!</v>
      </c>
      <c r="G53" t="e">
        <f>IF(AND(Batting!#REF!&gt;=0,Batting!#REF!="*"),Batting!#REF!,IF(Batting!#REF!="dnb",0,IF(AND(Batting!#REF!&lt;&gt;"",Batting!#REF!=""),Batting!#REF!-7,0)))</f>
        <v>#REF!</v>
      </c>
      <c r="H53" t="e">
        <f>IF(AND(Batting!#REF!&gt;=0,Batting!#REF!="*"),Batting!#REF!,IF(Batting!#REF!="dnb",0,IF(AND(Batting!#REF!&lt;&gt;"",Batting!#REF!=""),Batting!#REF!-7,0)))</f>
        <v>#REF!</v>
      </c>
      <c r="I53" t="e">
        <f>IF(AND(Batting!#REF!&gt;=0,Batting!#REF!="*"),Batting!#REF!,IF(Batting!#REF!="dnb",0,IF(AND(Batting!#REF!&lt;&gt;"",Batting!#REF!=""),Batting!#REF!-7,0)))</f>
        <v>#REF!</v>
      </c>
      <c r="J53" t="e">
        <f>IF(AND(Batting!#REF!&gt;=0,Batting!#REF!="*"),Batting!#REF!,IF(Batting!#REF!="dnb",0,IF(AND(Batting!#REF!&lt;&gt;"",Batting!#REF!=""),Batting!#REF!-7,0)))</f>
        <v>#REF!</v>
      </c>
      <c r="K53" t="e">
        <f>IF(AND(Batting!#REF!&gt;=0,Batting!#REF!="*"),Batting!#REF!,IF(Batting!#REF!="dnb",0,IF(AND(Batting!#REF!&lt;&gt;"",Batting!#REF!=""),Batting!#REF!-7,0)))</f>
        <v>#REF!</v>
      </c>
      <c r="L53" t="e">
        <f>IF(AND(Batting!#REF!&gt;=0,Batting!#REF!="*"),Batting!#REF!,IF(Batting!#REF!="dnb",0,IF(AND(Batting!#REF!&lt;&gt;"",Batting!#REF!=""),Batting!#REF!-7,0)))</f>
        <v>#REF!</v>
      </c>
      <c r="M53" t="e">
        <f>IF(AND(Batting!#REF!&gt;=0,Batting!#REF!="*"),Batting!#REF!,IF(Batting!#REF!="dnb",0,IF(AND(Batting!#REF!&lt;&gt;"",Batting!#REF!=""),Batting!#REF!-7,0)))</f>
        <v>#REF!</v>
      </c>
      <c r="N53" t="e">
        <f>IF(AND(Batting!#REF!&gt;=0,Batting!#REF!="*"),Batting!#REF!,IF(Batting!#REF!="dnb",0,IF(AND(Batting!#REF!&lt;&gt;"",Batting!#REF!=""),Batting!#REF!-7,0)))</f>
        <v>#REF!</v>
      </c>
      <c r="O53" t="e">
        <f>IF(AND(Batting!#REF!&gt;=0,Batting!#REF!="*"),Batting!#REF!,IF(Batting!#REF!="dnb",0,IF(AND(Batting!#REF!&lt;&gt;"",Batting!#REF!=""),Batting!#REF!-7,0)))</f>
        <v>#REF!</v>
      </c>
      <c r="P53" t="e">
        <f>IF(AND(Batting!#REF!&gt;=0,Batting!#REF!="*"),Batting!#REF!,IF(Batting!#REF!="dnb",0,IF(AND(Batting!#REF!&lt;&gt;"",Batting!#REF!=""),Batting!#REF!-7,0)))</f>
        <v>#REF!</v>
      </c>
      <c r="Q53" t="e">
        <f>IF(AND(Batting!#REF!&gt;=0,Batting!#REF!="*"),Batting!#REF!,IF(Batting!#REF!="dnb",0,IF(AND(Batting!#REF!&lt;&gt;"",Batting!#REF!=""),Batting!#REF!-7,0)))</f>
        <v>#REF!</v>
      </c>
      <c r="R53" t="e">
        <f>IF(AND(Batting!#REF!&gt;=0,Batting!#REF!="*"),Batting!#REF!,IF(Batting!#REF!="dnb",0,IF(AND(Batting!#REF!&lt;&gt;"",Batting!#REF!=""),Batting!#REF!-7,0)))</f>
        <v>#REF!</v>
      </c>
      <c r="S53" t="e">
        <f>IF(AND(Batting!#REF!&gt;=0,Batting!#REF!="*"),Batting!#REF!,IF(Batting!#REF!="dnb",0,IF(AND(Batting!#REF!&lt;&gt;"",Batting!#REF!=""),Batting!#REF!-7,0)))</f>
        <v>#REF!</v>
      </c>
      <c r="T53" t="e">
        <f>IF(AND(Batting!#REF!&gt;=0,Batting!#REF!="*"),Batting!#REF!,IF(Batting!#REF!="dnb",0,IF(AND(Batting!#REF!&lt;&gt;"",Batting!#REF!=""),Batting!#REF!-7,0)))</f>
        <v>#REF!</v>
      </c>
      <c r="U53" t="e">
        <f>IF(AND(Batting!#REF!&gt;=0,Batting!#REF!="*"),Batting!#REF!,IF(Batting!#REF!="dnb",0,IF(AND(Batting!#REF!&lt;&gt;"",Batting!#REF!=""),Batting!#REF!-7,0)))</f>
        <v>#REF!</v>
      </c>
      <c r="V53" t="e">
        <f>IF(AND(Batting!#REF!&gt;=0,Batting!#REF!="*"),Batting!#REF!,IF(Batting!#REF!="dnb",0,IF(AND(Batting!#REF!&lt;&gt;"",Batting!#REF!=""),Batting!#REF!-7,0)))</f>
        <v>#REF!</v>
      </c>
      <c r="W53" t="e">
        <f>IF(AND(Batting!#REF!&gt;=0,Batting!#REF!="*"),Batting!#REF!,IF(Batting!#REF!="dnb",0,IF(AND(Batting!#REF!&lt;&gt;"",Batting!#REF!=""),Batting!#REF!-7,0)))</f>
        <v>#REF!</v>
      </c>
      <c r="X53" t="e">
        <f>IF(AND(Batting!#REF!&gt;=0,Batting!#REF!="*"),Batting!#REF!,IF(Batting!#REF!="dnb",0,IF(AND(Batting!#REF!&lt;&gt;"",Batting!#REF!=""),Batting!#REF!-7,0)))</f>
        <v>#REF!</v>
      </c>
      <c r="Y53" t="e">
        <f>IF(AND(Batting!#REF!&gt;=0,Batting!#REF!="*"),Batting!#REF!,IF(Batting!#REF!="dnb",0,IF(AND(Batting!#REF!&lt;&gt;"",Batting!#REF!=""),Batting!#REF!-7,0)))</f>
        <v>#REF!</v>
      </c>
      <c r="Z53" t="e">
        <f>IF(AND(Batting!#REF!&gt;=0,Batting!#REF!="*"),Batting!#REF!,IF(Batting!#REF!="dnb",0,IF(AND(Batting!#REF!&lt;&gt;"",Batting!#REF!=""),Batting!#REF!-7,0)))</f>
        <v>#REF!</v>
      </c>
      <c r="AA53" t="e">
        <f>IF(AND(Batting!#REF!&gt;=0,Batting!#REF!="*"),Batting!#REF!,IF(Batting!#REF!="dnb",0,IF(AND(Batting!#REF!&lt;&gt;"",Batting!#REF!=""),Batting!#REF!-7,0)))</f>
        <v>#REF!</v>
      </c>
      <c r="AB53" t="e">
        <f>SUM(B53:AA53)</f>
        <v>#REF!</v>
      </c>
      <c r="AC53" t="e">
        <f>VLOOKUP($A53,'Club Champion'!$C$4:$AA$59,26,FALSE)-AB53</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FB4F-71BB-4FFE-B16D-0485D6EE1516}">
  <dimension ref="A1:AC46"/>
  <sheetViews>
    <sheetView showGridLines="0" workbookViewId="0"/>
  </sheetViews>
  <sheetFormatPr defaultRowHeight="12.9" x14ac:dyDescent="0.25"/>
  <cols>
    <col min="1" max="1" width="16.7265625" bestFit="1" customWidth="1"/>
    <col min="2" max="27" width="4.453125" customWidth="1"/>
  </cols>
  <sheetData>
    <row r="1" spans="1:29" s="1" customFormat="1" ht="107.5" x14ac:dyDescent="0.25">
      <c r="B1" s="1" t="s">
        <v>120</v>
      </c>
      <c r="C1" s="1" t="s">
        <v>122</v>
      </c>
      <c r="D1" s="1" t="s">
        <v>93</v>
      </c>
      <c r="E1" s="1" t="s">
        <v>88</v>
      </c>
      <c r="F1" s="1" t="s">
        <v>123</v>
      </c>
      <c r="G1" s="1" t="s">
        <v>5</v>
      </c>
      <c r="H1" s="1" t="s">
        <v>124</v>
      </c>
      <c r="I1" s="1" t="s">
        <v>125</v>
      </c>
      <c r="J1" s="1" t="s">
        <v>89</v>
      </c>
      <c r="K1" s="1" t="s">
        <v>94</v>
      </c>
      <c r="L1" s="1" t="s">
        <v>7</v>
      </c>
      <c r="M1" s="1" t="s">
        <v>80</v>
      </c>
      <c r="N1" s="1" t="s">
        <v>127</v>
      </c>
      <c r="O1" s="1" t="s">
        <v>4</v>
      </c>
      <c r="P1" s="1" t="s">
        <v>128</v>
      </c>
      <c r="Q1" s="1" t="s">
        <v>130</v>
      </c>
      <c r="R1" s="1" t="s">
        <v>139</v>
      </c>
      <c r="S1" s="1" t="s">
        <v>131</v>
      </c>
      <c r="T1" s="1" t="s">
        <v>132</v>
      </c>
      <c r="U1" s="1" t="s">
        <v>132</v>
      </c>
      <c r="V1" s="1" t="s">
        <v>6</v>
      </c>
      <c r="W1" s="1" t="s">
        <v>134</v>
      </c>
      <c r="X1" s="1" t="s">
        <v>135</v>
      </c>
      <c r="Y1" s="1" t="s">
        <v>136</v>
      </c>
      <c r="Z1" s="1" t="s">
        <v>92</v>
      </c>
      <c r="AA1" s="1" t="s">
        <v>137</v>
      </c>
    </row>
    <row r="2" spans="1:29" x14ac:dyDescent="0.25">
      <c r="A2" t="e">
        <f>Bowling!#REF!</f>
        <v>#REF!</v>
      </c>
      <c r="B2" t="e">
        <f>Bowling!#REF!</f>
        <v>#REF!</v>
      </c>
      <c r="C2" t="e">
        <f>Bowling!#REF!</f>
        <v>#REF!</v>
      </c>
      <c r="D2" t="e">
        <f>Bowling!#REF!</f>
        <v>#REF!</v>
      </c>
      <c r="E2" t="e">
        <f>Bowling!#REF!</f>
        <v>#REF!</v>
      </c>
      <c r="F2" t="e">
        <f>Bowling!#REF!</f>
        <v>#REF!</v>
      </c>
      <c r="G2" t="e">
        <f>Bowling!#REF!</f>
        <v>#REF!</v>
      </c>
      <c r="H2" t="e">
        <f>Bowling!#REF!</f>
        <v>#REF!</v>
      </c>
      <c r="I2" t="e">
        <f>Bowling!#REF!</f>
        <v>#REF!</v>
      </c>
      <c r="J2" t="e">
        <f>Bowling!#REF!</f>
        <v>#REF!</v>
      </c>
      <c r="K2" t="e">
        <f>Bowling!#REF!</f>
        <v>#REF!</v>
      </c>
      <c r="L2" t="e">
        <f>Bowling!#REF!</f>
        <v>#REF!</v>
      </c>
      <c r="M2" t="e">
        <f>Bowling!#REF!</f>
        <v>#REF!</v>
      </c>
      <c r="N2" t="e">
        <f>Bowling!#REF!</f>
        <v>#REF!</v>
      </c>
      <c r="O2" t="e">
        <f>Bowling!#REF!</f>
        <v>#REF!</v>
      </c>
      <c r="P2" t="e">
        <f>Bowling!#REF!</f>
        <v>#REF!</v>
      </c>
      <c r="Q2" t="e">
        <f>Bowling!#REF!</f>
        <v>#REF!</v>
      </c>
      <c r="R2" t="e">
        <f>Bowling!#REF!</f>
        <v>#REF!</v>
      </c>
      <c r="S2" t="e">
        <f>Bowling!#REF!</f>
        <v>#REF!</v>
      </c>
      <c r="T2" t="e">
        <f>Bowling!#REF!</f>
        <v>#REF!</v>
      </c>
      <c r="U2" t="e">
        <f>Bowling!#REF!</f>
        <v>#REF!</v>
      </c>
      <c r="V2" t="e">
        <f>Bowling!#REF!</f>
        <v>#REF!</v>
      </c>
      <c r="W2" t="e">
        <f>Bowling!#REF!</f>
        <v>#REF!</v>
      </c>
      <c r="X2" t="e">
        <f>Bowling!#REF!</f>
        <v>#REF!</v>
      </c>
      <c r="Y2" t="e">
        <f>Bowling!#REF!</f>
        <v>#REF!</v>
      </c>
      <c r="Z2" t="e">
        <f>Bowling!#REF!</f>
        <v>#REF!</v>
      </c>
      <c r="AA2" t="e">
        <f>Bowling!#REF!</f>
        <v>#REF!</v>
      </c>
      <c r="AB2" t="e">
        <f>SUM(B2:AA2)</f>
        <v>#REF!</v>
      </c>
      <c r="AC2" t="e">
        <f>VLOOKUP($A2,'Club Champion'!$C$4:$AT$59,45,FALSE)-AB2</f>
        <v>#REF!</v>
      </c>
    </row>
    <row r="3" spans="1:29" x14ac:dyDescent="0.25">
      <c r="A3" t="e">
        <f>Bowling!#REF!</f>
        <v>#REF!</v>
      </c>
      <c r="B3" t="e">
        <f>Bowling!#REF!</f>
        <v>#REF!</v>
      </c>
      <c r="C3" t="e">
        <f>Bowling!#REF!</f>
        <v>#REF!</v>
      </c>
      <c r="D3" t="e">
        <f>Bowling!#REF!</f>
        <v>#REF!</v>
      </c>
      <c r="E3" t="e">
        <f>Bowling!#REF!</f>
        <v>#REF!</v>
      </c>
      <c r="F3" t="e">
        <f>Bowling!#REF!</f>
        <v>#REF!</v>
      </c>
      <c r="G3" t="e">
        <f>Bowling!#REF!</f>
        <v>#REF!</v>
      </c>
      <c r="H3" t="e">
        <f>Bowling!#REF!</f>
        <v>#REF!</v>
      </c>
      <c r="I3" t="e">
        <f>Bowling!#REF!</f>
        <v>#REF!</v>
      </c>
      <c r="J3" t="e">
        <f>Bowling!#REF!</f>
        <v>#REF!</v>
      </c>
      <c r="K3" t="e">
        <f>Bowling!#REF!</f>
        <v>#REF!</v>
      </c>
      <c r="L3" t="e">
        <f>Bowling!#REF!</f>
        <v>#REF!</v>
      </c>
      <c r="M3" t="e">
        <f>Bowling!#REF!</f>
        <v>#REF!</v>
      </c>
      <c r="N3" t="e">
        <f>Bowling!#REF!</f>
        <v>#REF!</v>
      </c>
      <c r="O3" t="e">
        <f>Bowling!#REF!</f>
        <v>#REF!</v>
      </c>
      <c r="P3" t="e">
        <f>Bowling!#REF!</f>
        <v>#REF!</v>
      </c>
      <c r="Q3" t="e">
        <f>Bowling!#REF!</f>
        <v>#REF!</v>
      </c>
      <c r="R3" t="e">
        <f>Bowling!#REF!</f>
        <v>#REF!</v>
      </c>
      <c r="S3" t="e">
        <f>Bowling!#REF!</f>
        <v>#REF!</v>
      </c>
      <c r="T3" t="e">
        <f>Bowling!#REF!</f>
        <v>#REF!</v>
      </c>
      <c r="U3" t="e">
        <f>Bowling!#REF!</f>
        <v>#REF!</v>
      </c>
      <c r="V3" t="e">
        <f>Bowling!#REF!</f>
        <v>#REF!</v>
      </c>
      <c r="W3" t="e">
        <f>Bowling!#REF!</f>
        <v>#REF!</v>
      </c>
      <c r="X3" t="e">
        <f>Bowling!#REF!</f>
        <v>#REF!</v>
      </c>
      <c r="Y3" t="e">
        <f>Bowling!#REF!</f>
        <v>#REF!</v>
      </c>
      <c r="Z3" t="e">
        <f>Bowling!#REF!</f>
        <v>#REF!</v>
      </c>
      <c r="AA3" t="e">
        <f>Bowling!#REF!</f>
        <v>#REF!</v>
      </c>
      <c r="AB3" t="e">
        <f t="shared" ref="AB3:AB46" si="0">SUM(B3:AA3)</f>
        <v>#REF!</v>
      </c>
      <c r="AC3" t="e">
        <f>VLOOKUP($A3,'Club Champion'!$C$4:$AT$59,45,FALSE)-AB3</f>
        <v>#REF!</v>
      </c>
    </row>
    <row r="4" spans="1:29" x14ac:dyDescent="0.25">
      <c r="A4" t="e">
        <f>Bowling!#REF!</f>
        <v>#REF!</v>
      </c>
      <c r="B4" t="e">
        <f>Bowling!#REF!</f>
        <v>#REF!</v>
      </c>
      <c r="C4" t="e">
        <f>Bowling!#REF!</f>
        <v>#REF!</v>
      </c>
      <c r="D4" t="e">
        <f>Bowling!#REF!</f>
        <v>#REF!</v>
      </c>
      <c r="E4" t="e">
        <f>Bowling!#REF!</f>
        <v>#REF!</v>
      </c>
      <c r="F4" t="e">
        <f>Bowling!#REF!</f>
        <v>#REF!</v>
      </c>
      <c r="G4" t="e">
        <f>Bowling!#REF!</f>
        <v>#REF!</v>
      </c>
      <c r="H4" t="e">
        <f>Bowling!#REF!</f>
        <v>#REF!</v>
      </c>
      <c r="I4" t="e">
        <f>Bowling!#REF!</f>
        <v>#REF!</v>
      </c>
      <c r="J4" t="e">
        <f>Bowling!#REF!</f>
        <v>#REF!</v>
      </c>
      <c r="K4" t="e">
        <f>Bowling!#REF!</f>
        <v>#REF!</v>
      </c>
      <c r="L4" t="e">
        <f>Bowling!#REF!</f>
        <v>#REF!</v>
      </c>
      <c r="M4" t="e">
        <f>Bowling!#REF!</f>
        <v>#REF!</v>
      </c>
      <c r="N4" t="e">
        <f>Bowling!#REF!</f>
        <v>#REF!</v>
      </c>
      <c r="O4" t="e">
        <f>Bowling!#REF!</f>
        <v>#REF!</v>
      </c>
      <c r="P4" t="e">
        <f>Bowling!#REF!</f>
        <v>#REF!</v>
      </c>
      <c r="Q4" t="e">
        <f>Bowling!#REF!</f>
        <v>#REF!</v>
      </c>
      <c r="R4" t="e">
        <f>Bowling!#REF!</f>
        <v>#REF!</v>
      </c>
      <c r="S4" t="e">
        <f>Bowling!#REF!</f>
        <v>#REF!</v>
      </c>
      <c r="T4" t="e">
        <f>Bowling!#REF!</f>
        <v>#REF!</v>
      </c>
      <c r="U4" t="e">
        <f>Bowling!#REF!</f>
        <v>#REF!</v>
      </c>
      <c r="V4" t="e">
        <f>Bowling!#REF!</f>
        <v>#REF!</v>
      </c>
      <c r="W4" t="e">
        <f>Bowling!#REF!</f>
        <v>#REF!</v>
      </c>
      <c r="X4" t="e">
        <f>Bowling!#REF!</f>
        <v>#REF!</v>
      </c>
      <c r="Y4" t="e">
        <f>Bowling!#REF!</f>
        <v>#REF!</v>
      </c>
      <c r="Z4" t="e">
        <f>Bowling!#REF!</f>
        <v>#REF!</v>
      </c>
      <c r="AA4" t="e">
        <f>Bowling!#REF!</f>
        <v>#REF!</v>
      </c>
      <c r="AB4" t="e">
        <f t="shared" si="0"/>
        <v>#REF!</v>
      </c>
      <c r="AC4" t="e">
        <f>VLOOKUP($A4,'Club Champion'!$C$4:$AT$59,45,FALSE)-AB4</f>
        <v>#REF!</v>
      </c>
    </row>
    <row r="5" spans="1:29" x14ac:dyDescent="0.25">
      <c r="A5" t="e">
        <f>Bowling!#REF!</f>
        <v>#REF!</v>
      </c>
      <c r="B5" t="e">
        <f>Bowling!#REF!</f>
        <v>#REF!</v>
      </c>
      <c r="C5" t="e">
        <f>Bowling!#REF!</f>
        <v>#REF!</v>
      </c>
      <c r="D5" t="e">
        <f>Bowling!#REF!</f>
        <v>#REF!</v>
      </c>
      <c r="E5" t="e">
        <f>Bowling!#REF!</f>
        <v>#REF!</v>
      </c>
      <c r="F5" t="e">
        <f>Bowling!#REF!</f>
        <v>#REF!</v>
      </c>
      <c r="G5" t="e">
        <f>Bowling!#REF!</f>
        <v>#REF!</v>
      </c>
      <c r="H5" t="e">
        <f>Bowling!#REF!</f>
        <v>#REF!</v>
      </c>
      <c r="I5" t="e">
        <f>Bowling!#REF!</f>
        <v>#REF!</v>
      </c>
      <c r="J5" t="e">
        <f>Bowling!#REF!</f>
        <v>#REF!</v>
      </c>
      <c r="K5" t="e">
        <f>Bowling!#REF!</f>
        <v>#REF!</v>
      </c>
      <c r="L5" t="e">
        <f>Bowling!#REF!</f>
        <v>#REF!</v>
      </c>
      <c r="M5" t="e">
        <f>Bowling!#REF!</f>
        <v>#REF!</v>
      </c>
      <c r="N5" t="e">
        <f>Bowling!#REF!</f>
        <v>#REF!</v>
      </c>
      <c r="O5" t="e">
        <f>Bowling!#REF!</f>
        <v>#REF!</v>
      </c>
      <c r="P5" t="e">
        <f>Bowling!#REF!</f>
        <v>#REF!</v>
      </c>
      <c r="Q5" t="e">
        <f>Bowling!#REF!</f>
        <v>#REF!</v>
      </c>
      <c r="R5" t="e">
        <f>Bowling!#REF!</f>
        <v>#REF!</v>
      </c>
      <c r="S5" t="e">
        <f>Bowling!#REF!</f>
        <v>#REF!</v>
      </c>
      <c r="T5" t="e">
        <f>Bowling!#REF!</f>
        <v>#REF!</v>
      </c>
      <c r="U5" t="e">
        <f>Bowling!#REF!</f>
        <v>#REF!</v>
      </c>
      <c r="V5" t="e">
        <f>Bowling!#REF!</f>
        <v>#REF!</v>
      </c>
      <c r="W5" t="e">
        <f>Bowling!#REF!</f>
        <v>#REF!</v>
      </c>
      <c r="X5" t="e">
        <f>Bowling!#REF!</f>
        <v>#REF!</v>
      </c>
      <c r="Y5" t="e">
        <f>Bowling!#REF!</f>
        <v>#REF!</v>
      </c>
      <c r="Z5" t="e">
        <f>Bowling!#REF!</f>
        <v>#REF!</v>
      </c>
      <c r="AA5" t="e">
        <f>Bowling!#REF!</f>
        <v>#REF!</v>
      </c>
      <c r="AB5" t="e">
        <f t="shared" si="0"/>
        <v>#REF!</v>
      </c>
      <c r="AC5" t="e">
        <f>VLOOKUP($A5,'Club Champion'!$C$4:$AT$59,45,FALSE)-AB5</f>
        <v>#REF!</v>
      </c>
    </row>
    <row r="6" spans="1:29" x14ac:dyDescent="0.25">
      <c r="A6" t="str">
        <f>Bowling!B15</f>
        <v>PATEL, Kinal</v>
      </c>
      <c r="B6">
        <f>Bowling!$X15</f>
        <v>0</v>
      </c>
      <c r="C6">
        <f>Bowling!$AC15</f>
        <v>0</v>
      </c>
      <c r="D6">
        <f>Bowling!$AH15</f>
        <v>0</v>
      </c>
      <c r="E6">
        <f>Bowling!$AM15</f>
        <v>0</v>
      </c>
      <c r="F6">
        <f>Bowling!$AR15</f>
        <v>0</v>
      </c>
      <c r="G6">
        <f>Bowling!$AW15</f>
        <v>0</v>
      </c>
      <c r="H6">
        <f>Bowling!$BB15</f>
        <v>0</v>
      </c>
      <c r="I6">
        <f>Bowling!$BG15</f>
        <v>0</v>
      </c>
      <c r="J6">
        <f>Bowling!$BL15</f>
        <v>0</v>
      </c>
      <c r="K6">
        <f>Bowling!$BQ15</f>
        <v>0</v>
      </c>
      <c r="L6">
        <f>Bowling!$CA15</f>
        <v>0</v>
      </c>
      <c r="M6">
        <f>Bowling!$CF15</f>
        <v>0</v>
      </c>
      <c r="N6">
        <f>Bowling!$CK15</f>
        <v>0</v>
      </c>
      <c r="O6">
        <f>Bowling!$CP15</f>
        <v>0</v>
      </c>
      <c r="P6">
        <f>Bowling!$CU15</f>
        <v>0</v>
      </c>
      <c r="Q6">
        <f>Bowling!$CZ15</f>
        <v>0</v>
      </c>
      <c r="R6">
        <f>Bowling!$DE15</f>
        <v>0</v>
      </c>
      <c r="S6">
        <f>Bowling!$DJ15</f>
        <v>0</v>
      </c>
      <c r="T6">
        <f>Bowling!$DO15</f>
        <v>0</v>
      </c>
      <c r="U6">
        <f>Bowling!$DT15</f>
        <v>0</v>
      </c>
      <c r="V6">
        <f>Bowling!$DY15</f>
        <v>0</v>
      </c>
      <c r="W6">
        <f>Bowling!$ED15</f>
        <v>0</v>
      </c>
      <c r="X6">
        <f>Bowling!$EI15</f>
        <v>0</v>
      </c>
      <c r="Y6">
        <f>Bowling!$EN15</f>
        <v>0</v>
      </c>
      <c r="Z6">
        <f>Bowling!$ES15</f>
        <v>0</v>
      </c>
      <c r="AA6">
        <f>Bowling!$EX15</f>
        <v>0</v>
      </c>
      <c r="AB6">
        <f t="shared" si="0"/>
        <v>0</v>
      </c>
      <c r="AC6" t="e">
        <f>VLOOKUP($A6,'Club Champion'!$C$4:$AT$59,45,FALSE)-AB6</f>
        <v>#REF!</v>
      </c>
    </row>
    <row r="7" spans="1:29" x14ac:dyDescent="0.25">
      <c r="A7" t="e">
        <f>Bowling!#REF!</f>
        <v>#REF!</v>
      </c>
      <c r="B7" t="e">
        <f>Bowling!#REF!</f>
        <v>#REF!</v>
      </c>
      <c r="C7" t="e">
        <f>Bowling!#REF!</f>
        <v>#REF!</v>
      </c>
      <c r="D7" t="e">
        <f>Bowling!#REF!</f>
        <v>#REF!</v>
      </c>
      <c r="E7" t="e">
        <f>Bowling!#REF!</f>
        <v>#REF!</v>
      </c>
      <c r="F7" t="e">
        <f>Bowling!#REF!</f>
        <v>#REF!</v>
      </c>
      <c r="G7" t="e">
        <f>Bowling!#REF!</f>
        <v>#REF!</v>
      </c>
      <c r="H7" t="e">
        <f>Bowling!#REF!</f>
        <v>#REF!</v>
      </c>
      <c r="I7" t="e">
        <f>Bowling!#REF!</f>
        <v>#REF!</v>
      </c>
      <c r="J7" t="e">
        <f>Bowling!#REF!</f>
        <v>#REF!</v>
      </c>
      <c r="K7" t="e">
        <f>Bowling!#REF!</f>
        <v>#REF!</v>
      </c>
      <c r="L7" t="e">
        <f>Bowling!#REF!</f>
        <v>#REF!</v>
      </c>
      <c r="M7" t="e">
        <f>Bowling!#REF!</f>
        <v>#REF!</v>
      </c>
      <c r="N7" t="e">
        <f>Bowling!#REF!</f>
        <v>#REF!</v>
      </c>
      <c r="O7" t="e">
        <f>Bowling!#REF!</f>
        <v>#REF!</v>
      </c>
      <c r="P7" t="e">
        <f>Bowling!#REF!</f>
        <v>#REF!</v>
      </c>
      <c r="Q7" t="e">
        <f>Bowling!#REF!</f>
        <v>#REF!</v>
      </c>
      <c r="R7" t="e">
        <f>Bowling!#REF!</f>
        <v>#REF!</v>
      </c>
      <c r="S7" t="e">
        <f>Bowling!#REF!</f>
        <v>#REF!</v>
      </c>
      <c r="T7" t="e">
        <f>Bowling!#REF!</f>
        <v>#REF!</v>
      </c>
      <c r="U7" t="e">
        <f>Bowling!#REF!</f>
        <v>#REF!</v>
      </c>
      <c r="V7" t="e">
        <f>Bowling!#REF!</f>
        <v>#REF!</v>
      </c>
      <c r="W7" t="e">
        <f>Bowling!#REF!</f>
        <v>#REF!</v>
      </c>
      <c r="X7" t="e">
        <f>Bowling!#REF!</f>
        <v>#REF!</v>
      </c>
      <c r="Y7" t="e">
        <f>Bowling!#REF!</f>
        <v>#REF!</v>
      </c>
      <c r="Z7" t="e">
        <f>Bowling!#REF!</f>
        <v>#REF!</v>
      </c>
      <c r="AA7" t="e">
        <f>Bowling!#REF!</f>
        <v>#REF!</v>
      </c>
      <c r="AB7" t="e">
        <f t="shared" si="0"/>
        <v>#REF!</v>
      </c>
      <c r="AC7" t="e">
        <f>VLOOKUP($A7,'Club Champion'!$C$4:$AT$59,45,FALSE)-AB7</f>
        <v>#REF!</v>
      </c>
    </row>
    <row r="8" spans="1:29" x14ac:dyDescent="0.25">
      <c r="A8" t="e">
        <f>Bowling!#REF!</f>
        <v>#REF!</v>
      </c>
      <c r="B8" t="e">
        <f>Bowling!#REF!</f>
        <v>#REF!</v>
      </c>
      <c r="C8" t="e">
        <f>Bowling!#REF!</f>
        <v>#REF!</v>
      </c>
      <c r="D8" t="e">
        <f>Bowling!#REF!</f>
        <v>#REF!</v>
      </c>
      <c r="E8" t="e">
        <f>Bowling!#REF!</f>
        <v>#REF!</v>
      </c>
      <c r="F8" t="e">
        <f>Bowling!#REF!</f>
        <v>#REF!</v>
      </c>
      <c r="G8" t="e">
        <f>Bowling!#REF!</f>
        <v>#REF!</v>
      </c>
      <c r="H8" t="e">
        <f>Bowling!#REF!</f>
        <v>#REF!</v>
      </c>
      <c r="I8" t="e">
        <f>Bowling!#REF!</f>
        <v>#REF!</v>
      </c>
      <c r="J8" t="e">
        <f>Bowling!#REF!</f>
        <v>#REF!</v>
      </c>
      <c r="K8" t="e">
        <f>Bowling!#REF!</f>
        <v>#REF!</v>
      </c>
      <c r="L8" t="e">
        <f>Bowling!#REF!</f>
        <v>#REF!</v>
      </c>
      <c r="M8" t="e">
        <f>Bowling!#REF!</f>
        <v>#REF!</v>
      </c>
      <c r="N8" t="e">
        <f>Bowling!#REF!</f>
        <v>#REF!</v>
      </c>
      <c r="O8" t="e">
        <f>Bowling!#REF!</f>
        <v>#REF!</v>
      </c>
      <c r="P8" t="e">
        <f>Bowling!#REF!</f>
        <v>#REF!</v>
      </c>
      <c r="Q8" t="e">
        <f>Bowling!#REF!</f>
        <v>#REF!</v>
      </c>
      <c r="R8" t="e">
        <f>Bowling!#REF!</f>
        <v>#REF!</v>
      </c>
      <c r="S8" t="e">
        <f>Bowling!#REF!</f>
        <v>#REF!</v>
      </c>
      <c r="T8" t="e">
        <f>Bowling!#REF!</f>
        <v>#REF!</v>
      </c>
      <c r="U8" t="e">
        <f>Bowling!#REF!</f>
        <v>#REF!</v>
      </c>
      <c r="V8" t="e">
        <f>Bowling!#REF!</f>
        <v>#REF!</v>
      </c>
      <c r="W8" t="e">
        <f>Bowling!#REF!</f>
        <v>#REF!</v>
      </c>
      <c r="X8" t="e">
        <f>Bowling!#REF!</f>
        <v>#REF!</v>
      </c>
      <c r="Y8" t="e">
        <f>Bowling!#REF!</f>
        <v>#REF!</v>
      </c>
      <c r="Z8" t="e">
        <f>Bowling!#REF!</f>
        <v>#REF!</v>
      </c>
      <c r="AA8" t="e">
        <f>Bowling!#REF!</f>
        <v>#REF!</v>
      </c>
      <c r="AB8" t="e">
        <f t="shared" si="0"/>
        <v>#REF!</v>
      </c>
      <c r="AC8" t="e">
        <f>VLOOKUP($A8,'Club Champion'!$C$4:$AT$59,45,FALSE)-AB8</f>
        <v>#REF!</v>
      </c>
    </row>
    <row r="9" spans="1:29" x14ac:dyDescent="0.25">
      <c r="A9" t="e">
        <f>Bowling!#REF!</f>
        <v>#REF!</v>
      </c>
      <c r="B9" t="e">
        <f>Bowling!#REF!</f>
        <v>#REF!</v>
      </c>
      <c r="C9" t="e">
        <f>Bowling!#REF!</f>
        <v>#REF!</v>
      </c>
      <c r="D9" t="e">
        <f>Bowling!#REF!</f>
        <v>#REF!</v>
      </c>
      <c r="E9" t="e">
        <f>Bowling!#REF!</f>
        <v>#REF!</v>
      </c>
      <c r="F9" t="e">
        <f>Bowling!#REF!</f>
        <v>#REF!</v>
      </c>
      <c r="G9" t="e">
        <f>Bowling!#REF!</f>
        <v>#REF!</v>
      </c>
      <c r="H9" t="e">
        <f>Bowling!#REF!</f>
        <v>#REF!</v>
      </c>
      <c r="I9" t="e">
        <f>Bowling!#REF!</f>
        <v>#REF!</v>
      </c>
      <c r="J9" t="e">
        <f>Bowling!#REF!</f>
        <v>#REF!</v>
      </c>
      <c r="K9" t="e">
        <f>Bowling!#REF!</f>
        <v>#REF!</v>
      </c>
      <c r="L9" t="e">
        <f>Bowling!#REF!</f>
        <v>#REF!</v>
      </c>
      <c r="M9" t="e">
        <f>Bowling!#REF!</f>
        <v>#REF!</v>
      </c>
      <c r="N9" t="e">
        <f>Bowling!#REF!</f>
        <v>#REF!</v>
      </c>
      <c r="O9" t="e">
        <f>Bowling!#REF!</f>
        <v>#REF!</v>
      </c>
      <c r="P9" t="e">
        <f>Bowling!#REF!</f>
        <v>#REF!</v>
      </c>
      <c r="Q9" t="e">
        <f>Bowling!#REF!</f>
        <v>#REF!</v>
      </c>
      <c r="R9" t="e">
        <f>Bowling!#REF!</f>
        <v>#REF!</v>
      </c>
      <c r="S9" t="e">
        <f>Bowling!#REF!</f>
        <v>#REF!</v>
      </c>
      <c r="T9" t="e">
        <f>Bowling!#REF!</f>
        <v>#REF!</v>
      </c>
      <c r="U9" t="e">
        <f>Bowling!#REF!</f>
        <v>#REF!</v>
      </c>
      <c r="V9" t="e">
        <f>Bowling!#REF!</f>
        <v>#REF!</v>
      </c>
      <c r="W9" t="e">
        <f>Bowling!#REF!</f>
        <v>#REF!</v>
      </c>
      <c r="X9" t="e">
        <f>Bowling!#REF!</f>
        <v>#REF!</v>
      </c>
      <c r="Y9" t="e">
        <f>Bowling!#REF!</f>
        <v>#REF!</v>
      </c>
      <c r="Z9" t="e">
        <f>Bowling!#REF!</f>
        <v>#REF!</v>
      </c>
      <c r="AA9" t="e">
        <f>Bowling!#REF!</f>
        <v>#REF!</v>
      </c>
      <c r="AB9" t="e">
        <f t="shared" si="0"/>
        <v>#REF!</v>
      </c>
      <c r="AC9" t="e">
        <f>VLOOKUP($A9,'Club Champion'!$C$4:$AT$59,45,FALSE)-AB9</f>
        <v>#REF!</v>
      </c>
    </row>
    <row r="10" spans="1:29" x14ac:dyDescent="0.25">
      <c r="A10" t="e">
        <f>Bowling!#REF!</f>
        <v>#REF!</v>
      </c>
      <c r="B10" t="e">
        <f>Bowling!#REF!</f>
        <v>#REF!</v>
      </c>
      <c r="C10" t="e">
        <f>Bowling!#REF!</f>
        <v>#REF!</v>
      </c>
      <c r="D10" t="e">
        <f>Bowling!#REF!</f>
        <v>#REF!</v>
      </c>
      <c r="E10" t="e">
        <f>Bowling!#REF!</f>
        <v>#REF!</v>
      </c>
      <c r="F10" t="e">
        <f>Bowling!#REF!</f>
        <v>#REF!</v>
      </c>
      <c r="G10" t="e">
        <f>Bowling!#REF!</f>
        <v>#REF!</v>
      </c>
      <c r="H10" t="e">
        <f>Bowling!#REF!</f>
        <v>#REF!</v>
      </c>
      <c r="I10" t="e">
        <f>Bowling!#REF!</f>
        <v>#REF!</v>
      </c>
      <c r="J10" t="e">
        <f>Bowling!#REF!</f>
        <v>#REF!</v>
      </c>
      <c r="K10" t="e">
        <f>Bowling!#REF!</f>
        <v>#REF!</v>
      </c>
      <c r="L10" t="e">
        <f>Bowling!#REF!</f>
        <v>#REF!</v>
      </c>
      <c r="M10" t="e">
        <f>Bowling!#REF!</f>
        <v>#REF!</v>
      </c>
      <c r="N10" t="e">
        <f>Bowling!#REF!</f>
        <v>#REF!</v>
      </c>
      <c r="O10" t="e">
        <f>Bowling!#REF!</f>
        <v>#REF!</v>
      </c>
      <c r="P10" t="e">
        <f>Bowling!#REF!</f>
        <v>#REF!</v>
      </c>
      <c r="Q10" t="e">
        <f>Bowling!#REF!</f>
        <v>#REF!</v>
      </c>
      <c r="R10" t="e">
        <f>Bowling!#REF!</f>
        <v>#REF!</v>
      </c>
      <c r="S10" t="e">
        <f>Bowling!#REF!</f>
        <v>#REF!</v>
      </c>
      <c r="T10" t="e">
        <f>Bowling!#REF!</f>
        <v>#REF!</v>
      </c>
      <c r="U10" t="e">
        <f>Bowling!#REF!</f>
        <v>#REF!</v>
      </c>
      <c r="V10" t="e">
        <f>Bowling!#REF!</f>
        <v>#REF!</v>
      </c>
      <c r="W10" t="e">
        <f>Bowling!#REF!</f>
        <v>#REF!</v>
      </c>
      <c r="X10" t="e">
        <f>Bowling!#REF!</f>
        <v>#REF!</v>
      </c>
      <c r="Y10" t="e">
        <f>Bowling!#REF!</f>
        <v>#REF!</v>
      </c>
      <c r="Z10" t="e">
        <f>Bowling!#REF!</f>
        <v>#REF!</v>
      </c>
      <c r="AA10" t="e">
        <f>Bowling!#REF!</f>
        <v>#REF!</v>
      </c>
      <c r="AB10" t="e">
        <f t="shared" si="0"/>
        <v>#REF!</v>
      </c>
      <c r="AC10" t="e">
        <f>VLOOKUP($A10,'Club Champion'!$C$4:$AT$59,45,FALSE)-AB10</f>
        <v>#REF!</v>
      </c>
    </row>
    <row r="11" spans="1:29" x14ac:dyDescent="0.25">
      <c r="A11" t="e">
        <f>Bowling!#REF!</f>
        <v>#REF!</v>
      </c>
      <c r="B11" t="e">
        <f>Bowling!#REF!</f>
        <v>#REF!</v>
      </c>
      <c r="C11" t="e">
        <f>Bowling!#REF!</f>
        <v>#REF!</v>
      </c>
      <c r="D11" t="e">
        <f>Bowling!#REF!</f>
        <v>#REF!</v>
      </c>
      <c r="E11" t="e">
        <f>Bowling!#REF!</f>
        <v>#REF!</v>
      </c>
      <c r="F11" t="e">
        <f>Bowling!#REF!</f>
        <v>#REF!</v>
      </c>
      <c r="G11" t="e">
        <f>Bowling!#REF!</f>
        <v>#REF!</v>
      </c>
      <c r="H11" t="e">
        <f>Bowling!#REF!</f>
        <v>#REF!</v>
      </c>
      <c r="I11" t="e">
        <f>Bowling!#REF!</f>
        <v>#REF!</v>
      </c>
      <c r="J11" t="e">
        <f>Bowling!#REF!</f>
        <v>#REF!</v>
      </c>
      <c r="K11" t="e">
        <f>Bowling!#REF!</f>
        <v>#REF!</v>
      </c>
      <c r="L11" t="e">
        <f>Bowling!#REF!</f>
        <v>#REF!</v>
      </c>
      <c r="M11" t="e">
        <f>Bowling!#REF!</f>
        <v>#REF!</v>
      </c>
      <c r="N11" t="e">
        <f>Bowling!#REF!</f>
        <v>#REF!</v>
      </c>
      <c r="O11" t="e">
        <f>Bowling!#REF!</f>
        <v>#REF!</v>
      </c>
      <c r="P11" t="e">
        <f>Bowling!#REF!</f>
        <v>#REF!</v>
      </c>
      <c r="Q11" t="e">
        <f>Bowling!#REF!</f>
        <v>#REF!</v>
      </c>
      <c r="R11" t="e">
        <f>Bowling!#REF!</f>
        <v>#REF!</v>
      </c>
      <c r="S11" t="e">
        <f>Bowling!#REF!</f>
        <v>#REF!</v>
      </c>
      <c r="T11" t="e">
        <f>Bowling!#REF!</f>
        <v>#REF!</v>
      </c>
      <c r="U11" t="e">
        <f>Bowling!#REF!</f>
        <v>#REF!</v>
      </c>
      <c r="V11" t="e">
        <f>Bowling!#REF!</f>
        <v>#REF!</v>
      </c>
      <c r="W11" t="e">
        <f>Bowling!#REF!</f>
        <v>#REF!</v>
      </c>
      <c r="X11" t="e">
        <f>Bowling!#REF!</f>
        <v>#REF!</v>
      </c>
      <c r="Y11" t="e">
        <f>Bowling!#REF!</f>
        <v>#REF!</v>
      </c>
      <c r="Z11" t="e">
        <f>Bowling!#REF!</f>
        <v>#REF!</v>
      </c>
      <c r="AA11" t="e">
        <f>Bowling!#REF!</f>
        <v>#REF!</v>
      </c>
      <c r="AB11" t="e">
        <f t="shared" si="0"/>
        <v>#REF!</v>
      </c>
      <c r="AC11" t="e">
        <f>VLOOKUP($A11,'Club Champion'!$C$4:$AT$59,45,FALSE)-AB11</f>
        <v>#REF!</v>
      </c>
    </row>
    <row r="12" spans="1:29" x14ac:dyDescent="0.25">
      <c r="A12" t="e">
        <f>Bowling!#REF!</f>
        <v>#REF!</v>
      </c>
      <c r="B12" t="e">
        <f>Bowling!#REF!</f>
        <v>#REF!</v>
      </c>
      <c r="C12" t="e">
        <f>Bowling!#REF!</f>
        <v>#REF!</v>
      </c>
      <c r="D12" t="e">
        <f>Bowling!#REF!</f>
        <v>#REF!</v>
      </c>
      <c r="E12" t="e">
        <f>Bowling!#REF!</f>
        <v>#REF!</v>
      </c>
      <c r="F12" t="e">
        <f>Bowling!#REF!</f>
        <v>#REF!</v>
      </c>
      <c r="G12" t="e">
        <f>Bowling!#REF!</f>
        <v>#REF!</v>
      </c>
      <c r="H12" t="e">
        <f>Bowling!#REF!</f>
        <v>#REF!</v>
      </c>
      <c r="I12" t="e">
        <f>Bowling!#REF!</f>
        <v>#REF!</v>
      </c>
      <c r="J12" t="e">
        <f>Bowling!#REF!</f>
        <v>#REF!</v>
      </c>
      <c r="K12" t="e">
        <f>Bowling!#REF!</f>
        <v>#REF!</v>
      </c>
      <c r="L12" t="e">
        <f>Bowling!#REF!</f>
        <v>#REF!</v>
      </c>
      <c r="M12" t="e">
        <f>Bowling!#REF!</f>
        <v>#REF!</v>
      </c>
      <c r="N12" t="e">
        <f>Bowling!#REF!</f>
        <v>#REF!</v>
      </c>
      <c r="O12" t="e">
        <f>Bowling!#REF!</f>
        <v>#REF!</v>
      </c>
      <c r="P12" t="e">
        <f>Bowling!#REF!</f>
        <v>#REF!</v>
      </c>
      <c r="Q12" t="e">
        <f>Bowling!#REF!</f>
        <v>#REF!</v>
      </c>
      <c r="R12" t="e">
        <f>Bowling!#REF!</f>
        <v>#REF!</v>
      </c>
      <c r="S12" t="e">
        <f>Bowling!#REF!</f>
        <v>#REF!</v>
      </c>
      <c r="T12" t="e">
        <f>Bowling!#REF!</f>
        <v>#REF!</v>
      </c>
      <c r="U12" t="e">
        <f>Bowling!#REF!</f>
        <v>#REF!</v>
      </c>
      <c r="V12" t="e">
        <f>Bowling!#REF!</f>
        <v>#REF!</v>
      </c>
      <c r="W12" t="e">
        <f>Bowling!#REF!</f>
        <v>#REF!</v>
      </c>
      <c r="X12" t="e">
        <f>Bowling!#REF!</f>
        <v>#REF!</v>
      </c>
      <c r="Y12" t="e">
        <f>Bowling!#REF!</f>
        <v>#REF!</v>
      </c>
      <c r="Z12" t="e">
        <f>Bowling!#REF!</f>
        <v>#REF!</v>
      </c>
      <c r="AA12" t="e">
        <f>Bowling!#REF!</f>
        <v>#REF!</v>
      </c>
      <c r="AB12" t="e">
        <f t="shared" si="0"/>
        <v>#REF!</v>
      </c>
      <c r="AC12" t="e">
        <f>VLOOKUP($A12,'Club Champion'!$C$4:$AT$59,45,FALSE)-AB12</f>
        <v>#REF!</v>
      </c>
    </row>
    <row r="13" spans="1:29" x14ac:dyDescent="0.25">
      <c r="A13" t="e">
        <f>Bowling!#REF!</f>
        <v>#REF!</v>
      </c>
      <c r="B13" t="e">
        <f>Bowling!#REF!</f>
        <v>#REF!</v>
      </c>
      <c r="C13" t="e">
        <f>Bowling!#REF!</f>
        <v>#REF!</v>
      </c>
      <c r="D13" t="e">
        <f>Bowling!#REF!</f>
        <v>#REF!</v>
      </c>
      <c r="E13" t="e">
        <f>Bowling!#REF!</f>
        <v>#REF!</v>
      </c>
      <c r="F13" t="e">
        <f>Bowling!#REF!</f>
        <v>#REF!</v>
      </c>
      <c r="G13" t="e">
        <f>Bowling!#REF!</f>
        <v>#REF!</v>
      </c>
      <c r="H13" t="e">
        <f>Bowling!#REF!</f>
        <v>#REF!</v>
      </c>
      <c r="I13" t="e">
        <f>Bowling!#REF!</f>
        <v>#REF!</v>
      </c>
      <c r="J13" t="e">
        <f>Bowling!#REF!</f>
        <v>#REF!</v>
      </c>
      <c r="K13" t="e">
        <f>Bowling!#REF!</f>
        <v>#REF!</v>
      </c>
      <c r="L13" t="e">
        <f>Bowling!#REF!</f>
        <v>#REF!</v>
      </c>
      <c r="M13" t="e">
        <f>Bowling!#REF!</f>
        <v>#REF!</v>
      </c>
      <c r="N13" t="e">
        <f>Bowling!#REF!</f>
        <v>#REF!</v>
      </c>
      <c r="O13" t="e">
        <f>Bowling!#REF!</f>
        <v>#REF!</v>
      </c>
      <c r="P13" t="e">
        <f>Bowling!#REF!</f>
        <v>#REF!</v>
      </c>
      <c r="Q13" t="e">
        <f>Bowling!#REF!</f>
        <v>#REF!</v>
      </c>
      <c r="R13" t="e">
        <f>Bowling!#REF!</f>
        <v>#REF!</v>
      </c>
      <c r="S13" t="e">
        <f>Bowling!#REF!</f>
        <v>#REF!</v>
      </c>
      <c r="T13" t="e">
        <f>Bowling!#REF!</f>
        <v>#REF!</v>
      </c>
      <c r="U13" t="e">
        <f>Bowling!#REF!</f>
        <v>#REF!</v>
      </c>
      <c r="V13" t="e">
        <f>Bowling!#REF!</f>
        <v>#REF!</v>
      </c>
      <c r="W13" t="e">
        <f>Bowling!#REF!</f>
        <v>#REF!</v>
      </c>
      <c r="X13" t="e">
        <f>Bowling!#REF!</f>
        <v>#REF!</v>
      </c>
      <c r="Y13" t="e">
        <f>Bowling!#REF!</f>
        <v>#REF!</v>
      </c>
      <c r="Z13" t="e">
        <f>Bowling!#REF!</f>
        <v>#REF!</v>
      </c>
      <c r="AA13" t="e">
        <f>Bowling!#REF!</f>
        <v>#REF!</v>
      </c>
      <c r="AB13" t="e">
        <f t="shared" si="0"/>
        <v>#REF!</v>
      </c>
      <c r="AC13" t="e">
        <f>VLOOKUP($A13,'Club Champion'!$C$4:$AT$59,45,FALSE)-AB13</f>
        <v>#REF!</v>
      </c>
    </row>
    <row r="14" spans="1:29" x14ac:dyDescent="0.25">
      <c r="A14" t="e">
        <f>Bowling!#REF!</f>
        <v>#REF!</v>
      </c>
      <c r="B14" t="e">
        <f>Bowling!#REF!</f>
        <v>#REF!</v>
      </c>
      <c r="C14" t="e">
        <f>Bowling!#REF!</f>
        <v>#REF!</v>
      </c>
      <c r="D14" t="e">
        <f>Bowling!#REF!</f>
        <v>#REF!</v>
      </c>
      <c r="E14" t="e">
        <f>Bowling!#REF!</f>
        <v>#REF!</v>
      </c>
      <c r="F14" t="e">
        <f>Bowling!#REF!</f>
        <v>#REF!</v>
      </c>
      <c r="G14" t="e">
        <f>Bowling!#REF!</f>
        <v>#REF!</v>
      </c>
      <c r="H14" t="e">
        <f>Bowling!#REF!</f>
        <v>#REF!</v>
      </c>
      <c r="I14" t="e">
        <f>Bowling!#REF!</f>
        <v>#REF!</v>
      </c>
      <c r="J14" t="e">
        <f>Bowling!#REF!</f>
        <v>#REF!</v>
      </c>
      <c r="K14" t="e">
        <f>Bowling!#REF!</f>
        <v>#REF!</v>
      </c>
      <c r="L14" t="e">
        <f>Bowling!#REF!</f>
        <v>#REF!</v>
      </c>
      <c r="M14" t="e">
        <f>Bowling!#REF!</f>
        <v>#REF!</v>
      </c>
      <c r="N14" t="e">
        <f>Bowling!#REF!</f>
        <v>#REF!</v>
      </c>
      <c r="O14" t="e">
        <f>Bowling!#REF!</f>
        <v>#REF!</v>
      </c>
      <c r="P14" t="e">
        <f>Bowling!#REF!</f>
        <v>#REF!</v>
      </c>
      <c r="Q14" t="e">
        <f>Bowling!#REF!</f>
        <v>#REF!</v>
      </c>
      <c r="R14" t="e">
        <f>Bowling!#REF!</f>
        <v>#REF!</v>
      </c>
      <c r="S14" t="e">
        <f>Bowling!#REF!</f>
        <v>#REF!</v>
      </c>
      <c r="T14" t="e">
        <f>Bowling!#REF!</f>
        <v>#REF!</v>
      </c>
      <c r="U14" t="e">
        <f>Bowling!#REF!</f>
        <v>#REF!</v>
      </c>
      <c r="V14" t="e">
        <f>Bowling!#REF!</f>
        <v>#REF!</v>
      </c>
      <c r="W14" t="e">
        <f>Bowling!#REF!</f>
        <v>#REF!</v>
      </c>
      <c r="X14" t="e">
        <f>Bowling!#REF!</f>
        <v>#REF!</v>
      </c>
      <c r="Y14" t="e">
        <f>Bowling!#REF!</f>
        <v>#REF!</v>
      </c>
      <c r="Z14" t="e">
        <f>Bowling!#REF!</f>
        <v>#REF!</v>
      </c>
      <c r="AA14" t="e">
        <f>Bowling!#REF!</f>
        <v>#REF!</v>
      </c>
      <c r="AB14" t="e">
        <f t="shared" si="0"/>
        <v>#REF!</v>
      </c>
      <c r="AC14" t="e">
        <f>VLOOKUP($A14,'Club Champion'!$C$4:$AT$59,45,FALSE)-AB14</f>
        <v>#REF!</v>
      </c>
    </row>
    <row r="15" spans="1:29" x14ac:dyDescent="0.25">
      <c r="A15" t="e">
        <f>Bowling!#REF!</f>
        <v>#REF!</v>
      </c>
      <c r="B15" t="e">
        <f>Bowling!#REF!</f>
        <v>#REF!</v>
      </c>
      <c r="C15" t="e">
        <f>Bowling!#REF!</f>
        <v>#REF!</v>
      </c>
      <c r="D15" t="e">
        <f>Bowling!#REF!</f>
        <v>#REF!</v>
      </c>
      <c r="E15" t="e">
        <f>Bowling!#REF!</f>
        <v>#REF!</v>
      </c>
      <c r="F15" t="e">
        <f>Bowling!#REF!</f>
        <v>#REF!</v>
      </c>
      <c r="G15" t="e">
        <f>Bowling!#REF!</f>
        <v>#REF!</v>
      </c>
      <c r="H15" t="e">
        <f>Bowling!#REF!</f>
        <v>#REF!</v>
      </c>
      <c r="I15" t="e">
        <f>Bowling!#REF!</f>
        <v>#REF!</v>
      </c>
      <c r="J15" t="e">
        <f>Bowling!#REF!</f>
        <v>#REF!</v>
      </c>
      <c r="K15" t="e">
        <f>Bowling!#REF!</f>
        <v>#REF!</v>
      </c>
      <c r="L15" t="e">
        <f>Bowling!#REF!</f>
        <v>#REF!</v>
      </c>
      <c r="M15" t="e">
        <f>Bowling!#REF!</f>
        <v>#REF!</v>
      </c>
      <c r="N15" t="e">
        <f>Bowling!#REF!</f>
        <v>#REF!</v>
      </c>
      <c r="O15" t="e">
        <f>Bowling!#REF!</f>
        <v>#REF!</v>
      </c>
      <c r="P15" t="e">
        <f>Bowling!#REF!</f>
        <v>#REF!</v>
      </c>
      <c r="Q15" t="e">
        <f>Bowling!#REF!</f>
        <v>#REF!</v>
      </c>
      <c r="R15" t="e">
        <f>Bowling!#REF!</f>
        <v>#REF!</v>
      </c>
      <c r="S15" t="e">
        <f>Bowling!#REF!</f>
        <v>#REF!</v>
      </c>
      <c r="T15" t="e">
        <f>Bowling!#REF!</f>
        <v>#REF!</v>
      </c>
      <c r="U15" t="e">
        <f>Bowling!#REF!</f>
        <v>#REF!</v>
      </c>
      <c r="V15" t="e">
        <f>Bowling!#REF!</f>
        <v>#REF!</v>
      </c>
      <c r="W15" t="e">
        <f>Bowling!#REF!</f>
        <v>#REF!</v>
      </c>
      <c r="X15" t="e">
        <f>Bowling!#REF!</f>
        <v>#REF!</v>
      </c>
      <c r="Y15" t="e">
        <f>Bowling!#REF!</f>
        <v>#REF!</v>
      </c>
      <c r="Z15" t="e">
        <f>Bowling!#REF!</f>
        <v>#REF!</v>
      </c>
      <c r="AA15" t="e">
        <f>Bowling!#REF!</f>
        <v>#REF!</v>
      </c>
      <c r="AB15" t="e">
        <f t="shared" si="0"/>
        <v>#REF!</v>
      </c>
      <c r="AC15" t="e">
        <f>VLOOKUP($A15,'Club Champion'!$C$4:$AT$59,45,FALSE)-AB15</f>
        <v>#REF!</v>
      </c>
    </row>
    <row r="16" spans="1:29" x14ac:dyDescent="0.25">
      <c r="A16" t="e">
        <f>Bowling!#REF!</f>
        <v>#REF!</v>
      </c>
      <c r="B16" t="e">
        <f>Bowling!#REF!</f>
        <v>#REF!</v>
      </c>
      <c r="C16" t="e">
        <f>Bowling!#REF!</f>
        <v>#REF!</v>
      </c>
      <c r="D16" t="e">
        <f>Bowling!#REF!</f>
        <v>#REF!</v>
      </c>
      <c r="E16" t="e">
        <f>Bowling!#REF!</f>
        <v>#REF!</v>
      </c>
      <c r="F16" t="e">
        <f>Bowling!#REF!</f>
        <v>#REF!</v>
      </c>
      <c r="G16" t="e">
        <f>Bowling!#REF!</f>
        <v>#REF!</v>
      </c>
      <c r="H16" t="e">
        <f>Bowling!#REF!</f>
        <v>#REF!</v>
      </c>
      <c r="I16" t="e">
        <f>Bowling!#REF!</f>
        <v>#REF!</v>
      </c>
      <c r="J16" t="e">
        <f>Bowling!#REF!</f>
        <v>#REF!</v>
      </c>
      <c r="K16" t="e">
        <f>Bowling!#REF!</f>
        <v>#REF!</v>
      </c>
      <c r="L16" t="e">
        <f>Bowling!#REF!</f>
        <v>#REF!</v>
      </c>
      <c r="M16" t="e">
        <f>Bowling!#REF!</f>
        <v>#REF!</v>
      </c>
      <c r="N16" t="e">
        <f>Bowling!#REF!</f>
        <v>#REF!</v>
      </c>
      <c r="O16" t="e">
        <f>Bowling!#REF!</f>
        <v>#REF!</v>
      </c>
      <c r="P16" t="e">
        <f>Bowling!#REF!</f>
        <v>#REF!</v>
      </c>
      <c r="Q16" t="e">
        <f>Bowling!#REF!</f>
        <v>#REF!</v>
      </c>
      <c r="R16" t="e">
        <f>Bowling!#REF!</f>
        <v>#REF!</v>
      </c>
      <c r="S16" t="e">
        <f>Bowling!#REF!</f>
        <v>#REF!</v>
      </c>
      <c r="T16" t="e">
        <f>Bowling!#REF!</f>
        <v>#REF!</v>
      </c>
      <c r="U16" t="e">
        <f>Bowling!#REF!</f>
        <v>#REF!</v>
      </c>
      <c r="V16" t="e">
        <f>Bowling!#REF!</f>
        <v>#REF!</v>
      </c>
      <c r="W16" t="e">
        <f>Bowling!#REF!</f>
        <v>#REF!</v>
      </c>
      <c r="X16" t="e">
        <f>Bowling!#REF!</f>
        <v>#REF!</v>
      </c>
      <c r="Y16" t="e">
        <f>Bowling!#REF!</f>
        <v>#REF!</v>
      </c>
      <c r="Z16" t="e">
        <f>Bowling!#REF!</f>
        <v>#REF!</v>
      </c>
      <c r="AA16" t="e">
        <f>Bowling!#REF!</f>
        <v>#REF!</v>
      </c>
      <c r="AB16" t="e">
        <f t="shared" si="0"/>
        <v>#REF!</v>
      </c>
      <c r="AC16" t="e">
        <f>VLOOKUP($A16,'Club Champion'!$C$4:$AT$59,45,FALSE)-AB16</f>
        <v>#REF!</v>
      </c>
    </row>
    <row r="17" spans="1:29" x14ac:dyDescent="0.25">
      <c r="A17" t="e">
        <f>Bowling!#REF!</f>
        <v>#REF!</v>
      </c>
      <c r="B17" t="e">
        <f>Bowling!#REF!</f>
        <v>#REF!</v>
      </c>
      <c r="C17" t="e">
        <f>Bowling!#REF!</f>
        <v>#REF!</v>
      </c>
      <c r="D17" t="e">
        <f>Bowling!#REF!</f>
        <v>#REF!</v>
      </c>
      <c r="E17" t="e">
        <f>Bowling!#REF!</f>
        <v>#REF!</v>
      </c>
      <c r="F17" t="e">
        <f>Bowling!#REF!</f>
        <v>#REF!</v>
      </c>
      <c r="G17" t="e">
        <f>Bowling!#REF!</f>
        <v>#REF!</v>
      </c>
      <c r="H17" t="e">
        <f>Bowling!#REF!</f>
        <v>#REF!</v>
      </c>
      <c r="I17" t="e">
        <f>Bowling!#REF!</f>
        <v>#REF!</v>
      </c>
      <c r="J17" t="e">
        <f>Bowling!#REF!</f>
        <v>#REF!</v>
      </c>
      <c r="K17" t="e">
        <f>Bowling!#REF!</f>
        <v>#REF!</v>
      </c>
      <c r="L17" t="e">
        <f>Bowling!#REF!</f>
        <v>#REF!</v>
      </c>
      <c r="M17" t="e">
        <f>Bowling!#REF!</f>
        <v>#REF!</v>
      </c>
      <c r="N17" t="e">
        <f>Bowling!#REF!</f>
        <v>#REF!</v>
      </c>
      <c r="O17" t="e">
        <f>Bowling!#REF!</f>
        <v>#REF!</v>
      </c>
      <c r="P17" t="e">
        <f>Bowling!#REF!</f>
        <v>#REF!</v>
      </c>
      <c r="Q17" t="e">
        <f>Bowling!#REF!</f>
        <v>#REF!</v>
      </c>
      <c r="R17" t="e">
        <f>Bowling!#REF!</f>
        <v>#REF!</v>
      </c>
      <c r="S17" t="e">
        <f>Bowling!#REF!</f>
        <v>#REF!</v>
      </c>
      <c r="T17" t="e">
        <f>Bowling!#REF!</f>
        <v>#REF!</v>
      </c>
      <c r="U17" t="e">
        <f>Bowling!#REF!</f>
        <v>#REF!</v>
      </c>
      <c r="V17" t="e">
        <f>Bowling!#REF!</f>
        <v>#REF!</v>
      </c>
      <c r="W17" t="e">
        <f>Bowling!#REF!</f>
        <v>#REF!</v>
      </c>
      <c r="X17" t="e">
        <f>Bowling!#REF!</f>
        <v>#REF!</v>
      </c>
      <c r="Y17" t="e">
        <f>Bowling!#REF!</f>
        <v>#REF!</v>
      </c>
      <c r="Z17" t="e">
        <f>Bowling!#REF!</f>
        <v>#REF!</v>
      </c>
      <c r="AA17" t="e">
        <f>Bowling!#REF!</f>
        <v>#REF!</v>
      </c>
      <c r="AB17" t="e">
        <f t="shared" si="0"/>
        <v>#REF!</v>
      </c>
      <c r="AC17" t="e">
        <f>VLOOKUP($A17,'Club Champion'!$C$4:$AT$59,45,FALSE)-AB17</f>
        <v>#REF!</v>
      </c>
    </row>
    <row r="18" spans="1:29" x14ac:dyDescent="0.25">
      <c r="A18" t="e">
        <f>Bowling!#REF!</f>
        <v>#REF!</v>
      </c>
      <c r="B18" t="e">
        <f>Bowling!#REF!</f>
        <v>#REF!</v>
      </c>
      <c r="C18" t="e">
        <f>Bowling!#REF!</f>
        <v>#REF!</v>
      </c>
      <c r="D18" t="e">
        <f>Bowling!#REF!</f>
        <v>#REF!</v>
      </c>
      <c r="E18" t="e">
        <f>Bowling!#REF!</f>
        <v>#REF!</v>
      </c>
      <c r="F18" t="e">
        <f>Bowling!#REF!</f>
        <v>#REF!</v>
      </c>
      <c r="G18" t="e">
        <f>Bowling!#REF!</f>
        <v>#REF!</v>
      </c>
      <c r="H18" t="e">
        <f>Bowling!#REF!</f>
        <v>#REF!</v>
      </c>
      <c r="I18" t="e">
        <f>Bowling!#REF!</f>
        <v>#REF!</v>
      </c>
      <c r="J18" t="e">
        <f>Bowling!#REF!</f>
        <v>#REF!</v>
      </c>
      <c r="K18" t="e">
        <f>Bowling!#REF!</f>
        <v>#REF!</v>
      </c>
      <c r="L18" t="e">
        <f>Bowling!#REF!</f>
        <v>#REF!</v>
      </c>
      <c r="M18" t="e">
        <f>Bowling!#REF!</f>
        <v>#REF!</v>
      </c>
      <c r="N18" t="e">
        <f>Bowling!#REF!</f>
        <v>#REF!</v>
      </c>
      <c r="O18" t="e">
        <f>Bowling!#REF!</f>
        <v>#REF!</v>
      </c>
      <c r="P18" t="e">
        <f>Bowling!#REF!</f>
        <v>#REF!</v>
      </c>
      <c r="Q18" t="e">
        <f>Bowling!#REF!</f>
        <v>#REF!</v>
      </c>
      <c r="R18" t="e">
        <f>Bowling!#REF!</f>
        <v>#REF!</v>
      </c>
      <c r="S18" t="e">
        <f>Bowling!#REF!</f>
        <v>#REF!</v>
      </c>
      <c r="T18" t="e">
        <f>Bowling!#REF!</f>
        <v>#REF!</v>
      </c>
      <c r="U18" t="e">
        <f>Bowling!#REF!</f>
        <v>#REF!</v>
      </c>
      <c r="V18" t="e">
        <f>Bowling!#REF!</f>
        <v>#REF!</v>
      </c>
      <c r="W18" t="e">
        <f>Bowling!#REF!</f>
        <v>#REF!</v>
      </c>
      <c r="X18" t="e">
        <f>Bowling!#REF!</f>
        <v>#REF!</v>
      </c>
      <c r="Y18" t="e">
        <f>Bowling!#REF!</f>
        <v>#REF!</v>
      </c>
      <c r="Z18" t="e">
        <f>Bowling!#REF!</f>
        <v>#REF!</v>
      </c>
      <c r="AA18" t="e">
        <f>Bowling!#REF!</f>
        <v>#REF!</v>
      </c>
      <c r="AB18" t="e">
        <f t="shared" si="0"/>
        <v>#REF!</v>
      </c>
      <c r="AC18" t="e">
        <f>VLOOKUP($A18,'Club Champion'!$C$4:$AT$59,45,FALSE)-AB18</f>
        <v>#REF!</v>
      </c>
    </row>
    <row r="19" spans="1:29" x14ac:dyDescent="0.25">
      <c r="A19" t="e">
        <f>Bowling!#REF!</f>
        <v>#REF!</v>
      </c>
      <c r="B19" t="e">
        <f>Bowling!#REF!</f>
        <v>#REF!</v>
      </c>
      <c r="C19" t="e">
        <f>Bowling!#REF!</f>
        <v>#REF!</v>
      </c>
      <c r="D19" t="e">
        <f>Bowling!#REF!</f>
        <v>#REF!</v>
      </c>
      <c r="E19" t="e">
        <f>Bowling!#REF!</f>
        <v>#REF!</v>
      </c>
      <c r="F19" t="e">
        <f>Bowling!#REF!</f>
        <v>#REF!</v>
      </c>
      <c r="G19" t="e">
        <f>Bowling!#REF!</f>
        <v>#REF!</v>
      </c>
      <c r="H19" t="e">
        <f>Bowling!#REF!</f>
        <v>#REF!</v>
      </c>
      <c r="I19" t="e">
        <f>Bowling!#REF!</f>
        <v>#REF!</v>
      </c>
      <c r="J19" t="e">
        <f>Bowling!#REF!</f>
        <v>#REF!</v>
      </c>
      <c r="K19" t="e">
        <f>Bowling!#REF!</f>
        <v>#REF!</v>
      </c>
      <c r="L19" t="e">
        <f>Bowling!#REF!</f>
        <v>#REF!</v>
      </c>
      <c r="M19" t="e">
        <f>Bowling!#REF!</f>
        <v>#REF!</v>
      </c>
      <c r="N19" t="e">
        <f>Bowling!#REF!</f>
        <v>#REF!</v>
      </c>
      <c r="O19" t="e">
        <f>Bowling!#REF!</f>
        <v>#REF!</v>
      </c>
      <c r="P19" t="e">
        <f>Bowling!#REF!</f>
        <v>#REF!</v>
      </c>
      <c r="Q19" t="e">
        <f>Bowling!#REF!</f>
        <v>#REF!</v>
      </c>
      <c r="R19" t="e">
        <f>Bowling!#REF!</f>
        <v>#REF!</v>
      </c>
      <c r="S19" t="e">
        <f>Bowling!#REF!</f>
        <v>#REF!</v>
      </c>
      <c r="T19" t="e">
        <f>Bowling!#REF!</f>
        <v>#REF!</v>
      </c>
      <c r="U19" t="e">
        <f>Bowling!#REF!</f>
        <v>#REF!</v>
      </c>
      <c r="V19" t="e">
        <f>Bowling!#REF!</f>
        <v>#REF!</v>
      </c>
      <c r="W19" t="e">
        <f>Bowling!#REF!</f>
        <v>#REF!</v>
      </c>
      <c r="X19" t="e">
        <f>Bowling!#REF!</f>
        <v>#REF!</v>
      </c>
      <c r="Y19" t="e">
        <f>Bowling!#REF!</f>
        <v>#REF!</v>
      </c>
      <c r="Z19" t="e">
        <f>Bowling!#REF!</f>
        <v>#REF!</v>
      </c>
      <c r="AA19" t="e">
        <f>Bowling!#REF!</f>
        <v>#REF!</v>
      </c>
      <c r="AB19" t="e">
        <f t="shared" si="0"/>
        <v>#REF!</v>
      </c>
      <c r="AC19" t="e">
        <f>VLOOKUP($A19,'Club Champion'!$C$4:$AT$59,45,FALSE)-AB19</f>
        <v>#REF!</v>
      </c>
    </row>
    <row r="20" spans="1:29" x14ac:dyDescent="0.25">
      <c r="A20" t="e">
        <f>Bowling!#REF!</f>
        <v>#REF!</v>
      </c>
      <c r="B20" t="e">
        <f>Bowling!#REF!</f>
        <v>#REF!</v>
      </c>
      <c r="C20" t="e">
        <f>Bowling!#REF!</f>
        <v>#REF!</v>
      </c>
      <c r="D20" t="e">
        <f>Bowling!#REF!</f>
        <v>#REF!</v>
      </c>
      <c r="E20" t="e">
        <f>Bowling!#REF!</f>
        <v>#REF!</v>
      </c>
      <c r="F20" t="e">
        <f>Bowling!#REF!</f>
        <v>#REF!</v>
      </c>
      <c r="G20" t="e">
        <f>Bowling!#REF!</f>
        <v>#REF!</v>
      </c>
      <c r="H20" t="e">
        <f>Bowling!#REF!</f>
        <v>#REF!</v>
      </c>
      <c r="I20" t="e">
        <f>Bowling!#REF!</f>
        <v>#REF!</v>
      </c>
      <c r="J20" t="e">
        <f>Bowling!#REF!</f>
        <v>#REF!</v>
      </c>
      <c r="K20" t="e">
        <f>Bowling!#REF!</f>
        <v>#REF!</v>
      </c>
      <c r="L20" t="e">
        <f>Bowling!#REF!</f>
        <v>#REF!</v>
      </c>
      <c r="M20" t="e">
        <f>Bowling!#REF!</f>
        <v>#REF!</v>
      </c>
      <c r="N20" t="e">
        <f>Bowling!#REF!</f>
        <v>#REF!</v>
      </c>
      <c r="O20" t="e">
        <f>Bowling!#REF!</f>
        <v>#REF!</v>
      </c>
      <c r="P20" t="e">
        <f>Bowling!#REF!</f>
        <v>#REF!</v>
      </c>
      <c r="Q20" t="e">
        <f>Bowling!#REF!</f>
        <v>#REF!</v>
      </c>
      <c r="R20" t="e">
        <f>Bowling!#REF!</f>
        <v>#REF!</v>
      </c>
      <c r="S20" t="e">
        <f>Bowling!#REF!</f>
        <v>#REF!</v>
      </c>
      <c r="T20" t="e">
        <f>Bowling!#REF!</f>
        <v>#REF!</v>
      </c>
      <c r="U20" t="e">
        <f>Bowling!#REF!</f>
        <v>#REF!</v>
      </c>
      <c r="V20" t="e">
        <f>Bowling!#REF!</f>
        <v>#REF!</v>
      </c>
      <c r="W20" t="e">
        <f>Bowling!#REF!</f>
        <v>#REF!</v>
      </c>
      <c r="X20" t="e">
        <f>Bowling!#REF!</f>
        <v>#REF!</v>
      </c>
      <c r="Y20" t="e">
        <f>Bowling!#REF!</f>
        <v>#REF!</v>
      </c>
      <c r="Z20" t="e">
        <f>Bowling!#REF!</f>
        <v>#REF!</v>
      </c>
      <c r="AA20" t="e">
        <f>Bowling!#REF!</f>
        <v>#REF!</v>
      </c>
      <c r="AB20" t="e">
        <f t="shared" si="0"/>
        <v>#REF!</v>
      </c>
      <c r="AC20" t="e">
        <f>VLOOKUP($A20,'Club Champion'!$C$4:$AT$59,45,FALSE)-AB20</f>
        <v>#REF!</v>
      </c>
    </row>
    <row r="21" spans="1:29" x14ac:dyDescent="0.25">
      <c r="A21" t="e">
        <f>Bowling!#REF!</f>
        <v>#REF!</v>
      </c>
      <c r="B21" t="e">
        <f>Bowling!#REF!</f>
        <v>#REF!</v>
      </c>
      <c r="C21" t="e">
        <f>Bowling!#REF!</f>
        <v>#REF!</v>
      </c>
      <c r="D21" t="e">
        <f>Bowling!#REF!</f>
        <v>#REF!</v>
      </c>
      <c r="E21" t="e">
        <f>Bowling!#REF!</f>
        <v>#REF!</v>
      </c>
      <c r="F21" t="e">
        <f>Bowling!#REF!</f>
        <v>#REF!</v>
      </c>
      <c r="G21" t="e">
        <f>Bowling!#REF!</f>
        <v>#REF!</v>
      </c>
      <c r="H21" t="e">
        <f>Bowling!#REF!</f>
        <v>#REF!</v>
      </c>
      <c r="I21" t="e">
        <f>Bowling!#REF!</f>
        <v>#REF!</v>
      </c>
      <c r="J21" t="e">
        <f>Bowling!#REF!</f>
        <v>#REF!</v>
      </c>
      <c r="K21" t="e">
        <f>Bowling!#REF!</f>
        <v>#REF!</v>
      </c>
      <c r="L21" t="e">
        <f>Bowling!#REF!</f>
        <v>#REF!</v>
      </c>
      <c r="M21" t="e">
        <f>Bowling!#REF!</f>
        <v>#REF!</v>
      </c>
      <c r="N21" t="e">
        <f>Bowling!#REF!</f>
        <v>#REF!</v>
      </c>
      <c r="O21" t="e">
        <f>Bowling!#REF!</f>
        <v>#REF!</v>
      </c>
      <c r="P21" t="e">
        <f>Bowling!#REF!</f>
        <v>#REF!</v>
      </c>
      <c r="Q21" t="e">
        <f>Bowling!#REF!</f>
        <v>#REF!</v>
      </c>
      <c r="R21" t="e">
        <f>Bowling!#REF!</f>
        <v>#REF!</v>
      </c>
      <c r="S21" t="e">
        <f>Bowling!#REF!</f>
        <v>#REF!</v>
      </c>
      <c r="T21" t="e">
        <f>Bowling!#REF!</f>
        <v>#REF!</v>
      </c>
      <c r="U21" t="e">
        <f>Bowling!#REF!</f>
        <v>#REF!</v>
      </c>
      <c r="V21" t="e">
        <f>Bowling!#REF!</f>
        <v>#REF!</v>
      </c>
      <c r="W21" t="e">
        <f>Bowling!#REF!</f>
        <v>#REF!</v>
      </c>
      <c r="X21" t="e">
        <f>Bowling!#REF!</f>
        <v>#REF!</v>
      </c>
      <c r="Y21" t="e">
        <f>Bowling!#REF!</f>
        <v>#REF!</v>
      </c>
      <c r="Z21" t="e">
        <f>Bowling!#REF!</f>
        <v>#REF!</v>
      </c>
      <c r="AA21" t="e">
        <f>Bowling!#REF!</f>
        <v>#REF!</v>
      </c>
      <c r="AB21" t="e">
        <f t="shared" si="0"/>
        <v>#REF!</v>
      </c>
      <c r="AC21" t="e">
        <f>VLOOKUP($A21,'Club Champion'!$C$4:$AT$59,45,FALSE)-AB21</f>
        <v>#REF!</v>
      </c>
    </row>
    <row r="22" spans="1:29" x14ac:dyDescent="0.25">
      <c r="A22" t="e">
        <f>Bowling!#REF!</f>
        <v>#REF!</v>
      </c>
      <c r="B22" t="e">
        <f>Bowling!#REF!</f>
        <v>#REF!</v>
      </c>
      <c r="C22" t="e">
        <f>Bowling!#REF!</f>
        <v>#REF!</v>
      </c>
      <c r="D22" t="e">
        <f>Bowling!#REF!</f>
        <v>#REF!</v>
      </c>
      <c r="E22" t="e">
        <f>Bowling!#REF!</f>
        <v>#REF!</v>
      </c>
      <c r="F22" t="e">
        <f>Bowling!#REF!</f>
        <v>#REF!</v>
      </c>
      <c r="G22" t="e">
        <f>Bowling!#REF!</f>
        <v>#REF!</v>
      </c>
      <c r="H22" t="e">
        <f>Bowling!#REF!</f>
        <v>#REF!</v>
      </c>
      <c r="I22" t="e">
        <f>Bowling!#REF!</f>
        <v>#REF!</v>
      </c>
      <c r="J22" t="e">
        <f>Bowling!#REF!</f>
        <v>#REF!</v>
      </c>
      <c r="K22" t="e">
        <f>Bowling!#REF!</f>
        <v>#REF!</v>
      </c>
      <c r="L22" t="e">
        <f>Bowling!#REF!</f>
        <v>#REF!</v>
      </c>
      <c r="M22" t="e">
        <f>Bowling!#REF!</f>
        <v>#REF!</v>
      </c>
      <c r="N22" t="e">
        <f>Bowling!#REF!</f>
        <v>#REF!</v>
      </c>
      <c r="O22" t="e">
        <f>Bowling!#REF!</f>
        <v>#REF!</v>
      </c>
      <c r="P22" t="e">
        <f>Bowling!#REF!</f>
        <v>#REF!</v>
      </c>
      <c r="Q22" t="e">
        <f>Bowling!#REF!</f>
        <v>#REF!</v>
      </c>
      <c r="R22" t="e">
        <f>Bowling!#REF!</f>
        <v>#REF!</v>
      </c>
      <c r="S22" t="e">
        <f>Bowling!#REF!</f>
        <v>#REF!</v>
      </c>
      <c r="T22" t="e">
        <f>Bowling!#REF!</f>
        <v>#REF!</v>
      </c>
      <c r="U22" t="e">
        <f>Bowling!#REF!</f>
        <v>#REF!</v>
      </c>
      <c r="V22" t="e">
        <f>Bowling!#REF!</f>
        <v>#REF!</v>
      </c>
      <c r="W22" t="e">
        <f>Bowling!#REF!</f>
        <v>#REF!</v>
      </c>
      <c r="X22" t="e">
        <f>Bowling!#REF!</f>
        <v>#REF!</v>
      </c>
      <c r="Y22" t="e">
        <f>Bowling!#REF!</f>
        <v>#REF!</v>
      </c>
      <c r="Z22" t="e">
        <f>Bowling!#REF!</f>
        <v>#REF!</v>
      </c>
      <c r="AA22" t="e">
        <f>Bowling!#REF!</f>
        <v>#REF!</v>
      </c>
      <c r="AB22" t="e">
        <f t="shared" si="0"/>
        <v>#REF!</v>
      </c>
      <c r="AC22" t="e">
        <f>VLOOKUP($A22,'Club Champion'!$C$4:$AT$59,45,FALSE)-AB22</f>
        <v>#REF!</v>
      </c>
    </row>
    <row r="23" spans="1:29" x14ac:dyDescent="0.25">
      <c r="A23" t="e">
        <f>Bowling!#REF!</f>
        <v>#REF!</v>
      </c>
      <c r="B23" t="e">
        <f>Bowling!#REF!</f>
        <v>#REF!</v>
      </c>
      <c r="C23" t="e">
        <f>Bowling!#REF!</f>
        <v>#REF!</v>
      </c>
      <c r="D23" t="e">
        <f>Bowling!#REF!</f>
        <v>#REF!</v>
      </c>
      <c r="E23" t="e">
        <f>Bowling!#REF!</f>
        <v>#REF!</v>
      </c>
      <c r="F23" t="e">
        <f>Bowling!#REF!</f>
        <v>#REF!</v>
      </c>
      <c r="G23" t="e">
        <f>Bowling!#REF!</f>
        <v>#REF!</v>
      </c>
      <c r="H23" t="e">
        <f>Bowling!#REF!</f>
        <v>#REF!</v>
      </c>
      <c r="I23" t="e">
        <f>Bowling!#REF!</f>
        <v>#REF!</v>
      </c>
      <c r="J23" t="e">
        <f>Bowling!#REF!</f>
        <v>#REF!</v>
      </c>
      <c r="K23" t="e">
        <f>Bowling!#REF!</f>
        <v>#REF!</v>
      </c>
      <c r="L23" t="e">
        <f>Bowling!#REF!</f>
        <v>#REF!</v>
      </c>
      <c r="M23" t="e">
        <f>Bowling!#REF!</f>
        <v>#REF!</v>
      </c>
      <c r="N23" t="e">
        <f>Bowling!#REF!</f>
        <v>#REF!</v>
      </c>
      <c r="O23" t="e">
        <f>Bowling!#REF!</f>
        <v>#REF!</v>
      </c>
      <c r="P23" t="e">
        <f>Bowling!#REF!</f>
        <v>#REF!</v>
      </c>
      <c r="Q23" t="e">
        <f>Bowling!#REF!</f>
        <v>#REF!</v>
      </c>
      <c r="R23" t="e">
        <f>Bowling!#REF!</f>
        <v>#REF!</v>
      </c>
      <c r="S23" t="e">
        <f>Bowling!#REF!</f>
        <v>#REF!</v>
      </c>
      <c r="T23" t="e">
        <f>Bowling!#REF!</f>
        <v>#REF!</v>
      </c>
      <c r="U23" t="e">
        <f>Bowling!#REF!</f>
        <v>#REF!</v>
      </c>
      <c r="V23" t="e">
        <f>Bowling!#REF!</f>
        <v>#REF!</v>
      </c>
      <c r="W23" t="e">
        <f>Bowling!#REF!</f>
        <v>#REF!</v>
      </c>
      <c r="X23" t="e">
        <f>Bowling!#REF!</f>
        <v>#REF!</v>
      </c>
      <c r="Y23" t="e">
        <f>Bowling!#REF!</f>
        <v>#REF!</v>
      </c>
      <c r="Z23" t="e">
        <f>Bowling!#REF!</f>
        <v>#REF!</v>
      </c>
      <c r="AA23" t="e">
        <f>Bowling!#REF!</f>
        <v>#REF!</v>
      </c>
      <c r="AB23" t="e">
        <f t="shared" si="0"/>
        <v>#REF!</v>
      </c>
      <c r="AC23" t="e">
        <f>VLOOKUP($A23,'Club Champion'!$C$4:$AT$59,45,FALSE)-AB23</f>
        <v>#REF!</v>
      </c>
    </row>
    <row r="24" spans="1:29" x14ac:dyDescent="0.25">
      <c r="A24" t="e">
        <f>Bowling!#REF!</f>
        <v>#REF!</v>
      </c>
      <c r="B24" t="e">
        <f>Bowling!#REF!</f>
        <v>#REF!</v>
      </c>
      <c r="C24" t="e">
        <f>Bowling!#REF!</f>
        <v>#REF!</v>
      </c>
      <c r="D24" t="e">
        <f>Bowling!#REF!</f>
        <v>#REF!</v>
      </c>
      <c r="E24" t="e">
        <f>Bowling!#REF!</f>
        <v>#REF!</v>
      </c>
      <c r="F24" t="e">
        <f>Bowling!#REF!</f>
        <v>#REF!</v>
      </c>
      <c r="G24" t="e">
        <f>Bowling!#REF!</f>
        <v>#REF!</v>
      </c>
      <c r="H24" t="e">
        <f>Bowling!#REF!</f>
        <v>#REF!</v>
      </c>
      <c r="I24" t="e">
        <f>Bowling!#REF!</f>
        <v>#REF!</v>
      </c>
      <c r="J24" t="e">
        <f>Bowling!#REF!</f>
        <v>#REF!</v>
      </c>
      <c r="K24" t="e">
        <f>Bowling!#REF!</f>
        <v>#REF!</v>
      </c>
      <c r="L24" t="e">
        <f>Bowling!#REF!</f>
        <v>#REF!</v>
      </c>
      <c r="M24" t="e">
        <f>Bowling!#REF!</f>
        <v>#REF!</v>
      </c>
      <c r="N24" t="e">
        <f>Bowling!#REF!</f>
        <v>#REF!</v>
      </c>
      <c r="O24" t="e">
        <f>Bowling!#REF!</f>
        <v>#REF!</v>
      </c>
      <c r="P24" t="e">
        <f>Bowling!#REF!</f>
        <v>#REF!</v>
      </c>
      <c r="Q24" t="e">
        <f>Bowling!#REF!</f>
        <v>#REF!</v>
      </c>
      <c r="R24" t="e">
        <f>Bowling!#REF!</f>
        <v>#REF!</v>
      </c>
      <c r="S24" t="e">
        <f>Bowling!#REF!</f>
        <v>#REF!</v>
      </c>
      <c r="T24" t="e">
        <f>Bowling!#REF!</f>
        <v>#REF!</v>
      </c>
      <c r="U24" t="e">
        <f>Bowling!#REF!</f>
        <v>#REF!</v>
      </c>
      <c r="V24" t="e">
        <f>Bowling!#REF!</f>
        <v>#REF!</v>
      </c>
      <c r="W24" t="e">
        <f>Bowling!#REF!</f>
        <v>#REF!</v>
      </c>
      <c r="X24" t="e">
        <f>Bowling!#REF!</f>
        <v>#REF!</v>
      </c>
      <c r="Y24" t="e">
        <f>Bowling!#REF!</f>
        <v>#REF!</v>
      </c>
      <c r="Z24" t="e">
        <f>Bowling!#REF!</f>
        <v>#REF!</v>
      </c>
      <c r="AA24" t="e">
        <f>Bowling!#REF!</f>
        <v>#REF!</v>
      </c>
      <c r="AB24" t="e">
        <f t="shared" si="0"/>
        <v>#REF!</v>
      </c>
      <c r="AC24" t="e">
        <f>VLOOKUP($A24,'Club Champion'!$C$4:$AT$59,45,FALSE)-AB24</f>
        <v>#REF!</v>
      </c>
    </row>
    <row r="25" spans="1:29" x14ac:dyDescent="0.25">
      <c r="A25" t="e">
        <f>Bowling!#REF!</f>
        <v>#REF!</v>
      </c>
      <c r="B25" t="e">
        <f>Bowling!#REF!</f>
        <v>#REF!</v>
      </c>
      <c r="C25" t="e">
        <f>Bowling!#REF!</f>
        <v>#REF!</v>
      </c>
      <c r="D25" t="e">
        <f>Bowling!#REF!</f>
        <v>#REF!</v>
      </c>
      <c r="E25" t="e">
        <f>Bowling!#REF!</f>
        <v>#REF!</v>
      </c>
      <c r="F25" t="e">
        <f>Bowling!#REF!</f>
        <v>#REF!</v>
      </c>
      <c r="G25" t="e">
        <f>Bowling!#REF!</f>
        <v>#REF!</v>
      </c>
      <c r="H25" t="e">
        <f>Bowling!#REF!</f>
        <v>#REF!</v>
      </c>
      <c r="I25" t="e">
        <f>Bowling!#REF!</f>
        <v>#REF!</v>
      </c>
      <c r="J25" t="e">
        <f>Bowling!#REF!</f>
        <v>#REF!</v>
      </c>
      <c r="K25" t="e">
        <f>Bowling!#REF!</f>
        <v>#REF!</v>
      </c>
      <c r="L25" t="e">
        <f>Bowling!#REF!</f>
        <v>#REF!</v>
      </c>
      <c r="M25" t="e">
        <f>Bowling!#REF!</f>
        <v>#REF!</v>
      </c>
      <c r="N25" t="e">
        <f>Bowling!#REF!</f>
        <v>#REF!</v>
      </c>
      <c r="O25" t="e">
        <f>Bowling!#REF!</f>
        <v>#REF!</v>
      </c>
      <c r="P25" t="e">
        <f>Bowling!#REF!</f>
        <v>#REF!</v>
      </c>
      <c r="Q25" t="e">
        <f>Bowling!#REF!</f>
        <v>#REF!</v>
      </c>
      <c r="R25" t="e">
        <f>Bowling!#REF!</f>
        <v>#REF!</v>
      </c>
      <c r="S25" t="e">
        <f>Bowling!#REF!</f>
        <v>#REF!</v>
      </c>
      <c r="T25" t="e">
        <f>Bowling!#REF!</f>
        <v>#REF!</v>
      </c>
      <c r="U25" t="e">
        <f>Bowling!#REF!</f>
        <v>#REF!</v>
      </c>
      <c r="V25" t="e">
        <f>Bowling!#REF!</f>
        <v>#REF!</v>
      </c>
      <c r="W25" t="e">
        <f>Bowling!#REF!</f>
        <v>#REF!</v>
      </c>
      <c r="X25" t="e">
        <f>Bowling!#REF!</f>
        <v>#REF!</v>
      </c>
      <c r="Y25" t="e">
        <f>Bowling!#REF!</f>
        <v>#REF!</v>
      </c>
      <c r="Z25" t="e">
        <f>Bowling!#REF!</f>
        <v>#REF!</v>
      </c>
      <c r="AA25" t="e">
        <f>Bowling!#REF!</f>
        <v>#REF!</v>
      </c>
      <c r="AB25" t="e">
        <f t="shared" si="0"/>
        <v>#REF!</v>
      </c>
      <c r="AC25" t="e">
        <f>VLOOKUP($A25,'Club Champion'!$C$4:$AT$59,45,FALSE)-AB25</f>
        <v>#REF!</v>
      </c>
    </row>
    <row r="26" spans="1:29" x14ac:dyDescent="0.25">
      <c r="A26" t="e">
        <f>Bowling!#REF!</f>
        <v>#REF!</v>
      </c>
      <c r="B26" t="e">
        <f>Bowling!#REF!</f>
        <v>#REF!</v>
      </c>
      <c r="C26" t="e">
        <f>Bowling!#REF!</f>
        <v>#REF!</v>
      </c>
      <c r="D26" t="e">
        <f>Bowling!#REF!</f>
        <v>#REF!</v>
      </c>
      <c r="E26" t="e">
        <f>Bowling!#REF!</f>
        <v>#REF!</v>
      </c>
      <c r="F26" t="e">
        <f>Bowling!#REF!</f>
        <v>#REF!</v>
      </c>
      <c r="G26" t="e">
        <f>Bowling!#REF!</f>
        <v>#REF!</v>
      </c>
      <c r="H26" t="e">
        <f>Bowling!#REF!</f>
        <v>#REF!</v>
      </c>
      <c r="I26" t="e">
        <f>Bowling!#REF!</f>
        <v>#REF!</v>
      </c>
      <c r="J26" t="e">
        <f>Bowling!#REF!</f>
        <v>#REF!</v>
      </c>
      <c r="K26" t="e">
        <f>Bowling!#REF!</f>
        <v>#REF!</v>
      </c>
      <c r="L26" t="e">
        <f>Bowling!#REF!</f>
        <v>#REF!</v>
      </c>
      <c r="M26" t="e">
        <f>Bowling!#REF!</f>
        <v>#REF!</v>
      </c>
      <c r="N26" t="e">
        <f>Bowling!#REF!</f>
        <v>#REF!</v>
      </c>
      <c r="O26" t="e">
        <f>Bowling!#REF!</f>
        <v>#REF!</v>
      </c>
      <c r="P26" t="e">
        <f>Bowling!#REF!</f>
        <v>#REF!</v>
      </c>
      <c r="Q26" t="e">
        <f>Bowling!#REF!</f>
        <v>#REF!</v>
      </c>
      <c r="R26" t="e">
        <f>Bowling!#REF!</f>
        <v>#REF!</v>
      </c>
      <c r="S26" t="e">
        <f>Bowling!#REF!</f>
        <v>#REF!</v>
      </c>
      <c r="T26" t="e">
        <f>Bowling!#REF!</f>
        <v>#REF!</v>
      </c>
      <c r="U26" t="e">
        <f>Bowling!#REF!</f>
        <v>#REF!</v>
      </c>
      <c r="V26" t="e">
        <f>Bowling!#REF!</f>
        <v>#REF!</v>
      </c>
      <c r="W26" t="e">
        <f>Bowling!#REF!</f>
        <v>#REF!</v>
      </c>
      <c r="X26" t="e">
        <f>Bowling!#REF!</f>
        <v>#REF!</v>
      </c>
      <c r="Y26" t="e">
        <f>Bowling!#REF!</f>
        <v>#REF!</v>
      </c>
      <c r="Z26" t="e">
        <f>Bowling!#REF!</f>
        <v>#REF!</v>
      </c>
      <c r="AA26" t="e">
        <f>Bowling!#REF!</f>
        <v>#REF!</v>
      </c>
      <c r="AB26" t="e">
        <f t="shared" si="0"/>
        <v>#REF!</v>
      </c>
      <c r="AC26" t="e">
        <f>VLOOKUP($A26,'Club Champion'!$C$4:$AT$59,45,FALSE)-AB26</f>
        <v>#REF!</v>
      </c>
    </row>
    <row r="27" spans="1:29" x14ac:dyDescent="0.25">
      <c r="A27" t="e">
        <f>Bowling!#REF!</f>
        <v>#REF!</v>
      </c>
      <c r="B27" t="e">
        <f>Bowling!#REF!</f>
        <v>#REF!</v>
      </c>
      <c r="C27" t="e">
        <f>Bowling!#REF!</f>
        <v>#REF!</v>
      </c>
      <c r="D27" t="e">
        <f>Bowling!#REF!</f>
        <v>#REF!</v>
      </c>
      <c r="E27" t="e">
        <f>Bowling!#REF!</f>
        <v>#REF!</v>
      </c>
      <c r="F27" t="e">
        <f>Bowling!#REF!</f>
        <v>#REF!</v>
      </c>
      <c r="G27" t="e">
        <f>Bowling!#REF!</f>
        <v>#REF!</v>
      </c>
      <c r="H27" t="e">
        <f>Bowling!#REF!</f>
        <v>#REF!</v>
      </c>
      <c r="I27" t="e">
        <f>Bowling!#REF!</f>
        <v>#REF!</v>
      </c>
      <c r="J27" t="e">
        <f>Bowling!#REF!</f>
        <v>#REF!</v>
      </c>
      <c r="K27" t="e">
        <f>Bowling!#REF!</f>
        <v>#REF!</v>
      </c>
      <c r="L27" t="e">
        <f>Bowling!#REF!</f>
        <v>#REF!</v>
      </c>
      <c r="M27" t="e">
        <f>Bowling!#REF!</f>
        <v>#REF!</v>
      </c>
      <c r="N27" t="e">
        <f>Bowling!#REF!</f>
        <v>#REF!</v>
      </c>
      <c r="O27" t="e">
        <f>Bowling!#REF!</f>
        <v>#REF!</v>
      </c>
      <c r="P27" t="e">
        <f>Bowling!#REF!</f>
        <v>#REF!</v>
      </c>
      <c r="Q27" t="e">
        <f>Bowling!#REF!</f>
        <v>#REF!</v>
      </c>
      <c r="R27" t="e">
        <f>Bowling!#REF!</f>
        <v>#REF!</v>
      </c>
      <c r="S27" t="e">
        <f>Bowling!#REF!</f>
        <v>#REF!</v>
      </c>
      <c r="T27" t="e">
        <f>Bowling!#REF!</f>
        <v>#REF!</v>
      </c>
      <c r="U27" t="e">
        <f>Bowling!#REF!</f>
        <v>#REF!</v>
      </c>
      <c r="V27" t="e">
        <f>Bowling!#REF!</f>
        <v>#REF!</v>
      </c>
      <c r="W27" t="e">
        <f>Bowling!#REF!</f>
        <v>#REF!</v>
      </c>
      <c r="X27" t="e">
        <f>Bowling!#REF!</f>
        <v>#REF!</v>
      </c>
      <c r="Y27" t="e">
        <f>Bowling!#REF!</f>
        <v>#REF!</v>
      </c>
      <c r="Z27" t="e">
        <f>Bowling!#REF!</f>
        <v>#REF!</v>
      </c>
      <c r="AA27" t="e">
        <f>Bowling!#REF!</f>
        <v>#REF!</v>
      </c>
      <c r="AB27" t="e">
        <f t="shared" si="0"/>
        <v>#REF!</v>
      </c>
      <c r="AC27" t="e">
        <f>VLOOKUP($A27,'Club Champion'!$C$4:$AT$59,45,FALSE)-AB27</f>
        <v>#REF!</v>
      </c>
    </row>
    <row r="28" spans="1:29" x14ac:dyDescent="0.25">
      <c r="A28" t="e">
        <f>Bowling!#REF!</f>
        <v>#REF!</v>
      </c>
      <c r="B28" t="e">
        <f>Bowling!#REF!</f>
        <v>#REF!</v>
      </c>
      <c r="C28" t="e">
        <f>Bowling!#REF!</f>
        <v>#REF!</v>
      </c>
      <c r="D28" t="e">
        <f>Bowling!#REF!</f>
        <v>#REF!</v>
      </c>
      <c r="E28" t="e">
        <f>Bowling!#REF!</f>
        <v>#REF!</v>
      </c>
      <c r="F28" t="e">
        <f>Bowling!#REF!</f>
        <v>#REF!</v>
      </c>
      <c r="G28" t="e">
        <f>Bowling!#REF!</f>
        <v>#REF!</v>
      </c>
      <c r="H28" t="e">
        <f>Bowling!#REF!</f>
        <v>#REF!</v>
      </c>
      <c r="I28" t="e">
        <f>Bowling!#REF!</f>
        <v>#REF!</v>
      </c>
      <c r="J28" t="e">
        <f>Bowling!#REF!</f>
        <v>#REF!</v>
      </c>
      <c r="K28" t="e">
        <f>Bowling!#REF!</f>
        <v>#REF!</v>
      </c>
      <c r="L28" t="e">
        <f>Bowling!#REF!</f>
        <v>#REF!</v>
      </c>
      <c r="M28" t="e">
        <f>Bowling!#REF!</f>
        <v>#REF!</v>
      </c>
      <c r="N28" t="e">
        <f>Bowling!#REF!</f>
        <v>#REF!</v>
      </c>
      <c r="O28" t="e">
        <f>Bowling!#REF!</f>
        <v>#REF!</v>
      </c>
      <c r="P28" t="e">
        <f>Bowling!#REF!</f>
        <v>#REF!</v>
      </c>
      <c r="Q28" t="e">
        <f>Bowling!#REF!</f>
        <v>#REF!</v>
      </c>
      <c r="R28" t="e">
        <f>Bowling!#REF!</f>
        <v>#REF!</v>
      </c>
      <c r="S28" t="e">
        <f>Bowling!#REF!</f>
        <v>#REF!</v>
      </c>
      <c r="T28" t="e">
        <f>Bowling!#REF!</f>
        <v>#REF!</v>
      </c>
      <c r="U28" t="e">
        <f>Bowling!#REF!</f>
        <v>#REF!</v>
      </c>
      <c r="V28" t="e">
        <f>Bowling!#REF!</f>
        <v>#REF!</v>
      </c>
      <c r="W28" t="e">
        <f>Bowling!#REF!</f>
        <v>#REF!</v>
      </c>
      <c r="X28" t="e">
        <f>Bowling!#REF!</f>
        <v>#REF!</v>
      </c>
      <c r="Y28" t="e">
        <f>Bowling!#REF!</f>
        <v>#REF!</v>
      </c>
      <c r="Z28" t="e">
        <f>Bowling!#REF!</f>
        <v>#REF!</v>
      </c>
      <c r="AA28" t="e">
        <f>Bowling!#REF!</f>
        <v>#REF!</v>
      </c>
      <c r="AB28" t="e">
        <f t="shared" si="0"/>
        <v>#REF!</v>
      </c>
      <c r="AC28" t="e">
        <f>VLOOKUP($A28,'Club Champion'!$C$4:$AT$59,45,FALSE)-AB28</f>
        <v>#REF!</v>
      </c>
    </row>
    <row r="29" spans="1:29" x14ac:dyDescent="0.25">
      <c r="A29" t="e">
        <f>Bowling!#REF!</f>
        <v>#REF!</v>
      </c>
      <c r="B29" t="e">
        <f>Bowling!#REF!</f>
        <v>#REF!</v>
      </c>
      <c r="C29" t="e">
        <f>Bowling!#REF!</f>
        <v>#REF!</v>
      </c>
      <c r="D29" t="e">
        <f>Bowling!#REF!</f>
        <v>#REF!</v>
      </c>
      <c r="E29" t="e">
        <f>Bowling!#REF!</f>
        <v>#REF!</v>
      </c>
      <c r="F29" t="e">
        <f>Bowling!#REF!</f>
        <v>#REF!</v>
      </c>
      <c r="G29" t="e">
        <f>Bowling!#REF!</f>
        <v>#REF!</v>
      </c>
      <c r="H29" t="e">
        <f>Bowling!#REF!</f>
        <v>#REF!</v>
      </c>
      <c r="I29" t="e">
        <f>Bowling!#REF!</f>
        <v>#REF!</v>
      </c>
      <c r="J29" t="e">
        <f>Bowling!#REF!</f>
        <v>#REF!</v>
      </c>
      <c r="K29" t="e">
        <f>Bowling!#REF!</f>
        <v>#REF!</v>
      </c>
      <c r="L29" t="e">
        <f>Bowling!#REF!</f>
        <v>#REF!</v>
      </c>
      <c r="M29" t="e">
        <f>Bowling!#REF!</f>
        <v>#REF!</v>
      </c>
      <c r="N29" t="e">
        <f>Bowling!#REF!</f>
        <v>#REF!</v>
      </c>
      <c r="O29" t="e">
        <f>Bowling!#REF!</f>
        <v>#REF!</v>
      </c>
      <c r="P29" t="e">
        <f>Bowling!#REF!</f>
        <v>#REF!</v>
      </c>
      <c r="Q29" t="e">
        <f>Bowling!#REF!</f>
        <v>#REF!</v>
      </c>
      <c r="R29" t="e">
        <f>Bowling!#REF!</f>
        <v>#REF!</v>
      </c>
      <c r="S29" t="e">
        <f>Bowling!#REF!</f>
        <v>#REF!</v>
      </c>
      <c r="T29" t="e">
        <f>Bowling!#REF!</f>
        <v>#REF!</v>
      </c>
      <c r="U29" t="e">
        <f>Bowling!#REF!</f>
        <v>#REF!</v>
      </c>
      <c r="V29" t="e">
        <f>Bowling!#REF!</f>
        <v>#REF!</v>
      </c>
      <c r="W29" t="e">
        <f>Bowling!#REF!</f>
        <v>#REF!</v>
      </c>
      <c r="X29" t="e">
        <f>Bowling!#REF!</f>
        <v>#REF!</v>
      </c>
      <c r="Y29" t="e">
        <f>Bowling!#REF!</f>
        <v>#REF!</v>
      </c>
      <c r="Z29" t="e">
        <f>Bowling!#REF!</f>
        <v>#REF!</v>
      </c>
      <c r="AA29" t="e">
        <f>Bowling!#REF!</f>
        <v>#REF!</v>
      </c>
      <c r="AB29" t="e">
        <f t="shared" si="0"/>
        <v>#REF!</v>
      </c>
      <c r="AC29" t="e">
        <f>VLOOKUP($A29,'Club Champion'!$C$4:$AT$59,45,FALSE)-AB29</f>
        <v>#REF!</v>
      </c>
    </row>
    <row r="30" spans="1:29" x14ac:dyDescent="0.25">
      <c r="A30" t="e">
        <f>Bowling!#REF!</f>
        <v>#REF!</v>
      </c>
      <c r="B30" t="e">
        <f>Bowling!#REF!</f>
        <v>#REF!</v>
      </c>
      <c r="C30" t="e">
        <f>Bowling!#REF!</f>
        <v>#REF!</v>
      </c>
      <c r="D30" t="e">
        <f>Bowling!#REF!</f>
        <v>#REF!</v>
      </c>
      <c r="E30" t="e">
        <f>Bowling!#REF!</f>
        <v>#REF!</v>
      </c>
      <c r="F30" t="e">
        <f>Bowling!#REF!</f>
        <v>#REF!</v>
      </c>
      <c r="G30" t="e">
        <f>Bowling!#REF!</f>
        <v>#REF!</v>
      </c>
      <c r="H30" t="e">
        <f>Bowling!#REF!</f>
        <v>#REF!</v>
      </c>
      <c r="I30" t="e">
        <f>Bowling!#REF!</f>
        <v>#REF!</v>
      </c>
      <c r="J30" t="e">
        <f>Bowling!#REF!</f>
        <v>#REF!</v>
      </c>
      <c r="K30" t="e">
        <f>Bowling!#REF!</f>
        <v>#REF!</v>
      </c>
      <c r="L30" t="e">
        <f>Bowling!#REF!</f>
        <v>#REF!</v>
      </c>
      <c r="M30" t="e">
        <f>Bowling!#REF!</f>
        <v>#REF!</v>
      </c>
      <c r="N30" t="e">
        <f>Bowling!#REF!</f>
        <v>#REF!</v>
      </c>
      <c r="O30" t="e">
        <f>Bowling!#REF!</f>
        <v>#REF!</v>
      </c>
      <c r="P30" t="e">
        <f>Bowling!#REF!</f>
        <v>#REF!</v>
      </c>
      <c r="Q30" t="e">
        <f>Bowling!#REF!</f>
        <v>#REF!</v>
      </c>
      <c r="R30" t="e">
        <f>Bowling!#REF!</f>
        <v>#REF!</v>
      </c>
      <c r="S30" t="e">
        <f>Bowling!#REF!</f>
        <v>#REF!</v>
      </c>
      <c r="T30" t="e">
        <f>Bowling!#REF!</f>
        <v>#REF!</v>
      </c>
      <c r="U30" t="e">
        <f>Bowling!#REF!</f>
        <v>#REF!</v>
      </c>
      <c r="V30" t="e">
        <f>Bowling!#REF!</f>
        <v>#REF!</v>
      </c>
      <c r="W30" t="e">
        <f>Bowling!#REF!</f>
        <v>#REF!</v>
      </c>
      <c r="X30" t="e">
        <f>Bowling!#REF!</f>
        <v>#REF!</v>
      </c>
      <c r="Y30" t="e">
        <f>Bowling!#REF!</f>
        <v>#REF!</v>
      </c>
      <c r="Z30" t="e">
        <f>Bowling!#REF!</f>
        <v>#REF!</v>
      </c>
      <c r="AA30" t="e">
        <f>Bowling!#REF!</f>
        <v>#REF!</v>
      </c>
      <c r="AB30" t="e">
        <f t="shared" si="0"/>
        <v>#REF!</v>
      </c>
      <c r="AC30" t="e">
        <f>VLOOKUP($A30,'Club Champion'!$C$4:$AT$59,45,FALSE)-AB30</f>
        <v>#REF!</v>
      </c>
    </row>
    <row r="31" spans="1:29" x14ac:dyDescent="0.25">
      <c r="A31" t="e">
        <f>Bowling!#REF!</f>
        <v>#REF!</v>
      </c>
      <c r="B31" t="e">
        <f>Bowling!#REF!</f>
        <v>#REF!</v>
      </c>
      <c r="C31" t="e">
        <f>Bowling!#REF!</f>
        <v>#REF!</v>
      </c>
      <c r="D31" t="e">
        <f>Bowling!#REF!</f>
        <v>#REF!</v>
      </c>
      <c r="E31" t="e">
        <f>Bowling!#REF!</f>
        <v>#REF!</v>
      </c>
      <c r="F31" t="e">
        <f>Bowling!#REF!</f>
        <v>#REF!</v>
      </c>
      <c r="G31" t="e">
        <f>Bowling!#REF!</f>
        <v>#REF!</v>
      </c>
      <c r="H31" t="e">
        <f>Bowling!#REF!</f>
        <v>#REF!</v>
      </c>
      <c r="I31" t="e">
        <f>Bowling!#REF!</f>
        <v>#REF!</v>
      </c>
      <c r="J31" t="e">
        <f>Bowling!#REF!</f>
        <v>#REF!</v>
      </c>
      <c r="K31" t="e">
        <f>Bowling!#REF!</f>
        <v>#REF!</v>
      </c>
      <c r="L31" t="e">
        <f>Bowling!#REF!</f>
        <v>#REF!</v>
      </c>
      <c r="M31" t="e">
        <f>Bowling!#REF!</f>
        <v>#REF!</v>
      </c>
      <c r="N31" t="e">
        <f>Bowling!#REF!</f>
        <v>#REF!</v>
      </c>
      <c r="O31" t="e">
        <f>Bowling!#REF!</f>
        <v>#REF!</v>
      </c>
      <c r="P31" t="e">
        <f>Bowling!#REF!</f>
        <v>#REF!</v>
      </c>
      <c r="Q31" t="e">
        <f>Bowling!#REF!</f>
        <v>#REF!</v>
      </c>
      <c r="R31" t="e">
        <f>Bowling!#REF!</f>
        <v>#REF!</v>
      </c>
      <c r="S31" t="e">
        <f>Bowling!#REF!</f>
        <v>#REF!</v>
      </c>
      <c r="T31" t="e">
        <f>Bowling!#REF!</f>
        <v>#REF!</v>
      </c>
      <c r="U31" t="e">
        <f>Bowling!#REF!</f>
        <v>#REF!</v>
      </c>
      <c r="V31" t="e">
        <f>Bowling!#REF!</f>
        <v>#REF!</v>
      </c>
      <c r="W31" t="e">
        <f>Bowling!#REF!</f>
        <v>#REF!</v>
      </c>
      <c r="X31" t="e">
        <f>Bowling!#REF!</f>
        <v>#REF!</v>
      </c>
      <c r="Y31" t="e">
        <f>Bowling!#REF!</f>
        <v>#REF!</v>
      </c>
      <c r="Z31" t="e">
        <f>Bowling!#REF!</f>
        <v>#REF!</v>
      </c>
      <c r="AA31" t="e">
        <f>Bowling!#REF!</f>
        <v>#REF!</v>
      </c>
      <c r="AB31" t="e">
        <f t="shared" si="0"/>
        <v>#REF!</v>
      </c>
      <c r="AC31" t="e">
        <f>VLOOKUP($A31,'Club Champion'!$C$4:$AT$59,45,FALSE)-AB31</f>
        <v>#REF!</v>
      </c>
    </row>
    <row r="32" spans="1:29" x14ac:dyDescent="0.25">
      <c r="A32" t="e">
        <f>Bowling!#REF!</f>
        <v>#REF!</v>
      </c>
      <c r="B32" t="e">
        <f>Bowling!#REF!</f>
        <v>#REF!</v>
      </c>
      <c r="C32" t="e">
        <f>Bowling!#REF!</f>
        <v>#REF!</v>
      </c>
      <c r="D32" t="e">
        <f>Bowling!#REF!</f>
        <v>#REF!</v>
      </c>
      <c r="E32" t="e">
        <f>Bowling!#REF!</f>
        <v>#REF!</v>
      </c>
      <c r="F32" t="e">
        <f>Bowling!#REF!</f>
        <v>#REF!</v>
      </c>
      <c r="G32" t="e">
        <f>Bowling!#REF!</f>
        <v>#REF!</v>
      </c>
      <c r="H32" t="e">
        <f>Bowling!#REF!</f>
        <v>#REF!</v>
      </c>
      <c r="I32" t="e">
        <f>Bowling!#REF!</f>
        <v>#REF!</v>
      </c>
      <c r="J32" t="e">
        <f>Bowling!#REF!</f>
        <v>#REF!</v>
      </c>
      <c r="K32" t="e">
        <f>Bowling!#REF!</f>
        <v>#REF!</v>
      </c>
      <c r="L32" t="e">
        <f>Bowling!#REF!</f>
        <v>#REF!</v>
      </c>
      <c r="M32" t="e">
        <f>Bowling!#REF!</f>
        <v>#REF!</v>
      </c>
      <c r="N32" t="e">
        <f>Bowling!#REF!</f>
        <v>#REF!</v>
      </c>
      <c r="O32" t="e">
        <f>Bowling!#REF!</f>
        <v>#REF!</v>
      </c>
      <c r="P32" t="e">
        <f>Bowling!#REF!</f>
        <v>#REF!</v>
      </c>
      <c r="Q32" t="e">
        <f>Bowling!#REF!</f>
        <v>#REF!</v>
      </c>
      <c r="R32" t="e">
        <f>Bowling!#REF!</f>
        <v>#REF!</v>
      </c>
      <c r="S32" t="e">
        <f>Bowling!#REF!</f>
        <v>#REF!</v>
      </c>
      <c r="T32" t="e">
        <f>Bowling!#REF!</f>
        <v>#REF!</v>
      </c>
      <c r="U32" t="e">
        <f>Bowling!#REF!</f>
        <v>#REF!</v>
      </c>
      <c r="V32" t="e">
        <f>Bowling!#REF!</f>
        <v>#REF!</v>
      </c>
      <c r="W32" t="e">
        <f>Bowling!#REF!</f>
        <v>#REF!</v>
      </c>
      <c r="X32" t="e">
        <f>Bowling!#REF!</f>
        <v>#REF!</v>
      </c>
      <c r="Y32" t="e">
        <f>Bowling!#REF!</f>
        <v>#REF!</v>
      </c>
      <c r="Z32" t="e">
        <f>Bowling!#REF!</f>
        <v>#REF!</v>
      </c>
      <c r="AA32" t="e">
        <f>Bowling!#REF!</f>
        <v>#REF!</v>
      </c>
      <c r="AB32" t="e">
        <f t="shared" si="0"/>
        <v>#REF!</v>
      </c>
      <c r="AC32" t="e">
        <f>VLOOKUP($A32,'Club Champion'!$C$4:$AT$59,45,FALSE)-AB32</f>
        <v>#REF!</v>
      </c>
    </row>
    <row r="33" spans="1:29" x14ac:dyDescent="0.25">
      <c r="A33" t="e">
        <f>Bowling!#REF!</f>
        <v>#REF!</v>
      </c>
      <c r="B33" t="e">
        <f>Bowling!#REF!</f>
        <v>#REF!</v>
      </c>
      <c r="C33" t="e">
        <f>Bowling!#REF!</f>
        <v>#REF!</v>
      </c>
      <c r="D33" t="e">
        <f>Bowling!#REF!</f>
        <v>#REF!</v>
      </c>
      <c r="E33" t="e">
        <f>Bowling!#REF!</f>
        <v>#REF!</v>
      </c>
      <c r="F33" t="e">
        <f>Bowling!#REF!</f>
        <v>#REF!</v>
      </c>
      <c r="G33" t="e">
        <f>Bowling!#REF!</f>
        <v>#REF!</v>
      </c>
      <c r="H33" t="e">
        <f>Bowling!#REF!</f>
        <v>#REF!</v>
      </c>
      <c r="I33" t="e">
        <f>Bowling!#REF!</f>
        <v>#REF!</v>
      </c>
      <c r="J33" t="e">
        <f>Bowling!#REF!</f>
        <v>#REF!</v>
      </c>
      <c r="K33" t="e">
        <f>Bowling!#REF!</f>
        <v>#REF!</v>
      </c>
      <c r="L33" t="e">
        <f>Bowling!#REF!</f>
        <v>#REF!</v>
      </c>
      <c r="M33" t="e">
        <f>Bowling!#REF!</f>
        <v>#REF!</v>
      </c>
      <c r="N33" t="e">
        <f>Bowling!#REF!</f>
        <v>#REF!</v>
      </c>
      <c r="O33" t="e">
        <f>Bowling!#REF!</f>
        <v>#REF!</v>
      </c>
      <c r="P33" t="e">
        <f>Bowling!#REF!</f>
        <v>#REF!</v>
      </c>
      <c r="Q33" t="e">
        <f>Bowling!#REF!</f>
        <v>#REF!</v>
      </c>
      <c r="R33" t="e">
        <f>Bowling!#REF!</f>
        <v>#REF!</v>
      </c>
      <c r="S33" t="e">
        <f>Bowling!#REF!</f>
        <v>#REF!</v>
      </c>
      <c r="T33" t="e">
        <f>Bowling!#REF!</f>
        <v>#REF!</v>
      </c>
      <c r="U33" t="e">
        <f>Bowling!#REF!</f>
        <v>#REF!</v>
      </c>
      <c r="V33" t="e">
        <f>Bowling!#REF!</f>
        <v>#REF!</v>
      </c>
      <c r="W33" t="e">
        <f>Bowling!#REF!</f>
        <v>#REF!</v>
      </c>
      <c r="X33" t="e">
        <f>Bowling!#REF!</f>
        <v>#REF!</v>
      </c>
      <c r="Y33" t="e">
        <f>Bowling!#REF!</f>
        <v>#REF!</v>
      </c>
      <c r="Z33" t="e">
        <f>Bowling!#REF!</f>
        <v>#REF!</v>
      </c>
      <c r="AA33" t="e">
        <f>Bowling!#REF!</f>
        <v>#REF!</v>
      </c>
      <c r="AB33" t="e">
        <f t="shared" si="0"/>
        <v>#REF!</v>
      </c>
      <c r="AC33" t="e">
        <f>VLOOKUP($A33,'Club Champion'!$C$4:$AT$59,45,FALSE)-AB33</f>
        <v>#REF!</v>
      </c>
    </row>
    <row r="34" spans="1:29" x14ac:dyDescent="0.25">
      <c r="A34" t="e">
        <f>Bowling!#REF!</f>
        <v>#REF!</v>
      </c>
      <c r="B34" t="e">
        <f>Bowling!#REF!</f>
        <v>#REF!</v>
      </c>
      <c r="C34" t="e">
        <f>Bowling!#REF!</f>
        <v>#REF!</v>
      </c>
      <c r="D34" t="e">
        <f>Bowling!#REF!</f>
        <v>#REF!</v>
      </c>
      <c r="E34" t="e">
        <f>Bowling!#REF!</f>
        <v>#REF!</v>
      </c>
      <c r="F34" t="e">
        <f>Bowling!#REF!</f>
        <v>#REF!</v>
      </c>
      <c r="G34" t="e">
        <f>Bowling!#REF!</f>
        <v>#REF!</v>
      </c>
      <c r="H34" t="e">
        <f>Bowling!#REF!</f>
        <v>#REF!</v>
      </c>
      <c r="I34" t="e">
        <f>Bowling!#REF!</f>
        <v>#REF!</v>
      </c>
      <c r="J34" t="e">
        <f>Bowling!#REF!</f>
        <v>#REF!</v>
      </c>
      <c r="K34" t="e">
        <f>Bowling!#REF!</f>
        <v>#REF!</v>
      </c>
      <c r="L34" t="e">
        <f>Bowling!#REF!</f>
        <v>#REF!</v>
      </c>
      <c r="M34" t="e">
        <f>Bowling!#REF!</f>
        <v>#REF!</v>
      </c>
      <c r="N34" t="e">
        <f>Bowling!#REF!</f>
        <v>#REF!</v>
      </c>
      <c r="O34" t="e">
        <f>Bowling!#REF!</f>
        <v>#REF!</v>
      </c>
      <c r="P34" t="e">
        <f>Bowling!#REF!</f>
        <v>#REF!</v>
      </c>
      <c r="Q34" t="e">
        <f>Bowling!#REF!</f>
        <v>#REF!</v>
      </c>
      <c r="R34" t="e">
        <f>Bowling!#REF!</f>
        <v>#REF!</v>
      </c>
      <c r="S34" t="e">
        <f>Bowling!#REF!</f>
        <v>#REF!</v>
      </c>
      <c r="T34" t="e">
        <f>Bowling!#REF!</f>
        <v>#REF!</v>
      </c>
      <c r="U34" t="e">
        <f>Bowling!#REF!</f>
        <v>#REF!</v>
      </c>
      <c r="V34" t="e">
        <f>Bowling!#REF!</f>
        <v>#REF!</v>
      </c>
      <c r="W34" t="e">
        <f>Bowling!#REF!</f>
        <v>#REF!</v>
      </c>
      <c r="X34" t="e">
        <f>Bowling!#REF!</f>
        <v>#REF!</v>
      </c>
      <c r="Y34" t="e">
        <f>Bowling!#REF!</f>
        <v>#REF!</v>
      </c>
      <c r="Z34" t="e">
        <f>Bowling!#REF!</f>
        <v>#REF!</v>
      </c>
      <c r="AA34" t="e">
        <f>Bowling!#REF!</f>
        <v>#REF!</v>
      </c>
      <c r="AB34" t="e">
        <f t="shared" si="0"/>
        <v>#REF!</v>
      </c>
      <c r="AC34" t="e">
        <f>VLOOKUP($A34,'Club Champion'!$C$4:$AT$59,45,FALSE)-AB34</f>
        <v>#REF!</v>
      </c>
    </row>
    <row r="35" spans="1:29" x14ac:dyDescent="0.25">
      <c r="A35" t="e">
        <f>Bowling!#REF!</f>
        <v>#REF!</v>
      </c>
      <c r="B35" t="e">
        <f>Bowling!#REF!</f>
        <v>#REF!</v>
      </c>
      <c r="C35" t="e">
        <f>Bowling!#REF!</f>
        <v>#REF!</v>
      </c>
      <c r="D35" t="e">
        <f>Bowling!#REF!</f>
        <v>#REF!</v>
      </c>
      <c r="E35" t="e">
        <f>Bowling!#REF!</f>
        <v>#REF!</v>
      </c>
      <c r="F35" t="e">
        <f>Bowling!#REF!</f>
        <v>#REF!</v>
      </c>
      <c r="G35" t="e">
        <f>Bowling!#REF!</f>
        <v>#REF!</v>
      </c>
      <c r="H35" t="e">
        <f>Bowling!#REF!</f>
        <v>#REF!</v>
      </c>
      <c r="I35" t="e">
        <f>Bowling!#REF!</f>
        <v>#REF!</v>
      </c>
      <c r="J35" t="e">
        <f>Bowling!#REF!</f>
        <v>#REF!</v>
      </c>
      <c r="K35" t="e">
        <f>Bowling!#REF!</f>
        <v>#REF!</v>
      </c>
      <c r="L35" t="e">
        <f>Bowling!#REF!</f>
        <v>#REF!</v>
      </c>
      <c r="M35" t="e">
        <f>Bowling!#REF!</f>
        <v>#REF!</v>
      </c>
      <c r="N35" t="e">
        <f>Bowling!#REF!</f>
        <v>#REF!</v>
      </c>
      <c r="O35" t="e">
        <f>Bowling!#REF!</f>
        <v>#REF!</v>
      </c>
      <c r="P35" t="e">
        <f>Bowling!#REF!</f>
        <v>#REF!</v>
      </c>
      <c r="Q35" t="e">
        <f>Bowling!#REF!</f>
        <v>#REF!</v>
      </c>
      <c r="R35" t="e">
        <f>Bowling!#REF!</f>
        <v>#REF!</v>
      </c>
      <c r="S35" t="e">
        <f>Bowling!#REF!</f>
        <v>#REF!</v>
      </c>
      <c r="T35" t="e">
        <f>Bowling!#REF!</f>
        <v>#REF!</v>
      </c>
      <c r="U35" t="e">
        <f>Bowling!#REF!</f>
        <v>#REF!</v>
      </c>
      <c r="V35" t="e">
        <f>Bowling!#REF!</f>
        <v>#REF!</v>
      </c>
      <c r="W35" t="e">
        <f>Bowling!#REF!</f>
        <v>#REF!</v>
      </c>
      <c r="X35" t="e">
        <f>Bowling!#REF!</f>
        <v>#REF!</v>
      </c>
      <c r="Y35" t="e">
        <f>Bowling!#REF!</f>
        <v>#REF!</v>
      </c>
      <c r="Z35" t="e">
        <f>Bowling!#REF!</f>
        <v>#REF!</v>
      </c>
      <c r="AA35" t="e">
        <f>Bowling!#REF!</f>
        <v>#REF!</v>
      </c>
      <c r="AB35" t="e">
        <f t="shared" si="0"/>
        <v>#REF!</v>
      </c>
      <c r="AC35" t="e">
        <f>VLOOKUP($A35,'Club Champion'!$C$4:$AT$59,45,FALSE)-AB35</f>
        <v>#REF!</v>
      </c>
    </row>
    <row r="36" spans="1:29" x14ac:dyDescent="0.25">
      <c r="A36" t="e">
        <f>Bowling!#REF!</f>
        <v>#REF!</v>
      </c>
      <c r="B36" t="e">
        <f>Bowling!#REF!</f>
        <v>#REF!</v>
      </c>
      <c r="C36" t="e">
        <f>Bowling!#REF!</f>
        <v>#REF!</v>
      </c>
      <c r="D36" t="e">
        <f>Bowling!#REF!</f>
        <v>#REF!</v>
      </c>
      <c r="E36" t="e">
        <f>Bowling!#REF!</f>
        <v>#REF!</v>
      </c>
      <c r="F36" t="e">
        <f>Bowling!#REF!</f>
        <v>#REF!</v>
      </c>
      <c r="G36" t="e">
        <f>Bowling!#REF!</f>
        <v>#REF!</v>
      </c>
      <c r="H36" t="e">
        <f>Bowling!#REF!</f>
        <v>#REF!</v>
      </c>
      <c r="I36" t="e">
        <f>Bowling!#REF!</f>
        <v>#REF!</v>
      </c>
      <c r="J36" t="e">
        <f>Bowling!#REF!</f>
        <v>#REF!</v>
      </c>
      <c r="K36" t="e">
        <f>Bowling!#REF!</f>
        <v>#REF!</v>
      </c>
      <c r="L36" t="e">
        <f>Bowling!#REF!</f>
        <v>#REF!</v>
      </c>
      <c r="M36" t="e">
        <f>Bowling!#REF!</f>
        <v>#REF!</v>
      </c>
      <c r="N36" t="e">
        <f>Bowling!#REF!</f>
        <v>#REF!</v>
      </c>
      <c r="O36" t="e">
        <f>Bowling!#REF!</f>
        <v>#REF!</v>
      </c>
      <c r="P36" t="e">
        <f>Bowling!#REF!</f>
        <v>#REF!</v>
      </c>
      <c r="Q36" t="e">
        <f>Bowling!#REF!</f>
        <v>#REF!</v>
      </c>
      <c r="R36" t="e">
        <f>Bowling!#REF!</f>
        <v>#REF!</v>
      </c>
      <c r="S36" t="e">
        <f>Bowling!#REF!</f>
        <v>#REF!</v>
      </c>
      <c r="T36" t="e">
        <f>Bowling!#REF!</f>
        <v>#REF!</v>
      </c>
      <c r="U36" t="e">
        <f>Bowling!#REF!</f>
        <v>#REF!</v>
      </c>
      <c r="V36" t="e">
        <f>Bowling!#REF!</f>
        <v>#REF!</v>
      </c>
      <c r="W36" t="e">
        <f>Bowling!#REF!</f>
        <v>#REF!</v>
      </c>
      <c r="X36" t="e">
        <f>Bowling!#REF!</f>
        <v>#REF!</v>
      </c>
      <c r="Y36" t="e">
        <f>Bowling!#REF!</f>
        <v>#REF!</v>
      </c>
      <c r="Z36" t="e">
        <f>Bowling!#REF!</f>
        <v>#REF!</v>
      </c>
      <c r="AA36" t="e">
        <f>Bowling!#REF!</f>
        <v>#REF!</v>
      </c>
      <c r="AB36" t="e">
        <f t="shared" si="0"/>
        <v>#REF!</v>
      </c>
      <c r="AC36" t="e">
        <f>VLOOKUP($A36,'Club Champion'!$C$4:$AT$59,45,FALSE)-AB36</f>
        <v>#REF!</v>
      </c>
    </row>
    <row r="37" spans="1:29" x14ac:dyDescent="0.25">
      <c r="A37" t="e">
        <f>Bowling!#REF!</f>
        <v>#REF!</v>
      </c>
      <c r="B37" t="e">
        <f>Bowling!#REF!</f>
        <v>#REF!</v>
      </c>
      <c r="C37" t="e">
        <f>Bowling!#REF!</f>
        <v>#REF!</v>
      </c>
      <c r="D37" t="e">
        <f>Bowling!#REF!</f>
        <v>#REF!</v>
      </c>
      <c r="E37" t="e">
        <f>Bowling!#REF!</f>
        <v>#REF!</v>
      </c>
      <c r="F37" t="e">
        <f>Bowling!#REF!</f>
        <v>#REF!</v>
      </c>
      <c r="G37" t="e">
        <f>Bowling!#REF!</f>
        <v>#REF!</v>
      </c>
      <c r="H37" t="e">
        <f>Bowling!#REF!</f>
        <v>#REF!</v>
      </c>
      <c r="I37" t="e">
        <f>Bowling!#REF!</f>
        <v>#REF!</v>
      </c>
      <c r="J37" t="e">
        <f>Bowling!#REF!</f>
        <v>#REF!</v>
      </c>
      <c r="K37" t="e">
        <f>Bowling!#REF!</f>
        <v>#REF!</v>
      </c>
      <c r="L37" t="e">
        <f>Bowling!#REF!</f>
        <v>#REF!</v>
      </c>
      <c r="M37" t="e">
        <f>Bowling!#REF!</f>
        <v>#REF!</v>
      </c>
      <c r="N37" t="e">
        <f>Bowling!#REF!</f>
        <v>#REF!</v>
      </c>
      <c r="O37" t="e">
        <f>Bowling!#REF!</f>
        <v>#REF!</v>
      </c>
      <c r="P37" t="e">
        <f>Bowling!#REF!</f>
        <v>#REF!</v>
      </c>
      <c r="Q37" t="e">
        <f>Bowling!#REF!</f>
        <v>#REF!</v>
      </c>
      <c r="R37" t="e">
        <f>Bowling!#REF!</f>
        <v>#REF!</v>
      </c>
      <c r="S37" t="e">
        <f>Bowling!#REF!</f>
        <v>#REF!</v>
      </c>
      <c r="T37" t="e">
        <f>Bowling!#REF!</f>
        <v>#REF!</v>
      </c>
      <c r="U37" t="e">
        <f>Bowling!#REF!</f>
        <v>#REF!</v>
      </c>
      <c r="V37" t="e">
        <f>Bowling!#REF!</f>
        <v>#REF!</v>
      </c>
      <c r="W37" t="e">
        <f>Bowling!#REF!</f>
        <v>#REF!</v>
      </c>
      <c r="X37" t="e">
        <f>Bowling!#REF!</f>
        <v>#REF!</v>
      </c>
      <c r="Y37" t="e">
        <f>Bowling!#REF!</f>
        <v>#REF!</v>
      </c>
      <c r="Z37" t="e">
        <f>Bowling!#REF!</f>
        <v>#REF!</v>
      </c>
      <c r="AA37" t="e">
        <f>Bowling!#REF!</f>
        <v>#REF!</v>
      </c>
      <c r="AB37" t="e">
        <f t="shared" si="0"/>
        <v>#REF!</v>
      </c>
      <c r="AC37" t="e">
        <f>VLOOKUP($A37,'Club Champion'!$C$4:$AT$59,45,FALSE)-AB37</f>
        <v>#REF!</v>
      </c>
    </row>
    <row r="38" spans="1:29" x14ac:dyDescent="0.25">
      <c r="A38" t="e">
        <f>Bowling!#REF!</f>
        <v>#REF!</v>
      </c>
      <c r="B38" t="e">
        <f>Bowling!#REF!</f>
        <v>#REF!</v>
      </c>
      <c r="C38" t="e">
        <f>Bowling!#REF!</f>
        <v>#REF!</v>
      </c>
      <c r="D38" t="e">
        <f>Bowling!#REF!</f>
        <v>#REF!</v>
      </c>
      <c r="E38" t="e">
        <f>Bowling!#REF!</f>
        <v>#REF!</v>
      </c>
      <c r="F38" t="e">
        <f>Bowling!#REF!</f>
        <v>#REF!</v>
      </c>
      <c r="G38" t="e">
        <f>Bowling!#REF!</f>
        <v>#REF!</v>
      </c>
      <c r="H38" t="e">
        <f>Bowling!#REF!</f>
        <v>#REF!</v>
      </c>
      <c r="I38" t="e">
        <f>Bowling!#REF!</f>
        <v>#REF!</v>
      </c>
      <c r="J38" t="e">
        <f>Bowling!#REF!</f>
        <v>#REF!</v>
      </c>
      <c r="K38" t="e">
        <f>Bowling!#REF!</f>
        <v>#REF!</v>
      </c>
      <c r="L38" t="e">
        <f>Bowling!#REF!</f>
        <v>#REF!</v>
      </c>
      <c r="M38" t="e">
        <f>Bowling!#REF!</f>
        <v>#REF!</v>
      </c>
      <c r="N38" t="e">
        <f>Bowling!#REF!</f>
        <v>#REF!</v>
      </c>
      <c r="O38" t="e">
        <f>Bowling!#REF!</f>
        <v>#REF!</v>
      </c>
      <c r="P38" t="e">
        <f>Bowling!#REF!</f>
        <v>#REF!</v>
      </c>
      <c r="Q38" t="e">
        <f>Bowling!#REF!</f>
        <v>#REF!</v>
      </c>
      <c r="R38" t="e">
        <f>Bowling!#REF!</f>
        <v>#REF!</v>
      </c>
      <c r="S38" t="e">
        <f>Bowling!#REF!</f>
        <v>#REF!</v>
      </c>
      <c r="T38" t="e">
        <f>Bowling!#REF!</f>
        <v>#REF!</v>
      </c>
      <c r="U38" t="e">
        <f>Bowling!#REF!</f>
        <v>#REF!</v>
      </c>
      <c r="V38" t="e">
        <f>Bowling!#REF!</f>
        <v>#REF!</v>
      </c>
      <c r="W38" t="e">
        <f>Bowling!#REF!</f>
        <v>#REF!</v>
      </c>
      <c r="X38" t="e">
        <f>Bowling!#REF!</f>
        <v>#REF!</v>
      </c>
      <c r="Y38" t="e">
        <f>Bowling!#REF!</f>
        <v>#REF!</v>
      </c>
      <c r="Z38" t="e">
        <f>Bowling!#REF!</f>
        <v>#REF!</v>
      </c>
      <c r="AA38" t="e">
        <f>Bowling!#REF!</f>
        <v>#REF!</v>
      </c>
      <c r="AB38" t="e">
        <f t="shared" si="0"/>
        <v>#REF!</v>
      </c>
      <c r="AC38" t="e">
        <f>VLOOKUP($A38,'Club Champion'!$C$4:$AT$59,45,FALSE)-AB38</f>
        <v>#REF!</v>
      </c>
    </row>
    <row r="39" spans="1:29" x14ac:dyDescent="0.25">
      <c r="A39" t="e">
        <f>Bowling!#REF!</f>
        <v>#REF!</v>
      </c>
      <c r="B39" t="e">
        <f>Bowling!#REF!</f>
        <v>#REF!</v>
      </c>
      <c r="C39" t="e">
        <f>Bowling!#REF!</f>
        <v>#REF!</v>
      </c>
      <c r="D39" t="e">
        <f>Bowling!#REF!</f>
        <v>#REF!</v>
      </c>
      <c r="E39" t="e">
        <f>Bowling!#REF!</f>
        <v>#REF!</v>
      </c>
      <c r="F39" t="e">
        <f>Bowling!#REF!</f>
        <v>#REF!</v>
      </c>
      <c r="G39" t="e">
        <f>Bowling!#REF!</f>
        <v>#REF!</v>
      </c>
      <c r="H39" t="e">
        <f>Bowling!#REF!</f>
        <v>#REF!</v>
      </c>
      <c r="I39" t="e">
        <f>Bowling!#REF!</f>
        <v>#REF!</v>
      </c>
      <c r="J39" t="e">
        <f>Bowling!#REF!</f>
        <v>#REF!</v>
      </c>
      <c r="K39" t="e">
        <f>Bowling!#REF!</f>
        <v>#REF!</v>
      </c>
      <c r="L39" t="e">
        <f>Bowling!#REF!</f>
        <v>#REF!</v>
      </c>
      <c r="M39" t="e">
        <f>Bowling!#REF!</f>
        <v>#REF!</v>
      </c>
      <c r="N39" t="e">
        <f>Bowling!#REF!</f>
        <v>#REF!</v>
      </c>
      <c r="O39" t="e">
        <f>Bowling!#REF!</f>
        <v>#REF!</v>
      </c>
      <c r="P39" t="e">
        <f>Bowling!#REF!</f>
        <v>#REF!</v>
      </c>
      <c r="Q39" t="e">
        <f>Bowling!#REF!</f>
        <v>#REF!</v>
      </c>
      <c r="R39" t="e">
        <f>Bowling!#REF!</f>
        <v>#REF!</v>
      </c>
      <c r="S39" t="e">
        <f>Bowling!#REF!</f>
        <v>#REF!</v>
      </c>
      <c r="T39" t="e">
        <f>Bowling!#REF!</f>
        <v>#REF!</v>
      </c>
      <c r="U39" t="e">
        <f>Bowling!#REF!</f>
        <v>#REF!</v>
      </c>
      <c r="V39" t="e">
        <f>Bowling!#REF!</f>
        <v>#REF!</v>
      </c>
      <c r="W39" t="e">
        <f>Bowling!#REF!</f>
        <v>#REF!</v>
      </c>
      <c r="X39" t="e">
        <f>Bowling!#REF!</f>
        <v>#REF!</v>
      </c>
      <c r="Y39" t="e">
        <f>Bowling!#REF!</f>
        <v>#REF!</v>
      </c>
      <c r="Z39" t="e">
        <f>Bowling!#REF!</f>
        <v>#REF!</v>
      </c>
      <c r="AA39" t="e">
        <f>Bowling!#REF!</f>
        <v>#REF!</v>
      </c>
      <c r="AB39" t="e">
        <f t="shared" si="0"/>
        <v>#REF!</v>
      </c>
      <c r="AC39" t="e">
        <f>VLOOKUP($A39,'Club Champion'!$C$4:$AT$59,45,FALSE)-AB39</f>
        <v>#REF!</v>
      </c>
    </row>
    <row r="40" spans="1:29" x14ac:dyDescent="0.25">
      <c r="A40" t="e">
        <f>Bowling!#REF!</f>
        <v>#REF!</v>
      </c>
      <c r="B40" t="e">
        <f>Bowling!#REF!</f>
        <v>#REF!</v>
      </c>
      <c r="C40" t="e">
        <f>Bowling!#REF!</f>
        <v>#REF!</v>
      </c>
      <c r="D40" t="e">
        <f>Bowling!#REF!</f>
        <v>#REF!</v>
      </c>
      <c r="E40" t="e">
        <f>Bowling!#REF!</f>
        <v>#REF!</v>
      </c>
      <c r="F40" t="e">
        <f>Bowling!#REF!</f>
        <v>#REF!</v>
      </c>
      <c r="G40" t="e">
        <f>Bowling!#REF!</f>
        <v>#REF!</v>
      </c>
      <c r="H40" t="e">
        <f>Bowling!#REF!</f>
        <v>#REF!</v>
      </c>
      <c r="I40" t="e">
        <f>Bowling!#REF!</f>
        <v>#REF!</v>
      </c>
      <c r="J40" t="e">
        <f>Bowling!#REF!</f>
        <v>#REF!</v>
      </c>
      <c r="K40" t="e">
        <f>Bowling!#REF!</f>
        <v>#REF!</v>
      </c>
      <c r="L40" t="e">
        <f>Bowling!#REF!</f>
        <v>#REF!</v>
      </c>
      <c r="M40" t="e">
        <f>Bowling!#REF!</f>
        <v>#REF!</v>
      </c>
      <c r="N40" t="e">
        <f>Bowling!#REF!</f>
        <v>#REF!</v>
      </c>
      <c r="O40" t="e">
        <f>Bowling!#REF!</f>
        <v>#REF!</v>
      </c>
      <c r="P40" t="e">
        <f>Bowling!#REF!</f>
        <v>#REF!</v>
      </c>
      <c r="Q40" t="e">
        <f>Bowling!#REF!</f>
        <v>#REF!</v>
      </c>
      <c r="R40" t="e">
        <f>Bowling!#REF!</f>
        <v>#REF!</v>
      </c>
      <c r="S40" t="e">
        <f>Bowling!#REF!</f>
        <v>#REF!</v>
      </c>
      <c r="T40" t="e">
        <f>Bowling!#REF!</f>
        <v>#REF!</v>
      </c>
      <c r="U40" t="e">
        <f>Bowling!#REF!</f>
        <v>#REF!</v>
      </c>
      <c r="V40" t="e">
        <f>Bowling!#REF!</f>
        <v>#REF!</v>
      </c>
      <c r="W40" t="e">
        <f>Bowling!#REF!</f>
        <v>#REF!</v>
      </c>
      <c r="X40" t="e">
        <f>Bowling!#REF!</f>
        <v>#REF!</v>
      </c>
      <c r="Y40" t="e">
        <f>Bowling!#REF!</f>
        <v>#REF!</v>
      </c>
      <c r="Z40" t="e">
        <f>Bowling!#REF!</f>
        <v>#REF!</v>
      </c>
      <c r="AA40" t="e">
        <f>Bowling!#REF!</f>
        <v>#REF!</v>
      </c>
      <c r="AB40" t="e">
        <f t="shared" si="0"/>
        <v>#REF!</v>
      </c>
      <c r="AC40" t="e">
        <f>VLOOKUP($A40,'Club Champion'!$C$4:$AT$59,45,FALSE)-AB40</f>
        <v>#REF!</v>
      </c>
    </row>
    <row r="41" spans="1:29" x14ac:dyDescent="0.25">
      <c r="A41" t="e">
        <f>Bowling!#REF!</f>
        <v>#REF!</v>
      </c>
      <c r="B41" t="e">
        <f>Bowling!#REF!</f>
        <v>#REF!</v>
      </c>
      <c r="C41" t="e">
        <f>Bowling!#REF!</f>
        <v>#REF!</v>
      </c>
      <c r="D41" t="e">
        <f>Bowling!#REF!</f>
        <v>#REF!</v>
      </c>
      <c r="E41" t="e">
        <f>Bowling!#REF!</f>
        <v>#REF!</v>
      </c>
      <c r="F41" t="e">
        <f>Bowling!#REF!</f>
        <v>#REF!</v>
      </c>
      <c r="G41" t="e">
        <f>Bowling!#REF!</f>
        <v>#REF!</v>
      </c>
      <c r="H41" t="e">
        <f>Bowling!#REF!</f>
        <v>#REF!</v>
      </c>
      <c r="I41" t="e">
        <f>Bowling!#REF!</f>
        <v>#REF!</v>
      </c>
      <c r="J41" t="e">
        <f>Bowling!#REF!</f>
        <v>#REF!</v>
      </c>
      <c r="K41" t="e">
        <f>Bowling!#REF!</f>
        <v>#REF!</v>
      </c>
      <c r="L41" t="e">
        <f>Bowling!#REF!</f>
        <v>#REF!</v>
      </c>
      <c r="M41" t="e">
        <f>Bowling!#REF!</f>
        <v>#REF!</v>
      </c>
      <c r="N41" t="e">
        <f>Bowling!#REF!</f>
        <v>#REF!</v>
      </c>
      <c r="O41" t="e">
        <f>Bowling!#REF!</f>
        <v>#REF!</v>
      </c>
      <c r="P41" t="e">
        <f>Bowling!#REF!</f>
        <v>#REF!</v>
      </c>
      <c r="Q41" t="e">
        <f>Bowling!#REF!</f>
        <v>#REF!</v>
      </c>
      <c r="R41" t="e">
        <f>Bowling!#REF!</f>
        <v>#REF!</v>
      </c>
      <c r="S41" t="e">
        <f>Bowling!#REF!</f>
        <v>#REF!</v>
      </c>
      <c r="T41" t="e">
        <f>Bowling!#REF!</f>
        <v>#REF!</v>
      </c>
      <c r="U41" t="e">
        <f>Bowling!#REF!</f>
        <v>#REF!</v>
      </c>
      <c r="V41" t="e">
        <f>Bowling!#REF!</f>
        <v>#REF!</v>
      </c>
      <c r="W41" t="e">
        <f>Bowling!#REF!</f>
        <v>#REF!</v>
      </c>
      <c r="X41" t="e">
        <f>Bowling!#REF!</f>
        <v>#REF!</v>
      </c>
      <c r="Y41" t="e">
        <f>Bowling!#REF!</f>
        <v>#REF!</v>
      </c>
      <c r="Z41" t="e">
        <f>Bowling!#REF!</f>
        <v>#REF!</v>
      </c>
      <c r="AA41" t="e">
        <f>Bowling!#REF!</f>
        <v>#REF!</v>
      </c>
      <c r="AB41" t="e">
        <f t="shared" si="0"/>
        <v>#REF!</v>
      </c>
      <c r="AC41" t="e">
        <f>VLOOKUP($A41,'Club Champion'!$C$4:$AT$59,45,FALSE)-AB41</f>
        <v>#REF!</v>
      </c>
    </row>
    <row r="42" spans="1:29" x14ac:dyDescent="0.25">
      <c r="A42" t="e">
        <f>Bowling!#REF!</f>
        <v>#REF!</v>
      </c>
      <c r="B42" t="e">
        <f>Bowling!#REF!</f>
        <v>#REF!</v>
      </c>
      <c r="C42" t="e">
        <f>Bowling!#REF!</f>
        <v>#REF!</v>
      </c>
      <c r="D42" t="e">
        <f>Bowling!#REF!</f>
        <v>#REF!</v>
      </c>
      <c r="E42" t="e">
        <f>Bowling!#REF!</f>
        <v>#REF!</v>
      </c>
      <c r="F42" t="e">
        <f>Bowling!#REF!</f>
        <v>#REF!</v>
      </c>
      <c r="G42" t="e">
        <f>Bowling!#REF!</f>
        <v>#REF!</v>
      </c>
      <c r="H42" t="e">
        <f>Bowling!#REF!</f>
        <v>#REF!</v>
      </c>
      <c r="I42" t="e">
        <f>Bowling!#REF!</f>
        <v>#REF!</v>
      </c>
      <c r="J42" t="e">
        <f>Bowling!#REF!</f>
        <v>#REF!</v>
      </c>
      <c r="K42" t="e">
        <f>Bowling!#REF!</f>
        <v>#REF!</v>
      </c>
      <c r="L42" t="e">
        <f>Bowling!#REF!</f>
        <v>#REF!</v>
      </c>
      <c r="M42" t="e">
        <f>Bowling!#REF!</f>
        <v>#REF!</v>
      </c>
      <c r="N42" t="e">
        <f>Bowling!#REF!</f>
        <v>#REF!</v>
      </c>
      <c r="O42" t="e">
        <f>Bowling!#REF!</f>
        <v>#REF!</v>
      </c>
      <c r="P42" t="e">
        <f>Bowling!#REF!</f>
        <v>#REF!</v>
      </c>
      <c r="Q42" t="e">
        <f>Bowling!#REF!</f>
        <v>#REF!</v>
      </c>
      <c r="R42" t="e">
        <f>Bowling!#REF!</f>
        <v>#REF!</v>
      </c>
      <c r="S42" t="e">
        <f>Bowling!#REF!</f>
        <v>#REF!</v>
      </c>
      <c r="T42" t="e">
        <f>Bowling!#REF!</f>
        <v>#REF!</v>
      </c>
      <c r="U42" t="e">
        <f>Bowling!#REF!</f>
        <v>#REF!</v>
      </c>
      <c r="V42" t="e">
        <f>Bowling!#REF!</f>
        <v>#REF!</v>
      </c>
      <c r="W42" t="e">
        <f>Bowling!#REF!</f>
        <v>#REF!</v>
      </c>
      <c r="X42" t="e">
        <f>Bowling!#REF!</f>
        <v>#REF!</v>
      </c>
      <c r="Y42" t="e">
        <f>Bowling!#REF!</f>
        <v>#REF!</v>
      </c>
      <c r="Z42" t="e">
        <f>Bowling!#REF!</f>
        <v>#REF!</v>
      </c>
      <c r="AA42" t="e">
        <f>Bowling!#REF!</f>
        <v>#REF!</v>
      </c>
      <c r="AB42" t="e">
        <f t="shared" si="0"/>
        <v>#REF!</v>
      </c>
      <c r="AC42" t="e">
        <f>VLOOKUP($A42,'Club Champion'!$C$4:$AT$59,45,FALSE)-AB42</f>
        <v>#REF!</v>
      </c>
    </row>
    <row r="43" spans="1:29" x14ac:dyDescent="0.25">
      <c r="A43" t="e">
        <f>Bowling!#REF!</f>
        <v>#REF!</v>
      </c>
      <c r="B43" t="e">
        <f>Bowling!#REF!</f>
        <v>#REF!</v>
      </c>
      <c r="C43" t="e">
        <f>Bowling!#REF!</f>
        <v>#REF!</v>
      </c>
      <c r="D43" t="e">
        <f>Bowling!#REF!</f>
        <v>#REF!</v>
      </c>
      <c r="E43" t="e">
        <f>Bowling!#REF!</f>
        <v>#REF!</v>
      </c>
      <c r="F43" t="e">
        <f>Bowling!#REF!</f>
        <v>#REF!</v>
      </c>
      <c r="G43" t="e">
        <f>Bowling!#REF!</f>
        <v>#REF!</v>
      </c>
      <c r="H43" t="e">
        <f>Bowling!#REF!</f>
        <v>#REF!</v>
      </c>
      <c r="I43" t="e">
        <f>Bowling!#REF!</f>
        <v>#REF!</v>
      </c>
      <c r="J43" t="e">
        <f>Bowling!#REF!</f>
        <v>#REF!</v>
      </c>
      <c r="K43" t="e">
        <f>Bowling!#REF!</f>
        <v>#REF!</v>
      </c>
      <c r="L43" t="e">
        <f>Bowling!#REF!</f>
        <v>#REF!</v>
      </c>
      <c r="M43" t="e">
        <f>Bowling!#REF!</f>
        <v>#REF!</v>
      </c>
      <c r="N43" t="e">
        <f>Bowling!#REF!</f>
        <v>#REF!</v>
      </c>
      <c r="O43" t="e">
        <f>Bowling!#REF!</f>
        <v>#REF!</v>
      </c>
      <c r="P43" t="e">
        <f>Bowling!#REF!</f>
        <v>#REF!</v>
      </c>
      <c r="Q43" t="e">
        <f>Bowling!#REF!</f>
        <v>#REF!</v>
      </c>
      <c r="R43" t="e">
        <f>Bowling!#REF!</f>
        <v>#REF!</v>
      </c>
      <c r="S43" t="e">
        <f>Bowling!#REF!</f>
        <v>#REF!</v>
      </c>
      <c r="T43" t="e">
        <f>Bowling!#REF!</f>
        <v>#REF!</v>
      </c>
      <c r="U43" t="e">
        <f>Bowling!#REF!</f>
        <v>#REF!</v>
      </c>
      <c r="V43" t="e">
        <f>Bowling!#REF!</f>
        <v>#REF!</v>
      </c>
      <c r="W43" t="e">
        <f>Bowling!#REF!</f>
        <v>#REF!</v>
      </c>
      <c r="X43" t="e">
        <f>Bowling!#REF!</f>
        <v>#REF!</v>
      </c>
      <c r="Y43" t="e">
        <f>Bowling!#REF!</f>
        <v>#REF!</v>
      </c>
      <c r="Z43" t="e">
        <f>Bowling!#REF!</f>
        <v>#REF!</v>
      </c>
      <c r="AA43" t="e">
        <f>Bowling!#REF!</f>
        <v>#REF!</v>
      </c>
      <c r="AB43" t="e">
        <f t="shared" si="0"/>
        <v>#REF!</v>
      </c>
      <c r="AC43" t="e">
        <f>VLOOKUP($A43,'Club Champion'!$C$4:$AT$59,45,FALSE)-AB43</f>
        <v>#REF!</v>
      </c>
    </row>
    <row r="44" spans="1:29" x14ac:dyDescent="0.25">
      <c r="A44" t="e">
        <f>Bowling!#REF!</f>
        <v>#REF!</v>
      </c>
      <c r="B44" t="e">
        <f>Bowling!#REF!</f>
        <v>#REF!</v>
      </c>
      <c r="C44" t="e">
        <f>Bowling!#REF!</f>
        <v>#REF!</v>
      </c>
      <c r="D44" t="e">
        <f>Bowling!#REF!</f>
        <v>#REF!</v>
      </c>
      <c r="E44" t="e">
        <f>Bowling!#REF!</f>
        <v>#REF!</v>
      </c>
      <c r="F44" t="e">
        <f>Bowling!#REF!</f>
        <v>#REF!</v>
      </c>
      <c r="G44" t="e">
        <f>Bowling!#REF!</f>
        <v>#REF!</v>
      </c>
      <c r="H44" t="e">
        <f>Bowling!#REF!</f>
        <v>#REF!</v>
      </c>
      <c r="I44" t="e">
        <f>Bowling!#REF!</f>
        <v>#REF!</v>
      </c>
      <c r="J44" t="e">
        <f>Bowling!#REF!</f>
        <v>#REF!</v>
      </c>
      <c r="K44" t="e">
        <f>Bowling!#REF!</f>
        <v>#REF!</v>
      </c>
      <c r="L44" t="e">
        <f>Bowling!#REF!</f>
        <v>#REF!</v>
      </c>
      <c r="M44" t="e">
        <f>Bowling!#REF!</f>
        <v>#REF!</v>
      </c>
      <c r="N44" t="e">
        <f>Bowling!#REF!</f>
        <v>#REF!</v>
      </c>
      <c r="O44" t="e">
        <f>Bowling!#REF!</f>
        <v>#REF!</v>
      </c>
      <c r="P44" t="e">
        <f>Bowling!#REF!</f>
        <v>#REF!</v>
      </c>
      <c r="Q44" t="e">
        <f>Bowling!#REF!</f>
        <v>#REF!</v>
      </c>
      <c r="R44" t="e">
        <f>Bowling!#REF!</f>
        <v>#REF!</v>
      </c>
      <c r="S44" t="e">
        <f>Bowling!#REF!</f>
        <v>#REF!</v>
      </c>
      <c r="T44" t="e">
        <f>Bowling!#REF!</f>
        <v>#REF!</v>
      </c>
      <c r="U44" t="e">
        <f>Bowling!#REF!</f>
        <v>#REF!</v>
      </c>
      <c r="V44" t="e">
        <f>Bowling!#REF!</f>
        <v>#REF!</v>
      </c>
      <c r="W44" t="e">
        <f>Bowling!#REF!</f>
        <v>#REF!</v>
      </c>
      <c r="X44" t="e">
        <f>Bowling!#REF!</f>
        <v>#REF!</v>
      </c>
      <c r="Y44" t="e">
        <f>Bowling!#REF!</f>
        <v>#REF!</v>
      </c>
      <c r="Z44" t="e">
        <f>Bowling!#REF!</f>
        <v>#REF!</v>
      </c>
      <c r="AA44" t="e">
        <f>Bowling!#REF!</f>
        <v>#REF!</v>
      </c>
      <c r="AB44" t="e">
        <f t="shared" si="0"/>
        <v>#REF!</v>
      </c>
      <c r="AC44" t="e">
        <f>VLOOKUP($A44,'Club Champion'!$C$4:$AT$59,45,FALSE)-AB44</f>
        <v>#REF!</v>
      </c>
    </row>
    <row r="45" spans="1:29" x14ac:dyDescent="0.25">
      <c r="A45" t="e">
        <f>Bowling!#REF!</f>
        <v>#REF!</v>
      </c>
      <c r="B45" t="e">
        <f>Bowling!#REF!</f>
        <v>#REF!</v>
      </c>
      <c r="C45" t="e">
        <f>Bowling!#REF!</f>
        <v>#REF!</v>
      </c>
      <c r="D45" t="e">
        <f>Bowling!#REF!</f>
        <v>#REF!</v>
      </c>
      <c r="E45" t="e">
        <f>Bowling!#REF!</f>
        <v>#REF!</v>
      </c>
      <c r="F45" t="e">
        <f>Bowling!#REF!</f>
        <v>#REF!</v>
      </c>
      <c r="G45" t="e">
        <f>Bowling!#REF!</f>
        <v>#REF!</v>
      </c>
      <c r="H45" t="e">
        <f>Bowling!#REF!</f>
        <v>#REF!</v>
      </c>
      <c r="I45" t="e">
        <f>Bowling!#REF!</f>
        <v>#REF!</v>
      </c>
      <c r="J45" t="e">
        <f>Bowling!#REF!</f>
        <v>#REF!</v>
      </c>
      <c r="K45" t="e">
        <f>Bowling!#REF!</f>
        <v>#REF!</v>
      </c>
      <c r="L45" t="e">
        <f>Bowling!#REF!</f>
        <v>#REF!</v>
      </c>
      <c r="M45" t="e">
        <f>Bowling!#REF!</f>
        <v>#REF!</v>
      </c>
      <c r="N45" t="e">
        <f>Bowling!#REF!</f>
        <v>#REF!</v>
      </c>
      <c r="O45" t="e">
        <f>Bowling!#REF!</f>
        <v>#REF!</v>
      </c>
      <c r="P45" t="e">
        <f>Bowling!#REF!</f>
        <v>#REF!</v>
      </c>
      <c r="Q45" t="e">
        <f>Bowling!#REF!</f>
        <v>#REF!</v>
      </c>
      <c r="R45" t="e">
        <f>Bowling!#REF!</f>
        <v>#REF!</v>
      </c>
      <c r="S45" t="e">
        <f>Bowling!#REF!</f>
        <v>#REF!</v>
      </c>
      <c r="T45" t="e">
        <f>Bowling!#REF!</f>
        <v>#REF!</v>
      </c>
      <c r="U45" t="e">
        <f>Bowling!#REF!</f>
        <v>#REF!</v>
      </c>
      <c r="V45" t="e">
        <f>Bowling!#REF!</f>
        <v>#REF!</v>
      </c>
      <c r="W45" t="e">
        <f>Bowling!#REF!</f>
        <v>#REF!</v>
      </c>
      <c r="X45" t="e">
        <f>Bowling!#REF!</f>
        <v>#REF!</v>
      </c>
      <c r="Y45" t="e">
        <f>Bowling!#REF!</f>
        <v>#REF!</v>
      </c>
      <c r="Z45" t="e">
        <f>Bowling!#REF!</f>
        <v>#REF!</v>
      </c>
      <c r="AA45" t="e">
        <f>Bowling!#REF!</f>
        <v>#REF!</v>
      </c>
      <c r="AB45" t="e">
        <f t="shared" si="0"/>
        <v>#REF!</v>
      </c>
      <c r="AC45" t="e">
        <f>VLOOKUP($A45,'Club Champion'!$C$4:$AT$59,45,FALSE)-AB45</f>
        <v>#REF!</v>
      </c>
    </row>
    <row r="46" spans="1:29" x14ac:dyDescent="0.25">
      <c r="A46" t="e">
        <f>Bowling!#REF!</f>
        <v>#REF!</v>
      </c>
      <c r="B46" t="e">
        <f>Bowling!#REF!</f>
        <v>#REF!</v>
      </c>
      <c r="C46" t="e">
        <f>Bowling!#REF!</f>
        <v>#REF!</v>
      </c>
      <c r="D46" t="e">
        <f>Bowling!#REF!</f>
        <v>#REF!</v>
      </c>
      <c r="E46" t="e">
        <f>Bowling!#REF!</f>
        <v>#REF!</v>
      </c>
      <c r="F46" t="e">
        <f>Bowling!#REF!</f>
        <v>#REF!</v>
      </c>
      <c r="G46" t="e">
        <f>Bowling!#REF!</f>
        <v>#REF!</v>
      </c>
      <c r="H46" t="e">
        <f>Bowling!#REF!</f>
        <v>#REF!</v>
      </c>
      <c r="I46" t="e">
        <f>Bowling!#REF!</f>
        <v>#REF!</v>
      </c>
      <c r="J46" t="e">
        <f>Bowling!#REF!</f>
        <v>#REF!</v>
      </c>
      <c r="K46" t="e">
        <f>Bowling!#REF!</f>
        <v>#REF!</v>
      </c>
      <c r="L46" t="e">
        <f>Bowling!#REF!</f>
        <v>#REF!</v>
      </c>
      <c r="M46" t="e">
        <f>Bowling!#REF!</f>
        <v>#REF!</v>
      </c>
      <c r="N46" t="e">
        <f>Bowling!#REF!</f>
        <v>#REF!</v>
      </c>
      <c r="O46" t="e">
        <f>Bowling!#REF!</f>
        <v>#REF!</v>
      </c>
      <c r="P46" t="e">
        <f>Bowling!#REF!</f>
        <v>#REF!</v>
      </c>
      <c r="Q46" t="e">
        <f>Bowling!#REF!</f>
        <v>#REF!</v>
      </c>
      <c r="R46" t="e">
        <f>Bowling!#REF!</f>
        <v>#REF!</v>
      </c>
      <c r="S46" t="e">
        <f>Bowling!#REF!</f>
        <v>#REF!</v>
      </c>
      <c r="T46" t="e">
        <f>Bowling!#REF!</f>
        <v>#REF!</v>
      </c>
      <c r="U46" t="e">
        <f>Bowling!#REF!</f>
        <v>#REF!</v>
      </c>
      <c r="V46" t="e">
        <f>Bowling!#REF!</f>
        <v>#REF!</v>
      </c>
      <c r="W46" t="e">
        <f>Bowling!#REF!</f>
        <v>#REF!</v>
      </c>
      <c r="X46" t="e">
        <f>Bowling!#REF!</f>
        <v>#REF!</v>
      </c>
      <c r="Y46" t="e">
        <f>Bowling!#REF!</f>
        <v>#REF!</v>
      </c>
      <c r="Z46" t="e">
        <f>Bowling!#REF!</f>
        <v>#REF!</v>
      </c>
      <c r="AA46" t="e">
        <f>Bowling!#REF!</f>
        <v>#REF!</v>
      </c>
      <c r="AB46" t="e">
        <f t="shared" si="0"/>
        <v>#REF!</v>
      </c>
      <c r="AC46" t="e">
        <f>VLOOKUP($A46,'Club Champion'!$C$4:$AT$59,45,FALSE)-AB46</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E0E7-E0F5-4AA2-B1D2-62508FB36461}">
  <dimension ref="A1:AC30"/>
  <sheetViews>
    <sheetView showGridLines="0" workbookViewId="0"/>
  </sheetViews>
  <sheetFormatPr defaultRowHeight="12.9" x14ac:dyDescent="0.25"/>
  <cols>
    <col min="1" max="1" width="16.7265625" bestFit="1" customWidth="1"/>
    <col min="2" max="27" width="4.453125" customWidth="1"/>
  </cols>
  <sheetData>
    <row r="1" spans="1:29" s="1" customFormat="1" ht="107.5" x14ac:dyDescent="0.25">
      <c r="B1" s="1" t="s">
        <v>120</v>
      </c>
      <c r="C1" s="1" t="s">
        <v>122</v>
      </c>
      <c r="D1" s="1" t="s">
        <v>93</v>
      </c>
      <c r="E1" s="1" t="s">
        <v>88</v>
      </c>
      <c r="F1" s="1" t="s">
        <v>123</v>
      </c>
      <c r="G1" s="1" t="s">
        <v>5</v>
      </c>
      <c r="H1" s="1" t="s">
        <v>124</v>
      </c>
      <c r="I1" s="1" t="s">
        <v>125</v>
      </c>
      <c r="J1" s="1" t="s">
        <v>89</v>
      </c>
      <c r="K1" s="1" t="s">
        <v>94</v>
      </c>
      <c r="L1" s="1" t="s">
        <v>7</v>
      </c>
      <c r="M1" s="1" t="s">
        <v>80</v>
      </c>
      <c r="N1" s="1" t="s">
        <v>127</v>
      </c>
      <c r="O1" s="1" t="s">
        <v>4</v>
      </c>
      <c r="P1" s="1" t="s">
        <v>128</v>
      </c>
      <c r="Q1" s="1" t="s">
        <v>130</v>
      </c>
      <c r="R1" s="1" t="s">
        <v>139</v>
      </c>
      <c r="S1" s="1" t="s">
        <v>131</v>
      </c>
      <c r="T1" s="1" t="s">
        <v>132</v>
      </c>
      <c r="U1" s="1" t="s">
        <v>132</v>
      </c>
      <c r="V1" s="1" t="s">
        <v>6</v>
      </c>
      <c r="W1" s="1" t="s">
        <v>134</v>
      </c>
      <c r="X1" s="1" t="s">
        <v>135</v>
      </c>
      <c r="Y1" s="1" t="s">
        <v>136</v>
      </c>
      <c r="Z1" s="1" t="s">
        <v>92</v>
      </c>
      <c r="AA1" s="1" t="s">
        <v>137</v>
      </c>
    </row>
    <row r="2" spans="1:29" x14ac:dyDescent="0.25">
      <c r="A2" t="e">
        <f>Fielding!#REF!</f>
        <v>#REF!</v>
      </c>
      <c r="B2" t="e">
        <f>Fielding!#REF!</f>
        <v>#REF!</v>
      </c>
      <c r="C2" t="e">
        <f>Fielding!#REF!</f>
        <v>#REF!</v>
      </c>
      <c r="D2" t="e">
        <f>Fielding!#REF!</f>
        <v>#REF!</v>
      </c>
      <c r="E2" t="e">
        <f>Fielding!#REF!</f>
        <v>#REF!</v>
      </c>
      <c r="F2" t="e">
        <f>Fielding!#REF!</f>
        <v>#REF!</v>
      </c>
      <c r="G2" t="e">
        <f>Fielding!#REF!</f>
        <v>#REF!</v>
      </c>
      <c r="H2" t="e">
        <f>Fielding!#REF!</f>
        <v>#REF!</v>
      </c>
      <c r="I2" t="e">
        <f>Fielding!#REF!</f>
        <v>#REF!</v>
      </c>
      <c r="J2" t="e">
        <f>Fielding!#REF!</f>
        <v>#REF!</v>
      </c>
      <c r="K2" t="e">
        <f>Fielding!#REF!</f>
        <v>#REF!</v>
      </c>
      <c r="L2" t="e">
        <f>Fielding!#REF!</f>
        <v>#REF!</v>
      </c>
      <c r="M2" t="e">
        <f>Fielding!#REF!</f>
        <v>#REF!</v>
      </c>
      <c r="N2" t="e">
        <f>Fielding!#REF!</f>
        <v>#REF!</v>
      </c>
      <c r="O2" t="e">
        <f>Fielding!#REF!</f>
        <v>#REF!</v>
      </c>
      <c r="P2" t="e">
        <f>Fielding!#REF!</f>
        <v>#REF!</v>
      </c>
      <c r="Q2" t="e">
        <f>Fielding!#REF!</f>
        <v>#REF!</v>
      </c>
      <c r="R2" t="e">
        <f>Fielding!#REF!</f>
        <v>#REF!</v>
      </c>
      <c r="S2" t="e">
        <f>Fielding!#REF!</f>
        <v>#REF!</v>
      </c>
      <c r="T2" t="e">
        <f>Fielding!#REF!</f>
        <v>#REF!</v>
      </c>
      <c r="U2" t="e">
        <f>Fielding!#REF!</f>
        <v>#REF!</v>
      </c>
      <c r="V2" t="e">
        <f>Fielding!#REF!</f>
        <v>#REF!</v>
      </c>
      <c r="W2" t="e">
        <f>Fielding!#REF!</f>
        <v>#REF!</v>
      </c>
      <c r="X2" t="e">
        <f>Fielding!#REF!</f>
        <v>#REF!</v>
      </c>
      <c r="Y2" t="e">
        <f>Fielding!#REF!</f>
        <v>#REF!</v>
      </c>
      <c r="Z2" t="e">
        <f>Fielding!#REF!</f>
        <v>#REF!</v>
      </c>
      <c r="AA2" t="e">
        <f>Fielding!#REF!</f>
        <v>#REF!</v>
      </c>
      <c r="AB2" t="e">
        <f>SUM(B2:AA2)</f>
        <v>#REF!</v>
      </c>
      <c r="AC2" t="e">
        <f>VLOOKUP($A2,'Club Champion'!$C$4:$BB$59,53,FALSE)-AB2</f>
        <v>#REF!</v>
      </c>
    </row>
    <row r="3" spans="1:29" x14ac:dyDescent="0.25">
      <c r="A3" t="e">
        <f>Fielding!#REF!</f>
        <v>#REF!</v>
      </c>
      <c r="B3" t="e">
        <f>Fielding!#REF!</f>
        <v>#REF!</v>
      </c>
      <c r="C3" t="e">
        <f>Fielding!#REF!</f>
        <v>#REF!</v>
      </c>
      <c r="D3" t="e">
        <f>Fielding!#REF!</f>
        <v>#REF!</v>
      </c>
      <c r="E3" t="e">
        <f>Fielding!#REF!</f>
        <v>#REF!</v>
      </c>
      <c r="F3" t="e">
        <f>Fielding!#REF!</f>
        <v>#REF!</v>
      </c>
      <c r="G3" t="e">
        <f>Fielding!#REF!</f>
        <v>#REF!</v>
      </c>
      <c r="H3" t="e">
        <f>Fielding!#REF!</f>
        <v>#REF!</v>
      </c>
      <c r="I3" t="e">
        <f>Fielding!#REF!</f>
        <v>#REF!</v>
      </c>
      <c r="J3" t="e">
        <f>Fielding!#REF!</f>
        <v>#REF!</v>
      </c>
      <c r="K3" t="e">
        <f>Fielding!#REF!</f>
        <v>#REF!</v>
      </c>
      <c r="L3" t="e">
        <f>Fielding!#REF!</f>
        <v>#REF!</v>
      </c>
      <c r="M3" t="e">
        <f>Fielding!#REF!</f>
        <v>#REF!</v>
      </c>
      <c r="N3" t="e">
        <f>Fielding!#REF!</f>
        <v>#REF!</v>
      </c>
      <c r="O3" t="e">
        <f>Fielding!#REF!</f>
        <v>#REF!</v>
      </c>
      <c r="P3" t="e">
        <f>Fielding!#REF!</f>
        <v>#REF!</v>
      </c>
      <c r="Q3" t="e">
        <f>Fielding!#REF!</f>
        <v>#REF!</v>
      </c>
      <c r="R3" t="e">
        <f>Fielding!#REF!</f>
        <v>#REF!</v>
      </c>
      <c r="S3" t="e">
        <f>Fielding!#REF!</f>
        <v>#REF!</v>
      </c>
      <c r="T3" t="e">
        <f>Fielding!#REF!</f>
        <v>#REF!</v>
      </c>
      <c r="U3" t="e">
        <f>Fielding!#REF!</f>
        <v>#REF!</v>
      </c>
      <c r="V3" t="e">
        <f>Fielding!#REF!</f>
        <v>#REF!</v>
      </c>
      <c r="W3" t="e">
        <f>Fielding!#REF!</f>
        <v>#REF!</v>
      </c>
      <c r="X3" t="e">
        <f>Fielding!#REF!</f>
        <v>#REF!</v>
      </c>
      <c r="Y3" t="e">
        <f>Fielding!#REF!</f>
        <v>#REF!</v>
      </c>
      <c r="Z3" t="e">
        <f>Fielding!#REF!</f>
        <v>#REF!</v>
      </c>
      <c r="AA3" t="e">
        <f>Fielding!#REF!</f>
        <v>#REF!</v>
      </c>
      <c r="AB3" t="e">
        <f t="shared" ref="AB3:AB24" si="0">SUM(B3:AA3)</f>
        <v>#REF!</v>
      </c>
      <c r="AC3" t="e">
        <f>VLOOKUP($A3,'Club Champion'!$C$4:$BB$59,53,FALSE)-AB3</f>
        <v>#REF!</v>
      </c>
    </row>
    <row r="4" spans="1:29" x14ac:dyDescent="0.25">
      <c r="A4" t="e">
        <f>Fielding!#REF!</f>
        <v>#REF!</v>
      </c>
      <c r="B4" t="e">
        <f>Fielding!#REF!</f>
        <v>#REF!</v>
      </c>
      <c r="C4" t="e">
        <f>Fielding!#REF!</f>
        <v>#REF!</v>
      </c>
      <c r="D4" t="e">
        <f>Fielding!#REF!</f>
        <v>#REF!</v>
      </c>
      <c r="E4" t="e">
        <f>Fielding!#REF!</f>
        <v>#REF!</v>
      </c>
      <c r="F4" t="e">
        <f>Fielding!#REF!</f>
        <v>#REF!</v>
      </c>
      <c r="G4" t="e">
        <f>Fielding!#REF!</f>
        <v>#REF!</v>
      </c>
      <c r="H4" t="e">
        <f>Fielding!#REF!</f>
        <v>#REF!</v>
      </c>
      <c r="I4" t="e">
        <f>Fielding!#REF!</f>
        <v>#REF!</v>
      </c>
      <c r="J4" t="e">
        <f>Fielding!#REF!</f>
        <v>#REF!</v>
      </c>
      <c r="K4" t="e">
        <f>Fielding!#REF!</f>
        <v>#REF!</v>
      </c>
      <c r="L4" t="e">
        <f>Fielding!#REF!</f>
        <v>#REF!</v>
      </c>
      <c r="M4" t="e">
        <f>Fielding!#REF!</f>
        <v>#REF!</v>
      </c>
      <c r="N4" t="e">
        <f>Fielding!#REF!</f>
        <v>#REF!</v>
      </c>
      <c r="O4" t="e">
        <f>Fielding!#REF!</f>
        <v>#REF!</v>
      </c>
      <c r="P4" t="e">
        <f>Fielding!#REF!</f>
        <v>#REF!</v>
      </c>
      <c r="Q4" t="e">
        <f>Fielding!#REF!</f>
        <v>#REF!</v>
      </c>
      <c r="R4" t="e">
        <f>Fielding!#REF!</f>
        <v>#REF!</v>
      </c>
      <c r="S4" t="e">
        <f>Fielding!#REF!</f>
        <v>#REF!</v>
      </c>
      <c r="T4" t="e">
        <f>Fielding!#REF!</f>
        <v>#REF!</v>
      </c>
      <c r="U4" t="e">
        <f>Fielding!#REF!</f>
        <v>#REF!</v>
      </c>
      <c r="V4" t="e">
        <f>Fielding!#REF!</f>
        <v>#REF!</v>
      </c>
      <c r="W4" t="e">
        <f>Fielding!#REF!</f>
        <v>#REF!</v>
      </c>
      <c r="X4" t="e">
        <f>Fielding!#REF!</f>
        <v>#REF!</v>
      </c>
      <c r="Y4" t="e">
        <f>Fielding!#REF!</f>
        <v>#REF!</v>
      </c>
      <c r="Z4" t="e">
        <f>Fielding!#REF!</f>
        <v>#REF!</v>
      </c>
      <c r="AA4" t="e">
        <f>Fielding!#REF!</f>
        <v>#REF!</v>
      </c>
      <c r="AB4" t="e">
        <f t="shared" si="0"/>
        <v>#REF!</v>
      </c>
      <c r="AC4" t="e">
        <f>VLOOKUP($A4,'Club Champion'!$C$4:$BB$59,53,FALSE)-AB4</f>
        <v>#REF!</v>
      </c>
    </row>
    <row r="5" spans="1:29" x14ac:dyDescent="0.25">
      <c r="A5" t="e">
        <f>Fielding!#REF!</f>
        <v>#REF!</v>
      </c>
      <c r="B5" t="e">
        <f>Fielding!#REF!</f>
        <v>#REF!</v>
      </c>
      <c r="C5" t="e">
        <f>Fielding!#REF!</f>
        <v>#REF!</v>
      </c>
      <c r="D5" t="e">
        <f>Fielding!#REF!</f>
        <v>#REF!</v>
      </c>
      <c r="E5" t="e">
        <f>Fielding!#REF!</f>
        <v>#REF!</v>
      </c>
      <c r="F5" t="e">
        <f>Fielding!#REF!</f>
        <v>#REF!</v>
      </c>
      <c r="G5" t="e">
        <f>Fielding!#REF!</f>
        <v>#REF!</v>
      </c>
      <c r="H5" t="e">
        <f>Fielding!#REF!</f>
        <v>#REF!</v>
      </c>
      <c r="I5" t="e">
        <f>Fielding!#REF!</f>
        <v>#REF!</v>
      </c>
      <c r="J5" t="e">
        <f>Fielding!#REF!</f>
        <v>#REF!</v>
      </c>
      <c r="K5" t="e">
        <f>Fielding!#REF!</f>
        <v>#REF!</v>
      </c>
      <c r="L5" t="e">
        <f>Fielding!#REF!</f>
        <v>#REF!</v>
      </c>
      <c r="M5" t="e">
        <f>Fielding!#REF!</f>
        <v>#REF!</v>
      </c>
      <c r="N5" t="e">
        <f>Fielding!#REF!</f>
        <v>#REF!</v>
      </c>
      <c r="O5" t="e">
        <f>Fielding!#REF!</f>
        <v>#REF!</v>
      </c>
      <c r="P5" t="e">
        <f>Fielding!#REF!</f>
        <v>#REF!</v>
      </c>
      <c r="Q5" t="e">
        <f>Fielding!#REF!</f>
        <v>#REF!</v>
      </c>
      <c r="R5" t="e">
        <f>Fielding!#REF!</f>
        <v>#REF!</v>
      </c>
      <c r="S5" t="e">
        <f>Fielding!#REF!</f>
        <v>#REF!</v>
      </c>
      <c r="T5" t="e">
        <f>Fielding!#REF!</f>
        <v>#REF!</v>
      </c>
      <c r="U5" t="e">
        <f>Fielding!#REF!</f>
        <v>#REF!</v>
      </c>
      <c r="V5" t="e">
        <f>Fielding!#REF!</f>
        <v>#REF!</v>
      </c>
      <c r="W5" t="e">
        <f>Fielding!#REF!</f>
        <v>#REF!</v>
      </c>
      <c r="X5" t="e">
        <f>Fielding!#REF!</f>
        <v>#REF!</v>
      </c>
      <c r="Y5" t="e">
        <f>Fielding!#REF!</f>
        <v>#REF!</v>
      </c>
      <c r="Z5" t="e">
        <f>Fielding!#REF!</f>
        <v>#REF!</v>
      </c>
      <c r="AA5" t="e">
        <f>Fielding!#REF!</f>
        <v>#REF!</v>
      </c>
      <c r="AB5" t="e">
        <f t="shared" si="0"/>
        <v>#REF!</v>
      </c>
      <c r="AC5" t="e">
        <f>VLOOKUP($A5,'Club Champion'!$C$4:$BB$59,53,FALSE)-AB5</f>
        <v>#REF!</v>
      </c>
    </row>
    <row r="6" spans="1:29" x14ac:dyDescent="0.25">
      <c r="A6" t="e">
        <f>Fielding!#REF!</f>
        <v>#REF!</v>
      </c>
      <c r="B6" t="e">
        <f>Fielding!#REF!</f>
        <v>#REF!</v>
      </c>
      <c r="C6" t="e">
        <f>Fielding!#REF!</f>
        <v>#REF!</v>
      </c>
      <c r="D6" t="e">
        <f>Fielding!#REF!</f>
        <v>#REF!</v>
      </c>
      <c r="E6" t="e">
        <f>Fielding!#REF!</f>
        <v>#REF!</v>
      </c>
      <c r="F6" t="e">
        <f>Fielding!#REF!</f>
        <v>#REF!</v>
      </c>
      <c r="G6" t="e">
        <f>Fielding!#REF!</f>
        <v>#REF!</v>
      </c>
      <c r="H6" t="e">
        <f>Fielding!#REF!</f>
        <v>#REF!</v>
      </c>
      <c r="I6" t="e">
        <f>Fielding!#REF!</f>
        <v>#REF!</v>
      </c>
      <c r="J6" t="e">
        <f>Fielding!#REF!</f>
        <v>#REF!</v>
      </c>
      <c r="K6" t="e">
        <f>Fielding!#REF!</f>
        <v>#REF!</v>
      </c>
      <c r="L6" t="e">
        <f>Fielding!#REF!</f>
        <v>#REF!</v>
      </c>
      <c r="M6" t="e">
        <f>Fielding!#REF!</f>
        <v>#REF!</v>
      </c>
      <c r="N6" t="e">
        <f>Fielding!#REF!</f>
        <v>#REF!</v>
      </c>
      <c r="O6" t="e">
        <f>Fielding!#REF!</f>
        <v>#REF!</v>
      </c>
      <c r="P6" t="e">
        <f>Fielding!#REF!</f>
        <v>#REF!</v>
      </c>
      <c r="Q6" t="e">
        <f>Fielding!#REF!</f>
        <v>#REF!</v>
      </c>
      <c r="R6" t="e">
        <f>Fielding!#REF!</f>
        <v>#REF!</v>
      </c>
      <c r="S6" t="e">
        <f>Fielding!#REF!</f>
        <v>#REF!</v>
      </c>
      <c r="T6" t="e">
        <f>Fielding!#REF!</f>
        <v>#REF!</v>
      </c>
      <c r="U6" t="e">
        <f>Fielding!#REF!</f>
        <v>#REF!</v>
      </c>
      <c r="V6" t="e">
        <f>Fielding!#REF!</f>
        <v>#REF!</v>
      </c>
      <c r="W6" t="e">
        <f>Fielding!#REF!</f>
        <v>#REF!</v>
      </c>
      <c r="X6" t="e">
        <f>Fielding!#REF!</f>
        <v>#REF!</v>
      </c>
      <c r="Y6" t="e">
        <f>Fielding!#REF!</f>
        <v>#REF!</v>
      </c>
      <c r="Z6" t="e">
        <f>Fielding!#REF!</f>
        <v>#REF!</v>
      </c>
      <c r="AA6" t="e">
        <f>Fielding!#REF!</f>
        <v>#REF!</v>
      </c>
      <c r="AB6" t="e">
        <f t="shared" si="0"/>
        <v>#REF!</v>
      </c>
      <c r="AC6" t="e">
        <f>VLOOKUP($A6,'Club Champion'!$C$4:$BB$59,53,FALSE)-AB6</f>
        <v>#REF!</v>
      </c>
    </row>
    <row r="7" spans="1:29" x14ac:dyDescent="0.25">
      <c r="A7" t="e">
        <f>Fielding!#REF!</f>
        <v>#REF!</v>
      </c>
      <c r="B7" t="e">
        <f>Fielding!#REF!</f>
        <v>#REF!</v>
      </c>
      <c r="C7" t="e">
        <f>Fielding!#REF!</f>
        <v>#REF!</v>
      </c>
      <c r="D7" t="e">
        <f>Fielding!#REF!</f>
        <v>#REF!</v>
      </c>
      <c r="E7" t="e">
        <f>Fielding!#REF!</f>
        <v>#REF!</v>
      </c>
      <c r="F7" t="e">
        <f>Fielding!#REF!</f>
        <v>#REF!</v>
      </c>
      <c r="G7" t="e">
        <f>Fielding!#REF!</f>
        <v>#REF!</v>
      </c>
      <c r="H7" t="e">
        <f>Fielding!#REF!</f>
        <v>#REF!</v>
      </c>
      <c r="I7" t="e">
        <f>Fielding!#REF!</f>
        <v>#REF!</v>
      </c>
      <c r="J7" t="e">
        <f>Fielding!#REF!</f>
        <v>#REF!</v>
      </c>
      <c r="K7" t="e">
        <f>Fielding!#REF!</f>
        <v>#REF!</v>
      </c>
      <c r="L7" t="e">
        <f>Fielding!#REF!</f>
        <v>#REF!</v>
      </c>
      <c r="M7" t="e">
        <f>Fielding!#REF!</f>
        <v>#REF!</v>
      </c>
      <c r="N7" t="e">
        <f>Fielding!#REF!</f>
        <v>#REF!</v>
      </c>
      <c r="O7" t="e">
        <f>Fielding!#REF!</f>
        <v>#REF!</v>
      </c>
      <c r="P7" t="e">
        <f>Fielding!#REF!</f>
        <v>#REF!</v>
      </c>
      <c r="Q7" t="e">
        <f>Fielding!#REF!</f>
        <v>#REF!</v>
      </c>
      <c r="R7" t="e">
        <f>Fielding!#REF!</f>
        <v>#REF!</v>
      </c>
      <c r="S7" t="e">
        <f>Fielding!#REF!</f>
        <v>#REF!</v>
      </c>
      <c r="T7" t="e">
        <f>Fielding!#REF!</f>
        <v>#REF!</v>
      </c>
      <c r="U7" t="e">
        <f>Fielding!#REF!</f>
        <v>#REF!</v>
      </c>
      <c r="V7" t="e">
        <f>Fielding!#REF!</f>
        <v>#REF!</v>
      </c>
      <c r="W7" t="e">
        <f>Fielding!#REF!</f>
        <v>#REF!</v>
      </c>
      <c r="X7" t="e">
        <f>Fielding!#REF!</f>
        <v>#REF!</v>
      </c>
      <c r="Y7" t="e">
        <f>Fielding!#REF!</f>
        <v>#REF!</v>
      </c>
      <c r="Z7" t="e">
        <f>Fielding!#REF!</f>
        <v>#REF!</v>
      </c>
      <c r="AA7" t="e">
        <f>Fielding!#REF!</f>
        <v>#REF!</v>
      </c>
      <c r="AB7" t="e">
        <f t="shared" si="0"/>
        <v>#REF!</v>
      </c>
      <c r="AC7" t="e">
        <f>VLOOKUP($A7,'Club Champion'!$C$4:$BB$59,53,FALSE)-AB7</f>
        <v>#REF!</v>
      </c>
    </row>
    <row r="8" spans="1:29" x14ac:dyDescent="0.25">
      <c r="A8" t="e">
        <f>Fielding!#REF!</f>
        <v>#REF!</v>
      </c>
      <c r="B8" t="e">
        <f>Fielding!#REF!</f>
        <v>#REF!</v>
      </c>
      <c r="C8" t="e">
        <f>Fielding!#REF!</f>
        <v>#REF!</v>
      </c>
      <c r="D8" t="e">
        <f>Fielding!#REF!</f>
        <v>#REF!</v>
      </c>
      <c r="E8" t="e">
        <f>Fielding!#REF!</f>
        <v>#REF!</v>
      </c>
      <c r="F8" t="e">
        <f>Fielding!#REF!</f>
        <v>#REF!</v>
      </c>
      <c r="G8" t="e">
        <f>Fielding!#REF!</f>
        <v>#REF!</v>
      </c>
      <c r="H8" t="e">
        <f>Fielding!#REF!</f>
        <v>#REF!</v>
      </c>
      <c r="I8" t="e">
        <f>Fielding!#REF!</f>
        <v>#REF!</v>
      </c>
      <c r="J8" t="e">
        <f>Fielding!#REF!</f>
        <v>#REF!</v>
      </c>
      <c r="K8" t="e">
        <f>Fielding!#REF!</f>
        <v>#REF!</v>
      </c>
      <c r="L8" t="e">
        <f>Fielding!#REF!</f>
        <v>#REF!</v>
      </c>
      <c r="M8" t="e">
        <f>Fielding!#REF!</f>
        <v>#REF!</v>
      </c>
      <c r="N8" t="e">
        <f>Fielding!#REF!</f>
        <v>#REF!</v>
      </c>
      <c r="O8" t="e">
        <f>Fielding!#REF!</f>
        <v>#REF!</v>
      </c>
      <c r="P8" t="e">
        <f>Fielding!#REF!</f>
        <v>#REF!</v>
      </c>
      <c r="Q8" t="e">
        <f>Fielding!#REF!</f>
        <v>#REF!</v>
      </c>
      <c r="R8" t="e">
        <f>Fielding!#REF!</f>
        <v>#REF!</v>
      </c>
      <c r="S8" t="e">
        <f>Fielding!#REF!</f>
        <v>#REF!</v>
      </c>
      <c r="T8" t="e">
        <f>Fielding!#REF!</f>
        <v>#REF!</v>
      </c>
      <c r="U8" t="e">
        <f>Fielding!#REF!</f>
        <v>#REF!</v>
      </c>
      <c r="V8" t="e">
        <f>Fielding!#REF!</f>
        <v>#REF!</v>
      </c>
      <c r="W8" t="e">
        <f>Fielding!#REF!</f>
        <v>#REF!</v>
      </c>
      <c r="X8" t="e">
        <f>Fielding!#REF!</f>
        <v>#REF!</v>
      </c>
      <c r="Y8" t="e">
        <f>Fielding!#REF!</f>
        <v>#REF!</v>
      </c>
      <c r="Z8" t="e">
        <f>Fielding!#REF!</f>
        <v>#REF!</v>
      </c>
      <c r="AA8" t="e">
        <f>Fielding!#REF!</f>
        <v>#REF!</v>
      </c>
      <c r="AB8" t="e">
        <f t="shared" si="0"/>
        <v>#REF!</v>
      </c>
      <c r="AC8" t="e">
        <f>VLOOKUP($A8,'Club Champion'!$C$4:$BB$59,53,FALSE)-AB8</f>
        <v>#REF!</v>
      </c>
    </row>
    <row r="9" spans="1:29" x14ac:dyDescent="0.25">
      <c r="A9" t="e">
        <f>Fielding!#REF!</f>
        <v>#REF!</v>
      </c>
      <c r="B9" t="e">
        <f>Fielding!#REF!</f>
        <v>#REF!</v>
      </c>
      <c r="C9" t="e">
        <f>Fielding!#REF!</f>
        <v>#REF!</v>
      </c>
      <c r="D9" t="e">
        <f>Fielding!#REF!</f>
        <v>#REF!</v>
      </c>
      <c r="E9" t="e">
        <f>Fielding!#REF!</f>
        <v>#REF!</v>
      </c>
      <c r="F9" t="e">
        <f>Fielding!#REF!</f>
        <v>#REF!</v>
      </c>
      <c r="G9" t="e">
        <f>Fielding!#REF!</f>
        <v>#REF!</v>
      </c>
      <c r="H9" t="e">
        <f>Fielding!#REF!</f>
        <v>#REF!</v>
      </c>
      <c r="I9" t="e">
        <f>Fielding!#REF!</f>
        <v>#REF!</v>
      </c>
      <c r="J9" t="e">
        <f>Fielding!#REF!</f>
        <v>#REF!</v>
      </c>
      <c r="K9" t="e">
        <f>Fielding!#REF!</f>
        <v>#REF!</v>
      </c>
      <c r="L9" t="e">
        <f>Fielding!#REF!</f>
        <v>#REF!</v>
      </c>
      <c r="M9" t="e">
        <f>Fielding!#REF!</f>
        <v>#REF!</v>
      </c>
      <c r="N9" t="e">
        <f>Fielding!#REF!</f>
        <v>#REF!</v>
      </c>
      <c r="O9" t="e">
        <f>Fielding!#REF!</f>
        <v>#REF!</v>
      </c>
      <c r="P9" t="e">
        <f>Fielding!#REF!</f>
        <v>#REF!</v>
      </c>
      <c r="Q9" t="e">
        <f>Fielding!#REF!</f>
        <v>#REF!</v>
      </c>
      <c r="R9" t="e">
        <f>Fielding!#REF!</f>
        <v>#REF!</v>
      </c>
      <c r="S9" t="e">
        <f>Fielding!#REF!</f>
        <v>#REF!</v>
      </c>
      <c r="T9" t="e">
        <f>Fielding!#REF!</f>
        <v>#REF!</v>
      </c>
      <c r="U9" t="e">
        <f>Fielding!#REF!</f>
        <v>#REF!</v>
      </c>
      <c r="V9" t="e">
        <f>Fielding!#REF!</f>
        <v>#REF!</v>
      </c>
      <c r="W9" t="e">
        <f>Fielding!#REF!</f>
        <v>#REF!</v>
      </c>
      <c r="X9" t="e">
        <f>Fielding!#REF!</f>
        <v>#REF!</v>
      </c>
      <c r="Y9" t="e">
        <f>Fielding!#REF!</f>
        <v>#REF!</v>
      </c>
      <c r="Z9" t="e">
        <f>Fielding!#REF!</f>
        <v>#REF!</v>
      </c>
      <c r="AA9" t="e">
        <f>Fielding!#REF!</f>
        <v>#REF!</v>
      </c>
      <c r="AB9" t="e">
        <f t="shared" si="0"/>
        <v>#REF!</v>
      </c>
      <c r="AC9" t="e">
        <f>VLOOKUP($A9,'Club Champion'!$C$4:$BB$59,53,FALSE)-AB9</f>
        <v>#REF!</v>
      </c>
    </row>
    <row r="10" spans="1:29" x14ac:dyDescent="0.25">
      <c r="A10" t="e">
        <f>Fielding!#REF!</f>
        <v>#REF!</v>
      </c>
      <c r="B10" t="e">
        <f>Fielding!#REF!</f>
        <v>#REF!</v>
      </c>
      <c r="C10" t="e">
        <f>Fielding!#REF!</f>
        <v>#REF!</v>
      </c>
      <c r="D10" t="e">
        <f>Fielding!#REF!</f>
        <v>#REF!</v>
      </c>
      <c r="E10" t="e">
        <f>Fielding!#REF!</f>
        <v>#REF!</v>
      </c>
      <c r="F10" t="e">
        <f>Fielding!#REF!</f>
        <v>#REF!</v>
      </c>
      <c r="G10" t="e">
        <f>Fielding!#REF!</f>
        <v>#REF!</v>
      </c>
      <c r="H10" t="e">
        <f>Fielding!#REF!</f>
        <v>#REF!</v>
      </c>
      <c r="I10" t="e">
        <f>Fielding!#REF!</f>
        <v>#REF!</v>
      </c>
      <c r="J10" t="e">
        <f>Fielding!#REF!</f>
        <v>#REF!</v>
      </c>
      <c r="K10" t="e">
        <f>Fielding!#REF!</f>
        <v>#REF!</v>
      </c>
      <c r="L10" t="e">
        <f>Fielding!#REF!</f>
        <v>#REF!</v>
      </c>
      <c r="M10" t="e">
        <f>Fielding!#REF!</f>
        <v>#REF!</v>
      </c>
      <c r="N10" t="e">
        <f>Fielding!#REF!</f>
        <v>#REF!</v>
      </c>
      <c r="O10" t="e">
        <f>Fielding!#REF!</f>
        <v>#REF!</v>
      </c>
      <c r="P10" t="e">
        <f>Fielding!#REF!</f>
        <v>#REF!</v>
      </c>
      <c r="Q10" t="e">
        <f>Fielding!#REF!</f>
        <v>#REF!</v>
      </c>
      <c r="R10" t="e">
        <f>Fielding!#REF!</f>
        <v>#REF!</v>
      </c>
      <c r="S10" t="e">
        <f>Fielding!#REF!</f>
        <v>#REF!</v>
      </c>
      <c r="T10" t="e">
        <f>Fielding!#REF!</f>
        <v>#REF!</v>
      </c>
      <c r="U10" t="e">
        <f>Fielding!#REF!</f>
        <v>#REF!</v>
      </c>
      <c r="V10" t="e">
        <f>Fielding!#REF!</f>
        <v>#REF!</v>
      </c>
      <c r="W10" t="e">
        <f>Fielding!#REF!</f>
        <v>#REF!</v>
      </c>
      <c r="X10" t="e">
        <f>Fielding!#REF!</f>
        <v>#REF!</v>
      </c>
      <c r="Y10" t="e">
        <f>Fielding!#REF!</f>
        <v>#REF!</v>
      </c>
      <c r="Z10" t="e">
        <f>Fielding!#REF!</f>
        <v>#REF!</v>
      </c>
      <c r="AA10" t="e">
        <f>Fielding!#REF!</f>
        <v>#REF!</v>
      </c>
      <c r="AB10" t="e">
        <f t="shared" si="0"/>
        <v>#REF!</v>
      </c>
      <c r="AC10" t="e">
        <f>VLOOKUP($A10,'Club Champion'!$C$4:$BB$59,53,FALSE)-AB10</f>
        <v>#REF!</v>
      </c>
    </row>
    <row r="11" spans="1:29" x14ac:dyDescent="0.25">
      <c r="A11" t="e">
        <f>Fielding!#REF!</f>
        <v>#REF!</v>
      </c>
      <c r="B11" t="e">
        <f>Fielding!#REF!</f>
        <v>#REF!</v>
      </c>
      <c r="C11" t="e">
        <f>Fielding!#REF!</f>
        <v>#REF!</v>
      </c>
      <c r="D11" t="e">
        <f>Fielding!#REF!</f>
        <v>#REF!</v>
      </c>
      <c r="E11" t="e">
        <f>Fielding!#REF!</f>
        <v>#REF!</v>
      </c>
      <c r="F11" t="e">
        <f>Fielding!#REF!</f>
        <v>#REF!</v>
      </c>
      <c r="G11" t="e">
        <f>Fielding!#REF!</f>
        <v>#REF!</v>
      </c>
      <c r="H11" t="e">
        <f>Fielding!#REF!</f>
        <v>#REF!</v>
      </c>
      <c r="I11" t="e">
        <f>Fielding!#REF!</f>
        <v>#REF!</v>
      </c>
      <c r="J11" t="e">
        <f>Fielding!#REF!</f>
        <v>#REF!</v>
      </c>
      <c r="K11" t="e">
        <f>Fielding!#REF!</f>
        <v>#REF!</v>
      </c>
      <c r="L11" t="e">
        <f>Fielding!#REF!</f>
        <v>#REF!</v>
      </c>
      <c r="M11" t="e">
        <f>Fielding!#REF!</f>
        <v>#REF!</v>
      </c>
      <c r="N11" t="e">
        <f>Fielding!#REF!</f>
        <v>#REF!</v>
      </c>
      <c r="O11" t="e">
        <f>Fielding!#REF!</f>
        <v>#REF!</v>
      </c>
      <c r="P11" t="e">
        <f>Fielding!#REF!</f>
        <v>#REF!</v>
      </c>
      <c r="Q11" t="e">
        <f>Fielding!#REF!</f>
        <v>#REF!</v>
      </c>
      <c r="R11" t="e">
        <f>Fielding!#REF!</f>
        <v>#REF!</v>
      </c>
      <c r="S11" t="e">
        <f>Fielding!#REF!</f>
        <v>#REF!</v>
      </c>
      <c r="T11" t="e">
        <f>Fielding!#REF!</f>
        <v>#REF!</v>
      </c>
      <c r="U11" t="e">
        <f>Fielding!#REF!</f>
        <v>#REF!</v>
      </c>
      <c r="V11" t="e">
        <f>Fielding!#REF!</f>
        <v>#REF!</v>
      </c>
      <c r="W11" t="e">
        <f>Fielding!#REF!</f>
        <v>#REF!</v>
      </c>
      <c r="X11" t="e">
        <f>Fielding!#REF!</f>
        <v>#REF!</v>
      </c>
      <c r="Y11" t="e">
        <f>Fielding!#REF!</f>
        <v>#REF!</v>
      </c>
      <c r="Z11" t="e">
        <f>Fielding!#REF!</f>
        <v>#REF!</v>
      </c>
      <c r="AA11" t="e">
        <f>Fielding!#REF!</f>
        <v>#REF!</v>
      </c>
      <c r="AB11" t="e">
        <f t="shared" si="0"/>
        <v>#REF!</v>
      </c>
      <c r="AC11" t="e">
        <f>VLOOKUP($A11,'Club Champion'!$C$4:$BB$59,53,FALSE)-AB11</f>
        <v>#REF!</v>
      </c>
    </row>
    <row r="12" spans="1:29" x14ac:dyDescent="0.25">
      <c r="A12" t="e">
        <f>Fielding!#REF!</f>
        <v>#REF!</v>
      </c>
      <c r="B12" t="e">
        <f>Fielding!#REF!</f>
        <v>#REF!</v>
      </c>
      <c r="C12" t="e">
        <f>Fielding!#REF!</f>
        <v>#REF!</v>
      </c>
      <c r="D12" t="e">
        <f>Fielding!#REF!</f>
        <v>#REF!</v>
      </c>
      <c r="E12" t="e">
        <f>Fielding!#REF!</f>
        <v>#REF!</v>
      </c>
      <c r="F12" t="e">
        <f>Fielding!#REF!</f>
        <v>#REF!</v>
      </c>
      <c r="G12" t="e">
        <f>Fielding!#REF!</f>
        <v>#REF!</v>
      </c>
      <c r="H12" t="e">
        <f>Fielding!#REF!</f>
        <v>#REF!</v>
      </c>
      <c r="I12" t="e">
        <f>Fielding!#REF!</f>
        <v>#REF!</v>
      </c>
      <c r="J12" t="e">
        <f>Fielding!#REF!</f>
        <v>#REF!</v>
      </c>
      <c r="K12" t="e">
        <f>Fielding!#REF!</f>
        <v>#REF!</v>
      </c>
      <c r="L12" t="e">
        <f>Fielding!#REF!</f>
        <v>#REF!</v>
      </c>
      <c r="M12" t="e">
        <f>Fielding!#REF!</f>
        <v>#REF!</v>
      </c>
      <c r="N12" t="e">
        <f>Fielding!#REF!</f>
        <v>#REF!</v>
      </c>
      <c r="O12" t="e">
        <f>Fielding!#REF!</f>
        <v>#REF!</v>
      </c>
      <c r="P12" t="e">
        <f>Fielding!#REF!</f>
        <v>#REF!</v>
      </c>
      <c r="Q12" t="e">
        <f>Fielding!#REF!</f>
        <v>#REF!</v>
      </c>
      <c r="R12" t="e">
        <f>Fielding!#REF!</f>
        <v>#REF!</v>
      </c>
      <c r="S12" t="e">
        <f>Fielding!#REF!</f>
        <v>#REF!</v>
      </c>
      <c r="T12" t="e">
        <f>Fielding!#REF!</f>
        <v>#REF!</v>
      </c>
      <c r="U12" t="e">
        <f>Fielding!#REF!</f>
        <v>#REF!</v>
      </c>
      <c r="V12" t="e">
        <f>Fielding!#REF!</f>
        <v>#REF!</v>
      </c>
      <c r="W12" t="e">
        <f>Fielding!#REF!</f>
        <v>#REF!</v>
      </c>
      <c r="X12" t="e">
        <f>Fielding!#REF!</f>
        <v>#REF!</v>
      </c>
      <c r="Y12" t="e">
        <f>Fielding!#REF!</f>
        <v>#REF!</v>
      </c>
      <c r="Z12" t="e">
        <f>Fielding!#REF!</f>
        <v>#REF!</v>
      </c>
      <c r="AA12" t="e">
        <f>Fielding!#REF!</f>
        <v>#REF!</v>
      </c>
      <c r="AB12" t="e">
        <f t="shared" si="0"/>
        <v>#REF!</v>
      </c>
      <c r="AC12" t="e">
        <f>VLOOKUP($A12,'Club Champion'!$C$4:$BB$59,53,FALSE)-AB12</f>
        <v>#REF!</v>
      </c>
    </row>
    <row r="13" spans="1:29" x14ac:dyDescent="0.25">
      <c r="A13" t="e">
        <f>Fielding!#REF!</f>
        <v>#REF!</v>
      </c>
      <c r="B13" t="e">
        <f>Fielding!#REF!</f>
        <v>#REF!</v>
      </c>
      <c r="C13" t="e">
        <f>Fielding!#REF!</f>
        <v>#REF!</v>
      </c>
      <c r="D13" t="e">
        <f>Fielding!#REF!</f>
        <v>#REF!</v>
      </c>
      <c r="E13" t="e">
        <f>Fielding!#REF!</f>
        <v>#REF!</v>
      </c>
      <c r="F13" t="e">
        <f>Fielding!#REF!</f>
        <v>#REF!</v>
      </c>
      <c r="G13" t="e">
        <f>Fielding!#REF!</f>
        <v>#REF!</v>
      </c>
      <c r="H13" t="e">
        <f>Fielding!#REF!</f>
        <v>#REF!</v>
      </c>
      <c r="I13" t="e">
        <f>Fielding!#REF!</f>
        <v>#REF!</v>
      </c>
      <c r="J13" t="e">
        <f>Fielding!#REF!</f>
        <v>#REF!</v>
      </c>
      <c r="K13" t="e">
        <f>Fielding!#REF!</f>
        <v>#REF!</v>
      </c>
      <c r="L13" t="e">
        <f>Fielding!#REF!</f>
        <v>#REF!</v>
      </c>
      <c r="M13" t="e">
        <f>Fielding!#REF!</f>
        <v>#REF!</v>
      </c>
      <c r="N13" t="e">
        <f>Fielding!#REF!</f>
        <v>#REF!</v>
      </c>
      <c r="O13" t="e">
        <f>Fielding!#REF!</f>
        <v>#REF!</v>
      </c>
      <c r="P13" t="e">
        <f>Fielding!#REF!</f>
        <v>#REF!</v>
      </c>
      <c r="Q13" t="e">
        <f>Fielding!#REF!</f>
        <v>#REF!</v>
      </c>
      <c r="R13" t="e">
        <f>Fielding!#REF!</f>
        <v>#REF!</v>
      </c>
      <c r="S13" t="e">
        <f>Fielding!#REF!</f>
        <v>#REF!</v>
      </c>
      <c r="T13" t="e">
        <f>Fielding!#REF!</f>
        <v>#REF!</v>
      </c>
      <c r="U13" t="e">
        <f>Fielding!#REF!</f>
        <v>#REF!</v>
      </c>
      <c r="V13" t="e">
        <f>Fielding!#REF!</f>
        <v>#REF!</v>
      </c>
      <c r="W13" t="e">
        <f>Fielding!#REF!</f>
        <v>#REF!</v>
      </c>
      <c r="X13" t="e">
        <f>Fielding!#REF!</f>
        <v>#REF!</v>
      </c>
      <c r="Y13" t="e">
        <f>Fielding!#REF!</f>
        <v>#REF!</v>
      </c>
      <c r="Z13" t="e">
        <f>Fielding!#REF!</f>
        <v>#REF!</v>
      </c>
      <c r="AA13" t="e">
        <f>Fielding!#REF!</f>
        <v>#REF!</v>
      </c>
      <c r="AB13" t="e">
        <f t="shared" si="0"/>
        <v>#REF!</v>
      </c>
      <c r="AC13" t="e">
        <f>VLOOKUP($A13,'Club Champion'!$C$4:$BB$59,53,FALSE)-AB13</f>
        <v>#REF!</v>
      </c>
    </row>
    <row r="14" spans="1:29" x14ac:dyDescent="0.25">
      <c r="A14" t="str">
        <f>Fielding!B5</f>
        <v>WERREN, Steve</v>
      </c>
      <c r="B14">
        <f>Fielding!$J5</f>
        <v>0</v>
      </c>
      <c r="C14">
        <f>Fielding!N5</f>
        <v>0</v>
      </c>
      <c r="D14">
        <f>Fielding!R5</f>
        <v>0</v>
      </c>
      <c r="E14">
        <f>Fielding!V5</f>
        <v>0</v>
      </c>
      <c r="F14">
        <f>Fielding!Z5</f>
        <v>0</v>
      </c>
      <c r="G14">
        <f>Fielding!AD5</f>
        <v>0</v>
      </c>
      <c r="H14">
        <f>Fielding!AH5</f>
        <v>0</v>
      </c>
      <c r="I14">
        <f>Fielding!AL5</f>
        <v>0</v>
      </c>
      <c r="J14">
        <f>Fielding!AP5</f>
        <v>0</v>
      </c>
      <c r="K14">
        <f>Fielding!AT5</f>
        <v>0</v>
      </c>
      <c r="L14">
        <f>Fielding!BB5</f>
        <v>0</v>
      </c>
      <c r="M14">
        <f>Fielding!BF5</f>
        <v>0</v>
      </c>
      <c r="N14">
        <f>Fielding!BJ5</f>
        <v>0</v>
      </c>
      <c r="O14">
        <f>Fielding!BN5</f>
        <v>0</v>
      </c>
      <c r="P14">
        <f>Fielding!BR5</f>
        <v>0</v>
      </c>
      <c r="Q14">
        <f>Fielding!BV5</f>
        <v>0</v>
      </c>
      <c r="R14">
        <f>Fielding!BZ5</f>
        <v>0</v>
      </c>
      <c r="S14">
        <f>Fielding!CD5</f>
        <v>0</v>
      </c>
      <c r="T14">
        <f>Fielding!CH5</f>
        <v>0</v>
      </c>
      <c r="U14">
        <f>Fielding!CL5</f>
        <v>0</v>
      </c>
      <c r="V14">
        <f>Fielding!CP5</f>
        <v>0</v>
      </c>
      <c r="W14">
        <f>Fielding!CT5</f>
        <v>0</v>
      </c>
      <c r="X14">
        <f>Fielding!CX5</f>
        <v>0</v>
      </c>
      <c r="Y14">
        <f>Fielding!DB5</f>
        <v>0</v>
      </c>
      <c r="Z14">
        <f>Fielding!DF5</f>
        <v>0</v>
      </c>
      <c r="AA14">
        <f>Fielding!DJ5</f>
        <v>0</v>
      </c>
      <c r="AB14">
        <f t="shared" si="0"/>
        <v>0</v>
      </c>
      <c r="AC14" t="e">
        <f>VLOOKUP($A14,'Club Champion'!$C$4:$BB$59,53,FALSE)-AB14</f>
        <v>#REF!</v>
      </c>
    </row>
    <row r="15" spans="1:29" x14ac:dyDescent="0.25">
      <c r="A15" t="e">
        <f>Fielding!#REF!</f>
        <v>#REF!</v>
      </c>
      <c r="B15" t="e">
        <f>Fielding!#REF!</f>
        <v>#REF!</v>
      </c>
      <c r="C15" t="e">
        <f>Fielding!#REF!</f>
        <v>#REF!</v>
      </c>
      <c r="D15" t="e">
        <f>Fielding!#REF!</f>
        <v>#REF!</v>
      </c>
      <c r="E15" t="e">
        <f>Fielding!#REF!</f>
        <v>#REF!</v>
      </c>
      <c r="F15" t="e">
        <f>Fielding!#REF!</f>
        <v>#REF!</v>
      </c>
      <c r="G15" t="e">
        <f>Fielding!#REF!</f>
        <v>#REF!</v>
      </c>
      <c r="H15" t="e">
        <f>Fielding!#REF!</f>
        <v>#REF!</v>
      </c>
      <c r="I15" t="e">
        <f>Fielding!#REF!</f>
        <v>#REF!</v>
      </c>
      <c r="J15" t="e">
        <f>Fielding!#REF!</f>
        <v>#REF!</v>
      </c>
      <c r="K15" t="e">
        <f>Fielding!#REF!</f>
        <v>#REF!</v>
      </c>
      <c r="L15" t="e">
        <f>Fielding!#REF!</f>
        <v>#REF!</v>
      </c>
      <c r="M15" t="e">
        <f>Fielding!#REF!</f>
        <v>#REF!</v>
      </c>
      <c r="N15" t="e">
        <f>Fielding!#REF!</f>
        <v>#REF!</v>
      </c>
      <c r="O15" t="e">
        <f>Fielding!#REF!</f>
        <v>#REF!</v>
      </c>
      <c r="P15" t="e">
        <f>Fielding!#REF!</f>
        <v>#REF!</v>
      </c>
      <c r="Q15" t="e">
        <f>Fielding!#REF!</f>
        <v>#REF!</v>
      </c>
      <c r="R15" t="e">
        <f>Fielding!#REF!</f>
        <v>#REF!</v>
      </c>
      <c r="S15" t="e">
        <f>Fielding!#REF!</f>
        <v>#REF!</v>
      </c>
      <c r="T15" t="e">
        <f>Fielding!#REF!</f>
        <v>#REF!</v>
      </c>
      <c r="U15" t="e">
        <f>Fielding!#REF!</f>
        <v>#REF!</v>
      </c>
      <c r="V15" t="e">
        <f>Fielding!#REF!</f>
        <v>#REF!</v>
      </c>
      <c r="W15" t="e">
        <f>Fielding!#REF!</f>
        <v>#REF!</v>
      </c>
      <c r="X15" t="e">
        <f>Fielding!#REF!</f>
        <v>#REF!</v>
      </c>
      <c r="Y15" t="e">
        <f>Fielding!#REF!</f>
        <v>#REF!</v>
      </c>
      <c r="Z15" t="e">
        <f>Fielding!#REF!</f>
        <v>#REF!</v>
      </c>
      <c r="AA15" t="e">
        <f>Fielding!#REF!</f>
        <v>#REF!</v>
      </c>
      <c r="AB15" t="e">
        <f t="shared" si="0"/>
        <v>#REF!</v>
      </c>
      <c r="AC15" t="e">
        <f>VLOOKUP($A15,'Club Champion'!$C$4:$BB$59,53,FALSE)-AB15</f>
        <v>#REF!</v>
      </c>
    </row>
    <row r="16" spans="1:29" x14ac:dyDescent="0.25">
      <c r="A16" t="str">
        <f>Fielding!B6</f>
        <v>BALOCH, Ali</v>
      </c>
      <c r="B16">
        <f>Fielding!$J6</f>
        <v>0</v>
      </c>
      <c r="C16">
        <f>Fielding!N6</f>
        <v>0</v>
      </c>
      <c r="D16">
        <f>Fielding!R6</f>
        <v>0</v>
      </c>
      <c r="E16">
        <f>Fielding!V6</f>
        <v>0</v>
      </c>
      <c r="F16">
        <f>Fielding!Z6</f>
        <v>0</v>
      </c>
      <c r="G16">
        <f>Fielding!AD6</f>
        <v>0</v>
      </c>
      <c r="H16">
        <f>Fielding!AH6</f>
        <v>0</v>
      </c>
      <c r="I16">
        <f>Fielding!AL6</f>
        <v>0</v>
      </c>
      <c r="J16">
        <f>Fielding!AP6</f>
        <v>0</v>
      </c>
      <c r="K16">
        <f>Fielding!AT6</f>
        <v>0</v>
      </c>
      <c r="L16">
        <f>Fielding!BB6</f>
        <v>0</v>
      </c>
      <c r="M16">
        <f>Fielding!BF6</f>
        <v>0</v>
      </c>
      <c r="N16">
        <f>Fielding!BJ6</f>
        <v>0</v>
      </c>
      <c r="O16">
        <f>Fielding!BN6</f>
        <v>0</v>
      </c>
      <c r="P16">
        <f>Fielding!BR6</f>
        <v>0</v>
      </c>
      <c r="Q16">
        <f>Fielding!BV6</f>
        <v>0</v>
      </c>
      <c r="R16">
        <f>Fielding!BZ6</f>
        <v>0</v>
      </c>
      <c r="S16">
        <f>Fielding!CD6</f>
        <v>0</v>
      </c>
      <c r="T16">
        <f>Fielding!CH6</f>
        <v>0</v>
      </c>
      <c r="U16">
        <f>Fielding!CL6</f>
        <v>0</v>
      </c>
      <c r="V16">
        <f>Fielding!CP6</f>
        <v>0</v>
      </c>
      <c r="W16">
        <f>Fielding!CT6</f>
        <v>0</v>
      </c>
      <c r="X16">
        <f>Fielding!CX6</f>
        <v>0</v>
      </c>
      <c r="Y16">
        <f>Fielding!DB6</f>
        <v>0</v>
      </c>
      <c r="Z16">
        <f>Fielding!DF6</f>
        <v>0</v>
      </c>
      <c r="AA16">
        <f>Fielding!DJ6</f>
        <v>0</v>
      </c>
      <c r="AB16">
        <f t="shared" si="0"/>
        <v>0</v>
      </c>
      <c r="AC16" t="e">
        <f>VLOOKUP($A16,'Club Champion'!$C$4:$BB$59,53,FALSE)-AB16</f>
        <v>#REF!</v>
      </c>
    </row>
    <row r="17" spans="1:29" x14ac:dyDescent="0.25">
      <c r="A17" t="e">
        <f>Fielding!#REF!</f>
        <v>#REF!</v>
      </c>
      <c r="B17" t="e">
        <f>Fielding!#REF!</f>
        <v>#REF!</v>
      </c>
      <c r="C17" t="e">
        <f>Fielding!#REF!</f>
        <v>#REF!</v>
      </c>
      <c r="D17" t="e">
        <f>Fielding!#REF!</f>
        <v>#REF!</v>
      </c>
      <c r="E17" t="e">
        <f>Fielding!#REF!</f>
        <v>#REF!</v>
      </c>
      <c r="F17" t="e">
        <f>Fielding!#REF!</f>
        <v>#REF!</v>
      </c>
      <c r="G17" t="e">
        <f>Fielding!#REF!</f>
        <v>#REF!</v>
      </c>
      <c r="H17" t="e">
        <f>Fielding!#REF!</f>
        <v>#REF!</v>
      </c>
      <c r="I17" t="e">
        <f>Fielding!#REF!</f>
        <v>#REF!</v>
      </c>
      <c r="J17" t="e">
        <f>Fielding!#REF!</f>
        <v>#REF!</v>
      </c>
      <c r="K17" t="e">
        <f>Fielding!#REF!</f>
        <v>#REF!</v>
      </c>
      <c r="L17" t="e">
        <f>Fielding!#REF!</f>
        <v>#REF!</v>
      </c>
      <c r="M17" t="e">
        <f>Fielding!#REF!</f>
        <v>#REF!</v>
      </c>
      <c r="N17" t="e">
        <f>Fielding!#REF!</f>
        <v>#REF!</v>
      </c>
      <c r="O17" t="e">
        <f>Fielding!#REF!</f>
        <v>#REF!</v>
      </c>
      <c r="P17" t="e">
        <f>Fielding!#REF!</f>
        <v>#REF!</v>
      </c>
      <c r="Q17" t="e">
        <f>Fielding!#REF!</f>
        <v>#REF!</v>
      </c>
      <c r="R17" t="e">
        <f>Fielding!#REF!</f>
        <v>#REF!</v>
      </c>
      <c r="S17" t="e">
        <f>Fielding!#REF!</f>
        <v>#REF!</v>
      </c>
      <c r="T17" t="e">
        <f>Fielding!#REF!</f>
        <v>#REF!</v>
      </c>
      <c r="U17" t="e">
        <f>Fielding!#REF!</f>
        <v>#REF!</v>
      </c>
      <c r="V17" t="e">
        <f>Fielding!#REF!</f>
        <v>#REF!</v>
      </c>
      <c r="W17" t="e">
        <f>Fielding!#REF!</f>
        <v>#REF!</v>
      </c>
      <c r="X17" t="e">
        <f>Fielding!#REF!</f>
        <v>#REF!</v>
      </c>
      <c r="Y17" t="e">
        <f>Fielding!#REF!</f>
        <v>#REF!</v>
      </c>
      <c r="Z17" t="e">
        <f>Fielding!#REF!</f>
        <v>#REF!</v>
      </c>
      <c r="AA17" t="e">
        <f>Fielding!#REF!</f>
        <v>#REF!</v>
      </c>
      <c r="AB17" t="e">
        <f t="shared" si="0"/>
        <v>#REF!</v>
      </c>
      <c r="AC17" t="e">
        <f>VLOOKUP($A17,'Club Champion'!$C$4:$BB$59,53,FALSE)-AB17</f>
        <v>#REF!</v>
      </c>
    </row>
    <row r="18" spans="1:29" x14ac:dyDescent="0.25">
      <c r="A18" t="e">
        <f>Fielding!#REF!</f>
        <v>#REF!</v>
      </c>
      <c r="B18" t="e">
        <f>Fielding!#REF!</f>
        <v>#REF!</v>
      </c>
      <c r="C18" t="e">
        <f>Fielding!#REF!</f>
        <v>#REF!</v>
      </c>
      <c r="D18" t="e">
        <f>Fielding!#REF!</f>
        <v>#REF!</v>
      </c>
      <c r="E18" t="e">
        <f>Fielding!#REF!</f>
        <v>#REF!</v>
      </c>
      <c r="F18" t="e">
        <f>Fielding!#REF!</f>
        <v>#REF!</v>
      </c>
      <c r="G18" t="e">
        <f>Fielding!#REF!</f>
        <v>#REF!</v>
      </c>
      <c r="H18" t="e">
        <f>Fielding!#REF!</f>
        <v>#REF!</v>
      </c>
      <c r="I18" t="e">
        <f>Fielding!#REF!</f>
        <v>#REF!</v>
      </c>
      <c r="J18" t="e">
        <f>Fielding!#REF!</f>
        <v>#REF!</v>
      </c>
      <c r="K18" t="e">
        <f>Fielding!#REF!</f>
        <v>#REF!</v>
      </c>
      <c r="L18" t="e">
        <f>Fielding!#REF!</f>
        <v>#REF!</v>
      </c>
      <c r="M18" t="e">
        <f>Fielding!#REF!</f>
        <v>#REF!</v>
      </c>
      <c r="N18" t="e">
        <f>Fielding!#REF!</f>
        <v>#REF!</v>
      </c>
      <c r="O18" t="e">
        <f>Fielding!#REF!</f>
        <v>#REF!</v>
      </c>
      <c r="P18" t="e">
        <f>Fielding!#REF!</f>
        <v>#REF!</v>
      </c>
      <c r="Q18" t="e">
        <f>Fielding!#REF!</f>
        <v>#REF!</v>
      </c>
      <c r="R18" t="e">
        <f>Fielding!#REF!</f>
        <v>#REF!</v>
      </c>
      <c r="S18" t="e">
        <f>Fielding!#REF!</f>
        <v>#REF!</v>
      </c>
      <c r="T18" t="e">
        <f>Fielding!#REF!</f>
        <v>#REF!</v>
      </c>
      <c r="U18" t="e">
        <f>Fielding!#REF!</f>
        <v>#REF!</v>
      </c>
      <c r="V18" t="e">
        <f>Fielding!#REF!</f>
        <v>#REF!</v>
      </c>
      <c r="W18" t="e">
        <f>Fielding!#REF!</f>
        <v>#REF!</v>
      </c>
      <c r="X18" t="e">
        <f>Fielding!#REF!</f>
        <v>#REF!</v>
      </c>
      <c r="Y18" t="e">
        <f>Fielding!#REF!</f>
        <v>#REF!</v>
      </c>
      <c r="Z18" t="e">
        <f>Fielding!#REF!</f>
        <v>#REF!</v>
      </c>
      <c r="AA18" t="e">
        <f>Fielding!#REF!</f>
        <v>#REF!</v>
      </c>
      <c r="AB18" t="e">
        <f t="shared" si="0"/>
        <v>#REF!</v>
      </c>
      <c r="AC18" t="e">
        <f>VLOOKUP($A18,'Club Champion'!$C$4:$BB$59,53,FALSE)-AB18</f>
        <v>#REF!</v>
      </c>
    </row>
    <row r="19" spans="1:29" x14ac:dyDescent="0.25">
      <c r="A19" t="e">
        <f>Fielding!#REF!</f>
        <v>#REF!</v>
      </c>
      <c r="B19" t="e">
        <f>Fielding!#REF!</f>
        <v>#REF!</v>
      </c>
      <c r="C19" t="e">
        <f>Fielding!#REF!</f>
        <v>#REF!</v>
      </c>
      <c r="D19" t="e">
        <f>Fielding!#REF!</f>
        <v>#REF!</v>
      </c>
      <c r="E19" t="e">
        <f>Fielding!#REF!</f>
        <v>#REF!</v>
      </c>
      <c r="F19" t="e">
        <f>Fielding!#REF!</f>
        <v>#REF!</v>
      </c>
      <c r="G19" t="e">
        <f>Fielding!#REF!</f>
        <v>#REF!</v>
      </c>
      <c r="H19" t="e">
        <f>Fielding!#REF!</f>
        <v>#REF!</v>
      </c>
      <c r="I19" t="e">
        <f>Fielding!#REF!</f>
        <v>#REF!</v>
      </c>
      <c r="J19" t="e">
        <f>Fielding!#REF!</f>
        <v>#REF!</v>
      </c>
      <c r="K19" t="e">
        <f>Fielding!#REF!</f>
        <v>#REF!</v>
      </c>
      <c r="L19" t="e">
        <f>Fielding!#REF!</f>
        <v>#REF!</v>
      </c>
      <c r="M19" t="e">
        <f>Fielding!#REF!</f>
        <v>#REF!</v>
      </c>
      <c r="N19" t="e">
        <f>Fielding!#REF!</f>
        <v>#REF!</v>
      </c>
      <c r="O19" t="e">
        <f>Fielding!#REF!</f>
        <v>#REF!</v>
      </c>
      <c r="P19" t="e">
        <f>Fielding!#REF!</f>
        <v>#REF!</v>
      </c>
      <c r="Q19" t="e">
        <f>Fielding!#REF!</f>
        <v>#REF!</v>
      </c>
      <c r="R19" t="e">
        <f>Fielding!#REF!</f>
        <v>#REF!</v>
      </c>
      <c r="S19" t="e">
        <f>Fielding!#REF!</f>
        <v>#REF!</v>
      </c>
      <c r="T19" t="e">
        <f>Fielding!#REF!</f>
        <v>#REF!</v>
      </c>
      <c r="U19" t="e">
        <f>Fielding!#REF!</f>
        <v>#REF!</v>
      </c>
      <c r="V19" t="e">
        <f>Fielding!#REF!</f>
        <v>#REF!</v>
      </c>
      <c r="W19" t="e">
        <f>Fielding!#REF!</f>
        <v>#REF!</v>
      </c>
      <c r="X19" t="e">
        <f>Fielding!#REF!</f>
        <v>#REF!</v>
      </c>
      <c r="Y19" t="e">
        <f>Fielding!#REF!</f>
        <v>#REF!</v>
      </c>
      <c r="Z19" t="e">
        <f>Fielding!#REF!</f>
        <v>#REF!</v>
      </c>
      <c r="AA19" t="e">
        <f>Fielding!#REF!</f>
        <v>#REF!</v>
      </c>
      <c r="AB19" t="e">
        <f t="shared" si="0"/>
        <v>#REF!</v>
      </c>
      <c r="AC19" t="e">
        <f>VLOOKUP($A19,'Club Champion'!$C$4:$BB$59,53,FALSE)-AB19</f>
        <v>#REF!</v>
      </c>
    </row>
    <row r="20" spans="1:29" x14ac:dyDescent="0.25">
      <c r="A20" t="e">
        <f>Fielding!#REF!</f>
        <v>#REF!</v>
      </c>
      <c r="B20" t="e">
        <f>Fielding!#REF!</f>
        <v>#REF!</v>
      </c>
      <c r="C20" t="e">
        <f>Fielding!#REF!</f>
        <v>#REF!</v>
      </c>
      <c r="D20" t="e">
        <f>Fielding!#REF!</f>
        <v>#REF!</v>
      </c>
      <c r="E20" t="e">
        <f>Fielding!#REF!</f>
        <v>#REF!</v>
      </c>
      <c r="F20" t="e">
        <f>Fielding!#REF!</f>
        <v>#REF!</v>
      </c>
      <c r="G20" t="e">
        <f>Fielding!#REF!</f>
        <v>#REF!</v>
      </c>
      <c r="H20" t="e">
        <f>Fielding!#REF!</f>
        <v>#REF!</v>
      </c>
      <c r="I20" t="e">
        <f>Fielding!#REF!</f>
        <v>#REF!</v>
      </c>
      <c r="J20" t="e">
        <f>Fielding!#REF!</f>
        <v>#REF!</v>
      </c>
      <c r="K20" t="e">
        <f>Fielding!#REF!</f>
        <v>#REF!</v>
      </c>
      <c r="L20" t="e">
        <f>Fielding!#REF!</f>
        <v>#REF!</v>
      </c>
      <c r="M20" t="e">
        <f>Fielding!#REF!</f>
        <v>#REF!</v>
      </c>
      <c r="N20" t="e">
        <f>Fielding!#REF!</f>
        <v>#REF!</v>
      </c>
      <c r="O20" t="e">
        <f>Fielding!#REF!</f>
        <v>#REF!</v>
      </c>
      <c r="P20" t="e">
        <f>Fielding!#REF!</f>
        <v>#REF!</v>
      </c>
      <c r="Q20" t="e">
        <f>Fielding!#REF!</f>
        <v>#REF!</v>
      </c>
      <c r="R20" t="e">
        <f>Fielding!#REF!</f>
        <v>#REF!</v>
      </c>
      <c r="S20" t="e">
        <f>Fielding!#REF!</f>
        <v>#REF!</v>
      </c>
      <c r="T20" t="e">
        <f>Fielding!#REF!</f>
        <v>#REF!</v>
      </c>
      <c r="U20" t="e">
        <f>Fielding!#REF!</f>
        <v>#REF!</v>
      </c>
      <c r="V20" t="e">
        <f>Fielding!#REF!</f>
        <v>#REF!</v>
      </c>
      <c r="W20" t="e">
        <f>Fielding!#REF!</f>
        <v>#REF!</v>
      </c>
      <c r="X20" t="e">
        <f>Fielding!#REF!</f>
        <v>#REF!</v>
      </c>
      <c r="Y20" t="e">
        <f>Fielding!#REF!</f>
        <v>#REF!</v>
      </c>
      <c r="Z20" t="e">
        <f>Fielding!#REF!</f>
        <v>#REF!</v>
      </c>
      <c r="AA20" t="e">
        <f>Fielding!#REF!</f>
        <v>#REF!</v>
      </c>
      <c r="AB20" t="e">
        <f t="shared" si="0"/>
        <v>#REF!</v>
      </c>
      <c r="AC20" t="e">
        <f>VLOOKUP($A20,'Club Champion'!$C$4:$BB$59,53,FALSE)-AB20</f>
        <v>#REF!</v>
      </c>
    </row>
    <row r="21" spans="1:29" x14ac:dyDescent="0.25">
      <c r="A21" t="e">
        <f>Fielding!#REF!</f>
        <v>#REF!</v>
      </c>
      <c r="B21" t="e">
        <f>Fielding!#REF!</f>
        <v>#REF!</v>
      </c>
      <c r="C21" t="e">
        <f>Fielding!#REF!</f>
        <v>#REF!</v>
      </c>
      <c r="D21" t="e">
        <f>Fielding!#REF!</f>
        <v>#REF!</v>
      </c>
      <c r="E21" t="e">
        <f>Fielding!#REF!</f>
        <v>#REF!</v>
      </c>
      <c r="F21" t="e">
        <f>Fielding!#REF!</f>
        <v>#REF!</v>
      </c>
      <c r="G21" t="e">
        <f>Fielding!#REF!</f>
        <v>#REF!</v>
      </c>
      <c r="H21" t="e">
        <f>Fielding!#REF!</f>
        <v>#REF!</v>
      </c>
      <c r="I21" t="e">
        <f>Fielding!#REF!</f>
        <v>#REF!</v>
      </c>
      <c r="J21" t="e">
        <f>Fielding!#REF!</f>
        <v>#REF!</v>
      </c>
      <c r="K21" t="e">
        <f>Fielding!#REF!</f>
        <v>#REF!</v>
      </c>
      <c r="L21" t="e">
        <f>Fielding!#REF!</f>
        <v>#REF!</v>
      </c>
      <c r="M21" t="e">
        <f>Fielding!#REF!</f>
        <v>#REF!</v>
      </c>
      <c r="N21" t="e">
        <f>Fielding!#REF!</f>
        <v>#REF!</v>
      </c>
      <c r="O21" t="e">
        <f>Fielding!#REF!</f>
        <v>#REF!</v>
      </c>
      <c r="P21" t="e">
        <f>Fielding!#REF!</f>
        <v>#REF!</v>
      </c>
      <c r="Q21" t="e">
        <f>Fielding!#REF!</f>
        <v>#REF!</v>
      </c>
      <c r="R21" t="e">
        <f>Fielding!#REF!</f>
        <v>#REF!</v>
      </c>
      <c r="S21" t="e">
        <f>Fielding!#REF!</f>
        <v>#REF!</v>
      </c>
      <c r="T21" t="e">
        <f>Fielding!#REF!</f>
        <v>#REF!</v>
      </c>
      <c r="U21" t="e">
        <f>Fielding!#REF!</f>
        <v>#REF!</v>
      </c>
      <c r="V21" t="e">
        <f>Fielding!#REF!</f>
        <v>#REF!</v>
      </c>
      <c r="W21" t="e">
        <f>Fielding!#REF!</f>
        <v>#REF!</v>
      </c>
      <c r="X21" t="e">
        <f>Fielding!#REF!</f>
        <v>#REF!</v>
      </c>
      <c r="Y21" t="e">
        <f>Fielding!#REF!</f>
        <v>#REF!</v>
      </c>
      <c r="Z21" t="e">
        <f>Fielding!#REF!</f>
        <v>#REF!</v>
      </c>
      <c r="AA21" t="e">
        <f>Fielding!#REF!</f>
        <v>#REF!</v>
      </c>
      <c r="AB21" t="e">
        <f t="shared" si="0"/>
        <v>#REF!</v>
      </c>
      <c r="AC21" t="e">
        <f>VLOOKUP($A21,'Club Champion'!$C$4:$BB$59,53,FALSE)-AB21</f>
        <v>#REF!</v>
      </c>
    </row>
    <row r="22" spans="1:29" x14ac:dyDescent="0.25">
      <c r="A22" t="e">
        <f>Fielding!#REF!</f>
        <v>#REF!</v>
      </c>
      <c r="B22" t="e">
        <f>Fielding!#REF!</f>
        <v>#REF!</v>
      </c>
      <c r="C22" t="e">
        <f>Fielding!#REF!</f>
        <v>#REF!</v>
      </c>
      <c r="D22" t="e">
        <f>Fielding!#REF!</f>
        <v>#REF!</v>
      </c>
      <c r="E22" t="e">
        <f>Fielding!#REF!</f>
        <v>#REF!</v>
      </c>
      <c r="F22" t="e">
        <f>Fielding!#REF!</f>
        <v>#REF!</v>
      </c>
      <c r="G22" t="e">
        <f>Fielding!#REF!</f>
        <v>#REF!</v>
      </c>
      <c r="H22" t="e">
        <f>Fielding!#REF!</f>
        <v>#REF!</v>
      </c>
      <c r="I22" t="e">
        <f>Fielding!#REF!</f>
        <v>#REF!</v>
      </c>
      <c r="J22" t="e">
        <f>Fielding!#REF!</f>
        <v>#REF!</v>
      </c>
      <c r="K22" t="e">
        <f>Fielding!#REF!</f>
        <v>#REF!</v>
      </c>
      <c r="L22" t="e">
        <f>Fielding!#REF!</f>
        <v>#REF!</v>
      </c>
      <c r="M22" t="e">
        <f>Fielding!#REF!</f>
        <v>#REF!</v>
      </c>
      <c r="N22" t="e">
        <f>Fielding!#REF!</f>
        <v>#REF!</v>
      </c>
      <c r="O22" t="e">
        <f>Fielding!#REF!</f>
        <v>#REF!</v>
      </c>
      <c r="P22" t="e">
        <f>Fielding!#REF!</f>
        <v>#REF!</v>
      </c>
      <c r="Q22" t="e">
        <f>Fielding!#REF!</f>
        <v>#REF!</v>
      </c>
      <c r="R22" t="e">
        <f>Fielding!#REF!</f>
        <v>#REF!</v>
      </c>
      <c r="S22" t="e">
        <f>Fielding!#REF!</f>
        <v>#REF!</v>
      </c>
      <c r="T22" t="e">
        <f>Fielding!#REF!</f>
        <v>#REF!</v>
      </c>
      <c r="U22" t="e">
        <f>Fielding!#REF!</f>
        <v>#REF!</v>
      </c>
      <c r="V22" t="e">
        <f>Fielding!#REF!</f>
        <v>#REF!</v>
      </c>
      <c r="W22" t="e">
        <f>Fielding!#REF!</f>
        <v>#REF!</v>
      </c>
      <c r="X22" t="e">
        <f>Fielding!#REF!</f>
        <v>#REF!</v>
      </c>
      <c r="Y22" t="e">
        <f>Fielding!#REF!</f>
        <v>#REF!</v>
      </c>
      <c r="Z22" t="e">
        <f>Fielding!#REF!</f>
        <v>#REF!</v>
      </c>
      <c r="AA22" t="e">
        <f>Fielding!#REF!</f>
        <v>#REF!</v>
      </c>
      <c r="AB22" t="e">
        <f t="shared" si="0"/>
        <v>#REF!</v>
      </c>
      <c r="AC22" t="e">
        <f>VLOOKUP($A22,'Club Champion'!$C$4:$BB$59,53,FALSE)-AB22</f>
        <v>#REF!</v>
      </c>
    </row>
    <row r="23" spans="1:29" x14ac:dyDescent="0.25">
      <c r="A23" t="e">
        <f>Fielding!#REF!</f>
        <v>#REF!</v>
      </c>
      <c r="B23" t="e">
        <f>Fielding!#REF!</f>
        <v>#REF!</v>
      </c>
      <c r="C23" t="e">
        <f>Fielding!#REF!</f>
        <v>#REF!</v>
      </c>
      <c r="D23" t="e">
        <f>Fielding!#REF!</f>
        <v>#REF!</v>
      </c>
      <c r="E23" t="e">
        <f>Fielding!#REF!</f>
        <v>#REF!</v>
      </c>
      <c r="F23" t="e">
        <f>Fielding!#REF!</f>
        <v>#REF!</v>
      </c>
      <c r="G23" t="e">
        <f>Fielding!#REF!</f>
        <v>#REF!</v>
      </c>
      <c r="H23" t="e">
        <f>Fielding!#REF!</f>
        <v>#REF!</v>
      </c>
      <c r="I23" t="e">
        <f>Fielding!#REF!</f>
        <v>#REF!</v>
      </c>
      <c r="J23" t="e">
        <f>Fielding!#REF!</f>
        <v>#REF!</v>
      </c>
      <c r="K23" t="e">
        <f>Fielding!#REF!</f>
        <v>#REF!</v>
      </c>
      <c r="L23" t="e">
        <f>Fielding!#REF!</f>
        <v>#REF!</v>
      </c>
      <c r="M23" t="e">
        <f>Fielding!#REF!</f>
        <v>#REF!</v>
      </c>
      <c r="N23" t="e">
        <f>Fielding!#REF!</f>
        <v>#REF!</v>
      </c>
      <c r="O23" t="e">
        <f>Fielding!#REF!</f>
        <v>#REF!</v>
      </c>
      <c r="P23" t="e">
        <f>Fielding!#REF!</f>
        <v>#REF!</v>
      </c>
      <c r="Q23" t="e">
        <f>Fielding!#REF!</f>
        <v>#REF!</v>
      </c>
      <c r="R23" t="e">
        <f>Fielding!#REF!</f>
        <v>#REF!</v>
      </c>
      <c r="S23" t="e">
        <f>Fielding!#REF!</f>
        <v>#REF!</v>
      </c>
      <c r="T23" t="e">
        <f>Fielding!#REF!</f>
        <v>#REF!</v>
      </c>
      <c r="U23" t="e">
        <f>Fielding!#REF!</f>
        <v>#REF!</v>
      </c>
      <c r="V23" t="e">
        <f>Fielding!#REF!</f>
        <v>#REF!</v>
      </c>
      <c r="W23" t="e">
        <f>Fielding!#REF!</f>
        <v>#REF!</v>
      </c>
      <c r="X23" t="e">
        <f>Fielding!#REF!</f>
        <v>#REF!</v>
      </c>
      <c r="Y23" t="e">
        <f>Fielding!#REF!</f>
        <v>#REF!</v>
      </c>
      <c r="Z23" t="e">
        <f>Fielding!#REF!</f>
        <v>#REF!</v>
      </c>
      <c r="AA23" t="e">
        <f>Fielding!#REF!</f>
        <v>#REF!</v>
      </c>
      <c r="AB23" t="e">
        <f t="shared" si="0"/>
        <v>#REF!</v>
      </c>
      <c r="AC23" t="e">
        <f>VLOOKUP($A23,'Club Champion'!$C$4:$BB$59,53,FALSE)-AB23</f>
        <v>#REF!</v>
      </c>
    </row>
    <row r="24" spans="1:29" x14ac:dyDescent="0.25">
      <c r="A24" t="e">
        <f>Fielding!#REF!</f>
        <v>#REF!</v>
      </c>
      <c r="B24" t="e">
        <f>Fielding!#REF!</f>
        <v>#REF!</v>
      </c>
      <c r="C24" t="e">
        <f>Fielding!#REF!</f>
        <v>#REF!</v>
      </c>
      <c r="D24" t="e">
        <f>Fielding!#REF!</f>
        <v>#REF!</v>
      </c>
      <c r="E24" t="e">
        <f>Fielding!#REF!</f>
        <v>#REF!</v>
      </c>
      <c r="F24" t="e">
        <f>Fielding!#REF!</f>
        <v>#REF!</v>
      </c>
      <c r="G24" t="e">
        <f>Fielding!#REF!</f>
        <v>#REF!</v>
      </c>
      <c r="H24" t="e">
        <f>Fielding!#REF!</f>
        <v>#REF!</v>
      </c>
      <c r="I24" t="e">
        <f>Fielding!#REF!</f>
        <v>#REF!</v>
      </c>
      <c r="J24" t="e">
        <f>Fielding!#REF!</f>
        <v>#REF!</v>
      </c>
      <c r="K24" t="e">
        <f>Fielding!#REF!</f>
        <v>#REF!</v>
      </c>
      <c r="L24" t="e">
        <f>Fielding!#REF!</f>
        <v>#REF!</v>
      </c>
      <c r="M24" t="e">
        <f>Fielding!#REF!</f>
        <v>#REF!</v>
      </c>
      <c r="N24" t="e">
        <f>Fielding!#REF!</f>
        <v>#REF!</v>
      </c>
      <c r="O24" t="e">
        <f>Fielding!#REF!</f>
        <v>#REF!</v>
      </c>
      <c r="P24" t="e">
        <f>Fielding!#REF!</f>
        <v>#REF!</v>
      </c>
      <c r="Q24" t="e">
        <f>Fielding!#REF!</f>
        <v>#REF!</v>
      </c>
      <c r="R24" t="e">
        <f>Fielding!#REF!</f>
        <v>#REF!</v>
      </c>
      <c r="S24" t="e">
        <f>Fielding!#REF!</f>
        <v>#REF!</v>
      </c>
      <c r="T24" t="e">
        <f>Fielding!#REF!</f>
        <v>#REF!</v>
      </c>
      <c r="U24" t="e">
        <f>Fielding!#REF!</f>
        <v>#REF!</v>
      </c>
      <c r="V24" t="e">
        <f>Fielding!#REF!</f>
        <v>#REF!</v>
      </c>
      <c r="W24" t="e">
        <f>Fielding!#REF!</f>
        <v>#REF!</v>
      </c>
      <c r="X24" t="e">
        <f>Fielding!#REF!</f>
        <v>#REF!</v>
      </c>
      <c r="Y24" t="e">
        <f>Fielding!#REF!</f>
        <v>#REF!</v>
      </c>
      <c r="Z24" t="e">
        <f>Fielding!#REF!</f>
        <v>#REF!</v>
      </c>
      <c r="AA24" t="e">
        <f>Fielding!#REF!</f>
        <v>#REF!</v>
      </c>
      <c r="AB24" t="e">
        <f t="shared" si="0"/>
        <v>#REF!</v>
      </c>
      <c r="AC24" t="e">
        <f>VLOOKUP($A24,'Club Champion'!$C$4:$BB$59,53,FALSE)-AB24</f>
        <v>#REF!</v>
      </c>
    </row>
    <row r="25" spans="1:29" x14ac:dyDescent="0.25">
      <c r="A25" t="e">
        <f>Fielding!#REF!</f>
        <v>#REF!</v>
      </c>
      <c r="B25" t="e">
        <f>Fielding!#REF!</f>
        <v>#REF!</v>
      </c>
      <c r="C25" t="e">
        <f>Fielding!#REF!</f>
        <v>#REF!</v>
      </c>
      <c r="D25" t="e">
        <f>Fielding!#REF!</f>
        <v>#REF!</v>
      </c>
      <c r="E25" t="e">
        <f>Fielding!#REF!</f>
        <v>#REF!</v>
      </c>
      <c r="F25" t="e">
        <f>Fielding!#REF!</f>
        <v>#REF!</v>
      </c>
      <c r="G25" t="e">
        <f>Fielding!#REF!</f>
        <v>#REF!</v>
      </c>
      <c r="H25" t="e">
        <f>Fielding!#REF!</f>
        <v>#REF!</v>
      </c>
      <c r="I25" t="e">
        <f>Fielding!#REF!</f>
        <v>#REF!</v>
      </c>
      <c r="J25" t="e">
        <f>Fielding!#REF!</f>
        <v>#REF!</v>
      </c>
      <c r="K25" t="e">
        <f>Fielding!#REF!</f>
        <v>#REF!</v>
      </c>
      <c r="L25" t="e">
        <f>Fielding!#REF!</f>
        <v>#REF!</v>
      </c>
      <c r="M25" t="e">
        <f>Fielding!#REF!</f>
        <v>#REF!</v>
      </c>
      <c r="N25" t="e">
        <f>Fielding!#REF!</f>
        <v>#REF!</v>
      </c>
      <c r="O25" t="e">
        <f>Fielding!#REF!</f>
        <v>#REF!</v>
      </c>
      <c r="P25" t="e">
        <f>Fielding!#REF!</f>
        <v>#REF!</v>
      </c>
      <c r="Q25" t="e">
        <f>Fielding!#REF!</f>
        <v>#REF!</v>
      </c>
      <c r="R25" t="e">
        <f>Fielding!#REF!</f>
        <v>#REF!</v>
      </c>
      <c r="S25" t="e">
        <f>Fielding!#REF!</f>
        <v>#REF!</v>
      </c>
      <c r="T25" t="e">
        <f>Fielding!#REF!</f>
        <v>#REF!</v>
      </c>
      <c r="U25" t="e">
        <f>Fielding!#REF!</f>
        <v>#REF!</v>
      </c>
      <c r="V25" t="e">
        <f>Fielding!#REF!</f>
        <v>#REF!</v>
      </c>
      <c r="W25" t="e">
        <f>Fielding!#REF!</f>
        <v>#REF!</v>
      </c>
      <c r="X25" t="e">
        <f>Fielding!#REF!</f>
        <v>#REF!</v>
      </c>
      <c r="Y25" t="e">
        <f>Fielding!#REF!</f>
        <v>#REF!</v>
      </c>
      <c r="Z25" t="e">
        <f>Fielding!#REF!</f>
        <v>#REF!</v>
      </c>
      <c r="AA25" t="e">
        <f>Fielding!#REF!</f>
        <v>#REF!</v>
      </c>
      <c r="AB25" t="e">
        <f t="shared" ref="AB25:AB30" si="1">SUM(B25:AA25)</f>
        <v>#REF!</v>
      </c>
      <c r="AC25" t="e">
        <f>VLOOKUP($A25,'Club Champion'!$C$4:$BB$59,53,FALSE)-AB25</f>
        <v>#REF!</v>
      </c>
    </row>
    <row r="26" spans="1:29" x14ac:dyDescent="0.25">
      <c r="A26" t="e">
        <f>Fielding!#REF!</f>
        <v>#REF!</v>
      </c>
      <c r="B26" t="e">
        <f>Fielding!#REF!</f>
        <v>#REF!</v>
      </c>
      <c r="C26" t="e">
        <f>Fielding!#REF!</f>
        <v>#REF!</v>
      </c>
      <c r="D26" t="e">
        <f>Fielding!#REF!</f>
        <v>#REF!</v>
      </c>
      <c r="E26" t="e">
        <f>Fielding!#REF!</f>
        <v>#REF!</v>
      </c>
      <c r="F26" t="e">
        <f>Fielding!#REF!</f>
        <v>#REF!</v>
      </c>
      <c r="G26" t="e">
        <f>Fielding!#REF!</f>
        <v>#REF!</v>
      </c>
      <c r="H26" t="e">
        <f>Fielding!#REF!</f>
        <v>#REF!</v>
      </c>
      <c r="I26" t="e">
        <f>Fielding!#REF!</f>
        <v>#REF!</v>
      </c>
      <c r="J26" t="e">
        <f>Fielding!#REF!</f>
        <v>#REF!</v>
      </c>
      <c r="K26" t="e">
        <f>Fielding!#REF!</f>
        <v>#REF!</v>
      </c>
      <c r="L26" t="e">
        <f>Fielding!#REF!</f>
        <v>#REF!</v>
      </c>
      <c r="M26" t="e">
        <f>Fielding!#REF!</f>
        <v>#REF!</v>
      </c>
      <c r="N26" t="e">
        <f>Fielding!#REF!</f>
        <v>#REF!</v>
      </c>
      <c r="O26" t="e">
        <f>Fielding!#REF!</f>
        <v>#REF!</v>
      </c>
      <c r="P26" t="e">
        <f>Fielding!#REF!</f>
        <v>#REF!</v>
      </c>
      <c r="Q26" t="e">
        <f>Fielding!#REF!</f>
        <v>#REF!</v>
      </c>
      <c r="R26" t="e">
        <f>Fielding!#REF!</f>
        <v>#REF!</v>
      </c>
      <c r="S26" t="e">
        <f>Fielding!#REF!</f>
        <v>#REF!</v>
      </c>
      <c r="T26" t="e">
        <f>Fielding!#REF!</f>
        <v>#REF!</v>
      </c>
      <c r="U26" t="e">
        <f>Fielding!#REF!</f>
        <v>#REF!</v>
      </c>
      <c r="V26" t="e">
        <f>Fielding!#REF!</f>
        <v>#REF!</v>
      </c>
      <c r="W26" t="e">
        <f>Fielding!#REF!</f>
        <v>#REF!</v>
      </c>
      <c r="X26" t="e">
        <f>Fielding!#REF!</f>
        <v>#REF!</v>
      </c>
      <c r="Y26" t="e">
        <f>Fielding!#REF!</f>
        <v>#REF!</v>
      </c>
      <c r="Z26" t="e">
        <f>Fielding!#REF!</f>
        <v>#REF!</v>
      </c>
      <c r="AA26" t="e">
        <f>Fielding!#REF!</f>
        <v>#REF!</v>
      </c>
      <c r="AB26" t="e">
        <f t="shared" si="1"/>
        <v>#REF!</v>
      </c>
      <c r="AC26" t="e">
        <f>VLOOKUP($A26,'Club Champion'!$C$4:$BB$59,53,FALSE)-AB26</f>
        <v>#REF!</v>
      </c>
    </row>
    <row r="27" spans="1:29" x14ac:dyDescent="0.25">
      <c r="A27" t="e">
        <f>Fielding!#REF!</f>
        <v>#REF!</v>
      </c>
      <c r="B27" t="e">
        <f>Fielding!#REF!</f>
        <v>#REF!</v>
      </c>
      <c r="C27" t="e">
        <f>Fielding!#REF!</f>
        <v>#REF!</v>
      </c>
      <c r="D27" t="e">
        <f>Fielding!#REF!</f>
        <v>#REF!</v>
      </c>
      <c r="E27" t="e">
        <f>Fielding!#REF!</f>
        <v>#REF!</v>
      </c>
      <c r="F27" t="e">
        <f>Fielding!#REF!</f>
        <v>#REF!</v>
      </c>
      <c r="G27" t="e">
        <f>Fielding!#REF!</f>
        <v>#REF!</v>
      </c>
      <c r="H27" t="e">
        <f>Fielding!#REF!</f>
        <v>#REF!</v>
      </c>
      <c r="I27" t="e">
        <f>Fielding!#REF!</f>
        <v>#REF!</v>
      </c>
      <c r="J27" t="e">
        <f>Fielding!#REF!</f>
        <v>#REF!</v>
      </c>
      <c r="K27" t="e">
        <f>Fielding!#REF!</f>
        <v>#REF!</v>
      </c>
      <c r="L27" t="e">
        <f>Fielding!#REF!</f>
        <v>#REF!</v>
      </c>
      <c r="M27" t="e">
        <f>Fielding!#REF!</f>
        <v>#REF!</v>
      </c>
      <c r="N27" t="e">
        <f>Fielding!#REF!</f>
        <v>#REF!</v>
      </c>
      <c r="O27" t="e">
        <f>Fielding!#REF!</f>
        <v>#REF!</v>
      </c>
      <c r="P27" t="e">
        <f>Fielding!#REF!</f>
        <v>#REF!</v>
      </c>
      <c r="Q27" t="e">
        <f>Fielding!#REF!</f>
        <v>#REF!</v>
      </c>
      <c r="R27" t="e">
        <f>Fielding!#REF!</f>
        <v>#REF!</v>
      </c>
      <c r="S27" t="e">
        <f>Fielding!#REF!</f>
        <v>#REF!</v>
      </c>
      <c r="T27" t="e">
        <f>Fielding!#REF!</f>
        <v>#REF!</v>
      </c>
      <c r="U27" t="e">
        <f>Fielding!#REF!</f>
        <v>#REF!</v>
      </c>
      <c r="V27" t="e">
        <f>Fielding!#REF!</f>
        <v>#REF!</v>
      </c>
      <c r="W27" t="e">
        <f>Fielding!#REF!</f>
        <v>#REF!</v>
      </c>
      <c r="X27" t="e">
        <f>Fielding!#REF!</f>
        <v>#REF!</v>
      </c>
      <c r="Y27" t="e">
        <f>Fielding!#REF!</f>
        <v>#REF!</v>
      </c>
      <c r="Z27" t="e">
        <f>Fielding!#REF!</f>
        <v>#REF!</v>
      </c>
      <c r="AA27" t="e">
        <f>Fielding!#REF!</f>
        <v>#REF!</v>
      </c>
      <c r="AB27" t="e">
        <f t="shared" si="1"/>
        <v>#REF!</v>
      </c>
      <c r="AC27" t="e">
        <f>VLOOKUP($A27,'Club Champion'!$C$4:$BB$59,53,FALSE)-AB27</f>
        <v>#REF!</v>
      </c>
    </row>
    <row r="28" spans="1:29" x14ac:dyDescent="0.25">
      <c r="A28" t="e">
        <f>Fielding!#REF!</f>
        <v>#REF!</v>
      </c>
      <c r="B28" t="e">
        <f>Fielding!#REF!</f>
        <v>#REF!</v>
      </c>
      <c r="C28" t="e">
        <f>Fielding!#REF!</f>
        <v>#REF!</v>
      </c>
      <c r="D28" t="e">
        <f>Fielding!#REF!</f>
        <v>#REF!</v>
      </c>
      <c r="E28" t="e">
        <f>Fielding!#REF!</f>
        <v>#REF!</v>
      </c>
      <c r="F28" t="e">
        <f>Fielding!#REF!</f>
        <v>#REF!</v>
      </c>
      <c r="G28" t="e">
        <f>Fielding!#REF!</f>
        <v>#REF!</v>
      </c>
      <c r="H28" t="e">
        <f>Fielding!#REF!</f>
        <v>#REF!</v>
      </c>
      <c r="I28" t="e">
        <f>Fielding!#REF!</f>
        <v>#REF!</v>
      </c>
      <c r="J28" t="e">
        <f>Fielding!#REF!</f>
        <v>#REF!</v>
      </c>
      <c r="K28" t="e">
        <f>Fielding!#REF!</f>
        <v>#REF!</v>
      </c>
      <c r="L28" t="e">
        <f>Fielding!#REF!</f>
        <v>#REF!</v>
      </c>
      <c r="M28" t="e">
        <f>Fielding!#REF!</f>
        <v>#REF!</v>
      </c>
      <c r="N28" t="e">
        <f>Fielding!#REF!</f>
        <v>#REF!</v>
      </c>
      <c r="O28" t="e">
        <f>Fielding!#REF!</f>
        <v>#REF!</v>
      </c>
      <c r="P28" t="e">
        <f>Fielding!#REF!</f>
        <v>#REF!</v>
      </c>
      <c r="Q28" t="e">
        <f>Fielding!#REF!</f>
        <v>#REF!</v>
      </c>
      <c r="R28" t="e">
        <f>Fielding!#REF!</f>
        <v>#REF!</v>
      </c>
      <c r="S28" t="e">
        <f>Fielding!#REF!</f>
        <v>#REF!</v>
      </c>
      <c r="T28" t="e">
        <f>Fielding!#REF!</f>
        <v>#REF!</v>
      </c>
      <c r="U28" t="e">
        <f>Fielding!#REF!</f>
        <v>#REF!</v>
      </c>
      <c r="V28" t="e">
        <f>Fielding!#REF!</f>
        <v>#REF!</v>
      </c>
      <c r="W28" t="e">
        <f>Fielding!#REF!</f>
        <v>#REF!</v>
      </c>
      <c r="X28" t="e">
        <f>Fielding!#REF!</f>
        <v>#REF!</v>
      </c>
      <c r="Y28" t="e">
        <f>Fielding!#REF!</f>
        <v>#REF!</v>
      </c>
      <c r="Z28" t="e">
        <f>Fielding!#REF!</f>
        <v>#REF!</v>
      </c>
      <c r="AA28" t="e">
        <f>Fielding!#REF!</f>
        <v>#REF!</v>
      </c>
      <c r="AB28" t="e">
        <f t="shared" si="1"/>
        <v>#REF!</v>
      </c>
      <c r="AC28" t="e">
        <f>VLOOKUP($A28,'Club Champion'!$C$4:$BB$59,53,FALSE)-AB28</f>
        <v>#REF!</v>
      </c>
    </row>
    <row r="29" spans="1:29" x14ac:dyDescent="0.25">
      <c r="A29" t="e">
        <f>Fielding!#REF!</f>
        <v>#REF!</v>
      </c>
      <c r="B29" t="e">
        <f>Fielding!#REF!</f>
        <v>#REF!</v>
      </c>
      <c r="C29" t="e">
        <f>Fielding!#REF!</f>
        <v>#REF!</v>
      </c>
      <c r="D29" t="e">
        <f>Fielding!#REF!</f>
        <v>#REF!</v>
      </c>
      <c r="E29" t="e">
        <f>Fielding!#REF!</f>
        <v>#REF!</v>
      </c>
      <c r="F29" t="e">
        <f>Fielding!#REF!</f>
        <v>#REF!</v>
      </c>
      <c r="G29" t="e">
        <f>Fielding!#REF!</f>
        <v>#REF!</v>
      </c>
      <c r="H29" t="e">
        <f>Fielding!#REF!</f>
        <v>#REF!</v>
      </c>
      <c r="I29" t="e">
        <f>Fielding!#REF!</f>
        <v>#REF!</v>
      </c>
      <c r="J29" t="e">
        <f>Fielding!#REF!</f>
        <v>#REF!</v>
      </c>
      <c r="K29" t="e">
        <f>Fielding!#REF!</f>
        <v>#REF!</v>
      </c>
      <c r="L29" t="e">
        <f>Fielding!#REF!</f>
        <v>#REF!</v>
      </c>
      <c r="M29" t="e">
        <f>Fielding!#REF!</f>
        <v>#REF!</v>
      </c>
      <c r="N29" t="e">
        <f>Fielding!#REF!</f>
        <v>#REF!</v>
      </c>
      <c r="O29" t="e">
        <f>Fielding!#REF!</f>
        <v>#REF!</v>
      </c>
      <c r="P29" t="e">
        <f>Fielding!#REF!</f>
        <v>#REF!</v>
      </c>
      <c r="Q29" t="e">
        <f>Fielding!#REF!</f>
        <v>#REF!</v>
      </c>
      <c r="R29" t="e">
        <f>Fielding!#REF!</f>
        <v>#REF!</v>
      </c>
      <c r="S29" t="e">
        <f>Fielding!#REF!</f>
        <v>#REF!</v>
      </c>
      <c r="T29" t="e">
        <f>Fielding!#REF!</f>
        <v>#REF!</v>
      </c>
      <c r="U29" t="e">
        <f>Fielding!#REF!</f>
        <v>#REF!</v>
      </c>
      <c r="V29" t="e">
        <f>Fielding!#REF!</f>
        <v>#REF!</v>
      </c>
      <c r="W29" t="e">
        <f>Fielding!#REF!</f>
        <v>#REF!</v>
      </c>
      <c r="X29" t="e">
        <f>Fielding!#REF!</f>
        <v>#REF!</v>
      </c>
      <c r="Y29" t="e">
        <f>Fielding!#REF!</f>
        <v>#REF!</v>
      </c>
      <c r="Z29" t="e">
        <f>Fielding!#REF!</f>
        <v>#REF!</v>
      </c>
      <c r="AA29" t="e">
        <f>Fielding!#REF!</f>
        <v>#REF!</v>
      </c>
      <c r="AB29" t="e">
        <f t="shared" si="1"/>
        <v>#REF!</v>
      </c>
      <c r="AC29" t="e">
        <f>VLOOKUP($A29,'Club Champion'!$C$4:$BB$59,53,FALSE)-AB29</f>
        <v>#REF!</v>
      </c>
    </row>
    <row r="30" spans="1:29" x14ac:dyDescent="0.25">
      <c r="A30" t="e">
        <f>Fielding!#REF!</f>
        <v>#REF!</v>
      </c>
      <c r="B30" t="e">
        <f>Fielding!#REF!</f>
        <v>#REF!</v>
      </c>
      <c r="C30" t="e">
        <f>Fielding!#REF!</f>
        <v>#REF!</v>
      </c>
      <c r="D30" t="e">
        <f>Fielding!#REF!</f>
        <v>#REF!</v>
      </c>
      <c r="E30" t="e">
        <f>Fielding!#REF!</f>
        <v>#REF!</v>
      </c>
      <c r="F30" t="e">
        <f>Fielding!#REF!</f>
        <v>#REF!</v>
      </c>
      <c r="G30" t="e">
        <f>Fielding!#REF!</f>
        <v>#REF!</v>
      </c>
      <c r="H30" t="e">
        <f>Fielding!#REF!</f>
        <v>#REF!</v>
      </c>
      <c r="I30" t="e">
        <f>Fielding!#REF!</f>
        <v>#REF!</v>
      </c>
      <c r="J30" t="e">
        <f>Fielding!#REF!</f>
        <v>#REF!</v>
      </c>
      <c r="K30" t="e">
        <f>Fielding!#REF!</f>
        <v>#REF!</v>
      </c>
      <c r="L30" t="e">
        <f>Fielding!#REF!</f>
        <v>#REF!</v>
      </c>
      <c r="M30" t="e">
        <f>Fielding!#REF!</f>
        <v>#REF!</v>
      </c>
      <c r="N30" t="e">
        <f>Fielding!#REF!</f>
        <v>#REF!</v>
      </c>
      <c r="O30" t="e">
        <f>Fielding!#REF!</f>
        <v>#REF!</v>
      </c>
      <c r="P30" t="e">
        <f>Fielding!#REF!</f>
        <v>#REF!</v>
      </c>
      <c r="Q30" t="e">
        <f>Fielding!#REF!</f>
        <v>#REF!</v>
      </c>
      <c r="R30" t="e">
        <f>Fielding!#REF!</f>
        <v>#REF!</v>
      </c>
      <c r="S30" t="e">
        <f>Fielding!#REF!</f>
        <v>#REF!</v>
      </c>
      <c r="T30" t="e">
        <f>Fielding!#REF!</f>
        <v>#REF!</v>
      </c>
      <c r="U30" t="e">
        <f>Fielding!#REF!</f>
        <v>#REF!</v>
      </c>
      <c r="V30" t="e">
        <f>Fielding!#REF!</f>
        <v>#REF!</v>
      </c>
      <c r="W30" t="e">
        <f>Fielding!#REF!</f>
        <v>#REF!</v>
      </c>
      <c r="X30" t="e">
        <f>Fielding!#REF!</f>
        <v>#REF!</v>
      </c>
      <c r="Y30" t="e">
        <f>Fielding!#REF!</f>
        <v>#REF!</v>
      </c>
      <c r="Z30" t="e">
        <f>Fielding!#REF!</f>
        <v>#REF!</v>
      </c>
      <c r="AA30" t="e">
        <f>Fielding!#REF!</f>
        <v>#REF!</v>
      </c>
      <c r="AB30" t="e">
        <f t="shared" si="1"/>
        <v>#REF!</v>
      </c>
      <c r="AC30" t="e">
        <f>VLOOKUP($A30,'Club Champion'!$C$4:$BB$59,53,FALSE)-AB30</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Fixtures</vt:lpstr>
      <vt:lpstr>Results</vt:lpstr>
      <vt:lpstr>Batting</vt:lpstr>
      <vt:lpstr>Bowling</vt:lpstr>
      <vt:lpstr>Fielding</vt:lpstr>
      <vt:lpstr>Partnerships</vt:lpstr>
      <vt:lpstr>NACA</vt:lpstr>
      <vt:lpstr>Schwim</vt:lpstr>
      <vt:lpstr>Club Champion</vt:lpstr>
      <vt:lpstr>CC By Game</vt:lpstr>
      <vt:lpstr>Batting_data</vt:lpstr>
      <vt:lpstr>Bowling_data</vt:lpstr>
      <vt:lpstr>Fielding_data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Werren</dc:creator>
  <cp:lastModifiedBy>Steve Werren</cp:lastModifiedBy>
  <cp:lastPrinted>2021-05-13T21:17:27Z</cp:lastPrinted>
  <dcterms:created xsi:type="dcterms:W3CDTF">2013-05-14T22:39:40Z</dcterms:created>
  <dcterms:modified xsi:type="dcterms:W3CDTF">2023-09-18T12:31:46Z</dcterms:modified>
</cp:coreProperties>
</file>