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User\Desktop\NEPOS\Nepos 2019\Scorecards\"/>
    </mc:Choice>
  </mc:AlternateContent>
  <xr:revisionPtr revIDLastSave="0" documentId="8_{BEA5BBA3-6503-4C6E-9DC4-3AB98929DD1C}" xr6:coauthVersionLast="45" xr6:coauthVersionMax="45" xr10:uidLastSave="{00000000-0000-0000-0000-000000000000}"/>
  <bookViews>
    <workbookView xWindow="-120" yWindow="-120" windowWidth="20730" windowHeight="11160" tabRatio="714" activeTab="3" xr2:uid="{00000000-000D-0000-FFFF-FFFF00000000}"/>
  </bookViews>
  <sheets>
    <sheet name="Fixtures" sheetId="1" r:id="rId1"/>
    <sheet name="Results" sheetId="2" state="hidden" r:id="rId2"/>
    <sheet name="Batting" sheetId="3" r:id="rId3"/>
    <sheet name="Bowling" sheetId="9" r:id="rId4"/>
    <sheet name="Fielding" sheetId="8" r:id="rId5"/>
    <sheet name="Partnerships" sheetId="7" state="hidden" r:id="rId6"/>
    <sheet name="Schwim" sheetId="11" r:id="rId7"/>
    <sheet name="NACA" sheetId="6" r:id="rId8"/>
    <sheet name="Club Champion" sheetId="10" r:id="rId9"/>
    <sheet name="CC By Game" sheetId="12" r:id="rId10"/>
    <sheet name="Batting_data" sheetId="13" state="hidden" r:id="rId11"/>
    <sheet name="Bowling_data" sheetId="14" state="hidden" r:id="rId12"/>
    <sheet name="Fielding_data" sheetId="15" state="hidden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5" l="1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AB25" i="15" s="1"/>
  <c r="O25" i="15"/>
  <c r="P25" i="15"/>
  <c r="Q25" i="15"/>
  <c r="R25" i="15"/>
  <c r="S25" i="15"/>
  <c r="T25" i="15"/>
  <c r="U25" i="15"/>
  <c r="V25" i="15"/>
  <c r="W25" i="15"/>
  <c r="X25" i="15"/>
  <c r="Y25" i="15"/>
  <c r="Z25" i="15"/>
  <c r="AA25" i="15"/>
  <c r="A26" i="15"/>
  <c r="B26" i="15"/>
  <c r="C26" i="15"/>
  <c r="AB26" i="15" s="1"/>
  <c r="D26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Q26" i="15"/>
  <c r="R26" i="15"/>
  <c r="S26" i="15"/>
  <c r="T26" i="15"/>
  <c r="U26" i="15"/>
  <c r="V26" i="15"/>
  <c r="W26" i="15"/>
  <c r="X26" i="15"/>
  <c r="Y26" i="15"/>
  <c r="Z26" i="15"/>
  <c r="AA26" i="15"/>
  <c r="A27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O27" i="15"/>
  <c r="P27" i="15"/>
  <c r="Q27" i="15"/>
  <c r="R27" i="15"/>
  <c r="S27" i="15"/>
  <c r="T27" i="15"/>
  <c r="U27" i="15"/>
  <c r="V27" i="15"/>
  <c r="W27" i="15"/>
  <c r="X27" i="15"/>
  <c r="Y27" i="15"/>
  <c r="Z27" i="15"/>
  <c r="AA27" i="15"/>
  <c r="AB27" i="15"/>
  <c r="A28" i="15"/>
  <c r="B28" i="15"/>
  <c r="AB28" i="15" s="1"/>
  <c r="C28" i="15"/>
  <c r="D28" i="15"/>
  <c r="E28" i="15"/>
  <c r="F28" i="15"/>
  <c r="G28" i="15"/>
  <c r="H28" i="15"/>
  <c r="I28" i="15"/>
  <c r="J28" i="15"/>
  <c r="K28" i="15"/>
  <c r="L28" i="15"/>
  <c r="M28" i="15"/>
  <c r="N28" i="15"/>
  <c r="O28" i="15"/>
  <c r="P28" i="15"/>
  <c r="Q28" i="15"/>
  <c r="R28" i="15"/>
  <c r="S28" i="15"/>
  <c r="T28" i="15"/>
  <c r="U28" i="15"/>
  <c r="V28" i="15"/>
  <c r="W28" i="15"/>
  <c r="X28" i="15"/>
  <c r="Y28" i="15"/>
  <c r="Z28" i="15"/>
  <c r="AA28" i="15"/>
  <c r="A29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Q29" i="15"/>
  <c r="R29" i="15"/>
  <c r="S29" i="15"/>
  <c r="T29" i="15"/>
  <c r="U29" i="15"/>
  <c r="V29" i="15"/>
  <c r="W29" i="15"/>
  <c r="X29" i="15"/>
  <c r="Y29" i="15"/>
  <c r="Z29" i="15"/>
  <c r="AA29" i="15"/>
  <c r="AB29" i="15"/>
  <c r="A30" i="15"/>
  <c r="B30" i="15"/>
  <c r="C30" i="15"/>
  <c r="AB30" i="15" s="1"/>
  <c r="D30" i="15"/>
  <c r="E30" i="15"/>
  <c r="F30" i="15"/>
  <c r="G30" i="15"/>
  <c r="H30" i="15"/>
  <c r="I30" i="15"/>
  <c r="J30" i="15"/>
  <c r="K30" i="15"/>
  <c r="L30" i="15"/>
  <c r="M30" i="15"/>
  <c r="N30" i="15"/>
  <c r="O30" i="15"/>
  <c r="P30" i="15"/>
  <c r="Q30" i="15"/>
  <c r="R30" i="15"/>
  <c r="S30" i="15"/>
  <c r="T30" i="15"/>
  <c r="U30" i="15"/>
  <c r="V30" i="15"/>
  <c r="W30" i="15"/>
  <c r="X30" i="15"/>
  <c r="Y30" i="15"/>
  <c r="Z30" i="15"/>
  <c r="AA30" i="15"/>
  <c r="DE28" i="8"/>
  <c r="DA28" i="8"/>
  <c r="CW28" i="8"/>
  <c r="CS28" i="8"/>
  <c r="CO28" i="8"/>
  <c r="CK28" i="8"/>
  <c r="CG28" i="8"/>
  <c r="CC28" i="8"/>
  <c r="BY28" i="8"/>
  <c r="BU28" i="8"/>
  <c r="BQ28" i="8"/>
  <c r="BM28" i="8"/>
  <c r="BI28" i="8"/>
  <c r="BE28" i="8"/>
  <c r="BA28" i="8"/>
  <c r="AW28" i="8"/>
  <c r="AS28" i="8"/>
  <c r="AO28" i="8"/>
  <c r="AK28" i="8"/>
  <c r="AG28" i="8"/>
  <c r="AC28" i="8"/>
  <c r="Y28" i="8"/>
  <c r="U28" i="8"/>
  <c r="Q28" i="8"/>
  <c r="M28" i="8"/>
  <c r="I28" i="8"/>
  <c r="F28" i="8"/>
  <c r="E28" i="8"/>
  <c r="D28" i="8"/>
  <c r="H28" i="8" l="1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4" i="6" l="1"/>
  <c r="AF4" i="12" l="1"/>
  <c r="AG4" i="12"/>
  <c r="AH4" i="12"/>
  <c r="AI4" i="12"/>
  <c r="AJ4" i="12"/>
  <c r="AK4" i="12"/>
  <c r="AL4" i="12"/>
  <c r="AM4" i="12"/>
  <c r="AN4" i="12"/>
  <c r="AO4" i="12"/>
  <c r="AP4" i="12"/>
  <c r="AQ4" i="12"/>
  <c r="AR4" i="12"/>
  <c r="AS4" i="12"/>
  <c r="AT4" i="12"/>
  <c r="AU4" i="12"/>
  <c r="AV4" i="12"/>
  <c r="AW4" i="12"/>
  <c r="AX4" i="12"/>
  <c r="AY4" i="12"/>
  <c r="AZ4" i="12"/>
  <c r="BA4" i="12"/>
  <c r="BB4" i="12"/>
  <c r="BC4" i="12"/>
  <c r="BD4" i="12"/>
  <c r="BE4" i="12"/>
  <c r="AF5" i="12"/>
  <c r="AG5" i="12"/>
  <c r="AH5" i="12"/>
  <c r="AI5" i="12"/>
  <c r="AJ5" i="12"/>
  <c r="AK5" i="12"/>
  <c r="AL5" i="12"/>
  <c r="AM5" i="12"/>
  <c r="AN5" i="12"/>
  <c r="AO5" i="12"/>
  <c r="AP5" i="12"/>
  <c r="AQ5" i="12"/>
  <c r="AR5" i="12"/>
  <c r="AS5" i="12"/>
  <c r="AT5" i="12"/>
  <c r="AU5" i="12"/>
  <c r="AV5" i="12"/>
  <c r="AW5" i="12"/>
  <c r="AX5" i="12"/>
  <c r="AY5" i="12"/>
  <c r="AZ5" i="12"/>
  <c r="BA5" i="12"/>
  <c r="BB5" i="12"/>
  <c r="BC5" i="12"/>
  <c r="BD5" i="12"/>
  <c r="BE5" i="12"/>
  <c r="AF6" i="12"/>
  <c r="AG6" i="12"/>
  <c r="AH6" i="12"/>
  <c r="AI6" i="12"/>
  <c r="AJ6" i="12"/>
  <c r="AK6" i="12"/>
  <c r="AL6" i="12"/>
  <c r="AM6" i="12"/>
  <c r="AN6" i="12"/>
  <c r="AO6" i="12"/>
  <c r="AP6" i="12"/>
  <c r="AQ6" i="12"/>
  <c r="AR6" i="12"/>
  <c r="AS6" i="12"/>
  <c r="AT6" i="12"/>
  <c r="AU6" i="12"/>
  <c r="AV6" i="12"/>
  <c r="AW6" i="12"/>
  <c r="AX6" i="12"/>
  <c r="AY6" i="12"/>
  <c r="AZ6" i="12"/>
  <c r="BA6" i="12"/>
  <c r="BB6" i="12"/>
  <c r="BC6" i="12"/>
  <c r="BD6" i="12"/>
  <c r="BE6" i="12"/>
  <c r="AF7" i="12"/>
  <c r="AG7" i="12"/>
  <c r="AH7" i="12"/>
  <c r="AI7" i="12"/>
  <c r="AJ7" i="12"/>
  <c r="AK7" i="12"/>
  <c r="AL7" i="12"/>
  <c r="AM7" i="12"/>
  <c r="AN7" i="12"/>
  <c r="AO7" i="12"/>
  <c r="AP7" i="12"/>
  <c r="AQ7" i="12"/>
  <c r="AR7" i="12"/>
  <c r="AS7" i="12"/>
  <c r="AT7" i="12"/>
  <c r="AU7" i="12"/>
  <c r="AV7" i="12"/>
  <c r="AW7" i="12"/>
  <c r="AX7" i="12"/>
  <c r="AY7" i="12"/>
  <c r="AZ7" i="12"/>
  <c r="BA7" i="12"/>
  <c r="BB7" i="12"/>
  <c r="BC7" i="12"/>
  <c r="BD7" i="12"/>
  <c r="BE7" i="12"/>
  <c r="AF8" i="12"/>
  <c r="AG8" i="12"/>
  <c r="AH8" i="12"/>
  <c r="AI8" i="12"/>
  <c r="AJ8" i="12"/>
  <c r="AK8" i="12"/>
  <c r="AL8" i="12"/>
  <c r="AM8" i="12"/>
  <c r="AN8" i="12"/>
  <c r="AO8" i="12"/>
  <c r="AP8" i="12"/>
  <c r="AQ8" i="12"/>
  <c r="AR8" i="12"/>
  <c r="AS8" i="12"/>
  <c r="AT8" i="12"/>
  <c r="AU8" i="12"/>
  <c r="AV8" i="12"/>
  <c r="AW8" i="12"/>
  <c r="AX8" i="12"/>
  <c r="AY8" i="12"/>
  <c r="AZ8" i="12"/>
  <c r="BA8" i="12"/>
  <c r="BB8" i="12"/>
  <c r="BC8" i="12"/>
  <c r="BD8" i="12"/>
  <c r="BE8" i="12"/>
  <c r="AF9" i="12"/>
  <c r="AG9" i="12"/>
  <c r="AH9" i="12"/>
  <c r="AI9" i="12"/>
  <c r="AJ9" i="12"/>
  <c r="AK9" i="12"/>
  <c r="AL9" i="12"/>
  <c r="AM9" i="12"/>
  <c r="AN9" i="12"/>
  <c r="AO9" i="12"/>
  <c r="AP9" i="12"/>
  <c r="AQ9" i="12"/>
  <c r="AR9" i="12"/>
  <c r="AS9" i="12"/>
  <c r="AT9" i="12"/>
  <c r="AU9" i="12"/>
  <c r="AV9" i="12"/>
  <c r="AW9" i="12"/>
  <c r="AX9" i="12"/>
  <c r="AY9" i="12"/>
  <c r="AZ9" i="12"/>
  <c r="BA9" i="12"/>
  <c r="BB9" i="12"/>
  <c r="BC9" i="12"/>
  <c r="BD9" i="12"/>
  <c r="BE9" i="12"/>
  <c r="AF10" i="12"/>
  <c r="AG10" i="12"/>
  <c r="AH10" i="12"/>
  <c r="AI10" i="12"/>
  <c r="AJ10" i="12"/>
  <c r="AK10" i="12"/>
  <c r="AL10" i="12"/>
  <c r="AM10" i="12"/>
  <c r="AN10" i="12"/>
  <c r="AO10" i="12"/>
  <c r="AP10" i="12"/>
  <c r="AQ10" i="12"/>
  <c r="AR10" i="12"/>
  <c r="AS10" i="12"/>
  <c r="AT10" i="12"/>
  <c r="AU10" i="12"/>
  <c r="AV10" i="12"/>
  <c r="AW10" i="12"/>
  <c r="AX10" i="12"/>
  <c r="AY10" i="12"/>
  <c r="AZ10" i="12"/>
  <c r="BA10" i="12"/>
  <c r="BB10" i="12"/>
  <c r="BC10" i="12"/>
  <c r="BD10" i="12"/>
  <c r="BE10" i="12"/>
  <c r="AF11" i="12"/>
  <c r="AG11" i="12"/>
  <c r="AH11" i="12"/>
  <c r="AI11" i="12"/>
  <c r="AJ11" i="12"/>
  <c r="AK11" i="12"/>
  <c r="AL11" i="12"/>
  <c r="AM11" i="12"/>
  <c r="AN11" i="12"/>
  <c r="AO11" i="12"/>
  <c r="AP11" i="12"/>
  <c r="AQ11" i="12"/>
  <c r="AR11" i="12"/>
  <c r="AS11" i="12"/>
  <c r="AT11" i="12"/>
  <c r="AU11" i="12"/>
  <c r="AV11" i="12"/>
  <c r="AW11" i="12"/>
  <c r="AX11" i="12"/>
  <c r="AY11" i="12"/>
  <c r="AZ11" i="12"/>
  <c r="BA11" i="12"/>
  <c r="BB11" i="12"/>
  <c r="BC11" i="12"/>
  <c r="BD11" i="12"/>
  <c r="BE11" i="12"/>
  <c r="AF12" i="12"/>
  <c r="AG12" i="12"/>
  <c r="AH12" i="12"/>
  <c r="AI12" i="12"/>
  <c r="AJ12" i="12"/>
  <c r="AK12" i="12"/>
  <c r="AL12" i="12"/>
  <c r="AM12" i="12"/>
  <c r="AN12" i="12"/>
  <c r="AO12" i="12"/>
  <c r="AP12" i="12"/>
  <c r="AQ12" i="12"/>
  <c r="AR12" i="12"/>
  <c r="AS12" i="12"/>
  <c r="AT12" i="12"/>
  <c r="AU12" i="12"/>
  <c r="AV12" i="12"/>
  <c r="AW12" i="12"/>
  <c r="AX12" i="12"/>
  <c r="AY12" i="12"/>
  <c r="AZ12" i="12"/>
  <c r="BA12" i="12"/>
  <c r="BB12" i="12"/>
  <c r="BC12" i="12"/>
  <c r="BD12" i="12"/>
  <c r="BE12" i="12"/>
  <c r="AF13" i="12"/>
  <c r="AG13" i="12"/>
  <c r="AH13" i="12"/>
  <c r="AI13" i="12"/>
  <c r="AJ13" i="12"/>
  <c r="AK13" i="12"/>
  <c r="AL13" i="12"/>
  <c r="AM13" i="12"/>
  <c r="AN13" i="12"/>
  <c r="AO13" i="12"/>
  <c r="AP13" i="12"/>
  <c r="AQ13" i="12"/>
  <c r="AR13" i="12"/>
  <c r="AS13" i="12"/>
  <c r="AT13" i="12"/>
  <c r="AU13" i="12"/>
  <c r="AV13" i="12"/>
  <c r="AW13" i="12"/>
  <c r="AX13" i="12"/>
  <c r="AY13" i="12"/>
  <c r="AZ13" i="12"/>
  <c r="BA13" i="12"/>
  <c r="BB13" i="12"/>
  <c r="BC13" i="12"/>
  <c r="BD13" i="12"/>
  <c r="BE13" i="12"/>
  <c r="AF14" i="12"/>
  <c r="AG14" i="12"/>
  <c r="AH14" i="12"/>
  <c r="AI14" i="12"/>
  <c r="AJ14" i="12"/>
  <c r="AK14" i="12"/>
  <c r="AL14" i="12"/>
  <c r="AM14" i="12"/>
  <c r="AN14" i="12"/>
  <c r="AO14" i="12"/>
  <c r="AP14" i="12"/>
  <c r="AQ14" i="12"/>
  <c r="AR14" i="12"/>
  <c r="AS14" i="12"/>
  <c r="AT14" i="12"/>
  <c r="AU14" i="12"/>
  <c r="AV14" i="12"/>
  <c r="AW14" i="12"/>
  <c r="AX14" i="12"/>
  <c r="AY14" i="12"/>
  <c r="AZ14" i="12"/>
  <c r="BA14" i="12"/>
  <c r="BB14" i="12"/>
  <c r="BC14" i="12"/>
  <c r="BD14" i="12"/>
  <c r="BE14" i="12"/>
  <c r="AF15" i="12"/>
  <c r="AG15" i="12"/>
  <c r="AH15" i="12"/>
  <c r="AI15" i="12"/>
  <c r="AJ15" i="12"/>
  <c r="AK15" i="12"/>
  <c r="AL15" i="12"/>
  <c r="AM15" i="12"/>
  <c r="AN15" i="12"/>
  <c r="AO15" i="12"/>
  <c r="AP15" i="12"/>
  <c r="AQ15" i="12"/>
  <c r="AR15" i="12"/>
  <c r="AS15" i="12"/>
  <c r="AT15" i="12"/>
  <c r="AU15" i="12"/>
  <c r="AV15" i="12"/>
  <c r="AW15" i="12"/>
  <c r="AX15" i="12"/>
  <c r="AY15" i="12"/>
  <c r="AZ15" i="12"/>
  <c r="BA15" i="12"/>
  <c r="BB15" i="12"/>
  <c r="BC15" i="12"/>
  <c r="BD15" i="12"/>
  <c r="BE15" i="12"/>
  <c r="AF16" i="12"/>
  <c r="AG16" i="12"/>
  <c r="AH16" i="12"/>
  <c r="AI16" i="12"/>
  <c r="AJ16" i="12"/>
  <c r="AK16" i="12"/>
  <c r="AL16" i="12"/>
  <c r="AM16" i="12"/>
  <c r="AN16" i="12"/>
  <c r="AO16" i="12"/>
  <c r="AP16" i="12"/>
  <c r="AQ16" i="12"/>
  <c r="AR16" i="12"/>
  <c r="AS16" i="12"/>
  <c r="AT16" i="12"/>
  <c r="AU16" i="12"/>
  <c r="AV16" i="12"/>
  <c r="AW16" i="12"/>
  <c r="AX16" i="12"/>
  <c r="AY16" i="12"/>
  <c r="AZ16" i="12"/>
  <c r="BA16" i="12"/>
  <c r="BB16" i="12"/>
  <c r="BC16" i="12"/>
  <c r="BD16" i="12"/>
  <c r="BE16" i="12"/>
  <c r="AF17" i="12"/>
  <c r="AG17" i="12"/>
  <c r="AH17" i="12"/>
  <c r="AI17" i="12"/>
  <c r="AJ17" i="12"/>
  <c r="AK17" i="12"/>
  <c r="AL17" i="12"/>
  <c r="AM17" i="12"/>
  <c r="AN17" i="12"/>
  <c r="AO17" i="12"/>
  <c r="AP17" i="12"/>
  <c r="AQ17" i="12"/>
  <c r="AR17" i="12"/>
  <c r="AS17" i="12"/>
  <c r="AT17" i="12"/>
  <c r="AU17" i="12"/>
  <c r="AV17" i="12"/>
  <c r="AW17" i="12"/>
  <c r="AX17" i="12"/>
  <c r="AY17" i="12"/>
  <c r="AZ17" i="12"/>
  <c r="BA17" i="12"/>
  <c r="BB17" i="12"/>
  <c r="BC17" i="12"/>
  <c r="BD17" i="12"/>
  <c r="BE17" i="12"/>
  <c r="AF18" i="12"/>
  <c r="AG18" i="12"/>
  <c r="AH18" i="12"/>
  <c r="AI18" i="12"/>
  <c r="AJ18" i="12"/>
  <c r="AK18" i="12"/>
  <c r="AL18" i="12"/>
  <c r="AM18" i="12"/>
  <c r="AN18" i="12"/>
  <c r="AO18" i="12"/>
  <c r="AP18" i="12"/>
  <c r="AQ18" i="12"/>
  <c r="AR18" i="12"/>
  <c r="AS18" i="12"/>
  <c r="AT18" i="12"/>
  <c r="AU18" i="12"/>
  <c r="AV18" i="12"/>
  <c r="AW18" i="12"/>
  <c r="AX18" i="12"/>
  <c r="AY18" i="12"/>
  <c r="AZ18" i="12"/>
  <c r="BA18" i="12"/>
  <c r="BB18" i="12"/>
  <c r="BC18" i="12"/>
  <c r="BD18" i="12"/>
  <c r="BE18" i="12"/>
  <c r="AF19" i="12"/>
  <c r="AG19" i="12"/>
  <c r="AH19" i="12"/>
  <c r="AI19" i="12"/>
  <c r="AJ19" i="12"/>
  <c r="AK19" i="12"/>
  <c r="AL19" i="12"/>
  <c r="AM19" i="12"/>
  <c r="AN19" i="12"/>
  <c r="AO19" i="12"/>
  <c r="AP19" i="12"/>
  <c r="AQ19" i="12"/>
  <c r="AR19" i="12"/>
  <c r="AS19" i="12"/>
  <c r="AT19" i="12"/>
  <c r="AU19" i="12"/>
  <c r="AV19" i="12"/>
  <c r="AW19" i="12"/>
  <c r="AX19" i="12"/>
  <c r="AY19" i="12"/>
  <c r="AZ19" i="12"/>
  <c r="BA19" i="12"/>
  <c r="BB19" i="12"/>
  <c r="BC19" i="12"/>
  <c r="BD19" i="12"/>
  <c r="BE19" i="12"/>
  <c r="AF20" i="12"/>
  <c r="AG20" i="12"/>
  <c r="AH20" i="12"/>
  <c r="AI20" i="12"/>
  <c r="AJ20" i="12"/>
  <c r="AK20" i="12"/>
  <c r="AL20" i="12"/>
  <c r="AM20" i="12"/>
  <c r="AN20" i="12"/>
  <c r="AO20" i="12"/>
  <c r="AP20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BC20" i="12"/>
  <c r="BD20" i="12"/>
  <c r="BE20" i="12"/>
  <c r="AF21" i="12"/>
  <c r="AG21" i="12"/>
  <c r="AH21" i="12"/>
  <c r="AI21" i="12"/>
  <c r="AJ21" i="12"/>
  <c r="AK21" i="12"/>
  <c r="AL21" i="12"/>
  <c r="AM21" i="12"/>
  <c r="AN21" i="12"/>
  <c r="AO21" i="12"/>
  <c r="AP21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BC21" i="12"/>
  <c r="BD21" i="12"/>
  <c r="BE21" i="12"/>
  <c r="AF22" i="12"/>
  <c r="AG22" i="12"/>
  <c r="AH22" i="12"/>
  <c r="AI22" i="12"/>
  <c r="AJ22" i="12"/>
  <c r="AK22" i="12"/>
  <c r="AL22" i="12"/>
  <c r="AM22" i="12"/>
  <c r="AN22" i="12"/>
  <c r="AO22" i="12"/>
  <c r="AP22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BC22" i="12"/>
  <c r="BD22" i="12"/>
  <c r="BE22" i="12"/>
  <c r="AF23" i="12"/>
  <c r="AG23" i="12"/>
  <c r="AH23" i="12"/>
  <c r="AI23" i="12"/>
  <c r="AJ23" i="12"/>
  <c r="AK23" i="12"/>
  <c r="AL23" i="12"/>
  <c r="AM23" i="12"/>
  <c r="AN23" i="12"/>
  <c r="AO23" i="12"/>
  <c r="AP23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BC23" i="12"/>
  <c r="BD23" i="12"/>
  <c r="BE23" i="12"/>
  <c r="AF24" i="12"/>
  <c r="AG24" i="12"/>
  <c r="AH24" i="12"/>
  <c r="AI24" i="12"/>
  <c r="AJ24" i="12"/>
  <c r="AK24" i="12"/>
  <c r="AL24" i="12"/>
  <c r="AM24" i="12"/>
  <c r="AN24" i="12"/>
  <c r="AO24" i="12"/>
  <c r="AP24" i="12"/>
  <c r="AQ24" i="12"/>
  <c r="AR24" i="12"/>
  <c r="AS24" i="12"/>
  <c r="AT24" i="12"/>
  <c r="AU24" i="12"/>
  <c r="AV24" i="12"/>
  <c r="AW24" i="12"/>
  <c r="AX24" i="12"/>
  <c r="AY24" i="12"/>
  <c r="AZ24" i="12"/>
  <c r="BA24" i="12"/>
  <c r="BB24" i="12"/>
  <c r="BC24" i="12"/>
  <c r="BD24" i="12"/>
  <c r="BE24" i="12"/>
  <c r="AF25" i="12"/>
  <c r="AG25" i="12"/>
  <c r="AH25" i="12"/>
  <c r="AI25" i="12"/>
  <c r="AJ25" i="12"/>
  <c r="AK25" i="12"/>
  <c r="AL25" i="12"/>
  <c r="AM25" i="12"/>
  <c r="AN25" i="12"/>
  <c r="AO25" i="12"/>
  <c r="AP25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BC25" i="12"/>
  <c r="BD25" i="12"/>
  <c r="BE25" i="12"/>
  <c r="AF26" i="12"/>
  <c r="AG26" i="12"/>
  <c r="AH26" i="12"/>
  <c r="AI26" i="12"/>
  <c r="AJ26" i="12"/>
  <c r="AK26" i="12"/>
  <c r="AL26" i="12"/>
  <c r="AM26" i="12"/>
  <c r="AN26" i="12"/>
  <c r="AO26" i="12"/>
  <c r="AP26" i="12"/>
  <c r="AQ26" i="12"/>
  <c r="AR26" i="12"/>
  <c r="AS26" i="12"/>
  <c r="AT26" i="12"/>
  <c r="AU26" i="12"/>
  <c r="AV26" i="12"/>
  <c r="AW26" i="12"/>
  <c r="AX26" i="12"/>
  <c r="AY26" i="12"/>
  <c r="AZ26" i="12"/>
  <c r="BA26" i="12"/>
  <c r="BB26" i="12"/>
  <c r="BC26" i="12"/>
  <c r="BD26" i="12"/>
  <c r="BE26" i="12"/>
  <c r="AF27" i="12"/>
  <c r="AG27" i="12"/>
  <c r="AH27" i="12"/>
  <c r="AI27" i="12"/>
  <c r="AJ27" i="12"/>
  <c r="AK27" i="12"/>
  <c r="AL27" i="12"/>
  <c r="AM27" i="12"/>
  <c r="AN27" i="12"/>
  <c r="AO27" i="12"/>
  <c r="AP27" i="12"/>
  <c r="AQ27" i="12"/>
  <c r="AR27" i="12"/>
  <c r="AS27" i="12"/>
  <c r="AT27" i="12"/>
  <c r="AU27" i="12"/>
  <c r="AV27" i="12"/>
  <c r="AW27" i="12"/>
  <c r="AX27" i="12"/>
  <c r="AY27" i="12"/>
  <c r="AZ27" i="12"/>
  <c r="BA27" i="12"/>
  <c r="BB27" i="12"/>
  <c r="BC27" i="12"/>
  <c r="BD27" i="12"/>
  <c r="BE27" i="12"/>
  <c r="AF28" i="12"/>
  <c r="AG28" i="12"/>
  <c r="AH28" i="12"/>
  <c r="AI28" i="12"/>
  <c r="AJ28" i="12"/>
  <c r="AK28" i="12"/>
  <c r="AL28" i="12"/>
  <c r="AM28" i="12"/>
  <c r="AN28" i="12"/>
  <c r="AO28" i="12"/>
  <c r="AP28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BC28" i="12"/>
  <c r="BD28" i="12"/>
  <c r="BE28" i="12"/>
  <c r="AF29" i="12"/>
  <c r="AG29" i="12"/>
  <c r="AH29" i="12"/>
  <c r="AI29" i="12"/>
  <c r="AJ29" i="12"/>
  <c r="AK29" i="12"/>
  <c r="AL29" i="12"/>
  <c r="AM29" i="12"/>
  <c r="AN29" i="12"/>
  <c r="AO29" i="12"/>
  <c r="AP29" i="12"/>
  <c r="AQ29" i="12"/>
  <c r="AR29" i="12"/>
  <c r="AS29" i="12"/>
  <c r="AT29" i="12"/>
  <c r="AU29" i="12"/>
  <c r="AV29" i="12"/>
  <c r="AW29" i="12"/>
  <c r="AX29" i="12"/>
  <c r="AY29" i="12"/>
  <c r="AZ29" i="12"/>
  <c r="BA29" i="12"/>
  <c r="BB29" i="12"/>
  <c r="BC29" i="12"/>
  <c r="BD29" i="12"/>
  <c r="BE29" i="12"/>
  <c r="AF30" i="12"/>
  <c r="AG30" i="12"/>
  <c r="AH30" i="12"/>
  <c r="AI30" i="12"/>
  <c r="AJ30" i="12"/>
  <c r="AK30" i="12"/>
  <c r="AL30" i="12"/>
  <c r="AM30" i="12"/>
  <c r="AN30" i="12"/>
  <c r="AO30" i="12"/>
  <c r="AP30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BC30" i="12"/>
  <c r="BD30" i="12"/>
  <c r="BE30" i="12"/>
  <c r="AF31" i="12"/>
  <c r="AG31" i="12"/>
  <c r="AH31" i="12"/>
  <c r="AI31" i="12"/>
  <c r="AJ31" i="12"/>
  <c r="AK31" i="12"/>
  <c r="AL31" i="12"/>
  <c r="AM31" i="12"/>
  <c r="AN31" i="12"/>
  <c r="AO31" i="12"/>
  <c r="AP31" i="12"/>
  <c r="AQ31" i="12"/>
  <c r="AR31" i="12"/>
  <c r="AS31" i="12"/>
  <c r="AT31" i="12"/>
  <c r="AU31" i="12"/>
  <c r="AV31" i="12"/>
  <c r="AW31" i="12"/>
  <c r="AX31" i="12"/>
  <c r="AY31" i="12"/>
  <c r="AZ31" i="12"/>
  <c r="BA31" i="12"/>
  <c r="BB31" i="12"/>
  <c r="BC31" i="12"/>
  <c r="BD31" i="12"/>
  <c r="BE31" i="12"/>
  <c r="AF32" i="12"/>
  <c r="AG32" i="12"/>
  <c r="AH32" i="12"/>
  <c r="AI32" i="12"/>
  <c r="AJ32" i="12"/>
  <c r="AK32" i="12"/>
  <c r="AL32" i="12"/>
  <c r="AM32" i="12"/>
  <c r="AN32" i="12"/>
  <c r="AO32" i="12"/>
  <c r="AP32" i="12"/>
  <c r="AQ32" i="12"/>
  <c r="AR32" i="12"/>
  <c r="AS32" i="12"/>
  <c r="AT32" i="12"/>
  <c r="AU32" i="12"/>
  <c r="AV32" i="12"/>
  <c r="AW32" i="12"/>
  <c r="AX32" i="12"/>
  <c r="AY32" i="12"/>
  <c r="AZ32" i="12"/>
  <c r="BA32" i="12"/>
  <c r="BB32" i="12"/>
  <c r="BC32" i="12"/>
  <c r="BD32" i="12"/>
  <c r="BE32" i="12"/>
  <c r="AF33" i="12"/>
  <c r="AG33" i="12"/>
  <c r="AH33" i="12"/>
  <c r="AI33" i="12"/>
  <c r="AJ33" i="12"/>
  <c r="AK33" i="12"/>
  <c r="AL33" i="12"/>
  <c r="AM33" i="12"/>
  <c r="AN33" i="12"/>
  <c r="AO33" i="12"/>
  <c r="AP33" i="12"/>
  <c r="AQ33" i="12"/>
  <c r="AR33" i="12"/>
  <c r="AS33" i="12"/>
  <c r="AT33" i="12"/>
  <c r="AU33" i="12"/>
  <c r="AV33" i="12"/>
  <c r="AW33" i="12"/>
  <c r="AX33" i="12"/>
  <c r="AY33" i="12"/>
  <c r="AZ33" i="12"/>
  <c r="BA33" i="12"/>
  <c r="BB33" i="12"/>
  <c r="BC33" i="12"/>
  <c r="BD33" i="12"/>
  <c r="BE33" i="12"/>
  <c r="AF34" i="12"/>
  <c r="AG34" i="12"/>
  <c r="AH34" i="12"/>
  <c r="AI34" i="12"/>
  <c r="AJ34" i="12"/>
  <c r="AK34" i="12"/>
  <c r="AL34" i="12"/>
  <c r="AM34" i="12"/>
  <c r="AN34" i="12"/>
  <c r="AO34" i="12"/>
  <c r="AP34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BC34" i="12"/>
  <c r="BD34" i="12"/>
  <c r="BE34" i="12"/>
  <c r="AF35" i="12"/>
  <c r="AG35" i="12"/>
  <c r="AH35" i="12"/>
  <c r="AI35" i="12"/>
  <c r="AJ35" i="12"/>
  <c r="AK35" i="12"/>
  <c r="AL35" i="12"/>
  <c r="AM35" i="12"/>
  <c r="AN35" i="12"/>
  <c r="AO35" i="12"/>
  <c r="AP35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BC35" i="12"/>
  <c r="BD35" i="12"/>
  <c r="BE35" i="12"/>
  <c r="AF36" i="12"/>
  <c r="AG36" i="12"/>
  <c r="AH36" i="12"/>
  <c r="AI36" i="12"/>
  <c r="AJ36" i="12"/>
  <c r="AK36" i="12"/>
  <c r="AL36" i="12"/>
  <c r="AM36" i="12"/>
  <c r="AN36" i="12"/>
  <c r="AO36" i="12"/>
  <c r="AP36" i="12"/>
  <c r="AQ36" i="12"/>
  <c r="AR36" i="12"/>
  <c r="AS36" i="12"/>
  <c r="AT36" i="12"/>
  <c r="AU36" i="12"/>
  <c r="AV36" i="12"/>
  <c r="AW36" i="12"/>
  <c r="AX36" i="12"/>
  <c r="AY36" i="12"/>
  <c r="AZ36" i="12"/>
  <c r="BA36" i="12"/>
  <c r="BB36" i="12"/>
  <c r="BC36" i="12"/>
  <c r="BD36" i="12"/>
  <c r="BE36" i="12"/>
  <c r="AF37" i="12"/>
  <c r="AG37" i="12"/>
  <c r="AH37" i="12"/>
  <c r="AI37" i="12"/>
  <c r="AJ37" i="12"/>
  <c r="AK37" i="12"/>
  <c r="AL37" i="12"/>
  <c r="AM37" i="12"/>
  <c r="AN37" i="12"/>
  <c r="AO37" i="12"/>
  <c r="AP37" i="12"/>
  <c r="AQ37" i="12"/>
  <c r="AR37" i="12"/>
  <c r="AS37" i="12"/>
  <c r="AT37" i="12"/>
  <c r="AU37" i="12"/>
  <c r="AV37" i="12"/>
  <c r="AW37" i="12"/>
  <c r="AX37" i="12"/>
  <c r="AY37" i="12"/>
  <c r="AZ37" i="12"/>
  <c r="BA37" i="12"/>
  <c r="BB37" i="12"/>
  <c r="BC37" i="12"/>
  <c r="BD37" i="12"/>
  <c r="BE37" i="12"/>
  <c r="AF38" i="12"/>
  <c r="AG38" i="12"/>
  <c r="AH38" i="12"/>
  <c r="AI38" i="12"/>
  <c r="AJ38" i="12"/>
  <c r="AK38" i="12"/>
  <c r="AL38" i="12"/>
  <c r="AM38" i="12"/>
  <c r="AN38" i="12"/>
  <c r="AO38" i="12"/>
  <c r="AP38" i="12"/>
  <c r="AQ38" i="12"/>
  <c r="AR38" i="12"/>
  <c r="AS38" i="12"/>
  <c r="AT38" i="12"/>
  <c r="AU38" i="12"/>
  <c r="AV38" i="12"/>
  <c r="AW38" i="12"/>
  <c r="AX38" i="12"/>
  <c r="AY38" i="12"/>
  <c r="AZ38" i="12"/>
  <c r="BA38" i="12"/>
  <c r="BB38" i="12"/>
  <c r="BC38" i="12"/>
  <c r="BD38" i="12"/>
  <c r="BE38" i="12"/>
  <c r="AF39" i="12"/>
  <c r="AG39" i="12"/>
  <c r="AH39" i="12"/>
  <c r="AI39" i="12"/>
  <c r="AJ39" i="12"/>
  <c r="AK39" i="12"/>
  <c r="AL39" i="12"/>
  <c r="AM39" i="12"/>
  <c r="AN39" i="12"/>
  <c r="AO39" i="12"/>
  <c r="AP39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BC39" i="12"/>
  <c r="BD39" i="12"/>
  <c r="BE39" i="12"/>
  <c r="AF40" i="12"/>
  <c r="AG40" i="12"/>
  <c r="AH40" i="12"/>
  <c r="AI40" i="12"/>
  <c r="AJ40" i="12"/>
  <c r="AK40" i="12"/>
  <c r="AL40" i="12"/>
  <c r="AM40" i="12"/>
  <c r="AN40" i="12"/>
  <c r="AO40" i="12"/>
  <c r="AP40" i="12"/>
  <c r="AQ40" i="12"/>
  <c r="AR40" i="12"/>
  <c r="AS40" i="12"/>
  <c r="AT40" i="12"/>
  <c r="AU40" i="12"/>
  <c r="AV40" i="12"/>
  <c r="AW40" i="12"/>
  <c r="AX40" i="12"/>
  <c r="AY40" i="12"/>
  <c r="AZ40" i="12"/>
  <c r="BA40" i="12"/>
  <c r="BB40" i="12"/>
  <c r="BC40" i="12"/>
  <c r="BD40" i="12"/>
  <c r="BE40" i="12"/>
  <c r="AF41" i="12"/>
  <c r="AG41" i="12"/>
  <c r="AH41" i="12"/>
  <c r="AI41" i="12"/>
  <c r="AJ41" i="12"/>
  <c r="AK41" i="12"/>
  <c r="AL41" i="12"/>
  <c r="AM41" i="12"/>
  <c r="AN41" i="12"/>
  <c r="AO41" i="12"/>
  <c r="AP41" i="12"/>
  <c r="AQ41" i="12"/>
  <c r="AR41" i="12"/>
  <c r="AS41" i="12"/>
  <c r="AT41" i="12"/>
  <c r="AU41" i="12"/>
  <c r="AV41" i="12"/>
  <c r="AW41" i="12"/>
  <c r="AX41" i="12"/>
  <c r="AY41" i="12"/>
  <c r="AZ41" i="12"/>
  <c r="BA41" i="12"/>
  <c r="BB41" i="12"/>
  <c r="BC41" i="12"/>
  <c r="BD41" i="12"/>
  <c r="BE41" i="12"/>
  <c r="AF42" i="12"/>
  <c r="AG42" i="12"/>
  <c r="AH42" i="12"/>
  <c r="AI42" i="12"/>
  <c r="AJ42" i="12"/>
  <c r="AK42" i="12"/>
  <c r="AL42" i="12"/>
  <c r="AM42" i="12"/>
  <c r="AN42" i="12"/>
  <c r="AO42" i="12"/>
  <c r="AP42" i="12"/>
  <c r="AQ42" i="12"/>
  <c r="AR42" i="12"/>
  <c r="AS42" i="12"/>
  <c r="AT42" i="12"/>
  <c r="AU42" i="12"/>
  <c r="AV42" i="12"/>
  <c r="AW42" i="12"/>
  <c r="AX42" i="12"/>
  <c r="AY42" i="12"/>
  <c r="AZ42" i="12"/>
  <c r="BA42" i="12"/>
  <c r="BB42" i="12"/>
  <c r="BC42" i="12"/>
  <c r="BD42" i="12"/>
  <c r="BE42" i="12"/>
  <c r="AF43" i="12"/>
  <c r="AG43" i="12"/>
  <c r="AH43" i="12"/>
  <c r="AI43" i="12"/>
  <c r="AJ43" i="12"/>
  <c r="AK43" i="12"/>
  <c r="AL43" i="12"/>
  <c r="AM43" i="12"/>
  <c r="AN43" i="12"/>
  <c r="AO43" i="12"/>
  <c r="AP43" i="12"/>
  <c r="AQ43" i="12"/>
  <c r="AR43" i="12"/>
  <c r="AS43" i="12"/>
  <c r="AT43" i="12"/>
  <c r="AU43" i="12"/>
  <c r="AV43" i="12"/>
  <c r="AW43" i="12"/>
  <c r="AX43" i="12"/>
  <c r="AY43" i="12"/>
  <c r="AZ43" i="12"/>
  <c r="BA43" i="12"/>
  <c r="BB43" i="12"/>
  <c r="BC43" i="12"/>
  <c r="BD43" i="12"/>
  <c r="BE43" i="12"/>
  <c r="AF44" i="12"/>
  <c r="AG44" i="12"/>
  <c r="AH44" i="12"/>
  <c r="AI44" i="12"/>
  <c r="AJ44" i="12"/>
  <c r="AK44" i="12"/>
  <c r="AL44" i="12"/>
  <c r="AM44" i="12"/>
  <c r="AN44" i="12"/>
  <c r="AO44" i="12"/>
  <c r="AP44" i="12"/>
  <c r="AQ44" i="12"/>
  <c r="AR44" i="12"/>
  <c r="AS44" i="12"/>
  <c r="AT44" i="12"/>
  <c r="AU44" i="12"/>
  <c r="AV44" i="12"/>
  <c r="AW44" i="12"/>
  <c r="AX44" i="12"/>
  <c r="AY44" i="12"/>
  <c r="AZ44" i="12"/>
  <c r="BA44" i="12"/>
  <c r="BB44" i="12"/>
  <c r="BC44" i="12"/>
  <c r="BD44" i="12"/>
  <c r="BE44" i="12"/>
  <c r="AF45" i="12"/>
  <c r="AG45" i="12"/>
  <c r="AH45" i="12"/>
  <c r="AI45" i="12"/>
  <c r="AJ45" i="12"/>
  <c r="AK45" i="12"/>
  <c r="AL45" i="12"/>
  <c r="AM45" i="12"/>
  <c r="AN45" i="12"/>
  <c r="AO45" i="12"/>
  <c r="AP45" i="12"/>
  <c r="AQ45" i="12"/>
  <c r="AR45" i="12"/>
  <c r="AS45" i="12"/>
  <c r="AT45" i="12"/>
  <c r="AU45" i="12"/>
  <c r="AV45" i="12"/>
  <c r="AW45" i="12"/>
  <c r="AX45" i="12"/>
  <c r="AY45" i="12"/>
  <c r="AZ45" i="12"/>
  <c r="BA45" i="12"/>
  <c r="BB45" i="12"/>
  <c r="BC45" i="12"/>
  <c r="BD45" i="12"/>
  <c r="BE45" i="12"/>
  <c r="AF46" i="12"/>
  <c r="AG46" i="12"/>
  <c r="AH46" i="12"/>
  <c r="AI46" i="12"/>
  <c r="AJ46" i="12"/>
  <c r="AK46" i="12"/>
  <c r="AL46" i="12"/>
  <c r="AM46" i="12"/>
  <c r="AN46" i="12"/>
  <c r="AO46" i="12"/>
  <c r="AP46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BC46" i="12"/>
  <c r="BD46" i="12"/>
  <c r="BE46" i="12"/>
  <c r="AF47" i="12"/>
  <c r="AG47" i="12"/>
  <c r="AH47" i="12"/>
  <c r="AI47" i="12"/>
  <c r="AJ47" i="12"/>
  <c r="AK47" i="12"/>
  <c r="AL47" i="12"/>
  <c r="AM47" i="12"/>
  <c r="AN47" i="12"/>
  <c r="AO47" i="12"/>
  <c r="AP47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BC47" i="12"/>
  <c r="BD47" i="12"/>
  <c r="BE47" i="12"/>
  <c r="AF48" i="12"/>
  <c r="AG48" i="12"/>
  <c r="AH48" i="12"/>
  <c r="AI48" i="12"/>
  <c r="AJ48" i="12"/>
  <c r="AK48" i="12"/>
  <c r="AL48" i="12"/>
  <c r="AM48" i="12"/>
  <c r="AN48" i="12"/>
  <c r="AO48" i="12"/>
  <c r="AP48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BC48" i="12"/>
  <c r="BD48" i="12"/>
  <c r="BE48" i="12"/>
  <c r="AF49" i="12"/>
  <c r="AG49" i="12"/>
  <c r="AH49" i="12"/>
  <c r="AI49" i="12"/>
  <c r="AJ49" i="12"/>
  <c r="AK49" i="12"/>
  <c r="AL49" i="12"/>
  <c r="AM49" i="12"/>
  <c r="AN49" i="12"/>
  <c r="AO49" i="12"/>
  <c r="AP49" i="12"/>
  <c r="AQ49" i="12"/>
  <c r="AR49" i="12"/>
  <c r="AS49" i="12"/>
  <c r="AT49" i="12"/>
  <c r="AU49" i="12"/>
  <c r="AV49" i="12"/>
  <c r="AW49" i="12"/>
  <c r="AX49" i="12"/>
  <c r="AY49" i="12"/>
  <c r="AZ49" i="12"/>
  <c r="BA49" i="12"/>
  <c r="BB49" i="12"/>
  <c r="BC49" i="12"/>
  <c r="BD49" i="12"/>
  <c r="BE49" i="12"/>
  <c r="AF50" i="12"/>
  <c r="AG50" i="12"/>
  <c r="AH50" i="12"/>
  <c r="AI50" i="12"/>
  <c r="AJ50" i="12"/>
  <c r="AK50" i="12"/>
  <c r="AL50" i="12"/>
  <c r="AM50" i="12"/>
  <c r="AN50" i="12"/>
  <c r="AO50" i="12"/>
  <c r="AP50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BC50" i="12"/>
  <c r="BD50" i="12"/>
  <c r="BE50" i="12"/>
  <c r="F4" i="12"/>
  <c r="G4" i="12"/>
  <c r="H4" i="12"/>
  <c r="I4" i="12"/>
  <c r="J4" i="12"/>
  <c r="K4" i="12"/>
  <c r="L4" i="12"/>
  <c r="M4" i="12"/>
  <c r="N4" i="12"/>
  <c r="O4" i="12"/>
  <c r="P4" i="12"/>
  <c r="Q4" i="12"/>
  <c r="R4" i="12"/>
  <c r="S4" i="12"/>
  <c r="T4" i="12"/>
  <c r="U4" i="12"/>
  <c r="V4" i="12"/>
  <c r="W4" i="12"/>
  <c r="X4" i="12"/>
  <c r="Y4" i="12"/>
  <c r="Z4" i="12"/>
  <c r="AA4" i="12"/>
  <c r="AB4" i="12"/>
  <c r="AC4" i="12"/>
  <c r="AD4" i="12"/>
  <c r="AE4" i="12"/>
  <c r="F5" i="12"/>
  <c r="G5" i="12"/>
  <c r="H5" i="12"/>
  <c r="I5" i="12"/>
  <c r="J5" i="12"/>
  <c r="K5" i="12"/>
  <c r="L5" i="12"/>
  <c r="M5" i="12"/>
  <c r="N5" i="12"/>
  <c r="O5" i="12"/>
  <c r="P5" i="12"/>
  <c r="Q5" i="12"/>
  <c r="R5" i="12"/>
  <c r="S5" i="12"/>
  <c r="T5" i="12"/>
  <c r="U5" i="12"/>
  <c r="V5" i="12"/>
  <c r="W5" i="12"/>
  <c r="X5" i="12"/>
  <c r="Y5" i="12"/>
  <c r="Z5" i="12"/>
  <c r="AA5" i="12"/>
  <c r="AB5" i="12"/>
  <c r="AC5" i="12"/>
  <c r="AD5" i="12"/>
  <c r="AE5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V6" i="12"/>
  <c r="W6" i="12"/>
  <c r="X6" i="12"/>
  <c r="Y6" i="12"/>
  <c r="Z6" i="12"/>
  <c r="AA6" i="12"/>
  <c r="AB6" i="12"/>
  <c r="AC6" i="12"/>
  <c r="AD6" i="12"/>
  <c r="AE6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W7" i="12"/>
  <c r="X7" i="12"/>
  <c r="Y7" i="12"/>
  <c r="Z7" i="12"/>
  <c r="AA7" i="12"/>
  <c r="AB7" i="12"/>
  <c r="AC7" i="12"/>
  <c r="AD7" i="12"/>
  <c r="AE7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X8" i="12"/>
  <c r="Y8" i="12"/>
  <c r="Z8" i="12"/>
  <c r="AA8" i="12"/>
  <c r="AB8" i="12"/>
  <c r="AC8" i="12"/>
  <c r="AD8" i="12"/>
  <c r="AE8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Z9" i="12"/>
  <c r="AA9" i="12"/>
  <c r="AB9" i="12"/>
  <c r="AC9" i="12"/>
  <c r="AD9" i="12"/>
  <c r="AE9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X10" i="12"/>
  <c r="Y10" i="12"/>
  <c r="Z10" i="12"/>
  <c r="AA10" i="12"/>
  <c r="AB10" i="12"/>
  <c r="AC10" i="12"/>
  <c r="AD10" i="12"/>
  <c r="AE10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Z11" i="12"/>
  <c r="AA11" i="12"/>
  <c r="AB11" i="12"/>
  <c r="AC11" i="12"/>
  <c r="AD11" i="12"/>
  <c r="AE11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Y12" i="12"/>
  <c r="Z12" i="12"/>
  <c r="AA12" i="12"/>
  <c r="AB12" i="12"/>
  <c r="AC12" i="12"/>
  <c r="AD12" i="12"/>
  <c r="AE12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X13" i="12"/>
  <c r="Y13" i="12"/>
  <c r="Z13" i="12"/>
  <c r="AA13" i="12"/>
  <c r="AB13" i="12"/>
  <c r="AC13" i="12"/>
  <c r="AD13" i="12"/>
  <c r="AE13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V14" i="12"/>
  <c r="W14" i="12"/>
  <c r="X14" i="12"/>
  <c r="Y14" i="12"/>
  <c r="Z14" i="12"/>
  <c r="AA14" i="12"/>
  <c r="AB14" i="12"/>
  <c r="AC14" i="12"/>
  <c r="AD14" i="12"/>
  <c r="AE14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Z15" i="12"/>
  <c r="AA15" i="12"/>
  <c r="AB15" i="12"/>
  <c r="AC15" i="12"/>
  <c r="AD15" i="12"/>
  <c r="AE15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AA18" i="12"/>
  <c r="AB18" i="12"/>
  <c r="AC18" i="12"/>
  <c r="AD18" i="12"/>
  <c r="AE18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V19" i="12"/>
  <c r="W19" i="12"/>
  <c r="X19" i="12"/>
  <c r="Y19" i="12"/>
  <c r="Z19" i="12"/>
  <c r="AA19" i="12"/>
  <c r="AB19" i="12"/>
  <c r="AC19" i="12"/>
  <c r="AD19" i="12"/>
  <c r="AE19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AB20" i="12"/>
  <c r="AC20" i="12"/>
  <c r="AD20" i="12"/>
  <c r="AE20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W21" i="12"/>
  <c r="X21" i="12"/>
  <c r="Y21" i="12"/>
  <c r="Z21" i="12"/>
  <c r="AA21" i="12"/>
  <c r="AB21" i="12"/>
  <c r="AC21" i="12"/>
  <c r="AD21" i="12"/>
  <c r="AE21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Z22" i="12"/>
  <c r="AA22" i="12"/>
  <c r="AB22" i="12"/>
  <c r="AC22" i="12"/>
  <c r="AD22" i="12"/>
  <c r="AE22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Y23" i="12"/>
  <c r="Z23" i="12"/>
  <c r="AA23" i="12"/>
  <c r="AB23" i="12"/>
  <c r="AC23" i="12"/>
  <c r="AD23" i="12"/>
  <c r="AE23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V24" i="12"/>
  <c r="W24" i="12"/>
  <c r="X24" i="12"/>
  <c r="Y24" i="12"/>
  <c r="Z24" i="12"/>
  <c r="AA24" i="12"/>
  <c r="AB24" i="12"/>
  <c r="AC24" i="12"/>
  <c r="AD24" i="12"/>
  <c r="AE24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V25" i="12"/>
  <c r="W25" i="12"/>
  <c r="X25" i="12"/>
  <c r="Y25" i="12"/>
  <c r="Z25" i="12"/>
  <c r="AA25" i="12"/>
  <c r="AB25" i="12"/>
  <c r="AC25" i="12"/>
  <c r="AD25" i="12"/>
  <c r="AE25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R26" i="12"/>
  <c r="S26" i="12"/>
  <c r="T26" i="12"/>
  <c r="U26" i="12"/>
  <c r="V26" i="12"/>
  <c r="W26" i="12"/>
  <c r="X26" i="12"/>
  <c r="Y26" i="12"/>
  <c r="Z26" i="12"/>
  <c r="AA26" i="12"/>
  <c r="AB26" i="12"/>
  <c r="AC26" i="12"/>
  <c r="AD26" i="12"/>
  <c r="AE26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U27" i="12"/>
  <c r="V27" i="12"/>
  <c r="W27" i="12"/>
  <c r="X27" i="12"/>
  <c r="Y27" i="12"/>
  <c r="Z27" i="12"/>
  <c r="AA27" i="12"/>
  <c r="AB27" i="12"/>
  <c r="AC27" i="12"/>
  <c r="AD27" i="12"/>
  <c r="AE27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V28" i="12"/>
  <c r="W28" i="12"/>
  <c r="X28" i="12"/>
  <c r="Y28" i="12"/>
  <c r="Z28" i="12"/>
  <c r="AA28" i="12"/>
  <c r="AB28" i="12"/>
  <c r="AC28" i="12"/>
  <c r="AD28" i="12"/>
  <c r="AE28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R29" i="12"/>
  <c r="S29" i="12"/>
  <c r="T29" i="12"/>
  <c r="U29" i="12"/>
  <c r="V29" i="12"/>
  <c r="W29" i="12"/>
  <c r="X29" i="12"/>
  <c r="Y29" i="12"/>
  <c r="Z29" i="12"/>
  <c r="AA29" i="12"/>
  <c r="AB29" i="12"/>
  <c r="AC29" i="12"/>
  <c r="AD29" i="12"/>
  <c r="AE29" i="12"/>
  <c r="F30" i="12"/>
  <c r="G30" i="12"/>
  <c r="H30" i="12"/>
  <c r="I30" i="12"/>
  <c r="J30" i="12"/>
  <c r="K30" i="12"/>
  <c r="L30" i="12"/>
  <c r="M30" i="12"/>
  <c r="N30" i="12"/>
  <c r="O30" i="12"/>
  <c r="P30" i="12"/>
  <c r="Q30" i="12"/>
  <c r="R30" i="12"/>
  <c r="S30" i="12"/>
  <c r="T30" i="12"/>
  <c r="U30" i="12"/>
  <c r="V30" i="12"/>
  <c r="W30" i="12"/>
  <c r="X30" i="12"/>
  <c r="Y30" i="12"/>
  <c r="Z30" i="12"/>
  <c r="AA30" i="12"/>
  <c r="AB30" i="12"/>
  <c r="AC30" i="12"/>
  <c r="AD30" i="12"/>
  <c r="AE30" i="12"/>
  <c r="F31" i="12"/>
  <c r="G31" i="12"/>
  <c r="H31" i="12"/>
  <c r="I31" i="12"/>
  <c r="J31" i="12"/>
  <c r="K31" i="12"/>
  <c r="L31" i="12"/>
  <c r="M31" i="12"/>
  <c r="N31" i="12"/>
  <c r="O31" i="12"/>
  <c r="P31" i="12"/>
  <c r="Q31" i="12"/>
  <c r="R31" i="12"/>
  <c r="S31" i="12"/>
  <c r="T31" i="12"/>
  <c r="U31" i="12"/>
  <c r="V31" i="12"/>
  <c r="W31" i="12"/>
  <c r="X31" i="12"/>
  <c r="Y31" i="12"/>
  <c r="Z31" i="12"/>
  <c r="AA31" i="12"/>
  <c r="AB31" i="12"/>
  <c r="AC31" i="12"/>
  <c r="AD31" i="12"/>
  <c r="AE31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R32" i="12"/>
  <c r="S32" i="12"/>
  <c r="T32" i="12"/>
  <c r="U32" i="12"/>
  <c r="V32" i="12"/>
  <c r="W32" i="12"/>
  <c r="X32" i="12"/>
  <c r="Y32" i="12"/>
  <c r="Z32" i="12"/>
  <c r="AA32" i="12"/>
  <c r="AB32" i="12"/>
  <c r="AC32" i="12"/>
  <c r="AD32" i="12"/>
  <c r="AE32" i="12"/>
  <c r="F33" i="12"/>
  <c r="G33" i="12"/>
  <c r="H33" i="12"/>
  <c r="I33" i="12"/>
  <c r="J33" i="12"/>
  <c r="K33" i="12"/>
  <c r="L33" i="12"/>
  <c r="M33" i="12"/>
  <c r="N33" i="12"/>
  <c r="O33" i="12"/>
  <c r="P33" i="12"/>
  <c r="Q33" i="12"/>
  <c r="R33" i="12"/>
  <c r="S33" i="12"/>
  <c r="T33" i="12"/>
  <c r="U33" i="12"/>
  <c r="V33" i="12"/>
  <c r="W33" i="12"/>
  <c r="X33" i="12"/>
  <c r="Y33" i="12"/>
  <c r="Z33" i="12"/>
  <c r="AA33" i="12"/>
  <c r="AB33" i="12"/>
  <c r="AC33" i="12"/>
  <c r="AD33" i="12"/>
  <c r="AE33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R34" i="12"/>
  <c r="S34" i="12"/>
  <c r="T34" i="12"/>
  <c r="U34" i="12"/>
  <c r="V34" i="12"/>
  <c r="W34" i="12"/>
  <c r="X34" i="12"/>
  <c r="Y34" i="12"/>
  <c r="Z34" i="12"/>
  <c r="AA34" i="12"/>
  <c r="AB34" i="12"/>
  <c r="AC34" i="12"/>
  <c r="AD34" i="12"/>
  <c r="AE34" i="12"/>
  <c r="F35" i="12"/>
  <c r="G35" i="12"/>
  <c r="H35" i="12"/>
  <c r="I35" i="12"/>
  <c r="J35" i="12"/>
  <c r="K35" i="12"/>
  <c r="L35" i="12"/>
  <c r="M35" i="12"/>
  <c r="N35" i="12"/>
  <c r="O35" i="12"/>
  <c r="P35" i="12"/>
  <c r="Q35" i="12"/>
  <c r="R35" i="12"/>
  <c r="S35" i="12"/>
  <c r="T35" i="12"/>
  <c r="U35" i="12"/>
  <c r="V35" i="12"/>
  <c r="W35" i="12"/>
  <c r="X35" i="12"/>
  <c r="Y35" i="12"/>
  <c r="Z35" i="12"/>
  <c r="AA35" i="12"/>
  <c r="AB35" i="12"/>
  <c r="AC35" i="12"/>
  <c r="AD35" i="12"/>
  <c r="AE35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U36" i="12"/>
  <c r="V36" i="12"/>
  <c r="W36" i="12"/>
  <c r="X36" i="12"/>
  <c r="Y36" i="12"/>
  <c r="Z36" i="12"/>
  <c r="AA36" i="12"/>
  <c r="AB36" i="12"/>
  <c r="AC36" i="12"/>
  <c r="AD36" i="12"/>
  <c r="AE36" i="12"/>
  <c r="F37" i="12"/>
  <c r="G37" i="12"/>
  <c r="H37" i="12"/>
  <c r="I37" i="12"/>
  <c r="J37" i="12"/>
  <c r="K37" i="12"/>
  <c r="L37" i="12"/>
  <c r="M37" i="12"/>
  <c r="N37" i="12"/>
  <c r="O37" i="12"/>
  <c r="P37" i="12"/>
  <c r="Q37" i="12"/>
  <c r="R37" i="12"/>
  <c r="S37" i="12"/>
  <c r="T37" i="12"/>
  <c r="U37" i="12"/>
  <c r="V37" i="12"/>
  <c r="W37" i="12"/>
  <c r="X37" i="12"/>
  <c r="Y37" i="12"/>
  <c r="Z37" i="12"/>
  <c r="AA37" i="12"/>
  <c r="AB37" i="12"/>
  <c r="AC37" i="12"/>
  <c r="AD37" i="12"/>
  <c r="AE37" i="12"/>
  <c r="F38" i="12"/>
  <c r="G38" i="12"/>
  <c r="H38" i="12"/>
  <c r="I38" i="12"/>
  <c r="J38" i="12"/>
  <c r="K38" i="12"/>
  <c r="L38" i="12"/>
  <c r="M38" i="12"/>
  <c r="N38" i="12"/>
  <c r="O38" i="12"/>
  <c r="P38" i="12"/>
  <c r="Q38" i="12"/>
  <c r="R38" i="12"/>
  <c r="S38" i="12"/>
  <c r="T38" i="12"/>
  <c r="U38" i="12"/>
  <c r="V38" i="12"/>
  <c r="W38" i="12"/>
  <c r="X38" i="12"/>
  <c r="Y38" i="12"/>
  <c r="Z38" i="12"/>
  <c r="AA38" i="12"/>
  <c r="AB38" i="12"/>
  <c r="AC38" i="12"/>
  <c r="AD38" i="12"/>
  <c r="AE38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V39" i="12"/>
  <c r="W39" i="12"/>
  <c r="X39" i="12"/>
  <c r="Y39" i="12"/>
  <c r="Z39" i="12"/>
  <c r="AA39" i="12"/>
  <c r="AB39" i="12"/>
  <c r="AC39" i="12"/>
  <c r="AD39" i="12"/>
  <c r="AE39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R40" i="12"/>
  <c r="S40" i="12"/>
  <c r="T40" i="12"/>
  <c r="U40" i="12"/>
  <c r="V40" i="12"/>
  <c r="W40" i="12"/>
  <c r="X40" i="12"/>
  <c r="Y40" i="12"/>
  <c r="Z40" i="12"/>
  <c r="AA40" i="12"/>
  <c r="AB40" i="12"/>
  <c r="AC40" i="12"/>
  <c r="AD40" i="12"/>
  <c r="AE40" i="12"/>
  <c r="F41" i="12"/>
  <c r="G41" i="12"/>
  <c r="H41" i="12"/>
  <c r="I41" i="12"/>
  <c r="J41" i="12"/>
  <c r="K41" i="12"/>
  <c r="L41" i="12"/>
  <c r="M41" i="12"/>
  <c r="N41" i="12"/>
  <c r="O41" i="12"/>
  <c r="P41" i="12"/>
  <c r="Q41" i="12"/>
  <c r="R41" i="12"/>
  <c r="S41" i="12"/>
  <c r="T41" i="12"/>
  <c r="U41" i="12"/>
  <c r="V41" i="12"/>
  <c r="W41" i="12"/>
  <c r="X41" i="12"/>
  <c r="Y41" i="12"/>
  <c r="Z41" i="12"/>
  <c r="AA41" i="12"/>
  <c r="AB41" i="12"/>
  <c r="AC41" i="12"/>
  <c r="AD41" i="12"/>
  <c r="AE41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R42" i="12"/>
  <c r="S42" i="12"/>
  <c r="T42" i="12"/>
  <c r="U42" i="12"/>
  <c r="V42" i="12"/>
  <c r="W42" i="12"/>
  <c r="X42" i="12"/>
  <c r="Y42" i="12"/>
  <c r="Z42" i="12"/>
  <c r="AA42" i="12"/>
  <c r="AB42" i="12"/>
  <c r="AC42" i="12"/>
  <c r="AD42" i="12"/>
  <c r="AE42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R43" i="12"/>
  <c r="S43" i="12"/>
  <c r="T43" i="12"/>
  <c r="U43" i="12"/>
  <c r="V43" i="12"/>
  <c r="W43" i="12"/>
  <c r="X43" i="12"/>
  <c r="Y43" i="12"/>
  <c r="Z43" i="12"/>
  <c r="AA43" i="12"/>
  <c r="AB43" i="12"/>
  <c r="AC43" i="12"/>
  <c r="AD43" i="12"/>
  <c r="AE43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S44" i="12"/>
  <c r="T44" i="12"/>
  <c r="U44" i="12"/>
  <c r="V44" i="12"/>
  <c r="W44" i="12"/>
  <c r="X44" i="12"/>
  <c r="Y44" i="12"/>
  <c r="Z44" i="12"/>
  <c r="AA44" i="12"/>
  <c r="AB44" i="12"/>
  <c r="AC44" i="12"/>
  <c r="AD44" i="12"/>
  <c r="AE44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R45" i="12"/>
  <c r="S45" i="12"/>
  <c r="T45" i="12"/>
  <c r="U45" i="12"/>
  <c r="V45" i="12"/>
  <c r="W45" i="12"/>
  <c r="X45" i="12"/>
  <c r="Y45" i="12"/>
  <c r="Z45" i="12"/>
  <c r="AA45" i="12"/>
  <c r="AB45" i="12"/>
  <c r="AC45" i="12"/>
  <c r="AD45" i="12"/>
  <c r="AE45" i="12"/>
  <c r="F46" i="12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U46" i="12"/>
  <c r="V46" i="12"/>
  <c r="W46" i="12"/>
  <c r="X46" i="12"/>
  <c r="Y46" i="12"/>
  <c r="Z46" i="12"/>
  <c r="AA46" i="12"/>
  <c r="AB46" i="12"/>
  <c r="AC46" i="12"/>
  <c r="AD46" i="12"/>
  <c r="AE46" i="12"/>
  <c r="F47" i="12"/>
  <c r="G47" i="12"/>
  <c r="H47" i="12"/>
  <c r="I47" i="12"/>
  <c r="J47" i="12"/>
  <c r="K47" i="12"/>
  <c r="L47" i="12"/>
  <c r="M47" i="12"/>
  <c r="N47" i="12"/>
  <c r="O47" i="12"/>
  <c r="P47" i="12"/>
  <c r="Q47" i="12"/>
  <c r="R47" i="12"/>
  <c r="S47" i="12"/>
  <c r="T47" i="12"/>
  <c r="U47" i="12"/>
  <c r="V47" i="12"/>
  <c r="W47" i="12"/>
  <c r="X47" i="12"/>
  <c r="Y47" i="12"/>
  <c r="Z47" i="12"/>
  <c r="AA47" i="12"/>
  <c r="AB47" i="12"/>
  <c r="AC47" i="12"/>
  <c r="AD47" i="12"/>
  <c r="AE47" i="12"/>
  <c r="F48" i="12"/>
  <c r="G48" i="12"/>
  <c r="H48" i="12"/>
  <c r="I48" i="12"/>
  <c r="J48" i="12"/>
  <c r="K48" i="12"/>
  <c r="L48" i="12"/>
  <c r="M48" i="12"/>
  <c r="N48" i="12"/>
  <c r="O48" i="12"/>
  <c r="P48" i="12"/>
  <c r="Q48" i="12"/>
  <c r="R48" i="12"/>
  <c r="S48" i="12"/>
  <c r="T48" i="12"/>
  <c r="U48" i="12"/>
  <c r="V48" i="12"/>
  <c r="W48" i="12"/>
  <c r="X48" i="12"/>
  <c r="Y48" i="12"/>
  <c r="Z48" i="12"/>
  <c r="AA48" i="12"/>
  <c r="AB48" i="12"/>
  <c r="AC48" i="12"/>
  <c r="AD48" i="12"/>
  <c r="AE48" i="12"/>
  <c r="F49" i="12"/>
  <c r="G49" i="12"/>
  <c r="H49" i="12"/>
  <c r="I49" i="12"/>
  <c r="J49" i="12"/>
  <c r="K49" i="12"/>
  <c r="L49" i="12"/>
  <c r="M49" i="12"/>
  <c r="N49" i="12"/>
  <c r="O49" i="12"/>
  <c r="P49" i="12"/>
  <c r="Q49" i="12"/>
  <c r="R49" i="12"/>
  <c r="S49" i="12"/>
  <c r="T49" i="12"/>
  <c r="U49" i="12"/>
  <c r="V49" i="12"/>
  <c r="W49" i="12"/>
  <c r="X49" i="12"/>
  <c r="Y49" i="12"/>
  <c r="Z49" i="12"/>
  <c r="AA49" i="12"/>
  <c r="AB49" i="12"/>
  <c r="AC49" i="12"/>
  <c r="AD49" i="12"/>
  <c r="AE49" i="12"/>
  <c r="F50" i="12"/>
  <c r="G50" i="12"/>
  <c r="H50" i="12"/>
  <c r="I50" i="12"/>
  <c r="J50" i="12"/>
  <c r="K50" i="12"/>
  <c r="L50" i="12"/>
  <c r="M50" i="12"/>
  <c r="N50" i="12"/>
  <c r="O50" i="12"/>
  <c r="P50" i="12"/>
  <c r="Q50" i="12"/>
  <c r="R50" i="12"/>
  <c r="S50" i="12"/>
  <c r="T50" i="12"/>
  <c r="U50" i="12"/>
  <c r="V50" i="12"/>
  <c r="W50" i="12"/>
  <c r="X50" i="12"/>
  <c r="Y50" i="12"/>
  <c r="Z50" i="12"/>
  <c r="AA50" i="12"/>
  <c r="AB50" i="12"/>
  <c r="AC50" i="12"/>
  <c r="AD50" i="12"/>
  <c r="AE50" i="12"/>
  <c r="B6" i="12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C4" i="12"/>
  <c r="E4" i="12" s="1"/>
  <c r="D4" i="12"/>
  <c r="C5" i="12"/>
  <c r="E5" i="12" s="1"/>
  <c r="D5" i="12"/>
  <c r="C6" i="12"/>
  <c r="D6" i="12"/>
  <c r="E6" i="12"/>
  <c r="C7" i="12"/>
  <c r="D7" i="12"/>
  <c r="E7" i="12"/>
  <c r="C8" i="12"/>
  <c r="E8" i="12" s="1"/>
  <c r="D8" i="12"/>
  <c r="C9" i="12"/>
  <c r="E9" i="12" s="1"/>
  <c r="D9" i="12"/>
  <c r="C10" i="12"/>
  <c r="D10" i="12"/>
  <c r="E10" i="12"/>
  <c r="C11" i="12"/>
  <c r="D11" i="12"/>
  <c r="E11" i="12"/>
  <c r="C12" i="12"/>
  <c r="E12" i="12" s="1"/>
  <c r="D12" i="12"/>
  <c r="C13" i="12"/>
  <c r="E13" i="12" s="1"/>
  <c r="D13" i="12"/>
  <c r="C14" i="12"/>
  <c r="D14" i="12"/>
  <c r="E14" i="12"/>
  <c r="C15" i="12"/>
  <c r="D15" i="12"/>
  <c r="E15" i="12"/>
  <c r="C16" i="12"/>
  <c r="E16" i="12" s="1"/>
  <c r="D16" i="12"/>
  <c r="C17" i="12"/>
  <c r="E17" i="12" s="1"/>
  <c r="D17" i="12"/>
  <c r="C18" i="12"/>
  <c r="D18" i="12"/>
  <c r="E18" i="12"/>
  <c r="C19" i="12"/>
  <c r="D19" i="12"/>
  <c r="E19" i="12"/>
  <c r="C20" i="12"/>
  <c r="E20" i="12" s="1"/>
  <c r="D20" i="12"/>
  <c r="C21" i="12"/>
  <c r="E21" i="12" s="1"/>
  <c r="D21" i="12"/>
  <c r="C22" i="12"/>
  <c r="D22" i="12"/>
  <c r="E22" i="12"/>
  <c r="C23" i="12"/>
  <c r="D23" i="12"/>
  <c r="E23" i="12"/>
  <c r="C24" i="12"/>
  <c r="E24" i="12" s="1"/>
  <c r="D24" i="12"/>
  <c r="C25" i="12"/>
  <c r="E25" i="12" s="1"/>
  <c r="D25" i="12"/>
  <c r="C26" i="12"/>
  <c r="D26" i="12"/>
  <c r="E26" i="12"/>
  <c r="C27" i="12"/>
  <c r="D27" i="12"/>
  <c r="E27" i="12"/>
  <c r="C28" i="12"/>
  <c r="E28" i="12" s="1"/>
  <c r="D28" i="12"/>
  <c r="C29" i="12"/>
  <c r="E29" i="12" s="1"/>
  <c r="D29" i="12"/>
  <c r="C30" i="12"/>
  <c r="D30" i="12"/>
  <c r="E30" i="12"/>
  <c r="C31" i="12"/>
  <c r="D31" i="12"/>
  <c r="E31" i="12"/>
  <c r="C32" i="12"/>
  <c r="E32" i="12" s="1"/>
  <c r="D32" i="12"/>
  <c r="C33" i="12"/>
  <c r="E33" i="12" s="1"/>
  <c r="D33" i="12"/>
  <c r="C34" i="12"/>
  <c r="D34" i="12"/>
  <c r="E34" i="12"/>
  <c r="C35" i="12"/>
  <c r="D35" i="12"/>
  <c r="E35" i="12"/>
  <c r="C36" i="12"/>
  <c r="E36" i="12" s="1"/>
  <c r="D36" i="12"/>
  <c r="C37" i="12"/>
  <c r="E37" i="12" s="1"/>
  <c r="D37" i="12"/>
  <c r="C38" i="12"/>
  <c r="D38" i="12"/>
  <c r="E38" i="12"/>
  <c r="C39" i="12"/>
  <c r="D39" i="12"/>
  <c r="E39" i="12"/>
  <c r="C40" i="12"/>
  <c r="E40" i="12" s="1"/>
  <c r="D40" i="12"/>
  <c r="C41" i="12"/>
  <c r="E41" i="12" s="1"/>
  <c r="D41" i="12"/>
  <c r="C42" i="12"/>
  <c r="D42" i="12"/>
  <c r="E42" i="12"/>
  <c r="C43" i="12"/>
  <c r="D43" i="12"/>
  <c r="E43" i="12"/>
  <c r="C44" i="12"/>
  <c r="E44" i="12" s="1"/>
  <c r="D44" i="12"/>
  <c r="C45" i="12"/>
  <c r="E45" i="12" s="1"/>
  <c r="D45" i="12"/>
  <c r="C46" i="12"/>
  <c r="D46" i="12"/>
  <c r="E46" i="12"/>
  <c r="C47" i="12"/>
  <c r="D47" i="12"/>
  <c r="E47" i="12"/>
  <c r="C48" i="12"/>
  <c r="E48" i="12" s="1"/>
  <c r="D48" i="12"/>
  <c r="C49" i="12"/>
  <c r="E49" i="12" s="1"/>
  <c r="D49" i="12"/>
  <c r="C50" i="12"/>
  <c r="D50" i="12"/>
  <c r="E50" i="12"/>
  <c r="CK21" i="8"/>
  <c r="CK22" i="8"/>
  <c r="CK23" i="8"/>
  <c r="CK24" i="8"/>
  <c r="V21" i="15" s="1"/>
  <c r="CK25" i="8"/>
  <c r="CK26" i="8"/>
  <c r="CK27" i="8"/>
  <c r="CK29" i="8"/>
  <c r="DE6" i="8"/>
  <c r="DE7" i="8"/>
  <c r="DE8" i="8"/>
  <c r="DE9" i="8"/>
  <c r="AA6" i="15" s="1"/>
  <c r="DE10" i="8"/>
  <c r="DE11" i="8"/>
  <c r="DE12" i="8"/>
  <c r="DE13" i="8"/>
  <c r="AA10" i="15" s="1"/>
  <c r="DE14" i="8"/>
  <c r="DE15" i="8"/>
  <c r="DE16" i="8"/>
  <c r="DE17" i="8"/>
  <c r="AA14" i="15" s="1"/>
  <c r="DE18" i="8"/>
  <c r="DE19" i="8"/>
  <c r="DE20" i="8"/>
  <c r="DE21" i="8"/>
  <c r="AA18" i="15" s="1"/>
  <c r="DE22" i="8"/>
  <c r="DE23" i="8"/>
  <c r="DE24" i="8"/>
  <c r="DE25" i="8"/>
  <c r="AA22" i="15" s="1"/>
  <c r="DE26" i="8"/>
  <c r="DE27" i="8"/>
  <c r="DE29" i="8"/>
  <c r="DE30" i="8"/>
  <c r="DE31" i="8"/>
  <c r="DE32" i="8"/>
  <c r="DE33" i="8"/>
  <c r="DA6" i="8"/>
  <c r="DA7" i="8"/>
  <c r="DA8" i="8"/>
  <c r="Z5" i="15" s="1"/>
  <c r="DA9" i="8"/>
  <c r="DA10" i="8"/>
  <c r="DA11" i="8"/>
  <c r="DA12" i="8"/>
  <c r="Z9" i="15" s="1"/>
  <c r="DA13" i="8"/>
  <c r="Z10" i="15" s="1"/>
  <c r="DA14" i="8"/>
  <c r="DA15" i="8"/>
  <c r="DA16" i="8"/>
  <c r="Z13" i="15" s="1"/>
  <c r="DA17" i="8"/>
  <c r="Z14" i="15" s="1"/>
  <c r="DA18" i="8"/>
  <c r="DA19" i="8"/>
  <c r="Z16" i="15" s="1"/>
  <c r="DA20" i="8"/>
  <c r="DA21" i="8"/>
  <c r="DA22" i="8"/>
  <c r="DA23" i="8"/>
  <c r="DA24" i="8"/>
  <c r="Z21" i="15" s="1"/>
  <c r="DA25" i="8"/>
  <c r="Z22" i="15" s="1"/>
  <c r="DA26" i="8"/>
  <c r="DA27" i="8"/>
  <c r="DA29" i="8"/>
  <c r="DA30" i="8"/>
  <c r="DA31" i="8"/>
  <c r="DA32" i="8"/>
  <c r="DA33" i="8"/>
  <c r="CW6" i="8"/>
  <c r="CW7" i="8"/>
  <c r="CW8" i="8"/>
  <c r="CW9" i="8"/>
  <c r="Y6" i="15" s="1"/>
  <c r="CW10" i="8"/>
  <c r="CW11" i="8"/>
  <c r="CW12" i="8"/>
  <c r="Y9" i="15" s="1"/>
  <c r="CW13" i="8"/>
  <c r="Y10" i="15" s="1"/>
  <c r="CW14" i="8"/>
  <c r="CW15" i="8"/>
  <c r="CW16" i="8"/>
  <c r="Y13" i="15" s="1"/>
  <c r="CW17" i="8"/>
  <c r="CW18" i="8"/>
  <c r="CW19" i="8"/>
  <c r="CW20" i="8"/>
  <c r="CW21" i="8"/>
  <c r="Y18" i="15" s="1"/>
  <c r="CW22" i="8"/>
  <c r="CW23" i="8"/>
  <c r="CW24" i="8"/>
  <c r="CW25" i="8"/>
  <c r="Y22" i="15" s="1"/>
  <c r="CW26" i="8"/>
  <c r="CW27" i="8"/>
  <c r="CW29" i="8"/>
  <c r="CW30" i="8"/>
  <c r="CW31" i="8"/>
  <c r="CW32" i="8"/>
  <c r="CW33" i="8"/>
  <c r="CS6" i="8"/>
  <c r="CS7" i="8"/>
  <c r="CS8" i="8"/>
  <c r="CS9" i="8"/>
  <c r="CS10" i="8"/>
  <c r="CS11" i="8"/>
  <c r="CS12" i="8"/>
  <c r="CS13" i="8"/>
  <c r="X10" i="15" s="1"/>
  <c r="CS14" i="8"/>
  <c r="CS15" i="8"/>
  <c r="CS16" i="8"/>
  <c r="CS17" i="8"/>
  <c r="X14" i="15" s="1"/>
  <c r="CS18" i="8"/>
  <c r="CS19" i="8"/>
  <c r="CS20" i="8"/>
  <c r="CS21" i="8"/>
  <c r="X18" i="15" s="1"/>
  <c r="CS22" i="8"/>
  <c r="CS23" i="8"/>
  <c r="CS24" i="8"/>
  <c r="CS25" i="8"/>
  <c r="CS26" i="8"/>
  <c r="CS27" i="8"/>
  <c r="CS29" i="8"/>
  <c r="CS30" i="8"/>
  <c r="CS31" i="8"/>
  <c r="CS32" i="8"/>
  <c r="CS33" i="8"/>
  <c r="CO6" i="8"/>
  <c r="CO7" i="8"/>
  <c r="CO8" i="8"/>
  <c r="CO9" i="8"/>
  <c r="W6" i="15" s="1"/>
  <c r="CO10" i="8"/>
  <c r="CO11" i="8"/>
  <c r="CO12" i="8"/>
  <c r="CO13" i="8"/>
  <c r="W10" i="15" s="1"/>
  <c r="CO14" i="8"/>
  <c r="CO15" i="8"/>
  <c r="CO16" i="8"/>
  <c r="CO17" i="8"/>
  <c r="W14" i="15" s="1"/>
  <c r="CO18" i="8"/>
  <c r="CO19" i="8"/>
  <c r="CO20" i="8"/>
  <c r="CO21" i="8"/>
  <c r="W18" i="15" s="1"/>
  <c r="CO22" i="8"/>
  <c r="CO23" i="8"/>
  <c r="CO24" i="8"/>
  <c r="CO25" i="8"/>
  <c r="W22" i="15" s="1"/>
  <c r="CO26" i="8"/>
  <c r="CO27" i="8"/>
  <c r="CO29" i="8"/>
  <c r="CO30" i="8"/>
  <c r="CO31" i="8"/>
  <c r="CO32" i="8"/>
  <c r="CO33" i="8"/>
  <c r="CK5" i="8"/>
  <c r="CG5" i="8"/>
  <c r="CC5" i="8"/>
  <c r="A3" i="15"/>
  <c r="B3" i="15"/>
  <c r="C3" i="15"/>
  <c r="D3" i="15"/>
  <c r="E3" i="15"/>
  <c r="F3" i="15"/>
  <c r="G3" i="15"/>
  <c r="H3" i="15"/>
  <c r="I3" i="15"/>
  <c r="J3" i="15"/>
  <c r="K3" i="15"/>
  <c r="L3" i="15"/>
  <c r="M3" i="15"/>
  <c r="N3" i="15"/>
  <c r="O3" i="15"/>
  <c r="P3" i="15"/>
  <c r="Q3" i="15"/>
  <c r="R3" i="15"/>
  <c r="S3" i="15"/>
  <c r="T3" i="15"/>
  <c r="U3" i="15"/>
  <c r="V3" i="15"/>
  <c r="W3" i="15"/>
  <c r="X3" i="15"/>
  <c r="Y3" i="15"/>
  <c r="Z3" i="15"/>
  <c r="AA3" i="15"/>
  <c r="A4" i="15"/>
  <c r="B4" i="15"/>
  <c r="C4" i="15"/>
  <c r="D4" i="15"/>
  <c r="E4" i="15"/>
  <c r="F4" i="15"/>
  <c r="G4" i="15"/>
  <c r="H4" i="15"/>
  <c r="I4" i="15"/>
  <c r="J4" i="15"/>
  <c r="K4" i="15"/>
  <c r="L4" i="15"/>
  <c r="M4" i="15"/>
  <c r="N4" i="15"/>
  <c r="O4" i="15"/>
  <c r="P4" i="15"/>
  <c r="Q4" i="15"/>
  <c r="R4" i="15"/>
  <c r="S4" i="15"/>
  <c r="T4" i="15"/>
  <c r="U4" i="15"/>
  <c r="V4" i="15"/>
  <c r="W4" i="15"/>
  <c r="X4" i="15"/>
  <c r="Y4" i="15"/>
  <c r="Z4" i="15"/>
  <c r="AA4" i="15"/>
  <c r="A5" i="15"/>
  <c r="B5" i="15"/>
  <c r="C5" i="15"/>
  <c r="D5" i="15"/>
  <c r="E5" i="15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S5" i="15"/>
  <c r="T5" i="15"/>
  <c r="U5" i="15"/>
  <c r="V5" i="15"/>
  <c r="W5" i="15"/>
  <c r="X5" i="15"/>
  <c r="Y5" i="15"/>
  <c r="AA5" i="15"/>
  <c r="A6" i="15"/>
  <c r="B6" i="15"/>
  <c r="C6" i="15"/>
  <c r="D6" i="15"/>
  <c r="E6" i="15"/>
  <c r="F6" i="15"/>
  <c r="G6" i="15"/>
  <c r="H6" i="15"/>
  <c r="I6" i="15"/>
  <c r="J6" i="15"/>
  <c r="K6" i="15"/>
  <c r="L6" i="15"/>
  <c r="M6" i="15"/>
  <c r="N6" i="15"/>
  <c r="O6" i="15"/>
  <c r="P6" i="15"/>
  <c r="Q6" i="15"/>
  <c r="R6" i="15"/>
  <c r="S6" i="15"/>
  <c r="T6" i="15"/>
  <c r="U6" i="15"/>
  <c r="V6" i="15"/>
  <c r="X6" i="15"/>
  <c r="Z6" i="15"/>
  <c r="A7" i="15"/>
  <c r="B7" i="15"/>
  <c r="C7" i="15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V7" i="15"/>
  <c r="W7" i="15"/>
  <c r="X7" i="15"/>
  <c r="Y7" i="15"/>
  <c r="Z7" i="15"/>
  <c r="AA7" i="15"/>
  <c r="A8" i="15"/>
  <c r="B8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Z8" i="15"/>
  <c r="AA8" i="15"/>
  <c r="A9" i="15"/>
  <c r="B9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AA9" i="15"/>
  <c r="A10" i="15"/>
  <c r="B10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A11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Z11" i="15"/>
  <c r="AA11" i="15"/>
  <c r="A12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Q12" i="15"/>
  <c r="R12" i="15"/>
  <c r="S12" i="15"/>
  <c r="T12" i="15"/>
  <c r="U12" i="15"/>
  <c r="V12" i="15"/>
  <c r="W12" i="15"/>
  <c r="X12" i="15"/>
  <c r="Y12" i="15"/>
  <c r="Z12" i="15"/>
  <c r="AA12" i="15"/>
  <c r="A13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Q13" i="15"/>
  <c r="R13" i="15"/>
  <c r="S13" i="15"/>
  <c r="T13" i="15"/>
  <c r="U13" i="15"/>
  <c r="V13" i="15"/>
  <c r="W13" i="15"/>
  <c r="X13" i="15"/>
  <c r="AA13" i="15"/>
  <c r="A14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Q14" i="15"/>
  <c r="R14" i="15"/>
  <c r="S14" i="15"/>
  <c r="T14" i="15"/>
  <c r="U14" i="15"/>
  <c r="V14" i="15"/>
  <c r="Y14" i="15"/>
  <c r="A15" i="15"/>
  <c r="B15" i="15"/>
  <c r="C15" i="15"/>
  <c r="D15" i="15"/>
  <c r="E15" i="15"/>
  <c r="F15" i="15"/>
  <c r="G15" i="15"/>
  <c r="H15" i="15"/>
  <c r="I15" i="15"/>
  <c r="J15" i="15"/>
  <c r="K15" i="15"/>
  <c r="L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Z15" i="15"/>
  <c r="AA15" i="15"/>
  <c r="A16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Q16" i="15"/>
  <c r="R16" i="15"/>
  <c r="S16" i="15"/>
  <c r="T16" i="15"/>
  <c r="U16" i="15"/>
  <c r="V16" i="15"/>
  <c r="W16" i="15"/>
  <c r="X16" i="15"/>
  <c r="Y16" i="15"/>
  <c r="AA16" i="15"/>
  <c r="A17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Z17" i="15"/>
  <c r="AA17" i="15"/>
  <c r="A18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Q18" i="15"/>
  <c r="R18" i="15"/>
  <c r="S18" i="15"/>
  <c r="T18" i="15"/>
  <c r="U18" i="15"/>
  <c r="V18" i="15"/>
  <c r="Z18" i="15"/>
  <c r="A19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Q19" i="15"/>
  <c r="R19" i="15"/>
  <c r="S19" i="15"/>
  <c r="T19" i="15"/>
  <c r="U19" i="15"/>
  <c r="V19" i="15"/>
  <c r="W19" i="15"/>
  <c r="X19" i="15"/>
  <c r="Y19" i="15"/>
  <c r="Z19" i="15"/>
  <c r="AA19" i="15"/>
  <c r="A20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Q20" i="15"/>
  <c r="R20" i="15"/>
  <c r="S20" i="15"/>
  <c r="T20" i="15"/>
  <c r="U20" i="15"/>
  <c r="V20" i="15"/>
  <c r="W20" i="15"/>
  <c r="X20" i="15"/>
  <c r="Y20" i="15"/>
  <c r="Z20" i="15"/>
  <c r="AA20" i="15"/>
  <c r="A21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O21" i="15"/>
  <c r="P21" i="15"/>
  <c r="Q21" i="15"/>
  <c r="R21" i="15"/>
  <c r="S21" i="15"/>
  <c r="T21" i="15"/>
  <c r="U21" i="15"/>
  <c r="W21" i="15"/>
  <c r="X21" i="15"/>
  <c r="Y21" i="15"/>
  <c r="AA21" i="15"/>
  <c r="A22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X22" i="15"/>
  <c r="A23" i="15"/>
  <c r="B23" i="15"/>
  <c r="C23" i="15"/>
  <c r="D23" i="15"/>
  <c r="E23" i="15"/>
  <c r="F23" i="15"/>
  <c r="G23" i="15"/>
  <c r="H23" i="15"/>
  <c r="I23" i="15"/>
  <c r="J23" i="15"/>
  <c r="K23" i="15"/>
  <c r="L23" i="15"/>
  <c r="N23" i="15"/>
  <c r="O23" i="15"/>
  <c r="P23" i="15"/>
  <c r="Q23" i="15"/>
  <c r="R23" i="15"/>
  <c r="S23" i="15"/>
  <c r="T23" i="15"/>
  <c r="U23" i="15"/>
  <c r="V23" i="15"/>
  <c r="W23" i="15"/>
  <c r="X23" i="15"/>
  <c r="Y23" i="15"/>
  <c r="Z23" i="15"/>
  <c r="AA23" i="15"/>
  <c r="A24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O24" i="15"/>
  <c r="P24" i="15"/>
  <c r="Q24" i="15"/>
  <c r="R24" i="15"/>
  <c r="S24" i="15"/>
  <c r="T24" i="15"/>
  <c r="U24" i="15"/>
  <c r="V24" i="15"/>
  <c r="W24" i="15"/>
  <c r="X24" i="15"/>
  <c r="Y24" i="15"/>
  <c r="Z24" i="15"/>
  <c r="AA24" i="15"/>
  <c r="A3" i="14"/>
  <c r="B3" i="14"/>
  <c r="C3" i="14"/>
  <c r="D3" i="14"/>
  <c r="AB3" i="14" s="1"/>
  <c r="AC3" i="14" s="1"/>
  <c r="E3" i="14"/>
  <c r="F3" i="14"/>
  <c r="G3" i="14"/>
  <c r="H3" i="14"/>
  <c r="I3" i="14"/>
  <c r="J3" i="14"/>
  <c r="K3" i="14"/>
  <c r="L3" i="14"/>
  <c r="M3" i="14"/>
  <c r="N3" i="14"/>
  <c r="O3" i="14"/>
  <c r="P3" i="14"/>
  <c r="Q3" i="14"/>
  <c r="R3" i="14"/>
  <c r="S3" i="14"/>
  <c r="T3" i="14"/>
  <c r="U3" i="14"/>
  <c r="V3" i="14"/>
  <c r="W3" i="14"/>
  <c r="X3" i="14"/>
  <c r="Y3" i="14"/>
  <c r="Z3" i="14"/>
  <c r="AA3" i="14"/>
  <c r="A4" i="14"/>
  <c r="B4" i="14"/>
  <c r="C4" i="14"/>
  <c r="AB4" i="14" s="1"/>
  <c r="AC4" i="14" s="1"/>
  <c r="D4" i="14"/>
  <c r="E4" i="14"/>
  <c r="F4" i="14"/>
  <c r="G4" i="14"/>
  <c r="H4" i="14"/>
  <c r="I4" i="14"/>
  <c r="J4" i="14"/>
  <c r="K4" i="14"/>
  <c r="L4" i="14"/>
  <c r="M4" i="14"/>
  <c r="N4" i="14"/>
  <c r="O4" i="14"/>
  <c r="P4" i="14"/>
  <c r="Q4" i="14"/>
  <c r="R4" i="14"/>
  <c r="S4" i="14"/>
  <c r="T4" i="14"/>
  <c r="U4" i="14"/>
  <c r="V4" i="14"/>
  <c r="W4" i="14"/>
  <c r="X4" i="14"/>
  <c r="Y4" i="14"/>
  <c r="Z4" i="14"/>
  <c r="AA4" i="14"/>
  <c r="A5" i="14"/>
  <c r="B5" i="14"/>
  <c r="AB5" i="14" s="1"/>
  <c r="AC5" i="14" s="1"/>
  <c r="C5" i="14"/>
  <c r="D5" i="14"/>
  <c r="E5" i="14"/>
  <c r="F5" i="14"/>
  <c r="G5" i="14"/>
  <c r="H5" i="14"/>
  <c r="I5" i="14"/>
  <c r="J5" i="14"/>
  <c r="K5" i="14"/>
  <c r="L5" i="14"/>
  <c r="M5" i="14"/>
  <c r="N5" i="14"/>
  <c r="O5" i="14"/>
  <c r="P5" i="14"/>
  <c r="Q5" i="14"/>
  <c r="R5" i="14"/>
  <c r="S5" i="14"/>
  <c r="T5" i="14"/>
  <c r="U5" i="14"/>
  <c r="V5" i="14"/>
  <c r="W5" i="14"/>
  <c r="X5" i="14"/>
  <c r="Y5" i="14"/>
  <c r="Z5" i="14"/>
  <c r="AA5" i="14"/>
  <c r="A6" i="14"/>
  <c r="B6" i="14"/>
  <c r="C6" i="14"/>
  <c r="D6" i="14"/>
  <c r="E6" i="14"/>
  <c r="AB6" i="14" s="1"/>
  <c r="AC6" i="14" s="1"/>
  <c r="F6" i="14"/>
  <c r="G6" i="14"/>
  <c r="H6" i="14"/>
  <c r="I6" i="14"/>
  <c r="J6" i="14"/>
  <c r="K6" i="14"/>
  <c r="L6" i="14"/>
  <c r="M6" i="14"/>
  <c r="N6" i="14"/>
  <c r="O6" i="14"/>
  <c r="P6" i="14"/>
  <c r="Q6" i="14"/>
  <c r="R6" i="14"/>
  <c r="S6" i="14"/>
  <c r="T6" i="14"/>
  <c r="U6" i="14"/>
  <c r="V6" i="14"/>
  <c r="W6" i="14"/>
  <c r="X6" i="14"/>
  <c r="Y6" i="14"/>
  <c r="Z6" i="14"/>
  <c r="AA6" i="14"/>
  <c r="A7" i="14"/>
  <c r="B7" i="14"/>
  <c r="C7" i="14"/>
  <c r="D7" i="14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T7" i="14"/>
  <c r="U7" i="14"/>
  <c r="V7" i="14"/>
  <c r="W7" i="14"/>
  <c r="X7" i="14"/>
  <c r="Y7" i="14"/>
  <c r="Z7" i="14"/>
  <c r="AA7" i="14"/>
  <c r="AB7" i="14"/>
  <c r="AC7" i="14" s="1"/>
  <c r="A8" i="14"/>
  <c r="B8" i="14"/>
  <c r="C8" i="14"/>
  <c r="AB8" i="14" s="1"/>
  <c r="AC8" i="14" s="1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T8" i="14"/>
  <c r="U8" i="14"/>
  <c r="V8" i="14"/>
  <c r="W8" i="14"/>
  <c r="X8" i="14"/>
  <c r="Y8" i="14"/>
  <c r="Z8" i="14"/>
  <c r="AA8" i="14"/>
  <c r="A9" i="14"/>
  <c r="B9" i="14"/>
  <c r="AB9" i="14" s="1"/>
  <c r="AC9" i="14" s="1"/>
  <c r="C9" i="14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Z9" i="14"/>
  <c r="AA9" i="14"/>
  <c r="A10" i="14"/>
  <c r="B10" i="14"/>
  <c r="C10" i="14"/>
  <c r="D10" i="14"/>
  <c r="E10" i="14"/>
  <c r="AB10" i="14" s="1"/>
  <c r="AC10" i="14" s="1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V10" i="14"/>
  <c r="W10" i="14"/>
  <c r="X10" i="14"/>
  <c r="Y10" i="14"/>
  <c r="Z10" i="14"/>
  <c r="AA10" i="14"/>
  <c r="A11" i="14"/>
  <c r="B11" i="14"/>
  <c r="C11" i="14"/>
  <c r="D11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V11" i="14"/>
  <c r="W11" i="14"/>
  <c r="X11" i="14"/>
  <c r="Y11" i="14"/>
  <c r="Z11" i="14"/>
  <c r="AA11" i="14"/>
  <c r="AB11" i="14"/>
  <c r="AC11" i="14" s="1"/>
  <c r="A12" i="14"/>
  <c r="B12" i="14"/>
  <c r="C12" i="14"/>
  <c r="AB12" i="14" s="1"/>
  <c r="AC12" i="14" s="1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X12" i="14"/>
  <c r="Y12" i="14"/>
  <c r="Z12" i="14"/>
  <c r="AA12" i="14"/>
  <c r="A13" i="14"/>
  <c r="B13" i="14"/>
  <c r="AB13" i="14" s="1"/>
  <c r="AC13" i="14" s="1"/>
  <c r="C13" i="14"/>
  <c r="D13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V13" i="14"/>
  <c r="W13" i="14"/>
  <c r="X13" i="14"/>
  <c r="Y13" i="14"/>
  <c r="Z13" i="14"/>
  <c r="AA13" i="14"/>
  <c r="A14" i="14"/>
  <c r="B14" i="14"/>
  <c r="C14" i="14"/>
  <c r="D14" i="14"/>
  <c r="E14" i="14"/>
  <c r="AB14" i="14" s="1"/>
  <c r="AC14" i="14" s="1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X14" i="14"/>
  <c r="Y14" i="14"/>
  <c r="Z14" i="14"/>
  <c r="AA14" i="14"/>
  <c r="A15" i="14"/>
  <c r="B15" i="14"/>
  <c r="C15" i="14"/>
  <c r="D15" i="14"/>
  <c r="E15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X15" i="14"/>
  <c r="Y15" i="14"/>
  <c r="Z15" i="14"/>
  <c r="AA15" i="14"/>
  <c r="AB15" i="14"/>
  <c r="AC15" i="14" s="1"/>
  <c r="A16" i="14"/>
  <c r="B16" i="14"/>
  <c r="C16" i="14"/>
  <c r="AB16" i="14" s="1"/>
  <c r="AC16" i="14" s="1"/>
  <c r="D16" i="14"/>
  <c r="E16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R16" i="14"/>
  <c r="S16" i="14"/>
  <c r="T16" i="14"/>
  <c r="U16" i="14"/>
  <c r="V16" i="14"/>
  <c r="W16" i="14"/>
  <c r="X16" i="14"/>
  <c r="Y16" i="14"/>
  <c r="Z16" i="14"/>
  <c r="AA16" i="14"/>
  <c r="A17" i="14"/>
  <c r="B17" i="14"/>
  <c r="AB17" i="14" s="1"/>
  <c r="AC17" i="14" s="1"/>
  <c r="C17" i="14"/>
  <c r="D17" i="14"/>
  <c r="E17" i="14"/>
  <c r="F17" i="14"/>
  <c r="G17" i="14"/>
  <c r="H17" i="14"/>
  <c r="I17" i="14"/>
  <c r="J17" i="14"/>
  <c r="K17" i="14"/>
  <c r="L17" i="14"/>
  <c r="M17" i="14"/>
  <c r="N17" i="14"/>
  <c r="O17" i="14"/>
  <c r="P17" i="14"/>
  <c r="Q17" i="14"/>
  <c r="R17" i="14"/>
  <c r="S17" i="14"/>
  <c r="T17" i="14"/>
  <c r="U17" i="14"/>
  <c r="V17" i="14"/>
  <c r="W17" i="14"/>
  <c r="X17" i="14"/>
  <c r="Y17" i="14"/>
  <c r="Z17" i="14"/>
  <c r="AA17" i="14"/>
  <c r="A18" i="14"/>
  <c r="B18" i="14"/>
  <c r="C18" i="14"/>
  <c r="D18" i="14"/>
  <c r="E18" i="14"/>
  <c r="AB18" i="14" s="1"/>
  <c r="AC18" i="14" s="1"/>
  <c r="F18" i="14"/>
  <c r="G18" i="14"/>
  <c r="H18" i="14"/>
  <c r="I18" i="14"/>
  <c r="J18" i="14"/>
  <c r="K18" i="14"/>
  <c r="L18" i="14"/>
  <c r="M18" i="14"/>
  <c r="N18" i="14"/>
  <c r="O18" i="14"/>
  <c r="P18" i="14"/>
  <c r="Q18" i="14"/>
  <c r="R18" i="14"/>
  <c r="S18" i="14"/>
  <c r="T18" i="14"/>
  <c r="U18" i="14"/>
  <c r="V18" i="14"/>
  <c r="W18" i="14"/>
  <c r="X18" i="14"/>
  <c r="Y18" i="14"/>
  <c r="Z18" i="14"/>
  <c r="AA18" i="14"/>
  <c r="A19" i="14"/>
  <c r="B19" i="14"/>
  <c r="C19" i="14"/>
  <c r="D19" i="14"/>
  <c r="E19" i="14"/>
  <c r="F19" i="14"/>
  <c r="G19" i="14"/>
  <c r="H19" i="14"/>
  <c r="I19" i="14"/>
  <c r="J19" i="14"/>
  <c r="K19" i="14"/>
  <c r="L19" i="14"/>
  <c r="M19" i="14"/>
  <c r="N19" i="14"/>
  <c r="O19" i="14"/>
  <c r="P19" i="14"/>
  <c r="Q19" i="14"/>
  <c r="R19" i="14"/>
  <c r="S19" i="14"/>
  <c r="T19" i="14"/>
  <c r="U19" i="14"/>
  <c r="V19" i="14"/>
  <c r="W19" i="14"/>
  <c r="X19" i="14"/>
  <c r="Y19" i="14"/>
  <c r="Z19" i="14"/>
  <c r="AA19" i="14"/>
  <c r="AB19" i="14"/>
  <c r="AC19" i="14" s="1"/>
  <c r="A20" i="14"/>
  <c r="B20" i="14"/>
  <c r="C20" i="14"/>
  <c r="AB20" i="14" s="1"/>
  <c r="AC20" i="14" s="1"/>
  <c r="D20" i="14"/>
  <c r="E20" i="14"/>
  <c r="F20" i="14"/>
  <c r="G20" i="14"/>
  <c r="H20" i="14"/>
  <c r="I20" i="14"/>
  <c r="J20" i="14"/>
  <c r="K20" i="14"/>
  <c r="L20" i="14"/>
  <c r="M20" i="14"/>
  <c r="N20" i="14"/>
  <c r="O20" i="14"/>
  <c r="P20" i="14"/>
  <c r="Q20" i="14"/>
  <c r="R20" i="14"/>
  <c r="S20" i="14"/>
  <c r="T20" i="14"/>
  <c r="U20" i="14"/>
  <c r="V20" i="14"/>
  <c r="W20" i="14"/>
  <c r="X20" i="14"/>
  <c r="Y20" i="14"/>
  <c r="Z20" i="14"/>
  <c r="AA20" i="14"/>
  <c r="A21" i="14"/>
  <c r="B21" i="14"/>
  <c r="AB21" i="14" s="1"/>
  <c r="AC21" i="14" s="1"/>
  <c r="C21" i="14"/>
  <c r="D21" i="14"/>
  <c r="E21" i="14"/>
  <c r="F21" i="14"/>
  <c r="G21" i="14"/>
  <c r="H21" i="14"/>
  <c r="I21" i="14"/>
  <c r="J21" i="14"/>
  <c r="K21" i="14"/>
  <c r="L21" i="14"/>
  <c r="M21" i="14"/>
  <c r="N21" i="14"/>
  <c r="O21" i="14"/>
  <c r="P21" i="14"/>
  <c r="Q21" i="14"/>
  <c r="R21" i="14"/>
  <c r="S21" i="14"/>
  <c r="T21" i="14"/>
  <c r="U21" i="14"/>
  <c r="V21" i="14"/>
  <c r="W21" i="14"/>
  <c r="X21" i="14"/>
  <c r="Y21" i="14"/>
  <c r="Z21" i="14"/>
  <c r="AA21" i="14"/>
  <c r="A22" i="14"/>
  <c r="B22" i="14"/>
  <c r="C22" i="14"/>
  <c r="D22" i="14"/>
  <c r="E22" i="14"/>
  <c r="AB22" i="14" s="1"/>
  <c r="AC22" i="14" s="1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Y22" i="14"/>
  <c r="Z22" i="14"/>
  <c r="AA22" i="14"/>
  <c r="A23" i="14"/>
  <c r="B23" i="14"/>
  <c r="C23" i="14"/>
  <c r="D23" i="14"/>
  <c r="E23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R23" i="14"/>
  <c r="S23" i="14"/>
  <c r="T23" i="14"/>
  <c r="U23" i="14"/>
  <c r="V23" i="14"/>
  <c r="W23" i="14"/>
  <c r="X23" i="14"/>
  <c r="Y23" i="14"/>
  <c r="Z23" i="14"/>
  <c r="AA23" i="14"/>
  <c r="AB23" i="14"/>
  <c r="AC23" i="14" s="1"/>
  <c r="A24" i="14"/>
  <c r="B24" i="14"/>
  <c r="C24" i="14"/>
  <c r="AB24" i="14" s="1"/>
  <c r="AC24" i="14" s="1"/>
  <c r="D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X24" i="14"/>
  <c r="Y24" i="14"/>
  <c r="Z24" i="14"/>
  <c r="AA24" i="14"/>
  <c r="A25" i="14"/>
  <c r="B25" i="14"/>
  <c r="AB25" i="14" s="1"/>
  <c r="AC25" i="14" s="1"/>
  <c r="C25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X25" i="14"/>
  <c r="Y25" i="14"/>
  <c r="Z25" i="14"/>
  <c r="AA25" i="14"/>
  <c r="A26" i="14"/>
  <c r="B26" i="14"/>
  <c r="C26" i="14"/>
  <c r="D26" i="14"/>
  <c r="E26" i="14"/>
  <c r="AB26" i="14" s="1"/>
  <c r="AC26" i="14" s="1"/>
  <c r="F26" i="14"/>
  <c r="G26" i="14"/>
  <c r="H26" i="14"/>
  <c r="I26" i="14"/>
  <c r="J26" i="14"/>
  <c r="K26" i="14"/>
  <c r="L26" i="14"/>
  <c r="M26" i="14"/>
  <c r="N26" i="14"/>
  <c r="O26" i="14"/>
  <c r="P26" i="14"/>
  <c r="Q26" i="14"/>
  <c r="R26" i="14"/>
  <c r="S26" i="14"/>
  <c r="T26" i="14"/>
  <c r="U26" i="14"/>
  <c r="V26" i="14"/>
  <c r="W26" i="14"/>
  <c r="X26" i="14"/>
  <c r="Y26" i="14"/>
  <c r="Z26" i="14"/>
  <c r="AA26" i="14"/>
  <c r="A27" i="14"/>
  <c r="B27" i="14"/>
  <c r="C27" i="14"/>
  <c r="D27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X27" i="14"/>
  <c r="Y27" i="14"/>
  <c r="Z27" i="14"/>
  <c r="AA27" i="14"/>
  <c r="AB27" i="14"/>
  <c r="AC27" i="14" s="1"/>
  <c r="A28" i="14"/>
  <c r="B28" i="14"/>
  <c r="C28" i="14"/>
  <c r="AB28" i="14" s="1"/>
  <c r="AC28" i="14" s="1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AA28" i="14"/>
  <c r="A29" i="14"/>
  <c r="B29" i="14"/>
  <c r="AB29" i="14" s="1"/>
  <c r="AC29" i="14" s="1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AA29" i="14"/>
  <c r="A30" i="14"/>
  <c r="B30" i="14"/>
  <c r="C30" i="14"/>
  <c r="D30" i="14"/>
  <c r="E30" i="14"/>
  <c r="AB30" i="14" s="1"/>
  <c r="AC30" i="14" s="1"/>
  <c r="F30" i="14"/>
  <c r="G30" i="14"/>
  <c r="H30" i="14"/>
  <c r="I30" i="14"/>
  <c r="J30" i="14"/>
  <c r="K30" i="14"/>
  <c r="L30" i="14"/>
  <c r="M30" i="14"/>
  <c r="N30" i="14"/>
  <c r="O30" i="14"/>
  <c r="P30" i="14"/>
  <c r="Q30" i="14"/>
  <c r="R30" i="14"/>
  <c r="S30" i="14"/>
  <c r="T30" i="14"/>
  <c r="U30" i="14"/>
  <c r="V30" i="14"/>
  <c r="W30" i="14"/>
  <c r="X30" i="14"/>
  <c r="Y30" i="14"/>
  <c r="Z30" i="14"/>
  <c r="AA30" i="14"/>
  <c r="A31" i="14"/>
  <c r="B31" i="14"/>
  <c r="C31" i="14"/>
  <c r="D31" i="14"/>
  <c r="E31" i="14"/>
  <c r="F31" i="14"/>
  <c r="G31" i="14"/>
  <c r="H31" i="14"/>
  <c r="I31" i="14"/>
  <c r="J31" i="14"/>
  <c r="K31" i="14"/>
  <c r="L31" i="14"/>
  <c r="M31" i="14"/>
  <c r="N31" i="14"/>
  <c r="O31" i="14"/>
  <c r="P31" i="14"/>
  <c r="Q31" i="14"/>
  <c r="R31" i="14"/>
  <c r="S31" i="14"/>
  <c r="T31" i="14"/>
  <c r="U31" i="14"/>
  <c r="V31" i="14"/>
  <c r="W31" i="14"/>
  <c r="X31" i="14"/>
  <c r="Y31" i="14"/>
  <c r="Z31" i="14"/>
  <c r="AA31" i="14"/>
  <c r="AB31" i="14"/>
  <c r="AC31" i="14" s="1"/>
  <c r="A32" i="14"/>
  <c r="B32" i="14"/>
  <c r="C32" i="14"/>
  <c r="AB32" i="14" s="1"/>
  <c r="AC32" i="14" s="1"/>
  <c r="D32" i="14"/>
  <c r="E32" i="14"/>
  <c r="F32" i="14"/>
  <c r="G32" i="14"/>
  <c r="H32" i="14"/>
  <c r="I32" i="14"/>
  <c r="J32" i="14"/>
  <c r="K32" i="14"/>
  <c r="L32" i="14"/>
  <c r="M32" i="14"/>
  <c r="N32" i="14"/>
  <c r="O32" i="14"/>
  <c r="P32" i="14"/>
  <c r="Q32" i="14"/>
  <c r="R32" i="14"/>
  <c r="S32" i="14"/>
  <c r="T32" i="14"/>
  <c r="U32" i="14"/>
  <c r="V32" i="14"/>
  <c r="W32" i="14"/>
  <c r="X32" i="14"/>
  <c r="Y32" i="14"/>
  <c r="Z32" i="14"/>
  <c r="AA32" i="14"/>
  <c r="A33" i="14"/>
  <c r="B33" i="14"/>
  <c r="AB33" i="14" s="1"/>
  <c r="AC33" i="14" s="1"/>
  <c r="C33" i="14"/>
  <c r="D33" i="14"/>
  <c r="E33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Y33" i="14"/>
  <c r="Z33" i="14"/>
  <c r="AA33" i="14"/>
  <c r="A34" i="14"/>
  <c r="B34" i="14"/>
  <c r="C34" i="14"/>
  <c r="D34" i="14"/>
  <c r="E34" i="14"/>
  <c r="AB34" i="14" s="1"/>
  <c r="AC34" i="14" s="1"/>
  <c r="F34" i="14"/>
  <c r="G34" i="14"/>
  <c r="H34" i="14"/>
  <c r="I34" i="14"/>
  <c r="J34" i="14"/>
  <c r="K34" i="14"/>
  <c r="L34" i="14"/>
  <c r="M34" i="14"/>
  <c r="N34" i="14"/>
  <c r="O34" i="14"/>
  <c r="P34" i="14"/>
  <c r="Q34" i="14"/>
  <c r="R34" i="14"/>
  <c r="S34" i="14"/>
  <c r="T34" i="14"/>
  <c r="U34" i="14"/>
  <c r="V34" i="14"/>
  <c r="W34" i="14"/>
  <c r="X34" i="14"/>
  <c r="Y34" i="14"/>
  <c r="Z34" i="14"/>
  <c r="AA34" i="14"/>
  <c r="A35" i="14"/>
  <c r="B35" i="14"/>
  <c r="C35" i="14"/>
  <c r="D35" i="14"/>
  <c r="E35" i="14"/>
  <c r="F35" i="14"/>
  <c r="G35" i="14"/>
  <c r="H35" i="14"/>
  <c r="I35" i="14"/>
  <c r="J35" i="14"/>
  <c r="K35" i="14"/>
  <c r="L35" i="14"/>
  <c r="M35" i="14"/>
  <c r="N35" i="14"/>
  <c r="O35" i="14"/>
  <c r="P35" i="14"/>
  <c r="Q35" i="14"/>
  <c r="R35" i="14"/>
  <c r="S35" i="14"/>
  <c r="T35" i="14"/>
  <c r="U35" i="14"/>
  <c r="V35" i="14"/>
  <c r="W35" i="14"/>
  <c r="X35" i="14"/>
  <c r="Y35" i="14"/>
  <c r="Z35" i="14"/>
  <c r="AA35" i="14"/>
  <c r="AB35" i="14"/>
  <c r="AC35" i="14" s="1"/>
  <c r="A36" i="14"/>
  <c r="B36" i="14"/>
  <c r="C36" i="14"/>
  <c r="AB36" i="14" s="1"/>
  <c r="AC36" i="14" s="1"/>
  <c r="D36" i="14"/>
  <c r="E36" i="14"/>
  <c r="F36" i="14"/>
  <c r="G36" i="14"/>
  <c r="H36" i="14"/>
  <c r="I36" i="14"/>
  <c r="J36" i="14"/>
  <c r="K36" i="14"/>
  <c r="L36" i="14"/>
  <c r="M36" i="14"/>
  <c r="N36" i="14"/>
  <c r="O36" i="14"/>
  <c r="P36" i="14"/>
  <c r="Q36" i="14"/>
  <c r="R36" i="14"/>
  <c r="S36" i="14"/>
  <c r="T36" i="14"/>
  <c r="U36" i="14"/>
  <c r="V36" i="14"/>
  <c r="W36" i="14"/>
  <c r="X36" i="14"/>
  <c r="Y36" i="14"/>
  <c r="Z36" i="14"/>
  <c r="AA36" i="14"/>
  <c r="A37" i="14"/>
  <c r="B37" i="14"/>
  <c r="AB37" i="14" s="1"/>
  <c r="AC37" i="14" s="1"/>
  <c r="C37" i="14"/>
  <c r="D37" i="14"/>
  <c r="E37" i="14"/>
  <c r="F37" i="14"/>
  <c r="G37" i="14"/>
  <c r="H37" i="14"/>
  <c r="I37" i="14"/>
  <c r="J37" i="14"/>
  <c r="K37" i="14"/>
  <c r="L37" i="14"/>
  <c r="M37" i="14"/>
  <c r="N37" i="14"/>
  <c r="O37" i="14"/>
  <c r="P37" i="14"/>
  <c r="Q37" i="14"/>
  <c r="R37" i="14"/>
  <c r="S37" i="14"/>
  <c r="T37" i="14"/>
  <c r="U37" i="14"/>
  <c r="V37" i="14"/>
  <c r="W37" i="14"/>
  <c r="X37" i="14"/>
  <c r="Y37" i="14"/>
  <c r="Z37" i="14"/>
  <c r="AA37" i="14"/>
  <c r="A38" i="14"/>
  <c r="B38" i="14"/>
  <c r="C38" i="14"/>
  <c r="D38" i="14"/>
  <c r="E38" i="14"/>
  <c r="AB38" i="14" s="1"/>
  <c r="AC38" i="14" s="1"/>
  <c r="F38" i="14"/>
  <c r="G38" i="14"/>
  <c r="H38" i="14"/>
  <c r="I38" i="14"/>
  <c r="J38" i="14"/>
  <c r="K38" i="14"/>
  <c r="L38" i="14"/>
  <c r="M38" i="14"/>
  <c r="N38" i="14"/>
  <c r="O38" i="14"/>
  <c r="P38" i="14"/>
  <c r="Q38" i="14"/>
  <c r="R38" i="14"/>
  <c r="S38" i="14"/>
  <c r="T38" i="14"/>
  <c r="U38" i="14"/>
  <c r="V38" i="14"/>
  <c r="W38" i="14"/>
  <c r="X38" i="14"/>
  <c r="Y38" i="14"/>
  <c r="Z38" i="14"/>
  <c r="AA38" i="14"/>
  <c r="A39" i="14"/>
  <c r="B39" i="14"/>
  <c r="C39" i="14"/>
  <c r="D39" i="14"/>
  <c r="E39" i="14"/>
  <c r="F39" i="14"/>
  <c r="G39" i="14"/>
  <c r="H39" i="14"/>
  <c r="I39" i="14"/>
  <c r="J39" i="14"/>
  <c r="K39" i="14"/>
  <c r="L39" i="14"/>
  <c r="M39" i="14"/>
  <c r="N39" i="14"/>
  <c r="O39" i="14"/>
  <c r="P39" i="14"/>
  <c r="Q39" i="14"/>
  <c r="R39" i="14"/>
  <c r="S39" i="14"/>
  <c r="T39" i="14"/>
  <c r="U39" i="14"/>
  <c r="V39" i="14"/>
  <c r="W39" i="14"/>
  <c r="X39" i="14"/>
  <c r="Y39" i="14"/>
  <c r="Z39" i="14"/>
  <c r="AA39" i="14"/>
  <c r="AB39" i="14"/>
  <c r="AC39" i="14" s="1"/>
  <c r="A40" i="14"/>
  <c r="B40" i="14"/>
  <c r="C40" i="14"/>
  <c r="AB40" i="14" s="1"/>
  <c r="AC40" i="14" s="1"/>
  <c r="D40" i="14"/>
  <c r="E40" i="14"/>
  <c r="F40" i="14"/>
  <c r="G40" i="14"/>
  <c r="H40" i="14"/>
  <c r="I40" i="14"/>
  <c r="J40" i="14"/>
  <c r="K40" i="14"/>
  <c r="L40" i="14"/>
  <c r="M40" i="14"/>
  <c r="N40" i="14"/>
  <c r="O40" i="14"/>
  <c r="P40" i="14"/>
  <c r="Q40" i="14"/>
  <c r="R40" i="14"/>
  <c r="S40" i="14"/>
  <c r="T40" i="14"/>
  <c r="U40" i="14"/>
  <c r="V40" i="14"/>
  <c r="W40" i="14"/>
  <c r="X40" i="14"/>
  <c r="Y40" i="14"/>
  <c r="Z40" i="14"/>
  <c r="AA40" i="14"/>
  <c r="A41" i="14"/>
  <c r="B41" i="14"/>
  <c r="AB41" i="14" s="1"/>
  <c r="AC41" i="14" s="1"/>
  <c r="C41" i="14"/>
  <c r="D41" i="14"/>
  <c r="E41" i="14"/>
  <c r="F41" i="14"/>
  <c r="G41" i="14"/>
  <c r="H41" i="14"/>
  <c r="I41" i="14"/>
  <c r="J41" i="14"/>
  <c r="K41" i="14"/>
  <c r="L41" i="14"/>
  <c r="M41" i="14"/>
  <c r="N41" i="14"/>
  <c r="O41" i="14"/>
  <c r="P41" i="14"/>
  <c r="Q41" i="14"/>
  <c r="R41" i="14"/>
  <c r="S41" i="14"/>
  <c r="T41" i="14"/>
  <c r="U41" i="14"/>
  <c r="V41" i="14"/>
  <c r="W41" i="14"/>
  <c r="X41" i="14"/>
  <c r="Y41" i="14"/>
  <c r="Z41" i="14"/>
  <c r="AA41" i="14"/>
  <c r="A42" i="14"/>
  <c r="B42" i="14"/>
  <c r="C42" i="14"/>
  <c r="D42" i="14"/>
  <c r="E42" i="14"/>
  <c r="AB42" i="14" s="1"/>
  <c r="AC42" i="14" s="1"/>
  <c r="F42" i="14"/>
  <c r="G42" i="14"/>
  <c r="H42" i="14"/>
  <c r="I42" i="14"/>
  <c r="J42" i="14"/>
  <c r="K42" i="14"/>
  <c r="L42" i="14"/>
  <c r="M42" i="14"/>
  <c r="N42" i="14"/>
  <c r="O42" i="14"/>
  <c r="P42" i="14"/>
  <c r="Q42" i="14"/>
  <c r="R42" i="14"/>
  <c r="S42" i="14"/>
  <c r="T42" i="14"/>
  <c r="U42" i="14"/>
  <c r="V42" i="14"/>
  <c r="W42" i="14"/>
  <c r="X42" i="14"/>
  <c r="Y42" i="14"/>
  <c r="Z42" i="14"/>
  <c r="AA42" i="14"/>
  <c r="A43" i="14"/>
  <c r="B43" i="14"/>
  <c r="C43" i="14"/>
  <c r="D43" i="14"/>
  <c r="E43" i="14"/>
  <c r="F43" i="14"/>
  <c r="G43" i="14"/>
  <c r="H43" i="14"/>
  <c r="I43" i="14"/>
  <c r="J43" i="14"/>
  <c r="K43" i="14"/>
  <c r="L43" i="14"/>
  <c r="M43" i="14"/>
  <c r="N43" i="14"/>
  <c r="O43" i="14"/>
  <c r="P43" i="14"/>
  <c r="Q43" i="14"/>
  <c r="R43" i="14"/>
  <c r="S43" i="14"/>
  <c r="T43" i="14"/>
  <c r="U43" i="14"/>
  <c r="V43" i="14"/>
  <c r="W43" i="14"/>
  <c r="X43" i="14"/>
  <c r="Y43" i="14"/>
  <c r="Z43" i="14"/>
  <c r="AA43" i="14"/>
  <c r="AB43" i="14"/>
  <c r="AC43" i="14" s="1"/>
  <c r="A44" i="14"/>
  <c r="B44" i="14"/>
  <c r="C44" i="14"/>
  <c r="AB44" i="14" s="1"/>
  <c r="AC44" i="14" s="1"/>
  <c r="D44" i="14"/>
  <c r="E44" i="14"/>
  <c r="F44" i="14"/>
  <c r="G44" i="14"/>
  <c r="H44" i="14"/>
  <c r="I44" i="14"/>
  <c r="J44" i="14"/>
  <c r="K44" i="14"/>
  <c r="L44" i="14"/>
  <c r="M44" i="14"/>
  <c r="N44" i="14"/>
  <c r="O44" i="14"/>
  <c r="P44" i="14"/>
  <c r="Q44" i="14"/>
  <c r="R44" i="14"/>
  <c r="S44" i="14"/>
  <c r="T44" i="14"/>
  <c r="U44" i="14"/>
  <c r="V44" i="14"/>
  <c r="W44" i="14"/>
  <c r="X44" i="14"/>
  <c r="Y44" i="14"/>
  <c r="Z44" i="14"/>
  <c r="AA44" i="14"/>
  <c r="A45" i="14"/>
  <c r="B45" i="14"/>
  <c r="AB45" i="14" s="1"/>
  <c r="AC45" i="14" s="1"/>
  <c r="C45" i="14"/>
  <c r="D45" i="14"/>
  <c r="E45" i="14"/>
  <c r="F45" i="14"/>
  <c r="G45" i="14"/>
  <c r="H45" i="14"/>
  <c r="I45" i="14"/>
  <c r="J45" i="14"/>
  <c r="K45" i="14"/>
  <c r="L45" i="14"/>
  <c r="M45" i="14"/>
  <c r="N45" i="14"/>
  <c r="O45" i="14"/>
  <c r="P45" i="14"/>
  <c r="Q45" i="14"/>
  <c r="R45" i="14"/>
  <c r="S45" i="14"/>
  <c r="T45" i="14"/>
  <c r="U45" i="14"/>
  <c r="V45" i="14"/>
  <c r="W45" i="14"/>
  <c r="X45" i="14"/>
  <c r="Y45" i="14"/>
  <c r="Z45" i="14"/>
  <c r="AA45" i="14"/>
  <c r="A46" i="14"/>
  <c r="B46" i="14"/>
  <c r="C46" i="14"/>
  <c r="D46" i="14"/>
  <c r="E46" i="14"/>
  <c r="AB46" i="14" s="1"/>
  <c r="AC46" i="14" s="1"/>
  <c r="F46" i="14"/>
  <c r="G46" i="14"/>
  <c r="H46" i="14"/>
  <c r="I46" i="14"/>
  <c r="J46" i="14"/>
  <c r="K46" i="14"/>
  <c r="L46" i="14"/>
  <c r="M46" i="14"/>
  <c r="N46" i="14"/>
  <c r="O46" i="14"/>
  <c r="P46" i="14"/>
  <c r="Q46" i="14"/>
  <c r="R46" i="14"/>
  <c r="S46" i="14"/>
  <c r="T46" i="14"/>
  <c r="U46" i="14"/>
  <c r="V46" i="14"/>
  <c r="W46" i="14"/>
  <c r="X46" i="14"/>
  <c r="Y46" i="14"/>
  <c r="Z46" i="14"/>
  <c r="AA46" i="14"/>
  <c r="A53" i="13"/>
  <c r="B53" i="13"/>
  <c r="C53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49" i="13"/>
  <c r="B49" i="13"/>
  <c r="C49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50" i="13"/>
  <c r="B50" i="13"/>
  <c r="AB50" i="13" s="1"/>
  <c r="C50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51" i="13"/>
  <c r="B51" i="13"/>
  <c r="AB51" i="13" s="1"/>
  <c r="C51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52" i="13"/>
  <c r="B52" i="13"/>
  <c r="C52" i="13"/>
  <c r="D52" i="13"/>
  <c r="E52" i="13"/>
  <c r="AB52" i="13" s="1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3" i="13"/>
  <c r="B3" i="13"/>
  <c r="C3" i="13"/>
  <c r="D3" i="13"/>
  <c r="E3" i="13"/>
  <c r="F3" i="13"/>
  <c r="G3" i="13"/>
  <c r="H3" i="13"/>
  <c r="I3" i="13"/>
  <c r="J3" i="13"/>
  <c r="K3" i="13"/>
  <c r="L3" i="13"/>
  <c r="M3" i="13"/>
  <c r="N3" i="13"/>
  <c r="O3" i="13"/>
  <c r="P3" i="13"/>
  <c r="Q3" i="13"/>
  <c r="R3" i="13"/>
  <c r="S3" i="13"/>
  <c r="T3" i="13"/>
  <c r="U3" i="13"/>
  <c r="V3" i="13"/>
  <c r="W3" i="13"/>
  <c r="X3" i="13"/>
  <c r="Y3" i="13"/>
  <c r="Z3" i="13"/>
  <c r="AA3" i="13"/>
  <c r="AB3" i="13"/>
  <c r="A4" i="13"/>
  <c r="B4" i="13"/>
  <c r="C4" i="13"/>
  <c r="D4" i="13"/>
  <c r="E4" i="13"/>
  <c r="F4" i="13"/>
  <c r="G4" i="13"/>
  <c r="H4" i="13"/>
  <c r="I4" i="13"/>
  <c r="J4" i="13"/>
  <c r="K4" i="13"/>
  <c r="L4" i="13"/>
  <c r="M4" i="13"/>
  <c r="N4" i="13"/>
  <c r="O4" i="13"/>
  <c r="P4" i="13"/>
  <c r="Q4" i="13"/>
  <c r="R4" i="13"/>
  <c r="S4" i="13"/>
  <c r="T4" i="13"/>
  <c r="U4" i="13"/>
  <c r="V4" i="13"/>
  <c r="W4" i="13"/>
  <c r="X4" i="13"/>
  <c r="AB4" i="13" s="1"/>
  <c r="Y4" i="13"/>
  <c r="Z4" i="13"/>
  <c r="AA4" i="13"/>
  <c r="A5" i="13"/>
  <c r="B5" i="13"/>
  <c r="C5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T5" i="13"/>
  <c r="AB5" i="13" s="1"/>
  <c r="U5" i="13"/>
  <c r="V5" i="13"/>
  <c r="W5" i="13"/>
  <c r="X5" i="13"/>
  <c r="Y5" i="13"/>
  <c r="Z5" i="13"/>
  <c r="AA5" i="13"/>
  <c r="A6" i="13"/>
  <c r="B6" i="13"/>
  <c r="C6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T6" i="13"/>
  <c r="U6" i="13"/>
  <c r="V6" i="13"/>
  <c r="W6" i="13"/>
  <c r="X6" i="13"/>
  <c r="AB6" i="13" s="1"/>
  <c r="Y6" i="13"/>
  <c r="Z6" i="13"/>
  <c r="AA6" i="13"/>
  <c r="A7" i="13"/>
  <c r="B7" i="13"/>
  <c r="C7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AB7" i="13" s="1"/>
  <c r="U7" i="13"/>
  <c r="V7" i="13"/>
  <c r="W7" i="13"/>
  <c r="X7" i="13"/>
  <c r="Y7" i="13"/>
  <c r="Z7" i="13"/>
  <c r="AA7" i="13"/>
  <c r="A8" i="13"/>
  <c r="B8" i="13"/>
  <c r="C8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X8" i="13"/>
  <c r="Y8" i="13"/>
  <c r="Z8" i="13"/>
  <c r="AA8" i="13"/>
  <c r="AB8" i="13"/>
  <c r="A9" i="13"/>
  <c r="B9" i="13"/>
  <c r="C9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AB9" i="13" s="1"/>
  <c r="Y9" i="13"/>
  <c r="Z9" i="13"/>
  <c r="AA9" i="13"/>
  <c r="A10" i="13"/>
  <c r="B10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A11" i="13"/>
  <c r="B11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AA11" i="13"/>
  <c r="AB11" i="13"/>
  <c r="A12" i="13"/>
  <c r="B12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AB12" i="13" s="1"/>
  <c r="Y12" i="13"/>
  <c r="Z12" i="13"/>
  <c r="AA12" i="13"/>
  <c r="A13" i="13"/>
  <c r="B13" i="13"/>
  <c r="C13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14" i="13"/>
  <c r="B14" i="13"/>
  <c r="C14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AB14" i="13" s="1"/>
  <c r="Y14" i="13"/>
  <c r="Z14" i="13"/>
  <c r="AA14" i="13"/>
  <c r="A15" i="13"/>
  <c r="B15" i="13"/>
  <c r="C15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AB15" i="13" s="1"/>
  <c r="Y15" i="13"/>
  <c r="Z15" i="13"/>
  <c r="AA15" i="13"/>
  <c r="A16" i="13"/>
  <c r="B16" i="13"/>
  <c r="C16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AB16" i="13" s="1"/>
  <c r="U16" i="13"/>
  <c r="V16" i="13"/>
  <c r="W16" i="13"/>
  <c r="X16" i="13"/>
  <c r="Y16" i="13"/>
  <c r="Z16" i="13"/>
  <c r="AA16" i="13"/>
  <c r="A17" i="13"/>
  <c r="B17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AB17" i="13" s="1"/>
  <c r="Y17" i="13"/>
  <c r="Z17" i="13"/>
  <c r="AA17" i="13"/>
  <c r="A18" i="13"/>
  <c r="B18" i="13"/>
  <c r="C18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AB18" i="13" s="1"/>
  <c r="U18" i="13"/>
  <c r="V18" i="13"/>
  <c r="W18" i="13"/>
  <c r="X18" i="13"/>
  <c r="Y18" i="13"/>
  <c r="Z18" i="13"/>
  <c r="AA18" i="13"/>
  <c r="A19" i="13"/>
  <c r="B19" i="13"/>
  <c r="C19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AB19" i="13" s="1"/>
  <c r="Q19" i="13"/>
  <c r="R19" i="13"/>
  <c r="S19" i="13"/>
  <c r="T19" i="13"/>
  <c r="U19" i="13"/>
  <c r="V19" i="13"/>
  <c r="W19" i="13"/>
  <c r="X19" i="13"/>
  <c r="Y19" i="13"/>
  <c r="Z19" i="13"/>
  <c r="AA19" i="13"/>
  <c r="A20" i="13"/>
  <c r="B20" i="13"/>
  <c r="C20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AB20" i="13" s="1"/>
  <c r="U20" i="13"/>
  <c r="V20" i="13"/>
  <c r="W20" i="13"/>
  <c r="X20" i="13"/>
  <c r="Y20" i="13"/>
  <c r="Z20" i="13"/>
  <c r="AA20" i="13"/>
  <c r="A21" i="13"/>
  <c r="B21" i="13"/>
  <c r="C21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AB21" i="13" s="1"/>
  <c r="Y21" i="13"/>
  <c r="Z21" i="13"/>
  <c r="AA21" i="13"/>
  <c r="A22" i="13"/>
  <c r="B22" i="13"/>
  <c r="C22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23" i="13"/>
  <c r="B23" i="13"/>
  <c r="C23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AB23" i="13" s="1"/>
  <c r="Y23" i="13"/>
  <c r="Z23" i="13"/>
  <c r="AA23" i="13"/>
  <c r="A24" i="13"/>
  <c r="B24" i="13"/>
  <c r="C24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25" i="13"/>
  <c r="B25" i="13"/>
  <c r="C25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AB25" i="13" s="1"/>
  <c r="Y25" i="13"/>
  <c r="Z25" i="13"/>
  <c r="AA25" i="13"/>
  <c r="A26" i="13"/>
  <c r="B26" i="13"/>
  <c r="C26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AB26" i="13" s="1"/>
  <c r="Y26" i="13"/>
  <c r="Z26" i="13"/>
  <c r="AA26" i="13"/>
  <c r="A27" i="13"/>
  <c r="B27" i="13"/>
  <c r="C27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28" i="13"/>
  <c r="B28" i="13"/>
  <c r="C28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AB28" i="13" s="1"/>
  <c r="Y28" i="13"/>
  <c r="Z28" i="13"/>
  <c r="AA28" i="13"/>
  <c r="A29" i="13"/>
  <c r="B29" i="13"/>
  <c r="C29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AB29" i="13" s="1"/>
  <c r="Y29" i="13"/>
  <c r="Z29" i="13"/>
  <c r="AA29" i="13"/>
  <c r="A30" i="13"/>
  <c r="B30" i="13"/>
  <c r="C30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AB30" i="13" s="1"/>
  <c r="U30" i="13"/>
  <c r="V30" i="13"/>
  <c r="W30" i="13"/>
  <c r="X30" i="13"/>
  <c r="Y30" i="13"/>
  <c r="Z30" i="13"/>
  <c r="AA30" i="13"/>
  <c r="A31" i="13"/>
  <c r="B31" i="13"/>
  <c r="C31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32" i="13"/>
  <c r="B32" i="13"/>
  <c r="C32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AB32" i="13" s="1"/>
  <c r="Y32" i="13"/>
  <c r="Z32" i="13"/>
  <c r="AA32" i="13"/>
  <c r="A33" i="13"/>
  <c r="B33" i="13"/>
  <c r="C33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AB33" i="13" s="1"/>
  <c r="Y33" i="13"/>
  <c r="Z33" i="13"/>
  <c r="AA33" i="13"/>
  <c r="A34" i="13"/>
  <c r="B34" i="13"/>
  <c r="C34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AB34" i="13" s="1"/>
  <c r="U34" i="13"/>
  <c r="V34" i="13"/>
  <c r="W34" i="13"/>
  <c r="X34" i="13"/>
  <c r="Y34" i="13"/>
  <c r="Z34" i="13"/>
  <c r="AA34" i="13"/>
  <c r="A35" i="13"/>
  <c r="B35" i="13"/>
  <c r="C35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36" i="13"/>
  <c r="B36" i="13"/>
  <c r="C36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37" i="13"/>
  <c r="B37" i="13"/>
  <c r="C37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AB37" i="13" s="1"/>
  <c r="U37" i="13"/>
  <c r="V37" i="13"/>
  <c r="W37" i="13"/>
  <c r="X37" i="13"/>
  <c r="Y37" i="13"/>
  <c r="Z37" i="13"/>
  <c r="AA37" i="13"/>
  <c r="A38" i="13"/>
  <c r="B38" i="13"/>
  <c r="C38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AB38" i="13" s="1"/>
  <c r="Y38" i="13"/>
  <c r="Z38" i="13"/>
  <c r="AA38" i="13"/>
  <c r="A39" i="13"/>
  <c r="B39" i="13"/>
  <c r="C39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AB39" i="13" s="1"/>
  <c r="Y39" i="13"/>
  <c r="Z39" i="13"/>
  <c r="AA39" i="13"/>
  <c r="A40" i="13"/>
  <c r="B40" i="13"/>
  <c r="C40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AB40" i="13" s="1"/>
  <c r="Y40" i="13"/>
  <c r="Z40" i="13"/>
  <c r="AA40" i="13"/>
  <c r="A41" i="13"/>
  <c r="B41" i="13"/>
  <c r="C41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AB41" i="13" s="1"/>
  <c r="Y41" i="13"/>
  <c r="Z41" i="13"/>
  <c r="AA41" i="13"/>
  <c r="A42" i="13"/>
  <c r="B42" i="13"/>
  <c r="C42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AB42" i="13" s="1"/>
  <c r="Y42" i="13"/>
  <c r="Z42" i="13"/>
  <c r="AA42" i="13"/>
  <c r="A43" i="13"/>
  <c r="B43" i="13"/>
  <c r="C43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AB43" i="13" s="1"/>
  <c r="Y43" i="13"/>
  <c r="Z43" i="13"/>
  <c r="AA43" i="13"/>
  <c r="A44" i="13"/>
  <c r="B44" i="13"/>
  <c r="C44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AB44" i="13" s="1"/>
  <c r="Y44" i="13"/>
  <c r="Z44" i="13"/>
  <c r="AA44" i="13"/>
  <c r="A45" i="13"/>
  <c r="B45" i="13"/>
  <c r="C45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AB45" i="13" s="1"/>
  <c r="U45" i="13"/>
  <c r="V45" i="13"/>
  <c r="W45" i="13"/>
  <c r="X45" i="13"/>
  <c r="Y45" i="13"/>
  <c r="Z45" i="13"/>
  <c r="AA45" i="13"/>
  <c r="A46" i="13"/>
  <c r="B46" i="13"/>
  <c r="C46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47" i="13"/>
  <c r="B47" i="13"/>
  <c r="C47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AB47" i="13" s="1"/>
  <c r="U47" i="13"/>
  <c r="V47" i="13"/>
  <c r="W47" i="13"/>
  <c r="X47" i="13"/>
  <c r="Y47" i="13"/>
  <c r="Z47" i="13"/>
  <c r="AA47" i="13"/>
  <c r="A48" i="13"/>
  <c r="B48" i="13"/>
  <c r="C48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G6" i="3"/>
  <c r="E57" i="3"/>
  <c r="H57" i="3" s="1"/>
  <c r="E56" i="3"/>
  <c r="G56" i="3" s="1"/>
  <c r="E54" i="3"/>
  <c r="E53" i="3"/>
  <c r="E52" i="3"/>
  <c r="H52" i="3" s="1"/>
  <c r="E51" i="3"/>
  <c r="E50" i="3"/>
  <c r="E55" i="3"/>
  <c r="E49" i="3"/>
  <c r="H49" i="3" s="1"/>
  <c r="E48" i="3"/>
  <c r="E47" i="3"/>
  <c r="E46" i="3"/>
  <c r="E44" i="3"/>
  <c r="E43" i="3"/>
  <c r="E42" i="3"/>
  <c r="E41" i="3"/>
  <c r="E40" i="3"/>
  <c r="E38" i="3"/>
  <c r="H38" i="3" s="1"/>
  <c r="E37" i="3"/>
  <c r="E45" i="3"/>
  <c r="E36" i="3"/>
  <c r="E35" i="3"/>
  <c r="E39" i="3"/>
  <c r="E34" i="3"/>
  <c r="E32" i="3"/>
  <c r="E31" i="3"/>
  <c r="H31" i="3" s="1"/>
  <c r="E33" i="3"/>
  <c r="E30" i="3"/>
  <c r="E28" i="3"/>
  <c r="E29" i="3"/>
  <c r="H29" i="3" s="1"/>
  <c r="E27" i="3"/>
  <c r="E25" i="3"/>
  <c r="E24" i="3"/>
  <c r="H24" i="3" s="1"/>
  <c r="E26" i="3"/>
  <c r="H26" i="3" s="1"/>
  <c r="E23" i="3"/>
  <c r="E22" i="3"/>
  <c r="E21" i="3"/>
  <c r="H21" i="3" s="1"/>
  <c r="E6" i="3"/>
  <c r="E7" i="3"/>
  <c r="E8" i="3"/>
  <c r="E9" i="3"/>
  <c r="H9" i="3" s="1"/>
  <c r="E10" i="3"/>
  <c r="E11" i="3"/>
  <c r="E13" i="3"/>
  <c r="E14" i="3"/>
  <c r="E15" i="3"/>
  <c r="E16" i="3"/>
  <c r="H16" i="3" s="1"/>
  <c r="E12" i="3"/>
  <c r="AB2" i="13"/>
  <c r="AA2" i="13"/>
  <c r="P14" i="11"/>
  <c r="P12" i="11"/>
  <c r="P15" i="11"/>
  <c r="P16" i="11"/>
  <c r="D24" i="8"/>
  <c r="H24" i="8" s="1"/>
  <c r="E24" i="8"/>
  <c r="F24" i="8"/>
  <c r="D6" i="8"/>
  <c r="E6" i="8"/>
  <c r="F6" i="8"/>
  <c r="D7" i="8"/>
  <c r="E7" i="8"/>
  <c r="F7" i="8"/>
  <c r="D8" i="8"/>
  <c r="E8" i="8"/>
  <c r="F8" i="8"/>
  <c r="D10" i="8"/>
  <c r="E10" i="8"/>
  <c r="F10" i="8"/>
  <c r="D9" i="8"/>
  <c r="E9" i="8"/>
  <c r="F9" i="8"/>
  <c r="D11" i="8"/>
  <c r="E11" i="8"/>
  <c r="F11" i="8"/>
  <c r="D15" i="8"/>
  <c r="E15" i="8"/>
  <c r="F15" i="8"/>
  <c r="D16" i="8"/>
  <c r="E16" i="8"/>
  <c r="F16" i="8"/>
  <c r="D17" i="8"/>
  <c r="E17" i="8"/>
  <c r="F17" i="8"/>
  <c r="D18" i="8"/>
  <c r="E18" i="8"/>
  <c r="F18" i="8"/>
  <c r="D19" i="8"/>
  <c r="E19" i="8"/>
  <c r="F19" i="8"/>
  <c r="D13" i="8"/>
  <c r="E13" i="8"/>
  <c r="F13" i="8"/>
  <c r="D21" i="8"/>
  <c r="E21" i="8"/>
  <c r="F21" i="8"/>
  <c r="D22" i="8"/>
  <c r="E22" i="8"/>
  <c r="F22" i="8"/>
  <c r="D23" i="8"/>
  <c r="E23" i="8"/>
  <c r="F23" i="8"/>
  <c r="D25" i="8"/>
  <c r="E25" i="8"/>
  <c r="F25" i="8"/>
  <c r="D26" i="8"/>
  <c r="E26" i="8"/>
  <c r="F26" i="8"/>
  <c r="D20" i="8"/>
  <c r="E20" i="8"/>
  <c r="F20" i="8"/>
  <c r="D29" i="8"/>
  <c r="E29" i="8"/>
  <c r="F29" i="8"/>
  <c r="D12" i="8"/>
  <c r="E12" i="8"/>
  <c r="F12" i="8"/>
  <c r="D30" i="8"/>
  <c r="E30" i="8"/>
  <c r="F30" i="8"/>
  <c r="D14" i="8"/>
  <c r="E14" i="8"/>
  <c r="F14" i="8"/>
  <c r="D27" i="8"/>
  <c r="E27" i="8"/>
  <c r="F27" i="8"/>
  <c r="D31" i="8"/>
  <c r="E31" i="8"/>
  <c r="F31" i="8"/>
  <c r="D32" i="8"/>
  <c r="E32" i="8"/>
  <c r="F32" i="8"/>
  <c r="D33" i="8"/>
  <c r="E33" i="8"/>
  <c r="F33" i="8"/>
  <c r="F5" i="8"/>
  <c r="E5" i="8"/>
  <c r="D5" i="8"/>
  <c r="I41" i="9"/>
  <c r="L41" i="9" s="1"/>
  <c r="H41" i="9"/>
  <c r="G41" i="9"/>
  <c r="F41" i="9"/>
  <c r="K41" i="9" s="1"/>
  <c r="E41" i="9"/>
  <c r="I30" i="9"/>
  <c r="H30" i="9"/>
  <c r="G30" i="9"/>
  <c r="F30" i="9"/>
  <c r="E30" i="9"/>
  <c r="K45" i="9"/>
  <c r="I45" i="9"/>
  <c r="L45" i="9" s="1"/>
  <c r="H45" i="9"/>
  <c r="G45" i="9"/>
  <c r="F45" i="9"/>
  <c r="E45" i="9"/>
  <c r="L47" i="9"/>
  <c r="J47" i="9"/>
  <c r="I47" i="9"/>
  <c r="H47" i="9"/>
  <c r="G47" i="9"/>
  <c r="F47" i="9"/>
  <c r="E47" i="9"/>
  <c r="I26" i="9"/>
  <c r="L26" i="9" s="1"/>
  <c r="H26" i="9"/>
  <c r="K26" i="9" s="1"/>
  <c r="G26" i="9"/>
  <c r="F26" i="9"/>
  <c r="E26" i="9"/>
  <c r="I34" i="9"/>
  <c r="H34" i="9"/>
  <c r="L34" i="9" s="1"/>
  <c r="G34" i="9"/>
  <c r="F34" i="9"/>
  <c r="J34" i="9" s="1"/>
  <c r="E34" i="9"/>
  <c r="I36" i="9"/>
  <c r="H36" i="9"/>
  <c r="G36" i="9"/>
  <c r="F36" i="9"/>
  <c r="K36" i="9" s="1"/>
  <c r="E36" i="9"/>
  <c r="I38" i="9"/>
  <c r="H38" i="9"/>
  <c r="G38" i="9"/>
  <c r="F38" i="9"/>
  <c r="E38" i="9"/>
  <c r="I32" i="9"/>
  <c r="L32" i="9" s="1"/>
  <c r="H32" i="9"/>
  <c r="G32" i="9"/>
  <c r="F32" i="9"/>
  <c r="K32" i="9" s="1"/>
  <c r="E32" i="9"/>
  <c r="I44" i="9"/>
  <c r="H44" i="9"/>
  <c r="G44" i="9"/>
  <c r="F44" i="9"/>
  <c r="E44" i="9"/>
  <c r="I46" i="9"/>
  <c r="J46" i="9" s="1"/>
  <c r="H46" i="9"/>
  <c r="G46" i="9"/>
  <c r="F46" i="9"/>
  <c r="K46" i="9" s="1"/>
  <c r="E46" i="9"/>
  <c r="I37" i="9"/>
  <c r="H37" i="9"/>
  <c r="G37" i="9"/>
  <c r="F37" i="9"/>
  <c r="E37" i="9"/>
  <c r="I43" i="9"/>
  <c r="L43" i="9" s="1"/>
  <c r="H43" i="9"/>
  <c r="G43" i="9"/>
  <c r="F43" i="9"/>
  <c r="K43" i="9" s="1"/>
  <c r="E43" i="9"/>
  <c r="I42" i="9"/>
  <c r="H42" i="9"/>
  <c r="L42" i="9" s="1"/>
  <c r="G42" i="9"/>
  <c r="F42" i="9"/>
  <c r="J42" i="9" s="1"/>
  <c r="E42" i="9"/>
  <c r="I39" i="9"/>
  <c r="H39" i="9"/>
  <c r="G39" i="9"/>
  <c r="F39" i="9"/>
  <c r="K39" i="9" s="1"/>
  <c r="E39" i="9"/>
  <c r="I40" i="9"/>
  <c r="H40" i="9"/>
  <c r="G40" i="9"/>
  <c r="F40" i="9"/>
  <c r="E40" i="9"/>
  <c r="I33" i="9"/>
  <c r="L33" i="9" s="1"/>
  <c r="H33" i="9"/>
  <c r="G33" i="9"/>
  <c r="F33" i="9"/>
  <c r="K33" i="9" s="1"/>
  <c r="E33" i="9"/>
  <c r="J48" i="9"/>
  <c r="I48" i="9"/>
  <c r="L48" i="9" s="1"/>
  <c r="H48" i="9"/>
  <c r="G48" i="9"/>
  <c r="F48" i="9"/>
  <c r="E48" i="9"/>
  <c r="I49" i="9"/>
  <c r="J49" i="9" s="1"/>
  <c r="H49" i="9"/>
  <c r="G49" i="9"/>
  <c r="F49" i="9"/>
  <c r="K49" i="9" s="1"/>
  <c r="E49" i="9"/>
  <c r="I31" i="9"/>
  <c r="H31" i="9"/>
  <c r="G31" i="9"/>
  <c r="F31" i="9"/>
  <c r="E31" i="9"/>
  <c r="I35" i="9"/>
  <c r="L35" i="9" s="1"/>
  <c r="H35" i="9"/>
  <c r="G35" i="9"/>
  <c r="F35" i="9"/>
  <c r="K35" i="9" s="1"/>
  <c r="E35" i="9"/>
  <c r="I21" i="9"/>
  <c r="H21" i="9"/>
  <c r="L21" i="9" s="1"/>
  <c r="G21" i="9"/>
  <c r="F21" i="9"/>
  <c r="J21" i="9" s="1"/>
  <c r="E21" i="9"/>
  <c r="I27" i="9"/>
  <c r="H27" i="9"/>
  <c r="G27" i="9"/>
  <c r="F27" i="9"/>
  <c r="K27" i="9" s="1"/>
  <c r="E27" i="9"/>
  <c r="I24" i="9"/>
  <c r="H24" i="9"/>
  <c r="G24" i="9"/>
  <c r="F24" i="9"/>
  <c r="E24" i="9"/>
  <c r="I29" i="9"/>
  <c r="L29" i="9" s="1"/>
  <c r="H29" i="9"/>
  <c r="G29" i="9"/>
  <c r="F29" i="9"/>
  <c r="K29" i="9" s="1"/>
  <c r="E29" i="9"/>
  <c r="I28" i="9"/>
  <c r="H28" i="9"/>
  <c r="L28" i="9" s="1"/>
  <c r="G28" i="9"/>
  <c r="F28" i="9"/>
  <c r="J28" i="9" s="1"/>
  <c r="E28" i="9"/>
  <c r="I20" i="9"/>
  <c r="H20" i="9"/>
  <c r="G20" i="9"/>
  <c r="F20" i="9"/>
  <c r="K20" i="9" s="1"/>
  <c r="E20" i="9"/>
  <c r="I19" i="9"/>
  <c r="H19" i="9"/>
  <c r="G19" i="9"/>
  <c r="F19" i="9"/>
  <c r="K19" i="9" s="1"/>
  <c r="E19" i="9"/>
  <c r="I22" i="9"/>
  <c r="L22" i="9" s="1"/>
  <c r="H22" i="9"/>
  <c r="G22" i="9"/>
  <c r="F22" i="9"/>
  <c r="K22" i="9" s="1"/>
  <c r="E22" i="9"/>
  <c r="I23" i="9"/>
  <c r="H23" i="9"/>
  <c r="L23" i="9" s="1"/>
  <c r="G23" i="9"/>
  <c r="F23" i="9"/>
  <c r="J23" i="9" s="1"/>
  <c r="E23" i="9"/>
  <c r="I25" i="9"/>
  <c r="H25" i="9"/>
  <c r="G25" i="9"/>
  <c r="F25" i="9"/>
  <c r="K25" i="9" s="1"/>
  <c r="E25" i="9"/>
  <c r="I14" i="9"/>
  <c r="H14" i="9"/>
  <c r="L14" i="9" s="1"/>
  <c r="G14" i="9"/>
  <c r="F14" i="9"/>
  <c r="K14" i="9" s="1"/>
  <c r="E14" i="9"/>
  <c r="I13" i="9"/>
  <c r="H13" i="9"/>
  <c r="G13" i="9"/>
  <c r="F13" i="9"/>
  <c r="E13" i="9"/>
  <c r="I12" i="9"/>
  <c r="H12" i="9"/>
  <c r="L12" i="9" s="1"/>
  <c r="G12" i="9"/>
  <c r="F12" i="9"/>
  <c r="J12" i="9" s="1"/>
  <c r="E12" i="9"/>
  <c r="I11" i="9"/>
  <c r="H11" i="9"/>
  <c r="G11" i="9"/>
  <c r="F11" i="9"/>
  <c r="E11" i="9"/>
  <c r="I10" i="9"/>
  <c r="H10" i="9"/>
  <c r="L10" i="9" s="1"/>
  <c r="G10" i="9"/>
  <c r="F10" i="9"/>
  <c r="K10" i="9" s="1"/>
  <c r="E10" i="9"/>
  <c r="K9" i="9"/>
  <c r="I9" i="9"/>
  <c r="L9" i="9" s="1"/>
  <c r="H9" i="9"/>
  <c r="G9" i="9"/>
  <c r="F9" i="9"/>
  <c r="E9" i="9"/>
  <c r="I8" i="9"/>
  <c r="H8" i="9"/>
  <c r="G8" i="9"/>
  <c r="F8" i="9"/>
  <c r="E8" i="9"/>
  <c r="K7" i="9"/>
  <c r="I7" i="9"/>
  <c r="J7" i="9" s="1"/>
  <c r="H7" i="9"/>
  <c r="G7" i="9"/>
  <c r="F7" i="9"/>
  <c r="E7" i="9"/>
  <c r="I6" i="9"/>
  <c r="H6" i="9"/>
  <c r="L6" i="9" s="1"/>
  <c r="G6" i="9"/>
  <c r="F6" i="9"/>
  <c r="K6" i="9" s="1"/>
  <c r="E6" i="9"/>
  <c r="I5" i="9"/>
  <c r="H5" i="9"/>
  <c r="G5" i="9"/>
  <c r="F5" i="9"/>
  <c r="E5" i="9"/>
  <c r="D52" i="3"/>
  <c r="H51" i="3"/>
  <c r="D51" i="3"/>
  <c r="D57" i="3"/>
  <c r="D28" i="9" s="1"/>
  <c r="M44" i="3"/>
  <c r="D44" i="3"/>
  <c r="D32" i="9" s="1"/>
  <c r="H39" i="3"/>
  <c r="D39" i="3"/>
  <c r="D44" i="9" s="1"/>
  <c r="D45" i="3"/>
  <c r="D29" i="3"/>
  <c r="D46" i="9" s="1"/>
  <c r="H33" i="3"/>
  <c r="D33" i="3"/>
  <c r="D37" i="9" s="1"/>
  <c r="D53" i="3"/>
  <c r="D49" i="3"/>
  <c r="H48" i="3"/>
  <c r="D48" i="3"/>
  <c r="D48" i="9" s="1"/>
  <c r="H54" i="3"/>
  <c r="D54" i="3"/>
  <c r="D23" i="9" s="1"/>
  <c r="H55" i="3"/>
  <c r="D55" i="3"/>
  <c r="D31" i="9" s="1"/>
  <c r="H50" i="3"/>
  <c r="D50" i="3"/>
  <c r="D35" i="9" s="1"/>
  <c r="D47" i="3"/>
  <c r="D47" i="9" s="1"/>
  <c r="H46" i="3"/>
  <c r="D46" i="3"/>
  <c r="D42" i="9" s="1"/>
  <c r="H36" i="3"/>
  <c r="D36" i="3"/>
  <c r="D21" i="9" s="1"/>
  <c r="D38" i="3"/>
  <c r="D41" i="9" s="1"/>
  <c r="H32" i="3"/>
  <c r="D32" i="3"/>
  <c r="D31" i="3"/>
  <c r="D27" i="9" s="1"/>
  <c r="D15" i="3"/>
  <c r="D22" i="9" s="1"/>
  <c r="H35" i="3"/>
  <c r="D35" i="3"/>
  <c r="D29" i="9" s="1"/>
  <c r="D26" i="3"/>
  <c r="D12" i="9" s="1"/>
  <c r="H13" i="3"/>
  <c r="D13" i="3"/>
  <c r="D10" i="9" s="1"/>
  <c r="D37" i="3"/>
  <c r="D26" i="9" s="1"/>
  <c r="H34" i="3"/>
  <c r="D34" i="3"/>
  <c r="D38" i="9" s="1"/>
  <c r="D21" i="3"/>
  <c r="D19" i="9" s="1"/>
  <c r="H28" i="3"/>
  <c r="D28" i="3"/>
  <c r="D25" i="9" s="1"/>
  <c r="D27" i="3"/>
  <c r="D36" i="9" s="1"/>
  <c r="H23" i="3"/>
  <c r="D23" i="3"/>
  <c r="D8" i="9" s="1"/>
  <c r="H43" i="3"/>
  <c r="D43" i="3"/>
  <c r="D30" i="9" s="1"/>
  <c r="H30" i="3"/>
  <c r="D30" i="3"/>
  <c r="D20" i="9" s="1"/>
  <c r="H22" i="3"/>
  <c r="D22" i="3"/>
  <c r="D24" i="9" s="1"/>
  <c r="D24" i="3"/>
  <c r="D9" i="9" s="1"/>
  <c r="D25" i="3"/>
  <c r="D43" i="9" s="1"/>
  <c r="H42" i="3"/>
  <c r="D42" i="3"/>
  <c r="D49" i="9" s="1"/>
  <c r="D56" i="3"/>
  <c r="D39" i="9" s="1"/>
  <c r="J41" i="3"/>
  <c r="D41" i="3"/>
  <c r="D40" i="9" s="1"/>
  <c r="D40" i="3"/>
  <c r="D33" i="9" s="1"/>
  <c r="D16" i="3"/>
  <c r="G14" i="3"/>
  <c r="D14" i="3"/>
  <c r="D45" i="9" s="1"/>
  <c r="H12" i="3"/>
  <c r="D12" i="3"/>
  <c r="D7" i="9" s="1"/>
  <c r="H11" i="3"/>
  <c r="D11" i="3"/>
  <c r="D5" i="9" s="1"/>
  <c r="D9" i="3"/>
  <c r="D13" i="9" s="1"/>
  <c r="F10" i="3"/>
  <c r="K10" i="3" s="1"/>
  <c r="D10" i="3"/>
  <c r="D6" i="9" s="1"/>
  <c r="F8" i="3"/>
  <c r="K8" i="3" s="1"/>
  <c r="G8" i="3"/>
  <c r="D8" i="3"/>
  <c r="D14" i="9" s="1"/>
  <c r="H7" i="3"/>
  <c r="D7" i="3"/>
  <c r="D34" i="9" s="1"/>
  <c r="F6" i="3"/>
  <c r="D6" i="3"/>
  <c r="D11" i="9" s="1"/>
  <c r="AB21" i="15" l="1"/>
  <c r="AB5" i="15"/>
  <c r="AB17" i="15"/>
  <c r="AB9" i="15"/>
  <c r="AB13" i="15"/>
  <c r="AB22" i="15"/>
  <c r="AB18" i="15"/>
  <c r="AB14" i="15"/>
  <c r="AB10" i="15"/>
  <c r="AB6" i="15"/>
  <c r="AB19" i="15"/>
  <c r="AB11" i="15"/>
  <c r="AB7" i="15"/>
  <c r="AB3" i="15"/>
  <c r="AB24" i="15"/>
  <c r="AB20" i="15"/>
  <c r="AB16" i="15"/>
  <c r="AB12" i="15"/>
  <c r="AB8" i="15"/>
  <c r="AB4" i="15"/>
  <c r="H12" i="8"/>
  <c r="J25" i="9"/>
  <c r="L19" i="9"/>
  <c r="K24" i="9"/>
  <c r="J27" i="9"/>
  <c r="L40" i="9"/>
  <c r="L38" i="9"/>
  <c r="L30" i="9"/>
  <c r="K48" i="9"/>
  <c r="K47" i="9"/>
  <c r="K30" i="9"/>
  <c r="J20" i="9"/>
  <c r="L24" i="9"/>
  <c r="K40" i="9"/>
  <c r="J39" i="9"/>
  <c r="K38" i="9"/>
  <c r="J36" i="9"/>
  <c r="J45" i="9"/>
  <c r="J44" i="9"/>
  <c r="L44" i="9"/>
  <c r="L37" i="9"/>
  <c r="K37" i="9"/>
  <c r="J42" i="3"/>
  <c r="F9" i="3"/>
  <c r="K9" i="3" s="1"/>
  <c r="G10" i="3"/>
  <c r="J10" i="3" s="1"/>
  <c r="H41" i="3"/>
  <c r="H8" i="3"/>
  <c r="H44" i="3"/>
  <c r="L31" i="9"/>
  <c r="K31" i="9"/>
  <c r="L13" i="9"/>
  <c r="K13" i="9"/>
  <c r="K11" i="9"/>
  <c r="J11" i="9"/>
  <c r="L8" i="9"/>
  <c r="K8" i="9"/>
  <c r="S5" i="9"/>
  <c r="K5" i="9"/>
  <c r="L5" i="9"/>
  <c r="J5" i="9"/>
  <c r="J8" i="9"/>
  <c r="J30" i="9"/>
  <c r="L7" i="9"/>
  <c r="J9" i="9"/>
  <c r="L11" i="9"/>
  <c r="K12" i="9"/>
  <c r="J13" i="9"/>
  <c r="L25" i="9"/>
  <c r="K23" i="9"/>
  <c r="J22" i="9"/>
  <c r="L20" i="9"/>
  <c r="K28" i="9"/>
  <c r="J29" i="9"/>
  <c r="L27" i="9"/>
  <c r="K21" i="9"/>
  <c r="J35" i="9"/>
  <c r="L49" i="9"/>
  <c r="J33" i="9"/>
  <c r="L39" i="9"/>
  <c r="K42" i="9"/>
  <c r="J43" i="9"/>
  <c r="L46" i="9"/>
  <c r="K44" i="9"/>
  <c r="J32" i="9"/>
  <c r="L36" i="9"/>
  <c r="K34" i="9"/>
  <c r="J26" i="9"/>
  <c r="J41" i="9"/>
  <c r="J14" i="9"/>
  <c r="J19" i="9"/>
  <c r="J24" i="9"/>
  <c r="J31" i="9"/>
  <c r="J40" i="9"/>
  <c r="J37" i="9"/>
  <c r="J38" i="9"/>
  <c r="J6" i="9"/>
  <c r="J10" i="9"/>
  <c r="M6" i="3"/>
  <c r="H6" i="3"/>
  <c r="F7" i="3"/>
  <c r="K7" i="3" s="1"/>
  <c r="H10" i="3"/>
  <c r="G9" i="3"/>
  <c r="M9" i="3" s="1"/>
  <c r="F11" i="3"/>
  <c r="M11" i="3" s="1"/>
  <c r="G11" i="3"/>
  <c r="M10" i="3"/>
  <c r="J6" i="3"/>
  <c r="G7" i="3"/>
  <c r="M7" i="3" s="1"/>
  <c r="M8" i="3"/>
  <c r="J8" i="3"/>
  <c r="F40" i="3"/>
  <c r="K40" i="3" s="1"/>
  <c r="M40" i="3"/>
  <c r="F25" i="3"/>
  <c r="K25" i="3" s="1"/>
  <c r="F27" i="3"/>
  <c r="K27" i="3" s="1"/>
  <c r="F37" i="3"/>
  <c r="F15" i="3"/>
  <c r="F47" i="3"/>
  <c r="K47" i="3" s="1"/>
  <c r="F53" i="3"/>
  <c r="K53" i="3" s="1"/>
  <c r="G40" i="3"/>
  <c r="G25" i="3"/>
  <c r="G43" i="3"/>
  <c r="G27" i="3"/>
  <c r="M27" i="3" s="1"/>
  <c r="G37" i="3"/>
  <c r="J37" i="3" s="1"/>
  <c r="G26" i="3"/>
  <c r="G32" i="3"/>
  <c r="G36" i="3"/>
  <c r="G55" i="3"/>
  <c r="M55" i="3" s="1"/>
  <c r="G48" i="3"/>
  <c r="G53" i="3"/>
  <c r="G45" i="3"/>
  <c r="K45" i="3"/>
  <c r="F45" i="3"/>
  <c r="F16" i="3"/>
  <c r="K16" i="3" s="1"/>
  <c r="H40" i="3"/>
  <c r="F42" i="3"/>
  <c r="K42" i="3" s="1"/>
  <c r="M42" i="3"/>
  <c r="H25" i="3"/>
  <c r="F24" i="3"/>
  <c r="K24" i="3" s="1"/>
  <c r="F30" i="3"/>
  <c r="K30" i="3" s="1"/>
  <c r="F23" i="3"/>
  <c r="H27" i="3"/>
  <c r="F28" i="3"/>
  <c r="F34" i="3"/>
  <c r="H37" i="3"/>
  <c r="F13" i="3"/>
  <c r="F35" i="3"/>
  <c r="K35" i="3" s="1"/>
  <c r="H15" i="3"/>
  <c r="F31" i="3"/>
  <c r="K31" i="3" s="1"/>
  <c r="F38" i="3"/>
  <c r="K38" i="3" s="1"/>
  <c r="F46" i="3"/>
  <c r="H47" i="3"/>
  <c r="F50" i="3"/>
  <c r="F54" i="3"/>
  <c r="F49" i="3"/>
  <c r="K49" i="3" s="1"/>
  <c r="H53" i="3"/>
  <c r="F33" i="3"/>
  <c r="K33" i="3" s="1"/>
  <c r="H45" i="3"/>
  <c r="F14" i="3"/>
  <c r="K14" i="3" s="1"/>
  <c r="F56" i="3"/>
  <c r="M56" i="3" s="1"/>
  <c r="F22" i="3"/>
  <c r="K22" i="3" s="1"/>
  <c r="F43" i="3"/>
  <c r="K43" i="3" s="1"/>
  <c r="M43" i="3"/>
  <c r="F21" i="3"/>
  <c r="K21" i="3" s="1"/>
  <c r="F26" i="3"/>
  <c r="K26" i="3" s="1"/>
  <c r="F32" i="3"/>
  <c r="K32" i="3" s="1"/>
  <c r="F36" i="3"/>
  <c r="J36" i="3" s="1"/>
  <c r="F55" i="3"/>
  <c r="K55" i="3" s="1"/>
  <c r="F48" i="3"/>
  <c r="K48" i="3" s="1"/>
  <c r="F29" i="3"/>
  <c r="K29" i="3" s="1"/>
  <c r="G22" i="3"/>
  <c r="G21" i="3"/>
  <c r="G15" i="3"/>
  <c r="G47" i="3"/>
  <c r="G29" i="3"/>
  <c r="G39" i="3"/>
  <c r="F39" i="3"/>
  <c r="J39" i="3" s="1"/>
  <c r="F12" i="3"/>
  <c r="K12" i="3" s="1"/>
  <c r="H14" i="3"/>
  <c r="F41" i="3"/>
  <c r="K41" i="3" s="1"/>
  <c r="M41" i="3"/>
  <c r="H56" i="3"/>
  <c r="G12" i="3"/>
  <c r="M12" i="3" s="1"/>
  <c r="G16" i="3"/>
  <c r="M16" i="3" s="1"/>
  <c r="J40" i="3"/>
  <c r="G41" i="3"/>
  <c r="G42" i="3"/>
  <c r="G24" i="3"/>
  <c r="M24" i="3" s="1"/>
  <c r="G30" i="3"/>
  <c r="J43" i="3"/>
  <c r="G23" i="3"/>
  <c r="J27" i="3"/>
  <c r="G28" i="3"/>
  <c r="G34" i="3"/>
  <c r="M34" i="3" s="1"/>
  <c r="G13" i="3"/>
  <c r="G35" i="3"/>
  <c r="M35" i="3" s="1"/>
  <c r="G31" i="3"/>
  <c r="G38" i="3"/>
  <c r="G46" i="3"/>
  <c r="G50" i="3"/>
  <c r="G54" i="3"/>
  <c r="G49" i="3"/>
  <c r="M49" i="3" s="1"/>
  <c r="G33" i="3"/>
  <c r="M33" i="3" s="1"/>
  <c r="J44" i="3"/>
  <c r="F44" i="3"/>
  <c r="K44" i="3" s="1"/>
  <c r="F57" i="3"/>
  <c r="K57" i="3" s="1"/>
  <c r="F51" i="3"/>
  <c r="K51" i="3" s="1"/>
  <c r="F52" i="3"/>
  <c r="G44" i="3"/>
  <c r="G57" i="3"/>
  <c r="G51" i="3"/>
  <c r="G52" i="3"/>
  <c r="Q25" i="10"/>
  <c r="T25" i="10" s="1"/>
  <c r="R25" i="10"/>
  <c r="AE25" i="10" s="1"/>
  <c r="AW25" i="10"/>
  <c r="AZ25" i="10" s="1"/>
  <c r="AX25" i="10"/>
  <c r="AY25" i="10"/>
  <c r="BA25" i="10"/>
  <c r="BC25" i="10"/>
  <c r="J25" i="10" s="1"/>
  <c r="Q35" i="10"/>
  <c r="R35" i="10"/>
  <c r="AE35" i="10" s="1"/>
  <c r="AW35" i="10"/>
  <c r="AY35" i="10" s="1"/>
  <c r="AX35" i="10"/>
  <c r="Q43" i="10"/>
  <c r="T43" i="10" s="1"/>
  <c r="R43" i="10"/>
  <c r="AE43" i="10" s="1"/>
  <c r="AW43" i="10"/>
  <c r="BC43" i="10" s="1"/>
  <c r="J43" i="10" s="1"/>
  <c r="AX43" i="10"/>
  <c r="Q42" i="10"/>
  <c r="R42" i="10"/>
  <c r="AE42" i="10" s="1"/>
  <c r="AW42" i="10"/>
  <c r="AY42" i="10" s="1"/>
  <c r="AX42" i="10"/>
  <c r="Q34" i="10"/>
  <c r="T34" i="10" s="1"/>
  <c r="R34" i="10"/>
  <c r="AE34" i="10" s="1"/>
  <c r="AW34" i="10"/>
  <c r="AY34" i="10" s="1"/>
  <c r="AX34" i="10"/>
  <c r="EH50" i="9"/>
  <c r="EG50" i="9"/>
  <c r="EF50" i="9"/>
  <c r="EE50" i="9"/>
  <c r="EW50" i="9"/>
  <c r="EV50" i="9"/>
  <c r="EU50" i="9"/>
  <c r="ET50" i="9"/>
  <c r="ER50" i="9"/>
  <c r="EQ50" i="9"/>
  <c r="EP50" i="9"/>
  <c r="EO50" i="9"/>
  <c r="EK50" i="9"/>
  <c r="EL50" i="9"/>
  <c r="EM50" i="9"/>
  <c r="EJ50" i="9"/>
  <c r="ES32" i="9"/>
  <c r="EN32" i="9"/>
  <c r="EI32" i="9"/>
  <c r="ED32" i="9"/>
  <c r="DY32" i="9"/>
  <c r="DT32" i="9"/>
  <c r="DO32" i="9"/>
  <c r="DJ32" i="9"/>
  <c r="DE32" i="9"/>
  <c r="CZ32" i="9"/>
  <c r="CU32" i="9"/>
  <c r="CP32" i="9"/>
  <c r="CK32" i="9"/>
  <c r="CF32" i="9"/>
  <c r="CA32" i="9"/>
  <c r="BV32" i="9"/>
  <c r="BQ32" i="9"/>
  <c r="BL32" i="9"/>
  <c r="BG32" i="9"/>
  <c r="BB32" i="9"/>
  <c r="AW32" i="9"/>
  <c r="AR32" i="9"/>
  <c r="AM32" i="9"/>
  <c r="AH32" i="9"/>
  <c r="AC32" i="9"/>
  <c r="X32" i="9"/>
  <c r="W32" i="9"/>
  <c r="ES44" i="9"/>
  <c r="EN44" i="9"/>
  <c r="EI44" i="9"/>
  <c r="ED44" i="9"/>
  <c r="DY44" i="9"/>
  <c r="DT44" i="9"/>
  <c r="DO44" i="9"/>
  <c r="DJ44" i="9"/>
  <c r="DE44" i="9"/>
  <c r="CZ44" i="9"/>
  <c r="CU44" i="9"/>
  <c r="CP44" i="9"/>
  <c r="CK44" i="9"/>
  <c r="CF44" i="9"/>
  <c r="CA44" i="9"/>
  <c r="BV44" i="9"/>
  <c r="BQ44" i="9"/>
  <c r="BL44" i="9"/>
  <c r="BG44" i="9"/>
  <c r="BB44" i="9"/>
  <c r="AW44" i="9"/>
  <c r="AR44" i="9"/>
  <c r="AM44" i="9"/>
  <c r="AH44" i="9"/>
  <c r="AC44" i="9"/>
  <c r="X44" i="9"/>
  <c r="ES46" i="9"/>
  <c r="EN46" i="9"/>
  <c r="EI46" i="9"/>
  <c r="ED46" i="9"/>
  <c r="DY46" i="9"/>
  <c r="DT46" i="9"/>
  <c r="DO46" i="9"/>
  <c r="DJ46" i="9"/>
  <c r="DE46" i="9"/>
  <c r="CZ46" i="9"/>
  <c r="CU46" i="9"/>
  <c r="CP46" i="9"/>
  <c r="CK46" i="9"/>
  <c r="CF46" i="9"/>
  <c r="CA46" i="9"/>
  <c r="BV46" i="9"/>
  <c r="BQ46" i="9"/>
  <c r="BL46" i="9"/>
  <c r="BG46" i="9"/>
  <c r="BB46" i="9"/>
  <c r="AW46" i="9"/>
  <c r="AR46" i="9"/>
  <c r="AM46" i="9"/>
  <c r="AH46" i="9"/>
  <c r="AC46" i="9"/>
  <c r="X46" i="9"/>
  <c r="W46" i="9"/>
  <c r="ES37" i="9"/>
  <c r="EN37" i="9"/>
  <c r="EI37" i="9"/>
  <c r="ED37" i="9"/>
  <c r="DY37" i="9"/>
  <c r="DT37" i="9"/>
  <c r="DO37" i="9"/>
  <c r="DJ37" i="9"/>
  <c r="DE37" i="9"/>
  <c r="CZ37" i="9"/>
  <c r="CU37" i="9"/>
  <c r="CP37" i="9"/>
  <c r="CK37" i="9"/>
  <c r="CF37" i="9"/>
  <c r="CA37" i="9"/>
  <c r="BV37" i="9"/>
  <c r="BQ37" i="9"/>
  <c r="BL37" i="9"/>
  <c r="BG37" i="9"/>
  <c r="BB37" i="9"/>
  <c r="AW37" i="9"/>
  <c r="AR37" i="9"/>
  <c r="AM37" i="9"/>
  <c r="AH37" i="9"/>
  <c r="AC37" i="9"/>
  <c r="X37" i="9"/>
  <c r="W37" i="9"/>
  <c r="AC9" i="15" l="1"/>
  <c r="AY43" i="10"/>
  <c r="M52" i="3"/>
  <c r="K39" i="3"/>
  <c r="M30" i="3"/>
  <c r="M48" i="3"/>
  <c r="J11" i="3"/>
  <c r="BA43" i="10"/>
  <c r="Z25" i="10"/>
  <c r="M54" i="3"/>
  <c r="M38" i="3"/>
  <c r="J56" i="3"/>
  <c r="M47" i="3"/>
  <c r="K56" i="3"/>
  <c r="M26" i="3"/>
  <c r="J15" i="3"/>
  <c r="M13" i="3"/>
  <c r="K11" i="3"/>
  <c r="J14" i="3"/>
  <c r="M21" i="3"/>
  <c r="J46" i="3"/>
  <c r="M57" i="3"/>
  <c r="M15" i="3"/>
  <c r="M50" i="3"/>
  <c r="M31" i="3"/>
  <c r="M28" i="3"/>
  <c r="J7" i="3"/>
  <c r="J22" i="3"/>
  <c r="K15" i="3"/>
  <c r="J9" i="3"/>
  <c r="J52" i="3"/>
  <c r="M23" i="3"/>
  <c r="M29" i="3"/>
  <c r="AB35" i="10" s="1"/>
  <c r="F35" i="10" s="1"/>
  <c r="M22" i="3"/>
  <c r="M36" i="3"/>
  <c r="J50" i="3"/>
  <c r="J28" i="3"/>
  <c r="M53" i="3"/>
  <c r="J32" i="3"/>
  <c r="M37" i="3"/>
  <c r="J54" i="3"/>
  <c r="M51" i="3"/>
  <c r="J53" i="3"/>
  <c r="M46" i="3"/>
  <c r="M45" i="3"/>
  <c r="AB43" i="10" s="1"/>
  <c r="F43" i="10" s="1"/>
  <c r="J48" i="3"/>
  <c r="M25" i="3"/>
  <c r="M14" i="3"/>
  <c r="M39" i="3"/>
  <c r="AB42" i="10" s="1"/>
  <c r="F42" i="10" s="1"/>
  <c r="J55" i="3"/>
  <c r="J13" i="3"/>
  <c r="J23" i="3"/>
  <c r="J51" i="3"/>
  <c r="J57" i="3"/>
  <c r="K36" i="3"/>
  <c r="K50" i="3"/>
  <c r="K46" i="3"/>
  <c r="J34" i="3"/>
  <c r="K28" i="3"/>
  <c r="K23" i="3"/>
  <c r="M32" i="3"/>
  <c r="J29" i="3"/>
  <c r="J47" i="3"/>
  <c r="J26" i="3"/>
  <c r="J21" i="3"/>
  <c r="J25" i="3"/>
  <c r="J12" i="3"/>
  <c r="J33" i="3"/>
  <c r="Y25" i="10" s="1"/>
  <c r="J49" i="3"/>
  <c r="K54" i="3"/>
  <c r="J31" i="3"/>
  <c r="J35" i="3"/>
  <c r="K13" i="3"/>
  <c r="K34" i="3"/>
  <c r="J24" i="3"/>
  <c r="J16" i="3"/>
  <c r="K37" i="3"/>
  <c r="V35" i="10"/>
  <c r="G35" i="10" s="1"/>
  <c r="J45" i="3"/>
  <c r="Y43" i="10" s="1"/>
  <c r="U42" i="10"/>
  <c r="K52" i="3"/>
  <c r="J38" i="3"/>
  <c r="J30" i="3"/>
  <c r="V43" i="10"/>
  <c r="G43" i="10" s="1"/>
  <c r="S25" i="10"/>
  <c r="E25" i="10" s="1"/>
  <c r="V25" i="10"/>
  <c r="G25" i="10" s="1"/>
  <c r="W34" i="10"/>
  <c r="K25" i="10"/>
  <c r="BC34" i="10"/>
  <c r="AZ43" i="10"/>
  <c r="BC35" i="10"/>
  <c r="J35" i="10" s="1"/>
  <c r="AB25" i="10"/>
  <c r="F25" i="10" s="1"/>
  <c r="U25" i="10"/>
  <c r="BC42" i="10"/>
  <c r="J42" i="10" s="1"/>
  <c r="Z43" i="10"/>
  <c r="U43" i="10"/>
  <c r="Y35" i="10"/>
  <c r="AZ34" i="10"/>
  <c r="AB34" i="10"/>
  <c r="F34" i="10" s="1"/>
  <c r="S34" i="10"/>
  <c r="E34" i="10" s="1"/>
  <c r="BA42" i="10"/>
  <c r="Y42" i="10"/>
  <c r="S43" i="10"/>
  <c r="E43" i="10" s="1"/>
  <c r="U35" i="10"/>
  <c r="W25" i="10"/>
  <c r="BA34" i="10"/>
  <c r="V34" i="10"/>
  <c r="G34" i="10" s="1"/>
  <c r="Z34" i="10"/>
  <c r="W43" i="10"/>
  <c r="V42" i="10"/>
  <c r="G42" i="10" s="1"/>
  <c r="Z42" i="10"/>
  <c r="S42" i="10"/>
  <c r="E42" i="10" s="1"/>
  <c r="W42" i="10"/>
  <c r="T42" i="10"/>
  <c r="X42" i="10"/>
  <c r="AD42" i="10"/>
  <c r="AD35" i="10"/>
  <c r="X35" i="10"/>
  <c r="Y34" i="10"/>
  <c r="U34" i="10"/>
  <c r="AZ42" i="10"/>
  <c r="AZ35" i="10"/>
  <c r="W35" i="10"/>
  <c r="S35" i="10"/>
  <c r="E35" i="10" s="1"/>
  <c r="BA35" i="10"/>
  <c r="T35" i="10"/>
  <c r="AD34" i="10"/>
  <c r="X34" i="10"/>
  <c r="AD43" i="10"/>
  <c r="X43" i="10"/>
  <c r="Z35" i="10"/>
  <c r="AD25" i="10"/>
  <c r="X25" i="10"/>
  <c r="V32" i="9"/>
  <c r="U37" i="9"/>
  <c r="S44" i="9"/>
  <c r="U32" i="9"/>
  <c r="U44" i="9"/>
  <c r="V44" i="9"/>
  <c r="S46" i="9"/>
  <c r="W44" i="9"/>
  <c r="S32" i="9"/>
  <c r="U46" i="9"/>
  <c r="V46" i="9"/>
  <c r="V37" i="9"/>
  <c r="S37" i="9"/>
  <c r="J34" i="10" l="1"/>
  <c r="AC25" i="15"/>
  <c r="K43" i="10"/>
  <c r="K42" i="10"/>
  <c r="K34" i="10"/>
  <c r="K35" i="10"/>
  <c r="AF35" i="10"/>
  <c r="AJ35" i="10"/>
  <c r="AN35" i="10"/>
  <c r="AS35" i="10"/>
  <c r="AH35" i="10"/>
  <c r="AQ35" i="10"/>
  <c r="AG35" i="10"/>
  <c r="AK35" i="10"/>
  <c r="I35" i="10" s="1"/>
  <c r="AP35" i="10"/>
  <c r="AU35" i="10"/>
  <c r="H35" i="10" s="1"/>
  <c r="M35" i="10" s="1"/>
  <c r="N35" i="10" s="1"/>
  <c r="AL35" i="10"/>
  <c r="AI35" i="10"/>
  <c r="AM35" i="10"/>
  <c r="AR35" i="10"/>
  <c r="AH43" i="10"/>
  <c r="AL43" i="10"/>
  <c r="AQ43" i="10"/>
  <c r="AF43" i="10"/>
  <c r="AN43" i="10"/>
  <c r="AG43" i="10"/>
  <c r="AI43" i="10"/>
  <c r="AM43" i="10"/>
  <c r="AR43" i="10"/>
  <c r="AJ43" i="10"/>
  <c r="AS43" i="10"/>
  <c r="AK43" i="10"/>
  <c r="I43" i="10" s="1"/>
  <c r="AP43" i="10"/>
  <c r="AU43" i="10"/>
  <c r="H43" i="10" s="1"/>
  <c r="M43" i="10" s="1"/>
  <c r="N43" i="10" s="1"/>
  <c r="AF42" i="10"/>
  <c r="AJ42" i="10"/>
  <c r="AN42" i="10"/>
  <c r="AS42" i="10"/>
  <c r="AG42" i="10"/>
  <c r="AK42" i="10"/>
  <c r="I42" i="10" s="1"/>
  <c r="AP42" i="10"/>
  <c r="AU42" i="10"/>
  <c r="H42" i="10" s="1"/>
  <c r="M42" i="10" s="1"/>
  <c r="N42" i="10" s="1"/>
  <c r="AH42" i="10"/>
  <c r="AL42" i="10"/>
  <c r="AQ42" i="10"/>
  <c r="AM42" i="10"/>
  <c r="AR42" i="10"/>
  <c r="AI42" i="10"/>
  <c r="AH25" i="10"/>
  <c r="AL25" i="10"/>
  <c r="AQ25" i="10"/>
  <c r="AF25" i="10"/>
  <c r="AJ25" i="10"/>
  <c r="AN25" i="10"/>
  <c r="AS25" i="10"/>
  <c r="AG25" i="10"/>
  <c r="AK25" i="10"/>
  <c r="I25" i="10" s="1"/>
  <c r="AP25" i="10"/>
  <c r="AU25" i="10"/>
  <c r="H25" i="10" s="1"/>
  <c r="M25" i="10" s="1"/>
  <c r="N25" i="10" s="1"/>
  <c r="AI25" i="10"/>
  <c r="AM25" i="10"/>
  <c r="AR25" i="10"/>
  <c r="AH34" i="10"/>
  <c r="AL34" i="10"/>
  <c r="AQ34" i="10"/>
  <c r="AI34" i="10"/>
  <c r="AR34" i="10"/>
  <c r="AM34" i="10"/>
  <c r="AF34" i="10"/>
  <c r="AJ34" i="10"/>
  <c r="AN34" i="10"/>
  <c r="AS34" i="10"/>
  <c r="AK34" i="10"/>
  <c r="I34" i="10" s="1"/>
  <c r="AP34" i="10"/>
  <c r="AU34" i="10"/>
  <c r="H34" i="10" s="1"/>
  <c r="M34" i="10" s="1"/>
  <c r="N34" i="10" s="1"/>
  <c r="AG34" i="10"/>
  <c r="Q30" i="10" l="1"/>
  <c r="T30" i="10" s="1"/>
  <c r="R30" i="10"/>
  <c r="AE30" i="10" s="1"/>
  <c r="AW30" i="10"/>
  <c r="AY30" i="10" s="1"/>
  <c r="AX30" i="10"/>
  <c r="CK14" i="8"/>
  <c r="CG14" i="8"/>
  <c r="CC14" i="8"/>
  <c r="BY14" i="8"/>
  <c r="BU14" i="8"/>
  <c r="BQ14" i="8"/>
  <c r="BM14" i="8"/>
  <c r="BI14" i="8"/>
  <c r="BE14" i="8"/>
  <c r="BA14" i="8"/>
  <c r="AW14" i="8"/>
  <c r="AS14" i="8"/>
  <c r="AO14" i="8"/>
  <c r="AK14" i="8"/>
  <c r="AG14" i="8"/>
  <c r="AC14" i="8"/>
  <c r="Y14" i="8"/>
  <c r="U14" i="8"/>
  <c r="Q14" i="8"/>
  <c r="M14" i="8"/>
  <c r="I14" i="8"/>
  <c r="CK30" i="8"/>
  <c r="CG30" i="8"/>
  <c r="CC30" i="8"/>
  <c r="BY30" i="8"/>
  <c r="BU30" i="8"/>
  <c r="BQ30" i="8"/>
  <c r="BM30" i="8"/>
  <c r="BI30" i="8"/>
  <c r="BE30" i="8"/>
  <c r="BA30" i="8"/>
  <c r="AW30" i="8"/>
  <c r="AS30" i="8"/>
  <c r="AO30" i="8"/>
  <c r="AK30" i="8"/>
  <c r="AG30" i="8"/>
  <c r="AC30" i="8"/>
  <c r="Y30" i="8"/>
  <c r="U30" i="8"/>
  <c r="Q30" i="8"/>
  <c r="M30" i="8"/>
  <c r="I30" i="8"/>
  <c r="H30" i="8"/>
  <c r="ES45" i="9"/>
  <c r="EN45" i="9"/>
  <c r="EI45" i="9"/>
  <c r="ED45" i="9"/>
  <c r="DY45" i="9"/>
  <c r="DT45" i="9"/>
  <c r="DO45" i="9"/>
  <c r="DJ45" i="9"/>
  <c r="DE45" i="9"/>
  <c r="CZ45" i="9"/>
  <c r="CU45" i="9"/>
  <c r="CP45" i="9"/>
  <c r="CK45" i="9"/>
  <c r="CF45" i="9"/>
  <c r="CA45" i="9"/>
  <c r="BV45" i="9"/>
  <c r="BQ45" i="9"/>
  <c r="BL45" i="9"/>
  <c r="BG45" i="9"/>
  <c r="BB45" i="9"/>
  <c r="AW45" i="9"/>
  <c r="AR45" i="9"/>
  <c r="AM45" i="9"/>
  <c r="AH45" i="9"/>
  <c r="AC45" i="9"/>
  <c r="X45" i="9"/>
  <c r="U45" i="9"/>
  <c r="W45" i="9"/>
  <c r="W30" i="9"/>
  <c r="X30" i="9"/>
  <c r="AC30" i="9"/>
  <c r="AH30" i="9"/>
  <c r="AM30" i="9"/>
  <c r="AR30" i="9"/>
  <c r="AW30" i="9"/>
  <c r="BB30" i="9"/>
  <c r="BG30" i="9"/>
  <c r="BL30" i="9"/>
  <c r="BQ30" i="9"/>
  <c r="BV30" i="9"/>
  <c r="CA30" i="9"/>
  <c r="CF30" i="9"/>
  <c r="CK30" i="9"/>
  <c r="CP30" i="9"/>
  <c r="CU30" i="9"/>
  <c r="CZ30" i="9"/>
  <c r="DE30" i="9"/>
  <c r="DJ30" i="9"/>
  <c r="DO30" i="9"/>
  <c r="DT30" i="9"/>
  <c r="DY30" i="9"/>
  <c r="ED30" i="9"/>
  <c r="EI30" i="9"/>
  <c r="EN30" i="9"/>
  <c r="ES30" i="9"/>
  <c r="H22" i="8"/>
  <c r="EC50" i="9"/>
  <c r="EB50" i="9"/>
  <c r="EA50" i="9"/>
  <c r="DZ50" i="9"/>
  <c r="AL50" i="9"/>
  <c r="AK50" i="9"/>
  <c r="AJ50" i="9"/>
  <c r="AI50" i="9"/>
  <c r="AQ50" i="9"/>
  <c r="AP50" i="9"/>
  <c r="AO50" i="9"/>
  <c r="AN50" i="9"/>
  <c r="AV50" i="9"/>
  <c r="AU50" i="9"/>
  <c r="AT50" i="9"/>
  <c r="AS50" i="9"/>
  <c r="BA50" i="9"/>
  <c r="AZ50" i="9"/>
  <c r="AY50" i="9"/>
  <c r="AX50" i="9"/>
  <c r="BF50" i="9"/>
  <c r="BE50" i="9"/>
  <c r="BD50" i="9"/>
  <c r="BC50" i="9"/>
  <c r="BK50" i="9"/>
  <c r="BJ50" i="9"/>
  <c r="BI50" i="9"/>
  <c r="BH50" i="9"/>
  <c r="BP50" i="9"/>
  <c r="BO50" i="9"/>
  <c r="BN50" i="9"/>
  <c r="BM50" i="9"/>
  <c r="BU50" i="9"/>
  <c r="BT50" i="9"/>
  <c r="BS50" i="9"/>
  <c r="BR50" i="9"/>
  <c r="BZ50" i="9"/>
  <c r="BY50" i="9"/>
  <c r="BX50" i="9"/>
  <c r="BW50" i="9"/>
  <c r="CE50" i="9"/>
  <c r="CD50" i="9"/>
  <c r="CC50" i="9"/>
  <c r="CB50" i="9"/>
  <c r="CJ50" i="9"/>
  <c r="CI50" i="9"/>
  <c r="CH50" i="9"/>
  <c r="CG50" i="9"/>
  <c r="CO50" i="9"/>
  <c r="CN50" i="9"/>
  <c r="CM50" i="9"/>
  <c r="CL50" i="9"/>
  <c r="CT50" i="9"/>
  <c r="CS50" i="9"/>
  <c r="CR50" i="9"/>
  <c r="CQ50" i="9"/>
  <c r="CY50" i="9"/>
  <c r="CX50" i="9"/>
  <c r="CW50" i="9"/>
  <c r="CV50" i="9"/>
  <c r="DD50" i="9"/>
  <c r="DC50" i="9"/>
  <c r="DB50" i="9"/>
  <c r="DA50" i="9"/>
  <c r="DI50" i="9"/>
  <c r="DH50" i="9"/>
  <c r="DG50" i="9"/>
  <c r="DF50" i="9"/>
  <c r="DN50" i="9"/>
  <c r="DM50" i="9"/>
  <c r="DL50" i="9"/>
  <c r="DK50" i="9"/>
  <c r="DS50" i="9"/>
  <c r="DR50" i="9"/>
  <c r="DQ50" i="9"/>
  <c r="DP50" i="9"/>
  <c r="DU50" i="9"/>
  <c r="DV50" i="9"/>
  <c r="DW50" i="9"/>
  <c r="DX50" i="9"/>
  <c r="ES47" i="9"/>
  <c r="EN47" i="9"/>
  <c r="EI47" i="9"/>
  <c r="ED47" i="9"/>
  <c r="DY47" i="9"/>
  <c r="DT47" i="9"/>
  <c r="DO47" i="9"/>
  <c r="DJ47" i="9"/>
  <c r="DE47" i="9"/>
  <c r="CZ47" i="9"/>
  <c r="CU47" i="9"/>
  <c r="CP47" i="9"/>
  <c r="CK47" i="9"/>
  <c r="CF47" i="9"/>
  <c r="CA47" i="9"/>
  <c r="BV47" i="9"/>
  <c r="BQ47" i="9"/>
  <c r="BL47" i="9"/>
  <c r="BG47" i="9"/>
  <c r="BB47" i="9"/>
  <c r="AW47" i="9"/>
  <c r="AR47" i="9"/>
  <c r="AM47" i="9"/>
  <c r="AH47" i="9"/>
  <c r="AC47" i="9"/>
  <c r="X47" i="9"/>
  <c r="W47" i="9"/>
  <c r="CY30" i="3"/>
  <c r="I41" i="6"/>
  <c r="I40" i="6"/>
  <c r="I38" i="6"/>
  <c r="I37" i="6"/>
  <c r="I35" i="6"/>
  <c r="I34" i="6"/>
  <c r="I32" i="6"/>
  <c r="I31" i="6"/>
  <c r="I29" i="6"/>
  <c r="I28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5" i="6"/>
  <c r="I4" i="6"/>
  <c r="C41" i="6"/>
  <c r="C40" i="6"/>
  <c r="C38" i="6"/>
  <c r="C37" i="6"/>
  <c r="C35" i="6"/>
  <c r="C34" i="6"/>
  <c r="P8" i="11"/>
  <c r="P7" i="11"/>
  <c r="P4" i="11"/>
  <c r="P5" i="11"/>
  <c r="P9" i="11"/>
  <c r="P10" i="11"/>
  <c r="P11" i="11"/>
  <c r="P13" i="11"/>
  <c r="P6" i="11"/>
  <c r="P18" i="11"/>
  <c r="P17" i="11"/>
  <c r="I41" i="11"/>
  <c r="I40" i="11"/>
  <c r="I38" i="11"/>
  <c r="I37" i="11"/>
  <c r="I35" i="11"/>
  <c r="I34" i="11"/>
  <c r="I32" i="11"/>
  <c r="I31" i="11"/>
  <c r="I29" i="11"/>
  <c r="I28" i="11"/>
  <c r="I26" i="11"/>
  <c r="I25" i="11"/>
  <c r="I23" i="11"/>
  <c r="I22" i="11"/>
  <c r="I20" i="11"/>
  <c r="I19" i="11"/>
  <c r="I17" i="11"/>
  <c r="I16" i="11"/>
  <c r="I14" i="11"/>
  <c r="I13" i="11"/>
  <c r="I11" i="11"/>
  <c r="I10" i="11"/>
  <c r="I8" i="11"/>
  <c r="I7" i="11"/>
  <c r="I5" i="11"/>
  <c r="I4" i="11"/>
  <c r="C41" i="11"/>
  <c r="C40" i="11"/>
  <c r="C38" i="11"/>
  <c r="C37" i="11"/>
  <c r="C35" i="11"/>
  <c r="C34" i="11"/>
  <c r="BA30" i="10" l="1"/>
  <c r="AZ30" i="10"/>
  <c r="AB30" i="10"/>
  <c r="F30" i="10" s="1"/>
  <c r="W30" i="10"/>
  <c r="V30" i="10"/>
  <c r="G30" i="10" s="1"/>
  <c r="Z30" i="10"/>
  <c r="U30" i="10"/>
  <c r="Y30" i="10"/>
  <c r="S30" i="10"/>
  <c r="E30" i="10" s="1"/>
  <c r="AD30" i="10"/>
  <c r="X30" i="10"/>
  <c r="H14" i="8"/>
  <c r="V45" i="9"/>
  <c r="S30" i="9"/>
  <c r="U30" i="9"/>
  <c r="V30" i="9"/>
  <c r="S45" i="9"/>
  <c r="V47" i="9"/>
  <c r="U47" i="9"/>
  <c r="AC14" i="13"/>
  <c r="AC13" i="13"/>
  <c r="S47" i="9"/>
  <c r="DT10" i="9"/>
  <c r="K30" i="10" l="1"/>
  <c r="AH30" i="10"/>
  <c r="AL30" i="10"/>
  <c r="AQ30" i="10"/>
  <c r="AI30" i="10"/>
  <c r="AM30" i="10"/>
  <c r="AR30" i="10"/>
  <c r="AG30" i="10"/>
  <c r="AK30" i="10"/>
  <c r="I30" i="10" s="1"/>
  <c r="AP30" i="10"/>
  <c r="AU30" i="10"/>
  <c r="AF30" i="10"/>
  <c r="AJ30" i="10"/>
  <c r="AN30" i="10"/>
  <c r="AS30" i="10"/>
  <c r="DE5" i="8"/>
  <c r="AA2" i="15" s="1"/>
  <c r="DA5" i="8"/>
  <c r="Z2" i="15" s="1"/>
  <c r="CW5" i="8"/>
  <c r="Y2" i="15" s="1"/>
  <c r="CS5" i="8"/>
  <c r="X2" i="15" s="1"/>
  <c r="CO5" i="8"/>
  <c r="W2" i="15" s="1"/>
  <c r="CK33" i="8"/>
  <c r="CK16" i="8"/>
  <c r="CK19" i="8"/>
  <c r="CK32" i="8"/>
  <c r="CK31" i="8"/>
  <c r="CK13" i="8"/>
  <c r="CK20" i="8"/>
  <c r="CK17" i="8"/>
  <c r="CK9" i="8"/>
  <c r="CK15" i="8"/>
  <c r="CK8" i="8"/>
  <c r="CK18" i="8"/>
  <c r="CK11" i="8"/>
  <c r="CK7" i="8"/>
  <c r="CK10" i="8"/>
  <c r="CK6" i="8"/>
  <c r="V2" i="15"/>
  <c r="CG21" i="8"/>
  <c r="CG33" i="8"/>
  <c r="CG16" i="8"/>
  <c r="CG19" i="8"/>
  <c r="CG32" i="8"/>
  <c r="CG31" i="8"/>
  <c r="CG13" i="8"/>
  <c r="CG27" i="8"/>
  <c r="CG29" i="8"/>
  <c r="CG20" i="8"/>
  <c r="CG17" i="8"/>
  <c r="CG9" i="8"/>
  <c r="CG26" i="8"/>
  <c r="CG25" i="8"/>
  <c r="CG15" i="8"/>
  <c r="CG23" i="8"/>
  <c r="CG8" i="8"/>
  <c r="CG18" i="8"/>
  <c r="CG11" i="8"/>
  <c r="CG7" i="8"/>
  <c r="CG10" i="8"/>
  <c r="CG6" i="8"/>
  <c r="U2" i="15"/>
  <c r="CC21" i="8"/>
  <c r="CC33" i="8"/>
  <c r="CC16" i="8"/>
  <c r="CC19" i="8"/>
  <c r="CC32" i="8"/>
  <c r="CC31" i="8"/>
  <c r="CC13" i="8"/>
  <c r="CC27" i="8"/>
  <c r="CC29" i="8"/>
  <c r="CC20" i="8"/>
  <c r="CC17" i="8"/>
  <c r="CC9" i="8"/>
  <c r="CC26" i="8"/>
  <c r="CC25" i="8"/>
  <c r="CC15" i="8"/>
  <c r="CC23" i="8"/>
  <c r="CC8" i="8"/>
  <c r="CC18" i="8"/>
  <c r="CC11" i="8"/>
  <c r="CC7" i="8"/>
  <c r="CC10" i="8"/>
  <c r="CC6" i="8"/>
  <c r="T2" i="15"/>
  <c r="BY21" i="8"/>
  <c r="BY33" i="8"/>
  <c r="BY16" i="8"/>
  <c r="BY19" i="8"/>
  <c r="BY32" i="8"/>
  <c r="BY31" i="8"/>
  <c r="BY13" i="8"/>
  <c r="BY27" i="8"/>
  <c r="BY29" i="8"/>
  <c r="BY20" i="8"/>
  <c r="BY17" i="8"/>
  <c r="BY9" i="8"/>
  <c r="BY26" i="8"/>
  <c r="BY25" i="8"/>
  <c r="BY15" i="8"/>
  <c r="BY23" i="8"/>
  <c r="BY8" i="8"/>
  <c r="BY18" i="8"/>
  <c r="BY11" i="8"/>
  <c r="BY7" i="8"/>
  <c r="BY10" i="8"/>
  <c r="BY6" i="8"/>
  <c r="BY5" i="8"/>
  <c r="S2" i="15" s="1"/>
  <c r="BU21" i="8"/>
  <c r="BU33" i="8"/>
  <c r="BU16" i="8"/>
  <c r="BU19" i="8"/>
  <c r="BU32" i="8"/>
  <c r="BU31" i="8"/>
  <c r="BU13" i="8"/>
  <c r="BU27" i="8"/>
  <c r="BU29" i="8"/>
  <c r="BU20" i="8"/>
  <c r="BU17" i="8"/>
  <c r="BU9" i="8"/>
  <c r="BU26" i="8"/>
  <c r="BU25" i="8"/>
  <c r="BU15" i="8"/>
  <c r="BU23" i="8"/>
  <c r="BU8" i="8"/>
  <c r="BU18" i="8"/>
  <c r="BU11" i="8"/>
  <c r="BU7" i="8"/>
  <c r="BU10" i="8"/>
  <c r="BU6" i="8"/>
  <c r="BU5" i="8"/>
  <c r="R2" i="15" s="1"/>
  <c r="BQ21" i="8"/>
  <c r="BQ33" i="8"/>
  <c r="BQ16" i="8"/>
  <c r="BQ19" i="8"/>
  <c r="BQ32" i="8"/>
  <c r="BQ31" i="8"/>
  <c r="BQ13" i="8"/>
  <c r="BQ27" i="8"/>
  <c r="BQ29" i="8"/>
  <c r="BQ20" i="8"/>
  <c r="BQ17" i="8"/>
  <c r="BQ9" i="8"/>
  <c r="BQ26" i="8"/>
  <c r="BQ25" i="8"/>
  <c r="BQ15" i="8"/>
  <c r="BQ23" i="8"/>
  <c r="BQ8" i="8"/>
  <c r="BQ18" i="8"/>
  <c r="BQ11" i="8"/>
  <c r="BQ7" i="8"/>
  <c r="BQ10" i="8"/>
  <c r="BQ6" i="8"/>
  <c r="BQ5" i="8"/>
  <c r="Q2" i="15" s="1"/>
  <c r="BM21" i="8"/>
  <c r="BM33" i="8"/>
  <c r="BM16" i="8"/>
  <c r="BM19" i="8"/>
  <c r="BM32" i="8"/>
  <c r="BM31" i="8"/>
  <c r="BM13" i="8"/>
  <c r="BM27" i="8"/>
  <c r="BM29" i="8"/>
  <c r="BM20" i="8"/>
  <c r="BM17" i="8"/>
  <c r="BM9" i="8"/>
  <c r="BM26" i="8"/>
  <c r="BM25" i="8"/>
  <c r="BM15" i="8"/>
  <c r="BM23" i="8"/>
  <c r="BM8" i="8"/>
  <c r="BM18" i="8"/>
  <c r="BM11" i="8"/>
  <c r="BM7" i="8"/>
  <c r="BM10" i="8"/>
  <c r="BM6" i="8"/>
  <c r="BM5" i="8"/>
  <c r="P2" i="15" s="1"/>
  <c r="BI21" i="8"/>
  <c r="BI33" i="8"/>
  <c r="BI16" i="8"/>
  <c r="BI19" i="8"/>
  <c r="BI32" i="8"/>
  <c r="BI31" i="8"/>
  <c r="BI13" i="8"/>
  <c r="BI27" i="8"/>
  <c r="BI29" i="8"/>
  <c r="BI20" i="8"/>
  <c r="BI17" i="8"/>
  <c r="BI9" i="8"/>
  <c r="BI26" i="8"/>
  <c r="BI25" i="8"/>
  <c r="BI15" i="8"/>
  <c r="BI23" i="8"/>
  <c r="BI8" i="8"/>
  <c r="BI18" i="8"/>
  <c r="BI11" i="8"/>
  <c r="BI7" i="8"/>
  <c r="BI10" i="8"/>
  <c r="BI6" i="8"/>
  <c r="BI5" i="8"/>
  <c r="O2" i="15" s="1"/>
  <c r="BE21" i="8"/>
  <c r="BE33" i="8"/>
  <c r="BE16" i="8"/>
  <c r="BE19" i="8"/>
  <c r="BE32" i="8"/>
  <c r="BE31" i="8"/>
  <c r="BE13" i="8"/>
  <c r="BE27" i="8"/>
  <c r="BE29" i="8"/>
  <c r="BE20" i="8"/>
  <c r="BE17" i="8"/>
  <c r="BE9" i="8"/>
  <c r="BE26" i="8"/>
  <c r="BE25" i="8"/>
  <c r="BE15" i="8"/>
  <c r="BE23" i="8"/>
  <c r="BE8" i="8"/>
  <c r="BE18" i="8"/>
  <c r="BE11" i="8"/>
  <c r="BE7" i="8"/>
  <c r="BE10" i="8"/>
  <c r="BE6" i="8"/>
  <c r="BE5" i="8"/>
  <c r="N2" i="15" s="1"/>
  <c r="BA21" i="8"/>
  <c r="BA33" i="8"/>
  <c r="BA16" i="8"/>
  <c r="BA19" i="8"/>
  <c r="BA32" i="8"/>
  <c r="BA31" i="8"/>
  <c r="BA13" i="8"/>
  <c r="BA27" i="8"/>
  <c r="BA29" i="8"/>
  <c r="BA20" i="8"/>
  <c r="BA17" i="8"/>
  <c r="BA9" i="8"/>
  <c r="BA26" i="8"/>
  <c r="M23" i="15" s="1"/>
  <c r="AB23" i="15" s="1"/>
  <c r="BA25" i="8"/>
  <c r="BA15" i="8"/>
  <c r="BA23" i="8"/>
  <c r="BA8" i="8"/>
  <c r="BA18" i="8"/>
  <c r="M15" i="15" s="1"/>
  <c r="AB15" i="15" s="1"/>
  <c r="BA11" i="8"/>
  <c r="BA7" i="8"/>
  <c r="BA10" i="8"/>
  <c r="BA6" i="8"/>
  <c r="BA5" i="8"/>
  <c r="M2" i="15" s="1"/>
  <c r="AW21" i="8"/>
  <c r="AW33" i="8"/>
  <c r="AW16" i="8"/>
  <c r="AW19" i="8"/>
  <c r="AW32" i="8"/>
  <c r="AW31" i="8"/>
  <c r="AW13" i="8"/>
  <c r="AW27" i="8"/>
  <c r="AW29" i="8"/>
  <c r="AW20" i="8"/>
  <c r="AW17" i="8"/>
  <c r="AW9" i="8"/>
  <c r="AW26" i="8"/>
  <c r="AW25" i="8"/>
  <c r="AW15" i="8"/>
  <c r="AW23" i="8"/>
  <c r="AW8" i="8"/>
  <c r="AW18" i="8"/>
  <c r="AW11" i="8"/>
  <c r="AW7" i="8"/>
  <c r="AW10" i="8"/>
  <c r="AW6" i="8"/>
  <c r="AW5" i="8"/>
  <c r="L2" i="15" s="1"/>
  <c r="AS21" i="8"/>
  <c r="AS33" i="8"/>
  <c r="AS16" i="8"/>
  <c r="AS19" i="8"/>
  <c r="AS32" i="8"/>
  <c r="AS31" i="8"/>
  <c r="AS13" i="8"/>
  <c r="AS27" i="8"/>
  <c r="AS29" i="8"/>
  <c r="AS20" i="8"/>
  <c r="AS17" i="8"/>
  <c r="AS9" i="8"/>
  <c r="AS26" i="8"/>
  <c r="AS25" i="8"/>
  <c r="AS15" i="8"/>
  <c r="AS23" i="8"/>
  <c r="AS8" i="8"/>
  <c r="AS18" i="8"/>
  <c r="AS11" i="8"/>
  <c r="AS7" i="8"/>
  <c r="AS10" i="8"/>
  <c r="AS6" i="8"/>
  <c r="AS5" i="8"/>
  <c r="K2" i="15" s="1"/>
  <c r="AO21" i="8"/>
  <c r="AO33" i="8"/>
  <c r="AO16" i="8"/>
  <c r="AO19" i="8"/>
  <c r="AO32" i="8"/>
  <c r="AO31" i="8"/>
  <c r="AO13" i="8"/>
  <c r="AO27" i="8"/>
  <c r="AO29" i="8"/>
  <c r="AO20" i="8"/>
  <c r="AO17" i="8"/>
  <c r="AO9" i="8"/>
  <c r="AO26" i="8"/>
  <c r="AO25" i="8"/>
  <c r="AO15" i="8"/>
  <c r="AO23" i="8"/>
  <c r="AO8" i="8"/>
  <c r="AO18" i="8"/>
  <c r="AO11" i="8"/>
  <c r="AO7" i="8"/>
  <c r="AO10" i="8"/>
  <c r="AO6" i="8"/>
  <c r="AO5" i="8"/>
  <c r="J2" i="15" s="1"/>
  <c r="AK21" i="8"/>
  <c r="AK33" i="8"/>
  <c r="AK16" i="8"/>
  <c r="AK19" i="8"/>
  <c r="AK32" i="8"/>
  <c r="AK31" i="8"/>
  <c r="AK13" i="8"/>
  <c r="AK27" i="8"/>
  <c r="AK29" i="8"/>
  <c r="AK20" i="8"/>
  <c r="AK17" i="8"/>
  <c r="AK9" i="8"/>
  <c r="AK26" i="8"/>
  <c r="AK25" i="8"/>
  <c r="AK15" i="8"/>
  <c r="AK23" i="8"/>
  <c r="AK8" i="8"/>
  <c r="AK18" i="8"/>
  <c r="AK11" i="8"/>
  <c r="AK7" i="8"/>
  <c r="AK10" i="8"/>
  <c r="AK6" i="8"/>
  <c r="AK5" i="8"/>
  <c r="I2" i="15" s="1"/>
  <c r="AG21" i="8"/>
  <c r="AG33" i="8"/>
  <c r="AG16" i="8"/>
  <c r="AG19" i="8"/>
  <c r="AG32" i="8"/>
  <c r="AG31" i="8"/>
  <c r="AG13" i="8"/>
  <c r="AG27" i="8"/>
  <c r="AG29" i="8"/>
  <c r="AG20" i="8"/>
  <c r="AG17" i="8"/>
  <c r="AG9" i="8"/>
  <c r="AG26" i="8"/>
  <c r="AG25" i="8"/>
  <c r="AG15" i="8"/>
  <c r="AG23" i="8"/>
  <c r="AG8" i="8"/>
  <c r="AG18" i="8"/>
  <c r="AG11" i="8"/>
  <c r="AG7" i="8"/>
  <c r="AG10" i="8"/>
  <c r="AG6" i="8"/>
  <c r="AG5" i="8"/>
  <c r="H2" i="15" s="1"/>
  <c r="AC21" i="8"/>
  <c r="AC33" i="8"/>
  <c r="AC16" i="8"/>
  <c r="AC19" i="8"/>
  <c r="AC32" i="8"/>
  <c r="AC31" i="8"/>
  <c r="AC13" i="8"/>
  <c r="AC27" i="8"/>
  <c r="AC29" i="8"/>
  <c r="AC20" i="8"/>
  <c r="AC17" i="8"/>
  <c r="AC9" i="8"/>
  <c r="AC26" i="8"/>
  <c r="AC25" i="8"/>
  <c r="AC15" i="8"/>
  <c r="AC23" i="8"/>
  <c r="AC8" i="8"/>
  <c r="AC18" i="8"/>
  <c r="AC11" i="8"/>
  <c r="AC7" i="8"/>
  <c r="AC10" i="8"/>
  <c r="AC6" i="8"/>
  <c r="AC5" i="8"/>
  <c r="G2" i="15" s="1"/>
  <c r="Y21" i="8"/>
  <c r="Y33" i="8"/>
  <c r="Y16" i="8"/>
  <c r="Y19" i="8"/>
  <c r="Y32" i="8"/>
  <c r="Y31" i="8"/>
  <c r="Y13" i="8"/>
  <c r="Y27" i="8"/>
  <c r="Y29" i="8"/>
  <c r="Y20" i="8"/>
  <c r="Y17" i="8"/>
  <c r="Y9" i="8"/>
  <c r="Y26" i="8"/>
  <c r="Y25" i="8"/>
  <c r="Y15" i="8"/>
  <c r="Y23" i="8"/>
  <c r="Y8" i="8"/>
  <c r="Y18" i="8"/>
  <c r="Y11" i="8"/>
  <c r="Y7" i="8"/>
  <c r="Y10" i="8"/>
  <c r="Y6" i="8"/>
  <c r="Y5" i="8"/>
  <c r="F2" i="15" s="1"/>
  <c r="U21" i="8"/>
  <c r="U33" i="8"/>
  <c r="U16" i="8"/>
  <c r="U19" i="8"/>
  <c r="U32" i="8"/>
  <c r="U31" i="8"/>
  <c r="U13" i="8"/>
  <c r="U27" i="8"/>
  <c r="U29" i="8"/>
  <c r="U20" i="8"/>
  <c r="U17" i="8"/>
  <c r="U9" i="8"/>
  <c r="U26" i="8"/>
  <c r="U25" i="8"/>
  <c r="U15" i="8"/>
  <c r="U23" i="8"/>
  <c r="U8" i="8"/>
  <c r="U18" i="8"/>
  <c r="U11" i="8"/>
  <c r="U7" i="8"/>
  <c r="U10" i="8"/>
  <c r="U6" i="8"/>
  <c r="U5" i="8"/>
  <c r="E2" i="15" s="1"/>
  <c r="Q21" i="8"/>
  <c r="Q33" i="8"/>
  <c r="Q16" i="8"/>
  <c r="Q19" i="8"/>
  <c r="Q32" i="8"/>
  <c r="Q31" i="8"/>
  <c r="Q13" i="8"/>
  <c r="Q27" i="8"/>
  <c r="Q29" i="8"/>
  <c r="Q20" i="8"/>
  <c r="Q17" i="8"/>
  <c r="Q9" i="8"/>
  <c r="Q26" i="8"/>
  <c r="Q25" i="8"/>
  <c r="Q15" i="8"/>
  <c r="Q23" i="8"/>
  <c r="Q8" i="8"/>
  <c r="Q18" i="8"/>
  <c r="Q11" i="8"/>
  <c r="Q7" i="8"/>
  <c r="Q10" i="8"/>
  <c r="Q6" i="8"/>
  <c r="Q5" i="8"/>
  <c r="D2" i="15" s="1"/>
  <c r="M21" i="8"/>
  <c r="M33" i="8"/>
  <c r="M16" i="8"/>
  <c r="M19" i="8"/>
  <c r="M32" i="8"/>
  <c r="M31" i="8"/>
  <c r="M13" i="8"/>
  <c r="M27" i="8"/>
  <c r="M29" i="8"/>
  <c r="M20" i="8"/>
  <c r="M17" i="8"/>
  <c r="M9" i="8"/>
  <c r="M26" i="8"/>
  <c r="M25" i="8"/>
  <c r="M15" i="8"/>
  <c r="M23" i="8"/>
  <c r="M8" i="8"/>
  <c r="M18" i="8"/>
  <c r="M11" i="8"/>
  <c r="M7" i="8"/>
  <c r="M10" i="8"/>
  <c r="M6" i="8"/>
  <c r="M5" i="8"/>
  <c r="C2" i="15" s="1"/>
  <c r="I21" i="8"/>
  <c r="I33" i="8"/>
  <c r="I16" i="8"/>
  <c r="I19" i="8"/>
  <c r="I32" i="8"/>
  <c r="I31" i="8"/>
  <c r="I13" i="8"/>
  <c r="I27" i="8"/>
  <c r="I29" i="8"/>
  <c r="I20" i="8"/>
  <c r="I17" i="8"/>
  <c r="I9" i="8"/>
  <c r="I26" i="8"/>
  <c r="I25" i="8"/>
  <c r="I15" i="8"/>
  <c r="I23" i="8"/>
  <c r="I8" i="8"/>
  <c r="I18" i="8"/>
  <c r="I11" i="8"/>
  <c r="I7" i="8"/>
  <c r="I10" i="8"/>
  <c r="I6" i="8"/>
  <c r="I5" i="8"/>
  <c r="B2" i="15" s="1"/>
  <c r="A2" i="15"/>
  <c r="ES41" i="9"/>
  <c r="ES26" i="9"/>
  <c r="ES34" i="9"/>
  <c r="ES36" i="9"/>
  <c r="ES38" i="9"/>
  <c r="ES43" i="9"/>
  <c r="ES42" i="9"/>
  <c r="ES39" i="9"/>
  <c r="ES40" i="9"/>
  <c r="ES33" i="9"/>
  <c r="ES48" i="9"/>
  <c r="ES49" i="9"/>
  <c r="ES31" i="9"/>
  <c r="ES35" i="9"/>
  <c r="ES21" i="9"/>
  <c r="ES27" i="9"/>
  <c r="ES24" i="9"/>
  <c r="ES29" i="9"/>
  <c r="ES28" i="9"/>
  <c r="ES20" i="9"/>
  <c r="ES19" i="9"/>
  <c r="ES22" i="9"/>
  <c r="ES9" i="9"/>
  <c r="ES23" i="9"/>
  <c r="ES25" i="9"/>
  <c r="ES10" i="9"/>
  <c r="ES7" i="9"/>
  <c r="ES18" i="9"/>
  <c r="ES17" i="9"/>
  <c r="ES16" i="9"/>
  <c r="ES15" i="9"/>
  <c r="ES14" i="9"/>
  <c r="ES13" i="9"/>
  <c r="ES12" i="9"/>
  <c r="ES11" i="9"/>
  <c r="ES8" i="9"/>
  <c r="ES6" i="9"/>
  <c r="ES5" i="9"/>
  <c r="AA2" i="14" s="1"/>
  <c r="EN41" i="9"/>
  <c r="EN26" i="9"/>
  <c r="EN34" i="9"/>
  <c r="EN36" i="9"/>
  <c r="EN38" i="9"/>
  <c r="EN43" i="9"/>
  <c r="EN42" i="9"/>
  <c r="EN39" i="9"/>
  <c r="EN40" i="9"/>
  <c r="EN33" i="9"/>
  <c r="EN48" i="9"/>
  <c r="EN49" i="9"/>
  <c r="EN31" i="9"/>
  <c r="EN35" i="9"/>
  <c r="EN21" i="9"/>
  <c r="EN27" i="9"/>
  <c r="EN24" i="9"/>
  <c r="EN29" i="9"/>
  <c r="EN28" i="9"/>
  <c r="EN20" i="9"/>
  <c r="EN19" i="9"/>
  <c r="EN22" i="9"/>
  <c r="EN9" i="9"/>
  <c r="EN23" i="9"/>
  <c r="EN25" i="9"/>
  <c r="EN10" i="9"/>
  <c r="EN7" i="9"/>
  <c r="EN18" i="9"/>
  <c r="EN17" i="9"/>
  <c r="EN16" i="9"/>
  <c r="EN15" i="9"/>
  <c r="EN14" i="9"/>
  <c r="EN13" i="9"/>
  <c r="EN12" i="9"/>
  <c r="EN11" i="9"/>
  <c r="EN8" i="9"/>
  <c r="EN6" i="9"/>
  <c r="EN5" i="9"/>
  <c r="Z2" i="14" s="1"/>
  <c r="EI41" i="9"/>
  <c r="EI26" i="9"/>
  <c r="EI34" i="9"/>
  <c r="EI36" i="9"/>
  <c r="EI38" i="9"/>
  <c r="EI43" i="9"/>
  <c r="EI42" i="9"/>
  <c r="EI39" i="9"/>
  <c r="EI40" i="9"/>
  <c r="EI33" i="9"/>
  <c r="EI48" i="9"/>
  <c r="EI49" i="9"/>
  <c r="EI31" i="9"/>
  <c r="EI35" i="9"/>
  <c r="EI21" i="9"/>
  <c r="EI27" i="9"/>
  <c r="EI24" i="9"/>
  <c r="EI29" i="9"/>
  <c r="EI28" i="9"/>
  <c r="EI20" i="9"/>
  <c r="EI19" i="9"/>
  <c r="EI22" i="9"/>
  <c r="EI9" i="9"/>
  <c r="EI23" i="9"/>
  <c r="EI25" i="9"/>
  <c r="EI10" i="9"/>
  <c r="EI7" i="9"/>
  <c r="EI18" i="9"/>
  <c r="EI17" i="9"/>
  <c r="EI16" i="9"/>
  <c r="EI15" i="9"/>
  <c r="EI14" i="9"/>
  <c r="EI13" i="9"/>
  <c r="EI12" i="9"/>
  <c r="EI11" i="9"/>
  <c r="EI8" i="9"/>
  <c r="EI6" i="9"/>
  <c r="EI5" i="9"/>
  <c r="Y2" i="14" s="1"/>
  <c r="ED41" i="9"/>
  <c r="ED26" i="9"/>
  <c r="ED34" i="9"/>
  <c r="ED36" i="9"/>
  <c r="ED38" i="9"/>
  <c r="ED43" i="9"/>
  <c r="ED42" i="9"/>
  <c r="ED39" i="9"/>
  <c r="ED40" i="9"/>
  <c r="ED33" i="9"/>
  <c r="ED48" i="9"/>
  <c r="ED49" i="9"/>
  <c r="ED31" i="9"/>
  <c r="ED35" i="9"/>
  <c r="ED21" i="9"/>
  <c r="ED27" i="9"/>
  <c r="ED24" i="9"/>
  <c r="ED29" i="9"/>
  <c r="ED28" i="9"/>
  <c r="ED20" i="9"/>
  <c r="ED19" i="9"/>
  <c r="ED22" i="9"/>
  <c r="ED9" i="9"/>
  <c r="ED23" i="9"/>
  <c r="ED25" i="9"/>
  <c r="ED10" i="9"/>
  <c r="ED7" i="9"/>
  <c r="ED18" i="9"/>
  <c r="ED17" i="9"/>
  <c r="ED16" i="9"/>
  <c r="ED15" i="9"/>
  <c r="ED14" i="9"/>
  <c r="ED13" i="9"/>
  <c r="ED12" i="9"/>
  <c r="ED11" i="9"/>
  <c r="ED8" i="9"/>
  <c r="ED6" i="9"/>
  <c r="ED5" i="9"/>
  <c r="X2" i="14" s="1"/>
  <c r="DY41" i="9"/>
  <c r="DY26" i="9"/>
  <c r="DY34" i="9"/>
  <c r="DY36" i="9"/>
  <c r="DY38" i="9"/>
  <c r="DY43" i="9"/>
  <c r="DY42" i="9"/>
  <c r="DY39" i="9"/>
  <c r="DY40" i="9"/>
  <c r="DY33" i="9"/>
  <c r="DY48" i="9"/>
  <c r="DY49" i="9"/>
  <c r="DY31" i="9"/>
  <c r="DY35" i="9"/>
  <c r="DY21" i="9"/>
  <c r="DY27" i="9"/>
  <c r="DY24" i="9"/>
  <c r="DY29" i="9"/>
  <c r="DY28" i="9"/>
  <c r="DY20" i="9"/>
  <c r="DY19" i="9"/>
  <c r="DY22" i="9"/>
  <c r="DY9" i="9"/>
  <c r="DY23" i="9"/>
  <c r="DY25" i="9"/>
  <c r="DY10" i="9"/>
  <c r="DY7" i="9"/>
  <c r="DY18" i="9"/>
  <c r="DY17" i="9"/>
  <c r="DY16" i="9"/>
  <c r="DY15" i="9"/>
  <c r="DY14" i="9"/>
  <c r="DY13" i="9"/>
  <c r="DY12" i="9"/>
  <c r="DY11" i="9"/>
  <c r="DY8" i="9"/>
  <c r="DY6" i="9"/>
  <c r="DY5" i="9"/>
  <c r="W2" i="14" s="1"/>
  <c r="DT41" i="9"/>
  <c r="DT26" i="9"/>
  <c r="DT34" i="9"/>
  <c r="DT36" i="9"/>
  <c r="DT38" i="9"/>
  <c r="DT43" i="9"/>
  <c r="DT42" i="9"/>
  <c r="DT39" i="9"/>
  <c r="DT40" i="9"/>
  <c r="DT33" i="9"/>
  <c r="DT48" i="9"/>
  <c r="DT49" i="9"/>
  <c r="DT31" i="9"/>
  <c r="DT35" i="9"/>
  <c r="DT21" i="9"/>
  <c r="DT27" i="9"/>
  <c r="DT24" i="9"/>
  <c r="DT29" i="9"/>
  <c r="DT28" i="9"/>
  <c r="DT20" i="9"/>
  <c r="DT19" i="9"/>
  <c r="DT22" i="9"/>
  <c r="DT9" i="9"/>
  <c r="DT23" i="9"/>
  <c r="DT25" i="9"/>
  <c r="DT7" i="9"/>
  <c r="DT18" i="9"/>
  <c r="DT17" i="9"/>
  <c r="DT16" i="9"/>
  <c r="DT15" i="9"/>
  <c r="DT14" i="9"/>
  <c r="DT13" i="9"/>
  <c r="DT12" i="9"/>
  <c r="DT11" i="9"/>
  <c r="DT8" i="9"/>
  <c r="DT6" i="9"/>
  <c r="DT5" i="9"/>
  <c r="DO41" i="9"/>
  <c r="DO26" i="9"/>
  <c r="DO34" i="9"/>
  <c r="DO36" i="9"/>
  <c r="DO38" i="9"/>
  <c r="DO43" i="9"/>
  <c r="DO42" i="9"/>
  <c r="DO39" i="9"/>
  <c r="DO40" i="9"/>
  <c r="DO33" i="9"/>
  <c r="DO48" i="9"/>
  <c r="DO49" i="9"/>
  <c r="DO31" i="9"/>
  <c r="DO35" i="9"/>
  <c r="DO21" i="9"/>
  <c r="DO27" i="9"/>
  <c r="DO24" i="9"/>
  <c r="DO29" i="9"/>
  <c r="DO28" i="9"/>
  <c r="DO20" i="9"/>
  <c r="DO19" i="9"/>
  <c r="DO22" i="9"/>
  <c r="DO9" i="9"/>
  <c r="DO23" i="9"/>
  <c r="DO25" i="9"/>
  <c r="DO10" i="9"/>
  <c r="DO7" i="9"/>
  <c r="DO18" i="9"/>
  <c r="DO17" i="9"/>
  <c r="DO16" i="9"/>
  <c r="DO15" i="9"/>
  <c r="DO14" i="9"/>
  <c r="DO13" i="9"/>
  <c r="DO12" i="9"/>
  <c r="DO11" i="9"/>
  <c r="DO8" i="9"/>
  <c r="DO6" i="9"/>
  <c r="DO5" i="9"/>
  <c r="U2" i="14" s="1"/>
  <c r="DJ41" i="9"/>
  <c r="DJ26" i="9"/>
  <c r="DJ34" i="9"/>
  <c r="DJ36" i="9"/>
  <c r="DJ38" i="9"/>
  <c r="DJ43" i="9"/>
  <c r="DJ42" i="9"/>
  <c r="DJ39" i="9"/>
  <c r="DJ40" i="9"/>
  <c r="DJ33" i="9"/>
  <c r="DJ48" i="9"/>
  <c r="DJ49" i="9"/>
  <c r="DJ31" i="9"/>
  <c r="DJ35" i="9"/>
  <c r="DJ21" i="9"/>
  <c r="DJ27" i="9"/>
  <c r="DJ24" i="9"/>
  <c r="DJ29" i="9"/>
  <c r="DJ28" i="9"/>
  <c r="DJ20" i="9"/>
  <c r="DJ19" i="9"/>
  <c r="DJ22" i="9"/>
  <c r="DJ9" i="9"/>
  <c r="DJ23" i="9"/>
  <c r="DJ25" i="9"/>
  <c r="DJ10" i="9"/>
  <c r="DJ7" i="9"/>
  <c r="DJ18" i="9"/>
  <c r="DJ17" i="9"/>
  <c r="DJ16" i="9"/>
  <c r="DJ15" i="9"/>
  <c r="DJ14" i="9"/>
  <c r="DJ13" i="9"/>
  <c r="DJ12" i="9"/>
  <c r="DJ11" i="9"/>
  <c r="DJ8" i="9"/>
  <c r="DJ6" i="9"/>
  <c r="DJ5" i="9"/>
  <c r="T2" i="14" s="1"/>
  <c r="DE41" i="9"/>
  <c r="DE26" i="9"/>
  <c r="DE34" i="9"/>
  <c r="DE36" i="9"/>
  <c r="DE38" i="9"/>
  <c r="DE43" i="9"/>
  <c r="DE42" i="9"/>
  <c r="DE39" i="9"/>
  <c r="DE40" i="9"/>
  <c r="DE33" i="9"/>
  <c r="DE48" i="9"/>
  <c r="DE49" i="9"/>
  <c r="DE31" i="9"/>
  <c r="DE35" i="9"/>
  <c r="DE21" i="9"/>
  <c r="DE27" i="9"/>
  <c r="DE24" i="9"/>
  <c r="DE29" i="9"/>
  <c r="DE28" i="9"/>
  <c r="DE20" i="9"/>
  <c r="DE19" i="9"/>
  <c r="DE22" i="9"/>
  <c r="DE9" i="9"/>
  <c r="DE23" i="9"/>
  <c r="DE25" i="9"/>
  <c r="DE10" i="9"/>
  <c r="DE7" i="9"/>
  <c r="DE18" i="9"/>
  <c r="DE17" i="9"/>
  <c r="DE16" i="9"/>
  <c r="DE15" i="9"/>
  <c r="DE14" i="9"/>
  <c r="DE13" i="9"/>
  <c r="DE12" i="9"/>
  <c r="DE11" i="9"/>
  <c r="DE8" i="9"/>
  <c r="DE6" i="9"/>
  <c r="DE5" i="9"/>
  <c r="S2" i="14" s="1"/>
  <c r="CZ41" i="9"/>
  <c r="CZ26" i="9"/>
  <c r="CZ34" i="9"/>
  <c r="CZ36" i="9"/>
  <c r="CZ38" i="9"/>
  <c r="CZ43" i="9"/>
  <c r="CZ42" i="9"/>
  <c r="CZ39" i="9"/>
  <c r="CZ40" i="9"/>
  <c r="CZ33" i="9"/>
  <c r="CZ48" i="9"/>
  <c r="CZ49" i="9"/>
  <c r="CZ31" i="9"/>
  <c r="CZ35" i="9"/>
  <c r="CZ21" i="9"/>
  <c r="CZ27" i="9"/>
  <c r="CZ24" i="9"/>
  <c r="CZ29" i="9"/>
  <c r="CZ28" i="9"/>
  <c r="CZ20" i="9"/>
  <c r="CZ19" i="9"/>
  <c r="CZ22" i="9"/>
  <c r="CZ9" i="9"/>
  <c r="CZ23" i="9"/>
  <c r="CZ25" i="9"/>
  <c r="CZ10" i="9"/>
  <c r="CZ7" i="9"/>
  <c r="CZ18" i="9"/>
  <c r="CZ17" i="9"/>
  <c r="CZ16" i="9"/>
  <c r="CZ15" i="9"/>
  <c r="CZ14" i="9"/>
  <c r="CZ13" i="9"/>
  <c r="CZ12" i="9"/>
  <c r="CZ11" i="9"/>
  <c r="CZ8" i="9"/>
  <c r="CZ6" i="9"/>
  <c r="CZ5" i="9"/>
  <c r="R2" i="14" s="1"/>
  <c r="CU41" i="9"/>
  <c r="CU26" i="9"/>
  <c r="CU34" i="9"/>
  <c r="CU36" i="9"/>
  <c r="CU38" i="9"/>
  <c r="CU43" i="9"/>
  <c r="CU42" i="9"/>
  <c r="CU39" i="9"/>
  <c r="CU40" i="9"/>
  <c r="CU33" i="9"/>
  <c r="CU48" i="9"/>
  <c r="CU49" i="9"/>
  <c r="CU31" i="9"/>
  <c r="CU35" i="9"/>
  <c r="CU21" i="9"/>
  <c r="CU27" i="9"/>
  <c r="CU24" i="9"/>
  <c r="CU29" i="9"/>
  <c r="CU28" i="9"/>
  <c r="CU20" i="9"/>
  <c r="CU19" i="9"/>
  <c r="CU22" i="9"/>
  <c r="CU9" i="9"/>
  <c r="CU23" i="9"/>
  <c r="CU25" i="9"/>
  <c r="CU10" i="9"/>
  <c r="CU7" i="9"/>
  <c r="CU18" i="9"/>
  <c r="CU17" i="9"/>
  <c r="CU16" i="9"/>
  <c r="CU15" i="9"/>
  <c r="CU14" i="9"/>
  <c r="CU13" i="9"/>
  <c r="CU12" i="9"/>
  <c r="CU11" i="9"/>
  <c r="CU8" i="9"/>
  <c r="CU6" i="9"/>
  <c r="CU5" i="9"/>
  <c r="Q2" i="14" s="1"/>
  <c r="CP41" i="9"/>
  <c r="CP26" i="9"/>
  <c r="CP34" i="9"/>
  <c r="CP36" i="9"/>
  <c r="CP38" i="9"/>
  <c r="CP43" i="9"/>
  <c r="CP42" i="9"/>
  <c r="CP39" i="9"/>
  <c r="CP40" i="9"/>
  <c r="CP33" i="9"/>
  <c r="CP48" i="9"/>
  <c r="CP49" i="9"/>
  <c r="CP31" i="9"/>
  <c r="CP35" i="9"/>
  <c r="CP21" i="9"/>
  <c r="CP27" i="9"/>
  <c r="CP24" i="9"/>
  <c r="CP29" i="9"/>
  <c r="CP28" i="9"/>
  <c r="CP20" i="9"/>
  <c r="CP19" i="9"/>
  <c r="CP22" i="9"/>
  <c r="CP9" i="9"/>
  <c r="CP23" i="9"/>
  <c r="CP25" i="9"/>
  <c r="CP10" i="9"/>
  <c r="CP7" i="9"/>
  <c r="CP18" i="9"/>
  <c r="CP17" i="9"/>
  <c r="CP16" i="9"/>
  <c r="CP15" i="9"/>
  <c r="CP14" i="9"/>
  <c r="CP13" i="9"/>
  <c r="CP12" i="9"/>
  <c r="CP11" i="9"/>
  <c r="CP8" i="9"/>
  <c r="CP6" i="9"/>
  <c r="CP5" i="9"/>
  <c r="P2" i="14" s="1"/>
  <c r="CK41" i="9"/>
  <c r="CK26" i="9"/>
  <c r="CK34" i="9"/>
  <c r="CK36" i="9"/>
  <c r="CK38" i="9"/>
  <c r="CK43" i="9"/>
  <c r="CK42" i="9"/>
  <c r="CK39" i="9"/>
  <c r="CK40" i="9"/>
  <c r="CK33" i="9"/>
  <c r="CK48" i="9"/>
  <c r="CK49" i="9"/>
  <c r="CK31" i="9"/>
  <c r="CK35" i="9"/>
  <c r="CK21" i="9"/>
  <c r="CK27" i="9"/>
  <c r="CK24" i="9"/>
  <c r="CK29" i="9"/>
  <c r="CK28" i="9"/>
  <c r="CK20" i="9"/>
  <c r="CK19" i="9"/>
  <c r="CK22" i="9"/>
  <c r="CK9" i="9"/>
  <c r="CK23" i="9"/>
  <c r="CK25" i="9"/>
  <c r="CK10" i="9"/>
  <c r="CK7" i="9"/>
  <c r="CK18" i="9"/>
  <c r="CK17" i="9"/>
  <c r="CK16" i="9"/>
  <c r="CK15" i="9"/>
  <c r="CK14" i="9"/>
  <c r="CK13" i="9"/>
  <c r="CK12" i="9"/>
  <c r="CK11" i="9"/>
  <c r="CK8" i="9"/>
  <c r="CK6" i="9"/>
  <c r="CK5" i="9"/>
  <c r="O2" i="14" s="1"/>
  <c r="CF41" i="9"/>
  <c r="CF26" i="9"/>
  <c r="CF34" i="9"/>
  <c r="CF36" i="9"/>
  <c r="CF38" i="9"/>
  <c r="CF43" i="9"/>
  <c r="CF42" i="9"/>
  <c r="CF39" i="9"/>
  <c r="CF40" i="9"/>
  <c r="CF33" i="9"/>
  <c r="CF48" i="9"/>
  <c r="CF49" i="9"/>
  <c r="CF31" i="9"/>
  <c r="CF35" i="9"/>
  <c r="CF21" i="9"/>
  <c r="CF27" i="9"/>
  <c r="CF24" i="9"/>
  <c r="CF29" i="9"/>
  <c r="CF28" i="9"/>
  <c r="CF20" i="9"/>
  <c r="CF19" i="9"/>
  <c r="CF22" i="9"/>
  <c r="CF9" i="9"/>
  <c r="CF23" i="9"/>
  <c r="CF25" i="9"/>
  <c r="CF10" i="9"/>
  <c r="CF7" i="9"/>
  <c r="CF18" i="9"/>
  <c r="CF17" i="9"/>
  <c r="CF16" i="9"/>
  <c r="CF15" i="9"/>
  <c r="CF14" i="9"/>
  <c r="CF13" i="9"/>
  <c r="CF12" i="9"/>
  <c r="CF11" i="9"/>
  <c r="CF8" i="9"/>
  <c r="CF6" i="9"/>
  <c r="CF5" i="9"/>
  <c r="CA41" i="9"/>
  <c r="CA26" i="9"/>
  <c r="CA34" i="9"/>
  <c r="CA36" i="9"/>
  <c r="CA38" i="9"/>
  <c r="CA43" i="9"/>
  <c r="CA42" i="9"/>
  <c r="CA39" i="9"/>
  <c r="CA40" i="9"/>
  <c r="CA33" i="9"/>
  <c r="CA48" i="9"/>
  <c r="CA49" i="9"/>
  <c r="CA31" i="9"/>
  <c r="CA35" i="9"/>
  <c r="CA21" i="9"/>
  <c r="CA27" i="9"/>
  <c r="CA24" i="9"/>
  <c r="CA29" i="9"/>
  <c r="CA28" i="9"/>
  <c r="CA20" i="9"/>
  <c r="CA19" i="9"/>
  <c r="CA22" i="9"/>
  <c r="CA9" i="9"/>
  <c r="CA23" i="9"/>
  <c r="CA25" i="9"/>
  <c r="CA10" i="9"/>
  <c r="CA7" i="9"/>
  <c r="CA18" i="9"/>
  <c r="CA17" i="9"/>
  <c r="CA16" i="9"/>
  <c r="CA15" i="9"/>
  <c r="CA14" i="9"/>
  <c r="CA13" i="9"/>
  <c r="CA12" i="9"/>
  <c r="CA11" i="9"/>
  <c r="CA8" i="9"/>
  <c r="CA6" i="9"/>
  <c r="CA5" i="9"/>
  <c r="M2" i="14" s="1"/>
  <c r="BV41" i="9"/>
  <c r="BV26" i="9"/>
  <c r="BV34" i="9"/>
  <c r="BV36" i="9"/>
  <c r="BV38" i="9"/>
  <c r="BV43" i="9"/>
  <c r="BV42" i="9"/>
  <c r="BV39" i="9"/>
  <c r="BV40" i="9"/>
  <c r="BV33" i="9"/>
  <c r="BV48" i="9"/>
  <c r="BV49" i="9"/>
  <c r="BV31" i="9"/>
  <c r="BV35" i="9"/>
  <c r="BV21" i="9"/>
  <c r="BV27" i="9"/>
  <c r="BV24" i="9"/>
  <c r="BV29" i="9"/>
  <c r="BV28" i="9"/>
  <c r="BV20" i="9"/>
  <c r="BV19" i="9"/>
  <c r="BV22" i="9"/>
  <c r="BV9" i="9"/>
  <c r="BV23" i="9"/>
  <c r="BV25" i="9"/>
  <c r="BV10" i="9"/>
  <c r="BV7" i="9"/>
  <c r="BV18" i="9"/>
  <c r="BV17" i="9"/>
  <c r="BV16" i="9"/>
  <c r="BV15" i="9"/>
  <c r="BV14" i="9"/>
  <c r="BV13" i="9"/>
  <c r="BV12" i="9"/>
  <c r="BV11" i="9"/>
  <c r="BV8" i="9"/>
  <c r="BV6" i="9"/>
  <c r="BV5" i="9"/>
  <c r="L2" i="14" s="1"/>
  <c r="BQ41" i="9"/>
  <c r="BQ26" i="9"/>
  <c r="BQ34" i="9"/>
  <c r="BQ36" i="9"/>
  <c r="BQ38" i="9"/>
  <c r="BQ43" i="9"/>
  <c r="BQ42" i="9"/>
  <c r="BQ39" i="9"/>
  <c r="BQ40" i="9"/>
  <c r="BQ33" i="9"/>
  <c r="BQ48" i="9"/>
  <c r="BQ49" i="9"/>
  <c r="BQ31" i="9"/>
  <c r="BQ35" i="9"/>
  <c r="BQ21" i="9"/>
  <c r="BQ27" i="9"/>
  <c r="BQ24" i="9"/>
  <c r="BQ29" i="9"/>
  <c r="BQ28" i="9"/>
  <c r="BQ20" i="9"/>
  <c r="BQ19" i="9"/>
  <c r="BQ22" i="9"/>
  <c r="BQ9" i="9"/>
  <c r="BQ23" i="9"/>
  <c r="BQ25" i="9"/>
  <c r="BQ10" i="9"/>
  <c r="BQ7" i="9"/>
  <c r="BQ18" i="9"/>
  <c r="BQ17" i="9"/>
  <c r="BQ16" i="9"/>
  <c r="BQ15" i="9"/>
  <c r="BQ14" i="9"/>
  <c r="BQ13" i="9"/>
  <c r="BQ12" i="9"/>
  <c r="BQ11" i="9"/>
  <c r="BQ8" i="9"/>
  <c r="BQ6" i="9"/>
  <c r="BQ5" i="9"/>
  <c r="K2" i="14" s="1"/>
  <c r="BL41" i="9"/>
  <c r="BL26" i="9"/>
  <c r="BL34" i="9"/>
  <c r="BL36" i="9"/>
  <c r="BL38" i="9"/>
  <c r="BL43" i="9"/>
  <c r="BL42" i="9"/>
  <c r="BL39" i="9"/>
  <c r="BL40" i="9"/>
  <c r="BL33" i="9"/>
  <c r="BL48" i="9"/>
  <c r="BL49" i="9"/>
  <c r="BL31" i="9"/>
  <c r="BL35" i="9"/>
  <c r="BL21" i="9"/>
  <c r="BL27" i="9"/>
  <c r="BL24" i="9"/>
  <c r="BL29" i="9"/>
  <c r="BL28" i="9"/>
  <c r="BL20" i="9"/>
  <c r="BL19" i="9"/>
  <c r="BL22" i="9"/>
  <c r="BL9" i="9"/>
  <c r="BL23" i="9"/>
  <c r="BL25" i="9"/>
  <c r="BL10" i="9"/>
  <c r="BL7" i="9"/>
  <c r="BL18" i="9"/>
  <c r="BL17" i="9"/>
  <c r="BL16" i="9"/>
  <c r="BL15" i="9"/>
  <c r="BL14" i="9"/>
  <c r="BL13" i="9"/>
  <c r="BL12" i="9"/>
  <c r="BL11" i="9"/>
  <c r="BL8" i="9"/>
  <c r="BL6" i="9"/>
  <c r="BL5" i="9"/>
  <c r="BG41" i="9"/>
  <c r="BG26" i="9"/>
  <c r="BG34" i="9"/>
  <c r="BG36" i="9"/>
  <c r="BG38" i="9"/>
  <c r="BG43" i="9"/>
  <c r="BG42" i="9"/>
  <c r="BG39" i="9"/>
  <c r="BG40" i="9"/>
  <c r="BG33" i="9"/>
  <c r="BG48" i="9"/>
  <c r="BG49" i="9"/>
  <c r="BG31" i="9"/>
  <c r="BG35" i="9"/>
  <c r="BG21" i="9"/>
  <c r="BG27" i="9"/>
  <c r="BG24" i="9"/>
  <c r="BG29" i="9"/>
  <c r="BG28" i="9"/>
  <c r="BG20" i="9"/>
  <c r="BG19" i="9"/>
  <c r="BG22" i="9"/>
  <c r="BG9" i="9"/>
  <c r="BG23" i="9"/>
  <c r="BG25" i="9"/>
  <c r="BG10" i="9"/>
  <c r="BG7" i="9"/>
  <c r="BG18" i="9"/>
  <c r="BG17" i="9"/>
  <c r="BG16" i="9"/>
  <c r="BG15" i="9"/>
  <c r="BG14" i="9"/>
  <c r="BG13" i="9"/>
  <c r="BG12" i="9"/>
  <c r="BG11" i="9"/>
  <c r="BG8" i="9"/>
  <c r="BG6" i="9"/>
  <c r="BG5" i="9"/>
  <c r="I2" i="14" s="1"/>
  <c r="BB41" i="9"/>
  <c r="BB26" i="9"/>
  <c r="BB34" i="9"/>
  <c r="BB36" i="9"/>
  <c r="BB38" i="9"/>
  <c r="BB43" i="9"/>
  <c r="BB42" i="9"/>
  <c r="BB39" i="9"/>
  <c r="BB40" i="9"/>
  <c r="BB33" i="9"/>
  <c r="BB48" i="9"/>
  <c r="BB49" i="9"/>
  <c r="BB31" i="9"/>
  <c r="BB35" i="9"/>
  <c r="BB21" i="9"/>
  <c r="BB27" i="9"/>
  <c r="BB24" i="9"/>
  <c r="BB29" i="9"/>
  <c r="BB28" i="9"/>
  <c r="BB20" i="9"/>
  <c r="BB19" i="9"/>
  <c r="BB22" i="9"/>
  <c r="BB9" i="9"/>
  <c r="BB23" i="9"/>
  <c r="BB25" i="9"/>
  <c r="BB10" i="9"/>
  <c r="BB7" i="9"/>
  <c r="BB18" i="9"/>
  <c r="BB17" i="9"/>
  <c r="BB16" i="9"/>
  <c r="BB15" i="9"/>
  <c r="BB14" i="9"/>
  <c r="BB13" i="9"/>
  <c r="BB12" i="9"/>
  <c r="BB11" i="9"/>
  <c r="BB8" i="9"/>
  <c r="BB6" i="9"/>
  <c r="BB5" i="9"/>
  <c r="H2" i="14" s="1"/>
  <c r="AW41" i="9"/>
  <c r="AW26" i="9"/>
  <c r="AW34" i="9"/>
  <c r="AW36" i="9"/>
  <c r="AW38" i="9"/>
  <c r="AW43" i="9"/>
  <c r="AW42" i="9"/>
  <c r="AW39" i="9"/>
  <c r="AW40" i="9"/>
  <c r="AW33" i="9"/>
  <c r="AW48" i="9"/>
  <c r="AW49" i="9"/>
  <c r="AW31" i="9"/>
  <c r="AW35" i="9"/>
  <c r="AW21" i="9"/>
  <c r="AW27" i="9"/>
  <c r="AW24" i="9"/>
  <c r="AW29" i="9"/>
  <c r="AW28" i="9"/>
  <c r="AW20" i="9"/>
  <c r="AW19" i="9"/>
  <c r="AW22" i="9"/>
  <c r="AW9" i="9"/>
  <c r="AW23" i="9"/>
  <c r="AW25" i="9"/>
  <c r="AW10" i="9"/>
  <c r="AW7" i="9"/>
  <c r="AW18" i="9"/>
  <c r="AW17" i="9"/>
  <c r="AW16" i="9"/>
  <c r="AW15" i="9"/>
  <c r="AW14" i="9"/>
  <c r="AW13" i="9"/>
  <c r="AW12" i="9"/>
  <c r="AW11" i="9"/>
  <c r="AW8" i="9"/>
  <c r="AW6" i="9"/>
  <c r="AW5" i="9"/>
  <c r="G2" i="14" s="1"/>
  <c r="AR41" i="9"/>
  <c r="AR26" i="9"/>
  <c r="AR34" i="9"/>
  <c r="AR36" i="9"/>
  <c r="AR38" i="9"/>
  <c r="AR43" i="9"/>
  <c r="AR42" i="9"/>
  <c r="AR39" i="9"/>
  <c r="AR40" i="9"/>
  <c r="AR33" i="9"/>
  <c r="AR48" i="9"/>
  <c r="AR49" i="9"/>
  <c r="AR31" i="9"/>
  <c r="AR35" i="9"/>
  <c r="AR21" i="9"/>
  <c r="AR27" i="9"/>
  <c r="AR24" i="9"/>
  <c r="AR29" i="9"/>
  <c r="AR28" i="9"/>
  <c r="AR20" i="9"/>
  <c r="AR19" i="9"/>
  <c r="AR22" i="9"/>
  <c r="AR9" i="9"/>
  <c r="AR23" i="9"/>
  <c r="AR25" i="9"/>
  <c r="AR10" i="9"/>
  <c r="AR7" i="9"/>
  <c r="AR18" i="9"/>
  <c r="AR17" i="9"/>
  <c r="AR16" i="9"/>
  <c r="AR15" i="9"/>
  <c r="AR14" i="9"/>
  <c r="AR13" i="9"/>
  <c r="AR12" i="9"/>
  <c r="AR11" i="9"/>
  <c r="AR8" i="9"/>
  <c r="AR6" i="9"/>
  <c r="AR5" i="9"/>
  <c r="AM41" i="9"/>
  <c r="AM26" i="9"/>
  <c r="AM34" i="9"/>
  <c r="AM36" i="9"/>
  <c r="AM38" i="9"/>
  <c r="AM43" i="9"/>
  <c r="AM42" i="9"/>
  <c r="AM39" i="9"/>
  <c r="AM40" i="9"/>
  <c r="AM33" i="9"/>
  <c r="AM48" i="9"/>
  <c r="AM49" i="9"/>
  <c r="AM31" i="9"/>
  <c r="AM35" i="9"/>
  <c r="AM21" i="9"/>
  <c r="AM27" i="9"/>
  <c r="AM24" i="9"/>
  <c r="AM29" i="9"/>
  <c r="AM28" i="9"/>
  <c r="AM20" i="9"/>
  <c r="AM19" i="9"/>
  <c r="AM22" i="9"/>
  <c r="AM9" i="9"/>
  <c r="AM23" i="9"/>
  <c r="AM25" i="9"/>
  <c r="AM10" i="9"/>
  <c r="AM7" i="9"/>
  <c r="AM18" i="9"/>
  <c r="AM17" i="9"/>
  <c r="AM16" i="9"/>
  <c r="AM15" i="9"/>
  <c r="AM14" i="9"/>
  <c r="AM13" i="9"/>
  <c r="AM12" i="9"/>
  <c r="AM11" i="9"/>
  <c r="AM8" i="9"/>
  <c r="AM6" i="9"/>
  <c r="AM5" i="9"/>
  <c r="E2" i="14" s="1"/>
  <c r="AH41" i="9"/>
  <c r="AH26" i="9"/>
  <c r="AH34" i="9"/>
  <c r="AH36" i="9"/>
  <c r="AH38" i="9"/>
  <c r="AH43" i="9"/>
  <c r="AH42" i="9"/>
  <c r="AH39" i="9"/>
  <c r="AH40" i="9"/>
  <c r="AH33" i="9"/>
  <c r="AH48" i="9"/>
  <c r="AH49" i="9"/>
  <c r="AH31" i="9"/>
  <c r="AH35" i="9"/>
  <c r="AH21" i="9"/>
  <c r="AH27" i="9"/>
  <c r="AH24" i="9"/>
  <c r="AH29" i="9"/>
  <c r="AH28" i="9"/>
  <c r="AH20" i="9"/>
  <c r="AH19" i="9"/>
  <c r="AH22" i="9"/>
  <c r="AH9" i="9"/>
  <c r="AH23" i="9"/>
  <c r="AH25" i="9"/>
  <c r="AH10" i="9"/>
  <c r="AH7" i="9"/>
  <c r="AH18" i="9"/>
  <c r="AH17" i="9"/>
  <c r="AH16" i="9"/>
  <c r="AH15" i="9"/>
  <c r="AH14" i="9"/>
  <c r="AH13" i="9"/>
  <c r="AH12" i="9"/>
  <c r="AH11" i="9"/>
  <c r="AH8" i="9"/>
  <c r="AH6" i="9"/>
  <c r="AH5" i="9"/>
  <c r="D2" i="14" s="1"/>
  <c r="AC41" i="9"/>
  <c r="AC26" i="9"/>
  <c r="AC34" i="9"/>
  <c r="AC36" i="9"/>
  <c r="AC38" i="9"/>
  <c r="AC43" i="9"/>
  <c r="AC42" i="9"/>
  <c r="AC39" i="9"/>
  <c r="AC40" i="9"/>
  <c r="AC33" i="9"/>
  <c r="AC48" i="9"/>
  <c r="AC49" i="9"/>
  <c r="AC31" i="9"/>
  <c r="AC35" i="9"/>
  <c r="AC21" i="9"/>
  <c r="AC27" i="9"/>
  <c r="AC24" i="9"/>
  <c r="AC29" i="9"/>
  <c r="AC28" i="9"/>
  <c r="AC20" i="9"/>
  <c r="AC19" i="9"/>
  <c r="AC22" i="9"/>
  <c r="AC9" i="9"/>
  <c r="AC23" i="9"/>
  <c r="AC25" i="9"/>
  <c r="AC10" i="9"/>
  <c r="AC7" i="9"/>
  <c r="AC18" i="9"/>
  <c r="AC17" i="9"/>
  <c r="AC16" i="9"/>
  <c r="AC15" i="9"/>
  <c r="AC14" i="9"/>
  <c r="AC13" i="9"/>
  <c r="AC12" i="9"/>
  <c r="AC11" i="9"/>
  <c r="AC8" i="9"/>
  <c r="AC6" i="9"/>
  <c r="AC5" i="9"/>
  <c r="C2" i="14" s="1"/>
  <c r="X6" i="9"/>
  <c r="X8" i="9"/>
  <c r="X11" i="9"/>
  <c r="X12" i="9"/>
  <c r="X13" i="9"/>
  <c r="X14" i="9"/>
  <c r="X15" i="9"/>
  <c r="X16" i="9"/>
  <c r="X17" i="9"/>
  <c r="X18" i="9"/>
  <c r="X7" i="9"/>
  <c r="X10" i="9"/>
  <c r="X25" i="9"/>
  <c r="X23" i="9"/>
  <c r="X9" i="9"/>
  <c r="X22" i="9"/>
  <c r="X19" i="9"/>
  <c r="X20" i="9"/>
  <c r="X28" i="9"/>
  <c r="X29" i="9"/>
  <c r="X24" i="9"/>
  <c r="X27" i="9"/>
  <c r="X21" i="9"/>
  <c r="X35" i="9"/>
  <c r="X31" i="9"/>
  <c r="X49" i="9"/>
  <c r="X48" i="9"/>
  <c r="X33" i="9"/>
  <c r="X40" i="9"/>
  <c r="X39" i="9"/>
  <c r="X42" i="9"/>
  <c r="X43" i="9"/>
  <c r="X38" i="9"/>
  <c r="X36" i="9"/>
  <c r="X34" i="9"/>
  <c r="X26" i="9"/>
  <c r="X41" i="9"/>
  <c r="X5" i="9"/>
  <c r="B2" i="14" s="1"/>
  <c r="V2" i="14"/>
  <c r="N2" i="14"/>
  <c r="J2" i="14"/>
  <c r="F2" i="14"/>
  <c r="A2" i="14"/>
  <c r="F2" i="13"/>
  <c r="E2" i="13"/>
  <c r="Z2" i="13"/>
  <c r="Y2" i="13"/>
  <c r="X2" i="13"/>
  <c r="W2" i="13"/>
  <c r="V2" i="13"/>
  <c r="U2" i="13"/>
  <c r="T2" i="13"/>
  <c r="S2" i="13"/>
  <c r="R2" i="13"/>
  <c r="Q2" i="13"/>
  <c r="P2" i="13"/>
  <c r="O2" i="13"/>
  <c r="N2" i="13"/>
  <c r="M2" i="13"/>
  <c r="L2" i="13"/>
  <c r="K2" i="13"/>
  <c r="J2" i="13"/>
  <c r="I2" i="13"/>
  <c r="H2" i="13"/>
  <c r="G2" i="13"/>
  <c r="D2" i="13"/>
  <c r="C2" i="13"/>
  <c r="B2" i="13"/>
  <c r="A2" i="13"/>
  <c r="BH4" i="12" l="1"/>
  <c r="CH4" i="12" s="1"/>
  <c r="BI4" i="12"/>
  <c r="CI4" i="12" s="1"/>
  <c r="BF4" i="12"/>
  <c r="CF4" i="12" s="1"/>
  <c r="DF4" i="12" s="1"/>
  <c r="EF4" i="12" s="1"/>
  <c r="BJ4" i="12"/>
  <c r="CJ4" i="12" s="1"/>
  <c r="BN4" i="12"/>
  <c r="CN4" i="12" s="1"/>
  <c r="BR4" i="12"/>
  <c r="CR4" i="12" s="1"/>
  <c r="BV4" i="12"/>
  <c r="CV4" i="12" s="1"/>
  <c r="BZ4" i="12"/>
  <c r="CZ4" i="12" s="1"/>
  <c r="CD4" i="12"/>
  <c r="DD4" i="12" s="1"/>
  <c r="BF5" i="12"/>
  <c r="CF5" i="12" s="1"/>
  <c r="DF5" i="12" s="1"/>
  <c r="BJ5" i="12"/>
  <c r="CJ5" i="12" s="1"/>
  <c r="BN5" i="12"/>
  <c r="CN5" i="12" s="1"/>
  <c r="BR5" i="12"/>
  <c r="CR5" i="12" s="1"/>
  <c r="BV5" i="12"/>
  <c r="CV5" i="12" s="1"/>
  <c r="BZ5" i="12"/>
  <c r="CZ5" i="12" s="1"/>
  <c r="CD5" i="12"/>
  <c r="DD5" i="12" s="1"/>
  <c r="BI6" i="12"/>
  <c r="CI6" i="12" s="1"/>
  <c r="BM6" i="12"/>
  <c r="CM6" i="12" s="1"/>
  <c r="BQ6" i="12"/>
  <c r="CQ6" i="12" s="1"/>
  <c r="BU6" i="12"/>
  <c r="CU6" i="12" s="1"/>
  <c r="BY6" i="12"/>
  <c r="CY6" i="12" s="1"/>
  <c r="CC6" i="12"/>
  <c r="DC6" i="12" s="1"/>
  <c r="BH7" i="12"/>
  <c r="CH7" i="12" s="1"/>
  <c r="BL7" i="12"/>
  <c r="CL7" i="12" s="1"/>
  <c r="BP7" i="12"/>
  <c r="CP7" i="12" s="1"/>
  <c r="BT7" i="12"/>
  <c r="CT7" i="12" s="1"/>
  <c r="BX7" i="12"/>
  <c r="CX7" i="12" s="1"/>
  <c r="CB7" i="12"/>
  <c r="DB7" i="12" s="1"/>
  <c r="BH8" i="12"/>
  <c r="CH8" i="12" s="1"/>
  <c r="BL8" i="12"/>
  <c r="CL8" i="12" s="1"/>
  <c r="BP8" i="12"/>
  <c r="CP8" i="12" s="1"/>
  <c r="BT8" i="12"/>
  <c r="CT8" i="12" s="1"/>
  <c r="BG4" i="12"/>
  <c r="CG4" i="12" s="1"/>
  <c r="DG4" i="12" s="1"/>
  <c r="BK4" i="12"/>
  <c r="CK4" i="12" s="1"/>
  <c r="BO4" i="12"/>
  <c r="CO4" i="12" s="1"/>
  <c r="BS4" i="12"/>
  <c r="CS4" i="12" s="1"/>
  <c r="BW4" i="12"/>
  <c r="CW4" i="12" s="1"/>
  <c r="CA4" i="12"/>
  <c r="DA4" i="12" s="1"/>
  <c r="CE4" i="12"/>
  <c r="DE4" i="12" s="1"/>
  <c r="BG5" i="12"/>
  <c r="CG5" i="12" s="1"/>
  <c r="BK5" i="12"/>
  <c r="CK5" i="12" s="1"/>
  <c r="BO5" i="12"/>
  <c r="CO5" i="12" s="1"/>
  <c r="BS5" i="12"/>
  <c r="CS5" i="12" s="1"/>
  <c r="BW5" i="12"/>
  <c r="CW5" i="12" s="1"/>
  <c r="CA5" i="12"/>
  <c r="DA5" i="12" s="1"/>
  <c r="CE5" i="12"/>
  <c r="DE5" i="12" s="1"/>
  <c r="BF6" i="12"/>
  <c r="CF6" i="12" s="1"/>
  <c r="DF6" i="12" s="1"/>
  <c r="BJ6" i="12"/>
  <c r="CJ6" i="12" s="1"/>
  <c r="BN6" i="12"/>
  <c r="CN6" i="12" s="1"/>
  <c r="BR6" i="12"/>
  <c r="CR6" i="12" s="1"/>
  <c r="BV6" i="12"/>
  <c r="CV6" i="12" s="1"/>
  <c r="BZ6" i="12"/>
  <c r="CZ6" i="12" s="1"/>
  <c r="CD6" i="12"/>
  <c r="DD6" i="12" s="1"/>
  <c r="BI7" i="12"/>
  <c r="CI7" i="12" s="1"/>
  <c r="BM7" i="12"/>
  <c r="CM7" i="12" s="1"/>
  <c r="BQ7" i="12"/>
  <c r="CQ7" i="12" s="1"/>
  <c r="BU7" i="12"/>
  <c r="CU7" i="12" s="1"/>
  <c r="BY7" i="12"/>
  <c r="CY7" i="12" s="1"/>
  <c r="CD7" i="12"/>
  <c r="DD7" i="12" s="1"/>
  <c r="BI8" i="12"/>
  <c r="CI8" i="12" s="1"/>
  <c r="BM8" i="12"/>
  <c r="CM8" i="12" s="1"/>
  <c r="BQ8" i="12"/>
  <c r="CQ8" i="12" s="1"/>
  <c r="BU8" i="12"/>
  <c r="CU8" i="12" s="1"/>
  <c r="BY8" i="12"/>
  <c r="CY8" i="12" s="1"/>
  <c r="CC8" i="12"/>
  <c r="DC8" i="12" s="1"/>
  <c r="BH9" i="12"/>
  <c r="CH9" i="12" s="1"/>
  <c r="BL9" i="12"/>
  <c r="CL9" i="12" s="1"/>
  <c r="BP9" i="12"/>
  <c r="CP9" i="12" s="1"/>
  <c r="BT9" i="12"/>
  <c r="CT9" i="12" s="1"/>
  <c r="BX9" i="12"/>
  <c r="CX9" i="12" s="1"/>
  <c r="CB9" i="12"/>
  <c r="DB9" i="12" s="1"/>
  <c r="BH10" i="12"/>
  <c r="CH10" i="12" s="1"/>
  <c r="BL10" i="12"/>
  <c r="CL10" i="12" s="1"/>
  <c r="BP10" i="12"/>
  <c r="CP10" i="12" s="1"/>
  <c r="BT10" i="12"/>
  <c r="CT10" i="12" s="1"/>
  <c r="BX10" i="12"/>
  <c r="CX10" i="12" s="1"/>
  <c r="CB10" i="12"/>
  <c r="DB10" i="12" s="1"/>
  <c r="BH11" i="12"/>
  <c r="CH11" i="12" s="1"/>
  <c r="BL11" i="12"/>
  <c r="CL11" i="12" s="1"/>
  <c r="BP11" i="12"/>
  <c r="CP11" i="12" s="1"/>
  <c r="BT11" i="12"/>
  <c r="CT11" i="12" s="1"/>
  <c r="BX11" i="12"/>
  <c r="CX11" i="12" s="1"/>
  <c r="CB11" i="12"/>
  <c r="DB11" i="12" s="1"/>
  <c r="BP4" i="12"/>
  <c r="CP4" i="12" s="1"/>
  <c r="BX4" i="12"/>
  <c r="CX4" i="12" s="1"/>
  <c r="BL5" i="12"/>
  <c r="CL5" i="12" s="1"/>
  <c r="BT5" i="12"/>
  <c r="CT5" i="12" s="1"/>
  <c r="CB5" i="12"/>
  <c r="DB5" i="12" s="1"/>
  <c r="BL6" i="12"/>
  <c r="CL6" i="12" s="1"/>
  <c r="BT6" i="12"/>
  <c r="CT6" i="12" s="1"/>
  <c r="CB6" i="12"/>
  <c r="DB6" i="12" s="1"/>
  <c r="BK7" i="12"/>
  <c r="CK7" i="12" s="1"/>
  <c r="BS7" i="12"/>
  <c r="CS7" i="12" s="1"/>
  <c r="CA7" i="12"/>
  <c r="DA7" i="12" s="1"/>
  <c r="BK8" i="12"/>
  <c r="CK8" i="12" s="1"/>
  <c r="BS8" i="12"/>
  <c r="CS8" i="12" s="1"/>
  <c r="BZ8" i="12"/>
  <c r="CZ8" i="12" s="1"/>
  <c r="CE8" i="12"/>
  <c r="DE8" i="12" s="1"/>
  <c r="BJ9" i="12"/>
  <c r="CJ9" i="12" s="1"/>
  <c r="BO9" i="12"/>
  <c r="CO9" i="12" s="1"/>
  <c r="BU9" i="12"/>
  <c r="CU9" i="12" s="1"/>
  <c r="BZ9" i="12"/>
  <c r="CZ9" i="12" s="1"/>
  <c r="CE9" i="12"/>
  <c r="DE9" i="12" s="1"/>
  <c r="BI10" i="12"/>
  <c r="CI10" i="12" s="1"/>
  <c r="BN10" i="12"/>
  <c r="CN10" i="12" s="1"/>
  <c r="BS10" i="12"/>
  <c r="CS10" i="12" s="1"/>
  <c r="BY10" i="12"/>
  <c r="CY10" i="12" s="1"/>
  <c r="CD10" i="12"/>
  <c r="DD10" i="12" s="1"/>
  <c r="BG11" i="12"/>
  <c r="CG11" i="12" s="1"/>
  <c r="BM11" i="12"/>
  <c r="CM11" i="12" s="1"/>
  <c r="BR11" i="12"/>
  <c r="CR11" i="12" s="1"/>
  <c r="BW11" i="12"/>
  <c r="CW11" i="12" s="1"/>
  <c r="CC11" i="12"/>
  <c r="DC11" i="12" s="1"/>
  <c r="BI12" i="12"/>
  <c r="CI12" i="12" s="1"/>
  <c r="BM12" i="12"/>
  <c r="CM12" i="12" s="1"/>
  <c r="BQ12" i="12"/>
  <c r="CQ12" i="12" s="1"/>
  <c r="BU12" i="12"/>
  <c r="CU12" i="12" s="1"/>
  <c r="BY12" i="12"/>
  <c r="CY12" i="12" s="1"/>
  <c r="CC12" i="12"/>
  <c r="DC12" i="12" s="1"/>
  <c r="BG13" i="12"/>
  <c r="CG13" i="12" s="1"/>
  <c r="BK13" i="12"/>
  <c r="CK13" i="12" s="1"/>
  <c r="BO13" i="12"/>
  <c r="CO13" i="12" s="1"/>
  <c r="BS13" i="12"/>
  <c r="CS13" i="12" s="1"/>
  <c r="BW13" i="12"/>
  <c r="CW13" i="12" s="1"/>
  <c r="CA13" i="12"/>
  <c r="DA13" i="12" s="1"/>
  <c r="CE13" i="12"/>
  <c r="DE13" i="12" s="1"/>
  <c r="BF14" i="12"/>
  <c r="CF14" i="12" s="1"/>
  <c r="DF14" i="12" s="1"/>
  <c r="BJ14" i="12"/>
  <c r="CJ14" i="12" s="1"/>
  <c r="BN14" i="12"/>
  <c r="CN14" i="12" s="1"/>
  <c r="BR14" i="12"/>
  <c r="CR14" i="12" s="1"/>
  <c r="BQ4" i="12"/>
  <c r="CQ4" i="12" s="1"/>
  <c r="BY4" i="12"/>
  <c r="CY4" i="12" s="1"/>
  <c r="BM5" i="12"/>
  <c r="CM5" i="12" s="1"/>
  <c r="BU5" i="12"/>
  <c r="CU5" i="12" s="1"/>
  <c r="CC5" i="12"/>
  <c r="DC5" i="12" s="1"/>
  <c r="BG6" i="12"/>
  <c r="CG6" i="12" s="1"/>
  <c r="BO6" i="12"/>
  <c r="CO6" i="12" s="1"/>
  <c r="BW6" i="12"/>
  <c r="CW6" i="12" s="1"/>
  <c r="CE6" i="12"/>
  <c r="DE6" i="12" s="1"/>
  <c r="BF7" i="12"/>
  <c r="CF7" i="12" s="1"/>
  <c r="DF7" i="12" s="1"/>
  <c r="BN7" i="12"/>
  <c r="CN7" i="12" s="1"/>
  <c r="BV7" i="12"/>
  <c r="CV7" i="12" s="1"/>
  <c r="CE7" i="12"/>
  <c r="DE7" i="12" s="1"/>
  <c r="BF8" i="12"/>
  <c r="CF8" i="12" s="1"/>
  <c r="DF8" i="12" s="1"/>
  <c r="BN8" i="12"/>
  <c r="CN8" i="12" s="1"/>
  <c r="BV8" i="12"/>
  <c r="CV8" i="12" s="1"/>
  <c r="CA8" i="12"/>
  <c r="DA8" i="12" s="1"/>
  <c r="BF9" i="12"/>
  <c r="CF9" i="12" s="1"/>
  <c r="DF9" i="12" s="1"/>
  <c r="EF9" i="12" s="1"/>
  <c r="BK9" i="12"/>
  <c r="CK9" i="12" s="1"/>
  <c r="BQ9" i="12"/>
  <c r="CQ9" i="12" s="1"/>
  <c r="BV9" i="12"/>
  <c r="CV9" i="12" s="1"/>
  <c r="CA9" i="12"/>
  <c r="DA9" i="12" s="1"/>
  <c r="BJ10" i="12"/>
  <c r="CJ10" i="12" s="1"/>
  <c r="BO10" i="12"/>
  <c r="CO10" i="12" s="1"/>
  <c r="BU10" i="12"/>
  <c r="CU10" i="12" s="1"/>
  <c r="BZ10" i="12"/>
  <c r="CZ10" i="12" s="1"/>
  <c r="CE10" i="12"/>
  <c r="DE10" i="12" s="1"/>
  <c r="BI11" i="12"/>
  <c r="CI11" i="12" s="1"/>
  <c r="BN11" i="12"/>
  <c r="CN11" i="12" s="1"/>
  <c r="BS11" i="12"/>
  <c r="CS11" i="12" s="1"/>
  <c r="BY11" i="12"/>
  <c r="CY11" i="12" s="1"/>
  <c r="CD11" i="12"/>
  <c r="DD11" i="12" s="1"/>
  <c r="BF12" i="12"/>
  <c r="CF12" i="12" s="1"/>
  <c r="DF12" i="12" s="1"/>
  <c r="BJ12" i="12"/>
  <c r="CJ12" i="12" s="1"/>
  <c r="BN12" i="12"/>
  <c r="CN12" i="12" s="1"/>
  <c r="BR12" i="12"/>
  <c r="CR12" i="12" s="1"/>
  <c r="BV12" i="12"/>
  <c r="CV12" i="12" s="1"/>
  <c r="BT4" i="12"/>
  <c r="CT4" i="12" s="1"/>
  <c r="BP5" i="12"/>
  <c r="CP5" i="12" s="1"/>
  <c r="BK6" i="12"/>
  <c r="CK6" i="12" s="1"/>
  <c r="CA6" i="12"/>
  <c r="DA6" i="12" s="1"/>
  <c r="BG7" i="12"/>
  <c r="CG7" i="12" s="1"/>
  <c r="BW7" i="12"/>
  <c r="CW7" i="12" s="1"/>
  <c r="BR8" i="12"/>
  <c r="CR8" i="12" s="1"/>
  <c r="CD8" i="12"/>
  <c r="DD8" i="12" s="1"/>
  <c r="BG9" i="12"/>
  <c r="CG9" i="12" s="1"/>
  <c r="DG9" i="12" s="1"/>
  <c r="BR9" i="12"/>
  <c r="CR9" i="12" s="1"/>
  <c r="CC9" i="12"/>
  <c r="DC9" i="12" s="1"/>
  <c r="BF10" i="12"/>
  <c r="CF10" i="12" s="1"/>
  <c r="DF10" i="12" s="1"/>
  <c r="BQ10" i="12"/>
  <c r="CQ10" i="12" s="1"/>
  <c r="CA10" i="12"/>
  <c r="DA10" i="12" s="1"/>
  <c r="BF11" i="12"/>
  <c r="CF11" i="12" s="1"/>
  <c r="DF11" i="12" s="1"/>
  <c r="BQ11" i="12"/>
  <c r="CQ11" i="12" s="1"/>
  <c r="CA11" i="12"/>
  <c r="DA11" i="12" s="1"/>
  <c r="BK12" i="12"/>
  <c r="CK12" i="12" s="1"/>
  <c r="BS12" i="12"/>
  <c r="CS12" i="12" s="1"/>
  <c r="BZ12" i="12"/>
  <c r="CZ12" i="12" s="1"/>
  <c r="CE12" i="12"/>
  <c r="DE12" i="12" s="1"/>
  <c r="BF13" i="12"/>
  <c r="CF13" i="12" s="1"/>
  <c r="DF13" i="12" s="1"/>
  <c r="EF13" i="12" s="1"/>
  <c r="BL13" i="12"/>
  <c r="CL13" i="12" s="1"/>
  <c r="BQ13" i="12"/>
  <c r="CQ13" i="12" s="1"/>
  <c r="BV13" i="12"/>
  <c r="CV13" i="12" s="1"/>
  <c r="CB13" i="12"/>
  <c r="DB13" i="12" s="1"/>
  <c r="BI14" i="12"/>
  <c r="CI14" i="12" s="1"/>
  <c r="BO14" i="12"/>
  <c r="CO14" i="12" s="1"/>
  <c r="BT14" i="12"/>
  <c r="CT14" i="12" s="1"/>
  <c r="BX14" i="12"/>
  <c r="CX14" i="12" s="1"/>
  <c r="CB14" i="12"/>
  <c r="DB14" i="12" s="1"/>
  <c r="BG15" i="12"/>
  <c r="CG15" i="12" s="1"/>
  <c r="BK15" i="12"/>
  <c r="CK15" i="12" s="1"/>
  <c r="BO15" i="12"/>
  <c r="CO15" i="12" s="1"/>
  <c r="BS15" i="12"/>
  <c r="CS15" i="12" s="1"/>
  <c r="BU4" i="12"/>
  <c r="CU4" i="12" s="1"/>
  <c r="BQ5" i="12"/>
  <c r="CQ5" i="12" s="1"/>
  <c r="BP6" i="12"/>
  <c r="CP6" i="12" s="1"/>
  <c r="BJ7" i="12"/>
  <c r="CJ7" i="12" s="1"/>
  <c r="BZ7" i="12"/>
  <c r="CZ7" i="12" s="1"/>
  <c r="BG8" i="12"/>
  <c r="CG8" i="12" s="1"/>
  <c r="DG8" i="12" s="1"/>
  <c r="BW8" i="12"/>
  <c r="CW8" i="12" s="1"/>
  <c r="BI9" i="12"/>
  <c r="CI9" i="12" s="1"/>
  <c r="BS9" i="12"/>
  <c r="CS9" i="12" s="1"/>
  <c r="CD9" i="12"/>
  <c r="DD9" i="12" s="1"/>
  <c r="BG10" i="12"/>
  <c r="CG10" i="12" s="1"/>
  <c r="BR10" i="12"/>
  <c r="CR10" i="12" s="1"/>
  <c r="CC10" i="12"/>
  <c r="DC10" i="12" s="1"/>
  <c r="BJ11" i="12"/>
  <c r="CJ11" i="12" s="1"/>
  <c r="BU11" i="12"/>
  <c r="CU11" i="12" s="1"/>
  <c r="CE11" i="12"/>
  <c r="DE11" i="12" s="1"/>
  <c r="BL12" i="12"/>
  <c r="CL12" i="12" s="1"/>
  <c r="BT12" i="12"/>
  <c r="CT12" i="12" s="1"/>
  <c r="CA12" i="12"/>
  <c r="DA12" i="12" s="1"/>
  <c r="BH13" i="12"/>
  <c r="CH13" i="12" s="1"/>
  <c r="BM13" i="12"/>
  <c r="CM13" i="12" s="1"/>
  <c r="BR13" i="12"/>
  <c r="CR13" i="12" s="1"/>
  <c r="BX13" i="12"/>
  <c r="CX13" i="12" s="1"/>
  <c r="CC13" i="12"/>
  <c r="DC13" i="12" s="1"/>
  <c r="BK14" i="12"/>
  <c r="CK14" i="12" s="1"/>
  <c r="BP14" i="12"/>
  <c r="CP14" i="12" s="1"/>
  <c r="BU14" i="12"/>
  <c r="CU14" i="12" s="1"/>
  <c r="BY14" i="12"/>
  <c r="CY14" i="12" s="1"/>
  <c r="CC14" i="12"/>
  <c r="DC14" i="12" s="1"/>
  <c r="BH15" i="12"/>
  <c r="CH15" i="12" s="1"/>
  <c r="BL15" i="12"/>
  <c r="CL15" i="12" s="1"/>
  <c r="BP15" i="12"/>
  <c r="CP15" i="12" s="1"/>
  <c r="BT15" i="12"/>
  <c r="CT15" i="12" s="1"/>
  <c r="BX15" i="12"/>
  <c r="CX15" i="12" s="1"/>
  <c r="CB15" i="12"/>
  <c r="DB15" i="12" s="1"/>
  <c r="BI16" i="12"/>
  <c r="CI16" i="12" s="1"/>
  <c r="BM16" i="12"/>
  <c r="CM16" i="12" s="1"/>
  <c r="BQ16" i="12"/>
  <c r="CQ16" i="12" s="1"/>
  <c r="BU16" i="12"/>
  <c r="CU16" i="12" s="1"/>
  <c r="BY16" i="12"/>
  <c r="CY16" i="12" s="1"/>
  <c r="CC16" i="12"/>
  <c r="DC16" i="12" s="1"/>
  <c r="BG17" i="12"/>
  <c r="CG17" i="12" s="1"/>
  <c r="BK17" i="12"/>
  <c r="CK17" i="12" s="1"/>
  <c r="BO17" i="12"/>
  <c r="CO17" i="12" s="1"/>
  <c r="BS17" i="12"/>
  <c r="CS17" i="12" s="1"/>
  <c r="BW17" i="12"/>
  <c r="CW17" i="12" s="1"/>
  <c r="CA17" i="12"/>
  <c r="DA17" i="12" s="1"/>
  <c r="CE17" i="12"/>
  <c r="DE17" i="12" s="1"/>
  <c r="BG18" i="12"/>
  <c r="CG18" i="12" s="1"/>
  <c r="CB4" i="12"/>
  <c r="DB4" i="12" s="1"/>
  <c r="BX5" i="12"/>
  <c r="CX5" i="12" s="1"/>
  <c r="BX6" i="12"/>
  <c r="CX6" i="12" s="1"/>
  <c r="BJ8" i="12"/>
  <c r="CJ8" i="12" s="1"/>
  <c r="BM9" i="12"/>
  <c r="CM9" i="12" s="1"/>
  <c r="BV10" i="12"/>
  <c r="CV10" i="12" s="1"/>
  <c r="BK11" i="12"/>
  <c r="CK11" i="12" s="1"/>
  <c r="BG12" i="12"/>
  <c r="CG12" i="12" s="1"/>
  <c r="BW12" i="12"/>
  <c r="CW12" i="12" s="1"/>
  <c r="BI13" i="12"/>
  <c r="CI13" i="12" s="1"/>
  <c r="BT13" i="12"/>
  <c r="CT13" i="12" s="1"/>
  <c r="CD13" i="12"/>
  <c r="DD13" i="12" s="1"/>
  <c r="BL14" i="12"/>
  <c r="CL14" i="12" s="1"/>
  <c r="BV14" i="12"/>
  <c r="CV14" i="12" s="1"/>
  <c r="CD14" i="12"/>
  <c r="DD14" i="12" s="1"/>
  <c r="BF15" i="12"/>
  <c r="CF15" i="12" s="1"/>
  <c r="DF15" i="12" s="1"/>
  <c r="BN15" i="12"/>
  <c r="CN15" i="12" s="1"/>
  <c r="BV15" i="12"/>
  <c r="CV15" i="12" s="1"/>
  <c r="CA15" i="12"/>
  <c r="DA15" i="12" s="1"/>
  <c r="BH16" i="12"/>
  <c r="CH16" i="12" s="1"/>
  <c r="BN16" i="12"/>
  <c r="CN16" i="12" s="1"/>
  <c r="BS16" i="12"/>
  <c r="CS16" i="12" s="1"/>
  <c r="BX16" i="12"/>
  <c r="CX16" i="12" s="1"/>
  <c r="CD16" i="12"/>
  <c r="DD16" i="12" s="1"/>
  <c r="BI17" i="12"/>
  <c r="CI17" i="12" s="1"/>
  <c r="BN17" i="12"/>
  <c r="CN17" i="12" s="1"/>
  <c r="BT17" i="12"/>
  <c r="CT17" i="12" s="1"/>
  <c r="BY17" i="12"/>
  <c r="CY17" i="12" s="1"/>
  <c r="CD17" i="12"/>
  <c r="DD17" i="12" s="1"/>
  <c r="BJ18" i="12"/>
  <c r="CJ18" i="12" s="1"/>
  <c r="BN18" i="12"/>
  <c r="CN18" i="12" s="1"/>
  <c r="BR18" i="12"/>
  <c r="CR18" i="12" s="1"/>
  <c r="BV18" i="12"/>
  <c r="CV18" i="12" s="1"/>
  <c r="BZ18" i="12"/>
  <c r="CZ18" i="12" s="1"/>
  <c r="CD18" i="12"/>
  <c r="DD18" i="12" s="1"/>
  <c r="BI19" i="12"/>
  <c r="CI19" i="12" s="1"/>
  <c r="BM19" i="12"/>
  <c r="CM19" i="12" s="1"/>
  <c r="BQ19" i="12"/>
  <c r="CQ19" i="12" s="1"/>
  <c r="BU19" i="12"/>
  <c r="CU19" i="12" s="1"/>
  <c r="BY19" i="12"/>
  <c r="CY19" i="12" s="1"/>
  <c r="CC19" i="12"/>
  <c r="DC19" i="12" s="1"/>
  <c r="BG20" i="12"/>
  <c r="CG20" i="12" s="1"/>
  <c r="CC4" i="12"/>
  <c r="DC4" i="12" s="1"/>
  <c r="BY5" i="12"/>
  <c r="CY5" i="12" s="1"/>
  <c r="BO7" i="12"/>
  <c r="CO7" i="12" s="1"/>
  <c r="BO8" i="12"/>
  <c r="CO8" i="12" s="1"/>
  <c r="BN9" i="12"/>
  <c r="CN9" i="12" s="1"/>
  <c r="BW10" i="12"/>
  <c r="CW10" i="12" s="1"/>
  <c r="BO11" i="12"/>
  <c r="CO11" i="12" s="1"/>
  <c r="BH12" i="12"/>
  <c r="CH12" i="12" s="1"/>
  <c r="BX12" i="12"/>
  <c r="CX12" i="12" s="1"/>
  <c r="BJ13" i="12"/>
  <c r="CJ13" i="12" s="1"/>
  <c r="BU13" i="12"/>
  <c r="CU13" i="12" s="1"/>
  <c r="BM14" i="12"/>
  <c r="CM14" i="12" s="1"/>
  <c r="BW14" i="12"/>
  <c r="CW14" i="12" s="1"/>
  <c r="CE14" i="12"/>
  <c r="DE14" i="12" s="1"/>
  <c r="BI15" i="12"/>
  <c r="CI15" i="12" s="1"/>
  <c r="BQ15" i="12"/>
  <c r="CQ15" i="12" s="1"/>
  <c r="BW15" i="12"/>
  <c r="CW15" i="12" s="1"/>
  <c r="CC15" i="12"/>
  <c r="DC15" i="12" s="1"/>
  <c r="BJ16" i="12"/>
  <c r="CJ16" i="12" s="1"/>
  <c r="BO16" i="12"/>
  <c r="CO16" i="12" s="1"/>
  <c r="BT16" i="12"/>
  <c r="CT16" i="12" s="1"/>
  <c r="BZ16" i="12"/>
  <c r="CZ16" i="12" s="1"/>
  <c r="CE16" i="12"/>
  <c r="DE16" i="12" s="1"/>
  <c r="BJ17" i="12"/>
  <c r="CJ17" i="12" s="1"/>
  <c r="BP17" i="12"/>
  <c r="CP17" i="12" s="1"/>
  <c r="BU17" i="12"/>
  <c r="CU17" i="12" s="1"/>
  <c r="BZ17" i="12"/>
  <c r="CZ17" i="12" s="1"/>
  <c r="BF18" i="12"/>
  <c r="CF18" i="12" s="1"/>
  <c r="DF18" i="12" s="1"/>
  <c r="BK18" i="12"/>
  <c r="CK18" i="12" s="1"/>
  <c r="BO18" i="12"/>
  <c r="CO18" i="12" s="1"/>
  <c r="BS18" i="12"/>
  <c r="CS18" i="12" s="1"/>
  <c r="BW18" i="12"/>
  <c r="CW18" i="12" s="1"/>
  <c r="CA18" i="12"/>
  <c r="DA18" i="12" s="1"/>
  <c r="CE18" i="12"/>
  <c r="DE18" i="12" s="1"/>
  <c r="BF19" i="12"/>
  <c r="CF19" i="12" s="1"/>
  <c r="DF19" i="12" s="1"/>
  <c r="BJ19" i="12"/>
  <c r="CJ19" i="12" s="1"/>
  <c r="BN19" i="12"/>
  <c r="CN19" i="12" s="1"/>
  <c r="BR19" i="12"/>
  <c r="CR19" i="12" s="1"/>
  <c r="BV19" i="12"/>
  <c r="CV19" i="12" s="1"/>
  <c r="BZ19" i="12"/>
  <c r="CZ19" i="12" s="1"/>
  <c r="CD19" i="12"/>
  <c r="DD19" i="12" s="1"/>
  <c r="BH20" i="12"/>
  <c r="CH20" i="12" s="1"/>
  <c r="BL20" i="12"/>
  <c r="CL20" i="12" s="1"/>
  <c r="BP20" i="12"/>
  <c r="CP20" i="12" s="1"/>
  <c r="BT20" i="12"/>
  <c r="CT20" i="12" s="1"/>
  <c r="BX20" i="12"/>
  <c r="CX20" i="12" s="1"/>
  <c r="CB20" i="12"/>
  <c r="DB20" i="12" s="1"/>
  <c r="BH21" i="12"/>
  <c r="CH21" i="12" s="1"/>
  <c r="BL21" i="12"/>
  <c r="CL21" i="12" s="1"/>
  <c r="BP21" i="12"/>
  <c r="CP21" i="12" s="1"/>
  <c r="BT21" i="12"/>
  <c r="CT21" i="12" s="1"/>
  <c r="BX21" i="12"/>
  <c r="CX21" i="12" s="1"/>
  <c r="CB21" i="12"/>
  <c r="DB21" i="12" s="1"/>
  <c r="BI22" i="12"/>
  <c r="CI22" i="12" s="1"/>
  <c r="BM22" i="12"/>
  <c r="CM22" i="12" s="1"/>
  <c r="BQ22" i="12"/>
  <c r="CQ22" i="12" s="1"/>
  <c r="BU22" i="12"/>
  <c r="CU22" i="12" s="1"/>
  <c r="BY22" i="12"/>
  <c r="CY22" i="12" s="1"/>
  <c r="CC22" i="12"/>
  <c r="DC22" i="12" s="1"/>
  <c r="BF23" i="12"/>
  <c r="CF23" i="12" s="1"/>
  <c r="DF23" i="12" s="1"/>
  <c r="BJ23" i="12"/>
  <c r="CJ23" i="12" s="1"/>
  <c r="BN23" i="12"/>
  <c r="CN23" i="12" s="1"/>
  <c r="BR23" i="12"/>
  <c r="CR23" i="12" s="1"/>
  <c r="BV23" i="12"/>
  <c r="CV23" i="12" s="1"/>
  <c r="BZ23" i="12"/>
  <c r="CZ23" i="12" s="1"/>
  <c r="CD23" i="12"/>
  <c r="DD23" i="12" s="1"/>
  <c r="BH24" i="12"/>
  <c r="CH24" i="12" s="1"/>
  <c r="BL24" i="12"/>
  <c r="CL24" i="12" s="1"/>
  <c r="BP24" i="12"/>
  <c r="CP24" i="12" s="1"/>
  <c r="BT24" i="12"/>
  <c r="CT24" i="12" s="1"/>
  <c r="BX24" i="12"/>
  <c r="CX24" i="12" s="1"/>
  <c r="CB24" i="12"/>
  <c r="DB24" i="12" s="1"/>
  <c r="BF25" i="12"/>
  <c r="CF25" i="12" s="1"/>
  <c r="DF25" i="12" s="1"/>
  <c r="BJ25" i="12"/>
  <c r="CJ25" i="12" s="1"/>
  <c r="BN25" i="12"/>
  <c r="CN25" i="12" s="1"/>
  <c r="BR25" i="12"/>
  <c r="CR25" i="12" s="1"/>
  <c r="BV25" i="12"/>
  <c r="CV25" i="12" s="1"/>
  <c r="BZ25" i="12"/>
  <c r="CZ25" i="12" s="1"/>
  <c r="CD25" i="12"/>
  <c r="DD25" i="12" s="1"/>
  <c r="BI26" i="12"/>
  <c r="CI26" i="12" s="1"/>
  <c r="BM26" i="12"/>
  <c r="CM26" i="12" s="1"/>
  <c r="BQ26" i="12"/>
  <c r="CQ26" i="12" s="1"/>
  <c r="BU26" i="12"/>
  <c r="CU26" i="12" s="1"/>
  <c r="BY26" i="12"/>
  <c r="CY26" i="12" s="1"/>
  <c r="CC26" i="12"/>
  <c r="DC26" i="12" s="1"/>
  <c r="BH27" i="12"/>
  <c r="CH27" i="12" s="1"/>
  <c r="BL27" i="12"/>
  <c r="CL27" i="12" s="1"/>
  <c r="BP27" i="12"/>
  <c r="CP27" i="12" s="1"/>
  <c r="BT27" i="12"/>
  <c r="CT27" i="12" s="1"/>
  <c r="BX27" i="12"/>
  <c r="CX27" i="12" s="1"/>
  <c r="CB27" i="12"/>
  <c r="DB27" i="12" s="1"/>
  <c r="BF28" i="12"/>
  <c r="CF28" i="12" s="1"/>
  <c r="DF28" i="12" s="1"/>
  <c r="BJ28" i="12"/>
  <c r="CJ28" i="12" s="1"/>
  <c r="BN28" i="12"/>
  <c r="CN28" i="12" s="1"/>
  <c r="BR28" i="12"/>
  <c r="CR28" i="12" s="1"/>
  <c r="BV28" i="12"/>
  <c r="CV28" i="12" s="1"/>
  <c r="BZ28" i="12"/>
  <c r="CZ28" i="12" s="1"/>
  <c r="CD28" i="12"/>
  <c r="DD28" i="12" s="1"/>
  <c r="BG29" i="12"/>
  <c r="CG29" i="12" s="1"/>
  <c r="BK29" i="12"/>
  <c r="CK29" i="12" s="1"/>
  <c r="BO29" i="12"/>
  <c r="CO29" i="12" s="1"/>
  <c r="BS29" i="12"/>
  <c r="CS29" i="12" s="1"/>
  <c r="BW29" i="12"/>
  <c r="CW29" i="12" s="1"/>
  <c r="CA29" i="12"/>
  <c r="DA29" i="12" s="1"/>
  <c r="CE29" i="12"/>
  <c r="DE29" i="12" s="1"/>
  <c r="BH5" i="12"/>
  <c r="CH5" i="12" s="1"/>
  <c r="CB8" i="12"/>
  <c r="DB8" i="12" s="1"/>
  <c r="BY9" i="12"/>
  <c r="CY9" i="12" s="1"/>
  <c r="BZ11" i="12"/>
  <c r="CZ11" i="12" s="1"/>
  <c r="CD12" i="12"/>
  <c r="DD12" i="12" s="1"/>
  <c r="BZ13" i="12"/>
  <c r="CZ13" i="12" s="1"/>
  <c r="BH14" i="12"/>
  <c r="CH14" i="12" s="1"/>
  <c r="CA14" i="12"/>
  <c r="DA14" i="12" s="1"/>
  <c r="BU15" i="12"/>
  <c r="CU15" i="12" s="1"/>
  <c r="CE15" i="12"/>
  <c r="DE15" i="12" s="1"/>
  <c r="BG16" i="12"/>
  <c r="CG16" i="12" s="1"/>
  <c r="BR16" i="12"/>
  <c r="CR16" i="12" s="1"/>
  <c r="CB16" i="12"/>
  <c r="DB16" i="12" s="1"/>
  <c r="BM17" i="12"/>
  <c r="CM17" i="12" s="1"/>
  <c r="BX17" i="12"/>
  <c r="CX17" i="12" s="1"/>
  <c r="BH18" i="12"/>
  <c r="CH18" i="12" s="1"/>
  <c r="BP18" i="12"/>
  <c r="CP18" i="12" s="1"/>
  <c r="BX18" i="12"/>
  <c r="CX18" i="12" s="1"/>
  <c r="BH19" i="12"/>
  <c r="CH19" i="12" s="1"/>
  <c r="BP19" i="12"/>
  <c r="CP19" i="12" s="1"/>
  <c r="BX19" i="12"/>
  <c r="CX19" i="12" s="1"/>
  <c r="BK20" i="12"/>
  <c r="CK20" i="12" s="1"/>
  <c r="BQ20" i="12"/>
  <c r="CQ20" i="12" s="1"/>
  <c r="BV20" i="12"/>
  <c r="CV20" i="12" s="1"/>
  <c r="CA20" i="12"/>
  <c r="DA20" i="12" s="1"/>
  <c r="BJ21" i="12"/>
  <c r="CJ21" i="12" s="1"/>
  <c r="BO21" i="12"/>
  <c r="CO21" i="12" s="1"/>
  <c r="BU21" i="12"/>
  <c r="CU21" i="12" s="1"/>
  <c r="BZ21" i="12"/>
  <c r="CZ21" i="12" s="1"/>
  <c r="CE21" i="12"/>
  <c r="DE21" i="12" s="1"/>
  <c r="BJ22" i="12"/>
  <c r="CJ22" i="12" s="1"/>
  <c r="BO22" i="12"/>
  <c r="CO22" i="12" s="1"/>
  <c r="BT22" i="12"/>
  <c r="CT22" i="12" s="1"/>
  <c r="BZ22" i="12"/>
  <c r="CZ22" i="12" s="1"/>
  <c r="CE22" i="12"/>
  <c r="DE22" i="12" s="1"/>
  <c r="BK23" i="12"/>
  <c r="CK23" i="12" s="1"/>
  <c r="BP23" i="12"/>
  <c r="CP23" i="12" s="1"/>
  <c r="BU23" i="12"/>
  <c r="CU23" i="12" s="1"/>
  <c r="CA23" i="12"/>
  <c r="DA23" i="12" s="1"/>
  <c r="BF24" i="12"/>
  <c r="CF24" i="12" s="1"/>
  <c r="DF24" i="12" s="1"/>
  <c r="BK24" i="12"/>
  <c r="CK24" i="12" s="1"/>
  <c r="BQ24" i="12"/>
  <c r="CQ24" i="12" s="1"/>
  <c r="BV24" i="12"/>
  <c r="CV24" i="12" s="1"/>
  <c r="CA24" i="12"/>
  <c r="DA24" i="12" s="1"/>
  <c r="BH25" i="12"/>
  <c r="CH25" i="12" s="1"/>
  <c r="BM25" i="12"/>
  <c r="CM25" i="12" s="1"/>
  <c r="BS25" i="12"/>
  <c r="CS25" i="12" s="1"/>
  <c r="BX25" i="12"/>
  <c r="CX25" i="12" s="1"/>
  <c r="CC25" i="12"/>
  <c r="DC25" i="12" s="1"/>
  <c r="BG26" i="12"/>
  <c r="CG26" i="12" s="1"/>
  <c r="DG26" i="12" s="1"/>
  <c r="BL26" i="12"/>
  <c r="CL26" i="12" s="1"/>
  <c r="BR26" i="12"/>
  <c r="CR26" i="12" s="1"/>
  <c r="BW26" i="12"/>
  <c r="CW26" i="12" s="1"/>
  <c r="CB26" i="12"/>
  <c r="DB26" i="12" s="1"/>
  <c r="BF27" i="12"/>
  <c r="CF27" i="12" s="1"/>
  <c r="DF27" i="12" s="1"/>
  <c r="BK27" i="12"/>
  <c r="CK27" i="12" s="1"/>
  <c r="BQ27" i="12"/>
  <c r="CQ27" i="12" s="1"/>
  <c r="BV27" i="12"/>
  <c r="CV27" i="12" s="1"/>
  <c r="CA27" i="12"/>
  <c r="DA27" i="12" s="1"/>
  <c r="BG28" i="12"/>
  <c r="CG28" i="12" s="1"/>
  <c r="BL28" i="12"/>
  <c r="CL28" i="12" s="1"/>
  <c r="BQ28" i="12"/>
  <c r="CQ28" i="12" s="1"/>
  <c r="BW28" i="12"/>
  <c r="CW28" i="12" s="1"/>
  <c r="CB28" i="12"/>
  <c r="DB28" i="12" s="1"/>
  <c r="BJ29" i="12"/>
  <c r="CJ29" i="12" s="1"/>
  <c r="BP29" i="12"/>
  <c r="CP29" i="12" s="1"/>
  <c r="BU29" i="12"/>
  <c r="CU29" i="12" s="1"/>
  <c r="BZ29" i="12"/>
  <c r="CZ29" i="12" s="1"/>
  <c r="BG30" i="12"/>
  <c r="CG30" i="12" s="1"/>
  <c r="BK30" i="12"/>
  <c r="CK30" i="12" s="1"/>
  <c r="BO30" i="12"/>
  <c r="CO30" i="12" s="1"/>
  <c r="BS30" i="12"/>
  <c r="CS30" i="12" s="1"/>
  <c r="BW30" i="12"/>
  <c r="CW30" i="12" s="1"/>
  <c r="CA30" i="12"/>
  <c r="DA30" i="12" s="1"/>
  <c r="CE30" i="12"/>
  <c r="DE30" i="12" s="1"/>
  <c r="BH31" i="12"/>
  <c r="CH31" i="12" s="1"/>
  <c r="BL31" i="12"/>
  <c r="CL31" i="12" s="1"/>
  <c r="BP31" i="12"/>
  <c r="CP31" i="12" s="1"/>
  <c r="BT31" i="12"/>
  <c r="CT31" i="12" s="1"/>
  <c r="BX31" i="12"/>
  <c r="CX31" i="12" s="1"/>
  <c r="CB31" i="12"/>
  <c r="DB31" i="12" s="1"/>
  <c r="BF32" i="12"/>
  <c r="CF32" i="12" s="1"/>
  <c r="DF32" i="12" s="1"/>
  <c r="BJ32" i="12"/>
  <c r="CJ32" i="12" s="1"/>
  <c r="BN32" i="12"/>
  <c r="CN32" i="12" s="1"/>
  <c r="BR32" i="12"/>
  <c r="CR32" i="12" s="1"/>
  <c r="BV32" i="12"/>
  <c r="CV32" i="12" s="1"/>
  <c r="BZ32" i="12"/>
  <c r="CZ32" i="12" s="1"/>
  <c r="CD32" i="12"/>
  <c r="DD32" i="12" s="1"/>
  <c r="BH33" i="12"/>
  <c r="CH33" i="12" s="1"/>
  <c r="BL33" i="12"/>
  <c r="CL33" i="12" s="1"/>
  <c r="BP33" i="12"/>
  <c r="CP33" i="12" s="1"/>
  <c r="BT33" i="12"/>
  <c r="CT33" i="12" s="1"/>
  <c r="BX33" i="12"/>
  <c r="CX33" i="12" s="1"/>
  <c r="CB33" i="12"/>
  <c r="DB33" i="12" s="1"/>
  <c r="BF34" i="12"/>
  <c r="CF34" i="12" s="1"/>
  <c r="DF34" i="12" s="1"/>
  <c r="BJ34" i="12"/>
  <c r="CJ34" i="12" s="1"/>
  <c r="BN34" i="12"/>
  <c r="CN34" i="12" s="1"/>
  <c r="BR34" i="12"/>
  <c r="CR34" i="12" s="1"/>
  <c r="BV34" i="12"/>
  <c r="CV34" i="12" s="1"/>
  <c r="BZ34" i="12"/>
  <c r="CZ34" i="12" s="1"/>
  <c r="CD34" i="12"/>
  <c r="DD34" i="12" s="1"/>
  <c r="BH35" i="12"/>
  <c r="CH35" i="12" s="1"/>
  <c r="BL35" i="12"/>
  <c r="CL35" i="12" s="1"/>
  <c r="BP35" i="12"/>
  <c r="CP35" i="12" s="1"/>
  <c r="BT35" i="12"/>
  <c r="CT35" i="12" s="1"/>
  <c r="BX35" i="12"/>
  <c r="CX35" i="12" s="1"/>
  <c r="CB35" i="12"/>
  <c r="DB35" i="12" s="1"/>
  <c r="BI5" i="12"/>
  <c r="CI5" i="12" s="1"/>
  <c r="BK10" i="12"/>
  <c r="CK10" i="12" s="1"/>
  <c r="BO12" i="12"/>
  <c r="CO12" i="12" s="1"/>
  <c r="BN13" i="12"/>
  <c r="CN13" i="12" s="1"/>
  <c r="BQ14" i="12"/>
  <c r="CQ14" i="12" s="1"/>
  <c r="BJ15" i="12"/>
  <c r="CJ15" i="12" s="1"/>
  <c r="BY15" i="12"/>
  <c r="CY15" i="12" s="1"/>
  <c r="BK16" i="12"/>
  <c r="CK16" i="12" s="1"/>
  <c r="BV16" i="12"/>
  <c r="CV16" i="12" s="1"/>
  <c r="BF17" i="12"/>
  <c r="CF17" i="12" s="1"/>
  <c r="DF17" i="12" s="1"/>
  <c r="BQ17" i="12"/>
  <c r="CQ17" i="12" s="1"/>
  <c r="CB17" i="12"/>
  <c r="DB17" i="12" s="1"/>
  <c r="BI18" i="12"/>
  <c r="CI18" i="12" s="1"/>
  <c r="BQ18" i="12"/>
  <c r="CQ18" i="12" s="1"/>
  <c r="BY18" i="12"/>
  <c r="CY18" i="12" s="1"/>
  <c r="BK19" i="12"/>
  <c r="CK19" i="12" s="1"/>
  <c r="BS19" i="12"/>
  <c r="CS19" i="12" s="1"/>
  <c r="CA19" i="12"/>
  <c r="DA19" i="12" s="1"/>
  <c r="BF20" i="12"/>
  <c r="CF20" i="12" s="1"/>
  <c r="DF20" i="12" s="1"/>
  <c r="BM20" i="12"/>
  <c r="CM20" i="12" s="1"/>
  <c r="BR20" i="12"/>
  <c r="CR20" i="12" s="1"/>
  <c r="BW20" i="12"/>
  <c r="CW20" i="12" s="1"/>
  <c r="CC20" i="12"/>
  <c r="DC20" i="12" s="1"/>
  <c r="BF21" i="12"/>
  <c r="CF21" i="12" s="1"/>
  <c r="DF21" i="12" s="1"/>
  <c r="BK21" i="12"/>
  <c r="CK21" i="12" s="1"/>
  <c r="BQ21" i="12"/>
  <c r="CQ21" i="12" s="1"/>
  <c r="BV21" i="12"/>
  <c r="CV21" i="12" s="1"/>
  <c r="CA21" i="12"/>
  <c r="DA21" i="12" s="1"/>
  <c r="BF22" i="12"/>
  <c r="CF22" i="12" s="1"/>
  <c r="DF22" i="12" s="1"/>
  <c r="BK22" i="12"/>
  <c r="CK22" i="12" s="1"/>
  <c r="BP22" i="12"/>
  <c r="CP22" i="12" s="1"/>
  <c r="BV22" i="12"/>
  <c r="CV22" i="12" s="1"/>
  <c r="CA22" i="12"/>
  <c r="DA22" i="12" s="1"/>
  <c r="BG23" i="12"/>
  <c r="CG23" i="12" s="1"/>
  <c r="BL23" i="12"/>
  <c r="CL23" i="12" s="1"/>
  <c r="BQ23" i="12"/>
  <c r="CQ23" i="12" s="1"/>
  <c r="BW23" i="12"/>
  <c r="CW23" i="12" s="1"/>
  <c r="CB23" i="12"/>
  <c r="DB23" i="12" s="1"/>
  <c r="BG24" i="12"/>
  <c r="CG24" i="12" s="1"/>
  <c r="BM24" i="12"/>
  <c r="CM24" i="12" s="1"/>
  <c r="BR24" i="12"/>
  <c r="CR24" i="12" s="1"/>
  <c r="BW24" i="12"/>
  <c r="CW24" i="12" s="1"/>
  <c r="CD24" i="12"/>
  <c r="DD24" i="12" s="1"/>
  <c r="BI25" i="12"/>
  <c r="CI25" i="12" s="1"/>
  <c r="BO25" i="12"/>
  <c r="CO25" i="12" s="1"/>
  <c r="BT25" i="12"/>
  <c r="CT25" i="12" s="1"/>
  <c r="BY25" i="12"/>
  <c r="CY25" i="12" s="1"/>
  <c r="CE25" i="12"/>
  <c r="DE25" i="12" s="1"/>
  <c r="BH26" i="12"/>
  <c r="CH26" i="12" s="1"/>
  <c r="BN26" i="12"/>
  <c r="CN26" i="12" s="1"/>
  <c r="BS26" i="12"/>
  <c r="CS26" i="12" s="1"/>
  <c r="BX26" i="12"/>
  <c r="CX26" i="12" s="1"/>
  <c r="CD26" i="12"/>
  <c r="DD26" i="12" s="1"/>
  <c r="BG27" i="12"/>
  <c r="CG27" i="12" s="1"/>
  <c r="BM27" i="12"/>
  <c r="CM27" i="12" s="1"/>
  <c r="BR27" i="12"/>
  <c r="CR27" i="12" s="1"/>
  <c r="BW27" i="12"/>
  <c r="CW27" i="12" s="1"/>
  <c r="CC27" i="12"/>
  <c r="DC27" i="12" s="1"/>
  <c r="BH28" i="12"/>
  <c r="CH28" i="12" s="1"/>
  <c r="BM28" i="12"/>
  <c r="CM28" i="12" s="1"/>
  <c r="BS28" i="12"/>
  <c r="CS28" i="12" s="1"/>
  <c r="BX28" i="12"/>
  <c r="CX28" i="12" s="1"/>
  <c r="CC28" i="12"/>
  <c r="DC28" i="12" s="1"/>
  <c r="BF29" i="12"/>
  <c r="CF29" i="12" s="1"/>
  <c r="DF29" i="12" s="1"/>
  <c r="BL29" i="12"/>
  <c r="CL29" i="12" s="1"/>
  <c r="BQ29" i="12"/>
  <c r="CQ29" i="12" s="1"/>
  <c r="BV29" i="12"/>
  <c r="CV29" i="12" s="1"/>
  <c r="CB29" i="12"/>
  <c r="DB29" i="12" s="1"/>
  <c r="BH30" i="12"/>
  <c r="CH30" i="12" s="1"/>
  <c r="BL30" i="12"/>
  <c r="CL30" i="12" s="1"/>
  <c r="BP30" i="12"/>
  <c r="CP30" i="12" s="1"/>
  <c r="BT30" i="12"/>
  <c r="CT30" i="12" s="1"/>
  <c r="BX30" i="12"/>
  <c r="CX30" i="12" s="1"/>
  <c r="CB30" i="12"/>
  <c r="DB30" i="12" s="1"/>
  <c r="BW9" i="12"/>
  <c r="CW9" i="12" s="1"/>
  <c r="BM10" i="12"/>
  <c r="CM10" i="12" s="1"/>
  <c r="BV11" i="12"/>
  <c r="CV11" i="12" s="1"/>
  <c r="BP12" i="12"/>
  <c r="CP12" i="12" s="1"/>
  <c r="BS14" i="12"/>
  <c r="CS14" i="12" s="1"/>
  <c r="CD15" i="12"/>
  <c r="DD15" i="12" s="1"/>
  <c r="BW16" i="12"/>
  <c r="CW16" i="12" s="1"/>
  <c r="BL17" i="12"/>
  <c r="CL17" i="12" s="1"/>
  <c r="BM18" i="12"/>
  <c r="CM18" i="12" s="1"/>
  <c r="CC18" i="12"/>
  <c r="DC18" i="12" s="1"/>
  <c r="BL19" i="12"/>
  <c r="CL19" i="12" s="1"/>
  <c r="CB19" i="12"/>
  <c r="DB19" i="12" s="1"/>
  <c r="BJ20" i="12"/>
  <c r="CJ20" i="12" s="1"/>
  <c r="BU20" i="12"/>
  <c r="CU20" i="12" s="1"/>
  <c r="CE20" i="12"/>
  <c r="DE20" i="12" s="1"/>
  <c r="BM21" i="12"/>
  <c r="CM21" i="12" s="1"/>
  <c r="BW21" i="12"/>
  <c r="CW21" i="12" s="1"/>
  <c r="BN22" i="12"/>
  <c r="CN22" i="12" s="1"/>
  <c r="BX22" i="12"/>
  <c r="CX22" i="12" s="1"/>
  <c r="BH23" i="12"/>
  <c r="CH23" i="12" s="1"/>
  <c r="BS23" i="12"/>
  <c r="CS23" i="12" s="1"/>
  <c r="CC23" i="12"/>
  <c r="DC23" i="12" s="1"/>
  <c r="BN24" i="12"/>
  <c r="CN24" i="12" s="1"/>
  <c r="BY24" i="12"/>
  <c r="CY24" i="12" s="1"/>
  <c r="BG25" i="12"/>
  <c r="CG25" i="12" s="1"/>
  <c r="BQ25" i="12"/>
  <c r="CQ25" i="12" s="1"/>
  <c r="CB25" i="12"/>
  <c r="DB25" i="12" s="1"/>
  <c r="BJ26" i="12"/>
  <c r="CJ26" i="12" s="1"/>
  <c r="BT26" i="12"/>
  <c r="CT26" i="12" s="1"/>
  <c r="CE26" i="12"/>
  <c r="DE26" i="12" s="1"/>
  <c r="BN27" i="12"/>
  <c r="CN27" i="12" s="1"/>
  <c r="BY27" i="12"/>
  <c r="CY27" i="12" s="1"/>
  <c r="BO28" i="12"/>
  <c r="CO28" i="12" s="1"/>
  <c r="BY28" i="12"/>
  <c r="CY28" i="12" s="1"/>
  <c r="BN29" i="12"/>
  <c r="CN29" i="12" s="1"/>
  <c r="BY29" i="12"/>
  <c r="CY29" i="12" s="1"/>
  <c r="BI30" i="12"/>
  <c r="CI30" i="12" s="1"/>
  <c r="BQ30" i="12"/>
  <c r="CQ30" i="12" s="1"/>
  <c r="BY30" i="12"/>
  <c r="CY30" i="12" s="1"/>
  <c r="BF31" i="12"/>
  <c r="CF31" i="12" s="1"/>
  <c r="DF31" i="12" s="1"/>
  <c r="BK31" i="12"/>
  <c r="CK31" i="12" s="1"/>
  <c r="BQ31" i="12"/>
  <c r="CQ31" i="12" s="1"/>
  <c r="BV31" i="12"/>
  <c r="CV31" i="12" s="1"/>
  <c r="CA31" i="12"/>
  <c r="DA31" i="12" s="1"/>
  <c r="BG32" i="12"/>
  <c r="CG32" i="12" s="1"/>
  <c r="BL32" i="12"/>
  <c r="CL32" i="12" s="1"/>
  <c r="BQ32" i="12"/>
  <c r="CQ32" i="12" s="1"/>
  <c r="BW32" i="12"/>
  <c r="CW32" i="12" s="1"/>
  <c r="CB32" i="12"/>
  <c r="DB32" i="12" s="1"/>
  <c r="BJ33" i="12"/>
  <c r="CJ33" i="12" s="1"/>
  <c r="BO33" i="12"/>
  <c r="CO33" i="12" s="1"/>
  <c r="BU33" i="12"/>
  <c r="CU33" i="12" s="1"/>
  <c r="BZ33" i="12"/>
  <c r="CZ33" i="12" s="1"/>
  <c r="CE33" i="12"/>
  <c r="DE33" i="12" s="1"/>
  <c r="BG34" i="12"/>
  <c r="CG34" i="12" s="1"/>
  <c r="BL34" i="12"/>
  <c r="CL34" i="12" s="1"/>
  <c r="BQ34" i="12"/>
  <c r="CQ34" i="12" s="1"/>
  <c r="BW34" i="12"/>
  <c r="CW34" i="12" s="1"/>
  <c r="CB34" i="12"/>
  <c r="DB34" i="12" s="1"/>
  <c r="BJ35" i="12"/>
  <c r="CJ35" i="12" s="1"/>
  <c r="BO35" i="12"/>
  <c r="CO35" i="12" s="1"/>
  <c r="BU35" i="12"/>
  <c r="CU35" i="12" s="1"/>
  <c r="BZ35" i="12"/>
  <c r="CZ35" i="12" s="1"/>
  <c r="CE35" i="12"/>
  <c r="DE35" i="12" s="1"/>
  <c r="BH36" i="12"/>
  <c r="CH36" i="12" s="1"/>
  <c r="BL36" i="12"/>
  <c r="CL36" i="12" s="1"/>
  <c r="BP36" i="12"/>
  <c r="CP36" i="12" s="1"/>
  <c r="BT36" i="12"/>
  <c r="CT36" i="12" s="1"/>
  <c r="BX36" i="12"/>
  <c r="CX36" i="12" s="1"/>
  <c r="CB36" i="12"/>
  <c r="DB36" i="12" s="1"/>
  <c r="BG37" i="12"/>
  <c r="CG37" i="12" s="1"/>
  <c r="BK37" i="12"/>
  <c r="CK37" i="12" s="1"/>
  <c r="BO37" i="12"/>
  <c r="CO37" i="12" s="1"/>
  <c r="BS37" i="12"/>
  <c r="CS37" i="12" s="1"/>
  <c r="BW37" i="12"/>
  <c r="CW37" i="12" s="1"/>
  <c r="CA37" i="12"/>
  <c r="DA37" i="12" s="1"/>
  <c r="CE37" i="12"/>
  <c r="DE37" i="12" s="1"/>
  <c r="BG38" i="12"/>
  <c r="CG38" i="12" s="1"/>
  <c r="BK38" i="12"/>
  <c r="CK38" i="12" s="1"/>
  <c r="BO38" i="12"/>
  <c r="CO38" i="12" s="1"/>
  <c r="BS38" i="12"/>
  <c r="CS38" i="12" s="1"/>
  <c r="BW38" i="12"/>
  <c r="CW38" i="12" s="1"/>
  <c r="CA38" i="12"/>
  <c r="DA38" i="12" s="1"/>
  <c r="CE38" i="12"/>
  <c r="DE38" i="12" s="1"/>
  <c r="BF39" i="12"/>
  <c r="CF39" i="12" s="1"/>
  <c r="DF39" i="12" s="1"/>
  <c r="BJ39" i="12"/>
  <c r="CJ39" i="12" s="1"/>
  <c r="BN39" i="12"/>
  <c r="CN39" i="12" s="1"/>
  <c r="BR39" i="12"/>
  <c r="CR39" i="12" s="1"/>
  <c r="BV39" i="12"/>
  <c r="CV39" i="12" s="1"/>
  <c r="BZ39" i="12"/>
  <c r="CZ39" i="12" s="1"/>
  <c r="CD39" i="12"/>
  <c r="DD39" i="12" s="1"/>
  <c r="BF40" i="12"/>
  <c r="CF40" i="12" s="1"/>
  <c r="DF40" i="12" s="1"/>
  <c r="BJ40" i="12"/>
  <c r="CJ40" i="12" s="1"/>
  <c r="BN40" i="12"/>
  <c r="CN40" i="12" s="1"/>
  <c r="BR40" i="12"/>
  <c r="CR40" i="12" s="1"/>
  <c r="BV40" i="12"/>
  <c r="CV40" i="12" s="1"/>
  <c r="BZ40" i="12"/>
  <c r="CZ40" i="12" s="1"/>
  <c r="CD40" i="12"/>
  <c r="DD40" i="12" s="1"/>
  <c r="BI41" i="12"/>
  <c r="CI41" i="12" s="1"/>
  <c r="BM41" i="12"/>
  <c r="CM41" i="12" s="1"/>
  <c r="BQ41" i="12"/>
  <c r="CQ41" i="12" s="1"/>
  <c r="BU41" i="12"/>
  <c r="CU41" i="12" s="1"/>
  <c r="BY41" i="12"/>
  <c r="CY41" i="12" s="1"/>
  <c r="CC41" i="12"/>
  <c r="DC41" i="12" s="1"/>
  <c r="BI42" i="12"/>
  <c r="CI42" i="12" s="1"/>
  <c r="BM42" i="12"/>
  <c r="CM42" i="12" s="1"/>
  <c r="BQ42" i="12"/>
  <c r="CQ42" i="12" s="1"/>
  <c r="BU42" i="12"/>
  <c r="CU42" i="12" s="1"/>
  <c r="BY42" i="12"/>
  <c r="CY42" i="12" s="1"/>
  <c r="CC42" i="12"/>
  <c r="DC42" i="12" s="1"/>
  <c r="BI43" i="12"/>
  <c r="CI43" i="12" s="1"/>
  <c r="BM43" i="12"/>
  <c r="CM43" i="12" s="1"/>
  <c r="BQ43" i="12"/>
  <c r="CQ43" i="12" s="1"/>
  <c r="BU43" i="12"/>
  <c r="CU43" i="12" s="1"/>
  <c r="BY43" i="12"/>
  <c r="CY43" i="12" s="1"/>
  <c r="CC43" i="12"/>
  <c r="DC43" i="12" s="1"/>
  <c r="BI44" i="12"/>
  <c r="CI44" i="12" s="1"/>
  <c r="BM44" i="12"/>
  <c r="CM44" i="12" s="1"/>
  <c r="BQ44" i="12"/>
  <c r="CQ44" i="12" s="1"/>
  <c r="BU44" i="12"/>
  <c r="CU44" i="12" s="1"/>
  <c r="BY44" i="12"/>
  <c r="CY44" i="12" s="1"/>
  <c r="CC44" i="12"/>
  <c r="DC44" i="12" s="1"/>
  <c r="BG45" i="12"/>
  <c r="CG45" i="12" s="1"/>
  <c r="BK45" i="12"/>
  <c r="CK45" i="12" s="1"/>
  <c r="BO45" i="12"/>
  <c r="CO45" i="12" s="1"/>
  <c r="BS45" i="12"/>
  <c r="CS45" i="12" s="1"/>
  <c r="BW45" i="12"/>
  <c r="CW45" i="12" s="1"/>
  <c r="CA45" i="12"/>
  <c r="DA45" i="12" s="1"/>
  <c r="CE45" i="12"/>
  <c r="DE45" i="12" s="1"/>
  <c r="BH46" i="12"/>
  <c r="CH46" i="12" s="1"/>
  <c r="BL46" i="12"/>
  <c r="CL46" i="12" s="1"/>
  <c r="BP46" i="12"/>
  <c r="CP46" i="12" s="1"/>
  <c r="BT46" i="12"/>
  <c r="CT46" i="12" s="1"/>
  <c r="BX46" i="12"/>
  <c r="CX46" i="12" s="1"/>
  <c r="CB46" i="12"/>
  <c r="DB46" i="12" s="1"/>
  <c r="BF47" i="12"/>
  <c r="CF47" i="12" s="1"/>
  <c r="DF47" i="12" s="1"/>
  <c r="BJ47" i="12"/>
  <c r="CJ47" i="12" s="1"/>
  <c r="BN47" i="12"/>
  <c r="CN47" i="12" s="1"/>
  <c r="BR47" i="12"/>
  <c r="CR47" i="12" s="1"/>
  <c r="BV47" i="12"/>
  <c r="CV47" i="12" s="1"/>
  <c r="BZ47" i="12"/>
  <c r="CZ47" i="12" s="1"/>
  <c r="CD47" i="12"/>
  <c r="DD47" i="12" s="1"/>
  <c r="BH48" i="12"/>
  <c r="CH48" i="12" s="1"/>
  <c r="BL48" i="12"/>
  <c r="CL48" i="12" s="1"/>
  <c r="BP48" i="12"/>
  <c r="CP48" i="12" s="1"/>
  <c r="BT48" i="12"/>
  <c r="CT48" i="12" s="1"/>
  <c r="BX48" i="12"/>
  <c r="CX48" i="12" s="1"/>
  <c r="CB48" i="12"/>
  <c r="DB48" i="12" s="1"/>
  <c r="BI49" i="12"/>
  <c r="CI49" i="12" s="1"/>
  <c r="BM49" i="12"/>
  <c r="CM49" i="12" s="1"/>
  <c r="BQ49" i="12"/>
  <c r="CQ49" i="12" s="1"/>
  <c r="BU49" i="12"/>
  <c r="CU49" i="12" s="1"/>
  <c r="BY49" i="12"/>
  <c r="CY49" i="12" s="1"/>
  <c r="CC49" i="12"/>
  <c r="DC49" i="12" s="1"/>
  <c r="BG50" i="12"/>
  <c r="CG50" i="12" s="1"/>
  <c r="BK50" i="12"/>
  <c r="CK50" i="12" s="1"/>
  <c r="BO50" i="12"/>
  <c r="CO50" i="12" s="1"/>
  <c r="BS50" i="12"/>
  <c r="CS50" i="12" s="1"/>
  <c r="BW50" i="12"/>
  <c r="CW50" i="12" s="1"/>
  <c r="CA50" i="12"/>
  <c r="DA50" i="12" s="1"/>
  <c r="CE50" i="12"/>
  <c r="DE50" i="12" s="1"/>
  <c r="BX8" i="12"/>
  <c r="CX8" i="12" s="1"/>
  <c r="CB12" i="12"/>
  <c r="DB12" i="12" s="1"/>
  <c r="BP13" i="12"/>
  <c r="CP13" i="12" s="1"/>
  <c r="BZ14" i="12"/>
  <c r="CZ14" i="12" s="1"/>
  <c r="BM15" i="12"/>
  <c r="CM15" i="12" s="1"/>
  <c r="BF16" i="12"/>
  <c r="CF16" i="12" s="1"/>
  <c r="DF16" i="12" s="1"/>
  <c r="CA16" i="12"/>
  <c r="DA16" i="12" s="1"/>
  <c r="BR17" i="12"/>
  <c r="CR17" i="12" s="1"/>
  <c r="BT18" i="12"/>
  <c r="CT18" i="12" s="1"/>
  <c r="BO19" i="12"/>
  <c r="CO19" i="12" s="1"/>
  <c r="CE19" i="12"/>
  <c r="DE19" i="12" s="1"/>
  <c r="BN20" i="12"/>
  <c r="CN20" i="12" s="1"/>
  <c r="BY20" i="12"/>
  <c r="CY20" i="12" s="1"/>
  <c r="BN21" i="12"/>
  <c r="CN21" i="12" s="1"/>
  <c r="BY21" i="12"/>
  <c r="CY21" i="12" s="1"/>
  <c r="BG22" i="12"/>
  <c r="CG22" i="12" s="1"/>
  <c r="BR22" i="12"/>
  <c r="CR22" i="12" s="1"/>
  <c r="CB22" i="12"/>
  <c r="DB22" i="12" s="1"/>
  <c r="BI23" i="12"/>
  <c r="CI23" i="12" s="1"/>
  <c r="BT23" i="12"/>
  <c r="CT23" i="12" s="1"/>
  <c r="CE23" i="12"/>
  <c r="DE23" i="12" s="1"/>
  <c r="BO24" i="12"/>
  <c r="CO24" i="12" s="1"/>
  <c r="BZ24" i="12"/>
  <c r="CZ24" i="12" s="1"/>
  <c r="BK25" i="12"/>
  <c r="CK25" i="12" s="1"/>
  <c r="BU25" i="12"/>
  <c r="CU25" i="12" s="1"/>
  <c r="BK26" i="12"/>
  <c r="CK26" i="12" s="1"/>
  <c r="BV26" i="12"/>
  <c r="CV26" i="12" s="1"/>
  <c r="BO27" i="12"/>
  <c r="CO27" i="12" s="1"/>
  <c r="BZ27" i="12"/>
  <c r="CZ27" i="12" s="1"/>
  <c r="BP28" i="12"/>
  <c r="CP28" i="12" s="1"/>
  <c r="CA28" i="12"/>
  <c r="DA28" i="12" s="1"/>
  <c r="BH29" i="12"/>
  <c r="CH29" i="12" s="1"/>
  <c r="BR29" i="12"/>
  <c r="CR29" i="12" s="1"/>
  <c r="CC29" i="12"/>
  <c r="DC29" i="12" s="1"/>
  <c r="BJ30" i="12"/>
  <c r="CJ30" i="12" s="1"/>
  <c r="BR30" i="12"/>
  <c r="CR30" i="12" s="1"/>
  <c r="BZ30" i="12"/>
  <c r="CZ30" i="12" s="1"/>
  <c r="BG31" i="12"/>
  <c r="CG31" i="12" s="1"/>
  <c r="BM31" i="12"/>
  <c r="CM31" i="12" s="1"/>
  <c r="BR31" i="12"/>
  <c r="CR31" i="12" s="1"/>
  <c r="BW31" i="12"/>
  <c r="CW31" i="12" s="1"/>
  <c r="CC31" i="12"/>
  <c r="DC31" i="12" s="1"/>
  <c r="BH32" i="12"/>
  <c r="CH32" i="12" s="1"/>
  <c r="BM32" i="12"/>
  <c r="CM32" i="12" s="1"/>
  <c r="BS32" i="12"/>
  <c r="CS32" i="12" s="1"/>
  <c r="BX32" i="12"/>
  <c r="CX32" i="12" s="1"/>
  <c r="CC32" i="12"/>
  <c r="DC32" i="12" s="1"/>
  <c r="BF33" i="12"/>
  <c r="CF33" i="12" s="1"/>
  <c r="DF33" i="12" s="1"/>
  <c r="BK33" i="12"/>
  <c r="CK33" i="12" s="1"/>
  <c r="BQ33" i="12"/>
  <c r="CQ33" i="12" s="1"/>
  <c r="BV33" i="12"/>
  <c r="CV33" i="12" s="1"/>
  <c r="CA33" i="12"/>
  <c r="DA33" i="12" s="1"/>
  <c r="BH34" i="12"/>
  <c r="CH34" i="12" s="1"/>
  <c r="BM34" i="12"/>
  <c r="CM34" i="12" s="1"/>
  <c r="BS34" i="12"/>
  <c r="CS34" i="12" s="1"/>
  <c r="BX34" i="12"/>
  <c r="CX34" i="12" s="1"/>
  <c r="CC34" i="12"/>
  <c r="DC34" i="12" s="1"/>
  <c r="BF35" i="12"/>
  <c r="CF35" i="12" s="1"/>
  <c r="DF35" i="12" s="1"/>
  <c r="BK35" i="12"/>
  <c r="CK35" i="12" s="1"/>
  <c r="BQ35" i="12"/>
  <c r="CQ35" i="12" s="1"/>
  <c r="BV35" i="12"/>
  <c r="CV35" i="12" s="1"/>
  <c r="CA35" i="12"/>
  <c r="DA35" i="12" s="1"/>
  <c r="BI36" i="12"/>
  <c r="CI36" i="12" s="1"/>
  <c r="BM36" i="12"/>
  <c r="CM36" i="12" s="1"/>
  <c r="BQ36" i="12"/>
  <c r="CQ36" i="12" s="1"/>
  <c r="BU36" i="12"/>
  <c r="CU36" i="12" s="1"/>
  <c r="BY36" i="12"/>
  <c r="CY36" i="12" s="1"/>
  <c r="CC36" i="12"/>
  <c r="DC36" i="12" s="1"/>
  <c r="BH37" i="12"/>
  <c r="CH37" i="12" s="1"/>
  <c r="BL37" i="12"/>
  <c r="CL37" i="12" s="1"/>
  <c r="BP37" i="12"/>
  <c r="CP37" i="12" s="1"/>
  <c r="BT37" i="12"/>
  <c r="CT37" i="12" s="1"/>
  <c r="BX37" i="12"/>
  <c r="CX37" i="12" s="1"/>
  <c r="CB37" i="12"/>
  <c r="DB37" i="12" s="1"/>
  <c r="BH38" i="12"/>
  <c r="CH38" i="12" s="1"/>
  <c r="BL38" i="12"/>
  <c r="CL38" i="12" s="1"/>
  <c r="BP38" i="12"/>
  <c r="CP38" i="12" s="1"/>
  <c r="BT38" i="12"/>
  <c r="CT38" i="12" s="1"/>
  <c r="BX38" i="12"/>
  <c r="CX38" i="12" s="1"/>
  <c r="CB38" i="12"/>
  <c r="DB38" i="12" s="1"/>
  <c r="BG39" i="12"/>
  <c r="CG39" i="12" s="1"/>
  <c r="BK39" i="12"/>
  <c r="CK39" i="12" s="1"/>
  <c r="BO39" i="12"/>
  <c r="CO39" i="12" s="1"/>
  <c r="BS39" i="12"/>
  <c r="CS39" i="12" s="1"/>
  <c r="BW39" i="12"/>
  <c r="CW39" i="12" s="1"/>
  <c r="CA39" i="12"/>
  <c r="DA39" i="12" s="1"/>
  <c r="CE39" i="12"/>
  <c r="DE39" i="12" s="1"/>
  <c r="BG40" i="12"/>
  <c r="CG40" i="12" s="1"/>
  <c r="BK40" i="12"/>
  <c r="CK40" i="12" s="1"/>
  <c r="BO40" i="12"/>
  <c r="CO40" i="12" s="1"/>
  <c r="BS40" i="12"/>
  <c r="CS40" i="12" s="1"/>
  <c r="BW40" i="12"/>
  <c r="CW40" i="12" s="1"/>
  <c r="CA40" i="12"/>
  <c r="DA40" i="12" s="1"/>
  <c r="CE40" i="12"/>
  <c r="DE40" i="12" s="1"/>
  <c r="BF41" i="12"/>
  <c r="CF41" i="12" s="1"/>
  <c r="DF41" i="12" s="1"/>
  <c r="BJ41" i="12"/>
  <c r="CJ41" i="12" s="1"/>
  <c r="BN41" i="12"/>
  <c r="CN41" i="12" s="1"/>
  <c r="BR41" i="12"/>
  <c r="CR41" i="12" s="1"/>
  <c r="BV41" i="12"/>
  <c r="CV41" i="12" s="1"/>
  <c r="BZ41" i="12"/>
  <c r="CZ41" i="12" s="1"/>
  <c r="CD41" i="12"/>
  <c r="DD41" i="12" s="1"/>
  <c r="BF42" i="12"/>
  <c r="CF42" i="12" s="1"/>
  <c r="DF42" i="12" s="1"/>
  <c r="BJ42" i="12"/>
  <c r="CJ42" i="12" s="1"/>
  <c r="BN42" i="12"/>
  <c r="CN42" i="12" s="1"/>
  <c r="BR42" i="12"/>
  <c r="CR42" i="12" s="1"/>
  <c r="BV42" i="12"/>
  <c r="CV42" i="12" s="1"/>
  <c r="BZ42" i="12"/>
  <c r="CZ42" i="12" s="1"/>
  <c r="CD42" i="12"/>
  <c r="DD42" i="12" s="1"/>
  <c r="BF43" i="12"/>
  <c r="CF43" i="12" s="1"/>
  <c r="DF43" i="12" s="1"/>
  <c r="BJ43" i="12"/>
  <c r="CJ43" i="12" s="1"/>
  <c r="BN43" i="12"/>
  <c r="CN43" i="12" s="1"/>
  <c r="BR43" i="12"/>
  <c r="CR43" i="12" s="1"/>
  <c r="BV43" i="12"/>
  <c r="CV43" i="12" s="1"/>
  <c r="BZ43" i="12"/>
  <c r="CZ43" i="12" s="1"/>
  <c r="CD43" i="12"/>
  <c r="DD43" i="12" s="1"/>
  <c r="BF44" i="12"/>
  <c r="CF44" i="12" s="1"/>
  <c r="DF44" i="12" s="1"/>
  <c r="BJ44" i="12"/>
  <c r="CJ44" i="12" s="1"/>
  <c r="BN44" i="12"/>
  <c r="CN44" i="12" s="1"/>
  <c r="BR44" i="12"/>
  <c r="CR44" i="12" s="1"/>
  <c r="BV44" i="12"/>
  <c r="CV44" i="12" s="1"/>
  <c r="BZ44" i="12"/>
  <c r="CZ44" i="12" s="1"/>
  <c r="CD44" i="12"/>
  <c r="DD44" i="12" s="1"/>
  <c r="BH45" i="12"/>
  <c r="CH45" i="12" s="1"/>
  <c r="BL45" i="12"/>
  <c r="CL45" i="12" s="1"/>
  <c r="BP45" i="12"/>
  <c r="CP45" i="12" s="1"/>
  <c r="BT45" i="12"/>
  <c r="CT45" i="12" s="1"/>
  <c r="BX45" i="12"/>
  <c r="CX45" i="12" s="1"/>
  <c r="CB45" i="12"/>
  <c r="DB45" i="12" s="1"/>
  <c r="BI46" i="12"/>
  <c r="CI46" i="12" s="1"/>
  <c r="BM46" i="12"/>
  <c r="CM46" i="12" s="1"/>
  <c r="BQ46" i="12"/>
  <c r="CQ46" i="12" s="1"/>
  <c r="BU46" i="12"/>
  <c r="CU46" i="12" s="1"/>
  <c r="BY46" i="12"/>
  <c r="CY46" i="12" s="1"/>
  <c r="CC46" i="12"/>
  <c r="DC46" i="12" s="1"/>
  <c r="BG47" i="12"/>
  <c r="CG47" i="12" s="1"/>
  <c r="BK47" i="12"/>
  <c r="CK47" i="12" s="1"/>
  <c r="BO47" i="12"/>
  <c r="CO47" i="12" s="1"/>
  <c r="BS47" i="12"/>
  <c r="CS47" i="12" s="1"/>
  <c r="BW47" i="12"/>
  <c r="CW47" i="12" s="1"/>
  <c r="CA47" i="12"/>
  <c r="DA47" i="12" s="1"/>
  <c r="CE47" i="12"/>
  <c r="DE47" i="12" s="1"/>
  <c r="BI48" i="12"/>
  <c r="CI48" i="12" s="1"/>
  <c r="BM48" i="12"/>
  <c r="CM48" i="12" s="1"/>
  <c r="BQ48" i="12"/>
  <c r="CQ48" i="12" s="1"/>
  <c r="BU48" i="12"/>
  <c r="CU48" i="12" s="1"/>
  <c r="BY48" i="12"/>
  <c r="CY48" i="12" s="1"/>
  <c r="CC48" i="12"/>
  <c r="DC48" i="12" s="1"/>
  <c r="BF49" i="12"/>
  <c r="CF49" i="12" s="1"/>
  <c r="DF49" i="12" s="1"/>
  <c r="BJ49" i="12"/>
  <c r="CJ49" i="12" s="1"/>
  <c r="BN49" i="12"/>
  <c r="CN49" i="12" s="1"/>
  <c r="BR49" i="12"/>
  <c r="CR49" i="12" s="1"/>
  <c r="BV49" i="12"/>
  <c r="CV49" i="12" s="1"/>
  <c r="BZ49" i="12"/>
  <c r="CZ49" i="12" s="1"/>
  <c r="CD49" i="12"/>
  <c r="DD49" i="12" s="1"/>
  <c r="BH50" i="12"/>
  <c r="CH50" i="12" s="1"/>
  <c r="BL50" i="12"/>
  <c r="CL50" i="12" s="1"/>
  <c r="BP50" i="12"/>
  <c r="CP50" i="12" s="1"/>
  <c r="BT50" i="12"/>
  <c r="CT50" i="12" s="1"/>
  <c r="BX50" i="12"/>
  <c r="CX50" i="12" s="1"/>
  <c r="CB50" i="12"/>
  <c r="DB50" i="12" s="1"/>
  <c r="BL4" i="12"/>
  <c r="CL4" i="12" s="1"/>
  <c r="BH6" i="12"/>
  <c r="CH6" i="12" s="1"/>
  <c r="BR7" i="12"/>
  <c r="CR7" i="12" s="1"/>
  <c r="BY13" i="12"/>
  <c r="CY13" i="12" s="1"/>
  <c r="BR15" i="12"/>
  <c r="CR15" i="12" s="1"/>
  <c r="BL16" i="12"/>
  <c r="CL16" i="12" s="1"/>
  <c r="BV17" i="12"/>
  <c r="CV17" i="12" s="1"/>
  <c r="BU18" i="12"/>
  <c r="CU18" i="12" s="1"/>
  <c r="BT19" i="12"/>
  <c r="CT19" i="12" s="1"/>
  <c r="BO20" i="12"/>
  <c r="CO20" i="12" s="1"/>
  <c r="BZ20" i="12"/>
  <c r="CZ20" i="12" s="1"/>
  <c r="BG21" i="12"/>
  <c r="CG21" i="12" s="1"/>
  <c r="BR21" i="12"/>
  <c r="CR21" i="12" s="1"/>
  <c r="CC21" i="12"/>
  <c r="DC21" i="12" s="1"/>
  <c r="BH22" i="12"/>
  <c r="CH22" i="12" s="1"/>
  <c r="BS22" i="12"/>
  <c r="CS22" i="12" s="1"/>
  <c r="CD22" i="12"/>
  <c r="DD22" i="12" s="1"/>
  <c r="BM23" i="12"/>
  <c r="CM23" i="12" s="1"/>
  <c r="BX23" i="12"/>
  <c r="CX23" i="12" s="1"/>
  <c r="BI24" i="12"/>
  <c r="CI24" i="12" s="1"/>
  <c r="BS24" i="12"/>
  <c r="CS24" i="12" s="1"/>
  <c r="CE24" i="12"/>
  <c r="DE24" i="12" s="1"/>
  <c r="BL25" i="12"/>
  <c r="CL25" i="12" s="1"/>
  <c r="BW25" i="12"/>
  <c r="CW25" i="12" s="1"/>
  <c r="BO26" i="12"/>
  <c r="CO26" i="12" s="1"/>
  <c r="BZ26" i="12"/>
  <c r="CZ26" i="12" s="1"/>
  <c r="BI27" i="12"/>
  <c r="CI27" i="12" s="1"/>
  <c r="BS27" i="12"/>
  <c r="CS27" i="12" s="1"/>
  <c r="CD27" i="12"/>
  <c r="DD27" i="12" s="1"/>
  <c r="BI28" i="12"/>
  <c r="CI28" i="12" s="1"/>
  <c r="BT28" i="12"/>
  <c r="CT28" i="12" s="1"/>
  <c r="CE28" i="12"/>
  <c r="DE28" i="12" s="1"/>
  <c r="BI29" i="12"/>
  <c r="CI29" i="12" s="1"/>
  <c r="BT29" i="12"/>
  <c r="CT29" i="12" s="1"/>
  <c r="CD29" i="12"/>
  <c r="DD29" i="12" s="1"/>
  <c r="BM30" i="12"/>
  <c r="CM30" i="12" s="1"/>
  <c r="BU30" i="12"/>
  <c r="CU30" i="12" s="1"/>
  <c r="CC30" i="12"/>
  <c r="DC30" i="12" s="1"/>
  <c r="BI31" i="12"/>
  <c r="CI31" i="12" s="1"/>
  <c r="BN31" i="12"/>
  <c r="CN31" i="12" s="1"/>
  <c r="BS31" i="12"/>
  <c r="CS31" i="12" s="1"/>
  <c r="BY31" i="12"/>
  <c r="CY31" i="12" s="1"/>
  <c r="CD31" i="12"/>
  <c r="DD31" i="12" s="1"/>
  <c r="BI32" i="12"/>
  <c r="CI32" i="12" s="1"/>
  <c r="BO32" i="12"/>
  <c r="CO32" i="12" s="1"/>
  <c r="BT32" i="12"/>
  <c r="CT32" i="12" s="1"/>
  <c r="BY32" i="12"/>
  <c r="CY32" i="12" s="1"/>
  <c r="CE32" i="12"/>
  <c r="DE32" i="12" s="1"/>
  <c r="BG33" i="12"/>
  <c r="CG33" i="12" s="1"/>
  <c r="BM33" i="12"/>
  <c r="CM33" i="12" s="1"/>
  <c r="BR33" i="12"/>
  <c r="CR33" i="12" s="1"/>
  <c r="BW33" i="12"/>
  <c r="CW33" i="12" s="1"/>
  <c r="CC33" i="12"/>
  <c r="DC33" i="12" s="1"/>
  <c r="BI34" i="12"/>
  <c r="CI34" i="12" s="1"/>
  <c r="BO34" i="12"/>
  <c r="CO34" i="12" s="1"/>
  <c r="BT34" i="12"/>
  <c r="CT34" i="12" s="1"/>
  <c r="BY34" i="12"/>
  <c r="CY34" i="12" s="1"/>
  <c r="BM4" i="12"/>
  <c r="CM4" i="12" s="1"/>
  <c r="BS6" i="12"/>
  <c r="CS6" i="12" s="1"/>
  <c r="BG14" i="12"/>
  <c r="CG14" i="12" s="1"/>
  <c r="BZ15" i="12"/>
  <c r="CZ15" i="12" s="1"/>
  <c r="BP16" i="12"/>
  <c r="CP16" i="12" s="1"/>
  <c r="BH17" i="12"/>
  <c r="CH17" i="12" s="1"/>
  <c r="CC17" i="12"/>
  <c r="DC17" i="12" s="1"/>
  <c r="BL18" i="12"/>
  <c r="CL18" i="12" s="1"/>
  <c r="CB18" i="12"/>
  <c r="DB18" i="12" s="1"/>
  <c r="CD20" i="12"/>
  <c r="DD20" i="12" s="1"/>
  <c r="BW22" i="12"/>
  <c r="CW22" i="12" s="1"/>
  <c r="BU24" i="12"/>
  <c r="CU24" i="12" s="1"/>
  <c r="CA26" i="12"/>
  <c r="DA26" i="12" s="1"/>
  <c r="BJ27" i="12"/>
  <c r="CJ27" i="12" s="1"/>
  <c r="BX29" i="12"/>
  <c r="CX29" i="12" s="1"/>
  <c r="CD30" i="12"/>
  <c r="DD30" i="12" s="1"/>
  <c r="BJ31" i="12"/>
  <c r="CJ31" i="12" s="1"/>
  <c r="CE31" i="12"/>
  <c r="DE31" i="12" s="1"/>
  <c r="CA32" i="12"/>
  <c r="DA32" i="12" s="1"/>
  <c r="BY33" i="12"/>
  <c r="CY33" i="12" s="1"/>
  <c r="BP34" i="12"/>
  <c r="CP34" i="12" s="1"/>
  <c r="BM35" i="12"/>
  <c r="CM35" i="12" s="1"/>
  <c r="BW35" i="12"/>
  <c r="CW35" i="12" s="1"/>
  <c r="BF36" i="12"/>
  <c r="CF36" i="12" s="1"/>
  <c r="DF36" i="12" s="1"/>
  <c r="BN36" i="12"/>
  <c r="CN36" i="12" s="1"/>
  <c r="BV36" i="12"/>
  <c r="CV36" i="12" s="1"/>
  <c r="CD36" i="12"/>
  <c r="DD36" i="12" s="1"/>
  <c r="BJ37" i="12"/>
  <c r="CJ37" i="12" s="1"/>
  <c r="BR37" i="12"/>
  <c r="CR37" i="12" s="1"/>
  <c r="BZ37" i="12"/>
  <c r="CZ37" i="12" s="1"/>
  <c r="BI38" i="12"/>
  <c r="CI38" i="12" s="1"/>
  <c r="BQ38" i="12"/>
  <c r="CQ38" i="12" s="1"/>
  <c r="BY38" i="12"/>
  <c r="CY38" i="12" s="1"/>
  <c r="BH39" i="12"/>
  <c r="CH39" i="12" s="1"/>
  <c r="BP39" i="12"/>
  <c r="CP39" i="12" s="1"/>
  <c r="BX39" i="12"/>
  <c r="CX39" i="12" s="1"/>
  <c r="BH40" i="12"/>
  <c r="CH40" i="12" s="1"/>
  <c r="BP40" i="12"/>
  <c r="CP40" i="12" s="1"/>
  <c r="BX40" i="12"/>
  <c r="CX40" i="12" s="1"/>
  <c r="BL41" i="12"/>
  <c r="CL41" i="12" s="1"/>
  <c r="BT41" i="12"/>
  <c r="CT41" i="12" s="1"/>
  <c r="CB41" i="12"/>
  <c r="DB41" i="12" s="1"/>
  <c r="BK42" i="12"/>
  <c r="CK42" i="12" s="1"/>
  <c r="BS42" i="12"/>
  <c r="CS42" i="12" s="1"/>
  <c r="CA42" i="12"/>
  <c r="DA42" i="12" s="1"/>
  <c r="BL43" i="12"/>
  <c r="CL43" i="12" s="1"/>
  <c r="BT43" i="12"/>
  <c r="CT43" i="12" s="1"/>
  <c r="CB43" i="12"/>
  <c r="DB43" i="12" s="1"/>
  <c r="BG44" i="12"/>
  <c r="CG44" i="12" s="1"/>
  <c r="BO44" i="12"/>
  <c r="CO44" i="12" s="1"/>
  <c r="BW44" i="12"/>
  <c r="CW44" i="12" s="1"/>
  <c r="CE44" i="12"/>
  <c r="DE44" i="12" s="1"/>
  <c r="BJ45" i="12"/>
  <c r="CJ45" i="12" s="1"/>
  <c r="BR45" i="12"/>
  <c r="CR45" i="12" s="1"/>
  <c r="BZ45" i="12"/>
  <c r="CZ45" i="12" s="1"/>
  <c r="BK46" i="12"/>
  <c r="CK46" i="12" s="1"/>
  <c r="BS46" i="12"/>
  <c r="CS46" i="12" s="1"/>
  <c r="CA46" i="12"/>
  <c r="DA46" i="12" s="1"/>
  <c r="BI47" i="12"/>
  <c r="CI47" i="12" s="1"/>
  <c r="BQ47" i="12"/>
  <c r="CQ47" i="12" s="1"/>
  <c r="BY47" i="12"/>
  <c r="CY47" i="12" s="1"/>
  <c r="BK48" i="12"/>
  <c r="CK48" i="12" s="1"/>
  <c r="BS48" i="12"/>
  <c r="CS48" i="12" s="1"/>
  <c r="CA48" i="12"/>
  <c r="DA48" i="12" s="1"/>
  <c r="BK49" i="12"/>
  <c r="CK49" i="12" s="1"/>
  <c r="BS49" i="12"/>
  <c r="CS49" i="12" s="1"/>
  <c r="CA49" i="12"/>
  <c r="DA49" i="12" s="1"/>
  <c r="BF50" i="12"/>
  <c r="CF50" i="12" s="1"/>
  <c r="DF50" i="12" s="1"/>
  <c r="BN50" i="12"/>
  <c r="CN50" i="12" s="1"/>
  <c r="BV50" i="12"/>
  <c r="CV50" i="12" s="1"/>
  <c r="CD50" i="12"/>
  <c r="DD50" i="12" s="1"/>
  <c r="BW19" i="12"/>
  <c r="CW19" i="12" s="1"/>
  <c r="BS21" i="12"/>
  <c r="CS21" i="12" s="1"/>
  <c r="BY23" i="12"/>
  <c r="CY23" i="12" s="1"/>
  <c r="CA25" i="12"/>
  <c r="DA25" i="12" s="1"/>
  <c r="BF26" i="12"/>
  <c r="CF26" i="12" s="1"/>
  <c r="DF26" i="12" s="1"/>
  <c r="EF26" i="12" s="1"/>
  <c r="CE27" i="12"/>
  <c r="DE27" i="12" s="1"/>
  <c r="BK28" i="12"/>
  <c r="CK28" i="12" s="1"/>
  <c r="BN30" i="12"/>
  <c r="CN30" i="12" s="1"/>
  <c r="BU31" i="12"/>
  <c r="CU31" i="12" s="1"/>
  <c r="BP32" i="12"/>
  <c r="CP32" i="12" s="1"/>
  <c r="BN33" i="12"/>
  <c r="CN33" i="12" s="1"/>
  <c r="CA34" i="12"/>
  <c r="DA34" i="12" s="1"/>
  <c r="BG35" i="12"/>
  <c r="CG35" i="12" s="1"/>
  <c r="BR35" i="12"/>
  <c r="CR35" i="12" s="1"/>
  <c r="CC35" i="12"/>
  <c r="DC35" i="12" s="1"/>
  <c r="BJ36" i="12"/>
  <c r="CJ36" i="12" s="1"/>
  <c r="BR36" i="12"/>
  <c r="CR36" i="12" s="1"/>
  <c r="BZ36" i="12"/>
  <c r="CZ36" i="12" s="1"/>
  <c r="BF37" i="12"/>
  <c r="CF37" i="12" s="1"/>
  <c r="DF37" i="12" s="1"/>
  <c r="BN37" i="12"/>
  <c r="CN37" i="12" s="1"/>
  <c r="BV37" i="12"/>
  <c r="CV37" i="12" s="1"/>
  <c r="CD37" i="12"/>
  <c r="DD37" i="12" s="1"/>
  <c r="BM38" i="12"/>
  <c r="CM38" i="12" s="1"/>
  <c r="BU38" i="12"/>
  <c r="CU38" i="12" s="1"/>
  <c r="CC38" i="12"/>
  <c r="DC38" i="12" s="1"/>
  <c r="BL39" i="12"/>
  <c r="CL39" i="12" s="1"/>
  <c r="BT39" i="12"/>
  <c r="CT39" i="12" s="1"/>
  <c r="CB39" i="12"/>
  <c r="DB39" i="12" s="1"/>
  <c r="BL40" i="12"/>
  <c r="CL40" i="12" s="1"/>
  <c r="BT40" i="12"/>
  <c r="CT40" i="12" s="1"/>
  <c r="CB40" i="12"/>
  <c r="DB40" i="12" s="1"/>
  <c r="BH41" i="12"/>
  <c r="CH41" i="12" s="1"/>
  <c r="BP41" i="12"/>
  <c r="CP41" i="12" s="1"/>
  <c r="BX41" i="12"/>
  <c r="CX41" i="12" s="1"/>
  <c r="BG42" i="12"/>
  <c r="CG42" i="12" s="1"/>
  <c r="BO42" i="12"/>
  <c r="CO42" i="12" s="1"/>
  <c r="BW42" i="12"/>
  <c r="CW42" i="12" s="1"/>
  <c r="CE42" i="12"/>
  <c r="DE42" i="12" s="1"/>
  <c r="BH43" i="12"/>
  <c r="CH43" i="12" s="1"/>
  <c r="BP43" i="12"/>
  <c r="CP43" i="12" s="1"/>
  <c r="BX43" i="12"/>
  <c r="CX43" i="12" s="1"/>
  <c r="BK44" i="12"/>
  <c r="CK44" i="12" s="1"/>
  <c r="BS44" i="12"/>
  <c r="CS44" i="12" s="1"/>
  <c r="CA44" i="12"/>
  <c r="DA44" i="12" s="1"/>
  <c r="BF45" i="12"/>
  <c r="CF45" i="12" s="1"/>
  <c r="DF45" i="12" s="1"/>
  <c r="BN45" i="12"/>
  <c r="CN45" i="12" s="1"/>
  <c r="BV45" i="12"/>
  <c r="CV45" i="12" s="1"/>
  <c r="CD45" i="12"/>
  <c r="DD45" i="12" s="1"/>
  <c r="BG46" i="12"/>
  <c r="CG46" i="12" s="1"/>
  <c r="BO46" i="12"/>
  <c r="CO46" i="12" s="1"/>
  <c r="BW46" i="12"/>
  <c r="CW46" i="12" s="1"/>
  <c r="CE46" i="12"/>
  <c r="DE46" i="12" s="1"/>
  <c r="BM47" i="12"/>
  <c r="CM47" i="12" s="1"/>
  <c r="BU47" i="12"/>
  <c r="CU47" i="12" s="1"/>
  <c r="CC47" i="12"/>
  <c r="DC47" i="12" s="1"/>
  <c r="BG48" i="12"/>
  <c r="CG48" i="12" s="1"/>
  <c r="BO48" i="12"/>
  <c r="CO48" i="12" s="1"/>
  <c r="BW48" i="12"/>
  <c r="CW48" i="12" s="1"/>
  <c r="CE48" i="12"/>
  <c r="DE48" i="12" s="1"/>
  <c r="BG49" i="12"/>
  <c r="CG49" i="12" s="1"/>
  <c r="BO49" i="12"/>
  <c r="CO49" i="12" s="1"/>
  <c r="BW49" i="12"/>
  <c r="CW49" i="12" s="1"/>
  <c r="CE49" i="12"/>
  <c r="DE49" i="12" s="1"/>
  <c r="BJ50" i="12"/>
  <c r="CJ50" i="12" s="1"/>
  <c r="BR50" i="12"/>
  <c r="CR50" i="12" s="1"/>
  <c r="BZ50" i="12"/>
  <c r="CZ50" i="12" s="1"/>
  <c r="CD21" i="12"/>
  <c r="DD21" i="12" s="1"/>
  <c r="BJ24" i="12"/>
  <c r="CJ24" i="12" s="1"/>
  <c r="BU28" i="12"/>
  <c r="CU28" i="12" s="1"/>
  <c r="BV30" i="12"/>
  <c r="CV30" i="12" s="1"/>
  <c r="BZ31" i="12"/>
  <c r="CZ31" i="12" s="1"/>
  <c r="BS33" i="12"/>
  <c r="CS33" i="12" s="1"/>
  <c r="CE34" i="12"/>
  <c r="DE34" i="12" s="1"/>
  <c r="BI35" i="12"/>
  <c r="CI35" i="12" s="1"/>
  <c r="CD35" i="12"/>
  <c r="DD35" i="12" s="1"/>
  <c r="BS36" i="12"/>
  <c r="CS36" i="12" s="1"/>
  <c r="CA36" i="12"/>
  <c r="DA36" i="12" s="1"/>
  <c r="BQ37" i="12"/>
  <c r="CQ37" i="12" s="1"/>
  <c r="BY37" i="12"/>
  <c r="CY37" i="12" s="1"/>
  <c r="BN38" i="12"/>
  <c r="CN38" i="12" s="1"/>
  <c r="BV38" i="12"/>
  <c r="CV38" i="12" s="1"/>
  <c r="BM39" i="12"/>
  <c r="CM39" i="12" s="1"/>
  <c r="CC39" i="12"/>
  <c r="DC39" i="12" s="1"/>
  <c r="BM40" i="12"/>
  <c r="CM40" i="12" s="1"/>
  <c r="CC40" i="12"/>
  <c r="DC40" i="12" s="1"/>
  <c r="BS41" i="12"/>
  <c r="CS41" i="12" s="1"/>
  <c r="CA41" i="12"/>
  <c r="DA41" i="12" s="1"/>
  <c r="BP42" i="12"/>
  <c r="CP42" i="12" s="1"/>
  <c r="BX42" i="12"/>
  <c r="CX42" i="12" s="1"/>
  <c r="BK43" i="12"/>
  <c r="CK43" i="12" s="1"/>
  <c r="CA43" i="12"/>
  <c r="DA43" i="12" s="1"/>
  <c r="BT44" i="12"/>
  <c r="CT44" i="12" s="1"/>
  <c r="CB44" i="12"/>
  <c r="DB44" i="12" s="1"/>
  <c r="BQ45" i="12"/>
  <c r="CQ45" i="12" s="1"/>
  <c r="BY45" i="12"/>
  <c r="CY45" i="12" s="1"/>
  <c r="BR46" i="12"/>
  <c r="CR46" i="12" s="1"/>
  <c r="BZ46" i="12"/>
  <c r="CZ46" i="12" s="1"/>
  <c r="BH47" i="12"/>
  <c r="CH47" i="12" s="1"/>
  <c r="BX47" i="12"/>
  <c r="CX47" i="12" s="1"/>
  <c r="BR48" i="12"/>
  <c r="CR48" i="12" s="1"/>
  <c r="BZ48" i="12"/>
  <c r="CZ48" i="12" s="1"/>
  <c r="BP49" i="12"/>
  <c r="CP49" i="12" s="1"/>
  <c r="BX49" i="12"/>
  <c r="CX49" i="12" s="1"/>
  <c r="BM50" i="12"/>
  <c r="CM50" i="12" s="1"/>
  <c r="CC50" i="12"/>
  <c r="DC50" i="12" s="1"/>
  <c r="BG19" i="12"/>
  <c r="CG19" i="12" s="1"/>
  <c r="BI21" i="12"/>
  <c r="CI21" i="12" s="1"/>
  <c r="BO23" i="12"/>
  <c r="CO23" i="12" s="1"/>
  <c r="BP25" i="12"/>
  <c r="CP25" i="12" s="1"/>
  <c r="BU27" i="12"/>
  <c r="CU27" i="12" s="1"/>
  <c r="BF30" i="12"/>
  <c r="CF30" i="12" s="1"/>
  <c r="DF30" i="12" s="1"/>
  <c r="BO31" i="12"/>
  <c r="CO31" i="12" s="1"/>
  <c r="BK32" i="12"/>
  <c r="CK32" i="12" s="1"/>
  <c r="BI33" i="12"/>
  <c r="CI33" i="12" s="1"/>
  <c r="CD33" i="12"/>
  <c r="DD33" i="12" s="1"/>
  <c r="BU34" i="12"/>
  <c r="CU34" i="12" s="1"/>
  <c r="BN35" i="12"/>
  <c r="CN35" i="12" s="1"/>
  <c r="BY35" i="12"/>
  <c r="CY35" i="12" s="1"/>
  <c r="BG36" i="12"/>
  <c r="CG36" i="12" s="1"/>
  <c r="BO36" i="12"/>
  <c r="CO36" i="12" s="1"/>
  <c r="BW36" i="12"/>
  <c r="CW36" i="12" s="1"/>
  <c r="CE36" i="12"/>
  <c r="DE36" i="12" s="1"/>
  <c r="BM37" i="12"/>
  <c r="CM37" i="12" s="1"/>
  <c r="BU37" i="12"/>
  <c r="CU37" i="12" s="1"/>
  <c r="CC37" i="12"/>
  <c r="DC37" i="12" s="1"/>
  <c r="BJ38" i="12"/>
  <c r="CJ38" i="12" s="1"/>
  <c r="BR38" i="12"/>
  <c r="CR38" i="12" s="1"/>
  <c r="BZ38" i="12"/>
  <c r="CZ38" i="12" s="1"/>
  <c r="BI39" i="12"/>
  <c r="CI39" i="12" s="1"/>
  <c r="BQ39" i="12"/>
  <c r="CQ39" i="12" s="1"/>
  <c r="BY39" i="12"/>
  <c r="CY39" i="12" s="1"/>
  <c r="BI40" i="12"/>
  <c r="CI40" i="12" s="1"/>
  <c r="BQ40" i="12"/>
  <c r="CQ40" i="12" s="1"/>
  <c r="BY40" i="12"/>
  <c r="CY40" i="12" s="1"/>
  <c r="BG41" i="12"/>
  <c r="CG41" i="12" s="1"/>
  <c r="BO41" i="12"/>
  <c r="CO41" i="12" s="1"/>
  <c r="BW41" i="12"/>
  <c r="CW41" i="12" s="1"/>
  <c r="CE41" i="12"/>
  <c r="DE41" i="12" s="1"/>
  <c r="BL42" i="12"/>
  <c r="CL42" i="12" s="1"/>
  <c r="BT42" i="12"/>
  <c r="CT42" i="12" s="1"/>
  <c r="CB42" i="12"/>
  <c r="DB42" i="12" s="1"/>
  <c r="BG43" i="12"/>
  <c r="CG43" i="12" s="1"/>
  <c r="BO43" i="12"/>
  <c r="CO43" i="12" s="1"/>
  <c r="BW43" i="12"/>
  <c r="CW43" i="12" s="1"/>
  <c r="CE43" i="12"/>
  <c r="DE43" i="12" s="1"/>
  <c r="BH44" i="12"/>
  <c r="CH44" i="12" s="1"/>
  <c r="BP44" i="12"/>
  <c r="CP44" i="12" s="1"/>
  <c r="BX44" i="12"/>
  <c r="CX44" i="12" s="1"/>
  <c r="BM45" i="12"/>
  <c r="CM45" i="12" s="1"/>
  <c r="BU45" i="12"/>
  <c r="CU45" i="12" s="1"/>
  <c r="CC45" i="12"/>
  <c r="DC45" i="12" s="1"/>
  <c r="BF46" i="12"/>
  <c r="CF46" i="12" s="1"/>
  <c r="DF46" i="12" s="1"/>
  <c r="BN46" i="12"/>
  <c r="CN46" i="12" s="1"/>
  <c r="BV46" i="12"/>
  <c r="CV46" i="12" s="1"/>
  <c r="CD46" i="12"/>
  <c r="DD46" i="12" s="1"/>
  <c r="BL47" i="12"/>
  <c r="CL47" i="12" s="1"/>
  <c r="BT47" i="12"/>
  <c r="CT47" i="12" s="1"/>
  <c r="CB47" i="12"/>
  <c r="DB47" i="12" s="1"/>
  <c r="BF48" i="12"/>
  <c r="CF48" i="12" s="1"/>
  <c r="DF48" i="12" s="1"/>
  <c r="BN48" i="12"/>
  <c r="CN48" i="12" s="1"/>
  <c r="BV48" i="12"/>
  <c r="CV48" i="12" s="1"/>
  <c r="CD48" i="12"/>
  <c r="DD48" i="12" s="1"/>
  <c r="BL49" i="12"/>
  <c r="CL49" i="12" s="1"/>
  <c r="BT49" i="12"/>
  <c r="CT49" i="12" s="1"/>
  <c r="CB49" i="12"/>
  <c r="DB49" i="12" s="1"/>
  <c r="BI50" i="12"/>
  <c r="CI50" i="12" s="1"/>
  <c r="BQ50" i="12"/>
  <c r="CQ50" i="12" s="1"/>
  <c r="BY50" i="12"/>
  <c r="CY50" i="12" s="1"/>
  <c r="BI20" i="12"/>
  <c r="CI20" i="12" s="1"/>
  <c r="BS20" i="12"/>
  <c r="CS20" i="12" s="1"/>
  <c r="BL22" i="12"/>
  <c r="CL22" i="12" s="1"/>
  <c r="BP26" i="12"/>
  <c r="CP26" i="12" s="1"/>
  <c r="BM29" i="12"/>
  <c r="CM29" i="12" s="1"/>
  <c r="BU32" i="12"/>
  <c r="CU32" i="12" s="1"/>
  <c r="BK34" i="12"/>
  <c r="CK34" i="12" s="1"/>
  <c r="BS35" i="12"/>
  <c r="CS35" i="12" s="1"/>
  <c r="BK36" i="12"/>
  <c r="CK36" i="12" s="1"/>
  <c r="BI37" i="12"/>
  <c r="CI37" i="12" s="1"/>
  <c r="BF38" i="12"/>
  <c r="CF38" i="12" s="1"/>
  <c r="DF38" i="12" s="1"/>
  <c r="CD38" i="12"/>
  <c r="DD38" i="12" s="1"/>
  <c r="BU39" i="12"/>
  <c r="CU39" i="12" s="1"/>
  <c r="BU40" i="12"/>
  <c r="CU40" i="12" s="1"/>
  <c r="BK41" i="12"/>
  <c r="CK41" i="12" s="1"/>
  <c r="BH42" i="12"/>
  <c r="CH42" i="12" s="1"/>
  <c r="BS43" i="12"/>
  <c r="CS43" i="12" s="1"/>
  <c r="BL44" i="12"/>
  <c r="CL44" i="12" s="1"/>
  <c r="BI45" i="12"/>
  <c r="CI45" i="12" s="1"/>
  <c r="BJ46" i="12"/>
  <c r="CJ46" i="12" s="1"/>
  <c r="BP47" i="12"/>
  <c r="CP47" i="12" s="1"/>
  <c r="BJ48" i="12"/>
  <c r="CJ48" i="12" s="1"/>
  <c r="BH49" i="12"/>
  <c r="CH49" i="12" s="1"/>
  <c r="BU50" i="12"/>
  <c r="CU50" i="12" s="1"/>
  <c r="CC24" i="12"/>
  <c r="DC24" i="12" s="1"/>
  <c r="CC7" i="12"/>
  <c r="DC7" i="12" s="1"/>
  <c r="H30" i="10"/>
  <c r="AB2" i="15"/>
  <c r="AB2" i="14"/>
  <c r="AX39" i="10"/>
  <c r="AW39" i="10"/>
  <c r="R39" i="10"/>
  <c r="AE39" i="10" s="1"/>
  <c r="Q39" i="10"/>
  <c r="AX40" i="10"/>
  <c r="AW40" i="10"/>
  <c r="R40" i="10"/>
  <c r="AE40" i="10" s="1"/>
  <c r="Q40" i="10"/>
  <c r="AD40" i="10" s="1"/>
  <c r="AX29" i="10"/>
  <c r="AW29" i="10"/>
  <c r="R29" i="10"/>
  <c r="AE29" i="10" s="1"/>
  <c r="Q29" i="10"/>
  <c r="H33" i="8"/>
  <c r="W39" i="9"/>
  <c r="W40" i="9"/>
  <c r="DG13" i="12" l="1"/>
  <c r="DG46" i="12"/>
  <c r="EF46" i="12"/>
  <c r="DG39" i="12"/>
  <c r="EF39" i="12"/>
  <c r="DG32" i="12"/>
  <c r="EF32" i="12"/>
  <c r="DH26" i="12"/>
  <c r="EG26" i="12"/>
  <c r="DG7" i="12"/>
  <c r="DH13" i="12"/>
  <c r="DI13" i="12" s="1"/>
  <c r="EG13" i="12"/>
  <c r="DG38" i="12"/>
  <c r="EF38" i="12"/>
  <c r="DG48" i="12"/>
  <c r="EF48" i="12"/>
  <c r="EF30" i="12"/>
  <c r="DG30" i="12"/>
  <c r="EF37" i="12"/>
  <c r="DG37" i="12"/>
  <c r="DG41" i="12"/>
  <c r="EF41" i="12"/>
  <c r="DG47" i="12"/>
  <c r="EF47" i="12"/>
  <c r="DG40" i="12"/>
  <c r="EF40" i="12"/>
  <c r="EF31" i="12"/>
  <c r="DG31" i="12"/>
  <c r="DG17" i="12"/>
  <c r="DH17" i="12" s="1"/>
  <c r="DG15" i="12"/>
  <c r="EF15" i="12"/>
  <c r="DG10" i="12"/>
  <c r="DG12" i="12"/>
  <c r="EF12" i="12"/>
  <c r="DG14" i="12"/>
  <c r="EF14" i="12"/>
  <c r="EF6" i="12"/>
  <c r="DG6" i="12"/>
  <c r="DG33" i="12"/>
  <c r="EF33" i="12"/>
  <c r="EF20" i="12"/>
  <c r="DG20" i="12"/>
  <c r="EF19" i="12"/>
  <c r="DG19" i="12"/>
  <c r="EF42" i="12"/>
  <c r="DG42" i="12"/>
  <c r="EF22" i="12"/>
  <c r="DG22" i="12"/>
  <c r="DG24" i="12"/>
  <c r="EF24" i="12"/>
  <c r="EF25" i="12"/>
  <c r="DG25" i="12"/>
  <c r="DG11" i="12"/>
  <c r="EF5" i="12"/>
  <c r="DG5" i="12"/>
  <c r="EF49" i="12"/>
  <c r="DG49" i="12"/>
  <c r="EF44" i="12"/>
  <c r="DG44" i="12"/>
  <c r="DH8" i="12"/>
  <c r="EG9" i="12"/>
  <c r="DH9" i="12"/>
  <c r="DG35" i="12"/>
  <c r="EF16" i="12"/>
  <c r="DG16" i="12"/>
  <c r="DG45" i="12"/>
  <c r="DG50" i="12"/>
  <c r="DG36" i="12"/>
  <c r="DG43" i="12"/>
  <c r="EF43" i="12"/>
  <c r="DG29" i="12"/>
  <c r="EF29" i="12"/>
  <c r="EF21" i="12"/>
  <c r="DG21" i="12"/>
  <c r="DG34" i="12"/>
  <c r="EF34" i="12"/>
  <c r="DG27" i="12"/>
  <c r="EF28" i="12"/>
  <c r="DG28" i="12"/>
  <c r="EF23" i="12"/>
  <c r="DG23" i="12"/>
  <c r="EF18" i="12"/>
  <c r="DG18" i="12"/>
  <c r="DH4" i="12"/>
  <c r="W29" i="10"/>
  <c r="V33" i="9"/>
  <c r="BA40" i="10"/>
  <c r="BC39" i="10"/>
  <c r="T29" i="10"/>
  <c r="X29" i="10"/>
  <c r="AD29" i="10"/>
  <c r="AI29" i="10" s="1"/>
  <c r="AY39" i="10"/>
  <c r="AQ40" i="10"/>
  <c r="AH40" i="10"/>
  <c r="AR40" i="10"/>
  <c r="AI40" i="10"/>
  <c r="AP40" i="10"/>
  <c r="AK40" i="10"/>
  <c r="I40" i="10" s="1"/>
  <c r="AG40" i="10"/>
  <c r="AS40" i="10"/>
  <c r="AJ40" i="10"/>
  <c r="AF40" i="10"/>
  <c r="AQ29" i="10"/>
  <c r="S39" i="10"/>
  <c r="E39" i="10" s="1"/>
  <c r="W39" i="10"/>
  <c r="S40" i="10"/>
  <c r="E40" i="10" s="1"/>
  <c r="W40" i="10"/>
  <c r="AZ40" i="10"/>
  <c r="T39" i="10"/>
  <c r="X39" i="10"/>
  <c r="AD39" i="10"/>
  <c r="BA39" i="10"/>
  <c r="S29" i="10"/>
  <c r="E29" i="10" s="1"/>
  <c r="AG29" i="10"/>
  <c r="T40" i="10"/>
  <c r="X40" i="10"/>
  <c r="S40" i="9"/>
  <c r="AU40" i="10" s="1"/>
  <c r="S33" i="9"/>
  <c r="U33" i="9"/>
  <c r="AL29" i="10"/>
  <c r="AL40" i="10"/>
  <c r="U39" i="9"/>
  <c r="U40" i="9"/>
  <c r="S39" i="9"/>
  <c r="W33" i="9"/>
  <c r="AM40" i="10"/>
  <c r="V40" i="9"/>
  <c r="AN40" i="10"/>
  <c r="V39" i="9"/>
  <c r="Z29" i="10"/>
  <c r="AB40" i="10"/>
  <c r="Z39" i="10"/>
  <c r="Y29" i="10"/>
  <c r="Y40" i="10"/>
  <c r="AB29" i="10"/>
  <c r="V40" i="10"/>
  <c r="G40" i="10" s="1"/>
  <c r="AZ39" i="10"/>
  <c r="W24" i="9"/>
  <c r="EG24" i="12" l="1"/>
  <c r="DH24" i="12"/>
  <c r="DJ13" i="12"/>
  <c r="EG23" i="12"/>
  <c r="DH23" i="12"/>
  <c r="DH21" i="12"/>
  <c r="EG21" i="12"/>
  <c r="DH16" i="12"/>
  <c r="DI9" i="12"/>
  <c r="EH9" i="12"/>
  <c r="DH44" i="12"/>
  <c r="EG44" i="12"/>
  <c r="DH5" i="12"/>
  <c r="DH25" i="12"/>
  <c r="EG25" i="12"/>
  <c r="DH22" i="12"/>
  <c r="EG22" i="12"/>
  <c r="DH19" i="12"/>
  <c r="EG30" i="12"/>
  <c r="DH30" i="12"/>
  <c r="EH26" i="12"/>
  <c r="DI26" i="12"/>
  <c r="DH39" i="12"/>
  <c r="EG39" i="12"/>
  <c r="EG34" i="12"/>
  <c r="DH34" i="12"/>
  <c r="DH15" i="12"/>
  <c r="EG15" i="12"/>
  <c r="DH47" i="12"/>
  <c r="EG47" i="12"/>
  <c r="DH48" i="12"/>
  <c r="EG48" i="12"/>
  <c r="DI4" i="12"/>
  <c r="DH27" i="12"/>
  <c r="DH43" i="12"/>
  <c r="EG43" i="12"/>
  <c r="DH50" i="12"/>
  <c r="DH33" i="12"/>
  <c r="EG33" i="12"/>
  <c r="DH14" i="12"/>
  <c r="EG14" i="12"/>
  <c r="DH10" i="12"/>
  <c r="DI10" i="12" s="1"/>
  <c r="DI17" i="12"/>
  <c r="EG40" i="12"/>
  <c r="DH40" i="12"/>
  <c r="EG41" i="12"/>
  <c r="DH41" i="12"/>
  <c r="EG38" i="12"/>
  <c r="DH38" i="12"/>
  <c r="DH7" i="12"/>
  <c r="DH29" i="12"/>
  <c r="EG29" i="12"/>
  <c r="DI8" i="12"/>
  <c r="DJ8" i="12" s="1"/>
  <c r="DH11" i="12"/>
  <c r="DH12" i="12"/>
  <c r="EG12" i="12"/>
  <c r="DH18" i="12"/>
  <c r="EG28" i="12"/>
  <c r="DH28" i="12"/>
  <c r="DH36" i="12"/>
  <c r="DH45" i="12"/>
  <c r="DH35" i="12"/>
  <c r="DH49" i="12"/>
  <c r="DH42" i="12"/>
  <c r="EG42" i="12"/>
  <c r="DH20" i="12"/>
  <c r="EG20" i="12"/>
  <c r="DH6" i="12"/>
  <c r="EG6" i="12"/>
  <c r="DH31" i="12"/>
  <c r="EG31" i="12"/>
  <c r="DH37" i="12"/>
  <c r="EG37" i="12"/>
  <c r="DH32" i="12"/>
  <c r="DH46" i="12"/>
  <c r="EG46" i="12"/>
  <c r="J39" i="10"/>
  <c r="AC11" i="15"/>
  <c r="AN29" i="10"/>
  <c r="AS29" i="10"/>
  <c r="AR29" i="10"/>
  <c r="AP29" i="10"/>
  <c r="AH29" i="10"/>
  <c r="AM29" i="10"/>
  <c r="AK29" i="10"/>
  <c r="I29" i="10" s="1"/>
  <c r="AJ29" i="10"/>
  <c r="AF29" i="10"/>
  <c r="AB39" i="10"/>
  <c r="AC52" i="13" s="1"/>
  <c r="Y39" i="10"/>
  <c r="H26" i="8"/>
  <c r="H40" i="10"/>
  <c r="F40" i="10"/>
  <c r="F29" i="10"/>
  <c r="AU29" i="10"/>
  <c r="V39" i="10"/>
  <c r="G39" i="10" s="1"/>
  <c r="U39" i="10"/>
  <c r="U40" i="10"/>
  <c r="V29" i="10"/>
  <c r="G29" i="10" s="1"/>
  <c r="AY40" i="10"/>
  <c r="K40" i="10" s="1"/>
  <c r="BC40" i="10"/>
  <c r="J40" i="10" s="1"/>
  <c r="U29" i="10"/>
  <c r="K39" i="10"/>
  <c r="AR39" i="10"/>
  <c r="AM39" i="10"/>
  <c r="AI39" i="10"/>
  <c r="AQ39" i="10"/>
  <c r="AL39" i="10"/>
  <c r="AH39" i="10"/>
  <c r="AS39" i="10"/>
  <c r="AJ39" i="10"/>
  <c r="AF39" i="10"/>
  <c r="AU39" i="10"/>
  <c r="AP39" i="10"/>
  <c r="AK39" i="10"/>
  <c r="I39" i="10" s="1"/>
  <c r="AG39" i="10"/>
  <c r="AN39" i="10"/>
  <c r="Z40" i="10"/>
  <c r="U24" i="9"/>
  <c r="S24" i="9"/>
  <c r="V24" i="9"/>
  <c r="C33" i="1"/>
  <c r="C3" i="12"/>
  <c r="D3" i="12"/>
  <c r="AJ58" i="3"/>
  <c r="Q47" i="10"/>
  <c r="R47" i="10"/>
  <c r="AE47" i="10" s="1"/>
  <c r="AW47" i="10"/>
  <c r="AX47" i="10"/>
  <c r="Q44" i="10"/>
  <c r="R44" i="10"/>
  <c r="AE44" i="10" s="1"/>
  <c r="AW44" i="10"/>
  <c r="AX44" i="10"/>
  <c r="W26" i="9"/>
  <c r="EH31" i="12" l="1"/>
  <c r="DI31" i="12"/>
  <c r="DI49" i="12"/>
  <c r="DI45" i="12"/>
  <c r="DK8" i="12"/>
  <c r="DI7" i="12"/>
  <c r="DJ17" i="12"/>
  <c r="DI50" i="12"/>
  <c r="EH15" i="12"/>
  <c r="DI15" i="12"/>
  <c r="DI5" i="12"/>
  <c r="DI35" i="12"/>
  <c r="DI36" i="12"/>
  <c r="DI38" i="12"/>
  <c r="EH38" i="12"/>
  <c r="DI40" i="12"/>
  <c r="EH34" i="12"/>
  <c r="DI34" i="12"/>
  <c r="EI26" i="12"/>
  <c r="DJ26" i="12"/>
  <c r="DI19" i="12"/>
  <c r="DJ9" i="12"/>
  <c r="DI21" i="12"/>
  <c r="EH21" i="12"/>
  <c r="DK13" i="12"/>
  <c r="DI20" i="12"/>
  <c r="EH20" i="12"/>
  <c r="DI12" i="12"/>
  <c r="EH12" i="12"/>
  <c r="DI14" i="12"/>
  <c r="EH14" i="12"/>
  <c r="DI27" i="12"/>
  <c r="EH48" i="12"/>
  <c r="DI48" i="12"/>
  <c r="DI39" i="12"/>
  <c r="EH39" i="12"/>
  <c r="DI22" i="12"/>
  <c r="EH22" i="12"/>
  <c r="EH46" i="12"/>
  <c r="DI46" i="12"/>
  <c r="DI37" i="12"/>
  <c r="DI6" i="12"/>
  <c r="EH42" i="12"/>
  <c r="DI42" i="12"/>
  <c r="DI18" i="12"/>
  <c r="DI11" i="12"/>
  <c r="DI29" i="12"/>
  <c r="EH29" i="12"/>
  <c r="DJ10" i="12"/>
  <c r="DI33" i="12"/>
  <c r="EH33" i="12"/>
  <c r="DI43" i="12"/>
  <c r="EH43" i="12"/>
  <c r="DJ4" i="12"/>
  <c r="DI47" i="12"/>
  <c r="EH47" i="12"/>
  <c r="EH25" i="12"/>
  <c r="DI25" i="12"/>
  <c r="EH23" i="12"/>
  <c r="DI23" i="12"/>
  <c r="DI24" i="12"/>
  <c r="EH24" i="12"/>
  <c r="DI32" i="12"/>
  <c r="DI28" i="12"/>
  <c r="EH28" i="12"/>
  <c r="EH41" i="12"/>
  <c r="DI41" i="12"/>
  <c r="DI30" i="12"/>
  <c r="EH30" i="12"/>
  <c r="DI44" i="12"/>
  <c r="EH44" i="12"/>
  <c r="DI16" i="12"/>
  <c r="BI3" i="12"/>
  <c r="BM3" i="12"/>
  <c r="BQ3" i="12"/>
  <c r="BU3" i="12"/>
  <c r="BY3" i="12"/>
  <c r="CC3" i="12"/>
  <c r="BJ3" i="12"/>
  <c r="BO3" i="12"/>
  <c r="BT3" i="12"/>
  <c r="BZ3" i="12"/>
  <c r="CE3" i="12"/>
  <c r="BG3" i="12"/>
  <c r="BN3" i="12"/>
  <c r="BV3" i="12"/>
  <c r="CB3" i="12"/>
  <c r="BH3" i="12"/>
  <c r="BP3" i="12"/>
  <c r="BW3" i="12"/>
  <c r="CD3" i="12"/>
  <c r="BK3" i="12"/>
  <c r="BR3" i="12"/>
  <c r="BX3" i="12"/>
  <c r="AF3" i="12"/>
  <c r="AJ3" i="12"/>
  <c r="AN3" i="12"/>
  <c r="AR3" i="12"/>
  <c r="AV3" i="12"/>
  <c r="AZ3" i="12"/>
  <c r="BD3" i="12"/>
  <c r="BL3" i="12"/>
  <c r="BS3" i="12"/>
  <c r="CA3" i="12"/>
  <c r="AG3" i="12"/>
  <c r="AL3" i="12"/>
  <c r="AQ3" i="12"/>
  <c r="AW3" i="12"/>
  <c r="BB3" i="12"/>
  <c r="AH3" i="12"/>
  <c r="AM3" i="12"/>
  <c r="AS3" i="12"/>
  <c r="AX3" i="12"/>
  <c r="BC3" i="12"/>
  <c r="AI3" i="12"/>
  <c r="AO3" i="12"/>
  <c r="AT3" i="12"/>
  <c r="AY3" i="12"/>
  <c r="BE3" i="12"/>
  <c r="AK3" i="12"/>
  <c r="AP3" i="12"/>
  <c r="AU3" i="12"/>
  <c r="BA3" i="12"/>
  <c r="BF3" i="12"/>
  <c r="G3" i="12"/>
  <c r="K3" i="12"/>
  <c r="O3" i="12"/>
  <c r="S3" i="12"/>
  <c r="CS3" i="12" s="1"/>
  <c r="W3" i="12"/>
  <c r="AA3" i="12"/>
  <c r="AE3" i="12"/>
  <c r="F3" i="12"/>
  <c r="R3" i="12"/>
  <c r="H3" i="12"/>
  <c r="L3" i="12"/>
  <c r="P3" i="12"/>
  <c r="T3" i="12"/>
  <c r="X3" i="12"/>
  <c r="AB3" i="12"/>
  <c r="E3" i="12"/>
  <c r="N3" i="12"/>
  <c r="Z3" i="12"/>
  <c r="I3" i="12"/>
  <c r="M3" i="12"/>
  <c r="Q3" i="12"/>
  <c r="U3" i="12"/>
  <c r="Y3" i="12"/>
  <c r="AC3" i="12"/>
  <c r="J3" i="12"/>
  <c r="V3" i="12"/>
  <c r="AD3" i="12"/>
  <c r="F39" i="10"/>
  <c r="M40" i="10"/>
  <c r="N40" i="10" s="1"/>
  <c r="H27" i="8"/>
  <c r="BC30" i="10" s="1"/>
  <c r="H29" i="10"/>
  <c r="H39" i="10"/>
  <c r="H19" i="8"/>
  <c r="H32" i="8"/>
  <c r="AY44" i="10"/>
  <c r="BC47" i="10"/>
  <c r="J47" i="10" s="1"/>
  <c r="AZ47" i="10"/>
  <c r="U26" i="9"/>
  <c r="AY47" i="10"/>
  <c r="BA47" i="10"/>
  <c r="T47" i="10"/>
  <c r="BC44" i="10"/>
  <c r="J44" i="10" s="1"/>
  <c r="S47" i="10"/>
  <c r="E47" i="10" s="1"/>
  <c r="AZ44" i="10"/>
  <c r="BA44" i="10"/>
  <c r="AD44" i="10"/>
  <c r="X44" i="10"/>
  <c r="AD47" i="10"/>
  <c r="X47" i="10"/>
  <c r="S26" i="9"/>
  <c r="V26" i="9"/>
  <c r="W47" i="10"/>
  <c r="AW12" i="10"/>
  <c r="AX24" i="10"/>
  <c r="AW24" i="10"/>
  <c r="R24" i="10"/>
  <c r="AE24" i="10" s="1"/>
  <c r="Q24" i="10"/>
  <c r="AX23" i="10"/>
  <c r="AW23" i="10"/>
  <c r="R23" i="10"/>
  <c r="AE23" i="10" s="1"/>
  <c r="Q23" i="10"/>
  <c r="AX27" i="10"/>
  <c r="AW27" i="10"/>
  <c r="AY27" i="10" s="1"/>
  <c r="R27" i="10"/>
  <c r="AE27" i="10" s="1"/>
  <c r="Q27" i="10"/>
  <c r="AX13" i="10"/>
  <c r="AW13" i="10"/>
  <c r="R13" i="10"/>
  <c r="AE13" i="10" s="1"/>
  <c r="Q13" i="10"/>
  <c r="AX16" i="10"/>
  <c r="AW16" i="10"/>
  <c r="BA16" i="10" s="1"/>
  <c r="R16" i="10"/>
  <c r="AE16" i="10" s="1"/>
  <c r="Q16" i="10"/>
  <c r="AX48" i="10"/>
  <c r="AW48" i="10"/>
  <c r="R48" i="10"/>
  <c r="AE48" i="10" s="1"/>
  <c r="Q48" i="10"/>
  <c r="AX31" i="10"/>
  <c r="AW31" i="10"/>
  <c r="R31" i="10"/>
  <c r="AE31" i="10" s="1"/>
  <c r="Q31" i="10"/>
  <c r="AX46" i="10"/>
  <c r="AW46" i="10"/>
  <c r="R46" i="10"/>
  <c r="AE46" i="10" s="1"/>
  <c r="Q46" i="10"/>
  <c r="AX36" i="10"/>
  <c r="AW36" i="10"/>
  <c r="R36" i="10"/>
  <c r="AE36" i="10" s="1"/>
  <c r="Q36" i="10"/>
  <c r="AX45" i="10"/>
  <c r="AW45" i="10"/>
  <c r="R45" i="10"/>
  <c r="AE45" i="10" s="1"/>
  <c r="Q45" i="10"/>
  <c r="X45" i="10" s="1"/>
  <c r="AX10" i="10"/>
  <c r="AW10" i="10"/>
  <c r="R10" i="10"/>
  <c r="AE10" i="10" s="1"/>
  <c r="Q10" i="10"/>
  <c r="AX51" i="10"/>
  <c r="AW51" i="10"/>
  <c r="BA51" i="10" s="1"/>
  <c r="R51" i="10"/>
  <c r="AE51" i="10" s="1"/>
  <c r="Q51" i="10"/>
  <c r="AX49" i="10"/>
  <c r="AW49" i="10"/>
  <c r="AZ49" i="10" s="1"/>
  <c r="R49" i="10"/>
  <c r="AE49" i="10" s="1"/>
  <c r="Q49" i="10"/>
  <c r="AX33" i="10"/>
  <c r="AW33" i="10"/>
  <c r="BC33" i="10" s="1"/>
  <c r="R33" i="10"/>
  <c r="AE33" i="10" s="1"/>
  <c r="Q33" i="10"/>
  <c r="AX50" i="10"/>
  <c r="AW50" i="10"/>
  <c r="BA50" i="10" s="1"/>
  <c r="R50" i="10"/>
  <c r="AE50" i="10" s="1"/>
  <c r="Q50" i="10"/>
  <c r="AX41" i="10"/>
  <c r="AW41" i="10"/>
  <c r="BC41" i="10" s="1"/>
  <c r="J41" i="10" s="1"/>
  <c r="R41" i="10"/>
  <c r="AE41" i="10" s="1"/>
  <c r="Q41" i="10"/>
  <c r="AD41" i="10" s="1"/>
  <c r="AX26" i="10"/>
  <c r="AW26" i="10"/>
  <c r="R26" i="10"/>
  <c r="AE26" i="10" s="1"/>
  <c r="Q26" i="10"/>
  <c r="AX37" i="10"/>
  <c r="AW37" i="10"/>
  <c r="BA37" i="10" s="1"/>
  <c r="R37" i="10"/>
  <c r="AE37" i="10" s="1"/>
  <c r="Q37" i="10"/>
  <c r="AX7" i="10"/>
  <c r="AW7" i="10"/>
  <c r="R7" i="10"/>
  <c r="AE7" i="10" s="1"/>
  <c r="Q7" i="10"/>
  <c r="AX28" i="10"/>
  <c r="AW28" i="10"/>
  <c r="BA28" i="10" s="1"/>
  <c r="R28" i="10"/>
  <c r="AE28" i="10" s="1"/>
  <c r="Q28" i="10"/>
  <c r="CO2" i="3"/>
  <c r="CO58" i="3"/>
  <c r="CL2" i="3"/>
  <c r="CI2" i="3"/>
  <c r="CF2" i="3"/>
  <c r="CC2" i="3"/>
  <c r="BZ2" i="3"/>
  <c r="BW2" i="3"/>
  <c r="BT2" i="3"/>
  <c r="CL58" i="3"/>
  <c r="CI58" i="3"/>
  <c r="CF58" i="3"/>
  <c r="CC58" i="3"/>
  <c r="BZ58" i="3"/>
  <c r="AV58" i="3"/>
  <c r="W49" i="9"/>
  <c r="W38" i="9"/>
  <c r="W23" i="9"/>
  <c r="W48" i="9"/>
  <c r="W21" i="9"/>
  <c r="W42" i="9"/>
  <c r="W25" i="9"/>
  <c r="W35" i="9"/>
  <c r="AX21" i="10"/>
  <c r="AW21" i="10"/>
  <c r="R21" i="10"/>
  <c r="AE21" i="10" s="1"/>
  <c r="Q21" i="10"/>
  <c r="AD21" i="10" s="1"/>
  <c r="AX38" i="10"/>
  <c r="AW38" i="10"/>
  <c r="R38" i="10"/>
  <c r="AE38" i="10" s="1"/>
  <c r="Q38" i="10"/>
  <c r="DF3" i="8"/>
  <c r="DB3" i="8"/>
  <c r="CX3" i="8"/>
  <c r="CT3" i="8"/>
  <c r="CP3" i="8"/>
  <c r="CL3" i="8"/>
  <c r="DH34" i="8"/>
  <c r="DG34" i="8"/>
  <c r="DF34" i="8"/>
  <c r="DD34" i="8"/>
  <c r="DC34" i="8"/>
  <c r="DB34" i="8"/>
  <c r="CZ34" i="8"/>
  <c r="CY34" i="8"/>
  <c r="CX34" i="8"/>
  <c r="CV34" i="8"/>
  <c r="CU34" i="8"/>
  <c r="CT34" i="8"/>
  <c r="CR34" i="8"/>
  <c r="CQ34" i="8"/>
  <c r="CP34" i="8"/>
  <c r="CN34" i="8"/>
  <c r="CM34" i="8"/>
  <c r="CL34" i="8"/>
  <c r="CH3" i="8"/>
  <c r="CD3" i="8"/>
  <c r="ET3" i="9"/>
  <c r="EO3" i="9"/>
  <c r="EJ3" i="9"/>
  <c r="EE3" i="9"/>
  <c r="DZ3" i="9"/>
  <c r="DU3" i="9"/>
  <c r="DP3" i="9"/>
  <c r="W22" i="9"/>
  <c r="W29" i="9"/>
  <c r="DK3" i="9"/>
  <c r="AG50" i="9"/>
  <c r="AF50" i="9"/>
  <c r="AE50" i="9"/>
  <c r="AD50" i="9"/>
  <c r="Z50" i="9"/>
  <c r="AA50" i="9"/>
  <c r="AB50" i="9"/>
  <c r="Y50" i="9"/>
  <c r="W36" i="9"/>
  <c r="C34" i="1"/>
  <c r="C35" i="1"/>
  <c r="C36" i="1"/>
  <c r="C37" i="1"/>
  <c r="C32" i="1" s="1"/>
  <c r="C31" i="1"/>
  <c r="DJ16" i="12" l="1"/>
  <c r="EI25" i="12"/>
  <c r="DJ25" i="12"/>
  <c r="EI46" i="12"/>
  <c r="DJ46" i="12"/>
  <c r="DJ21" i="12"/>
  <c r="EI21" i="12"/>
  <c r="DJ19" i="12"/>
  <c r="DJ38" i="12"/>
  <c r="EI38" i="12"/>
  <c r="EI15" i="12"/>
  <c r="DJ15" i="12"/>
  <c r="DJ30" i="12"/>
  <c r="DJ28" i="12"/>
  <c r="EI28" i="12"/>
  <c r="DJ24" i="12"/>
  <c r="EI24" i="12"/>
  <c r="DK4" i="12"/>
  <c r="EI33" i="12"/>
  <c r="DJ33" i="12"/>
  <c r="EI29" i="12"/>
  <c r="DJ29" i="12"/>
  <c r="DJ18" i="12"/>
  <c r="DJ6" i="12"/>
  <c r="EI39" i="12"/>
  <c r="DJ39" i="12"/>
  <c r="DJ27" i="12"/>
  <c r="DJ12" i="12"/>
  <c r="EI12" i="12"/>
  <c r="EJ26" i="12"/>
  <c r="DK26" i="12"/>
  <c r="DJ5" i="12"/>
  <c r="DK17" i="12"/>
  <c r="DL8" i="12"/>
  <c r="DJ49" i="12"/>
  <c r="DJ41" i="12"/>
  <c r="EI41" i="12"/>
  <c r="DJ23" i="12"/>
  <c r="EI23" i="12"/>
  <c r="EI42" i="12"/>
  <c r="DJ42" i="12"/>
  <c r="DJ48" i="12"/>
  <c r="EI48" i="12"/>
  <c r="DL13" i="12"/>
  <c r="DK9" i="12"/>
  <c r="DJ40" i="12"/>
  <c r="DJ36" i="12"/>
  <c r="DJ50" i="12"/>
  <c r="DJ7" i="12"/>
  <c r="DJ31" i="12"/>
  <c r="EI31" i="12"/>
  <c r="EI44" i="12"/>
  <c r="DJ44" i="12"/>
  <c r="DJ32" i="12"/>
  <c r="DJ47" i="12"/>
  <c r="EI47" i="12"/>
  <c r="DJ43" i="12"/>
  <c r="EI43" i="12"/>
  <c r="DK10" i="12"/>
  <c r="DJ11" i="12"/>
  <c r="DJ37" i="12"/>
  <c r="DJ22" i="12"/>
  <c r="EI22" i="12"/>
  <c r="EI14" i="12"/>
  <c r="DJ14" i="12"/>
  <c r="DJ20" i="12"/>
  <c r="DJ34" i="12"/>
  <c r="EI34" i="12"/>
  <c r="DJ35" i="12"/>
  <c r="DJ45" i="12"/>
  <c r="J33" i="10"/>
  <c r="AC21" i="15"/>
  <c r="J30" i="10"/>
  <c r="M30" i="10" s="1"/>
  <c r="N30" i="10" s="1"/>
  <c r="AC24" i="15"/>
  <c r="CI3" i="12"/>
  <c r="CM3" i="12"/>
  <c r="CP3" i="12"/>
  <c r="CF3" i="12"/>
  <c r="DF3" i="12" s="1"/>
  <c r="CN3" i="12"/>
  <c r="CT3" i="12"/>
  <c r="DE3" i="12"/>
  <c r="DB3" i="12"/>
  <c r="DD3" i="12"/>
  <c r="CG3" i="12"/>
  <c r="DC3" i="12"/>
  <c r="CK3" i="12"/>
  <c r="CO3" i="12"/>
  <c r="CJ3" i="12"/>
  <c r="CQ3" i="12"/>
  <c r="DA3" i="12"/>
  <c r="CV3" i="12"/>
  <c r="CU3" i="12"/>
  <c r="CZ3" i="12"/>
  <c r="CX3" i="12"/>
  <c r="CH3" i="12"/>
  <c r="CR3" i="12"/>
  <c r="CW3" i="12"/>
  <c r="CY3" i="12"/>
  <c r="CL3" i="12"/>
  <c r="M39" i="10"/>
  <c r="N39" i="10" s="1"/>
  <c r="Z49" i="10"/>
  <c r="W50" i="10"/>
  <c r="W41" i="10"/>
  <c r="U10" i="10"/>
  <c r="AF41" i="10"/>
  <c r="AB47" i="10"/>
  <c r="K47" i="10"/>
  <c r="W46" i="10"/>
  <c r="Y23" i="10"/>
  <c r="Z23" i="10"/>
  <c r="V47" i="10"/>
  <c r="G47" i="10" s="1"/>
  <c r="T21" i="10"/>
  <c r="AB23" i="10"/>
  <c r="AC37" i="13" s="1"/>
  <c r="Z47" i="10"/>
  <c r="U47" i="10"/>
  <c r="K44" i="10"/>
  <c r="AH47" i="10"/>
  <c r="AQ47" i="10"/>
  <c r="AI47" i="10"/>
  <c r="AR47" i="10"/>
  <c r="AJ47" i="10"/>
  <c r="AS47" i="10"/>
  <c r="AG47" i="10"/>
  <c r="AK47" i="10"/>
  <c r="I47" i="10" s="1"/>
  <c r="AP47" i="10"/>
  <c r="AF44" i="10"/>
  <c r="AJ44" i="10"/>
  <c r="AN44" i="10"/>
  <c r="AS44" i="10"/>
  <c r="AH44" i="10"/>
  <c r="AL44" i="10"/>
  <c r="AQ44" i="10"/>
  <c r="AG44" i="10"/>
  <c r="AK44" i="10"/>
  <c r="I44" i="10" s="1"/>
  <c r="AP44" i="10"/>
  <c r="AU44" i="10"/>
  <c r="H44" i="10" s="1"/>
  <c r="AI44" i="10"/>
  <c r="AM44" i="10"/>
  <c r="AR44" i="10"/>
  <c r="BA46" i="10"/>
  <c r="BA48" i="10"/>
  <c r="BA24" i="10"/>
  <c r="S7" i="10"/>
  <c r="E7" i="10" s="1"/>
  <c r="AZ50" i="10"/>
  <c r="S10" i="10"/>
  <c r="E10" i="10" s="1"/>
  <c r="Y47" i="10"/>
  <c r="AY33" i="10"/>
  <c r="AY28" i="10"/>
  <c r="AD10" i="10"/>
  <c r="AZ16" i="10"/>
  <c r="X36" i="10"/>
  <c r="X13" i="10"/>
  <c r="AZ28" i="10"/>
  <c r="T7" i="10"/>
  <c r="AZ33" i="10"/>
  <c r="T10" i="10"/>
  <c r="AY50" i="10"/>
  <c r="AD23" i="10"/>
  <c r="AQ23" i="10" s="1"/>
  <c r="BC16" i="10"/>
  <c r="AC27" i="15" s="1"/>
  <c r="X33" i="10"/>
  <c r="BC28" i="10"/>
  <c r="AC19" i="15" s="1"/>
  <c r="AY49" i="10"/>
  <c r="AY51" i="10"/>
  <c r="W10" i="10"/>
  <c r="AY46" i="10"/>
  <c r="AY13" i="10"/>
  <c r="T23" i="10"/>
  <c r="BC51" i="10"/>
  <c r="BC46" i="10"/>
  <c r="J46" i="10" s="1"/>
  <c r="X7" i="10"/>
  <c r="BC50" i="10"/>
  <c r="J50" i="10" s="1"/>
  <c r="BA49" i="10"/>
  <c r="AZ51" i="10"/>
  <c r="X10" i="10"/>
  <c r="AZ46" i="10"/>
  <c r="BC48" i="10"/>
  <c r="J48" i="10" s="1"/>
  <c r="AY16" i="10"/>
  <c r="AD13" i="10"/>
  <c r="AQ13" i="10" s="1"/>
  <c r="AZ27" i="10"/>
  <c r="X23" i="10"/>
  <c r="BC24" i="10"/>
  <c r="J24" i="10" s="1"/>
  <c r="T31" i="10"/>
  <c r="X31" i="10"/>
  <c r="S31" i="10"/>
  <c r="E31" i="10" s="1"/>
  <c r="AD31" i="10"/>
  <c r="AP31" i="10" s="1"/>
  <c r="W31" i="10"/>
  <c r="AD16" i="10"/>
  <c r="X16" i="10"/>
  <c r="T16" i="10"/>
  <c r="S16" i="10"/>
  <c r="E16" i="10" s="1"/>
  <c r="AD24" i="10"/>
  <c r="X24" i="10"/>
  <c r="S45" i="10"/>
  <c r="E45" i="10" s="1"/>
  <c r="AD45" i="10"/>
  <c r="AJ45" i="10" s="1"/>
  <c r="T49" i="10"/>
  <c r="S49" i="10"/>
  <c r="E49" i="10" s="1"/>
  <c r="X49" i="10"/>
  <c r="W28" i="10"/>
  <c r="X26" i="10"/>
  <c r="AZ13" i="10"/>
  <c r="X27" i="10"/>
  <c r="AD27" i="10"/>
  <c r="BA27" i="10"/>
  <c r="U23" i="10"/>
  <c r="AY24" i="10"/>
  <c r="AD26" i="10"/>
  <c r="AP26" i="10" s="1"/>
  <c r="BA13" i="10"/>
  <c r="BC27" i="10"/>
  <c r="AC23" i="15" s="1"/>
  <c r="V23" i="10"/>
  <c r="G23" i="10" s="1"/>
  <c r="AZ24" i="10"/>
  <c r="S28" i="10"/>
  <c r="E28" i="10" s="1"/>
  <c r="W7" i="10"/>
  <c r="AD7" i="10"/>
  <c r="AD33" i="10"/>
  <c r="AQ33" i="10" s="1"/>
  <c r="S23" i="10"/>
  <c r="E23" i="10" s="1"/>
  <c r="W23" i="10"/>
  <c r="AP41" i="10"/>
  <c r="AK41" i="10"/>
  <c r="I41" i="10" s="1"/>
  <c r="AG41" i="10"/>
  <c r="AS41" i="10"/>
  <c r="AH41" i="10"/>
  <c r="AQ41" i="10"/>
  <c r="AJ41" i="10"/>
  <c r="AR41" i="10"/>
  <c r="AD50" i="10"/>
  <c r="X50" i="10"/>
  <c r="T50" i="10"/>
  <c r="S50" i="10"/>
  <c r="E50" i="10" s="1"/>
  <c r="AY45" i="10"/>
  <c r="BA45" i="10"/>
  <c r="AZ45" i="10"/>
  <c r="BC45" i="10"/>
  <c r="J45" i="10" s="1"/>
  <c r="S37" i="10"/>
  <c r="E37" i="10" s="1"/>
  <c r="X37" i="10"/>
  <c r="AD37" i="10"/>
  <c r="AZ36" i="10"/>
  <c r="BA36" i="10"/>
  <c r="AY36" i="10"/>
  <c r="BC36" i="10"/>
  <c r="J36" i="10" s="1"/>
  <c r="AY26" i="10"/>
  <c r="BA26" i="10"/>
  <c r="AZ26" i="10"/>
  <c r="S41" i="10"/>
  <c r="E41" i="10" s="1"/>
  <c r="X41" i="10"/>
  <c r="T41" i="10"/>
  <c r="AI41" i="10"/>
  <c r="T37" i="10"/>
  <c r="AZ37" i="10"/>
  <c r="AY37" i="10"/>
  <c r="BC37" i="10"/>
  <c r="J37" i="10" s="1"/>
  <c r="BC26" i="10"/>
  <c r="AC29" i="15" s="1"/>
  <c r="AZ41" i="10"/>
  <c r="BA41" i="10"/>
  <c r="AY41" i="10"/>
  <c r="T28" i="10"/>
  <c r="X28" i="10"/>
  <c r="AD28" i="10"/>
  <c r="AD36" i="10"/>
  <c r="AD46" i="10"/>
  <c r="X46" i="10"/>
  <c r="T46" i="10"/>
  <c r="S46" i="10"/>
  <c r="E46" i="10" s="1"/>
  <c r="AD48" i="10"/>
  <c r="X48" i="10"/>
  <c r="T48" i="10"/>
  <c r="S48" i="10"/>
  <c r="E48" i="10" s="1"/>
  <c r="BA33" i="10"/>
  <c r="U49" i="10"/>
  <c r="T45" i="10"/>
  <c r="AD49" i="10"/>
  <c r="BC49" i="10"/>
  <c r="J49" i="10" s="1"/>
  <c r="AD51" i="10"/>
  <c r="X51" i="10"/>
  <c r="AY48" i="10"/>
  <c r="AZ48" i="10"/>
  <c r="X21" i="10"/>
  <c r="S21" i="10"/>
  <c r="E21" i="10" s="1"/>
  <c r="AN47" i="10"/>
  <c r="H13" i="8"/>
  <c r="H11" i="8"/>
  <c r="H15" i="8"/>
  <c r="AM47" i="10"/>
  <c r="AL47" i="10"/>
  <c r="U9" i="9"/>
  <c r="S9" i="9"/>
  <c r="V9" i="9"/>
  <c r="W16" i="10"/>
  <c r="Z16" i="10"/>
  <c r="Z45" i="10"/>
  <c r="W49" i="10"/>
  <c r="W45" i="10"/>
  <c r="U5" i="9"/>
  <c r="U21" i="9"/>
  <c r="U48" i="9"/>
  <c r="Z46" i="10"/>
  <c r="S38" i="9"/>
  <c r="U49" i="9"/>
  <c r="U38" i="9"/>
  <c r="S49" i="9"/>
  <c r="V38" i="9"/>
  <c r="V49" i="9"/>
  <c r="U23" i="9"/>
  <c r="S23" i="9"/>
  <c r="V23" i="9"/>
  <c r="V48" i="9"/>
  <c r="S48" i="9"/>
  <c r="U19" i="9"/>
  <c r="W19" i="9"/>
  <c r="S19" i="9"/>
  <c r="V19" i="9"/>
  <c r="S21" i="9"/>
  <c r="V21" i="9"/>
  <c r="U41" i="10"/>
  <c r="AN41" i="10"/>
  <c r="U42" i="9"/>
  <c r="S42" i="9"/>
  <c r="AL41" i="10"/>
  <c r="AM41" i="10"/>
  <c r="V42" i="9"/>
  <c r="V5" i="9"/>
  <c r="U35" i="9"/>
  <c r="S25" i="9"/>
  <c r="U25" i="9"/>
  <c r="V25" i="9"/>
  <c r="S35" i="9"/>
  <c r="V35" i="9"/>
  <c r="U7" i="9"/>
  <c r="S7" i="9"/>
  <c r="V7" i="9"/>
  <c r="Z7" i="10"/>
  <c r="X38" i="10"/>
  <c r="AD38" i="10"/>
  <c r="AR21" i="10"/>
  <c r="AQ21" i="10"/>
  <c r="AS21" i="10"/>
  <c r="AP21" i="10"/>
  <c r="S22" i="9"/>
  <c r="U22" i="9"/>
  <c r="V22" i="9"/>
  <c r="U29" i="9"/>
  <c r="S29" i="9"/>
  <c r="V29" i="9"/>
  <c r="U36" i="9"/>
  <c r="S36" i="9"/>
  <c r="V36" i="9"/>
  <c r="Z31" i="10"/>
  <c r="Z37" i="10"/>
  <c r="Z50" i="10"/>
  <c r="W48" i="10"/>
  <c r="Z48" i="10"/>
  <c r="V48" i="10"/>
  <c r="G48" i="10" s="1"/>
  <c r="BT58" i="3"/>
  <c r="DK22" i="12" l="1"/>
  <c r="EJ22" i="12"/>
  <c r="EJ43" i="12"/>
  <c r="DK43" i="12"/>
  <c r="DK31" i="12"/>
  <c r="EJ31" i="12"/>
  <c r="DK40" i="12"/>
  <c r="DM8" i="12"/>
  <c r="DN8" i="12" s="1"/>
  <c r="DK5" i="12"/>
  <c r="DK39" i="12"/>
  <c r="EJ39" i="12"/>
  <c r="EJ14" i="12"/>
  <c r="DK14" i="12"/>
  <c r="DK44" i="12"/>
  <c r="EJ44" i="12"/>
  <c r="DK36" i="12"/>
  <c r="DK12" i="12"/>
  <c r="EJ12" i="12"/>
  <c r="DK18" i="12"/>
  <c r="DK24" i="12"/>
  <c r="EJ24" i="12"/>
  <c r="EJ38" i="12"/>
  <c r="DK38" i="12"/>
  <c r="DK21" i="12"/>
  <c r="EF8" i="12"/>
  <c r="EF11" i="12"/>
  <c r="EF35" i="12"/>
  <c r="EF45" i="12"/>
  <c r="EF7" i="12"/>
  <c r="EF17" i="12"/>
  <c r="EF10" i="12"/>
  <c r="EF50" i="12"/>
  <c r="EF27" i="12"/>
  <c r="EF36" i="12"/>
  <c r="DK45" i="12"/>
  <c r="DK34" i="12"/>
  <c r="EJ34" i="12"/>
  <c r="DK37" i="12"/>
  <c r="DL10" i="12"/>
  <c r="EJ47" i="12"/>
  <c r="DK47" i="12"/>
  <c r="DK7" i="12"/>
  <c r="DL9" i="12"/>
  <c r="DK48" i="12"/>
  <c r="EJ48" i="12"/>
  <c r="DK23" i="12"/>
  <c r="EJ23" i="12"/>
  <c r="DK49" i="12"/>
  <c r="DL17" i="12"/>
  <c r="EK26" i="12"/>
  <c r="DL26" i="12"/>
  <c r="DK27" i="12"/>
  <c r="EJ29" i="12"/>
  <c r="DK29" i="12"/>
  <c r="DK15" i="12"/>
  <c r="EJ15" i="12"/>
  <c r="DK46" i="12"/>
  <c r="EJ46" i="12"/>
  <c r="DK16" i="12"/>
  <c r="DK20" i="12"/>
  <c r="DK11" i="12"/>
  <c r="DM13" i="12"/>
  <c r="EJ41" i="12"/>
  <c r="DK41" i="12"/>
  <c r="DK33" i="12"/>
  <c r="EJ33" i="12"/>
  <c r="DK30" i="12"/>
  <c r="DK25" i="12"/>
  <c r="DK35" i="12"/>
  <c r="DK32" i="12"/>
  <c r="DK50" i="12"/>
  <c r="DK42" i="12"/>
  <c r="EJ42" i="12"/>
  <c r="DK6" i="12"/>
  <c r="DL6" i="12" s="1"/>
  <c r="DL4" i="12"/>
  <c r="DK28" i="12"/>
  <c r="EJ28" i="12"/>
  <c r="DK19" i="12"/>
  <c r="J51" i="10"/>
  <c r="J28" i="10"/>
  <c r="W9" i="9"/>
  <c r="W21" i="10"/>
  <c r="W7" i="9"/>
  <c r="AF7" i="10"/>
  <c r="AF10" i="10"/>
  <c r="J26" i="10"/>
  <c r="J16" i="10"/>
  <c r="J27" i="10"/>
  <c r="F23" i="10"/>
  <c r="F47" i="10"/>
  <c r="BC13" i="10"/>
  <c r="AC10" i="15" s="1"/>
  <c r="AU47" i="10"/>
  <c r="V46" i="10"/>
  <c r="G46" i="10" s="1"/>
  <c r="V31" i="10"/>
  <c r="G31" i="10" s="1"/>
  <c r="V7" i="10"/>
  <c r="G7" i="10" s="1"/>
  <c r="V41" i="10"/>
  <c r="G41" i="10" s="1"/>
  <c r="V10" i="10"/>
  <c r="G10" i="10" s="1"/>
  <c r="AB10" i="10"/>
  <c r="V50" i="10"/>
  <c r="G50" i="10" s="1"/>
  <c r="AB50" i="10"/>
  <c r="AC43" i="13" s="1"/>
  <c r="V28" i="10"/>
  <c r="G28" i="10" s="1"/>
  <c r="V45" i="10"/>
  <c r="G45" i="10" s="1"/>
  <c r="K16" i="10"/>
  <c r="AS23" i="10"/>
  <c r="AS10" i="10"/>
  <c r="V49" i="10"/>
  <c r="G49" i="10" s="1"/>
  <c r="V21" i="10"/>
  <c r="G21" i="10" s="1"/>
  <c r="U45" i="10"/>
  <c r="V16" i="10"/>
  <c r="G16" i="10" s="1"/>
  <c r="U48" i="10"/>
  <c r="U7" i="10"/>
  <c r="W37" i="10"/>
  <c r="U28" i="10"/>
  <c r="Z21" i="10"/>
  <c r="U46" i="10"/>
  <c r="V37" i="10"/>
  <c r="G37" i="10" s="1"/>
  <c r="U50" i="10"/>
  <c r="U16" i="10"/>
  <c r="U37" i="10"/>
  <c r="AM10" i="10"/>
  <c r="AL23" i="10"/>
  <c r="K28" i="10"/>
  <c r="AM23" i="10"/>
  <c r="AQ45" i="10"/>
  <c r="AS31" i="10"/>
  <c r="AU23" i="10"/>
  <c r="AG45" i="10"/>
  <c r="K46" i="10"/>
  <c r="AN45" i="10"/>
  <c r="AU41" i="10"/>
  <c r="AL10" i="10"/>
  <c r="K33" i="10"/>
  <c r="AH26" i="10"/>
  <c r="AJ7" i="10"/>
  <c r="AL26" i="10"/>
  <c r="AR31" i="10"/>
  <c r="AJ26" i="10"/>
  <c r="K50" i="10"/>
  <c r="AN10" i="10"/>
  <c r="AH10" i="10"/>
  <c r="AR23" i="10"/>
  <c r="AG23" i="10"/>
  <c r="AQ10" i="10"/>
  <c r="AJ10" i="10"/>
  <c r="AH23" i="10"/>
  <c r="AU10" i="10"/>
  <c r="AJ23" i="10"/>
  <c r="AK23" i="10"/>
  <c r="I23" i="10" s="1"/>
  <c r="AP10" i="10"/>
  <c r="AR10" i="10"/>
  <c r="AK10" i="10"/>
  <c r="I10" i="10" s="1"/>
  <c r="AI10" i="10"/>
  <c r="AG10" i="10"/>
  <c r="AI23" i="10"/>
  <c r="AN23" i="10"/>
  <c r="AP23" i="10"/>
  <c r="U31" i="10"/>
  <c r="AL45" i="10"/>
  <c r="AS45" i="10"/>
  <c r="AI7" i="10"/>
  <c r="AM45" i="10"/>
  <c r="AU45" i="10"/>
  <c r="H45" i="10" s="1"/>
  <c r="K36" i="10"/>
  <c r="K27" i="10"/>
  <c r="K51" i="10"/>
  <c r="K49" i="10"/>
  <c r="AR26" i="10"/>
  <c r="AN26" i="10"/>
  <c r="AR13" i="10"/>
  <c r="AS13" i="10"/>
  <c r="AR45" i="10"/>
  <c r="AF45" i="10"/>
  <c r="AK26" i="10"/>
  <c r="I26" i="10" s="1"/>
  <c r="AU26" i="10"/>
  <c r="AS26" i="10"/>
  <c r="AP13" i="10"/>
  <c r="AI26" i="10"/>
  <c r="AM26" i="10"/>
  <c r="AP45" i="10"/>
  <c r="AH45" i="10"/>
  <c r="AG26" i="10"/>
  <c r="AQ26" i="10"/>
  <c r="AM7" i="10"/>
  <c r="AN7" i="10"/>
  <c r="AS33" i="10"/>
  <c r="AP33" i="10"/>
  <c r="AK7" i="10"/>
  <c r="I7" i="10" s="1"/>
  <c r="AH7" i="10"/>
  <c r="AP7" i="10"/>
  <c r="AR7" i="10"/>
  <c r="AS7" i="10"/>
  <c r="K13" i="10"/>
  <c r="AQ24" i="10"/>
  <c r="AP24" i="10"/>
  <c r="AS24" i="10"/>
  <c r="AR24" i="10"/>
  <c r="AQ31" i="10"/>
  <c r="AU7" i="10"/>
  <c r="AL7" i="10"/>
  <c r="AQ7" i="10"/>
  <c r="AR33" i="10"/>
  <c r="AG7" i="10"/>
  <c r="K45" i="10"/>
  <c r="K24" i="10"/>
  <c r="AS27" i="10"/>
  <c r="AN27" i="10"/>
  <c r="AJ27" i="10"/>
  <c r="AR27" i="10"/>
  <c r="AM27" i="10"/>
  <c r="AI27" i="10"/>
  <c r="AQ27" i="10"/>
  <c r="AL27" i="10"/>
  <c r="AH27" i="10"/>
  <c r="AG27" i="10"/>
  <c r="AK27" i="10"/>
  <c r="I27" i="10" s="1"/>
  <c r="AU27" i="10"/>
  <c r="AP27" i="10"/>
  <c r="AI45" i="10"/>
  <c r="AK45" i="10"/>
  <c r="I45" i="10" s="1"/>
  <c r="AQ16" i="10"/>
  <c r="AL16" i="10"/>
  <c r="AH16" i="10"/>
  <c r="AU16" i="10"/>
  <c r="AP16" i="10"/>
  <c r="AK16" i="10"/>
  <c r="I16" i="10" s="1"/>
  <c r="AG16" i="10"/>
  <c r="AS16" i="10"/>
  <c r="AN16" i="10"/>
  <c r="AJ16" i="10"/>
  <c r="AF16" i="10"/>
  <c r="AI16" i="10"/>
  <c r="AM16" i="10"/>
  <c r="AR16" i="10"/>
  <c r="AQ46" i="10"/>
  <c r="AL46" i="10"/>
  <c r="AH46" i="10"/>
  <c r="AS46" i="10"/>
  <c r="AM46" i="10"/>
  <c r="AG46" i="10"/>
  <c r="AR46" i="10"/>
  <c r="AK46" i="10"/>
  <c r="I46" i="10" s="1"/>
  <c r="AF46" i="10"/>
  <c r="AP46" i="10"/>
  <c r="AJ46" i="10"/>
  <c r="AN46" i="10"/>
  <c r="AU46" i="10"/>
  <c r="H46" i="10" s="1"/>
  <c r="AI46" i="10"/>
  <c r="AQ50" i="10"/>
  <c r="AL50" i="10"/>
  <c r="AH50" i="10"/>
  <c r="AS50" i="10"/>
  <c r="AM50" i="10"/>
  <c r="AG50" i="10"/>
  <c r="AP50" i="10"/>
  <c r="AJ50" i="10"/>
  <c r="AR50" i="10"/>
  <c r="AK50" i="10"/>
  <c r="I50" i="10" s="1"/>
  <c r="AF50" i="10"/>
  <c r="AU50" i="10"/>
  <c r="AN50" i="10"/>
  <c r="AI50" i="10"/>
  <c r="K48" i="10"/>
  <c r="AQ51" i="10"/>
  <c r="AL51" i="10"/>
  <c r="AH51" i="10"/>
  <c r="AU51" i="10"/>
  <c r="H51" i="10" s="1"/>
  <c r="AN51" i="10"/>
  <c r="AI51" i="10"/>
  <c r="AS51" i="10"/>
  <c r="AM51" i="10"/>
  <c r="AG51" i="10"/>
  <c r="AJ51" i="10"/>
  <c r="AP51" i="10"/>
  <c r="AR51" i="10"/>
  <c r="AF51" i="10"/>
  <c r="AK51" i="10"/>
  <c r="I51" i="10" s="1"/>
  <c r="K37" i="10"/>
  <c r="AQ48" i="10"/>
  <c r="AL48" i="10"/>
  <c r="AH48" i="10"/>
  <c r="AU48" i="10"/>
  <c r="AP48" i="10"/>
  <c r="AK48" i="10"/>
  <c r="I48" i="10" s="1"/>
  <c r="AG48" i="10"/>
  <c r="AS48" i="10"/>
  <c r="AN48" i="10"/>
  <c r="AJ48" i="10"/>
  <c r="AF48" i="10"/>
  <c r="AR48" i="10"/>
  <c r="AM48" i="10"/>
  <c r="AI48" i="10"/>
  <c r="AP36" i="10"/>
  <c r="AS36" i="10"/>
  <c r="AR36" i="10"/>
  <c r="AQ36" i="10"/>
  <c r="AU37" i="10"/>
  <c r="AP37" i="10"/>
  <c r="AK37" i="10"/>
  <c r="I37" i="10" s="1"/>
  <c r="AG37" i="10"/>
  <c r="AR37" i="10"/>
  <c r="AS37" i="10"/>
  <c r="AN37" i="10"/>
  <c r="AJ37" i="10"/>
  <c r="AF37" i="10"/>
  <c r="AM37" i="10"/>
  <c r="AI37" i="10"/>
  <c r="AQ37" i="10"/>
  <c r="AL37" i="10"/>
  <c r="AH37" i="10"/>
  <c r="AU49" i="10"/>
  <c r="H49" i="10" s="1"/>
  <c r="AP49" i="10"/>
  <c r="AK49" i="10"/>
  <c r="I49" i="10" s="1"/>
  <c r="AG49" i="10"/>
  <c r="AN49" i="10"/>
  <c r="AI49" i="10"/>
  <c r="AS49" i="10"/>
  <c r="AM49" i="10"/>
  <c r="AH49" i="10"/>
  <c r="AL49" i="10"/>
  <c r="AR49" i="10"/>
  <c r="AF49" i="10"/>
  <c r="AJ49" i="10"/>
  <c r="AQ49" i="10"/>
  <c r="AR28" i="10"/>
  <c r="AM28" i="10"/>
  <c r="AI28" i="10"/>
  <c r="AQ28" i="10"/>
  <c r="AL28" i="10"/>
  <c r="AH28" i="10"/>
  <c r="AN28" i="10"/>
  <c r="AF28" i="10"/>
  <c r="AS28" i="10"/>
  <c r="AJ28" i="10"/>
  <c r="AU28" i="10"/>
  <c r="AK28" i="10"/>
  <c r="I28" i="10" s="1"/>
  <c r="AP28" i="10"/>
  <c r="AG28" i="10"/>
  <c r="K41" i="10"/>
  <c r="K26" i="10"/>
  <c r="Y16" i="10"/>
  <c r="W5" i="9"/>
  <c r="Y10" i="10"/>
  <c r="Y46" i="10"/>
  <c r="Y45" i="10"/>
  <c r="Y49" i="10"/>
  <c r="Y41" i="10"/>
  <c r="AB48" i="10"/>
  <c r="Z10" i="10"/>
  <c r="Z41" i="10"/>
  <c r="Y7" i="10"/>
  <c r="U21" i="10"/>
  <c r="AS38" i="10"/>
  <c r="AN38" i="10"/>
  <c r="AJ38" i="10"/>
  <c r="AF38" i="10"/>
  <c r="AR38" i="10"/>
  <c r="AM38" i="10"/>
  <c r="AI38" i="10"/>
  <c r="AU38" i="10"/>
  <c r="H38" i="10" s="1"/>
  <c r="AP38" i="10"/>
  <c r="AK38" i="10"/>
  <c r="I38" i="10" s="1"/>
  <c r="AG38" i="10"/>
  <c r="AQ38" i="10"/>
  <c r="AL38" i="10"/>
  <c r="AH38" i="10"/>
  <c r="Y31" i="10"/>
  <c r="Y50" i="10"/>
  <c r="Y48" i="10"/>
  <c r="BQ58" i="3"/>
  <c r="DM4" i="12" l="1"/>
  <c r="EK42" i="12"/>
  <c r="DL42" i="12"/>
  <c r="DL32" i="12"/>
  <c r="DL33" i="12"/>
  <c r="EK33" i="12"/>
  <c r="DN13" i="12"/>
  <c r="DL46" i="12"/>
  <c r="EK46" i="12"/>
  <c r="DL48" i="12"/>
  <c r="EK48" i="12"/>
  <c r="DM10" i="12"/>
  <c r="EK28" i="12"/>
  <c r="DL28" i="12"/>
  <c r="DM6" i="12"/>
  <c r="DL50" i="12"/>
  <c r="DL35" i="12"/>
  <c r="DL11" i="12"/>
  <c r="DL16" i="12"/>
  <c r="EK15" i="12"/>
  <c r="DL15" i="12"/>
  <c r="DL27" i="12"/>
  <c r="DM17" i="12"/>
  <c r="DL23" i="12"/>
  <c r="EK23" i="12"/>
  <c r="DM9" i="12"/>
  <c r="DL37" i="12"/>
  <c r="DL19" i="12"/>
  <c r="DL25" i="12"/>
  <c r="DL20" i="12"/>
  <c r="DL29" i="12"/>
  <c r="EK29" i="12"/>
  <c r="EL26" i="12"/>
  <c r="DM26" i="12"/>
  <c r="DL49" i="12"/>
  <c r="DL7" i="12"/>
  <c r="EK38" i="12"/>
  <c r="DL38" i="12"/>
  <c r="DL14" i="12"/>
  <c r="EK14" i="12"/>
  <c r="DL5" i="12"/>
  <c r="DL43" i="12"/>
  <c r="EK43" i="12"/>
  <c r="DL18" i="12"/>
  <c r="DL36" i="12"/>
  <c r="DL40" i="12"/>
  <c r="EK34" i="12"/>
  <c r="DL34" i="12"/>
  <c r="DL30" i="12"/>
  <c r="EK41" i="12"/>
  <c r="DL41" i="12"/>
  <c r="DL47" i="12"/>
  <c r="EK47" i="12"/>
  <c r="DL45" i="12"/>
  <c r="DL21" i="12"/>
  <c r="DL24" i="12"/>
  <c r="EK24" i="12"/>
  <c r="DL12" i="12"/>
  <c r="EK12" i="12"/>
  <c r="DL44" i="12"/>
  <c r="EK44" i="12"/>
  <c r="DL39" i="12"/>
  <c r="EK39" i="12"/>
  <c r="DO8" i="12"/>
  <c r="DP8" i="12" s="1"/>
  <c r="DL31" i="12"/>
  <c r="EK31" i="12"/>
  <c r="DL22" i="12"/>
  <c r="EK22" i="12"/>
  <c r="AC15" i="13"/>
  <c r="AC39" i="13"/>
  <c r="J13" i="10"/>
  <c r="H48" i="10"/>
  <c r="H47" i="10"/>
  <c r="M47" i="10" s="1"/>
  <c r="N47" i="10" s="1"/>
  <c r="H37" i="10"/>
  <c r="H27" i="10"/>
  <c r="H50" i="10"/>
  <c r="H16" i="10"/>
  <c r="H28" i="10"/>
  <c r="H7" i="10"/>
  <c r="AC2" i="14"/>
  <c r="H26" i="10"/>
  <c r="H10" i="10"/>
  <c r="H41" i="10"/>
  <c r="H23" i="10"/>
  <c r="F10" i="10"/>
  <c r="F50" i="10"/>
  <c r="F48" i="10"/>
  <c r="AB41" i="10"/>
  <c r="AC38" i="13" s="1"/>
  <c r="AB46" i="10"/>
  <c r="AB31" i="10"/>
  <c r="AC36" i="13" s="1"/>
  <c r="AB7" i="10"/>
  <c r="AB45" i="10"/>
  <c r="AC47" i="13" s="1"/>
  <c r="AB16" i="10"/>
  <c r="AB49" i="10"/>
  <c r="AC49" i="13" s="1"/>
  <c r="Y28" i="10"/>
  <c r="AB21" i="10"/>
  <c r="AC34" i="13" s="1"/>
  <c r="AB37" i="10"/>
  <c r="AC40" i="13" s="1"/>
  <c r="Y21" i="10"/>
  <c r="Y37" i="10"/>
  <c r="AB28" i="10"/>
  <c r="Z28" i="10"/>
  <c r="H6" i="8"/>
  <c r="H31" i="8"/>
  <c r="EL39" i="12" l="1"/>
  <c r="DM39" i="12"/>
  <c r="DM18" i="12"/>
  <c r="DM27" i="12"/>
  <c r="DM41" i="12"/>
  <c r="EL41" i="12"/>
  <c r="EL34" i="12"/>
  <c r="DM34" i="12"/>
  <c r="DM36" i="12"/>
  <c r="DM7" i="12"/>
  <c r="DM49" i="12"/>
  <c r="EL29" i="12"/>
  <c r="DM29" i="12"/>
  <c r="DM25" i="12"/>
  <c r="DM37" i="12"/>
  <c r="DM23" i="12"/>
  <c r="EL23" i="12"/>
  <c r="DM16" i="12"/>
  <c r="DM35" i="12"/>
  <c r="DN6" i="12"/>
  <c r="DN10" i="12"/>
  <c r="EL46" i="12"/>
  <c r="DM46" i="12"/>
  <c r="DM33" i="12"/>
  <c r="EL33" i="12"/>
  <c r="DM31" i="12"/>
  <c r="EL12" i="12"/>
  <c r="DM12" i="12"/>
  <c r="DM47" i="12"/>
  <c r="DM42" i="12"/>
  <c r="EL42" i="12"/>
  <c r="EL22" i="12"/>
  <c r="DM22" i="12"/>
  <c r="DQ8" i="12"/>
  <c r="EL44" i="12"/>
  <c r="DM44" i="12"/>
  <c r="DM24" i="12"/>
  <c r="EL24" i="12"/>
  <c r="DM45" i="12"/>
  <c r="DM43" i="12"/>
  <c r="EL43" i="12"/>
  <c r="DM14" i="12"/>
  <c r="DN26" i="12"/>
  <c r="EM26" i="12"/>
  <c r="DM20" i="12"/>
  <c r="EL15" i="12"/>
  <c r="DM15" i="12"/>
  <c r="DM28" i="12"/>
  <c r="EL28" i="12"/>
  <c r="DM21" i="12"/>
  <c r="DM30" i="12"/>
  <c r="DM40" i="12"/>
  <c r="DM5" i="12"/>
  <c r="DM38" i="12"/>
  <c r="EL38" i="12"/>
  <c r="DM19" i="12"/>
  <c r="DN9" i="12"/>
  <c r="DN17" i="12"/>
  <c r="DM11" i="12"/>
  <c r="DN11" i="12" s="1"/>
  <c r="DM50" i="12"/>
  <c r="DM48" i="12"/>
  <c r="EL48" i="12"/>
  <c r="DO13" i="12"/>
  <c r="DM32" i="12"/>
  <c r="DN4" i="12"/>
  <c r="M48" i="10"/>
  <c r="N48" i="10" s="1"/>
  <c r="M50" i="10"/>
  <c r="N50" i="10" s="1"/>
  <c r="F37" i="10"/>
  <c r="M37" i="10" s="1"/>
  <c r="N37" i="10" s="1"/>
  <c r="F41" i="10"/>
  <c r="M41" i="10" s="1"/>
  <c r="N41" i="10" s="1"/>
  <c r="F21" i="10"/>
  <c r="F49" i="10"/>
  <c r="M49" i="10" s="1"/>
  <c r="N49" i="10" s="1"/>
  <c r="F31" i="10"/>
  <c r="F45" i="10"/>
  <c r="M45" i="10" s="1"/>
  <c r="N45" i="10" s="1"/>
  <c r="F28" i="10"/>
  <c r="M28" i="10" s="1"/>
  <c r="N28" i="10" s="1"/>
  <c r="F7" i="10"/>
  <c r="F16" i="10"/>
  <c r="M16" i="10" s="1"/>
  <c r="N16" i="10" s="1"/>
  <c r="F46" i="10"/>
  <c r="M46" i="10" s="1"/>
  <c r="N46" i="10" s="1"/>
  <c r="AY21" i="10"/>
  <c r="BC21" i="10"/>
  <c r="AC8" i="15" s="1"/>
  <c r="BA21" i="10"/>
  <c r="AZ21" i="10"/>
  <c r="DN32" i="12" l="1"/>
  <c r="DN21" i="12"/>
  <c r="EM15" i="12"/>
  <c r="DN15" i="12"/>
  <c r="DN12" i="12"/>
  <c r="EM12" i="12"/>
  <c r="DN48" i="12"/>
  <c r="DO11" i="12"/>
  <c r="DP11" i="12" s="1"/>
  <c r="DO9" i="12"/>
  <c r="DN38" i="12"/>
  <c r="EM38" i="12"/>
  <c r="DN40" i="12"/>
  <c r="DO26" i="12"/>
  <c r="EN26" i="12"/>
  <c r="DN43" i="12"/>
  <c r="EM43" i="12"/>
  <c r="DN24" i="12"/>
  <c r="EM24" i="12"/>
  <c r="DR8" i="12"/>
  <c r="DN42" i="12"/>
  <c r="EM42" i="12"/>
  <c r="DN33" i="12"/>
  <c r="EM33" i="12"/>
  <c r="DO10" i="12"/>
  <c r="EM23" i="12"/>
  <c r="DN23" i="12"/>
  <c r="DN25" i="12"/>
  <c r="DN49" i="12"/>
  <c r="DN36" i="12"/>
  <c r="DN41" i="12"/>
  <c r="EM41" i="12"/>
  <c r="DN18" i="12"/>
  <c r="DN35" i="12"/>
  <c r="DN50" i="12"/>
  <c r="DN5" i="12"/>
  <c r="DN30" i="12"/>
  <c r="DN20" i="12"/>
  <c r="DN44" i="12"/>
  <c r="DN22" i="12"/>
  <c r="EM22" i="12"/>
  <c r="DN31" i="12"/>
  <c r="DN46" i="12"/>
  <c r="EM46" i="12"/>
  <c r="DN16" i="12"/>
  <c r="DN37" i="12"/>
  <c r="EM29" i="12"/>
  <c r="DN29" i="12"/>
  <c r="DN7" i="12"/>
  <c r="DN34" i="12"/>
  <c r="EM34" i="12"/>
  <c r="DN27" i="12"/>
  <c r="EM39" i="12"/>
  <c r="DN39" i="12"/>
  <c r="DO4" i="12"/>
  <c r="DP13" i="12"/>
  <c r="DO17" i="12"/>
  <c r="DN19" i="12"/>
  <c r="EM28" i="12"/>
  <c r="DN28" i="12"/>
  <c r="DN14" i="12"/>
  <c r="DN45" i="12"/>
  <c r="DN47" i="12"/>
  <c r="DO6" i="12"/>
  <c r="J21" i="10"/>
  <c r="K21" i="10"/>
  <c r="B4" i="12"/>
  <c r="B5" i="12" s="1"/>
  <c r="DP4" i="12" l="1"/>
  <c r="DO7" i="12"/>
  <c r="DO16" i="12"/>
  <c r="DO44" i="12"/>
  <c r="DO18" i="12"/>
  <c r="DO25" i="12"/>
  <c r="DP10" i="12"/>
  <c r="EN42" i="12"/>
  <c r="DO42" i="12"/>
  <c r="EN24" i="12"/>
  <c r="DO24" i="12"/>
  <c r="DP26" i="12"/>
  <c r="DO38" i="12"/>
  <c r="EN38" i="12"/>
  <c r="DQ11" i="12"/>
  <c r="DO12" i="12"/>
  <c r="EN12" i="12"/>
  <c r="DO21" i="12"/>
  <c r="DO45" i="12"/>
  <c r="DO27" i="12"/>
  <c r="DO31" i="12"/>
  <c r="DO30" i="12"/>
  <c r="DO50" i="12"/>
  <c r="DO36" i="12"/>
  <c r="DP17" i="12"/>
  <c r="DO19" i="12"/>
  <c r="DO39" i="12"/>
  <c r="EN39" i="12"/>
  <c r="DO37" i="12"/>
  <c r="DO5" i="12"/>
  <c r="DO35" i="12"/>
  <c r="EN23" i="12"/>
  <c r="DO23" i="12"/>
  <c r="DO15" i="12"/>
  <c r="EN15" i="12"/>
  <c r="DO32" i="12"/>
  <c r="EN28" i="12"/>
  <c r="DO28" i="12"/>
  <c r="DO34" i="12"/>
  <c r="EN34" i="12"/>
  <c r="DO29" i="12"/>
  <c r="EN29" i="12"/>
  <c r="DP6" i="12"/>
  <c r="DO47" i="12"/>
  <c r="DO14" i="12"/>
  <c r="DQ13" i="12"/>
  <c r="EN46" i="12"/>
  <c r="DO46" i="12"/>
  <c r="DO22" i="12"/>
  <c r="EN22" i="12"/>
  <c r="DO20" i="12"/>
  <c r="DO41" i="12"/>
  <c r="EN41" i="12"/>
  <c r="DO49" i="12"/>
  <c r="DO33" i="12"/>
  <c r="EN33" i="12"/>
  <c r="DS8" i="12"/>
  <c r="DT8" i="12" s="1"/>
  <c r="EN43" i="12"/>
  <c r="DO43" i="12"/>
  <c r="DO40" i="12"/>
  <c r="DP9" i="12"/>
  <c r="DO48" i="12"/>
  <c r="DG3" i="12"/>
  <c r="EF3" i="12"/>
  <c r="DP36" i="12" l="1"/>
  <c r="DP27" i="12"/>
  <c r="DP42" i="12"/>
  <c r="EO42" i="12"/>
  <c r="DP44" i="12"/>
  <c r="DQ9" i="12"/>
  <c r="EO33" i="12"/>
  <c r="DP33" i="12"/>
  <c r="DP22" i="12"/>
  <c r="DP47" i="12"/>
  <c r="DP29" i="12"/>
  <c r="EO29" i="12"/>
  <c r="DP15" i="12"/>
  <c r="DP37" i="12"/>
  <c r="DR11" i="12"/>
  <c r="EG8" i="12"/>
  <c r="EG4" i="12"/>
  <c r="EG5" i="12"/>
  <c r="EG27" i="12"/>
  <c r="EG50" i="12"/>
  <c r="EG7" i="12"/>
  <c r="EG45" i="12"/>
  <c r="EG49" i="12"/>
  <c r="EG16" i="12"/>
  <c r="EG19" i="12"/>
  <c r="EG36" i="12"/>
  <c r="EG35" i="12"/>
  <c r="EG32" i="12"/>
  <c r="EG17" i="12"/>
  <c r="EG10" i="12"/>
  <c r="EG11" i="12"/>
  <c r="EG18" i="12"/>
  <c r="DP40" i="12"/>
  <c r="DP20" i="12"/>
  <c r="DP46" i="12"/>
  <c r="EO46" i="12"/>
  <c r="DP14" i="12"/>
  <c r="EO23" i="12"/>
  <c r="DP23" i="12"/>
  <c r="DP5" i="12"/>
  <c r="DP50" i="12"/>
  <c r="DP31" i="12"/>
  <c r="DP24" i="12"/>
  <c r="EO24" i="12"/>
  <c r="DP16" i="12"/>
  <c r="DP43" i="12"/>
  <c r="EO43" i="12"/>
  <c r="EO28" i="12"/>
  <c r="DP28" i="12"/>
  <c r="DP19" i="12"/>
  <c r="DP30" i="12"/>
  <c r="DP25" i="12"/>
  <c r="EO41" i="12"/>
  <c r="DP41" i="12"/>
  <c r="DR13" i="12"/>
  <c r="DP35" i="12"/>
  <c r="DP21" i="12"/>
  <c r="DQ26" i="12"/>
  <c r="DP7" i="12"/>
  <c r="DP48" i="12"/>
  <c r="DU8" i="12"/>
  <c r="DP49" i="12"/>
  <c r="DQ6" i="12"/>
  <c r="EO34" i="12"/>
  <c r="DP34" i="12"/>
  <c r="DP32" i="12"/>
  <c r="EO39" i="12"/>
  <c r="DP39" i="12"/>
  <c r="DQ17" i="12"/>
  <c r="DR17" i="12" s="1"/>
  <c r="DP45" i="12"/>
  <c r="DP12" i="12"/>
  <c r="EO12" i="12"/>
  <c r="EO38" i="12"/>
  <c r="DP38" i="12"/>
  <c r="DQ10" i="12"/>
  <c r="DP18" i="12"/>
  <c r="DQ4" i="12"/>
  <c r="DR4" i="12" s="1"/>
  <c r="DH3" i="12"/>
  <c r="EG3" i="12"/>
  <c r="DS4" i="12" l="1"/>
  <c r="DT4" i="12" s="1"/>
  <c r="DQ12" i="12"/>
  <c r="EP12" i="12"/>
  <c r="DQ23" i="12"/>
  <c r="EP23" i="12"/>
  <c r="DQ20" i="12"/>
  <c r="DQ15" i="12"/>
  <c r="EP38" i="12"/>
  <c r="DQ38" i="12"/>
  <c r="DS17" i="12"/>
  <c r="DT17" i="12" s="1"/>
  <c r="DU17" i="12" s="1"/>
  <c r="DQ32" i="12"/>
  <c r="DR6" i="12"/>
  <c r="DV8" i="12"/>
  <c r="DQ7" i="12"/>
  <c r="DQ21" i="12"/>
  <c r="DS13" i="12"/>
  <c r="DQ25" i="12"/>
  <c r="DQ19" i="12"/>
  <c r="DQ43" i="12"/>
  <c r="EP43" i="12"/>
  <c r="DQ24" i="12"/>
  <c r="EP24" i="12"/>
  <c r="DQ50" i="12"/>
  <c r="DQ40" i="12"/>
  <c r="DS11" i="12"/>
  <c r="DQ44" i="12"/>
  <c r="DQ27" i="12"/>
  <c r="DR10" i="12"/>
  <c r="DQ47" i="12"/>
  <c r="DQ33" i="12"/>
  <c r="EP33" i="12"/>
  <c r="EH17" i="12"/>
  <c r="EH8" i="12"/>
  <c r="EH4" i="12"/>
  <c r="EH7" i="12"/>
  <c r="EH50" i="12"/>
  <c r="EH13" i="12"/>
  <c r="EH19" i="12"/>
  <c r="EH45" i="12"/>
  <c r="EH5" i="12"/>
  <c r="EH37" i="12"/>
  <c r="EH11" i="12"/>
  <c r="EH32" i="12"/>
  <c r="EH18" i="12"/>
  <c r="EH36" i="12"/>
  <c r="EH40" i="12"/>
  <c r="EH16" i="12"/>
  <c r="EH49" i="12"/>
  <c r="EH35" i="12"/>
  <c r="EH10" i="12"/>
  <c r="EH27" i="12"/>
  <c r="EH6" i="12"/>
  <c r="DQ18" i="12"/>
  <c r="DQ39" i="12"/>
  <c r="EP39" i="12"/>
  <c r="DQ34" i="12"/>
  <c r="EP34" i="12"/>
  <c r="DQ49" i="12"/>
  <c r="DQ41" i="12"/>
  <c r="EP41" i="12"/>
  <c r="DQ30" i="12"/>
  <c r="DQ28" i="12"/>
  <c r="EP28" i="12"/>
  <c r="DQ46" i="12"/>
  <c r="EP46" i="12"/>
  <c r="DQ22" i="12"/>
  <c r="DQ36" i="12"/>
  <c r="DQ45" i="12"/>
  <c r="DQ48" i="12"/>
  <c r="DR26" i="12"/>
  <c r="DQ35" i="12"/>
  <c r="DQ16" i="12"/>
  <c r="DQ31" i="12"/>
  <c r="DQ5" i="12"/>
  <c r="DQ14" i="12"/>
  <c r="DQ37" i="12"/>
  <c r="EP29" i="12"/>
  <c r="DQ29" i="12"/>
  <c r="DR9" i="12"/>
  <c r="EP42" i="12"/>
  <c r="DQ42" i="12"/>
  <c r="DI3" i="12"/>
  <c r="EH3" i="12"/>
  <c r="DS9" i="12" l="1"/>
  <c r="DR42" i="12"/>
  <c r="EQ42" i="12"/>
  <c r="DR29" i="12"/>
  <c r="EQ29" i="12"/>
  <c r="DR31" i="12"/>
  <c r="DR48" i="12"/>
  <c r="DR36" i="12"/>
  <c r="DR47" i="12"/>
  <c r="DR27" i="12"/>
  <c r="DT11" i="12"/>
  <c r="DR50" i="12"/>
  <c r="DR43" i="12"/>
  <c r="EQ43" i="12"/>
  <c r="DR25" i="12"/>
  <c r="DW8" i="12"/>
  <c r="DR32" i="12"/>
  <c r="DR20" i="12"/>
  <c r="DR12" i="12"/>
  <c r="EI13" i="12"/>
  <c r="EI4" i="12"/>
  <c r="EI10" i="12"/>
  <c r="EI9" i="12"/>
  <c r="EI17" i="12"/>
  <c r="EI16" i="12"/>
  <c r="EI27" i="12"/>
  <c r="EI5" i="12"/>
  <c r="EI40" i="12"/>
  <c r="EI11" i="12"/>
  <c r="EI20" i="12"/>
  <c r="EI45" i="12"/>
  <c r="EI18" i="12"/>
  <c r="EI50" i="12"/>
  <c r="EI19" i="12"/>
  <c r="EI6" i="12"/>
  <c r="EI36" i="12"/>
  <c r="EI7" i="12"/>
  <c r="EI32" i="12"/>
  <c r="EI30" i="12"/>
  <c r="EI8" i="12"/>
  <c r="EI49" i="12"/>
  <c r="EI37" i="12"/>
  <c r="EI35" i="12"/>
  <c r="DR37" i="12"/>
  <c r="DS26" i="12"/>
  <c r="DR22" i="12"/>
  <c r="EQ28" i="12"/>
  <c r="DR28" i="12"/>
  <c r="DR41" i="12"/>
  <c r="EQ41" i="12"/>
  <c r="DR34" i="12"/>
  <c r="EQ34" i="12"/>
  <c r="DR18" i="12"/>
  <c r="DS18" i="12" s="1"/>
  <c r="DR21" i="12"/>
  <c r="DR38" i="12"/>
  <c r="EQ38" i="12"/>
  <c r="DR14" i="12"/>
  <c r="DR35" i="12"/>
  <c r="DR46" i="12"/>
  <c r="EQ46" i="12"/>
  <c r="DR30" i="12"/>
  <c r="DR49" i="12"/>
  <c r="DR39" i="12"/>
  <c r="EQ39" i="12"/>
  <c r="DR44" i="12"/>
  <c r="DR40" i="12"/>
  <c r="DR7" i="12"/>
  <c r="DR5" i="12"/>
  <c r="DR16" i="12"/>
  <c r="DR45" i="12"/>
  <c r="EQ33" i="12"/>
  <c r="DR33" i="12"/>
  <c r="DS10" i="12"/>
  <c r="DR24" i="12"/>
  <c r="EQ24" i="12"/>
  <c r="DR19" i="12"/>
  <c r="DT13" i="12"/>
  <c r="DS6" i="12"/>
  <c r="DV17" i="12"/>
  <c r="DR15" i="12"/>
  <c r="DR23" i="12"/>
  <c r="EQ23" i="12"/>
  <c r="DU4" i="12"/>
  <c r="DJ3" i="12"/>
  <c r="EI3" i="12"/>
  <c r="BA31" i="10"/>
  <c r="AZ31" i="10"/>
  <c r="AY31" i="10"/>
  <c r="AK13" i="10"/>
  <c r="I13" i="10" s="1"/>
  <c r="AJ13" i="10"/>
  <c r="AI13" i="10"/>
  <c r="AG13" i="10"/>
  <c r="AX15" i="10"/>
  <c r="AW15" i="10"/>
  <c r="R15" i="10"/>
  <c r="AE15" i="10" s="1"/>
  <c r="Q15" i="10"/>
  <c r="BA7" i="10"/>
  <c r="AZ7" i="10"/>
  <c r="AY7" i="10"/>
  <c r="AX19" i="10"/>
  <c r="AW19" i="10"/>
  <c r="R19" i="10"/>
  <c r="AE19" i="10" s="1"/>
  <c r="Q19" i="10"/>
  <c r="AK21" i="10"/>
  <c r="I21" i="10" s="1"/>
  <c r="AJ21" i="10"/>
  <c r="AI21" i="10"/>
  <c r="AG21" i="10"/>
  <c r="BA10" i="10"/>
  <c r="AZ10" i="10"/>
  <c r="AY10" i="10"/>
  <c r="BA23" i="10"/>
  <c r="AZ23" i="10"/>
  <c r="AY23" i="10"/>
  <c r="AX17" i="10"/>
  <c r="AW17" i="10"/>
  <c r="BA17" i="10" s="1"/>
  <c r="R17" i="10"/>
  <c r="AE17" i="10" s="1"/>
  <c r="Q17" i="10"/>
  <c r="AX20" i="10"/>
  <c r="AW20" i="10"/>
  <c r="BA20" i="10" s="1"/>
  <c r="R20" i="10"/>
  <c r="AE20" i="10" s="1"/>
  <c r="Q20" i="10"/>
  <c r="X20" i="10" s="1"/>
  <c r="AK36" i="10"/>
  <c r="I36" i="10" s="1"/>
  <c r="AJ36" i="10"/>
  <c r="AI36" i="10"/>
  <c r="AG36" i="10"/>
  <c r="BA38" i="10"/>
  <c r="AZ38" i="10"/>
  <c r="AY38" i="10"/>
  <c r="BA29" i="10"/>
  <c r="AZ29" i="10"/>
  <c r="AY29" i="10"/>
  <c r="R58" i="3"/>
  <c r="E260" i="2"/>
  <c r="C251" i="2"/>
  <c r="F250" i="2"/>
  <c r="E250" i="2"/>
  <c r="C250" i="2"/>
  <c r="E248" i="2"/>
  <c r="C239" i="2"/>
  <c r="F238" i="2"/>
  <c r="E238" i="2"/>
  <c r="C238" i="2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7" i="1" s="1"/>
  <c r="A28" i="1" s="1"/>
  <c r="DS15" i="12" l="1"/>
  <c r="DS45" i="12"/>
  <c r="DS7" i="12"/>
  <c r="DS44" i="12"/>
  <c r="DS46" i="12"/>
  <c r="ER46" i="12"/>
  <c r="DS28" i="12"/>
  <c r="ER28" i="12"/>
  <c r="DS12" i="12"/>
  <c r="DS27" i="12"/>
  <c r="DV4" i="12"/>
  <c r="DT6" i="12"/>
  <c r="DS19" i="12"/>
  <c r="DT10" i="12"/>
  <c r="DS40" i="12"/>
  <c r="DS30" i="12"/>
  <c r="DS35" i="12"/>
  <c r="ER34" i="12"/>
  <c r="DS34" i="12"/>
  <c r="DT26" i="12"/>
  <c r="DU26" i="12" s="1"/>
  <c r="DS32" i="12"/>
  <c r="DS25" i="12"/>
  <c r="DS31" i="12"/>
  <c r="DS42" i="12"/>
  <c r="ER42" i="12"/>
  <c r="DS14" i="12"/>
  <c r="DS21" i="12"/>
  <c r="DS50" i="12"/>
  <c r="DS36" i="12"/>
  <c r="DS33" i="12"/>
  <c r="ER33" i="12"/>
  <c r="DS5" i="12"/>
  <c r="ER39" i="12"/>
  <c r="DS39" i="12"/>
  <c r="DS22" i="12"/>
  <c r="DS47" i="12"/>
  <c r="DS48" i="12"/>
  <c r="EJ13" i="12"/>
  <c r="EJ8" i="12"/>
  <c r="EJ9" i="12"/>
  <c r="EJ4" i="12"/>
  <c r="EJ17" i="12"/>
  <c r="EJ10" i="12"/>
  <c r="EJ21" i="12"/>
  <c r="EJ37" i="12"/>
  <c r="EJ27" i="12"/>
  <c r="EJ16" i="12"/>
  <c r="EJ11" i="12"/>
  <c r="EJ35" i="12"/>
  <c r="EJ50" i="12"/>
  <c r="EJ6" i="12"/>
  <c r="EJ5" i="12"/>
  <c r="EJ40" i="12"/>
  <c r="EJ36" i="12"/>
  <c r="EJ18" i="12"/>
  <c r="EJ32" i="12"/>
  <c r="EJ45" i="12"/>
  <c r="EJ30" i="12"/>
  <c r="EJ7" i="12"/>
  <c r="EJ49" i="12"/>
  <c r="EJ20" i="12"/>
  <c r="EJ25" i="12"/>
  <c r="EJ19" i="12"/>
  <c r="DS23" i="12"/>
  <c r="DW17" i="12"/>
  <c r="DU13" i="12"/>
  <c r="ER24" i="12"/>
  <c r="DS24" i="12"/>
  <c r="DS16" i="12"/>
  <c r="DS49" i="12"/>
  <c r="ER38" i="12"/>
  <c r="DS38" i="12"/>
  <c r="DT18" i="12"/>
  <c r="ER41" i="12"/>
  <c r="DS41" i="12"/>
  <c r="DS37" i="12"/>
  <c r="DS20" i="12"/>
  <c r="DX8" i="12"/>
  <c r="DS43" i="12"/>
  <c r="ER43" i="12"/>
  <c r="DU11" i="12"/>
  <c r="DV11" i="12" s="1"/>
  <c r="DS29" i="12"/>
  <c r="ER29" i="12"/>
  <c r="DT9" i="12"/>
  <c r="T24" i="10"/>
  <c r="DK3" i="12"/>
  <c r="K7" i="10"/>
  <c r="K29" i="10"/>
  <c r="S13" i="10"/>
  <c r="E13" i="10" s="1"/>
  <c r="S26" i="10"/>
  <c r="E26" i="10" s="1"/>
  <c r="S24" i="10"/>
  <c r="E24" i="10" s="1"/>
  <c r="K23" i="10"/>
  <c r="K31" i="10"/>
  <c r="K38" i="10"/>
  <c r="K10" i="10"/>
  <c r="T13" i="10"/>
  <c r="T44" i="10"/>
  <c r="AF23" i="10"/>
  <c r="S44" i="10"/>
  <c r="E44" i="10" s="1"/>
  <c r="W26" i="10"/>
  <c r="T26" i="10"/>
  <c r="W27" i="9"/>
  <c r="AH21" i="10"/>
  <c r="AH13" i="10"/>
  <c r="W28" i="9"/>
  <c r="AH36" i="10"/>
  <c r="AF26" i="10"/>
  <c r="EJ3" i="12"/>
  <c r="H10" i="8"/>
  <c r="H29" i="8"/>
  <c r="H23" i="8"/>
  <c r="H16" i="8"/>
  <c r="H20" i="8"/>
  <c r="AF13" i="10"/>
  <c r="AF21" i="10"/>
  <c r="H17" i="8"/>
  <c r="H18" i="8"/>
  <c r="AN13" i="10"/>
  <c r="V13" i="10"/>
  <c r="G13" i="10" s="1"/>
  <c r="W13" i="10"/>
  <c r="U12" i="9"/>
  <c r="S12" i="9"/>
  <c r="AY15" i="10"/>
  <c r="AL13" i="10"/>
  <c r="AZ15" i="10"/>
  <c r="AM13" i="10"/>
  <c r="V12" i="9"/>
  <c r="X15" i="10"/>
  <c r="AD15" i="10"/>
  <c r="BA15" i="10"/>
  <c r="Z19" i="10"/>
  <c r="AY19" i="10"/>
  <c r="S19" i="10"/>
  <c r="E19" i="10" s="1"/>
  <c r="AZ19" i="10"/>
  <c r="T19" i="10"/>
  <c r="X19" i="10"/>
  <c r="AD19" i="10"/>
  <c r="BA19" i="10"/>
  <c r="U19" i="10"/>
  <c r="AL21" i="10"/>
  <c r="AD20" i="10"/>
  <c r="AQ20" i="10" s="1"/>
  <c r="AN21" i="10"/>
  <c r="V27" i="9"/>
  <c r="S27" i="9"/>
  <c r="AM21" i="10"/>
  <c r="U27" i="9"/>
  <c r="S14" i="9"/>
  <c r="V14" i="9"/>
  <c r="U14" i="9"/>
  <c r="BC17" i="10"/>
  <c r="AC28" i="15" s="1"/>
  <c r="AY17" i="10"/>
  <c r="BC20" i="10"/>
  <c r="J20" i="10" s="1"/>
  <c r="AZ17" i="10"/>
  <c r="V28" i="9"/>
  <c r="X17" i="10"/>
  <c r="AD17" i="10"/>
  <c r="AY20" i="10"/>
  <c r="AZ20" i="10"/>
  <c r="U28" i="9"/>
  <c r="AM36" i="10"/>
  <c r="AN36" i="10"/>
  <c r="S28" i="9"/>
  <c r="AL36" i="10"/>
  <c r="H21" i="8"/>
  <c r="BC29" i="10" s="1"/>
  <c r="AC18" i="15" s="1"/>
  <c r="V6" i="9"/>
  <c r="S6" i="9"/>
  <c r="U6" i="9"/>
  <c r="BW58" i="3"/>
  <c r="BN58" i="3"/>
  <c r="BK58" i="3"/>
  <c r="BE58" i="3"/>
  <c r="BH58" i="3"/>
  <c r="BB58" i="3"/>
  <c r="AY58" i="3"/>
  <c r="AS58" i="3"/>
  <c r="AP58" i="3"/>
  <c r="AM58" i="3"/>
  <c r="AG58" i="3"/>
  <c r="AD58" i="3"/>
  <c r="AA58" i="3"/>
  <c r="X58" i="3"/>
  <c r="U58" i="3"/>
  <c r="AW9" i="10"/>
  <c r="AW22" i="10"/>
  <c r="AW6" i="10"/>
  <c r="AW14" i="10"/>
  <c r="BA14" i="10" s="1"/>
  <c r="AW8" i="10"/>
  <c r="AY8" i="10" s="1"/>
  <c r="AW11" i="10"/>
  <c r="BA11" i="10" s="1"/>
  <c r="AW32" i="10"/>
  <c r="BC32" i="10" s="1"/>
  <c r="DT50" i="12" l="1"/>
  <c r="ES34" i="12"/>
  <c r="DT34" i="12"/>
  <c r="DT33" i="12"/>
  <c r="ES33" i="12"/>
  <c r="DT14" i="12"/>
  <c r="DT31" i="12"/>
  <c r="DU10" i="12"/>
  <c r="DT27" i="12"/>
  <c r="DT45" i="12"/>
  <c r="DT29" i="12"/>
  <c r="ES29" i="12"/>
  <c r="DT43" i="12"/>
  <c r="ES43" i="12"/>
  <c r="DT20" i="12"/>
  <c r="DT16" i="12"/>
  <c r="DV13" i="12"/>
  <c r="DT23" i="12"/>
  <c r="DT48" i="12"/>
  <c r="DT5" i="12"/>
  <c r="DT36" i="12"/>
  <c r="DT25" i="12"/>
  <c r="DT35" i="12"/>
  <c r="DT40" i="12"/>
  <c r="DT12" i="12"/>
  <c r="DT15" i="12"/>
  <c r="EK8" i="12"/>
  <c r="EK13" i="12"/>
  <c r="EK9" i="12"/>
  <c r="EK17" i="12"/>
  <c r="EK10" i="12"/>
  <c r="EK4" i="12"/>
  <c r="EK20" i="12"/>
  <c r="EK6" i="12"/>
  <c r="EK18" i="12"/>
  <c r="EK49" i="12"/>
  <c r="EK32" i="12"/>
  <c r="EK50" i="12"/>
  <c r="EK11" i="12"/>
  <c r="EK19" i="12"/>
  <c r="EK7" i="12"/>
  <c r="EK36" i="12"/>
  <c r="EK16" i="12"/>
  <c r="EK37" i="12"/>
  <c r="EK5" i="12"/>
  <c r="EK40" i="12"/>
  <c r="EK27" i="12"/>
  <c r="EK45" i="12"/>
  <c r="EK35" i="12"/>
  <c r="EK25" i="12"/>
  <c r="EK30" i="12"/>
  <c r="EK21" i="12"/>
  <c r="DU9" i="12"/>
  <c r="DW11" i="12"/>
  <c r="DY8" i="12"/>
  <c r="DU18" i="12"/>
  <c r="DT49" i="12"/>
  <c r="DX17" i="12"/>
  <c r="DT32" i="12"/>
  <c r="DT30" i="12"/>
  <c r="DT41" i="12"/>
  <c r="ES41" i="12"/>
  <c r="DT38" i="12"/>
  <c r="ES38" i="12"/>
  <c r="DT22" i="12"/>
  <c r="DU6" i="12"/>
  <c r="DT28" i="12"/>
  <c r="ES28" i="12"/>
  <c r="DT44" i="12"/>
  <c r="DT37" i="12"/>
  <c r="DT24" i="12"/>
  <c r="ES24" i="12"/>
  <c r="DT47" i="12"/>
  <c r="DT39" i="12"/>
  <c r="ES39" i="12"/>
  <c r="DT21" i="12"/>
  <c r="DT42" i="12"/>
  <c r="ES42" i="12"/>
  <c r="DV26" i="12"/>
  <c r="DT19" i="12"/>
  <c r="DW4" i="12"/>
  <c r="DT46" i="12"/>
  <c r="ES46" i="12"/>
  <c r="DT7" i="12"/>
  <c r="DL3" i="12"/>
  <c r="J17" i="10"/>
  <c r="J29" i="10"/>
  <c r="M29" i="10" s="1"/>
  <c r="N29" i="10" s="1"/>
  <c r="W12" i="9"/>
  <c r="AB44" i="10"/>
  <c r="V26" i="10"/>
  <c r="G26" i="10" s="1"/>
  <c r="AB26" i="10"/>
  <c r="V24" i="10"/>
  <c r="G24" i="10" s="1"/>
  <c r="EK3" i="12"/>
  <c r="BC38" i="10"/>
  <c r="AC26" i="15" s="1"/>
  <c r="BC31" i="10"/>
  <c r="AC7" i="15" s="1"/>
  <c r="BC23" i="10"/>
  <c r="AC20" i="15" s="1"/>
  <c r="BC10" i="10"/>
  <c r="AC14" i="15" s="1"/>
  <c r="BC7" i="10"/>
  <c r="AC13" i="15" s="1"/>
  <c r="W24" i="10"/>
  <c r="V44" i="10"/>
  <c r="G44" i="10" s="1"/>
  <c r="Z26" i="10"/>
  <c r="U26" i="10"/>
  <c r="U24" i="10"/>
  <c r="W19" i="10"/>
  <c r="W44" i="10"/>
  <c r="Z44" i="10"/>
  <c r="U44" i="10"/>
  <c r="W14" i="9"/>
  <c r="AU36" i="10"/>
  <c r="AU13" i="10"/>
  <c r="AU21" i="10"/>
  <c r="U13" i="10"/>
  <c r="AM20" i="10"/>
  <c r="AL20" i="10"/>
  <c r="AN20" i="10"/>
  <c r="W6" i="9"/>
  <c r="BC15" i="10"/>
  <c r="AC12" i="15" s="1"/>
  <c r="BC19" i="10"/>
  <c r="AC15" i="15" s="1"/>
  <c r="AY12" i="10"/>
  <c r="H5" i="8"/>
  <c r="AY22" i="10"/>
  <c r="AP20" i="10"/>
  <c r="AS20" i="10"/>
  <c r="V19" i="10"/>
  <c r="G19" i="10" s="1"/>
  <c r="Y13" i="10"/>
  <c r="K15" i="10"/>
  <c r="AU20" i="10"/>
  <c r="AR20" i="10"/>
  <c r="AR15" i="10"/>
  <c r="AM15" i="10"/>
  <c r="AI15" i="10"/>
  <c r="AQ15" i="10"/>
  <c r="AL15" i="10"/>
  <c r="AH15" i="10"/>
  <c r="AU15" i="10"/>
  <c r="AP15" i="10"/>
  <c r="AK15" i="10"/>
  <c r="I15" i="10" s="1"/>
  <c r="AG15" i="10"/>
  <c r="AS15" i="10"/>
  <c r="AN15" i="10"/>
  <c r="AJ15" i="10"/>
  <c r="AH20" i="10"/>
  <c r="AK20" i="10"/>
  <c r="I20" i="10" s="1"/>
  <c r="AI20" i="10"/>
  <c r="AJ20" i="10"/>
  <c r="AG20" i="10"/>
  <c r="K19" i="10"/>
  <c r="AR19" i="10"/>
  <c r="AM19" i="10"/>
  <c r="AI19" i="10"/>
  <c r="AQ19" i="10"/>
  <c r="AL19" i="10"/>
  <c r="AH19" i="10"/>
  <c r="AU19" i="10"/>
  <c r="AP19" i="10"/>
  <c r="AK19" i="10"/>
  <c r="I19" i="10" s="1"/>
  <c r="AG19" i="10"/>
  <c r="AS19" i="10"/>
  <c r="AN19" i="10"/>
  <c r="AJ19" i="10"/>
  <c r="AF19" i="10"/>
  <c r="AY9" i="10"/>
  <c r="K17" i="10"/>
  <c r="AQ17" i="10"/>
  <c r="AP17" i="10"/>
  <c r="AS17" i="10"/>
  <c r="AR17" i="10"/>
  <c r="K20" i="10"/>
  <c r="AY6" i="10"/>
  <c r="AZ8" i="10"/>
  <c r="BA8" i="10"/>
  <c r="Y26" i="10"/>
  <c r="BA32" i="10"/>
  <c r="AY32" i="10"/>
  <c r="BA22" i="10"/>
  <c r="AZ32" i="10"/>
  <c r="BC14" i="10"/>
  <c r="AC16" i="15" s="1"/>
  <c r="AY14" i="10"/>
  <c r="AZ22" i="10"/>
  <c r="AZ14" i="10"/>
  <c r="AY11" i="10"/>
  <c r="BC11" i="10"/>
  <c r="AC17" i="15" s="1"/>
  <c r="AZ11" i="10"/>
  <c r="C32" i="11"/>
  <c r="C31" i="11"/>
  <c r="C29" i="11"/>
  <c r="C28" i="11"/>
  <c r="C26" i="11"/>
  <c r="C25" i="11"/>
  <c r="C23" i="11"/>
  <c r="C22" i="11"/>
  <c r="C20" i="11"/>
  <c r="C19" i="11"/>
  <c r="C17" i="11"/>
  <c r="C16" i="11"/>
  <c r="C14" i="11"/>
  <c r="C13" i="11"/>
  <c r="C11" i="11"/>
  <c r="C10" i="11"/>
  <c r="C8" i="11"/>
  <c r="C7" i="11"/>
  <c r="C5" i="11"/>
  <c r="C4" i="11"/>
  <c r="DU14" i="12" l="1"/>
  <c r="ET46" i="12"/>
  <c r="DU46" i="12"/>
  <c r="DU42" i="12"/>
  <c r="ET42" i="12"/>
  <c r="DU39" i="12"/>
  <c r="ET39" i="12"/>
  <c r="ET24" i="12"/>
  <c r="DU24" i="12"/>
  <c r="DV6" i="12"/>
  <c r="DW6" i="12" s="1"/>
  <c r="DU38" i="12"/>
  <c r="ET38" i="12"/>
  <c r="DU30" i="12"/>
  <c r="DV18" i="12"/>
  <c r="DX11" i="12"/>
  <c r="DU35" i="12"/>
  <c r="DU36" i="12"/>
  <c r="DU20" i="12"/>
  <c r="DU31" i="12"/>
  <c r="DU44" i="12"/>
  <c r="DY17" i="12"/>
  <c r="DU12" i="12"/>
  <c r="DU23" i="12"/>
  <c r="ET43" i="12"/>
  <c r="DU43" i="12"/>
  <c r="DV10" i="12"/>
  <c r="DU7" i="12"/>
  <c r="DU21" i="12"/>
  <c r="DU47" i="12"/>
  <c r="DU22" i="12"/>
  <c r="DU49" i="12"/>
  <c r="DZ8" i="12"/>
  <c r="DU40" i="12"/>
  <c r="DU25" i="12"/>
  <c r="DU5" i="12"/>
  <c r="DU48" i="12"/>
  <c r="DW13" i="12"/>
  <c r="ET29" i="12"/>
  <c r="DU29" i="12"/>
  <c r="DU27" i="12"/>
  <c r="DU19" i="12"/>
  <c r="DU45" i="12"/>
  <c r="ET34" i="12"/>
  <c r="DU34" i="12"/>
  <c r="EL8" i="12"/>
  <c r="EL13" i="12"/>
  <c r="EL4" i="12"/>
  <c r="EL17" i="12"/>
  <c r="EL9" i="12"/>
  <c r="EL6" i="12"/>
  <c r="EL10" i="12"/>
  <c r="EL27" i="12"/>
  <c r="EL7" i="12"/>
  <c r="EL37" i="12"/>
  <c r="EL16" i="12"/>
  <c r="EL31" i="12"/>
  <c r="EL20" i="12"/>
  <c r="EL30" i="12"/>
  <c r="EL5" i="12"/>
  <c r="EL50" i="12"/>
  <c r="EL47" i="12"/>
  <c r="EL45" i="12"/>
  <c r="EL14" i="12"/>
  <c r="EL19" i="12"/>
  <c r="EL36" i="12"/>
  <c r="EL25" i="12"/>
  <c r="EL40" i="12"/>
  <c r="EL35" i="12"/>
  <c r="EL21" i="12"/>
  <c r="EL32" i="12"/>
  <c r="EL18" i="12"/>
  <c r="EL49" i="12"/>
  <c r="EL11" i="12"/>
  <c r="DX4" i="12"/>
  <c r="DW26" i="12"/>
  <c r="DX26" i="12" s="1"/>
  <c r="DU37" i="12"/>
  <c r="ET28" i="12"/>
  <c r="DU28" i="12"/>
  <c r="DU41" i="12"/>
  <c r="ET41" i="12"/>
  <c r="DU32" i="12"/>
  <c r="DV9" i="12"/>
  <c r="DU15" i="12"/>
  <c r="DU16" i="12"/>
  <c r="DU33" i="12"/>
  <c r="ET33" i="12"/>
  <c r="DU50" i="12"/>
  <c r="AC42" i="13"/>
  <c r="AC50" i="13"/>
  <c r="AC44" i="13"/>
  <c r="AC45" i="13"/>
  <c r="DM3" i="12"/>
  <c r="J10" i="10"/>
  <c r="M10" i="10" s="1"/>
  <c r="N10" i="10" s="1"/>
  <c r="J15" i="10"/>
  <c r="J23" i="10"/>
  <c r="M23" i="10" s="1"/>
  <c r="N23" i="10" s="1"/>
  <c r="J19" i="10"/>
  <c r="J7" i="10"/>
  <c r="M7" i="10" s="1"/>
  <c r="N7" i="10" s="1"/>
  <c r="J31" i="10"/>
  <c r="J38" i="10"/>
  <c r="H19" i="10"/>
  <c r="H21" i="10"/>
  <c r="M21" i="10" s="1"/>
  <c r="N21" i="10" s="1"/>
  <c r="H13" i="10"/>
  <c r="H15" i="10"/>
  <c r="H20" i="10"/>
  <c r="H36" i="10"/>
  <c r="F44" i="10"/>
  <c r="M44" i="10" s="1"/>
  <c r="N44" i="10" s="1"/>
  <c r="F26" i="10"/>
  <c r="M26" i="10" s="1"/>
  <c r="N26" i="10" s="1"/>
  <c r="AB13" i="10"/>
  <c r="Z24" i="10"/>
  <c r="Y19" i="10"/>
  <c r="Y44" i="10"/>
  <c r="Y24" i="10"/>
  <c r="AB24" i="10"/>
  <c r="Z13" i="10"/>
  <c r="EL3" i="12"/>
  <c r="AB19" i="10"/>
  <c r="Q5" i="10"/>
  <c r="Q11" i="10"/>
  <c r="AD11" i="10" s="1"/>
  <c r="Q22" i="10"/>
  <c r="AJ24" i="10"/>
  <c r="AK24" i="10"/>
  <c r="I24" i="10" s="1"/>
  <c r="AI24" i="10"/>
  <c r="AG24" i="10"/>
  <c r="Q32" i="10"/>
  <c r="AD32" i="10" s="1"/>
  <c r="Q8" i="10"/>
  <c r="AD8" i="10" s="1"/>
  <c r="Q18" i="10"/>
  <c r="AD18" i="10" s="1"/>
  <c r="AS18" i="10" s="1"/>
  <c r="Q12" i="10"/>
  <c r="AD12" i="10" s="1"/>
  <c r="Q4" i="10"/>
  <c r="AD4" i="10" s="1"/>
  <c r="AR4" i="10" s="1"/>
  <c r="Q9" i="10"/>
  <c r="AD9" i="10" s="1"/>
  <c r="AP9" i="10" s="1"/>
  <c r="Q6" i="10"/>
  <c r="AD6" i="10" s="1"/>
  <c r="Q14" i="10"/>
  <c r="AD14" i="10" s="1"/>
  <c r="R8" i="10"/>
  <c r="AE8" i="10" s="1"/>
  <c r="AX8" i="10"/>
  <c r="R32" i="10"/>
  <c r="AE32" i="10" s="1"/>
  <c r="AX32" i="10"/>
  <c r="R22" i="10"/>
  <c r="AE22" i="10" s="1"/>
  <c r="AX22" i="10"/>
  <c r="R11" i="10"/>
  <c r="AE11" i="10" s="1"/>
  <c r="AX11" i="10"/>
  <c r="AG33" i="10"/>
  <c r="AH33" i="10"/>
  <c r="AI33" i="10"/>
  <c r="AJ33" i="10"/>
  <c r="AK33" i="10"/>
  <c r="I33" i="10" s="1"/>
  <c r="AG31" i="10"/>
  <c r="AI31" i="10"/>
  <c r="AJ31" i="10"/>
  <c r="AK31" i="10"/>
  <c r="I31" i="10" s="1"/>
  <c r="E104" i="2"/>
  <c r="C96" i="2"/>
  <c r="D7" i="2"/>
  <c r="D6" i="2"/>
  <c r="D5" i="2"/>
  <c r="C228" i="2"/>
  <c r="C215" i="2"/>
  <c r="C191" i="2"/>
  <c r="C179" i="2"/>
  <c r="C156" i="2"/>
  <c r="C132" i="2"/>
  <c r="CY7" i="3"/>
  <c r="FI34" i="9"/>
  <c r="FH34" i="9"/>
  <c r="FG34" i="9"/>
  <c r="FI20" i="9"/>
  <c r="FH20" i="9"/>
  <c r="FG20" i="9"/>
  <c r="FI13" i="9"/>
  <c r="FH13" i="9"/>
  <c r="FG13" i="9"/>
  <c r="FI8" i="9"/>
  <c r="FH8" i="9"/>
  <c r="FG8" i="9"/>
  <c r="FI11" i="9"/>
  <c r="FH11" i="9"/>
  <c r="FG11" i="9"/>
  <c r="CY16" i="3"/>
  <c r="CY57" i="3"/>
  <c r="CY6" i="3"/>
  <c r="CY9" i="3"/>
  <c r="CY43" i="3"/>
  <c r="CY23" i="3"/>
  <c r="CY14" i="3"/>
  <c r="C107" i="2"/>
  <c r="C71" i="2"/>
  <c r="F58" i="2"/>
  <c r="C59" i="2"/>
  <c r="E164" i="2"/>
  <c r="E188" i="2"/>
  <c r="E92" i="2"/>
  <c r="C84" i="2"/>
  <c r="E44" i="2"/>
  <c r="C36" i="2"/>
  <c r="F34" i="2"/>
  <c r="E34" i="2"/>
  <c r="C34" i="2"/>
  <c r="C46" i="2"/>
  <c r="E46" i="2"/>
  <c r="F46" i="2"/>
  <c r="E32" i="2"/>
  <c r="C23" i="2"/>
  <c r="AK17" i="10"/>
  <c r="I17" i="10" s="1"/>
  <c r="AJ17" i="10"/>
  <c r="AG17" i="10"/>
  <c r="AH17" i="10"/>
  <c r="AI17" i="10"/>
  <c r="R14" i="10"/>
  <c r="AE14" i="10" s="1"/>
  <c r="R6" i="10"/>
  <c r="AE6" i="10" s="1"/>
  <c r="R9" i="10"/>
  <c r="AE9" i="10" s="1"/>
  <c r="R12" i="10"/>
  <c r="AE12" i="10" s="1"/>
  <c r="R5" i="10"/>
  <c r="AE5" i="10" s="1"/>
  <c r="R18" i="10"/>
  <c r="AE18" i="10" s="1"/>
  <c r="R4" i="10"/>
  <c r="AE4" i="10" s="1"/>
  <c r="J14" i="10"/>
  <c r="AW4" i="10"/>
  <c r="AY4" i="10" s="1"/>
  <c r="AW18" i="10"/>
  <c r="AZ6" i="10"/>
  <c r="BA6" i="10"/>
  <c r="AW5" i="10"/>
  <c r="AZ9" i="10"/>
  <c r="BA9" i="10"/>
  <c r="AZ12" i="10"/>
  <c r="BA12" i="10"/>
  <c r="AX4" i="10"/>
  <c r="AX18" i="10"/>
  <c r="AX5" i="10"/>
  <c r="AX12" i="10"/>
  <c r="AX9" i="10"/>
  <c r="AX6" i="10"/>
  <c r="AX14" i="10"/>
  <c r="DF3" i="9"/>
  <c r="DA3" i="9"/>
  <c r="CV3" i="9"/>
  <c r="CQ3" i="9"/>
  <c r="CL3" i="9"/>
  <c r="CG3" i="9"/>
  <c r="CB3" i="9"/>
  <c r="BW3" i="9"/>
  <c r="BR3" i="9"/>
  <c r="BM3" i="9"/>
  <c r="BH3" i="9"/>
  <c r="BC3" i="9"/>
  <c r="AX3" i="9"/>
  <c r="AS3" i="9"/>
  <c r="AN3" i="9"/>
  <c r="AI3" i="9"/>
  <c r="BZ3" i="8"/>
  <c r="BV3" i="8"/>
  <c r="BR3" i="8"/>
  <c r="BN3" i="8"/>
  <c r="BJ3" i="8"/>
  <c r="BF3" i="8"/>
  <c r="BB3" i="8"/>
  <c r="AX3" i="8"/>
  <c r="AT3" i="8"/>
  <c r="AP3" i="8"/>
  <c r="AL3" i="8"/>
  <c r="AH3" i="8"/>
  <c r="AD3" i="8"/>
  <c r="Z3" i="8"/>
  <c r="V3" i="8"/>
  <c r="R3" i="8"/>
  <c r="C32" i="6"/>
  <c r="C29" i="6"/>
  <c r="C26" i="6"/>
  <c r="C23" i="6"/>
  <c r="C20" i="6"/>
  <c r="C17" i="6"/>
  <c r="C14" i="6"/>
  <c r="C11" i="6"/>
  <c r="C31" i="6"/>
  <c r="C28" i="6"/>
  <c r="C25" i="6"/>
  <c r="C22" i="6"/>
  <c r="C19" i="6"/>
  <c r="C16" i="6"/>
  <c r="C13" i="6"/>
  <c r="C10" i="6"/>
  <c r="BQ2" i="3"/>
  <c r="BN2" i="3"/>
  <c r="BK2" i="3"/>
  <c r="BH2" i="3"/>
  <c r="BE2" i="3"/>
  <c r="BB2" i="3"/>
  <c r="AY2" i="3"/>
  <c r="AV2" i="3"/>
  <c r="AS2" i="3"/>
  <c r="AP2" i="3"/>
  <c r="AM2" i="3"/>
  <c r="AJ2" i="3"/>
  <c r="AG2" i="3"/>
  <c r="AD2" i="3"/>
  <c r="AA2" i="3"/>
  <c r="X2" i="3"/>
  <c r="D3" i="2"/>
  <c r="CJ34" i="8"/>
  <c r="CI34" i="8"/>
  <c r="CH34" i="8"/>
  <c r="E236" i="2"/>
  <c r="F226" i="2"/>
  <c r="E226" i="2"/>
  <c r="C226" i="2"/>
  <c r="E212" i="2"/>
  <c r="F202" i="2"/>
  <c r="E202" i="2"/>
  <c r="C202" i="2"/>
  <c r="C204" i="2"/>
  <c r="E197" i="3"/>
  <c r="M197" i="3" s="1"/>
  <c r="D197" i="3"/>
  <c r="CY213" i="3"/>
  <c r="CY211" i="3"/>
  <c r="CY206" i="3"/>
  <c r="CY191" i="3"/>
  <c r="E206" i="3"/>
  <c r="P206" i="3" s="1"/>
  <c r="D206" i="3"/>
  <c r="CY185" i="3"/>
  <c r="E185" i="3"/>
  <c r="J185" i="3" s="1"/>
  <c r="D185" i="3"/>
  <c r="CY209" i="3"/>
  <c r="E209" i="3"/>
  <c r="P209" i="3" s="1"/>
  <c r="D209" i="3"/>
  <c r="CY182" i="3"/>
  <c r="E182" i="3"/>
  <c r="M182" i="3" s="1"/>
  <c r="D182" i="3"/>
  <c r="CY198" i="3"/>
  <c r="E198" i="3"/>
  <c r="G198" i="3" s="1"/>
  <c r="D198" i="3"/>
  <c r="CY189" i="3"/>
  <c r="E189" i="3"/>
  <c r="D189" i="3"/>
  <c r="CY207" i="3"/>
  <c r="E207" i="3"/>
  <c r="H207" i="3" s="1"/>
  <c r="D207" i="3"/>
  <c r="E213" i="3"/>
  <c r="G213" i="3" s="1"/>
  <c r="D213" i="3"/>
  <c r="CY201" i="3"/>
  <c r="E201" i="3"/>
  <c r="J201" i="3" s="1"/>
  <c r="D201" i="3"/>
  <c r="CY202" i="3"/>
  <c r="E202" i="3"/>
  <c r="M202" i="3" s="1"/>
  <c r="D202" i="3"/>
  <c r="CY187" i="3"/>
  <c r="E187" i="3"/>
  <c r="H187" i="3" s="1"/>
  <c r="D187" i="3"/>
  <c r="CY188" i="3"/>
  <c r="E188" i="3"/>
  <c r="P188" i="3" s="1"/>
  <c r="D188" i="3"/>
  <c r="CY204" i="3"/>
  <c r="E204" i="3"/>
  <c r="P204" i="3" s="1"/>
  <c r="D204" i="3"/>
  <c r="CY200" i="3"/>
  <c r="E200" i="3"/>
  <c r="H200" i="3" s="1"/>
  <c r="D200" i="3"/>
  <c r="CY196" i="3"/>
  <c r="E196" i="3"/>
  <c r="G196" i="3" s="1"/>
  <c r="D196" i="3"/>
  <c r="CY203" i="3"/>
  <c r="E203" i="3"/>
  <c r="J203" i="3" s="1"/>
  <c r="D203" i="3"/>
  <c r="CY184" i="3"/>
  <c r="E184" i="3"/>
  <c r="M184" i="3" s="1"/>
  <c r="D184" i="3"/>
  <c r="CY199" i="3"/>
  <c r="E199" i="3"/>
  <c r="O199" i="3" s="1"/>
  <c r="D199" i="3"/>
  <c r="CY205" i="3"/>
  <c r="E205" i="3"/>
  <c r="J205" i="3" s="1"/>
  <c r="D205" i="3"/>
  <c r="CY208" i="3"/>
  <c r="E208" i="3"/>
  <c r="F208" i="3" s="1"/>
  <c r="K208" i="3" s="1"/>
  <c r="D208" i="3"/>
  <c r="CY195" i="3"/>
  <c r="E195" i="3"/>
  <c r="G195" i="3" s="1"/>
  <c r="D195" i="3"/>
  <c r="E20" i="2"/>
  <c r="C11" i="2"/>
  <c r="E224" i="2"/>
  <c r="F214" i="2"/>
  <c r="E214" i="2"/>
  <c r="C214" i="2"/>
  <c r="C190" i="2"/>
  <c r="E200" i="2"/>
  <c r="E190" i="2"/>
  <c r="F190" i="2"/>
  <c r="C168" i="2"/>
  <c r="C144" i="2"/>
  <c r="C120" i="2"/>
  <c r="E68" i="2"/>
  <c r="C48" i="2"/>
  <c r="E58" i="2"/>
  <c r="C58" i="2"/>
  <c r="C154" i="2"/>
  <c r="E154" i="2"/>
  <c r="F154" i="2"/>
  <c r="C166" i="2"/>
  <c r="E166" i="2"/>
  <c r="F166" i="2"/>
  <c r="E176" i="2"/>
  <c r="C178" i="2"/>
  <c r="E178" i="2"/>
  <c r="F178" i="2"/>
  <c r="E191" i="3"/>
  <c r="F191" i="3" s="1"/>
  <c r="K191" i="3" s="1"/>
  <c r="E193" i="3"/>
  <c r="J193" i="3" s="1"/>
  <c r="E181" i="3"/>
  <c r="P181" i="3" s="1"/>
  <c r="E192" i="3"/>
  <c r="F192" i="3" s="1"/>
  <c r="E186" i="3"/>
  <c r="M186" i="3" s="1"/>
  <c r="E210" i="3"/>
  <c r="J210" i="3" s="1"/>
  <c r="E190" i="3"/>
  <c r="G190" i="3" s="1"/>
  <c r="E183" i="3"/>
  <c r="J183" i="3" s="1"/>
  <c r="E194" i="3"/>
  <c r="M194" i="3" s="1"/>
  <c r="E212" i="3"/>
  <c r="G212" i="3" s="1"/>
  <c r="E180" i="3"/>
  <c r="F180" i="3" s="1"/>
  <c r="D192" i="3"/>
  <c r="E211" i="3"/>
  <c r="F211" i="3" s="1"/>
  <c r="K211" i="3" s="1"/>
  <c r="D210" i="3"/>
  <c r="D193" i="3"/>
  <c r="CY186" i="3"/>
  <c r="D190" i="3"/>
  <c r="D183" i="3"/>
  <c r="E152" i="2"/>
  <c r="F142" i="2"/>
  <c r="E142" i="2"/>
  <c r="C142" i="2"/>
  <c r="E140" i="2"/>
  <c r="F130" i="2"/>
  <c r="E130" i="2"/>
  <c r="C130" i="2"/>
  <c r="E128" i="2"/>
  <c r="F118" i="2"/>
  <c r="E118" i="2"/>
  <c r="C118" i="2"/>
  <c r="D180" i="3"/>
  <c r="D212" i="3"/>
  <c r="CY183" i="3"/>
  <c r="D194" i="3"/>
  <c r="F106" i="2"/>
  <c r="E106" i="2"/>
  <c r="C106" i="2"/>
  <c r="E116" i="2"/>
  <c r="D186" i="3"/>
  <c r="F94" i="2"/>
  <c r="E94" i="2"/>
  <c r="C94" i="2"/>
  <c r="D191" i="3"/>
  <c r="F82" i="2"/>
  <c r="E82" i="2"/>
  <c r="C82" i="2"/>
  <c r="E56" i="2"/>
  <c r="F22" i="2"/>
  <c r="E22" i="2"/>
  <c r="C22" i="2"/>
  <c r="F10" i="2"/>
  <c r="E10" i="2"/>
  <c r="C10" i="2"/>
  <c r="AD3" i="9"/>
  <c r="Y3" i="9"/>
  <c r="E80" i="2"/>
  <c r="F70" i="2"/>
  <c r="E70" i="2"/>
  <c r="C70" i="2"/>
  <c r="U2" i="3"/>
  <c r="R2" i="3"/>
  <c r="D181" i="3"/>
  <c r="CY181" i="3"/>
  <c r="C8" i="6"/>
  <c r="C7" i="6"/>
  <c r="C5" i="6"/>
  <c r="C4" i="6"/>
  <c r="CF34" i="8"/>
  <c r="CE34" i="8"/>
  <c r="CD34" i="8"/>
  <c r="CB34" i="8"/>
  <c r="CA34" i="8"/>
  <c r="BZ34" i="8"/>
  <c r="BX34" i="8"/>
  <c r="BW34" i="8"/>
  <c r="BV34" i="8"/>
  <c r="BT34" i="8"/>
  <c r="BS34" i="8"/>
  <c r="BR34" i="8"/>
  <c r="N3" i="8"/>
  <c r="J3" i="8"/>
  <c r="BP34" i="8"/>
  <c r="BO34" i="8"/>
  <c r="BN34" i="8"/>
  <c r="BL34" i="8"/>
  <c r="BK34" i="8"/>
  <c r="BJ34" i="8"/>
  <c r="BH34" i="8"/>
  <c r="BG34" i="8"/>
  <c r="BF34" i="8"/>
  <c r="BD34" i="8"/>
  <c r="BC34" i="8"/>
  <c r="BB34" i="8"/>
  <c r="AZ34" i="8"/>
  <c r="AY34" i="8"/>
  <c r="AX34" i="8"/>
  <c r="AV34" i="8"/>
  <c r="AU34" i="8"/>
  <c r="AT34" i="8"/>
  <c r="AR34" i="8"/>
  <c r="AQ34" i="8"/>
  <c r="AP34" i="8"/>
  <c r="AN34" i="8"/>
  <c r="AM34" i="8"/>
  <c r="AL34" i="8"/>
  <c r="AJ34" i="8"/>
  <c r="AI34" i="8"/>
  <c r="AH34" i="8"/>
  <c r="AF34" i="8"/>
  <c r="AE34" i="8"/>
  <c r="AD34" i="8"/>
  <c r="AB34" i="8"/>
  <c r="AA34" i="8"/>
  <c r="Z34" i="8"/>
  <c r="X34" i="8"/>
  <c r="W34" i="8"/>
  <c r="V34" i="8"/>
  <c r="T34" i="8"/>
  <c r="S34" i="8"/>
  <c r="R34" i="8"/>
  <c r="P34" i="8"/>
  <c r="O34" i="8"/>
  <c r="N34" i="8"/>
  <c r="L34" i="8"/>
  <c r="K34" i="8"/>
  <c r="J34" i="8"/>
  <c r="M181" i="10"/>
  <c r="B179" i="10"/>
  <c r="B180" i="10" s="1"/>
  <c r="B181" i="10" s="1"/>
  <c r="M180" i="10"/>
  <c r="M179" i="10"/>
  <c r="CY194" i="3"/>
  <c r="D211" i="3"/>
  <c r="D34" i="8"/>
  <c r="E34" i="8"/>
  <c r="F34" i="8"/>
  <c r="H25" i="8"/>
  <c r="H9" i="8"/>
  <c r="H7" i="8"/>
  <c r="H8" i="8"/>
  <c r="K12" i="10" l="1"/>
  <c r="DV37" i="12"/>
  <c r="DY4" i="12"/>
  <c r="DV45" i="12"/>
  <c r="EA8" i="12"/>
  <c r="DV15" i="12"/>
  <c r="DV32" i="12"/>
  <c r="EU28" i="12"/>
  <c r="DV28" i="12"/>
  <c r="DY26" i="12"/>
  <c r="DV27" i="12"/>
  <c r="DX13" i="12"/>
  <c r="DV40" i="12"/>
  <c r="DV49" i="12"/>
  <c r="DV47" i="12"/>
  <c r="DV43" i="12"/>
  <c r="DZ17" i="12"/>
  <c r="DV36" i="12"/>
  <c r="DY11" i="12"/>
  <c r="DV30" i="12"/>
  <c r="DX6" i="12"/>
  <c r="DV39" i="12"/>
  <c r="EU39" i="12"/>
  <c r="EM13" i="12"/>
  <c r="EM6" i="12"/>
  <c r="EM17" i="12"/>
  <c r="EM4" i="12"/>
  <c r="EM9" i="12"/>
  <c r="EM10" i="12"/>
  <c r="EM32" i="12"/>
  <c r="EM35" i="12"/>
  <c r="EM5" i="12"/>
  <c r="EM37" i="12"/>
  <c r="EM8" i="12"/>
  <c r="EM19" i="12"/>
  <c r="EM21" i="12"/>
  <c r="EM25" i="12"/>
  <c r="EM18" i="12"/>
  <c r="EM44" i="12"/>
  <c r="EM48" i="12"/>
  <c r="EM40" i="12"/>
  <c r="EM49" i="12"/>
  <c r="EM20" i="12"/>
  <c r="EM7" i="12"/>
  <c r="EM11" i="12"/>
  <c r="EM14" i="12"/>
  <c r="EM47" i="12"/>
  <c r="EM45" i="12"/>
  <c r="EM16" i="12"/>
  <c r="EM36" i="12"/>
  <c r="EM50" i="12"/>
  <c r="EM30" i="12"/>
  <c r="EM31" i="12"/>
  <c r="EM27" i="12"/>
  <c r="DV50" i="12"/>
  <c r="DV41" i="12"/>
  <c r="EU41" i="12"/>
  <c r="DV22" i="12"/>
  <c r="DW10" i="12"/>
  <c r="DV46" i="12"/>
  <c r="DV33" i="12"/>
  <c r="EU33" i="12"/>
  <c r="DV34" i="12"/>
  <c r="EU34" i="12"/>
  <c r="DV19" i="12"/>
  <c r="EU29" i="12"/>
  <c r="DV29" i="12"/>
  <c r="DV25" i="12"/>
  <c r="DV7" i="12"/>
  <c r="DV12" i="12"/>
  <c r="DV44" i="12"/>
  <c r="DV24" i="12"/>
  <c r="EU24" i="12"/>
  <c r="DW9" i="12"/>
  <c r="DV5" i="12"/>
  <c r="DV23" i="12"/>
  <c r="DV31" i="12"/>
  <c r="DV16" i="12"/>
  <c r="DV48" i="12"/>
  <c r="DV21" i="12"/>
  <c r="DV20" i="12"/>
  <c r="DV35" i="12"/>
  <c r="DW18" i="12"/>
  <c r="EU38" i="12"/>
  <c r="DV38" i="12"/>
  <c r="EU42" i="12"/>
  <c r="DV42" i="12"/>
  <c r="DV14" i="12"/>
  <c r="AC11" i="13"/>
  <c r="AC20" i="13"/>
  <c r="AC31" i="13"/>
  <c r="T33" i="10"/>
  <c r="U33" i="10"/>
  <c r="T36" i="10"/>
  <c r="DN3" i="12"/>
  <c r="H34" i="8"/>
  <c r="S36" i="10"/>
  <c r="E36" i="10" s="1"/>
  <c r="F19" i="10"/>
  <c r="M19" i="10" s="1"/>
  <c r="N19" i="10" s="1"/>
  <c r="F24" i="10"/>
  <c r="F13" i="10"/>
  <c r="M13" i="10" s="1"/>
  <c r="N13" i="10" s="1"/>
  <c r="S17" i="10"/>
  <c r="E17" i="10" s="1"/>
  <c r="S15" i="10"/>
  <c r="E15" i="10" s="1"/>
  <c r="AF15" i="10"/>
  <c r="BC8" i="10"/>
  <c r="AC6" i="15" s="1"/>
  <c r="T27" i="10"/>
  <c r="V4" i="10"/>
  <c r="G4" i="10" s="1"/>
  <c r="T17" i="10"/>
  <c r="AF18" i="10"/>
  <c r="S27" i="10"/>
  <c r="E27" i="10" s="1"/>
  <c r="S38" i="10"/>
  <c r="E38" i="10" s="1"/>
  <c r="V15" i="10"/>
  <c r="G15" i="10" s="1"/>
  <c r="T15" i="10"/>
  <c r="T38" i="10"/>
  <c r="S33" i="10"/>
  <c r="E33" i="10" s="1"/>
  <c r="W41" i="9"/>
  <c r="AH31" i="10"/>
  <c r="W43" i="9"/>
  <c r="AH24" i="10"/>
  <c r="S51" i="10"/>
  <c r="E51" i="10" s="1"/>
  <c r="U51" i="10"/>
  <c r="T51" i="10"/>
  <c r="AL8" i="10"/>
  <c r="AM8" i="10"/>
  <c r="AN8" i="10"/>
  <c r="AN33" i="10"/>
  <c r="EM3" i="12"/>
  <c r="BC22" i="10"/>
  <c r="AC22" i="15" s="1"/>
  <c r="BC9" i="10"/>
  <c r="AC4" i="15" s="1"/>
  <c r="S8" i="9"/>
  <c r="AF9" i="10"/>
  <c r="AF17" i="10"/>
  <c r="S5" i="10"/>
  <c r="E5" i="10" s="1"/>
  <c r="AF6" i="10"/>
  <c r="AF4" i="10"/>
  <c r="X12" i="10"/>
  <c r="P202" i="3"/>
  <c r="AF33" i="10"/>
  <c r="F201" i="3"/>
  <c r="K201" i="3" s="1"/>
  <c r="F181" i="3"/>
  <c r="K181" i="3" s="1"/>
  <c r="F184" i="3"/>
  <c r="K184" i="3" s="1"/>
  <c r="H184" i="3"/>
  <c r="G201" i="3"/>
  <c r="P184" i="3"/>
  <c r="V17" i="10"/>
  <c r="G17" i="10" s="1"/>
  <c r="AL17" i="10"/>
  <c r="U10" i="9"/>
  <c r="V43" i="9"/>
  <c r="S20" i="10"/>
  <c r="E20" i="10" s="1"/>
  <c r="T20" i="10"/>
  <c r="BC4" i="10"/>
  <c r="AC5" i="15" s="1"/>
  <c r="V8" i="9"/>
  <c r="AM9" i="10"/>
  <c r="X18" i="10"/>
  <c r="X6" i="10"/>
  <c r="S12" i="10"/>
  <c r="E12" i="10" s="1"/>
  <c r="S6" i="10"/>
  <c r="E6" i="10" s="1"/>
  <c r="S13" i="9"/>
  <c r="M208" i="3"/>
  <c r="O208" i="3"/>
  <c r="P208" i="3" s="1"/>
  <c r="F206" i="3"/>
  <c r="K206" i="3" s="1"/>
  <c r="H188" i="3"/>
  <c r="J206" i="3"/>
  <c r="H202" i="3"/>
  <c r="M199" i="3"/>
  <c r="G199" i="3"/>
  <c r="F196" i="3"/>
  <c r="K196" i="3" s="1"/>
  <c r="J187" i="3"/>
  <c r="G205" i="3"/>
  <c r="F187" i="3"/>
  <c r="K187" i="3" s="1"/>
  <c r="M196" i="3"/>
  <c r="X14" i="10"/>
  <c r="AM6" i="10"/>
  <c r="AM33" i="10"/>
  <c r="S10" i="9"/>
  <c r="S43" i="9"/>
  <c r="V41" i="9"/>
  <c r="AU6" i="10"/>
  <c r="D4" i="2"/>
  <c r="P201" i="3"/>
  <c r="O202" i="3"/>
  <c r="H208" i="3"/>
  <c r="O195" i="3"/>
  <c r="P195" i="3" s="1"/>
  <c r="P196" i="3"/>
  <c r="J204" i="3"/>
  <c r="F213" i="3"/>
  <c r="K213" i="3" s="1"/>
  <c r="F195" i="3"/>
  <c r="K195" i="3" s="1"/>
  <c r="O188" i="3"/>
  <c r="J195" i="3"/>
  <c r="P187" i="3"/>
  <c r="M201" i="3"/>
  <c r="H205" i="3"/>
  <c r="H204" i="3"/>
  <c r="M195" i="3"/>
  <c r="V20" i="9"/>
  <c r="V31" i="9"/>
  <c r="AN6" i="10"/>
  <c r="M204" i="3"/>
  <c r="O196" i="3"/>
  <c r="G204" i="3"/>
  <c r="F202" i="3"/>
  <c r="K202" i="3" s="1"/>
  <c r="G200" i="3"/>
  <c r="G208" i="3"/>
  <c r="M213" i="3"/>
  <c r="J196" i="3"/>
  <c r="H196" i="3"/>
  <c r="O213" i="3"/>
  <c r="G202" i="3"/>
  <c r="P213" i="3"/>
  <c r="J188" i="3"/>
  <c r="O187" i="3"/>
  <c r="F188" i="3"/>
  <c r="K188" i="3" s="1"/>
  <c r="D8" i="2"/>
  <c r="F200" i="3"/>
  <c r="K200" i="3" s="1"/>
  <c r="O205" i="3"/>
  <c r="P205" i="3" s="1"/>
  <c r="O201" i="3"/>
  <c r="M187" i="3"/>
  <c r="F205" i="3"/>
  <c r="K205" i="3" s="1"/>
  <c r="U13" i="9"/>
  <c r="S31" i="9"/>
  <c r="F204" i="3"/>
  <c r="K204" i="3" s="1"/>
  <c r="J202" i="3"/>
  <c r="O200" i="3"/>
  <c r="P200" i="3" s="1"/>
  <c r="H195" i="3"/>
  <c r="H213" i="3"/>
  <c r="O204" i="3"/>
  <c r="J213" i="3"/>
  <c r="J208" i="3"/>
  <c r="G187" i="3"/>
  <c r="M188" i="3"/>
  <c r="G188" i="3"/>
  <c r="J200" i="3"/>
  <c r="M200" i="3"/>
  <c r="M205" i="3"/>
  <c r="H201" i="3"/>
  <c r="S34" i="9"/>
  <c r="AG12" i="10"/>
  <c r="AL6" i="10"/>
  <c r="AR12" i="10"/>
  <c r="AN9" i="10"/>
  <c r="AL9" i="10"/>
  <c r="V11" i="9"/>
  <c r="AM4" i="10"/>
  <c r="AN4" i="10"/>
  <c r="AL4" i="10"/>
  <c r="P203" i="3"/>
  <c r="J191" i="3"/>
  <c r="F203" i="3"/>
  <c r="K203" i="3" s="1"/>
  <c r="X9" i="10"/>
  <c r="X11" i="10"/>
  <c r="H186" i="3"/>
  <c r="H203" i="3"/>
  <c r="AZ4" i="10"/>
  <c r="X4" i="10"/>
  <c r="T8" i="10"/>
  <c r="S32" i="10"/>
  <c r="E32" i="10" s="1"/>
  <c r="X32" i="10"/>
  <c r="BC5" i="10"/>
  <c r="AC3" i="15" s="1"/>
  <c r="BA5" i="10"/>
  <c r="AY5" i="10"/>
  <c r="AZ5" i="10"/>
  <c r="BA18" i="10"/>
  <c r="AZ18" i="10"/>
  <c r="BC18" i="10"/>
  <c r="AY18" i="10"/>
  <c r="BA4" i="10"/>
  <c r="AJ11" i="10"/>
  <c r="AJ18" i="10"/>
  <c r="V8" i="10"/>
  <c r="G8" i="10" s="1"/>
  <c r="BC12" i="10"/>
  <c r="J12" i="10" s="1"/>
  <c r="BC6" i="10"/>
  <c r="AC30" i="15" s="1"/>
  <c r="K14" i="10"/>
  <c r="AJ12" i="10"/>
  <c r="M203" i="3"/>
  <c r="O184" i="3"/>
  <c r="J184" i="3"/>
  <c r="G194" i="3"/>
  <c r="G184" i="3"/>
  <c r="J199" i="3"/>
  <c r="P191" i="3"/>
  <c r="G211" i="3"/>
  <c r="H191" i="3"/>
  <c r="M191" i="3"/>
  <c r="H199" i="3"/>
  <c r="P199" i="3"/>
  <c r="G186" i="3"/>
  <c r="G191" i="3"/>
  <c r="G203" i="3"/>
  <c r="O203" i="3"/>
  <c r="O191" i="3"/>
  <c r="F199" i="3"/>
  <c r="K199" i="3" s="1"/>
  <c r="S14" i="10"/>
  <c r="E14" i="10" s="1"/>
  <c r="K6" i="10"/>
  <c r="AS14" i="10"/>
  <c r="AR14" i="10"/>
  <c r="AP14" i="10"/>
  <c r="AK14" i="10"/>
  <c r="I14" i="10" s="1"/>
  <c r="AR6" i="10"/>
  <c r="AS6" i="10"/>
  <c r="AJ6" i="10"/>
  <c r="AQ6" i="10"/>
  <c r="AH6" i="10"/>
  <c r="AQ8" i="10"/>
  <c r="AR8" i="10"/>
  <c r="AP8" i="10"/>
  <c r="AI9" i="10"/>
  <c r="AJ8" i="10"/>
  <c r="AF14" i="10"/>
  <c r="AH9" i="10"/>
  <c r="AI8" i="10"/>
  <c r="AH4" i="10"/>
  <c r="AG9" i="10"/>
  <c r="AH8" i="10"/>
  <c r="AG32" i="10"/>
  <c r="AJ9" i="10"/>
  <c r="AG8" i="10"/>
  <c r="X8" i="10"/>
  <c r="AP32" i="10"/>
  <c r="K9" i="10"/>
  <c r="AR11" i="10"/>
  <c r="AQ11" i="10"/>
  <c r="AP11" i="10"/>
  <c r="AD5" i="10"/>
  <c r="AI5" i="10" s="1"/>
  <c r="AM11" i="10"/>
  <c r="AS9" i="10"/>
  <c r="AR9" i="10"/>
  <c r="AQ9" i="10"/>
  <c r="AH11" i="10"/>
  <c r="J32" i="10"/>
  <c r="X5" i="10"/>
  <c r="AS32" i="10"/>
  <c r="AJ32" i="10"/>
  <c r="AR32" i="10"/>
  <c r="AI32" i="10"/>
  <c r="AQ32" i="10"/>
  <c r="AH32" i="10"/>
  <c r="AD22" i="10"/>
  <c r="AI22" i="10" s="1"/>
  <c r="X22" i="10"/>
  <c r="AQ4" i="10"/>
  <c r="AP4" i="10"/>
  <c r="AK4" i="10"/>
  <c r="I4" i="10" s="1"/>
  <c r="AG4" i="10"/>
  <c r="AS4" i="10"/>
  <c r="AF11" i="10"/>
  <c r="J11" i="10"/>
  <c r="AQ12" i="10"/>
  <c r="AP12" i="10"/>
  <c r="AI12" i="10"/>
  <c r="AS12" i="10"/>
  <c r="AR18" i="10"/>
  <c r="AQ18" i="10"/>
  <c r="AP18" i="10"/>
  <c r="AK32" i="10"/>
  <c r="I32" i="10" s="1"/>
  <c r="AS11" i="10"/>
  <c r="AG11" i="10"/>
  <c r="AK18" i="10"/>
  <c r="I18" i="10" s="1"/>
  <c r="AG18" i="10"/>
  <c r="K8" i="10"/>
  <c r="AI14" i="10"/>
  <c r="AQ14" i="10"/>
  <c r="AG6" i="10"/>
  <c r="AK6" i="10"/>
  <c r="I6" i="10" s="1"/>
  <c r="AP6" i="10"/>
  <c r="AI4" i="10"/>
  <c r="AS8" i="10"/>
  <c r="S11" i="10"/>
  <c r="E11" i="10" s="1"/>
  <c r="AF8" i="10"/>
  <c r="AI11" i="10"/>
  <c r="AI18" i="10"/>
  <c r="AG14" i="10"/>
  <c r="AH14" i="10"/>
  <c r="AI6" i="10"/>
  <c r="AK12" i="10"/>
  <c r="I12" i="10" s="1"/>
  <c r="F182" i="3"/>
  <c r="K182" i="3" s="1"/>
  <c r="G180" i="3"/>
  <c r="O182" i="3"/>
  <c r="J181" i="3"/>
  <c r="H211" i="3"/>
  <c r="G182" i="3"/>
  <c r="M210" i="3"/>
  <c r="V13" i="9"/>
  <c r="S20" i="9"/>
  <c r="U8" i="9"/>
  <c r="AM17" i="10"/>
  <c r="U20" i="9"/>
  <c r="AJ4" i="10"/>
  <c r="AK9" i="10"/>
  <c r="I9" i="10" s="1"/>
  <c r="S11" i="9"/>
  <c r="U11" i="9"/>
  <c r="AN17" i="10"/>
  <c r="AH12" i="10"/>
  <c r="V34" i="9"/>
  <c r="AH18" i="10"/>
  <c r="U34" i="9"/>
  <c r="U41" i="9"/>
  <c r="AM31" i="10"/>
  <c r="U43" i="9"/>
  <c r="S41" i="9"/>
  <c r="U31" i="9"/>
  <c r="AL31" i="10"/>
  <c r="AL33" i="10"/>
  <c r="AJ14" i="10"/>
  <c r="AN14" i="10"/>
  <c r="V10" i="9"/>
  <c r="AM14" i="10"/>
  <c r="AK8" i="10"/>
  <c r="I8" i="10" s="1"/>
  <c r="AK11" i="10"/>
  <c r="I11" i="10" s="1"/>
  <c r="AN31" i="10"/>
  <c r="W31" i="9"/>
  <c r="H190" i="3"/>
  <c r="M190" i="3"/>
  <c r="F190" i="3"/>
  <c r="K190" i="3" s="1"/>
  <c r="M181" i="3"/>
  <c r="G210" i="3"/>
  <c r="F212" i="3"/>
  <c r="K212" i="3" s="1"/>
  <c r="M212" i="3"/>
  <c r="J190" i="3"/>
  <c r="H192" i="3"/>
  <c r="F186" i="3"/>
  <c r="K186" i="3" s="1"/>
  <c r="U36" i="10"/>
  <c r="W33" i="10"/>
  <c r="T14" i="10"/>
  <c r="J194" i="3"/>
  <c r="H194" i="3"/>
  <c r="J212" i="3"/>
  <c r="G197" i="3"/>
  <c r="H212" i="3"/>
  <c r="V14" i="10"/>
  <c r="G14" i="10" s="1"/>
  <c r="S4" i="10"/>
  <c r="E4" i="10" s="1"/>
  <c r="S8" i="10"/>
  <c r="E8" i="10" s="1"/>
  <c r="O207" i="3"/>
  <c r="M183" i="3"/>
  <c r="F194" i="3"/>
  <c r="K194" i="3" s="1"/>
  <c r="S9" i="10"/>
  <c r="E9" i="10" s="1"/>
  <c r="U17" i="10"/>
  <c r="S22" i="10"/>
  <c r="E22" i="10" s="1"/>
  <c r="S18" i="10"/>
  <c r="E18" i="10" s="1"/>
  <c r="G181" i="3"/>
  <c r="J186" i="3"/>
  <c r="H181" i="3"/>
  <c r="W17" i="10"/>
  <c r="F189" i="3"/>
  <c r="K189" i="3" s="1"/>
  <c r="P189" i="3"/>
  <c r="K192" i="3"/>
  <c r="O198" i="3"/>
  <c r="M189" i="3"/>
  <c r="H185" i="3"/>
  <c r="H209" i="3"/>
  <c r="O189" i="3"/>
  <c r="M209" i="3"/>
  <c r="O211" i="3"/>
  <c r="J211" i="3"/>
  <c r="M211" i="3"/>
  <c r="P211" i="3"/>
  <c r="M180" i="3"/>
  <c r="K180" i="3"/>
  <c r="H180" i="3"/>
  <c r="J180" i="3"/>
  <c r="F210" i="3"/>
  <c r="K210" i="3" s="1"/>
  <c r="H210" i="3"/>
  <c r="T6" i="10"/>
  <c r="T18" i="10"/>
  <c r="P193" i="3"/>
  <c r="G193" i="3"/>
  <c r="M193" i="3"/>
  <c r="M207" i="3"/>
  <c r="F207" i="3"/>
  <c r="K207" i="3" s="1"/>
  <c r="G207" i="3"/>
  <c r="P207" i="3"/>
  <c r="F198" i="3"/>
  <c r="K198" i="3" s="1"/>
  <c r="M198" i="3"/>
  <c r="J198" i="3"/>
  <c r="J209" i="3"/>
  <c r="O209" i="3"/>
  <c r="F209" i="3"/>
  <c r="K209" i="3" s="1"/>
  <c r="G189" i="3"/>
  <c r="H193" i="3"/>
  <c r="G185" i="3"/>
  <c r="F185" i="3"/>
  <c r="K185" i="3" s="1"/>
  <c r="P185" i="3"/>
  <c r="F183" i="3"/>
  <c r="K183" i="3" s="1"/>
  <c r="H183" i="3"/>
  <c r="G183" i="3"/>
  <c r="O197" i="3"/>
  <c r="H197" i="3"/>
  <c r="P197" i="3"/>
  <c r="F197" i="3"/>
  <c r="K197" i="3" s="1"/>
  <c r="J197" i="3"/>
  <c r="M192" i="3"/>
  <c r="J192" i="3"/>
  <c r="G192" i="3"/>
  <c r="M206" i="3"/>
  <c r="G206" i="3"/>
  <c r="H206" i="3"/>
  <c r="T11" i="10"/>
  <c r="M185" i="3"/>
  <c r="P182" i="3"/>
  <c r="H182" i="3"/>
  <c r="H189" i="3"/>
  <c r="F193" i="3"/>
  <c r="K193" i="3" s="1"/>
  <c r="J207" i="3"/>
  <c r="J189" i="3"/>
  <c r="H198" i="3"/>
  <c r="J182" i="3"/>
  <c r="G209" i="3"/>
  <c r="O185" i="3"/>
  <c r="O206" i="3"/>
  <c r="Z5" i="10"/>
  <c r="W5" i="10"/>
  <c r="T5" i="10"/>
  <c r="W27" i="10"/>
  <c r="T22" i="10"/>
  <c r="T12" i="10"/>
  <c r="W15" i="10"/>
  <c r="T32" i="10"/>
  <c r="W51" i="10"/>
  <c r="T9" i="10"/>
  <c r="W9" i="10"/>
  <c r="T4" i="10"/>
  <c r="W4" i="10"/>
  <c r="K6" i="3"/>
  <c r="Z4" i="10" s="1"/>
  <c r="DW20" i="12" l="1"/>
  <c r="DW48" i="12"/>
  <c r="DW30" i="12"/>
  <c r="DW36" i="12"/>
  <c r="DX18" i="12"/>
  <c r="DW5" i="12"/>
  <c r="DW12" i="12"/>
  <c r="DX10" i="12"/>
  <c r="EV39" i="12"/>
  <c r="DW39" i="12"/>
  <c r="DW43" i="12"/>
  <c r="DW49" i="12"/>
  <c r="DY13" i="12"/>
  <c r="DZ13" i="12" s="1"/>
  <c r="DZ26" i="12"/>
  <c r="DW32" i="12"/>
  <c r="DZ4" i="12"/>
  <c r="EN8" i="12"/>
  <c r="EN13" i="12"/>
  <c r="EN11" i="12"/>
  <c r="EN4" i="12"/>
  <c r="EN6" i="12"/>
  <c r="EN9" i="12"/>
  <c r="EN10" i="12"/>
  <c r="EN17" i="12"/>
  <c r="EN16" i="12"/>
  <c r="EN31" i="12"/>
  <c r="EN50" i="12"/>
  <c r="EN5" i="12"/>
  <c r="EN14" i="12"/>
  <c r="EN20" i="12"/>
  <c r="EN40" i="12"/>
  <c r="EN25" i="12"/>
  <c r="EN30" i="12"/>
  <c r="EN19" i="12"/>
  <c r="EN7" i="12"/>
  <c r="EN21" i="12"/>
  <c r="EN35" i="12"/>
  <c r="EN18" i="12"/>
  <c r="EN45" i="12"/>
  <c r="EN32" i="12"/>
  <c r="EN49" i="12"/>
  <c r="EN48" i="12"/>
  <c r="EN44" i="12"/>
  <c r="EN27" i="12"/>
  <c r="EN36" i="12"/>
  <c r="EN37" i="12"/>
  <c r="EN47" i="12"/>
  <c r="DW38" i="12"/>
  <c r="EV38" i="12"/>
  <c r="DW35" i="12"/>
  <c r="DW16" i="12"/>
  <c r="DW23" i="12"/>
  <c r="DW29" i="12"/>
  <c r="EV29" i="12"/>
  <c r="DW22" i="12"/>
  <c r="EV41" i="12"/>
  <c r="DW41" i="12"/>
  <c r="DY6" i="12"/>
  <c r="DW27" i="12"/>
  <c r="DW28" i="12"/>
  <c r="EV28" i="12"/>
  <c r="DW45" i="12"/>
  <c r="DW37" i="12"/>
  <c r="DW42" i="12"/>
  <c r="EV42" i="12"/>
  <c r="DW31" i="12"/>
  <c r="DW25" i="12"/>
  <c r="DW19" i="12"/>
  <c r="DW50" i="12"/>
  <c r="DW24" i="12"/>
  <c r="EV24" i="12"/>
  <c r="EV33" i="12"/>
  <c r="DW33" i="12"/>
  <c r="EB8" i="12"/>
  <c r="DW14" i="12"/>
  <c r="DW21" i="12"/>
  <c r="DX9" i="12"/>
  <c r="DW44" i="12"/>
  <c r="DW7" i="12"/>
  <c r="DW34" i="12"/>
  <c r="EV34" i="12"/>
  <c r="DW46" i="12"/>
  <c r="DZ11" i="12"/>
  <c r="EA17" i="12"/>
  <c r="DW47" i="12"/>
  <c r="DW40" i="12"/>
  <c r="DW15" i="12"/>
  <c r="BC52" i="10"/>
  <c r="BC53" i="10" s="1"/>
  <c r="J8" i="10"/>
  <c r="DO3" i="12"/>
  <c r="Y5" i="10"/>
  <c r="W10" i="9"/>
  <c r="J18" i="10"/>
  <c r="AC2" i="15"/>
  <c r="J9" i="10"/>
  <c r="J6" i="10"/>
  <c r="J4" i="10"/>
  <c r="J22" i="10"/>
  <c r="J5" i="10"/>
  <c r="H6" i="10"/>
  <c r="Z51" i="10"/>
  <c r="AU14" i="10"/>
  <c r="V38" i="10"/>
  <c r="G38" i="10" s="1"/>
  <c r="AB38" i="10"/>
  <c r="V33" i="10"/>
  <c r="G33" i="10" s="1"/>
  <c r="V51" i="10"/>
  <c r="G51" i="10" s="1"/>
  <c r="EN3" i="12"/>
  <c r="U27" i="10"/>
  <c r="U38" i="10"/>
  <c r="U15" i="10"/>
  <c r="W8" i="10"/>
  <c r="W38" i="10"/>
  <c r="V32" i="10"/>
  <c r="G32" i="10" s="1"/>
  <c r="V27" i="10"/>
  <c r="G27" i="10" s="1"/>
  <c r="V12" i="10"/>
  <c r="G12" i="10" s="1"/>
  <c r="AF27" i="10"/>
  <c r="AF47" i="10"/>
  <c r="AN32" i="10"/>
  <c r="AN24" i="10"/>
  <c r="AU31" i="10"/>
  <c r="AU33" i="10"/>
  <c r="AU17" i="10"/>
  <c r="AM32" i="10"/>
  <c r="AM24" i="10"/>
  <c r="AU24" i="10"/>
  <c r="AL32" i="10"/>
  <c r="AL24" i="10"/>
  <c r="W20" i="10"/>
  <c r="W36" i="10"/>
  <c r="V20" i="10"/>
  <c r="G20" i="10" s="1"/>
  <c r="V36" i="10"/>
  <c r="G36" i="10" s="1"/>
  <c r="AF20" i="10"/>
  <c r="AF36" i="10"/>
  <c r="AF32" i="10"/>
  <c r="AF24" i="10"/>
  <c r="AF12" i="10"/>
  <c r="AF31" i="10"/>
  <c r="AU32" i="10"/>
  <c r="AU9" i="10"/>
  <c r="AB8" i="10"/>
  <c r="AC7" i="13" s="1"/>
  <c r="AU8" i="10"/>
  <c r="W13" i="9"/>
  <c r="W8" i="9"/>
  <c r="U20" i="10"/>
  <c r="AL5" i="10"/>
  <c r="AF5" i="10"/>
  <c r="AN5" i="10"/>
  <c r="AJ5" i="10"/>
  <c r="AM5" i="10"/>
  <c r="AH5" i="10"/>
  <c r="AK5" i="10"/>
  <c r="I5" i="10" s="1"/>
  <c r="AG5" i="10"/>
  <c r="K4" i="10"/>
  <c r="AU5" i="10"/>
  <c r="Z33" i="10"/>
  <c r="K18" i="10"/>
  <c r="AU18" i="10"/>
  <c r="W11" i="9"/>
  <c r="AN18" i="10"/>
  <c r="AM18" i="10"/>
  <c r="AL12" i="10"/>
  <c r="W12" i="10"/>
  <c r="W22" i="10"/>
  <c r="AN12" i="10"/>
  <c r="AM12" i="10"/>
  <c r="AL11" i="10"/>
  <c r="AU11" i="10"/>
  <c r="W20" i="9"/>
  <c r="AU12" i="10"/>
  <c r="AN11" i="10"/>
  <c r="AL18" i="10"/>
  <c r="Y9" i="10"/>
  <c r="AL14" i="10"/>
  <c r="AU4" i="10"/>
  <c r="S50" i="9"/>
  <c r="W18" i="10"/>
  <c r="AZ52" i="10"/>
  <c r="U32" i="10"/>
  <c r="AY52" i="10"/>
  <c r="AL22" i="10"/>
  <c r="W11" i="10"/>
  <c r="W14" i="10"/>
  <c r="AB11" i="10"/>
  <c r="AC8" i="13" s="1"/>
  <c r="U8" i="10"/>
  <c r="U14" i="10"/>
  <c r="U11" i="10"/>
  <c r="Z32" i="10"/>
  <c r="V22" i="10"/>
  <c r="G22" i="10" s="1"/>
  <c r="Y11" i="10"/>
  <c r="W6" i="10"/>
  <c r="Z14" i="10"/>
  <c r="Y33" i="10"/>
  <c r="W32" i="10"/>
  <c r="V11" i="10"/>
  <c r="G11" i="10" s="1"/>
  <c r="Z6" i="10"/>
  <c r="K5" i="10"/>
  <c r="BA52" i="10"/>
  <c r="Y51" i="10"/>
  <c r="K11" i="10"/>
  <c r="AH22" i="10"/>
  <c r="AG22" i="10"/>
  <c r="AF22" i="10"/>
  <c r="K32" i="10"/>
  <c r="K22" i="10"/>
  <c r="AP5" i="10"/>
  <c r="AS5" i="10"/>
  <c r="AR5" i="10"/>
  <c r="AQ5" i="10"/>
  <c r="AS22" i="10"/>
  <c r="AR22" i="10"/>
  <c r="AK22" i="10"/>
  <c r="I22" i="10" s="1"/>
  <c r="AQ22" i="10"/>
  <c r="AJ22" i="10"/>
  <c r="AP22" i="10"/>
  <c r="AM22" i="10"/>
  <c r="AN22" i="10"/>
  <c r="AU22" i="10"/>
  <c r="W34" i="9"/>
  <c r="Y27" i="10"/>
  <c r="V9" i="10"/>
  <c r="G9" i="10" s="1"/>
  <c r="Y17" i="10"/>
  <c r="Z17" i="10"/>
  <c r="U9" i="10"/>
  <c r="V18" i="10"/>
  <c r="G18" i="10" s="1"/>
  <c r="U5" i="10"/>
  <c r="Z9" i="10"/>
  <c r="V5" i="10"/>
  <c r="G5" i="10" s="1"/>
  <c r="V6" i="10"/>
  <c r="G6" i="10" s="1"/>
  <c r="U22" i="10"/>
  <c r="U6" i="10"/>
  <c r="Y6" i="10"/>
  <c r="U18" i="10"/>
  <c r="U12" i="10"/>
  <c r="Y15" i="10"/>
  <c r="U4" i="10"/>
  <c r="Y4" i="10"/>
  <c r="DX46" i="12" l="1"/>
  <c r="DX33" i="12"/>
  <c r="EW33" i="12"/>
  <c r="DX27" i="12"/>
  <c r="DX41" i="12"/>
  <c r="EW41" i="12"/>
  <c r="EA13" i="12"/>
  <c r="EB17" i="12"/>
  <c r="DX14" i="12"/>
  <c r="DX29" i="12"/>
  <c r="EW29" i="12"/>
  <c r="DX16" i="12"/>
  <c r="DX38" i="12"/>
  <c r="DX15" i="12"/>
  <c r="DX47" i="12"/>
  <c r="DX37" i="12"/>
  <c r="DX22" i="12"/>
  <c r="DX23" i="12"/>
  <c r="DX35" i="12"/>
  <c r="EA4" i="12"/>
  <c r="EB4" i="12" s="1"/>
  <c r="EA26" i="12"/>
  <c r="EB26" i="12" s="1"/>
  <c r="DX12" i="12"/>
  <c r="EO13" i="12"/>
  <c r="EO26" i="12"/>
  <c r="EO4" i="12"/>
  <c r="EO10" i="12"/>
  <c r="EO17" i="12"/>
  <c r="EO6" i="12"/>
  <c r="EO9" i="12"/>
  <c r="EO36" i="12"/>
  <c r="EO22" i="12"/>
  <c r="EO20" i="12"/>
  <c r="EO30" i="12"/>
  <c r="EO49" i="12"/>
  <c r="EO37" i="12"/>
  <c r="EO40" i="12"/>
  <c r="EO14" i="12"/>
  <c r="EO5" i="12"/>
  <c r="EO31" i="12"/>
  <c r="EO16" i="12"/>
  <c r="EO35" i="12"/>
  <c r="EO48" i="12"/>
  <c r="EO45" i="12"/>
  <c r="EO27" i="12"/>
  <c r="EO8" i="12"/>
  <c r="EO19" i="12"/>
  <c r="EO7" i="12"/>
  <c r="EO47" i="12"/>
  <c r="EO15" i="12"/>
  <c r="EO11" i="12"/>
  <c r="EO18" i="12"/>
  <c r="EO44" i="12"/>
  <c r="EO50" i="12"/>
  <c r="EO25" i="12"/>
  <c r="EO21" i="12"/>
  <c r="EO32" i="12"/>
  <c r="DX7" i="12"/>
  <c r="DX50" i="12"/>
  <c r="DX45" i="12"/>
  <c r="DX43" i="12"/>
  <c r="DX36" i="12"/>
  <c r="DX40" i="12"/>
  <c r="DY9" i="12"/>
  <c r="DX25" i="12"/>
  <c r="DX42" i="12"/>
  <c r="EW42" i="12"/>
  <c r="DX49" i="12"/>
  <c r="DX39" i="12"/>
  <c r="DX48" i="12"/>
  <c r="EA11" i="12"/>
  <c r="EW34" i="12"/>
  <c r="DX34" i="12"/>
  <c r="DX44" i="12"/>
  <c r="DX21" i="12"/>
  <c r="EC8" i="12"/>
  <c r="ED8" i="12" s="1"/>
  <c r="EE8" i="12" s="1"/>
  <c r="DX24" i="12"/>
  <c r="EW24" i="12"/>
  <c r="DX19" i="12"/>
  <c r="DX31" i="12"/>
  <c r="DX28" i="12"/>
  <c r="DZ6" i="12"/>
  <c r="DX32" i="12"/>
  <c r="DY10" i="12"/>
  <c r="DX5" i="12"/>
  <c r="DY18" i="12"/>
  <c r="DZ18" i="12" s="1"/>
  <c r="DX30" i="12"/>
  <c r="DX20" i="12"/>
  <c r="AC27" i="13"/>
  <c r="DP3" i="12"/>
  <c r="H18" i="10"/>
  <c r="H32" i="10"/>
  <c r="H22" i="10"/>
  <c r="H8" i="10"/>
  <c r="H24" i="10"/>
  <c r="M24" i="10" s="1"/>
  <c r="N24" i="10" s="1"/>
  <c r="H33" i="10"/>
  <c r="H14" i="10"/>
  <c r="H12" i="10"/>
  <c r="H11" i="10"/>
  <c r="H31" i="10"/>
  <c r="M31" i="10" s="1"/>
  <c r="N31" i="10" s="1"/>
  <c r="H17" i="10"/>
  <c r="H4" i="10"/>
  <c r="H5" i="10"/>
  <c r="H9" i="10"/>
  <c r="F38" i="10"/>
  <c r="M38" i="10" s="1"/>
  <c r="N38" i="10" s="1"/>
  <c r="F11" i="10"/>
  <c r="F8" i="10"/>
  <c r="AB27" i="10"/>
  <c r="AC33" i="13" s="1"/>
  <c r="AB36" i="10"/>
  <c r="AC53" i="13" s="1"/>
  <c r="AB51" i="10"/>
  <c r="AB33" i="10"/>
  <c r="EO3" i="12"/>
  <c r="AB17" i="10"/>
  <c r="Z12" i="10"/>
  <c r="Z15" i="10"/>
  <c r="Y8" i="10"/>
  <c r="Y38" i="10"/>
  <c r="Z8" i="10"/>
  <c r="Z38" i="10"/>
  <c r="AB15" i="10"/>
  <c r="AC18" i="13" s="1"/>
  <c r="Z22" i="10"/>
  <c r="Z27" i="10"/>
  <c r="Y20" i="10"/>
  <c r="Y36" i="10"/>
  <c r="Z20" i="10"/>
  <c r="Z36" i="10"/>
  <c r="AB5" i="10"/>
  <c r="AC3" i="13" s="1"/>
  <c r="AB18" i="10"/>
  <c r="AB4" i="10"/>
  <c r="AC2" i="13" s="1"/>
  <c r="AB6" i="10"/>
  <c r="AB20" i="10"/>
  <c r="Y18" i="10"/>
  <c r="AB9" i="10"/>
  <c r="AC4" i="13" s="1"/>
  <c r="M58" i="3"/>
  <c r="AB12" i="10"/>
  <c r="AC19" i="13" s="1"/>
  <c r="Y12" i="10"/>
  <c r="Y32" i="10"/>
  <c r="AB14" i="10"/>
  <c r="AC9" i="13" s="1"/>
  <c r="Z18" i="10"/>
  <c r="AB32" i="10"/>
  <c r="AC28" i="13" s="1"/>
  <c r="Z11" i="10"/>
  <c r="AB22" i="10"/>
  <c r="AC25" i="13" s="1"/>
  <c r="Y22" i="10"/>
  <c r="Y14" i="10"/>
  <c r="AU52" i="10"/>
  <c r="AU53" i="10" s="1"/>
  <c r="DY20" i="12" l="1"/>
  <c r="DZ10" i="12"/>
  <c r="DY31" i="12"/>
  <c r="DY35" i="12"/>
  <c r="DY36" i="12"/>
  <c r="DY43" i="12"/>
  <c r="DY50" i="12"/>
  <c r="EC26" i="12"/>
  <c r="ED26" i="12" s="1"/>
  <c r="EE26" i="12" s="1"/>
  <c r="DY47" i="12"/>
  <c r="DY38" i="12"/>
  <c r="DY29" i="12"/>
  <c r="EX29" i="12"/>
  <c r="EC17" i="12"/>
  <c r="ED17" i="12" s="1"/>
  <c r="EE17" i="12" s="1"/>
  <c r="DY41" i="12"/>
  <c r="EX41" i="12"/>
  <c r="DY33" i="12"/>
  <c r="EX33" i="12"/>
  <c r="DY5" i="12"/>
  <c r="DY28" i="12"/>
  <c r="DY19" i="12"/>
  <c r="DY44" i="12"/>
  <c r="EB11" i="12"/>
  <c r="EX42" i="12"/>
  <c r="DY42" i="12"/>
  <c r="DZ9" i="12"/>
  <c r="EA9" i="12" s="1"/>
  <c r="DY45" i="12"/>
  <c r="DY7" i="12"/>
  <c r="DY23" i="12"/>
  <c r="DY37" i="12"/>
  <c r="DY16" i="12"/>
  <c r="EB13" i="12"/>
  <c r="EA18" i="12"/>
  <c r="EA6" i="12"/>
  <c r="EB6" i="12" s="1"/>
  <c r="EX24" i="12"/>
  <c r="DY24" i="12"/>
  <c r="DY48" i="12"/>
  <c r="DY25" i="12"/>
  <c r="DY22" i="12"/>
  <c r="EP8" i="12"/>
  <c r="EP13" i="12"/>
  <c r="EP11" i="12"/>
  <c r="EP10" i="12"/>
  <c r="EP4" i="12"/>
  <c r="EP9" i="12"/>
  <c r="EP26" i="12"/>
  <c r="EP6" i="12"/>
  <c r="EP17" i="12"/>
  <c r="EP7" i="12"/>
  <c r="EP40" i="12"/>
  <c r="EP44" i="12"/>
  <c r="EP18" i="12"/>
  <c r="EP22" i="12"/>
  <c r="EP37" i="12"/>
  <c r="EP15" i="12"/>
  <c r="EP19" i="12"/>
  <c r="EP36" i="12"/>
  <c r="EP48" i="12"/>
  <c r="EP31" i="12"/>
  <c r="EP47" i="12"/>
  <c r="EP16" i="12"/>
  <c r="EP21" i="12"/>
  <c r="EP49" i="12"/>
  <c r="EP30" i="12"/>
  <c r="EP35" i="12"/>
  <c r="EP14" i="12"/>
  <c r="EP20" i="12"/>
  <c r="EP32" i="12"/>
  <c r="EP25" i="12"/>
  <c r="EP50" i="12"/>
  <c r="EP27" i="12"/>
  <c r="EP45" i="12"/>
  <c r="EP5" i="12"/>
  <c r="DY30" i="12"/>
  <c r="DY32" i="12"/>
  <c r="DY39" i="12"/>
  <c r="DY21" i="12"/>
  <c r="DY34" i="12"/>
  <c r="EX34" i="12"/>
  <c r="DY49" i="12"/>
  <c r="DY40" i="12"/>
  <c r="DY12" i="12"/>
  <c r="EC4" i="12"/>
  <c r="ED4" i="12" s="1"/>
  <c r="EE4" i="12" s="1"/>
  <c r="DY15" i="12"/>
  <c r="DY14" i="12"/>
  <c r="DY27" i="12"/>
  <c r="DY46" i="12"/>
  <c r="AC10" i="13"/>
  <c r="AC12" i="13"/>
  <c r="AC5" i="13"/>
  <c r="AC6" i="13"/>
  <c r="AC41" i="13"/>
  <c r="AC51" i="13"/>
  <c r="AC22" i="13"/>
  <c r="AC29" i="13"/>
  <c r="AC32" i="13"/>
  <c r="AC24" i="13"/>
  <c r="AC17" i="13"/>
  <c r="AC26" i="13"/>
  <c r="AC23" i="13"/>
  <c r="AC21" i="13"/>
  <c r="AC16" i="13"/>
  <c r="AC30" i="13"/>
  <c r="AC46" i="13"/>
  <c r="AC48" i="13"/>
  <c r="AC35" i="13"/>
  <c r="DQ3" i="12"/>
  <c r="M8" i="10"/>
  <c r="N8" i="10" s="1"/>
  <c r="M11" i="10"/>
  <c r="N11" i="10" s="1"/>
  <c r="F51" i="10"/>
  <c r="M51" i="10" s="1"/>
  <c r="F36" i="10"/>
  <c r="M36" i="10" s="1"/>
  <c r="N36" i="10" s="1"/>
  <c r="F22" i="10"/>
  <c r="M22" i="10" s="1"/>
  <c r="N22" i="10" s="1"/>
  <c r="F14" i="10"/>
  <c r="M14" i="10" s="1"/>
  <c r="N14" i="10" s="1"/>
  <c r="F12" i="10"/>
  <c r="M12" i="10" s="1"/>
  <c r="N12" i="10" s="1"/>
  <c r="F20" i="10"/>
  <c r="M20" i="10" s="1"/>
  <c r="N20" i="10" s="1"/>
  <c r="F15" i="10"/>
  <c r="M15" i="10" s="1"/>
  <c r="N15" i="10" s="1"/>
  <c r="F27" i="10"/>
  <c r="M27" i="10" s="1"/>
  <c r="N27" i="10" s="1"/>
  <c r="F32" i="10"/>
  <c r="M32" i="10" s="1"/>
  <c r="N32" i="10" s="1"/>
  <c r="F9" i="10"/>
  <c r="M9" i="10" s="1"/>
  <c r="N9" i="10" s="1"/>
  <c r="F18" i="10"/>
  <c r="M18" i="10" s="1"/>
  <c r="N18" i="10" s="1"/>
  <c r="F17" i="10"/>
  <c r="M17" i="10" s="1"/>
  <c r="N17" i="10" s="1"/>
  <c r="F6" i="10"/>
  <c r="M6" i="10" s="1"/>
  <c r="N6" i="10" s="1"/>
  <c r="F5" i="10"/>
  <c r="M5" i="10" s="1"/>
  <c r="N5" i="10" s="1"/>
  <c r="F33" i="10"/>
  <c r="M33" i="10" s="1"/>
  <c r="N33" i="10" s="1"/>
  <c r="EP3" i="12"/>
  <c r="F4" i="10"/>
  <c r="M4" i="10" s="1"/>
  <c r="AB52" i="10"/>
  <c r="AB53" i="10" s="1"/>
  <c r="DZ32" i="12" l="1"/>
  <c r="DZ25" i="12"/>
  <c r="EY24" i="12"/>
  <c r="DZ24" i="12"/>
  <c r="DZ45" i="12"/>
  <c r="DZ27" i="12"/>
  <c r="DZ12" i="12"/>
  <c r="DZ49" i="12"/>
  <c r="DZ21" i="12"/>
  <c r="DZ16" i="12"/>
  <c r="DZ23" i="12"/>
  <c r="DZ44" i="12"/>
  <c r="DZ28" i="12"/>
  <c r="DZ43" i="12"/>
  <c r="EA10" i="12"/>
  <c r="EQ8" i="12"/>
  <c r="EQ11" i="12"/>
  <c r="EQ13" i="12"/>
  <c r="EQ26" i="12"/>
  <c r="EQ9" i="12"/>
  <c r="EQ6" i="12"/>
  <c r="EQ10" i="12"/>
  <c r="EQ48" i="12"/>
  <c r="EQ47" i="12"/>
  <c r="EQ22" i="12"/>
  <c r="EQ14" i="12"/>
  <c r="EQ44" i="12"/>
  <c r="EQ7" i="12"/>
  <c r="EQ20" i="12"/>
  <c r="EQ37" i="12"/>
  <c r="EQ18" i="12"/>
  <c r="EQ35" i="12"/>
  <c r="EQ30" i="12"/>
  <c r="EQ40" i="12"/>
  <c r="EQ16" i="12"/>
  <c r="EQ32" i="12"/>
  <c r="EQ49" i="12"/>
  <c r="EQ4" i="12"/>
  <c r="EQ36" i="12"/>
  <c r="EQ27" i="12"/>
  <c r="EQ50" i="12"/>
  <c r="EQ12" i="12"/>
  <c r="EQ21" i="12"/>
  <c r="EQ17" i="12"/>
  <c r="EQ5" i="12"/>
  <c r="EQ45" i="12"/>
  <c r="EQ15" i="12"/>
  <c r="EQ31" i="12"/>
  <c r="EQ25" i="12"/>
  <c r="EQ19" i="12"/>
  <c r="DZ46" i="12"/>
  <c r="DZ14" i="12"/>
  <c r="DZ22" i="12"/>
  <c r="DZ7" i="12"/>
  <c r="DZ47" i="12"/>
  <c r="DZ50" i="12"/>
  <c r="DZ36" i="12"/>
  <c r="DZ31" i="12"/>
  <c r="DZ15" i="12"/>
  <c r="EY42" i="12"/>
  <c r="DZ42" i="12"/>
  <c r="DZ38" i="12"/>
  <c r="DZ35" i="12"/>
  <c r="EB18" i="12"/>
  <c r="DZ33" i="12"/>
  <c r="EY33" i="12"/>
  <c r="DZ40" i="12"/>
  <c r="DZ34" i="12"/>
  <c r="EY34" i="12"/>
  <c r="DZ39" i="12"/>
  <c r="DZ30" i="12"/>
  <c r="DZ48" i="12"/>
  <c r="EC6" i="12"/>
  <c r="ED6" i="12" s="1"/>
  <c r="EE6" i="12" s="1"/>
  <c r="EC13" i="12"/>
  <c r="ED13" i="12" s="1"/>
  <c r="EE13" i="12" s="1"/>
  <c r="DZ37" i="12"/>
  <c r="EB9" i="12"/>
  <c r="EC9" i="12" s="1"/>
  <c r="ED9" i="12" s="1"/>
  <c r="EE9" i="12" s="1"/>
  <c r="EC11" i="12"/>
  <c r="ED11" i="12" s="1"/>
  <c r="EE11" i="12" s="1"/>
  <c r="DZ19" i="12"/>
  <c r="DZ5" i="12"/>
  <c r="EY41" i="12"/>
  <c r="DZ41" i="12"/>
  <c r="DZ29" i="12"/>
  <c r="EY29" i="12"/>
  <c r="DZ20" i="12"/>
  <c r="N4" i="10"/>
  <c r="M52" i="10"/>
  <c r="M53" i="10" s="1"/>
  <c r="N51" i="10"/>
  <c r="DR3" i="12"/>
  <c r="EQ3" i="12"/>
  <c r="EB10" i="12" l="1"/>
  <c r="EA45" i="12"/>
  <c r="EA16" i="12"/>
  <c r="EA49" i="12"/>
  <c r="EA27" i="12"/>
  <c r="EZ24" i="12"/>
  <c r="EA24" i="12"/>
  <c r="EA25" i="12"/>
  <c r="EZ29" i="12"/>
  <c r="EA29" i="12"/>
  <c r="EA37" i="12"/>
  <c r="EA31" i="12"/>
  <c r="EA28" i="12"/>
  <c r="EA12" i="12"/>
  <c r="EA20" i="12"/>
  <c r="EA34" i="12"/>
  <c r="EZ34" i="12"/>
  <c r="EA15" i="12"/>
  <c r="EA36" i="12"/>
  <c r="EA22" i="12"/>
  <c r="EA43" i="12"/>
  <c r="EA44" i="12"/>
  <c r="EA32" i="12"/>
  <c r="EA5" i="12"/>
  <c r="EA42" i="12"/>
  <c r="EZ42" i="12"/>
  <c r="EA7" i="12"/>
  <c r="EA14" i="12"/>
  <c r="EA21" i="12"/>
  <c r="ER8" i="12"/>
  <c r="ER4" i="12"/>
  <c r="ER17" i="12"/>
  <c r="ER13" i="12"/>
  <c r="ER11" i="12"/>
  <c r="ER9" i="12"/>
  <c r="ER26" i="12"/>
  <c r="ER10" i="12"/>
  <c r="ER6" i="12"/>
  <c r="ER15" i="12"/>
  <c r="ER12" i="12"/>
  <c r="ER40" i="12"/>
  <c r="ER35" i="12"/>
  <c r="ER25" i="12"/>
  <c r="ER36" i="12"/>
  <c r="ER18" i="12"/>
  <c r="ER49" i="12"/>
  <c r="ER32" i="12"/>
  <c r="ER50" i="12"/>
  <c r="ER48" i="12"/>
  <c r="ER44" i="12"/>
  <c r="ER14" i="12"/>
  <c r="ER47" i="12"/>
  <c r="ER37" i="12"/>
  <c r="ER7" i="12"/>
  <c r="ER19" i="12"/>
  <c r="ER21" i="12"/>
  <c r="ER22" i="12"/>
  <c r="ER30" i="12"/>
  <c r="ER5" i="12"/>
  <c r="ER23" i="12"/>
  <c r="ER16" i="12"/>
  <c r="ER20" i="12"/>
  <c r="ER45" i="12"/>
  <c r="ER27" i="12"/>
  <c r="ER31" i="12"/>
  <c r="EA41" i="12"/>
  <c r="EZ41" i="12"/>
  <c r="EA30" i="12"/>
  <c r="EZ33" i="12"/>
  <c r="EA33" i="12"/>
  <c r="EA35" i="12"/>
  <c r="EA50" i="12"/>
  <c r="EA19" i="12"/>
  <c r="EA48" i="12"/>
  <c r="EA39" i="12"/>
  <c r="EA40" i="12"/>
  <c r="EC18" i="12"/>
  <c r="ED18" i="12" s="1"/>
  <c r="EE18" i="12" s="1"/>
  <c r="EA38" i="12"/>
  <c r="EA47" i="12"/>
  <c r="EA46" i="12"/>
  <c r="EA23" i="12"/>
  <c r="DS3" i="12"/>
  <c r="ER3" i="12"/>
  <c r="ES11" i="12" l="1"/>
  <c r="ES13" i="12"/>
  <c r="ES18" i="12"/>
  <c r="ES9" i="12"/>
  <c r="ES6" i="12"/>
  <c r="ES26" i="12"/>
  <c r="ES10" i="12"/>
  <c r="ES14" i="12"/>
  <c r="ES45" i="12"/>
  <c r="ES23" i="12"/>
  <c r="ES5" i="12"/>
  <c r="ES25" i="12"/>
  <c r="ES40" i="12"/>
  <c r="ES49" i="12"/>
  <c r="ES22" i="12"/>
  <c r="ES47" i="12"/>
  <c r="ES21" i="12"/>
  <c r="ES4" i="12"/>
  <c r="ES16" i="12"/>
  <c r="ES36" i="12"/>
  <c r="ES35" i="12"/>
  <c r="ES50" i="12"/>
  <c r="ES31" i="12"/>
  <c r="ES20" i="12"/>
  <c r="ES15" i="12"/>
  <c r="ES32" i="12"/>
  <c r="ES37" i="12"/>
  <c r="ES17" i="12"/>
  <c r="ES8" i="12"/>
  <c r="ES27" i="12"/>
  <c r="ES48" i="12"/>
  <c r="ES12" i="12"/>
  <c r="ES44" i="12"/>
  <c r="ES19" i="12"/>
  <c r="ES7" i="12"/>
  <c r="ES30" i="12"/>
  <c r="EB40" i="12"/>
  <c r="FA41" i="12"/>
  <c r="EB41" i="12"/>
  <c r="EB32" i="12"/>
  <c r="EB12" i="12"/>
  <c r="EB29" i="12"/>
  <c r="EB45" i="12"/>
  <c r="EB47" i="12"/>
  <c r="EB39" i="12"/>
  <c r="EB35" i="12"/>
  <c r="EB7" i="12"/>
  <c r="EB43" i="12"/>
  <c r="EB34" i="12"/>
  <c r="FA34" i="12"/>
  <c r="EB31" i="12"/>
  <c r="FA42" i="12"/>
  <c r="EB42" i="12"/>
  <c r="EB36" i="12"/>
  <c r="FA24" i="12"/>
  <c r="EB24" i="12"/>
  <c r="EB49" i="12"/>
  <c r="EB23" i="12"/>
  <c r="EB19" i="12"/>
  <c r="EB30" i="12"/>
  <c r="EB21" i="12"/>
  <c r="EB5" i="12"/>
  <c r="EB44" i="12"/>
  <c r="EB22" i="12"/>
  <c r="EB28" i="12"/>
  <c r="EB37" i="12"/>
  <c r="EB25" i="12"/>
  <c r="EB46" i="12"/>
  <c r="EB38" i="12"/>
  <c r="EB48" i="12"/>
  <c r="EB50" i="12"/>
  <c r="FA33" i="12"/>
  <c r="EB33" i="12"/>
  <c r="EB14" i="12"/>
  <c r="EB15" i="12"/>
  <c r="EB20" i="12"/>
  <c r="EB27" i="12"/>
  <c r="EB16" i="12"/>
  <c r="EC10" i="12"/>
  <c r="ED10" i="12" s="1"/>
  <c r="EE10" i="12" s="1"/>
  <c r="DT3" i="12"/>
  <c r="ES3" i="12"/>
  <c r="EC28" i="12" l="1"/>
  <c r="ED28" i="12" s="1"/>
  <c r="EE28" i="12" s="1"/>
  <c r="EC36" i="12"/>
  <c r="ED36" i="12" s="1"/>
  <c r="EE36" i="12" s="1"/>
  <c r="ET8" i="12"/>
  <c r="ET4" i="12"/>
  <c r="ET11" i="12"/>
  <c r="ET13" i="12"/>
  <c r="ET10" i="12"/>
  <c r="ET18" i="12"/>
  <c r="ET6" i="12"/>
  <c r="ET9" i="12"/>
  <c r="ET44" i="12"/>
  <c r="ET17" i="12"/>
  <c r="ET23" i="12"/>
  <c r="ET22" i="12"/>
  <c r="ET25" i="12"/>
  <c r="ET19" i="12"/>
  <c r="ET37" i="12"/>
  <c r="ET50" i="12"/>
  <c r="ET21" i="12"/>
  <c r="ET27" i="12"/>
  <c r="ET14" i="12"/>
  <c r="ET35" i="12"/>
  <c r="ET20" i="12"/>
  <c r="ET47" i="12"/>
  <c r="ET49" i="12"/>
  <c r="ET26" i="12"/>
  <c r="ET48" i="12"/>
  <c r="ET32" i="12"/>
  <c r="ET15" i="12"/>
  <c r="ET30" i="12"/>
  <c r="ET36" i="12"/>
  <c r="ET40" i="12"/>
  <c r="ET31" i="12"/>
  <c r="ET12" i="12"/>
  <c r="ET7" i="12"/>
  <c r="ET5" i="12"/>
  <c r="ET45" i="12"/>
  <c r="ET16" i="12"/>
  <c r="EC14" i="12"/>
  <c r="ED14" i="12" s="1"/>
  <c r="EE14" i="12" s="1"/>
  <c r="EC38" i="12"/>
  <c r="ED38" i="12" s="1"/>
  <c r="EE38" i="12" s="1"/>
  <c r="EC31" i="12"/>
  <c r="ED31" i="12" s="1"/>
  <c r="EE31" i="12" s="1"/>
  <c r="EC39" i="12"/>
  <c r="ED39" i="12" s="1"/>
  <c r="EE39" i="12" s="1"/>
  <c r="EC45" i="12"/>
  <c r="ED45" i="12" s="1"/>
  <c r="EE45" i="12" s="1"/>
  <c r="EC12" i="12"/>
  <c r="ED12" i="12" s="1"/>
  <c r="EE12" i="12" s="1"/>
  <c r="EC41" i="12"/>
  <c r="ED41" i="12" s="1"/>
  <c r="EE41" i="12" s="1"/>
  <c r="FB41" i="12"/>
  <c r="EC15" i="12"/>
  <c r="ED15" i="12" s="1"/>
  <c r="EE15" i="12" s="1"/>
  <c r="EC22" i="12"/>
  <c r="ED22" i="12" s="1"/>
  <c r="EE22" i="12" s="1"/>
  <c r="EC21" i="12"/>
  <c r="ED21" i="12" s="1"/>
  <c r="EE21" i="12" s="1"/>
  <c r="EC19" i="12"/>
  <c r="ED19" i="12" s="1"/>
  <c r="EE19" i="12" s="1"/>
  <c r="EC43" i="12"/>
  <c r="ED43" i="12" s="1"/>
  <c r="EE43" i="12" s="1"/>
  <c r="EC35" i="12"/>
  <c r="ED35" i="12" s="1"/>
  <c r="EE35" i="12" s="1"/>
  <c r="EC27" i="12"/>
  <c r="ED27" i="12" s="1"/>
  <c r="EE27" i="12" s="1"/>
  <c r="EC46" i="12"/>
  <c r="ED46" i="12" s="1"/>
  <c r="EE46" i="12" s="1"/>
  <c r="EC5" i="12"/>
  <c r="ED5" i="12" s="1"/>
  <c r="EE5" i="12" s="1"/>
  <c r="EC23" i="12"/>
  <c r="ED23" i="12" s="1"/>
  <c r="EE23" i="12" s="1"/>
  <c r="EC24" i="12"/>
  <c r="ED24" i="12" s="1"/>
  <c r="EE24" i="12" s="1"/>
  <c r="FB24" i="12"/>
  <c r="FB42" i="12"/>
  <c r="EC42" i="12"/>
  <c r="ED42" i="12" s="1"/>
  <c r="EE42" i="12" s="1"/>
  <c r="EC7" i="12"/>
  <c r="ED7" i="12" s="1"/>
  <c r="EE7" i="12" s="1"/>
  <c r="EC47" i="12"/>
  <c r="ED47" i="12" s="1"/>
  <c r="EE47" i="12" s="1"/>
  <c r="EC29" i="12"/>
  <c r="ED29" i="12" s="1"/>
  <c r="EE29" i="12" s="1"/>
  <c r="EC16" i="12"/>
  <c r="ED16" i="12" s="1"/>
  <c r="EE16" i="12" s="1"/>
  <c r="EC50" i="12"/>
  <c r="ED50" i="12" s="1"/>
  <c r="EE50" i="12" s="1"/>
  <c r="EC25" i="12"/>
  <c r="ED25" i="12" s="1"/>
  <c r="EE25" i="12" s="1"/>
  <c r="EC44" i="12"/>
  <c r="ED44" i="12" s="1"/>
  <c r="EE44" i="12" s="1"/>
  <c r="FB33" i="12"/>
  <c r="EC33" i="12"/>
  <c r="ED33" i="12" s="1"/>
  <c r="EE33" i="12" s="1"/>
  <c r="EC48" i="12"/>
  <c r="ED48" i="12" s="1"/>
  <c r="EE48" i="12" s="1"/>
  <c r="EC37" i="12"/>
  <c r="ED37" i="12" s="1"/>
  <c r="EE37" i="12" s="1"/>
  <c r="EC49" i="12"/>
  <c r="ED49" i="12" s="1"/>
  <c r="EE49" i="12" s="1"/>
  <c r="EC20" i="12"/>
  <c r="ED20" i="12" s="1"/>
  <c r="EE20" i="12" s="1"/>
  <c r="EC30" i="12"/>
  <c r="ED30" i="12" s="1"/>
  <c r="EE30" i="12" s="1"/>
  <c r="EC34" i="12"/>
  <c r="ED34" i="12" s="1"/>
  <c r="EE34" i="12" s="1"/>
  <c r="FB34" i="12"/>
  <c r="EC32" i="12"/>
  <c r="ED32" i="12" s="1"/>
  <c r="EE32" i="12" s="1"/>
  <c r="EC40" i="12"/>
  <c r="ED40" i="12" s="1"/>
  <c r="EE40" i="12" s="1"/>
  <c r="DU3" i="12"/>
  <c r="ET3" i="12"/>
  <c r="EU8" i="12" l="1"/>
  <c r="EU17" i="12"/>
  <c r="EU4" i="12"/>
  <c r="EU26" i="12"/>
  <c r="EU13" i="12"/>
  <c r="EU10" i="12"/>
  <c r="EU9" i="12"/>
  <c r="EU6" i="12"/>
  <c r="EU18" i="12"/>
  <c r="EU37" i="12"/>
  <c r="EU45" i="12"/>
  <c r="EU27" i="12"/>
  <c r="EU50" i="12"/>
  <c r="EU22" i="12"/>
  <c r="EU23" i="12"/>
  <c r="EU16" i="12"/>
  <c r="EU35" i="12"/>
  <c r="EU30" i="12"/>
  <c r="EU25" i="12"/>
  <c r="EU31" i="12"/>
  <c r="EU20" i="12"/>
  <c r="EU32" i="12"/>
  <c r="EU43" i="12"/>
  <c r="EU11" i="12"/>
  <c r="EU15" i="12"/>
  <c r="EU40" i="12"/>
  <c r="EU47" i="12"/>
  <c r="EU46" i="12"/>
  <c r="EU7" i="12"/>
  <c r="EU44" i="12"/>
  <c r="EU21" i="12"/>
  <c r="EU14" i="12"/>
  <c r="EU36" i="12"/>
  <c r="EU19" i="12"/>
  <c r="EU48" i="12"/>
  <c r="EU49" i="12"/>
  <c r="EU12" i="12"/>
  <c r="EU5" i="12"/>
  <c r="DV3" i="12"/>
  <c r="EU3" i="12"/>
  <c r="EV8" i="12" l="1"/>
  <c r="EV17" i="12"/>
  <c r="EV4" i="12"/>
  <c r="EV11" i="12"/>
  <c r="EV26" i="12"/>
  <c r="EV13" i="12"/>
  <c r="EV10" i="12"/>
  <c r="EV9" i="12"/>
  <c r="EV18" i="12"/>
  <c r="EV43" i="12"/>
  <c r="EV35" i="12"/>
  <c r="EV23" i="12"/>
  <c r="EV22" i="12"/>
  <c r="EV37" i="12"/>
  <c r="EV47" i="12"/>
  <c r="EV15" i="12"/>
  <c r="EV6" i="12"/>
  <c r="EV27" i="12"/>
  <c r="EV46" i="12"/>
  <c r="EV5" i="12"/>
  <c r="EV32" i="12"/>
  <c r="EV25" i="12"/>
  <c r="EV14" i="12"/>
  <c r="EV20" i="12"/>
  <c r="EV30" i="12"/>
  <c r="EV49" i="12"/>
  <c r="EV31" i="12"/>
  <c r="EV19" i="12"/>
  <c r="EV21" i="12"/>
  <c r="EV44" i="12"/>
  <c r="EV36" i="12"/>
  <c r="EV12" i="12"/>
  <c r="EV45" i="12"/>
  <c r="EV50" i="12"/>
  <c r="EV7" i="12"/>
  <c r="EV48" i="12"/>
  <c r="EV16" i="12"/>
  <c r="EV40" i="12"/>
  <c r="DW3" i="12"/>
  <c r="EV3" i="12"/>
  <c r="EW8" i="12" l="1"/>
  <c r="EW17" i="12"/>
  <c r="EW4" i="12"/>
  <c r="EW11" i="12"/>
  <c r="EW6" i="12"/>
  <c r="EW13" i="12"/>
  <c r="EW18" i="12"/>
  <c r="EW10" i="12"/>
  <c r="EW9" i="12"/>
  <c r="EW16" i="12"/>
  <c r="EW37" i="12"/>
  <c r="EW23" i="12"/>
  <c r="EW7" i="12"/>
  <c r="EW45" i="12"/>
  <c r="EW26" i="12"/>
  <c r="EW25" i="12"/>
  <c r="EW48" i="12"/>
  <c r="EW31" i="12"/>
  <c r="EW20" i="12"/>
  <c r="EW22" i="12"/>
  <c r="EW44" i="12"/>
  <c r="EW19" i="12"/>
  <c r="EW38" i="12"/>
  <c r="EW21" i="12"/>
  <c r="EW46" i="12"/>
  <c r="EW27" i="12"/>
  <c r="EW14" i="12"/>
  <c r="EW15" i="12"/>
  <c r="EW12" i="12"/>
  <c r="EW36" i="12"/>
  <c r="EW39" i="12"/>
  <c r="EW32" i="12"/>
  <c r="EW30" i="12"/>
  <c r="EW35" i="12"/>
  <c r="EW28" i="12"/>
  <c r="EW5" i="12"/>
  <c r="EW47" i="12"/>
  <c r="EW50" i="12"/>
  <c r="EW43" i="12"/>
  <c r="EW40" i="12"/>
  <c r="EW49" i="12"/>
  <c r="DX3" i="12"/>
  <c r="EW3" i="12"/>
  <c r="EX8" i="12" l="1"/>
  <c r="EX17" i="12"/>
  <c r="EX4" i="12"/>
  <c r="EX11" i="12"/>
  <c r="EX26" i="12"/>
  <c r="EX13" i="12"/>
  <c r="EX6" i="12"/>
  <c r="EX10" i="12"/>
  <c r="EX18" i="12"/>
  <c r="EX9" i="12"/>
  <c r="EX31" i="12"/>
  <c r="EX36" i="12"/>
  <c r="EX50" i="12"/>
  <c r="EX47" i="12"/>
  <c r="EX7" i="12"/>
  <c r="EX22" i="12"/>
  <c r="EX14" i="12"/>
  <c r="EX46" i="12"/>
  <c r="EX25" i="12"/>
  <c r="EX15" i="12"/>
  <c r="EX43" i="12"/>
  <c r="EX28" i="12"/>
  <c r="EX23" i="12"/>
  <c r="EX27" i="12"/>
  <c r="EX20" i="12"/>
  <c r="EX5" i="12"/>
  <c r="EX19" i="12"/>
  <c r="EX37" i="12"/>
  <c r="EX48" i="12"/>
  <c r="EX30" i="12"/>
  <c r="EX39" i="12"/>
  <c r="EX40" i="12"/>
  <c r="EX35" i="12"/>
  <c r="EX38" i="12"/>
  <c r="EX45" i="12"/>
  <c r="EX32" i="12"/>
  <c r="EX44" i="12"/>
  <c r="EX16" i="12"/>
  <c r="EX21" i="12"/>
  <c r="EX49" i="12"/>
  <c r="EX12" i="12"/>
  <c r="DY3" i="12"/>
  <c r="EX3" i="12"/>
  <c r="EY8" i="12" l="1"/>
  <c r="EY17" i="12"/>
  <c r="EY4" i="12"/>
  <c r="EY11" i="12"/>
  <c r="EY26" i="12"/>
  <c r="EY6" i="12"/>
  <c r="EY9" i="12"/>
  <c r="EY10" i="12"/>
  <c r="EY32" i="12"/>
  <c r="EY18" i="12"/>
  <c r="EY45" i="12"/>
  <c r="EY12" i="12"/>
  <c r="EY21" i="12"/>
  <c r="EY28" i="12"/>
  <c r="EY22" i="12"/>
  <c r="EY36" i="12"/>
  <c r="EY15" i="12"/>
  <c r="EY5" i="12"/>
  <c r="EY20" i="12"/>
  <c r="EY50" i="12"/>
  <c r="EY27" i="12"/>
  <c r="EY49" i="12"/>
  <c r="EY16" i="12"/>
  <c r="EY46" i="12"/>
  <c r="EY47" i="12"/>
  <c r="EY38" i="12"/>
  <c r="EY40" i="12"/>
  <c r="EY39" i="12"/>
  <c r="EY48" i="12"/>
  <c r="EY19" i="12"/>
  <c r="EY7" i="12"/>
  <c r="EY13" i="12"/>
  <c r="EY25" i="12"/>
  <c r="EY23" i="12"/>
  <c r="EY35" i="12"/>
  <c r="EY44" i="12"/>
  <c r="EY43" i="12"/>
  <c r="EY14" i="12"/>
  <c r="EY31" i="12"/>
  <c r="EY37" i="12"/>
  <c r="EY30" i="12"/>
  <c r="DZ3" i="12"/>
  <c r="EY3" i="12"/>
  <c r="EZ8" i="12" l="1"/>
  <c r="EZ17" i="12"/>
  <c r="EZ13" i="12"/>
  <c r="EZ11" i="12"/>
  <c r="EZ26" i="12"/>
  <c r="EZ4" i="12"/>
  <c r="EZ18" i="12"/>
  <c r="EZ6" i="12"/>
  <c r="EZ10" i="12"/>
  <c r="EZ25" i="12"/>
  <c r="EZ37" i="12"/>
  <c r="EZ28" i="12"/>
  <c r="EZ22" i="12"/>
  <c r="EZ44" i="12"/>
  <c r="EZ9" i="12"/>
  <c r="EZ40" i="12"/>
  <c r="EZ16" i="12"/>
  <c r="EZ27" i="12"/>
  <c r="EZ20" i="12"/>
  <c r="EZ15" i="12"/>
  <c r="EZ7" i="12"/>
  <c r="EZ35" i="12"/>
  <c r="EZ39" i="12"/>
  <c r="EZ47" i="12"/>
  <c r="EZ23" i="12"/>
  <c r="EZ31" i="12"/>
  <c r="EZ43" i="12"/>
  <c r="EZ48" i="12"/>
  <c r="EZ46" i="12"/>
  <c r="EZ45" i="12"/>
  <c r="EZ49" i="12"/>
  <c r="EZ12" i="12"/>
  <c r="EZ36" i="12"/>
  <c r="EZ32" i="12"/>
  <c r="EZ5" i="12"/>
  <c r="EZ21" i="12"/>
  <c r="EZ30" i="12"/>
  <c r="EZ19" i="12"/>
  <c r="EZ14" i="12"/>
  <c r="EZ50" i="12"/>
  <c r="EZ38" i="12"/>
  <c r="EA3" i="12"/>
  <c r="EZ3" i="12"/>
  <c r="FA8" i="12" l="1"/>
  <c r="FA17" i="12"/>
  <c r="FA11" i="12"/>
  <c r="FA13" i="12"/>
  <c r="FA9" i="12"/>
  <c r="FA18" i="12"/>
  <c r="FA10" i="12"/>
  <c r="FA12" i="12"/>
  <c r="FA45" i="12"/>
  <c r="FA39" i="12"/>
  <c r="FA7" i="12"/>
  <c r="FA23" i="12"/>
  <c r="FA26" i="12"/>
  <c r="FA44" i="12"/>
  <c r="FA28" i="12"/>
  <c r="FA25" i="12"/>
  <c r="FA38" i="12"/>
  <c r="FA50" i="12"/>
  <c r="FA14" i="12"/>
  <c r="FA16" i="12"/>
  <c r="FA43" i="12"/>
  <c r="FA19" i="12"/>
  <c r="FA40" i="12"/>
  <c r="FA32" i="12"/>
  <c r="FA35" i="12"/>
  <c r="FA30" i="12"/>
  <c r="FA22" i="12"/>
  <c r="FA37" i="12"/>
  <c r="FA48" i="12"/>
  <c r="FA15" i="12"/>
  <c r="FA36" i="12"/>
  <c r="FA46" i="12"/>
  <c r="FA4" i="12"/>
  <c r="FA49" i="12"/>
  <c r="FA21" i="12"/>
  <c r="FA6" i="12"/>
  <c r="FA29" i="12"/>
  <c r="FA47" i="12"/>
  <c r="FA31" i="12"/>
  <c r="FA5" i="12"/>
  <c r="FA27" i="12"/>
  <c r="FA20" i="12"/>
  <c r="EB3" i="12"/>
  <c r="FA3" i="12"/>
  <c r="FB8" i="12" l="1"/>
  <c r="FB17" i="12"/>
  <c r="FB4" i="12"/>
  <c r="FB26" i="12"/>
  <c r="FB6" i="12"/>
  <c r="FB13" i="12"/>
  <c r="FB11" i="12"/>
  <c r="FB18" i="12"/>
  <c r="FB10" i="12"/>
  <c r="FB31" i="12"/>
  <c r="FB35" i="12"/>
  <c r="FB7" i="12"/>
  <c r="FB49" i="12"/>
  <c r="FB28" i="12"/>
  <c r="FB14" i="12"/>
  <c r="FB45" i="12"/>
  <c r="FB22" i="12"/>
  <c r="FB19" i="12"/>
  <c r="FB46" i="12"/>
  <c r="FB23" i="12"/>
  <c r="FB40" i="12"/>
  <c r="FB39" i="12"/>
  <c r="FB29" i="12"/>
  <c r="FB44" i="12"/>
  <c r="FB32" i="12"/>
  <c r="FB36" i="12"/>
  <c r="FB12" i="12"/>
  <c r="FB15" i="12"/>
  <c r="FB21" i="12"/>
  <c r="FB43" i="12"/>
  <c r="FB9" i="12"/>
  <c r="FB47" i="12"/>
  <c r="FB16" i="12"/>
  <c r="FB25" i="12"/>
  <c r="FB37" i="12"/>
  <c r="FB20" i="12"/>
  <c r="FB38" i="12"/>
  <c r="FB27" i="12"/>
  <c r="FB5" i="12"/>
  <c r="FB50" i="12"/>
  <c r="FB48" i="12"/>
  <c r="FB30" i="12"/>
  <c r="B5" i="10"/>
  <c r="EC3" i="12"/>
  <c r="FB3" i="12"/>
  <c r="FC40" i="12" l="1"/>
  <c r="FC46" i="12"/>
  <c r="FC36" i="12"/>
  <c r="FC32" i="12"/>
  <c r="FC19" i="12"/>
  <c r="FC47" i="12"/>
  <c r="FC27" i="12"/>
  <c r="FC15" i="12"/>
  <c r="FC37" i="12"/>
  <c r="FC25" i="12"/>
  <c r="FC24" i="12"/>
  <c r="FC34" i="12"/>
  <c r="FC49" i="12"/>
  <c r="FC16" i="12"/>
  <c r="FC5" i="12"/>
  <c r="FC29" i="12"/>
  <c r="FC39" i="12"/>
  <c r="FC9" i="12"/>
  <c r="FC18" i="12"/>
  <c r="FC44" i="12"/>
  <c r="FC17" i="12"/>
  <c r="FC7" i="12"/>
  <c r="FC26" i="12"/>
  <c r="FC10" i="12"/>
  <c r="FC48" i="12"/>
  <c r="FC13" i="12"/>
  <c r="FC14" i="12"/>
  <c r="FC42" i="12"/>
  <c r="FC30" i="12"/>
  <c r="FC21" i="12"/>
  <c r="FC35" i="12"/>
  <c r="FC4" i="12"/>
  <c r="FC38" i="12"/>
  <c r="FC28" i="12"/>
  <c r="FC33" i="12"/>
  <c r="FC12" i="12"/>
  <c r="FC20" i="12"/>
  <c r="FC41" i="12"/>
  <c r="FC50" i="12"/>
  <c r="FC43" i="12"/>
  <c r="FC23" i="12"/>
  <c r="FC8" i="12"/>
  <c r="FC6" i="12"/>
  <c r="FC22" i="12"/>
  <c r="FC31" i="12"/>
  <c r="FC11" i="12"/>
  <c r="FC45" i="12"/>
  <c r="B6" i="10"/>
  <c r="B7" i="10" s="1"/>
  <c r="ED3" i="12"/>
  <c r="FC3" i="12"/>
  <c r="FD10" i="12" l="1"/>
  <c r="FD9" i="12"/>
  <c r="FD37" i="12"/>
  <c r="FD17" i="12"/>
  <c r="FD21" i="12"/>
  <c r="FD36" i="12"/>
  <c r="FD40" i="12"/>
  <c r="FD41" i="12"/>
  <c r="FD50" i="12"/>
  <c r="FD38" i="12"/>
  <c r="FD26" i="12"/>
  <c r="FD24" i="12"/>
  <c r="FD29" i="12"/>
  <c r="FD31" i="12"/>
  <c r="FD34" i="12"/>
  <c r="FD19" i="12"/>
  <c r="FD25" i="12"/>
  <c r="FD18" i="12"/>
  <c r="FD6" i="12"/>
  <c r="FD13" i="12"/>
  <c r="FD23" i="12"/>
  <c r="FD39" i="12"/>
  <c r="FD42" i="12"/>
  <c r="FD11" i="12"/>
  <c r="FD35" i="12"/>
  <c r="FD44" i="12"/>
  <c r="FD12" i="12"/>
  <c r="FD28" i="12"/>
  <c r="FD47" i="12"/>
  <c r="FD8" i="12"/>
  <c r="FD5" i="12"/>
  <c r="FD7" i="12"/>
  <c r="FD48" i="12"/>
  <c r="FD32" i="12"/>
  <c r="FD16" i="12"/>
  <c r="FD45" i="12"/>
  <c r="FD15" i="12"/>
  <c r="FD20" i="12"/>
  <c r="FD46" i="12"/>
  <c r="FD14" i="12"/>
  <c r="FD43" i="12"/>
  <c r="FD4" i="12"/>
  <c r="FD49" i="12"/>
  <c r="FD27" i="12"/>
  <c r="FD33" i="12"/>
  <c r="FD30" i="12"/>
  <c r="FD22" i="12"/>
  <c r="EE3" i="12"/>
  <c r="FD3" i="12"/>
  <c r="FE16" i="12" l="1"/>
  <c r="FE48" i="12"/>
  <c r="FE46" i="12"/>
  <c r="FE33" i="12"/>
  <c r="FE34" i="12"/>
  <c r="FE4" i="12"/>
  <c r="FE17" i="12"/>
  <c r="FE42" i="12"/>
  <c r="FE40" i="12"/>
  <c r="FE47" i="12"/>
  <c r="FE31" i="12"/>
  <c r="FE13" i="12"/>
  <c r="FE50" i="12"/>
  <c r="FE22" i="12"/>
  <c r="FE11" i="12"/>
  <c r="FE18" i="12"/>
  <c r="FE29" i="12"/>
  <c r="FE20" i="12"/>
  <c r="FE19" i="12"/>
  <c r="FE44" i="12"/>
  <c r="FE15" i="12"/>
  <c r="FE10" i="12"/>
  <c r="FE39" i="12"/>
  <c r="FE36" i="12"/>
  <c r="FE24" i="12"/>
  <c r="FE38" i="12"/>
  <c r="FE45" i="12"/>
  <c r="FE7" i="12"/>
  <c r="FE5" i="12"/>
  <c r="FE25" i="12"/>
  <c r="FE41" i="12"/>
  <c r="FE8" i="12"/>
  <c r="FE49" i="12"/>
  <c r="FE30" i="12"/>
  <c r="FE37" i="12"/>
  <c r="FE9" i="12"/>
  <c r="FE35" i="12"/>
  <c r="FE26" i="12"/>
  <c r="FE32" i="12"/>
  <c r="FE23" i="12"/>
  <c r="FE21" i="12"/>
  <c r="FE28" i="12"/>
  <c r="FE43" i="12"/>
  <c r="FE6" i="12"/>
  <c r="FE12" i="12"/>
  <c r="FE27" i="12"/>
  <c r="FE14" i="12"/>
  <c r="FE3" i="12"/>
  <c r="B8" i="10" l="1"/>
  <c r="B9" i="10" s="1"/>
  <c r="B10" i="10" l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</calcChain>
</file>

<file path=xl/sharedStrings.xml><?xml version="1.0" encoding="utf-8"?>
<sst xmlns="http://schemas.openxmlformats.org/spreadsheetml/2006/main" count="1964" uniqueCount="342">
  <si>
    <t>Date</t>
  </si>
  <si>
    <t>Opponent</t>
  </si>
  <si>
    <t>Time</t>
  </si>
  <si>
    <t>Result</t>
  </si>
  <si>
    <t>Highgate</t>
  </si>
  <si>
    <t>Kew</t>
  </si>
  <si>
    <t>Wembley</t>
  </si>
  <si>
    <t>Shepperton</t>
  </si>
  <si>
    <t>Events</t>
  </si>
  <si>
    <t>Legends Golf Tour, Devon</t>
  </si>
  <si>
    <t>Batting</t>
  </si>
  <si>
    <t>Bowling</t>
  </si>
  <si>
    <t>NACA</t>
  </si>
  <si>
    <t>Club</t>
  </si>
  <si>
    <t>Career Batting</t>
  </si>
  <si>
    <t xml:space="preserve"> </t>
  </si>
  <si>
    <t>Skipper</t>
  </si>
  <si>
    <t>BATTING</t>
  </si>
  <si>
    <t>Pl</t>
  </si>
  <si>
    <t>Inn</t>
  </si>
  <si>
    <t xml:space="preserve">N.O. </t>
  </si>
  <si>
    <t>Run</t>
  </si>
  <si>
    <t>HS</t>
  </si>
  <si>
    <t>Ave</t>
  </si>
  <si>
    <t>Champ</t>
  </si>
  <si>
    <t>Evaluate</t>
  </si>
  <si>
    <t>HOAR, Carl</t>
  </si>
  <si>
    <t xml:space="preserve"> (ENG)</t>
  </si>
  <si>
    <t>NAGRE, Ashish</t>
  </si>
  <si>
    <t xml:space="preserve"> (IND)</t>
  </si>
  <si>
    <t>KHAN, Shahna</t>
  </si>
  <si>
    <t>SHARMA, Sandip</t>
  </si>
  <si>
    <t>THACKER, Nilesh</t>
  </si>
  <si>
    <t xml:space="preserve"> (AUS)</t>
  </si>
  <si>
    <t>STOUT, Mick</t>
  </si>
  <si>
    <t>WATERMAN, Damien</t>
  </si>
  <si>
    <t>-</t>
  </si>
  <si>
    <t>SPARROW, Luke</t>
  </si>
  <si>
    <t xml:space="preserve"> (NZ)</t>
  </si>
  <si>
    <t>WERREN, Steve</t>
  </si>
  <si>
    <t>Batting Averages Qualification</t>
  </si>
  <si>
    <t>1) Dismissed 5 times</t>
  </si>
  <si>
    <t>2) Have scored at least 200 runs and been to the crease 5 times (This includes 'not outs')</t>
  </si>
  <si>
    <t>Club Champion - Batting</t>
  </si>
  <si>
    <t>5 pts    Batting average is 40 runs or more</t>
  </si>
  <si>
    <t>4 pts    Batting average  is between 30 and 40 runs</t>
  </si>
  <si>
    <t>3 pts    Batting average is between 20 and 30 runs</t>
  </si>
  <si>
    <t>2 pt      Batting average is between 10 and 20 runs</t>
  </si>
  <si>
    <t>1 pt      Batting average is less than 10 runs</t>
  </si>
  <si>
    <t>ALSO BATTED</t>
  </si>
  <si>
    <t>HARDY, Tim</t>
  </si>
  <si>
    <t>NAIDU, Nilesh</t>
  </si>
  <si>
    <t>Performance Pts</t>
  </si>
  <si>
    <t>O/W</t>
  </si>
  <si>
    <t>R/O</t>
  </si>
  <si>
    <t>R/W</t>
  </si>
  <si>
    <t xml:space="preserve">    Best figures</t>
  </si>
  <si>
    <t>BOWLING</t>
  </si>
  <si>
    <t>Ov</t>
  </si>
  <si>
    <t>M</t>
  </si>
  <si>
    <t>Wk</t>
  </si>
  <si>
    <t>S.R.</t>
  </si>
  <si>
    <t>Econ</t>
  </si>
  <si>
    <t>R</t>
  </si>
  <si>
    <t>Bowling Averages Qualification</t>
  </si>
  <si>
    <t>1) Bowled 30 overs</t>
  </si>
  <si>
    <r>
      <t xml:space="preserve">           </t>
    </r>
    <r>
      <rPr>
        <u/>
        <sz val="10"/>
        <rFont val="Times New Roman"/>
        <family val="1"/>
      </rPr>
      <t>and</t>
    </r>
  </si>
  <si>
    <t>2) Bowled in at least 5 matches</t>
  </si>
  <si>
    <t>Club Champion - Bowling</t>
  </si>
  <si>
    <t xml:space="preserve">Bowling points are based equally on your bowling average (runs per wicket) and economy rate (runs per over), </t>
  </si>
  <si>
    <t>then divided by 2 to give a final ranking out of 5.</t>
  </si>
  <si>
    <t> Average</t>
  </si>
  <si>
    <t> Economy</t>
  </si>
  <si>
    <t> 5 pts    Economy rate is less than 4.5 runs per over</t>
  </si>
  <si>
    <t> 4 pts    Economy rate is between 4.5 and 5.0 runs per over</t>
  </si>
  <si>
    <t> 3 pts    Economy rate is between 5.0 and 5.5 runs per over</t>
  </si>
  <si>
    <t> 2 pts    Economy rate is between 5.5 and 6.0 runs per over</t>
  </si>
  <si>
    <t> 1 pt      Economy rate is more than 6 runs per over</t>
  </si>
  <si>
    <t>ALSO BOWLED</t>
  </si>
  <si>
    <t>ATKINSON, Dale</t>
  </si>
  <si>
    <t>MONK, Andrew</t>
  </si>
  <si>
    <t>GAMBLE, Nick</t>
  </si>
  <si>
    <t>FIELDING</t>
  </si>
  <si>
    <t>Ct</t>
  </si>
  <si>
    <t>St</t>
  </si>
  <si>
    <t>RO</t>
  </si>
  <si>
    <t xml:space="preserve">TOTAL </t>
  </si>
  <si>
    <t>Club Champion - Fielding</t>
  </si>
  <si>
    <t>12 pts: Stumping</t>
  </si>
  <si>
    <t xml:space="preserve">  8 pts: Catch</t>
  </si>
  <si>
    <t xml:space="preserve">  8 pts: Run Out (Thrower)</t>
  </si>
  <si>
    <t xml:space="preserve">  4 pts: Shared Run Out</t>
  </si>
  <si>
    <t>PARTNERSHIPS - SEASON BEST</t>
  </si>
  <si>
    <t>Wkt</t>
  </si>
  <si>
    <t>Runs</t>
  </si>
  <si>
    <t>Batsmen</t>
  </si>
  <si>
    <t>Opposition</t>
  </si>
  <si>
    <t>Total</t>
  </si>
  <si>
    <t>Points</t>
  </si>
  <si>
    <t>Performance Points</t>
  </si>
  <si>
    <t xml:space="preserve">                    or</t>
  </si>
  <si>
    <t>BELL, Colin</t>
  </si>
  <si>
    <t xml:space="preserve"> (NI)</t>
  </si>
  <si>
    <t xml:space="preserve"> (SA)</t>
  </si>
  <si>
    <t/>
  </si>
  <si>
    <t>*</t>
  </si>
  <si>
    <t>Note: Batting Averages highlighted in red are those players who haven't yet qualified</t>
  </si>
  <si>
    <t>Note: Bowling Averages highlighted in red are those players who haven't yet qualified</t>
  </si>
  <si>
    <t>EYRE, Peter</t>
  </si>
  <si>
    <t>COLEMAN, Nathan</t>
  </si>
  <si>
    <t>ranking for players who have not yet qualified. The evaluation is the lowest ranking the</t>
  </si>
  <si>
    <t>20 pts: Per Wicket, minus 1 point for every 5 runs conceded</t>
  </si>
  <si>
    <t>HANA, Jamie</t>
  </si>
  <si>
    <t>WETHERELL, Tim</t>
  </si>
  <si>
    <t>BRASH, Kinnon</t>
  </si>
  <si>
    <t>THACKER, Jay</t>
  </si>
  <si>
    <t>ELLIOT, Ron</t>
  </si>
  <si>
    <t xml:space="preserve"> (SCOT)</t>
  </si>
  <si>
    <t>1 pt:  Per Run, minus 7 points for every dismissal</t>
  </si>
  <si>
    <t>Note: Performance Points figures highlighted in red are the skippers evaluation of the batting</t>
  </si>
  <si>
    <t>Note: Performance Points Figures highlighted in red are the skippers evaluation of the bowling ranking</t>
  </si>
  <si>
    <t xml:space="preserve"> CLUB CHAMPION</t>
  </si>
  <si>
    <t>THOO, Kiat</t>
  </si>
  <si>
    <t>HAMPSON, James</t>
  </si>
  <si>
    <t>FRASER, Stuart</t>
  </si>
  <si>
    <t>BLANDEN, Grant</t>
  </si>
  <si>
    <t>Nepotists</t>
  </si>
  <si>
    <t>SINHA, Amit</t>
  </si>
  <si>
    <t>KHANNA, Aditya</t>
  </si>
  <si>
    <t>DAS, Aniket</t>
  </si>
  <si>
    <t>Total since (and including 2010)</t>
  </si>
  <si>
    <t>BULL, Colin</t>
  </si>
  <si>
    <t>BULL, Graham</t>
  </si>
  <si>
    <t>WHITE, John</t>
  </si>
  <si>
    <t>(1 lowest - 5 highest)</t>
  </si>
  <si>
    <t>SUBRAMANIAR, Siva</t>
  </si>
  <si>
    <t>COOK, Clayton</t>
  </si>
  <si>
    <t>PATEL, Rupesh</t>
  </si>
  <si>
    <t>PATEL, Hinesh</t>
  </si>
  <si>
    <t>THACKER, Varun</t>
  </si>
  <si>
    <t>DAVIS, V</t>
  </si>
  <si>
    <t>OHDEDAR, Birsha</t>
  </si>
  <si>
    <t xml:space="preserve">FIXTURES   </t>
  </si>
  <si>
    <t xml:space="preserve">Scheduled   </t>
  </si>
  <si>
    <t xml:space="preserve">Played   </t>
  </si>
  <si>
    <t xml:space="preserve">Won   </t>
  </si>
  <si>
    <t xml:space="preserve">Lost   </t>
  </si>
  <si>
    <t xml:space="preserve">Cancelled   </t>
  </si>
  <si>
    <t>FIXTURES</t>
  </si>
  <si>
    <t>STYLES, Ryan</t>
  </si>
  <si>
    <t>MEDCALF, William</t>
  </si>
  <si>
    <t>P. Pts</t>
  </si>
  <si>
    <t>E</t>
  </si>
  <si>
    <t>Career</t>
  </si>
  <si>
    <t>Performance</t>
  </si>
  <si>
    <t>Bowling Ave</t>
  </si>
  <si>
    <t>Fielding</t>
  </si>
  <si>
    <r>
      <t>Pts</t>
    </r>
    <r>
      <rPr>
        <sz val="9"/>
        <rFont val="Times New Roman"/>
        <family val="1"/>
      </rPr>
      <t xml:space="preserve"> (Runs)</t>
    </r>
  </si>
  <si>
    <r>
      <t>Pts</t>
    </r>
    <r>
      <rPr>
        <sz val="9"/>
        <rFont val="Times New Roman"/>
        <family val="1"/>
      </rPr>
      <t xml:space="preserve"> (Wkts)</t>
    </r>
  </si>
  <si>
    <r>
      <t>Pts</t>
    </r>
    <r>
      <rPr>
        <sz val="9"/>
        <rFont val="Times New Roman"/>
        <family val="1"/>
      </rPr>
      <t xml:space="preserve"> (Dism)</t>
    </r>
  </si>
  <si>
    <t>and hopefully this will go up as the season wears on and form kicks in.</t>
  </si>
  <si>
    <t xml:space="preserve"> (1 lowest - 5 highest)</t>
  </si>
  <si>
    <t>player is likely to achieve and hopefully this will go up as the season wears on and form kicks in.</t>
  </si>
  <si>
    <t>for players who have not yet qualified. The evaluation is the lowest ranking the player is likely to achieve</t>
  </si>
  <si>
    <t>Royal Household</t>
  </si>
  <si>
    <t xml:space="preserve">Abandoned   </t>
  </si>
  <si>
    <t>PRICE, Richard</t>
  </si>
  <si>
    <t>SHELDON, Mike</t>
  </si>
  <si>
    <t>(NZ)</t>
  </si>
  <si>
    <t>(AUS)</t>
  </si>
  <si>
    <t>(IND)</t>
  </si>
  <si>
    <t>(ENG)</t>
  </si>
  <si>
    <t>(ZIM)</t>
  </si>
  <si>
    <t>Bowling:   20 pts per wicket, minus 1 pt for every 5 runs conceded</t>
  </si>
  <si>
    <t>Batting:     1 pt per run, minus 7 pts for every time dismissed</t>
  </si>
  <si>
    <t>Fielding:   12 pts: stumping</t>
  </si>
  <si>
    <t>                    8 pts: catch</t>
  </si>
  <si>
    <t>                    8 pts: run out (thrower)</t>
  </si>
  <si>
    <t>                    4 pts: run out (shared)</t>
  </si>
  <si>
    <t> 5 pts    Bowling average is less than 15 runs per wicket</t>
  </si>
  <si>
    <t> 4 pts    Bowling average is between 15 and 20 runs per wicket</t>
  </si>
  <si>
    <t> 3 pts    Bowling average is between 20 and 25 runs per wicket</t>
  </si>
  <si>
    <t> 2 pts    Bowling average is between 25 and 30 runs per wicket</t>
  </si>
  <si>
    <t> 1 pt      Bowling average is more than 30 runs per wicket</t>
  </si>
  <si>
    <t>GRIEVE, Nick</t>
  </si>
  <si>
    <t> </t>
  </si>
  <si>
    <t>Holtwhites Trinibis</t>
  </si>
  <si>
    <t>Chingford</t>
  </si>
  <si>
    <t>Ave.</t>
  </si>
  <si>
    <t>McLOGHLIN, Mick</t>
  </si>
  <si>
    <t>PHELAN, Jack</t>
  </si>
  <si>
    <t>GILLIAN, Kahuna</t>
  </si>
  <si>
    <t>DALE, Colin</t>
  </si>
  <si>
    <t>(PAK)</t>
  </si>
  <si>
    <t>Schwim Moment</t>
  </si>
  <si>
    <t>40 Overs</t>
  </si>
  <si>
    <t>Cancelled</t>
  </si>
  <si>
    <t>N/A</t>
  </si>
  <si>
    <t>Ickenham</t>
  </si>
  <si>
    <t>Didn't Win</t>
  </si>
  <si>
    <t>Report</t>
  </si>
  <si>
    <t>Barnes</t>
  </si>
  <si>
    <t>Putney</t>
  </si>
  <si>
    <t>Steve Werren Invitational Golf Tournament Oxford</t>
  </si>
  <si>
    <t>Catches/Stumpings/Run Outs:  (-/-/-)</t>
  </si>
  <si>
    <t>BALOCH, Ali</t>
  </si>
  <si>
    <t>THACKER, Jai</t>
  </si>
  <si>
    <t>n/a</t>
  </si>
  <si>
    <t>KANTH, Kiso</t>
  </si>
  <si>
    <t>(SL)</t>
  </si>
  <si>
    <t>NIAZ, Bilal</t>
  </si>
  <si>
    <t>Coming</t>
  </si>
  <si>
    <t>Cumulative Total</t>
  </si>
  <si>
    <t>Rank by Week</t>
  </si>
  <si>
    <t>Wk1</t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</si>
  <si>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</si>
  <si>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</si>
  <si>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</si>
  <si>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</si>
  <si>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</si>
  <si>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</si>
  <si>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</si>
  <si>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</si>
  <si>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</si>
  <si>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</si>
  <si>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</si>
  <si>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Wk13</t>
  </si>
  <si>
    <t>Wk14</t>
  </si>
  <si>
    <t>Wk15</t>
  </si>
  <si>
    <t>Wk16</t>
  </si>
  <si>
    <t>Wk17</t>
  </si>
  <si>
    <t>Wk18</t>
  </si>
  <si>
    <t>Wk19</t>
  </si>
  <si>
    <t>Wk20</t>
  </si>
  <si>
    <t>Wk21</t>
  </si>
  <si>
    <t>Team</t>
  </si>
  <si>
    <t>Format</t>
  </si>
  <si>
    <t>Score</t>
  </si>
  <si>
    <t> Report</t>
  </si>
  <si>
    <t>Sun 14 Apr</t>
  </si>
  <si>
    <t>Great Missenden</t>
  </si>
  <si>
    <t>1:00pm</t>
  </si>
  <si>
    <t>Card</t>
  </si>
  <si>
    <t>Sun 21 Apr</t>
  </si>
  <si>
    <t>Ham And Petersham</t>
  </si>
  <si>
    <t>Sun 28 Apr</t>
  </si>
  <si>
    <t>Sun 05 May</t>
  </si>
  <si>
    <t>Sun 12 May</t>
  </si>
  <si>
    <t>Alexandra Park</t>
  </si>
  <si>
    <t>Sun 19 May</t>
  </si>
  <si>
    <t>Sun 26 May</t>
  </si>
  <si>
    <t>Valley End</t>
  </si>
  <si>
    <t>Sat 01 Jun</t>
  </si>
  <si>
    <t>Cricketers (Richmond)</t>
  </si>
  <si>
    <t>12:30pm</t>
  </si>
  <si>
    <t>Sun 09 Jun</t>
  </si>
  <si>
    <t>Sun 16 Jun</t>
  </si>
  <si>
    <t>Sun 23 Jun</t>
  </si>
  <si>
    <t>Sat 29 Jun</t>
  </si>
  <si>
    <t>2:00pm</t>
  </si>
  <si>
    <t>Did Draw</t>
  </si>
  <si>
    <t>Sun 07 Jul</t>
  </si>
  <si>
    <t>Cowdrey</t>
  </si>
  <si>
    <t>Sun 14 Jul</t>
  </si>
  <si>
    <t>Sun 21 Jul</t>
  </si>
  <si>
    <t>Kempton</t>
  </si>
  <si>
    <t>1:30pm</t>
  </si>
  <si>
    <t>Sun 28 Jul</t>
  </si>
  <si>
    <t>Oxford Downs</t>
  </si>
  <si>
    <t>Sun 04 Aug</t>
  </si>
  <si>
    <t>Sun 11 Aug</t>
  </si>
  <si>
    <t>Little Missenden</t>
  </si>
  <si>
    <t>Sat 17 Aug</t>
  </si>
  <si>
    <t>Oxford Tour</t>
  </si>
  <si>
    <t>12:00pm</t>
  </si>
  <si>
    <t>Sun 18 Aug</t>
  </si>
  <si>
    <t>Sun 25 Aug</t>
  </si>
  <si>
    <t>Sun 1 Sep</t>
  </si>
  <si>
    <t>Binfield</t>
  </si>
  <si>
    <t>Sun 8 Sep</t>
  </si>
  <si>
    <t>Brentham</t>
  </si>
  <si>
    <t>Sun 15 Sep</t>
  </si>
  <si>
    <t>Southgate Adelaide</t>
  </si>
  <si>
    <t>Sun 22 Sep</t>
  </si>
  <si>
    <t>Sun 29 Sep</t>
  </si>
  <si>
    <t>Egham</t>
  </si>
  <si>
    <t>Abandoned</t>
  </si>
  <si>
    <t>Played</t>
  </si>
  <si>
    <t>Scheduled</t>
  </si>
  <si>
    <t>09 - 12 May</t>
  </si>
  <si>
    <t>Legends' Golf Tour, Wales</t>
  </si>
  <si>
    <t>Nepotists v Royal Household Cricket Club</t>
  </si>
  <si>
    <t>04 - 07 Jul</t>
  </si>
  <si>
    <t>17 - 18 Aug</t>
  </si>
  <si>
    <t>Oxford Tour (ISIS Trophy)</t>
  </si>
  <si>
    <t>AGM &amp; Awards Dinner</t>
  </si>
  <si>
    <t>29 June</t>
  </si>
  <si>
    <t>16 Aug</t>
  </si>
  <si>
    <t>07 Dec</t>
  </si>
  <si>
    <t>TORR, Jake</t>
  </si>
  <si>
    <t>McQUIN, James</t>
  </si>
  <si>
    <t>PAUL, Canyon</t>
  </si>
  <si>
    <t>BHANOT, Chetan</t>
  </si>
  <si>
    <t>JACKSON, Rob</t>
  </si>
  <si>
    <t>DNB</t>
  </si>
  <si>
    <t>McCOY, John</t>
  </si>
  <si>
    <t>KRUNIC, Ilija</t>
  </si>
  <si>
    <t>(SRB)</t>
  </si>
  <si>
    <t>MAINI, Rohan</t>
  </si>
  <si>
    <t>KAPOOR, Chandon</t>
  </si>
  <si>
    <t>BORGOR, Dominic</t>
  </si>
  <si>
    <t>HAAG, Mitch</t>
  </si>
  <si>
    <t>MAINI, Rohit</t>
  </si>
  <si>
    <t>JOHNSTONE, Jake</t>
  </si>
  <si>
    <t>REED, Matt</t>
  </si>
  <si>
    <t>Jason from Cowdrey</t>
  </si>
  <si>
    <t>(CDY)</t>
  </si>
  <si>
    <t>MONK, William</t>
  </si>
  <si>
    <t>CULLEN, Andrew</t>
  </si>
  <si>
    <t>HEALEY, Seth</t>
  </si>
  <si>
    <t>KATONA, Ben</t>
  </si>
  <si>
    <t>SMITH, Kane</t>
  </si>
  <si>
    <t>GLYNN, Matt</t>
  </si>
  <si>
    <t>NADEEM, Badar</t>
  </si>
  <si>
    <t>Agricola</t>
  </si>
  <si>
    <t>Did Win</t>
  </si>
  <si>
    <t>WILLIS, Andy</t>
  </si>
  <si>
    <t>KHAN, Aadil</t>
  </si>
  <si>
    <t>DESAI, Pratyesh</t>
  </si>
  <si>
    <t>Wk22</t>
  </si>
  <si>
    <t>Wk23</t>
  </si>
  <si>
    <t>Wk24</t>
  </si>
  <si>
    <t>Wk25</t>
  </si>
  <si>
    <t>Wk26</t>
  </si>
  <si>
    <t>Post Modernists</t>
  </si>
  <si>
    <t>Nevill Holt</t>
  </si>
  <si>
    <t>MINEHAN, Mark</t>
  </si>
  <si>
    <t>LUCKY</t>
  </si>
  <si>
    <t>PREET</t>
  </si>
  <si>
    <t>GURPREET</t>
  </si>
  <si>
    <t>PARVEER</t>
  </si>
  <si>
    <t>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</si>
</sst>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d\ dd\ mmm"/>
    <numFmt numFmtId="165" formatCode="0.0"/>
    <numFmt numFmtId="166" formatCode="&quot;(&quot;#&quot;) &quot;"/>
    <numFmt numFmtId="167" formatCode="_-* #,##0_-;\-* #,##0_-;_-* &quot;-&quot;??_-;_-@_-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u/>
      <sz val="10"/>
      <color indexed="12"/>
      <name val="Courier New"/>
      <family val="3"/>
    </font>
    <font>
      <b/>
      <u/>
      <sz val="10"/>
      <name val="Times New Roman"/>
      <family val="1"/>
    </font>
    <font>
      <sz val="10"/>
      <name val="Courier New"/>
      <family val="3"/>
    </font>
    <font>
      <sz val="8"/>
      <name val="Arial"/>
      <family val="2"/>
    </font>
    <font>
      <sz val="8"/>
      <name val="Courier New"/>
      <family val="3"/>
    </font>
    <font>
      <b/>
      <sz val="8"/>
      <name val="Arial"/>
      <family val="2"/>
    </font>
    <font>
      <sz val="8"/>
      <color indexed="11"/>
      <name val="Arial"/>
      <family val="2"/>
    </font>
    <font>
      <b/>
      <sz val="8"/>
      <color indexed="11"/>
      <name val="Arial"/>
      <family val="2"/>
    </font>
    <font>
      <sz val="8"/>
      <color indexed="11"/>
      <name val="Courier New"/>
      <family val="3"/>
    </font>
    <font>
      <b/>
      <u/>
      <sz val="8"/>
      <color indexed="11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1"/>
      <name val="Times New Roman"/>
      <family val="1"/>
    </font>
    <font>
      <b/>
      <sz val="10"/>
      <color indexed="11"/>
      <name val="Times New Roman"/>
      <family val="1"/>
    </font>
    <font>
      <b/>
      <sz val="10"/>
      <name val="Courier New"/>
      <family val="3"/>
    </font>
    <font>
      <b/>
      <sz val="9"/>
      <name val="Times New Roman"/>
      <family val="1"/>
    </font>
    <font>
      <sz val="8"/>
      <name val="Times New Roman"/>
      <family val="1"/>
    </font>
    <font>
      <b/>
      <sz val="10"/>
      <color indexed="10"/>
      <name val="Times New Roman"/>
      <family val="1"/>
    </font>
    <font>
      <u/>
      <sz val="10"/>
      <name val="Times New Roman"/>
      <family val="1"/>
    </font>
    <font>
      <sz val="10"/>
      <color indexed="10"/>
      <name val="Times New Roman"/>
      <family val="1"/>
    </font>
    <font>
      <sz val="10"/>
      <name val="Courier New"/>
      <family val="3"/>
    </font>
    <font>
      <sz val="7.5"/>
      <name val="Courier New"/>
      <family val="3"/>
    </font>
    <font>
      <sz val="10"/>
      <color indexed="10"/>
      <name val="Courier New"/>
      <family val="3"/>
    </font>
    <font>
      <b/>
      <sz val="8"/>
      <name val="Times New Roman"/>
      <family val="1"/>
    </font>
    <font>
      <b/>
      <i/>
      <sz val="10"/>
      <name val="Arial"/>
      <family val="2"/>
    </font>
    <font>
      <b/>
      <sz val="10"/>
      <name val="Courier New"/>
      <family val="3"/>
    </font>
    <font>
      <sz val="10"/>
      <color indexed="13"/>
      <name val="Times New Roman"/>
      <family val="1"/>
    </font>
    <font>
      <b/>
      <u/>
      <sz val="10"/>
      <color indexed="8"/>
      <name val="Times New Roman"/>
      <family val="1"/>
    </font>
    <font>
      <sz val="10"/>
      <color indexed="10"/>
      <name val="Arial"/>
      <family val="2"/>
    </font>
    <font>
      <sz val="12"/>
      <name val="Times New Roman"/>
      <family val="1"/>
    </font>
    <font>
      <sz val="9"/>
      <name val="Times New Roman"/>
      <family val="1"/>
    </font>
    <font>
      <u/>
      <sz val="10"/>
      <color indexed="12"/>
      <name val="Courier New"/>
      <family val="3"/>
    </font>
    <font>
      <sz val="10"/>
      <name val="Arial"/>
      <family val="2"/>
    </font>
    <font>
      <sz val="8"/>
      <color theme="9" tint="0.59999389629810485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5B1E8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43" fontId="38" fillId="0" borderId="0" applyFont="0" applyFill="0" applyBorder="0" applyAlignment="0" applyProtection="0"/>
  </cellStyleXfs>
  <cellXfs count="475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3" borderId="1" xfId="0" applyFont="1" applyFill="1" applyBorder="1" applyAlignment="1" applyProtection="1">
      <alignment horizontal="left" vertical="center" indent="1"/>
    </xf>
    <xf numFmtId="0" fontId="3" fillId="2" borderId="0" xfId="0" applyFont="1" applyFill="1" applyBorder="1"/>
    <xf numFmtId="0" fontId="10" fillId="2" borderId="0" xfId="0" applyFont="1" applyFill="1" applyBorder="1"/>
    <xf numFmtId="0" fontId="10" fillId="2" borderId="0" xfId="0" applyFont="1" applyFill="1" applyBorder="1" applyProtection="1"/>
    <xf numFmtId="1" fontId="11" fillId="2" borderId="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vertical="center"/>
    </xf>
    <xf numFmtId="0" fontId="10" fillId="2" borderId="0" xfId="0" applyFont="1" applyFill="1"/>
    <xf numFmtId="0" fontId="4" fillId="3" borderId="3" xfId="0" applyFont="1" applyFill="1" applyBorder="1" applyAlignment="1" applyProtection="1">
      <alignment vertical="center"/>
    </xf>
    <xf numFmtId="0" fontId="4" fillId="3" borderId="4" xfId="0" applyFont="1" applyFill="1" applyBorder="1" applyAlignment="1" applyProtection="1">
      <alignment horizontal="left" vertical="center"/>
    </xf>
    <xf numFmtId="0" fontId="12" fillId="2" borderId="0" xfId="0" applyNumberFormat="1" applyFont="1" applyFill="1" applyBorder="1" applyAlignment="1" applyProtection="1">
      <alignment horizontal="left" vertical="center" indent="1"/>
    </xf>
    <xf numFmtId="164" fontId="13" fillId="2" borderId="0" xfId="0" applyNumberFormat="1" applyFont="1" applyFill="1" applyBorder="1" applyAlignment="1" applyProtection="1">
      <alignment horizontal="left"/>
    </xf>
    <xf numFmtId="0" fontId="13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right" vertical="center"/>
    </xf>
    <xf numFmtId="0" fontId="3" fillId="4" borderId="0" xfId="0" applyNumberFormat="1" applyFont="1" applyFill="1" applyBorder="1" applyAlignment="1" applyProtection="1">
      <alignment horizontal="left" vertical="center"/>
    </xf>
    <xf numFmtId="0" fontId="3" fillId="4" borderId="2" xfId="0" applyNumberFormat="1" applyFont="1" applyFill="1" applyBorder="1" applyAlignment="1" applyProtection="1">
      <alignment horizontal="left" vertical="center"/>
    </xf>
    <xf numFmtId="0" fontId="7" fillId="4" borderId="0" xfId="0" applyNumberFormat="1" applyFont="1" applyFill="1" applyBorder="1" applyAlignment="1" applyProtection="1">
      <alignment horizontal="left" vertical="center"/>
    </xf>
    <xf numFmtId="0" fontId="3" fillId="4" borderId="6" xfId="0" applyNumberFormat="1" applyFont="1" applyFill="1" applyBorder="1" applyAlignment="1" applyProtection="1">
      <alignment horizontal="left" vertical="center"/>
    </xf>
    <xf numFmtId="0" fontId="5" fillId="4" borderId="7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Border="1" applyProtection="1"/>
    <xf numFmtId="0" fontId="12" fillId="2" borderId="0" xfId="0" applyNumberFormat="1" applyFont="1" applyFill="1" applyBorder="1" applyAlignment="1" applyProtection="1">
      <alignment horizontal="left" vertical="center"/>
    </xf>
    <xf numFmtId="1" fontId="11" fillId="2" borderId="0" xfId="0" applyNumberFormat="1" applyFont="1" applyFill="1" applyBorder="1" applyAlignment="1" applyProtection="1">
      <alignment horizontal="left" vertical="center"/>
    </xf>
    <xf numFmtId="0" fontId="14" fillId="2" borderId="0" xfId="0" applyFont="1" applyFill="1" applyBorder="1"/>
    <xf numFmtId="0" fontId="3" fillId="2" borderId="0" xfId="0" applyFont="1" applyFill="1" applyAlignment="1">
      <alignment horizontal="left" indent="1"/>
    </xf>
    <xf numFmtId="0" fontId="15" fillId="2" borderId="0" xfId="0" applyNumberFormat="1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left" indent="1"/>
    </xf>
    <xf numFmtId="0" fontId="15" fillId="2" borderId="0" xfId="0" applyNumberFormat="1" applyFont="1" applyFill="1" applyBorder="1" applyAlignment="1" applyProtection="1">
      <alignment horizontal="left" vertical="center" indent="1"/>
    </xf>
    <xf numFmtId="0" fontId="14" fillId="2" borderId="0" xfId="0" applyFont="1" applyFill="1" applyBorder="1" applyAlignment="1">
      <alignment horizontal="left" indent="1"/>
    </xf>
    <xf numFmtId="0" fontId="10" fillId="2" borderId="0" xfId="0" applyFont="1" applyFill="1" applyAlignment="1">
      <alignment horizontal="left" indent="1"/>
    </xf>
    <xf numFmtId="0" fontId="3" fillId="4" borderId="2" xfId="0" applyFont="1" applyFill="1" applyBorder="1" applyAlignment="1" applyProtection="1">
      <alignment horizontal="center" vertical="center"/>
    </xf>
    <xf numFmtId="0" fontId="18" fillId="2" borderId="0" xfId="0" applyNumberFormat="1" applyFont="1" applyFill="1" applyBorder="1" applyAlignment="1" applyProtection="1">
      <alignment horizontal="left" vertical="center"/>
    </xf>
    <xf numFmtId="0" fontId="3" fillId="4" borderId="5" xfId="0" applyNumberFormat="1" applyFont="1" applyFill="1" applyBorder="1" applyAlignment="1" applyProtection="1">
      <alignment horizontal="left" vertical="center"/>
    </xf>
    <xf numFmtId="0" fontId="3" fillId="3" borderId="9" xfId="0" applyNumberFormat="1" applyFont="1" applyFill="1" applyBorder="1" applyAlignment="1" applyProtection="1">
      <alignment horizontal="left" vertical="center"/>
    </xf>
    <xf numFmtId="164" fontId="4" fillId="3" borderId="3" xfId="0" applyNumberFormat="1" applyFont="1" applyFill="1" applyBorder="1" applyAlignment="1" applyProtection="1">
      <alignment horizontal="left" vertical="center"/>
    </xf>
    <xf numFmtId="0" fontId="3" fillId="4" borderId="13" xfId="0" applyNumberFormat="1" applyFont="1" applyFill="1" applyBorder="1" applyAlignment="1" applyProtection="1">
      <alignment horizontal="left" vertical="center"/>
    </xf>
    <xf numFmtId="0" fontId="4" fillId="2" borderId="6" xfId="0" applyNumberFormat="1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15" xfId="0" applyFont="1" applyFill="1" applyBorder="1" applyAlignment="1" applyProtection="1">
      <alignment horizontal="center" vertical="center"/>
    </xf>
    <xf numFmtId="0" fontId="3" fillId="4" borderId="2" xfId="0" applyNumberFormat="1" applyFont="1" applyFill="1" applyBorder="1" applyAlignment="1" applyProtection="1">
      <alignment horizontal="left" vertical="center" indent="1"/>
    </xf>
    <xf numFmtId="0" fontId="3" fillId="4" borderId="2" xfId="0" applyFont="1" applyFill="1" applyBorder="1" applyAlignment="1" applyProtection="1">
      <alignment horizontal="left" vertical="center" indent="1"/>
    </xf>
    <xf numFmtId="0" fontId="29" fillId="2" borderId="0" xfId="0" applyFont="1" applyFill="1" applyAlignment="1">
      <alignment vertical="center"/>
    </xf>
    <xf numFmtId="0" fontId="3" fillId="4" borderId="11" xfId="0" applyFont="1" applyFill="1" applyBorder="1" applyAlignment="1" applyProtection="1">
      <alignment horizontal="center" vertical="center"/>
    </xf>
    <xf numFmtId="0" fontId="30" fillId="2" borderId="0" xfId="0" applyFont="1" applyFill="1"/>
    <xf numFmtId="0" fontId="31" fillId="2" borderId="0" xfId="0" applyFont="1" applyFill="1" applyAlignment="1">
      <alignment vertical="center"/>
    </xf>
    <xf numFmtId="0" fontId="3" fillId="4" borderId="10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</xf>
    <xf numFmtId="0" fontId="3" fillId="4" borderId="10" xfId="0" applyNumberFormat="1" applyFont="1" applyFill="1" applyBorder="1" applyAlignment="1" applyProtection="1">
      <alignment horizontal="left" vertical="center" indent="1"/>
    </xf>
    <xf numFmtId="0" fontId="3" fillId="4" borderId="10" xfId="0" applyFont="1" applyFill="1" applyBorder="1" applyAlignment="1" applyProtection="1">
      <alignment horizontal="left" vertical="center" indent="1"/>
    </xf>
    <xf numFmtId="1" fontId="3" fillId="4" borderId="11" xfId="0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 applyProtection="1">
      <alignment horizontal="left" vertical="center"/>
    </xf>
    <xf numFmtId="0" fontId="17" fillId="4" borderId="0" xfId="0" applyFont="1" applyFill="1" applyAlignment="1">
      <alignment wrapText="1"/>
    </xf>
    <xf numFmtId="0" fontId="17" fillId="4" borderId="2" xfId="0" applyFont="1" applyFill="1" applyBorder="1" applyAlignment="1">
      <alignment wrapText="1"/>
    </xf>
    <xf numFmtId="0" fontId="17" fillId="4" borderId="5" xfId="0" applyFont="1" applyFill="1" applyBorder="1" applyAlignment="1">
      <alignment wrapText="1"/>
    </xf>
    <xf numFmtId="0" fontId="33" fillId="4" borderId="0" xfId="0" applyFont="1" applyFill="1" applyAlignment="1">
      <alignment wrapText="1"/>
    </xf>
    <xf numFmtId="0" fontId="33" fillId="4" borderId="16" xfId="0" applyFont="1" applyFill="1" applyBorder="1" applyAlignment="1">
      <alignment wrapText="1"/>
    </xf>
    <xf numFmtId="0" fontId="17" fillId="4" borderId="13" xfId="0" applyFont="1" applyFill="1" applyBorder="1" applyAlignment="1">
      <alignment wrapText="1"/>
    </xf>
    <xf numFmtId="0" fontId="17" fillId="4" borderId="6" xfId="0" applyFont="1" applyFill="1" applyBorder="1" applyAlignment="1">
      <alignment wrapText="1"/>
    </xf>
    <xf numFmtId="0" fontId="17" fillId="4" borderId="0" xfId="0" applyFont="1" applyFill="1" applyAlignment="1">
      <alignment horizontal="left" wrapText="1"/>
    </xf>
    <xf numFmtId="0" fontId="33" fillId="4" borderId="0" xfId="0" applyFont="1" applyFill="1" applyAlignment="1">
      <alignment horizontal="left" wrapText="1"/>
    </xf>
    <xf numFmtId="0" fontId="3" fillId="4" borderId="14" xfId="0" applyNumberFormat="1" applyFont="1" applyFill="1" applyBorder="1" applyAlignment="1" applyProtection="1">
      <alignment horizontal="left" vertical="center"/>
    </xf>
    <xf numFmtId="0" fontId="3" fillId="4" borderId="12" xfId="0" applyNumberFormat="1" applyFont="1" applyFill="1" applyBorder="1" applyAlignment="1" applyProtection="1">
      <alignment horizontal="left" vertical="center"/>
    </xf>
    <xf numFmtId="1" fontId="13" fillId="2" borderId="0" xfId="0" applyNumberFormat="1" applyFont="1" applyFill="1" applyBorder="1" applyAlignment="1" applyProtection="1">
      <alignment horizontal="left"/>
    </xf>
    <xf numFmtId="164" fontId="19" fillId="2" borderId="0" xfId="0" applyNumberFormat="1" applyFont="1" applyFill="1" applyBorder="1" applyAlignment="1" applyProtection="1">
      <alignment horizontal="left" vertical="center"/>
    </xf>
    <xf numFmtId="0" fontId="19" fillId="2" borderId="0" xfId="0" applyFont="1" applyFill="1" applyBorder="1" applyAlignment="1" applyProtection="1">
      <alignment vertical="center"/>
    </xf>
    <xf numFmtId="0" fontId="19" fillId="2" borderId="0" xfId="0" applyFont="1" applyFill="1" applyBorder="1" applyAlignment="1" applyProtection="1">
      <alignment horizontal="left" vertical="center"/>
    </xf>
    <xf numFmtId="0" fontId="18" fillId="2" borderId="0" xfId="0" applyFont="1" applyFill="1" applyBorder="1" applyAlignment="1">
      <alignment horizontal="left" indent="1"/>
    </xf>
    <xf numFmtId="0" fontId="18" fillId="2" borderId="0" xfId="0" applyFont="1" applyFill="1" applyBorder="1"/>
    <xf numFmtId="0" fontId="14" fillId="2" borderId="0" xfId="0" applyNumberFormat="1" applyFont="1" applyFill="1" applyBorder="1"/>
    <xf numFmtId="0" fontId="13" fillId="2" borderId="0" xfId="0" applyNumberFormat="1" applyFont="1" applyFill="1" applyBorder="1" applyAlignment="1" applyProtection="1">
      <alignment horizontal="left"/>
    </xf>
    <xf numFmtId="0" fontId="4" fillId="3" borderId="3" xfId="0" applyNumberFormat="1" applyFont="1" applyFill="1" applyBorder="1" applyAlignment="1" applyProtection="1">
      <alignment horizontal="left" vertical="center"/>
    </xf>
    <xf numFmtId="0" fontId="4" fillId="3" borderId="3" xfId="0" applyNumberFormat="1" applyFont="1" applyFill="1" applyBorder="1" applyAlignment="1" applyProtection="1">
      <alignment vertical="center"/>
    </xf>
    <xf numFmtId="17" fontId="17" fillId="4" borderId="2" xfId="0" applyNumberFormat="1" applyFont="1" applyFill="1" applyBorder="1" applyAlignment="1">
      <alignment wrapText="1"/>
    </xf>
    <xf numFmtId="0" fontId="3" fillId="4" borderId="14" xfId="0" applyFont="1" applyFill="1" applyBorder="1"/>
    <xf numFmtId="0" fontId="3" fillId="4" borderId="5" xfId="0" applyFont="1" applyFill="1" applyBorder="1"/>
    <xf numFmtId="0" fontId="3" fillId="4" borderId="13" xfId="0" applyFont="1" applyFill="1" applyBorder="1"/>
    <xf numFmtId="0" fontId="3" fillId="4" borderId="11" xfId="0" applyFont="1" applyFill="1" applyBorder="1" applyAlignment="1" applyProtection="1">
      <alignment horizontal="left" vertical="center" indent="1"/>
    </xf>
    <xf numFmtId="0" fontId="5" fillId="4" borderId="2" xfId="0" applyNumberFormat="1" applyFont="1" applyFill="1" applyBorder="1" applyAlignment="1" applyProtection="1">
      <alignment horizontal="left" vertical="center"/>
    </xf>
    <xf numFmtId="0" fontId="17" fillId="4" borderId="12" xfId="0" applyFont="1" applyFill="1" applyBorder="1" applyAlignment="1">
      <alignment wrapText="1"/>
    </xf>
    <xf numFmtId="0" fontId="17" fillId="4" borderId="12" xfId="0" applyFont="1" applyFill="1" applyBorder="1" applyAlignment="1">
      <alignment horizontal="left" wrapText="1"/>
    </xf>
    <xf numFmtId="0" fontId="17" fillId="4" borderId="15" xfId="0" applyFont="1" applyFill="1" applyBorder="1" applyAlignment="1">
      <alignment wrapText="1"/>
    </xf>
    <xf numFmtId="0" fontId="17" fillId="4" borderId="6" xfId="0" applyFont="1" applyFill="1" applyBorder="1" applyAlignment="1">
      <alignment horizontal="left" wrapText="1"/>
    </xf>
    <xf numFmtId="0" fontId="17" fillId="4" borderId="7" xfId="0" applyFont="1" applyFill="1" applyBorder="1" applyAlignment="1">
      <alignment wrapText="1"/>
    </xf>
    <xf numFmtId="0" fontId="17" fillId="4" borderId="15" xfId="0" applyFont="1" applyFill="1" applyBorder="1" applyAlignment="1">
      <alignment horizontal="left" wrapText="1"/>
    </xf>
    <xf numFmtId="0" fontId="5" fillId="4" borderId="2" xfId="1" applyFont="1" applyFill="1" applyBorder="1" applyAlignment="1" applyProtection="1">
      <alignment vertical="center"/>
    </xf>
    <xf numFmtId="49" fontId="3" fillId="4" borderId="0" xfId="0" applyNumberFormat="1" applyFont="1" applyFill="1" applyBorder="1" applyAlignment="1">
      <alignment horizontal="right" vertical="center"/>
    </xf>
    <xf numFmtId="1" fontId="3" fillId="4" borderId="8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49" fontId="3" fillId="4" borderId="12" xfId="0" applyNumberFormat="1" applyFont="1" applyFill="1" applyBorder="1" applyAlignment="1">
      <alignment horizontal="right" vertical="center"/>
    </xf>
    <xf numFmtId="49" fontId="3" fillId="4" borderId="6" xfId="0" applyNumberFormat="1" applyFont="1" applyFill="1" applyBorder="1" applyAlignment="1">
      <alignment horizontal="right" vertical="center"/>
    </xf>
    <xf numFmtId="1" fontId="3" fillId="4" borderId="10" xfId="0" applyNumberFormat="1" applyFont="1" applyFill="1" applyBorder="1" applyAlignment="1">
      <alignment horizontal="center"/>
    </xf>
    <xf numFmtId="0" fontId="5" fillId="4" borderId="2" xfId="1" applyFont="1" applyFill="1" applyBorder="1" applyAlignment="1" applyProtection="1">
      <alignment horizontal="left" vertical="center"/>
    </xf>
    <xf numFmtId="0" fontId="17" fillId="4" borderId="6" xfId="0" applyFont="1" applyFill="1" applyBorder="1" applyAlignment="1"/>
    <xf numFmtId="0" fontId="33" fillId="4" borderId="12" xfId="0" applyFont="1" applyFill="1" applyBorder="1" applyAlignment="1">
      <alignment wrapText="1"/>
    </xf>
    <xf numFmtId="0" fontId="7" fillId="4" borderId="12" xfId="0" applyNumberFormat="1" applyFont="1" applyFill="1" applyBorder="1" applyAlignment="1" applyProtection="1">
      <alignment horizontal="left" vertical="center"/>
    </xf>
    <xf numFmtId="0" fontId="17" fillId="4" borderId="12" xfId="0" applyFont="1" applyFill="1" applyBorder="1" applyAlignment="1"/>
    <xf numFmtId="0" fontId="3" fillId="4" borderId="0" xfId="0" applyNumberFormat="1" applyFont="1" applyFill="1" applyBorder="1" applyAlignment="1" applyProtection="1">
      <alignment horizontal="left" vertical="center"/>
    </xf>
    <xf numFmtId="0" fontId="3" fillId="4" borderId="2" xfId="0" applyNumberFormat="1" applyFont="1" applyFill="1" applyBorder="1" applyAlignment="1" applyProtection="1">
      <alignment horizontal="left" vertical="center"/>
    </xf>
    <xf numFmtId="0" fontId="17" fillId="4" borderId="0" xfId="0" applyFont="1" applyFill="1" applyAlignment="1">
      <alignment wrapText="1"/>
    </xf>
    <xf numFmtId="0" fontId="3" fillId="2" borderId="0" xfId="0" applyNumberFormat="1" applyFont="1" applyFill="1" applyBorder="1" applyAlignment="1" applyProtection="1">
      <alignment horizontal="left" vertical="center"/>
    </xf>
    <xf numFmtId="164" fontId="4" fillId="3" borderId="12" xfId="0" applyNumberFormat="1" applyFont="1" applyFill="1" applyBorder="1" applyAlignment="1" applyProtection="1">
      <alignment horizontal="left" vertical="center"/>
    </xf>
    <xf numFmtId="0" fontId="17" fillId="4" borderId="2" xfId="0" applyFont="1" applyFill="1" applyBorder="1" applyAlignment="1">
      <alignment horizontal="left" wrapText="1"/>
    </xf>
    <xf numFmtId="0" fontId="3" fillId="4" borderId="0" xfId="0" applyNumberFormat="1" applyFont="1" applyFill="1" applyBorder="1" applyAlignment="1" applyProtection="1">
      <alignment horizontal="left" vertical="center"/>
    </xf>
    <xf numFmtId="0" fontId="17" fillId="4" borderId="12" xfId="0" applyFont="1" applyFill="1" applyBorder="1" applyAlignment="1">
      <alignment horizontal="left" vertical="top"/>
    </xf>
    <xf numFmtId="0" fontId="3" fillId="4" borderId="0" xfId="0" applyNumberFormat="1" applyFont="1" applyFill="1" applyBorder="1" applyAlignment="1" applyProtection="1">
      <alignment horizontal="left" vertical="center"/>
    </xf>
    <xf numFmtId="0" fontId="3" fillId="4" borderId="2" xfId="0" applyNumberFormat="1" applyFont="1" applyFill="1" applyBorder="1" applyAlignment="1" applyProtection="1">
      <alignment horizontal="left" vertical="center"/>
    </xf>
    <xf numFmtId="0" fontId="17" fillId="4" borderId="6" xfId="0" applyFont="1" applyFill="1" applyBorder="1" applyAlignment="1">
      <alignment horizontal="left"/>
    </xf>
    <xf numFmtId="0" fontId="3" fillId="4" borderId="0" xfId="0" applyNumberFormat="1" applyFont="1" applyFill="1" applyBorder="1" applyAlignment="1" applyProtection="1">
      <alignment horizontal="left" vertical="center"/>
    </xf>
    <xf numFmtId="0" fontId="3" fillId="4" borderId="2" xfId="0" applyNumberFormat="1" applyFont="1" applyFill="1" applyBorder="1" applyAlignment="1" applyProtection="1">
      <alignment horizontal="left" vertical="center"/>
    </xf>
    <xf numFmtId="0" fontId="17" fillId="4" borderId="12" xfId="0" applyFont="1" applyFill="1" applyBorder="1" applyAlignment="1">
      <alignment vertical="top"/>
    </xf>
    <xf numFmtId="0" fontId="17" fillId="4" borderId="12" xfId="0" applyFont="1" applyFill="1" applyBorder="1" applyAlignment="1">
      <alignment horizontal="left"/>
    </xf>
    <xf numFmtId="0" fontId="0" fillId="5" borderId="0" xfId="0" applyFill="1" applyBorder="1" applyProtection="1"/>
    <xf numFmtId="0" fontId="3" fillId="5" borderId="0" xfId="0" applyFont="1" applyFill="1" applyAlignment="1">
      <alignment vertical="center"/>
    </xf>
    <xf numFmtId="0" fontId="0" fillId="5" borderId="0" xfId="0" applyFill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2" fillId="5" borderId="0" xfId="0" applyNumberFormat="1" applyFont="1" applyFill="1" applyAlignment="1" applyProtection="1">
      <alignment vertical="center"/>
    </xf>
    <xf numFmtId="0" fontId="2" fillId="5" borderId="0" xfId="0" applyNumberFormat="1" applyFont="1" applyFill="1" applyAlignment="1" applyProtection="1">
      <alignment horizontal="right" vertical="center"/>
    </xf>
    <xf numFmtId="0" fontId="3" fillId="5" borderId="0" xfId="0" applyFont="1" applyFill="1" applyAlignment="1" applyProtection="1">
      <alignment vertical="center"/>
    </xf>
    <xf numFmtId="0" fontId="3" fillId="5" borderId="0" xfId="0" applyNumberFormat="1" applyFont="1" applyFill="1" applyAlignment="1" applyProtection="1">
      <alignment horizontal="right" vertical="center"/>
    </xf>
    <xf numFmtId="0" fontId="3" fillId="5" borderId="0" xfId="0" applyFont="1" applyFill="1" applyBorder="1" applyAlignment="1" applyProtection="1">
      <alignment vertical="center"/>
    </xf>
    <xf numFmtId="0" fontId="0" fillId="5" borderId="0" xfId="0" applyFill="1"/>
    <xf numFmtId="0" fontId="0" fillId="5" borderId="0" xfId="0" applyFill="1" applyProtection="1"/>
    <xf numFmtId="0" fontId="3" fillId="5" borderId="0" xfId="0" applyFont="1" applyFill="1" applyBorder="1" applyProtection="1"/>
    <xf numFmtId="0" fontId="4" fillId="5" borderId="11" xfId="0" applyNumberFormat="1" applyFont="1" applyFill="1" applyBorder="1" applyAlignment="1" applyProtection="1">
      <alignment horizontal="right" vertical="center"/>
    </xf>
    <xf numFmtId="0" fontId="0" fillId="5" borderId="0" xfId="0" applyFill="1" applyAlignment="1">
      <alignment vertical="center"/>
    </xf>
    <xf numFmtId="0" fontId="3" fillId="5" borderId="11" xfId="0" applyFont="1" applyFill="1" applyBorder="1" applyAlignment="1" applyProtection="1">
      <alignment horizontal="center" vertical="center"/>
    </xf>
    <xf numFmtId="0" fontId="3" fillId="5" borderId="5" xfId="0" applyNumberFormat="1" applyFont="1" applyFill="1" applyBorder="1" applyAlignment="1" applyProtection="1">
      <alignment horizontal="left" vertical="center" indent="1"/>
    </xf>
    <xf numFmtId="0" fontId="3" fillId="5" borderId="11" xfId="0" applyNumberFormat="1" applyFont="1" applyFill="1" applyBorder="1" applyAlignment="1" applyProtection="1">
      <alignment horizontal="center" vertical="center"/>
    </xf>
    <xf numFmtId="0" fontId="3" fillId="5" borderId="2" xfId="0" applyNumberFormat="1" applyFont="1" applyFill="1" applyBorder="1" applyAlignment="1" applyProtection="1">
      <alignment horizontal="center" vertical="center"/>
    </xf>
    <xf numFmtId="165" fontId="3" fillId="5" borderId="11" xfId="0" applyNumberFormat="1" applyFont="1" applyFill="1" applyBorder="1" applyAlignment="1" applyProtection="1">
      <alignment horizontal="right" vertical="center"/>
    </xf>
    <xf numFmtId="1" fontId="4" fillId="5" borderId="11" xfId="0" applyNumberFormat="1" applyFont="1" applyFill="1" applyBorder="1" applyAlignment="1" applyProtection="1">
      <alignment horizontal="center" vertical="center"/>
    </xf>
    <xf numFmtId="167" fontId="0" fillId="5" borderId="0" xfId="3" applyNumberFormat="1" applyFont="1" applyFill="1"/>
    <xf numFmtId="167" fontId="0" fillId="5" borderId="12" xfId="3" applyNumberFormat="1" applyFont="1" applyFill="1" applyBorder="1" applyAlignment="1">
      <alignment vertical="center"/>
    </xf>
    <xf numFmtId="167" fontId="3" fillId="5" borderId="0" xfId="3" applyNumberFormat="1" applyFont="1" applyFill="1" applyAlignment="1">
      <alignment vertical="center"/>
    </xf>
    <xf numFmtId="167" fontId="0" fillId="5" borderId="0" xfId="3" applyNumberFormat="1" applyFont="1" applyFill="1" applyBorder="1" applyProtection="1"/>
    <xf numFmtId="167" fontId="1" fillId="5" borderId="12" xfId="3" applyNumberFormat="1" applyFont="1" applyFill="1" applyBorder="1" applyAlignment="1">
      <alignment vertical="center"/>
    </xf>
    <xf numFmtId="167" fontId="0" fillId="5" borderId="0" xfId="3" applyNumberFormat="1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0" fillId="5" borderId="0" xfId="0" applyFill="1" applyBorder="1"/>
    <xf numFmtId="167" fontId="0" fillId="5" borderId="0" xfId="0" applyNumberFormat="1" applyFill="1"/>
    <xf numFmtId="0" fontId="4" fillId="5" borderId="0" xfId="0" applyFont="1" applyFill="1" applyAlignment="1">
      <alignment vertical="center"/>
    </xf>
    <xf numFmtId="0" fontId="0" fillId="5" borderId="0" xfId="0" applyFill="1" applyAlignment="1"/>
    <xf numFmtId="0" fontId="25" fillId="5" borderId="0" xfId="0" applyFont="1" applyFill="1" applyAlignment="1">
      <alignment vertical="center"/>
    </xf>
    <xf numFmtId="0" fontId="0" fillId="5" borderId="6" xfId="0" applyFill="1" applyBorder="1"/>
    <xf numFmtId="49" fontId="22" fillId="5" borderId="11" xfId="0" applyNumberFormat="1" applyFont="1" applyFill="1" applyBorder="1" applyAlignment="1" applyProtection="1">
      <alignment horizontal="center" vertical="center"/>
    </xf>
    <xf numFmtId="1" fontId="3" fillId="5" borderId="11" xfId="0" applyNumberFormat="1" applyFont="1" applyFill="1" applyBorder="1" applyAlignment="1" applyProtection="1">
      <alignment horizontal="center" vertical="center"/>
    </xf>
    <xf numFmtId="0" fontId="3" fillId="5" borderId="0" xfId="0" applyNumberFormat="1" applyFont="1" applyFill="1" applyBorder="1" applyAlignment="1" applyProtection="1">
      <alignment horizontal="center" vertical="center"/>
    </xf>
    <xf numFmtId="1" fontId="3" fillId="5" borderId="11" xfId="0" applyNumberFormat="1" applyFont="1" applyFill="1" applyBorder="1" applyAlignment="1">
      <alignment horizontal="center" vertical="center"/>
    </xf>
    <xf numFmtId="0" fontId="0" fillId="5" borderId="12" xfId="0" applyFill="1" applyBorder="1"/>
    <xf numFmtId="0" fontId="3" fillId="6" borderId="11" xfId="0" applyFont="1" applyFill="1" applyBorder="1" applyAlignment="1" applyProtection="1">
      <alignment horizontal="center" vertical="center"/>
    </xf>
    <xf numFmtId="0" fontId="3" fillId="6" borderId="5" xfId="0" applyNumberFormat="1" applyFont="1" applyFill="1" applyBorder="1" applyAlignment="1" applyProtection="1">
      <alignment horizontal="left" vertical="center" indent="1"/>
    </xf>
    <xf numFmtId="49" fontId="22" fillId="6" borderId="11" xfId="0" applyNumberFormat="1" applyFont="1" applyFill="1" applyBorder="1" applyAlignment="1" applyProtection="1">
      <alignment horizontal="left" vertical="center"/>
    </xf>
    <xf numFmtId="0" fontId="3" fillId="6" borderId="5" xfId="0" applyNumberFormat="1" applyFont="1" applyFill="1" applyBorder="1" applyAlignment="1" applyProtection="1">
      <alignment horizontal="center" vertical="center"/>
    </xf>
    <xf numFmtId="1" fontId="4" fillId="6" borderId="5" xfId="0" applyNumberFormat="1" applyFont="1" applyFill="1" applyBorder="1" applyAlignment="1" applyProtection="1">
      <alignment horizontal="right" vertical="center"/>
    </xf>
    <xf numFmtId="166" fontId="3" fillId="6" borderId="2" xfId="0" applyNumberFormat="1" applyFont="1" applyFill="1" applyBorder="1" applyAlignment="1" applyProtection="1">
      <alignment horizontal="right" vertical="center"/>
    </xf>
    <xf numFmtId="1" fontId="4" fillId="6" borderId="11" xfId="0" applyNumberFormat="1" applyFont="1" applyFill="1" applyBorder="1" applyAlignment="1" applyProtection="1">
      <alignment horizontal="right" vertical="center" indent="1"/>
    </xf>
    <xf numFmtId="165" fontId="4" fillId="6" borderId="11" xfId="0" applyNumberFormat="1" applyFont="1" applyFill="1" applyBorder="1" applyAlignment="1" applyProtection="1">
      <alignment horizontal="right" vertical="center" indent="1"/>
    </xf>
    <xf numFmtId="165" fontId="4" fillId="6" borderId="10" xfId="0" applyNumberFormat="1" applyFont="1" applyFill="1" applyBorder="1" applyAlignment="1" applyProtection="1">
      <alignment horizontal="right" vertical="center" indent="1"/>
    </xf>
    <xf numFmtId="0" fontId="21" fillId="7" borderId="3" xfId="0" applyNumberFormat="1" applyFont="1" applyFill="1" applyBorder="1" applyAlignment="1" applyProtection="1">
      <alignment horizontal="center" vertical="center"/>
    </xf>
    <xf numFmtId="0" fontId="21" fillId="7" borderId="14" xfId="0" applyNumberFormat="1" applyFont="1" applyFill="1" applyBorder="1" applyAlignment="1" applyProtection="1">
      <alignment horizontal="center" vertical="center"/>
    </xf>
    <xf numFmtId="0" fontId="4" fillId="7" borderId="8" xfId="0" applyNumberFormat="1" applyFont="1" applyFill="1" applyBorder="1" applyAlignment="1" applyProtection="1">
      <alignment horizontal="center" vertical="center"/>
    </xf>
    <xf numFmtId="0" fontId="4" fillId="7" borderId="10" xfId="0" applyNumberFormat="1" applyFont="1" applyFill="1" applyBorder="1" applyAlignment="1" applyProtection="1">
      <alignment horizontal="center" vertical="center"/>
    </xf>
    <xf numFmtId="0" fontId="3" fillId="6" borderId="11" xfId="0" applyNumberFormat="1" applyFont="1" applyFill="1" applyBorder="1" applyAlignment="1" applyProtection="1">
      <alignment horizontal="center" vertical="center"/>
    </xf>
    <xf numFmtId="0" fontId="3" fillId="6" borderId="2" xfId="0" applyNumberFormat="1" applyFont="1" applyFill="1" applyBorder="1" applyAlignment="1" applyProtection="1">
      <alignment horizontal="center" vertical="center"/>
    </xf>
    <xf numFmtId="0" fontId="3" fillId="6" borderId="0" xfId="0" applyNumberFormat="1" applyFont="1" applyFill="1" applyBorder="1" applyAlignment="1" applyProtection="1">
      <alignment horizontal="right" vertical="center"/>
    </xf>
    <xf numFmtId="165" fontId="4" fillId="6" borderId="0" xfId="0" applyNumberFormat="1" applyFont="1" applyFill="1" applyBorder="1" applyAlignment="1" applyProtection="1">
      <alignment horizontal="right" vertical="center"/>
    </xf>
    <xf numFmtId="0" fontId="4" fillId="6" borderId="11" xfId="0" applyNumberFormat="1" applyFont="1" applyFill="1" applyBorder="1" applyAlignment="1" applyProtection="1">
      <alignment horizontal="center" vertical="center"/>
    </xf>
    <xf numFmtId="165" fontId="3" fillId="6" borderId="2" xfId="0" applyNumberFormat="1" applyFont="1" applyFill="1" applyBorder="1" applyAlignment="1" applyProtection="1">
      <alignment horizontal="center" vertical="center"/>
    </xf>
    <xf numFmtId="1" fontId="3" fillId="6" borderId="2" xfId="0" applyNumberFormat="1" applyFont="1" applyFill="1" applyBorder="1" applyAlignment="1" applyProtection="1">
      <alignment horizontal="center" vertical="center"/>
    </xf>
    <xf numFmtId="1" fontId="4" fillId="6" borderId="11" xfId="0" applyNumberFormat="1" applyFont="1" applyFill="1" applyBorder="1" applyAlignment="1" applyProtection="1">
      <alignment horizontal="center" vertical="center"/>
    </xf>
    <xf numFmtId="1" fontId="4" fillId="6" borderId="11" xfId="0" applyNumberFormat="1" applyFont="1" applyFill="1" applyBorder="1" applyAlignment="1">
      <alignment horizontal="right" vertical="center" indent="1"/>
    </xf>
    <xf numFmtId="0" fontId="21" fillId="7" borderId="8" xfId="0" applyNumberFormat="1" applyFont="1" applyFill="1" applyBorder="1" applyAlignment="1" applyProtection="1">
      <alignment horizontal="center" vertical="center"/>
    </xf>
    <xf numFmtId="0" fontId="21" fillId="7" borderId="10" xfId="0" applyNumberFormat="1" applyFont="1" applyFill="1" applyBorder="1" applyAlignment="1" applyProtection="1">
      <alignment horizontal="center" vertical="center"/>
    </xf>
    <xf numFmtId="0" fontId="4" fillId="7" borderId="9" xfId="0" applyNumberFormat="1" applyFont="1" applyFill="1" applyBorder="1" applyAlignment="1" applyProtection="1">
      <alignment horizontal="left" vertical="center" indent="1"/>
    </xf>
    <xf numFmtId="0" fontId="0" fillId="7" borderId="3" xfId="0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9" xfId="0" applyNumberFormat="1" applyFont="1" applyFill="1" applyBorder="1" applyAlignment="1" applyProtection="1">
      <alignment horizontal="left" vertical="center"/>
    </xf>
    <xf numFmtId="0" fontId="3" fillId="7" borderId="3" xfId="0" applyNumberFormat="1" applyFont="1" applyFill="1" applyBorder="1" applyAlignment="1" applyProtection="1">
      <alignment horizontal="right" vertical="center"/>
    </xf>
    <xf numFmtId="0" fontId="3" fillId="7" borderId="4" xfId="0" applyNumberFormat="1" applyFont="1" applyFill="1" applyBorder="1" applyAlignment="1" applyProtection="1">
      <alignment horizontal="right" vertical="center"/>
    </xf>
    <xf numFmtId="0" fontId="4" fillId="7" borderId="1" xfId="0" applyNumberFormat="1" applyFont="1" applyFill="1" applyBorder="1" applyAlignment="1" applyProtection="1">
      <alignment horizontal="center" vertical="center"/>
    </xf>
    <xf numFmtId="0" fontId="4" fillId="7" borderId="9" xfId="0" applyFont="1" applyFill="1" applyBorder="1" applyAlignment="1" applyProtection="1">
      <alignment horizontal="left" vertical="center" indent="1"/>
    </xf>
    <xf numFmtId="0" fontId="4" fillId="7" borderId="4" xfId="0" applyNumberFormat="1" applyFont="1" applyFill="1" applyBorder="1" applyAlignment="1" applyProtection="1">
      <alignment horizontal="center" vertical="center"/>
    </xf>
    <xf numFmtId="0" fontId="0" fillId="7" borderId="4" xfId="0" applyFill="1" applyBorder="1" applyAlignment="1">
      <alignment horizontal="left" vertical="center"/>
    </xf>
    <xf numFmtId="0" fontId="4" fillId="7" borderId="9" xfId="0" applyNumberFormat="1" applyFont="1" applyFill="1" applyBorder="1" applyAlignment="1" applyProtection="1">
      <alignment horizontal="right" vertical="center"/>
    </xf>
    <xf numFmtId="0" fontId="4" fillId="7" borderId="4" xfId="0" applyNumberFormat="1" applyFont="1" applyFill="1" applyBorder="1" applyAlignment="1" applyProtection="1">
      <alignment horizontal="right" vertical="center"/>
    </xf>
    <xf numFmtId="165" fontId="4" fillId="6" borderId="15" xfId="0" applyNumberFormat="1" applyFont="1" applyFill="1" applyBorder="1" applyAlignment="1" applyProtection="1">
      <alignment horizontal="right" vertical="center"/>
    </xf>
    <xf numFmtId="165" fontId="4" fillId="6" borderId="2" xfId="0" applyNumberFormat="1" applyFont="1" applyFill="1" applyBorder="1" applyAlignment="1" applyProtection="1">
      <alignment horizontal="right" vertical="center"/>
    </xf>
    <xf numFmtId="0" fontId="21" fillId="7" borderId="3" xfId="0" applyNumberFormat="1" applyFont="1" applyFill="1" applyBorder="1" applyAlignment="1" applyProtection="1">
      <alignment horizontal="center" vertical="center" textRotation="90"/>
    </xf>
    <xf numFmtId="0" fontId="3" fillId="6" borderId="10" xfId="0" applyFont="1" applyFill="1" applyBorder="1" applyAlignment="1" applyProtection="1">
      <alignment horizontal="center" vertical="center"/>
    </xf>
    <xf numFmtId="0" fontId="3" fillId="6" borderId="13" xfId="0" applyNumberFormat="1" applyFont="1" applyFill="1" applyBorder="1" applyAlignment="1" applyProtection="1">
      <alignment horizontal="left" vertical="center" indent="1"/>
    </xf>
    <xf numFmtId="49" fontId="22" fillId="6" borderId="10" xfId="0" applyNumberFormat="1" applyFont="1" applyFill="1" applyBorder="1" applyAlignment="1" applyProtection="1">
      <alignment horizontal="left" vertical="center"/>
    </xf>
    <xf numFmtId="0" fontId="3" fillId="6" borderId="10" xfId="0" applyNumberFormat="1" applyFont="1" applyFill="1" applyBorder="1" applyAlignment="1" applyProtection="1">
      <alignment horizontal="center" vertical="center"/>
    </xf>
    <xf numFmtId="0" fontId="2" fillId="5" borderId="0" xfId="0" applyFont="1" applyFill="1"/>
    <xf numFmtId="0" fontId="3" fillId="5" borderId="0" xfId="0" applyFont="1" applyFill="1"/>
    <xf numFmtId="0" fontId="2" fillId="5" borderId="0" xfId="0" applyFont="1" applyFill="1" applyBorder="1"/>
    <xf numFmtId="0" fontId="3" fillId="5" borderId="0" xfId="0" applyFont="1" applyFill="1" applyBorder="1" applyAlignment="1">
      <alignment vertical="center"/>
    </xf>
    <xf numFmtId="0" fontId="8" fillId="5" borderId="0" xfId="0" applyFont="1" applyFill="1" applyBorder="1"/>
    <xf numFmtId="16" fontId="0" fillId="5" borderId="0" xfId="0" applyNumberFormat="1" applyFill="1"/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left" vertical="center"/>
    </xf>
    <xf numFmtId="0" fontId="3" fillId="6" borderId="5" xfId="0" applyFont="1" applyFill="1" applyBorder="1" applyAlignment="1">
      <alignment horizontal="left" vertical="center" indent="1"/>
    </xf>
    <xf numFmtId="0" fontId="6" fillId="6" borderId="17" xfId="1" applyFill="1" applyBorder="1" applyAlignment="1" applyProtection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left" vertical="center" indent="1"/>
    </xf>
    <xf numFmtId="49" fontId="3" fillId="6" borderId="14" xfId="0" applyNumberFormat="1" applyFont="1" applyFill="1" applyBorder="1" applyAlignment="1">
      <alignment horizontal="right" vertical="center"/>
    </xf>
    <xf numFmtId="1" fontId="3" fillId="6" borderId="8" xfId="0" applyNumberFormat="1" applyFont="1" applyFill="1" applyBorder="1" applyAlignment="1">
      <alignment horizontal="center" vertical="center"/>
    </xf>
    <xf numFmtId="49" fontId="3" fillId="6" borderId="5" xfId="0" applyNumberFormat="1" applyFont="1" applyFill="1" applyBorder="1" applyAlignment="1">
      <alignment horizontal="right" vertical="center"/>
    </xf>
    <xf numFmtId="1" fontId="3" fillId="6" borderId="11" xfId="0" applyNumberFormat="1" applyFont="1" applyFill="1" applyBorder="1" applyAlignment="1">
      <alignment horizontal="center" vertical="center"/>
    </xf>
    <xf numFmtId="49" fontId="3" fillId="6" borderId="13" xfId="0" applyNumberFormat="1" applyFont="1" applyFill="1" applyBorder="1" applyAlignment="1">
      <alignment horizontal="right" vertical="center"/>
    </xf>
    <xf numFmtId="1" fontId="3" fillId="6" borderId="10" xfId="0" applyNumberFormat="1" applyFont="1" applyFill="1" applyBorder="1" applyAlignment="1">
      <alignment horizontal="center" vertical="center"/>
    </xf>
    <xf numFmtId="0" fontId="39" fillId="5" borderId="0" xfId="0" applyFont="1" applyFill="1" applyBorder="1"/>
    <xf numFmtId="0" fontId="21" fillId="7" borderId="11" xfId="0" applyNumberFormat="1" applyFont="1" applyFill="1" applyBorder="1" applyAlignment="1" applyProtection="1">
      <alignment horizontal="center" vertical="center"/>
    </xf>
    <xf numFmtId="0" fontId="21" fillId="7" borderId="5" xfId="0" applyNumberFormat="1" applyFont="1" applyFill="1" applyBorder="1" applyAlignment="1" applyProtection="1">
      <alignment horizontal="center" vertical="center"/>
    </xf>
    <xf numFmtId="0" fontId="4" fillId="7" borderId="13" xfId="0" applyNumberFormat="1" applyFont="1" applyFill="1" applyBorder="1" applyAlignment="1" applyProtection="1">
      <alignment horizontal="center" vertical="center"/>
    </xf>
    <xf numFmtId="0" fontId="4" fillId="7" borderId="4" xfId="0" applyNumberFormat="1" applyFont="1" applyFill="1" applyBorder="1" applyAlignment="1" applyProtection="1">
      <alignment horizontal="left" vertical="center"/>
    </xf>
    <xf numFmtId="0" fontId="2" fillId="5" borderId="0" xfId="0" applyFont="1" applyFill="1" applyBorder="1" applyAlignment="1" applyProtection="1">
      <alignment vertical="center"/>
    </xf>
    <xf numFmtId="0" fontId="3" fillId="5" borderId="0" xfId="0" applyFont="1" applyFill="1" applyAlignment="1" applyProtection="1">
      <alignment horizontal="center" textRotation="90"/>
    </xf>
    <xf numFmtId="0" fontId="3" fillId="5" borderId="5" xfId="0" applyFont="1" applyFill="1" applyBorder="1" applyAlignment="1" applyProtection="1">
      <alignment horizontal="right" textRotation="90"/>
    </xf>
    <xf numFmtId="0" fontId="3" fillId="5" borderId="0" xfId="0" applyFont="1" applyFill="1" applyBorder="1" applyAlignment="1" applyProtection="1">
      <alignment horizontal="right" textRotation="90"/>
    </xf>
    <xf numFmtId="0" fontId="21" fillId="5" borderId="8" xfId="0" applyNumberFormat="1" applyFont="1" applyFill="1" applyBorder="1" applyAlignment="1" applyProtection="1">
      <alignment horizontal="center" vertical="center"/>
    </xf>
    <xf numFmtId="0" fontId="4" fillId="5" borderId="8" xfId="0" applyNumberFormat="1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center"/>
    </xf>
    <xf numFmtId="0" fontId="4" fillId="5" borderId="9" xfId="0" applyNumberFormat="1" applyFont="1" applyFill="1" applyBorder="1" applyAlignment="1" applyProtection="1">
      <alignment horizontal="left" vertical="center" indent="1"/>
    </xf>
    <xf numFmtId="0" fontId="4" fillId="5" borderId="4" xfId="0" applyNumberFormat="1" applyFont="1" applyFill="1" applyBorder="1" applyAlignment="1" applyProtection="1">
      <alignment horizontal="center" vertical="center"/>
    </xf>
    <xf numFmtId="0" fontId="4" fillId="5" borderId="1" xfId="0" applyNumberFormat="1" applyFont="1" applyFill="1" applyBorder="1" applyAlignment="1" applyProtection="1">
      <alignment horizontal="center" vertical="center"/>
    </xf>
    <xf numFmtId="0" fontId="4" fillId="5" borderId="9" xfId="0" applyNumberFormat="1" applyFont="1" applyFill="1" applyBorder="1" applyAlignment="1" applyProtection="1">
      <alignment horizontal="right" vertical="center"/>
    </xf>
    <xf numFmtId="0" fontId="4" fillId="5" borderId="4" xfId="0" applyNumberFormat="1" applyFont="1" applyFill="1" applyBorder="1" applyAlignment="1" applyProtection="1">
      <alignment horizontal="right" vertical="center"/>
    </xf>
    <xf numFmtId="0" fontId="21" fillId="5" borderId="10" xfId="0" applyNumberFormat="1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right" vertical="center" textRotation="90"/>
    </xf>
    <xf numFmtId="0" fontId="4" fillId="5" borderId="10" xfId="0" applyNumberFormat="1" applyFont="1" applyFill="1" applyBorder="1" applyAlignment="1" applyProtection="1">
      <alignment horizontal="center" vertical="center"/>
    </xf>
    <xf numFmtId="49" fontId="22" fillId="5" borderId="11" xfId="0" applyNumberFormat="1" applyFont="1" applyFill="1" applyBorder="1" applyAlignment="1" applyProtection="1">
      <alignment horizontal="left" vertical="center"/>
    </xf>
    <xf numFmtId="0" fontId="3" fillId="5" borderId="0" xfId="0" applyNumberFormat="1" applyFont="1" applyFill="1" applyBorder="1" applyAlignment="1" applyProtection="1">
      <alignment horizontal="right" vertical="center"/>
    </xf>
    <xf numFmtId="165" fontId="4" fillId="5" borderId="0" xfId="0" applyNumberFormat="1" applyFont="1" applyFill="1" applyBorder="1" applyAlignment="1" applyProtection="1">
      <alignment horizontal="right" vertical="center"/>
    </xf>
    <xf numFmtId="1" fontId="4" fillId="5" borderId="11" xfId="0" applyNumberFormat="1" applyFont="1" applyFill="1" applyBorder="1" applyAlignment="1">
      <alignment horizontal="right" vertical="center" indent="1"/>
    </xf>
    <xf numFmtId="165" fontId="3" fillId="5" borderId="11" xfId="0" applyNumberFormat="1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vertical="center"/>
    </xf>
    <xf numFmtId="0" fontId="3" fillId="5" borderId="2" xfId="0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 applyProtection="1">
      <alignment vertical="center"/>
    </xf>
    <xf numFmtId="0" fontId="3" fillId="5" borderId="5" xfId="0" applyFont="1" applyFill="1" applyBorder="1" applyAlignment="1" applyProtection="1">
      <alignment horizontal="right" vertical="center"/>
    </xf>
    <xf numFmtId="0" fontId="18" fillId="5" borderId="0" xfId="0" applyFont="1" applyFill="1" applyBorder="1" applyAlignment="1" applyProtection="1">
      <alignment horizontal="left" vertical="center"/>
    </xf>
    <xf numFmtId="0" fontId="17" fillId="5" borderId="0" xfId="0" applyFont="1" applyFill="1" applyBorder="1" applyAlignment="1" applyProtection="1">
      <alignment horizontal="left" vertical="center"/>
    </xf>
    <xf numFmtId="0" fontId="3" fillId="5" borderId="0" xfId="0" applyFont="1" applyFill="1" applyBorder="1" applyAlignment="1" applyProtection="1">
      <alignment horizontal="left" vertical="center"/>
    </xf>
    <xf numFmtId="0" fontId="3" fillId="5" borderId="0" xfId="0" applyFont="1" applyFill="1" applyBorder="1" applyAlignment="1" applyProtection="1">
      <alignment horizontal="right" vertical="center"/>
    </xf>
    <xf numFmtId="1" fontId="23" fillId="5" borderId="11" xfId="0" applyNumberFormat="1" applyFont="1" applyFill="1" applyBorder="1" applyAlignment="1" applyProtection="1">
      <alignment horizontal="center" vertical="center"/>
    </xf>
    <xf numFmtId="1" fontId="3" fillId="5" borderId="12" xfId="0" applyNumberFormat="1" applyFont="1" applyFill="1" applyBorder="1" applyAlignment="1" applyProtection="1">
      <alignment vertical="center"/>
    </xf>
    <xf numFmtId="0" fontId="3" fillId="5" borderId="12" xfId="0" applyFont="1" applyFill="1" applyBorder="1" applyAlignment="1" applyProtection="1">
      <alignment vertical="center"/>
    </xf>
    <xf numFmtId="0" fontId="2" fillId="5" borderId="0" xfId="0" applyNumberFormat="1" applyFont="1" applyFill="1" applyBorder="1" applyAlignment="1" applyProtection="1">
      <alignment horizontal="right" vertical="center"/>
    </xf>
    <xf numFmtId="0" fontId="2" fillId="5" borderId="12" xfId="0" applyFont="1" applyFill="1" applyBorder="1" applyAlignment="1" applyProtection="1">
      <alignment vertical="center"/>
    </xf>
    <xf numFmtId="0" fontId="2" fillId="5" borderId="12" xfId="0" applyFont="1" applyFill="1" applyBorder="1" applyAlignment="1" applyProtection="1">
      <alignment horizontal="right" vertical="center"/>
    </xf>
    <xf numFmtId="0" fontId="2" fillId="5" borderId="0" xfId="0" applyFont="1" applyFill="1" applyBorder="1" applyAlignment="1" applyProtection="1">
      <alignment horizontal="right" vertical="center"/>
    </xf>
    <xf numFmtId="1" fontId="3" fillId="5" borderId="0" xfId="0" applyNumberFormat="1" applyFont="1" applyFill="1" applyBorder="1" applyAlignment="1" applyProtection="1">
      <alignment vertical="center"/>
    </xf>
    <xf numFmtId="1" fontId="3" fillId="5" borderId="0" xfId="0" applyNumberFormat="1" applyFont="1" applyFill="1" applyBorder="1" applyAlignment="1" applyProtection="1">
      <alignment horizontal="left" vertical="center"/>
    </xf>
    <xf numFmtId="0" fontId="4" fillId="5" borderId="4" xfId="0" applyNumberFormat="1" applyFont="1" applyFill="1" applyBorder="1" applyAlignment="1" applyProtection="1">
      <alignment horizontal="left" vertical="center"/>
    </xf>
    <xf numFmtId="0" fontId="2" fillId="5" borderId="6" xfId="0" applyFont="1" applyFill="1" applyBorder="1" applyAlignment="1" applyProtection="1">
      <alignment vertical="center"/>
    </xf>
    <xf numFmtId="0" fontId="2" fillId="5" borderId="6" xfId="0" applyFont="1" applyFill="1" applyBorder="1" applyAlignment="1" applyProtection="1">
      <alignment horizontal="right" vertical="center"/>
    </xf>
    <xf numFmtId="0" fontId="16" fillId="5" borderId="0" xfId="0" applyFont="1" applyFill="1" applyBorder="1" applyAlignment="1" applyProtection="1">
      <alignment vertical="center"/>
    </xf>
    <xf numFmtId="0" fontId="18" fillId="5" borderId="5" xfId="0" applyFont="1" applyFill="1" applyBorder="1" applyAlignment="1" applyProtection="1">
      <alignment horizontal="left" vertical="center"/>
    </xf>
    <xf numFmtId="0" fontId="25" fillId="5" borderId="0" xfId="0" applyNumberFormat="1" applyFont="1" applyFill="1" applyBorder="1" applyAlignment="1" applyProtection="1">
      <alignment horizontal="left" vertical="center"/>
    </xf>
    <xf numFmtId="0" fontId="3" fillId="5" borderId="0" xfId="0" applyNumberFormat="1" applyFont="1" applyFill="1" applyBorder="1" applyAlignment="1" applyProtection="1">
      <alignment vertical="center"/>
    </xf>
    <xf numFmtId="0" fontId="3" fillId="5" borderId="0" xfId="0" applyNumberFormat="1" applyFont="1" applyFill="1" applyAlignment="1" applyProtection="1">
      <alignment vertical="center"/>
    </xf>
    <xf numFmtId="0" fontId="17" fillId="5" borderId="5" xfId="0" applyFont="1" applyFill="1" applyBorder="1" applyAlignment="1" applyProtection="1">
      <alignment vertical="center"/>
    </xf>
    <xf numFmtId="0" fontId="3" fillId="5" borderId="5" xfId="0" applyFont="1" applyFill="1" applyBorder="1" applyAlignment="1" applyProtection="1">
      <alignment horizontal="left" vertical="center"/>
    </xf>
    <xf numFmtId="0" fontId="4" fillId="5" borderId="11" xfId="0" applyFont="1" applyFill="1" applyBorder="1" applyAlignment="1" applyProtection="1">
      <alignment horizontal="center" vertical="center"/>
    </xf>
    <xf numFmtId="0" fontId="26" fillId="5" borderId="0" xfId="0" applyFont="1" applyFill="1" applyAlignment="1"/>
    <xf numFmtId="165" fontId="3" fillId="6" borderId="11" xfId="0" applyNumberFormat="1" applyFont="1" applyFill="1" applyBorder="1" applyAlignment="1" applyProtection="1">
      <alignment horizontal="center" vertical="center"/>
    </xf>
    <xf numFmtId="1" fontId="3" fillId="6" borderId="11" xfId="0" applyNumberFormat="1" applyFont="1" applyFill="1" applyBorder="1" applyAlignment="1" applyProtection="1">
      <alignment horizontal="center" vertical="center"/>
    </xf>
    <xf numFmtId="165" fontId="3" fillId="6" borderId="11" xfId="0" applyNumberFormat="1" applyFont="1" applyFill="1" applyBorder="1" applyAlignment="1" applyProtection="1">
      <alignment vertical="center"/>
    </xf>
    <xf numFmtId="1" fontId="23" fillId="6" borderId="11" xfId="0" applyNumberFormat="1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vertical="center"/>
    </xf>
    <xf numFmtId="0" fontId="3" fillId="6" borderId="2" xfId="0" applyFont="1" applyFill="1" applyBorder="1" applyAlignment="1" applyProtection="1">
      <alignment horizontal="center" vertical="center"/>
    </xf>
    <xf numFmtId="0" fontId="27" fillId="5" borderId="0" xfId="0" applyFont="1" applyFill="1" applyProtection="1"/>
    <xf numFmtId="0" fontId="27" fillId="5" borderId="0" xfId="0" applyFont="1" applyFill="1" applyAlignment="1" applyProtection="1">
      <alignment vertical="center"/>
    </xf>
    <xf numFmtId="0" fontId="0" fillId="5" borderId="0" xfId="0" applyFill="1" applyBorder="1" applyAlignment="1" applyProtection="1">
      <alignment vertical="center"/>
    </xf>
    <xf numFmtId="0" fontId="35" fillId="5" borderId="0" xfId="0" applyFont="1" applyFill="1" applyAlignment="1" applyProtection="1">
      <alignment vertical="center"/>
    </xf>
    <xf numFmtId="0" fontId="4" fillId="5" borderId="2" xfId="0" applyNumberFormat="1" applyFont="1" applyFill="1" applyBorder="1" applyAlignment="1" applyProtection="1">
      <alignment horizontal="right" vertical="center"/>
    </xf>
    <xf numFmtId="165" fontId="3" fillId="5" borderId="2" xfId="0" applyNumberFormat="1" applyFont="1" applyFill="1" applyBorder="1" applyAlignment="1" applyProtection="1">
      <alignment horizontal="center" vertical="center"/>
    </xf>
    <xf numFmtId="165" fontId="4" fillId="5" borderId="2" xfId="0" applyNumberFormat="1" applyFont="1" applyFill="1" applyBorder="1" applyAlignment="1" applyProtection="1">
      <alignment horizontal="center" vertical="center"/>
    </xf>
    <xf numFmtId="0" fontId="18" fillId="5" borderId="0" xfId="0" applyNumberFormat="1" applyFont="1" applyFill="1" applyBorder="1" applyAlignment="1" applyProtection="1">
      <alignment horizontal="right" vertical="center"/>
    </xf>
    <xf numFmtId="0" fontId="4" fillId="5" borderId="12" xfId="0" applyNumberFormat="1" applyFont="1" applyFill="1" applyBorder="1" applyAlignment="1" applyProtection="1">
      <alignment horizontal="left" vertical="center"/>
    </xf>
    <xf numFmtId="0" fontId="3" fillId="5" borderId="12" xfId="0" applyNumberFormat="1" applyFont="1" applyFill="1" applyBorder="1" applyAlignment="1" applyProtection="1">
      <alignment horizontal="right" vertical="center"/>
    </xf>
    <xf numFmtId="165" fontId="3" fillId="5" borderId="12" xfId="0" applyNumberFormat="1" applyFont="1" applyFill="1" applyBorder="1" applyAlignment="1" applyProtection="1">
      <alignment horizontal="right" vertical="center"/>
    </xf>
    <xf numFmtId="0" fontId="4" fillId="5" borderId="0" xfId="0" applyNumberFormat="1" applyFont="1" applyFill="1" applyBorder="1" applyAlignment="1" applyProtection="1">
      <alignment horizontal="left" vertical="center"/>
    </xf>
    <xf numFmtId="0" fontId="4" fillId="5" borderId="6" xfId="0" applyNumberFormat="1" applyFont="1" applyFill="1" applyBorder="1" applyAlignment="1" applyProtection="1">
      <alignment vertical="center"/>
    </xf>
    <xf numFmtId="0" fontId="3" fillId="5" borderId="6" xfId="0" applyFont="1" applyFill="1" applyBorder="1" applyAlignment="1" applyProtection="1">
      <alignment vertical="center"/>
    </xf>
    <xf numFmtId="0" fontId="7" fillId="5" borderId="0" xfId="0" applyNumberFormat="1" applyFont="1" applyFill="1" applyBorder="1" applyAlignment="1" applyProtection="1">
      <alignment horizontal="left" vertical="center"/>
    </xf>
    <xf numFmtId="1" fontId="3" fillId="5" borderId="0" xfId="0" applyNumberFormat="1" applyFont="1" applyFill="1" applyBorder="1" applyAlignment="1" applyProtection="1">
      <alignment horizontal="right" vertical="center"/>
    </xf>
    <xf numFmtId="0" fontId="3" fillId="5" borderId="0" xfId="0" applyNumberFormat="1" applyFont="1" applyFill="1" applyBorder="1" applyAlignment="1" applyProtection="1">
      <alignment horizontal="left" vertical="center"/>
    </xf>
    <xf numFmtId="0" fontId="21" fillId="7" borderId="14" xfId="0" applyNumberFormat="1" applyFont="1" applyFill="1" applyBorder="1" applyAlignment="1" applyProtection="1">
      <alignment vertical="center"/>
    </xf>
    <xf numFmtId="0" fontId="0" fillId="7" borderId="15" xfId="0" applyFill="1" applyBorder="1" applyAlignment="1">
      <alignment vertical="center"/>
    </xf>
    <xf numFmtId="0" fontId="21" fillId="7" borderId="13" xfId="0" applyNumberFormat="1" applyFont="1" applyFill="1" applyBorder="1" applyAlignment="1" applyProtection="1">
      <alignment vertical="center"/>
    </xf>
    <xf numFmtId="0" fontId="0" fillId="7" borderId="7" xfId="0" applyFill="1" applyBorder="1" applyAlignment="1">
      <alignment vertical="center"/>
    </xf>
    <xf numFmtId="0" fontId="4" fillId="7" borderId="9" xfId="0" applyNumberFormat="1" applyFont="1" applyFill="1" applyBorder="1" applyAlignment="1" applyProtection="1">
      <alignment vertical="center"/>
    </xf>
    <xf numFmtId="0" fontId="3" fillId="7" borderId="3" xfId="0" applyFont="1" applyFill="1" applyBorder="1" applyAlignment="1" applyProtection="1">
      <alignment vertical="center"/>
    </xf>
    <xf numFmtId="0" fontId="3" fillId="7" borderId="4" xfId="0" applyFont="1" applyFill="1" applyBorder="1" applyAlignment="1" applyProtection="1">
      <alignment vertical="center"/>
    </xf>
    <xf numFmtId="165" fontId="4" fillId="6" borderId="2" xfId="0" applyNumberFormat="1" applyFont="1" applyFill="1" applyBorder="1" applyAlignment="1" applyProtection="1">
      <alignment horizontal="center" vertical="center"/>
    </xf>
    <xf numFmtId="0" fontId="1" fillId="5" borderId="0" xfId="0" applyFont="1" applyFill="1"/>
    <xf numFmtId="0" fontId="4" fillId="7" borderId="3" xfId="0" applyNumberFormat="1" applyFont="1" applyFill="1" applyBorder="1" applyAlignment="1" applyProtection="1">
      <alignment horizontal="right" vertical="center"/>
    </xf>
    <xf numFmtId="0" fontId="3" fillId="7" borderId="1" xfId="0" applyNumberFormat="1" applyFont="1" applyFill="1" applyBorder="1" applyAlignment="1" applyProtection="1">
      <alignment horizontal="center" vertical="center"/>
    </xf>
    <xf numFmtId="49" fontId="22" fillId="6" borderId="11" xfId="0" applyNumberFormat="1" applyFont="1" applyFill="1" applyBorder="1" applyAlignment="1" applyProtection="1">
      <alignment vertical="center"/>
    </xf>
    <xf numFmtId="0" fontId="0" fillId="5" borderId="0" xfId="0" applyFill="1" applyAlignment="1">
      <alignment horizontal="left" indent="1"/>
    </xf>
    <xf numFmtId="0" fontId="3" fillId="5" borderId="0" xfId="0" applyFont="1" applyFill="1" applyBorder="1" applyAlignment="1" applyProtection="1">
      <alignment horizontal="left" indent="1"/>
    </xf>
    <xf numFmtId="0" fontId="2" fillId="5" borderId="0" xfId="0" applyNumberFormat="1" applyFont="1" applyFill="1" applyBorder="1" applyAlignment="1" applyProtection="1">
      <alignment horizontal="left" vertical="center"/>
    </xf>
    <xf numFmtId="0" fontId="2" fillId="5" borderId="0" xfId="0" applyFont="1" applyFill="1" applyBorder="1" applyProtection="1"/>
    <xf numFmtId="0" fontId="11" fillId="5" borderId="0" xfId="0" applyFont="1" applyFill="1" applyBorder="1" applyProtection="1"/>
    <xf numFmtId="0" fontId="4" fillId="7" borderId="14" xfId="0" applyNumberFormat="1" applyFont="1" applyFill="1" applyBorder="1" applyAlignment="1" applyProtection="1">
      <alignment horizontal="left" vertical="center" indent="1"/>
    </xf>
    <xf numFmtId="0" fontId="4" fillId="7" borderId="15" xfId="0" applyNumberFormat="1" applyFont="1" applyFill="1" applyBorder="1" applyAlignment="1" applyProtection="1">
      <alignment horizontal="left" vertical="center"/>
    </xf>
    <xf numFmtId="0" fontId="4" fillId="7" borderId="3" xfId="0" applyFont="1" applyFill="1" applyBorder="1" applyAlignment="1" applyProtection="1">
      <alignment horizontal="left" vertical="center" indent="1"/>
    </xf>
    <xf numFmtId="0" fontId="7" fillId="7" borderId="4" xfId="0" applyFont="1" applyFill="1" applyBorder="1" applyAlignment="1" applyProtection="1">
      <alignment vertical="center"/>
    </xf>
    <xf numFmtId="0" fontId="3" fillId="6" borderId="14" xfId="0" applyFont="1" applyFill="1" applyBorder="1" applyAlignment="1" applyProtection="1">
      <alignment vertical="center"/>
    </xf>
    <xf numFmtId="0" fontId="3" fillId="6" borderId="12" xfId="0" applyFont="1" applyFill="1" applyBorder="1" applyAlignment="1" applyProtection="1">
      <alignment vertical="center"/>
    </xf>
    <xf numFmtId="0" fontId="3" fillId="6" borderId="15" xfId="0" applyFont="1" applyFill="1" applyBorder="1" applyAlignment="1" applyProtection="1">
      <alignment vertical="center"/>
    </xf>
    <xf numFmtId="0" fontId="7" fillId="6" borderId="5" xfId="0" applyFont="1" applyFill="1" applyBorder="1" applyAlignment="1" applyProtection="1">
      <alignment horizontal="left" vertical="center"/>
    </xf>
    <xf numFmtId="164" fontId="7" fillId="6" borderId="0" xfId="0" applyNumberFormat="1" applyFont="1" applyFill="1" applyBorder="1" applyAlignment="1" applyProtection="1">
      <alignment horizontal="left" vertical="center"/>
    </xf>
    <xf numFmtId="0" fontId="7" fillId="6" borderId="0" xfId="0" applyFont="1" applyFill="1" applyBorder="1" applyAlignment="1" applyProtection="1">
      <alignment vertical="center"/>
    </xf>
    <xf numFmtId="0" fontId="7" fillId="6" borderId="2" xfId="0" applyFont="1" applyFill="1" applyBorder="1" applyAlignment="1" applyProtection="1">
      <alignment vertical="center"/>
    </xf>
    <xf numFmtId="0" fontId="3" fillId="6" borderId="5" xfId="0" applyNumberFormat="1" applyFont="1" applyFill="1" applyBorder="1" applyAlignment="1" applyProtection="1">
      <alignment horizontal="left" vertical="center"/>
    </xf>
    <xf numFmtId="0" fontId="3" fillId="6" borderId="0" xfId="0" applyNumberFormat="1" applyFont="1" applyFill="1" applyBorder="1" applyAlignment="1" applyProtection="1">
      <alignment horizontal="left" vertical="center"/>
    </xf>
    <xf numFmtId="49" fontId="22" fillId="6" borderId="0" xfId="0" applyNumberFormat="1" applyFont="1" applyFill="1" applyBorder="1" applyAlignment="1" applyProtection="1">
      <alignment horizontal="left" vertical="center"/>
    </xf>
    <xf numFmtId="49" fontId="3" fillId="6" borderId="2" xfId="0" applyNumberFormat="1" applyFont="1" applyFill="1" applyBorder="1" applyAlignment="1" applyProtection="1">
      <alignment horizontal="left" vertical="center"/>
    </xf>
    <xf numFmtId="0" fontId="17" fillId="6" borderId="0" xfId="0" applyNumberFormat="1" applyFont="1" applyFill="1" applyBorder="1" applyAlignment="1" applyProtection="1">
      <alignment horizontal="left" vertical="center"/>
    </xf>
    <xf numFmtId="0" fontId="32" fillId="6" borderId="0" xfId="0" applyNumberFormat="1" applyFont="1" applyFill="1" applyBorder="1" applyAlignment="1" applyProtection="1">
      <alignment horizontal="left" vertical="center"/>
    </xf>
    <xf numFmtId="164" fontId="33" fillId="6" borderId="0" xfId="0" applyNumberFormat="1" applyFont="1" applyFill="1" applyBorder="1" applyAlignment="1" applyProtection="1">
      <alignment horizontal="left" vertical="center"/>
    </xf>
    <xf numFmtId="49" fontId="3" fillId="6" borderId="0" xfId="0" applyNumberFormat="1" applyFont="1" applyFill="1" applyBorder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3" fillId="6" borderId="2" xfId="0" applyFont="1" applyFill="1" applyBorder="1" applyAlignment="1" applyProtection="1">
      <alignment vertical="center"/>
    </xf>
    <xf numFmtId="0" fontId="3" fillId="6" borderId="13" xfId="0" applyNumberFormat="1" applyFont="1" applyFill="1" applyBorder="1" applyAlignment="1" applyProtection="1">
      <alignment horizontal="left" vertical="center"/>
    </xf>
    <xf numFmtId="0" fontId="3" fillId="6" borderId="6" xfId="0" applyNumberFormat="1" applyFont="1" applyFill="1" applyBorder="1" applyAlignment="1" applyProtection="1">
      <alignment horizontal="left" vertical="center"/>
    </xf>
    <xf numFmtId="0" fontId="7" fillId="6" borderId="6" xfId="0" applyFont="1" applyFill="1" applyBorder="1" applyAlignment="1" applyProtection="1">
      <alignment horizontal="left" vertical="center"/>
    </xf>
    <xf numFmtId="0" fontId="3" fillId="6" borderId="7" xfId="0" applyNumberFormat="1" applyFont="1" applyFill="1" applyBorder="1" applyAlignment="1" applyProtection="1">
      <alignment horizontal="left" vertical="center"/>
    </xf>
    <xf numFmtId="0" fontId="3" fillId="6" borderId="14" xfId="0" applyNumberFormat="1" applyFont="1" applyFill="1" applyBorder="1" applyAlignment="1" applyProtection="1">
      <alignment horizontal="left" vertical="center"/>
    </xf>
    <xf numFmtId="0" fontId="3" fillId="6" borderId="12" xfId="0" applyNumberFormat="1" applyFont="1" applyFill="1" applyBorder="1" applyAlignment="1" applyProtection="1">
      <alignment horizontal="left" vertical="center"/>
    </xf>
    <xf numFmtId="49" fontId="22" fillId="6" borderId="12" xfId="0" applyNumberFormat="1" applyFont="1" applyFill="1" applyBorder="1" applyAlignment="1" applyProtection="1">
      <alignment horizontal="left" vertical="center"/>
    </xf>
    <xf numFmtId="0" fontId="3" fillId="6" borderId="2" xfId="0" applyNumberFormat="1" applyFont="1" applyFill="1" applyBorder="1" applyAlignment="1" applyProtection="1">
      <alignment horizontal="left" vertical="center"/>
    </xf>
    <xf numFmtId="0" fontId="3" fillId="6" borderId="0" xfId="0" applyFont="1" applyFill="1" applyBorder="1" applyAlignment="1" applyProtection="1">
      <alignment vertical="center"/>
    </xf>
    <xf numFmtId="0" fontId="3" fillId="6" borderId="0" xfId="0" applyNumberFormat="1" applyFont="1" applyFill="1" applyBorder="1" applyAlignment="1" applyProtection="1">
      <alignment vertical="center"/>
    </xf>
    <xf numFmtId="0" fontId="0" fillId="6" borderId="0" xfId="0" applyFill="1" applyBorder="1" applyAlignment="1">
      <alignment vertical="center"/>
    </xf>
    <xf numFmtId="0" fontId="7" fillId="6" borderId="0" xfId="0" applyNumberFormat="1" applyFont="1" applyFill="1" applyBorder="1" applyAlignment="1" applyProtection="1">
      <alignment horizontal="left" vertical="center"/>
    </xf>
    <xf numFmtId="49" fontId="22" fillId="6" borderId="11" xfId="0" applyNumberFormat="1" applyFont="1" applyFill="1" applyBorder="1" applyAlignment="1" applyProtection="1">
      <alignment horizontal="center" vertical="center"/>
    </xf>
    <xf numFmtId="49" fontId="22" fillId="6" borderId="10" xfId="0" applyNumberFormat="1" applyFont="1" applyFill="1" applyBorder="1" applyAlignment="1" applyProtection="1">
      <alignment horizontal="center" vertical="center"/>
    </xf>
    <xf numFmtId="0" fontId="21" fillId="7" borderId="9" xfId="0" applyNumberFormat="1" applyFont="1" applyFill="1" applyBorder="1" applyAlignment="1" applyProtection="1">
      <alignment horizontal="center" vertical="center" textRotation="90"/>
    </xf>
    <xf numFmtId="0" fontId="21" fillId="7" borderId="4" xfId="0" applyNumberFormat="1" applyFont="1" applyFill="1" applyBorder="1" applyAlignment="1" applyProtection="1">
      <alignment horizontal="center" vertical="center" textRotation="90"/>
    </xf>
    <xf numFmtId="0" fontId="40" fillId="5" borderId="0" xfId="0" applyFont="1" applyFill="1"/>
    <xf numFmtId="167" fontId="0" fillId="6" borderId="14" xfId="3" applyNumberFormat="1" applyFont="1" applyFill="1" applyBorder="1"/>
    <xf numFmtId="167" fontId="0" fillId="6" borderId="12" xfId="3" applyNumberFormat="1" applyFont="1" applyFill="1" applyBorder="1"/>
    <xf numFmtId="167" fontId="0" fillId="6" borderId="15" xfId="3" applyNumberFormat="1" applyFont="1" applyFill="1" applyBorder="1"/>
    <xf numFmtId="167" fontId="0" fillId="6" borderId="5" xfId="3" applyNumberFormat="1" applyFont="1" applyFill="1" applyBorder="1"/>
    <xf numFmtId="167" fontId="0" fillId="6" borderId="0" xfId="3" applyNumberFormat="1" applyFont="1" applyFill="1" applyBorder="1"/>
    <xf numFmtId="167" fontId="0" fillId="6" borderId="2" xfId="3" applyNumberFormat="1" applyFont="1" applyFill="1" applyBorder="1"/>
    <xf numFmtId="167" fontId="0" fillId="6" borderId="13" xfId="3" applyNumberFormat="1" applyFont="1" applyFill="1" applyBorder="1"/>
    <xf numFmtId="167" fontId="0" fillId="6" borderId="6" xfId="3" applyNumberFormat="1" applyFont="1" applyFill="1" applyBorder="1"/>
    <xf numFmtId="167" fontId="0" fillId="6" borderId="7" xfId="3" applyNumberFormat="1" applyFont="1" applyFill="1" applyBorder="1"/>
    <xf numFmtId="167" fontId="3" fillId="6" borderId="11" xfId="3" applyNumberFormat="1" applyFont="1" applyFill="1" applyBorder="1" applyAlignment="1" applyProtection="1">
      <alignment horizontal="center" vertical="center"/>
    </xf>
    <xf numFmtId="167" fontId="3" fillId="6" borderId="10" xfId="3" applyNumberFormat="1" applyFont="1" applyFill="1" applyBorder="1" applyAlignment="1" applyProtection="1">
      <alignment horizontal="center" vertical="center"/>
    </xf>
    <xf numFmtId="167" fontId="0" fillId="6" borderId="14" xfId="3" applyNumberFormat="1" applyFont="1" applyFill="1" applyBorder="1" applyAlignment="1">
      <alignment horizontal="right"/>
    </xf>
    <xf numFmtId="167" fontId="0" fillId="6" borderId="12" xfId="3" applyNumberFormat="1" applyFont="1" applyFill="1" applyBorder="1" applyAlignment="1">
      <alignment horizontal="right"/>
    </xf>
    <xf numFmtId="167" fontId="0" fillId="6" borderId="15" xfId="3" applyNumberFormat="1" applyFont="1" applyFill="1" applyBorder="1" applyAlignment="1">
      <alignment horizontal="right"/>
    </xf>
    <xf numFmtId="167" fontId="0" fillId="6" borderId="5" xfId="3" applyNumberFormat="1" applyFont="1" applyFill="1" applyBorder="1" applyAlignment="1">
      <alignment horizontal="right"/>
    </xf>
    <xf numFmtId="167" fontId="0" fillId="6" borderId="0" xfId="3" applyNumberFormat="1" applyFont="1" applyFill="1" applyBorder="1" applyAlignment="1">
      <alignment horizontal="right"/>
    </xf>
    <xf numFmtId="167" fontId="0" fillId="6" borderId="2" xfId="3" applyNumberFormat="1" applyFont="1" applyFill="1" applyBorder="1" applyAlignment="1">
      <alignment horizontal="right"/>
    </xf>
    <xf numFmtId="167" fontId="0" fillId="6" borderId="13" xfId="3" applyNumberFormat="1" applyFont="1" applyFill="1" applyBorder="1" applyAlignment="1">
      <alignment horizontal="right"/>
    </xf>
    <xf numFmtId="167" fontId="0" fillId="6" borderId="6" xfId="3" applyNumberFormat="1" applyFont="1" applyFill="1" applyBorder="1" applyAlignment="1">
      <alignment horizontal="right"/>
    </xf>
    <xf numFmtId="167" fontId="0" fillId="6" borderId="7" xfId="3" applyNumberFormat="1" applyFont="1" applyFill="1" applyBorder="1" applyAlignment="1">
      <alignment horizontal="right"/>
    </xf>
    <xf numFmtId="49" fontId="22" fillId="6" borderId="6" xfId="0" applyNumberFormat="1" applyFont="1" applyFill="1" applyBorder="1" applyAlignment="1" applyProtection="1">
      <alignment horizontal="left" vertical="center"/>
    </xf>
    <xf numFmtId="165" fontId="0" fillId="5" borderId="0" xfId="0" applyNumberFormat="1" applyFill="1" applyAlignment="1" applyProtection="1">
      <alignment vertical="center"/>
    </xf>
    <xf numFmtId="0" fontId="3" fillId="5" borderId="0" xfId="0" applyFont="1" applyFill="1" applyAlignment="1">
      <alignment vertical="center"/>
    </xf>
    <xf numFmtId="0" fontId="0" fillId="7" borderId="3" xfId="0" applyFill="1" applyBorder="1" applyAlignment="1"/>
    <xf numFmtId="0" fontId="0" fillId="7" borderId="4" xfId="0" applyFill="1" applyBorder="1" applyAlignment="1"/>
    <xf numFmtId="0" fontId="4" fillId="7" borderId="9" xfId="0" applyNumberFormat="1" applyFont="1" applyFill="1" applyBorder="1" applyAlignment="1" applyProtection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3" fillId="5" borderId="0" xfId="0" applyFont="1" applyFill="1" applyAlignment="1">
      <alignment horizontal="center"/>
    </xf>
    <xf numFmtId="0" fontId="4" fillId="7" borderId="1" xfId="0" applyFont="1" applyFill="1" applyBorder="1" applyAlignment="1" applyProtection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4" fillId="7" borderId="4" xfId="0" applyFont="1" applyFill="1" applyBorder="1" applyAlignment="1" applyProtection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" fontId="3" fillId="6" borderId="8" xfId="0" applyNumberFormat="1" applyFont="1" applyFill="1" applyBorder="1" applyAlignment="1">
      <alignment horizontal="left" vertical="center"/>
    </xf>
    <xf numFmtId="1" fontId="3" fillId="6" borderId="11" xfId="0" applyNumberFormat="1" applyFont="1" applyFill="1" applyBorder="1" applyAlignment="1">
      <alignment horizontal="left" vertical="center"/>
    </xf>
    <xf numFmtId="1" fontId="3" fillId="6" borderId="10" xfId="0" applyNumberFormat="1" applyFont="1" applyFill="1" applyBorder="1" applyAlignment="1">
      <alignment horizontal="left" vertical="center"/>
    </xf>
    <xf numFmtId="0" fontId="18" fillId="5" borderId="5" xfId="0" applyNumberFormat="1" applyFont="1" applyFill="1" applyBorder="1" applyAlignment="1" applyProtection="1">
      <alignment horizontal="right" vertical="center"/>
    </xf>
    <xf numFmtId="0" fontId="0" fillId="5" borderId="0" xfId="0" applyFill="1" applyAlignment="1" applyProtection="1">
      <alignment horizontal="center" vertical="center"/>
    </xf>
    <xf numFmtId="0" fontId="4" fillId="5" borderId="12" xfId="0" applyNumberFormat="1" applyFont="1" applyFill="1" applyBorder="1" applyAlignment="1" applyProtection="1">
      <alignment horizontal="center" vertical="center"/>
    </xf>
    <xf numFmtId="0" fontId="3" fillId="5" borderId="12" xfId="0" applyNumberFormat="1" applyFont="1" applyFill="1" applyBorder="1" applyAlignment="1" applyProtection="1">
      <alignment horizontal="center" vertical="center"/>
    </xf>
    <xf numFmtId="0" fontId="3" fillId="5" borderId="0" xfId="0" applyNumberFormat="1" applyFont="1" applyFill="1" applyAlignment="1" applyProtection="1">
      <alignment horizontal="center" vertical="center"/>
    </xf>
    <xf numFmtId="1" fontId="3" fillId="5" borderId="12" xfId="0" applyNumberFormat="1" applyFont="1" applyFill="1" applyBorder="1" applyAlignment="1" applyProtection="1">
      <alignment horizontal="center" vertical="center"/>
    </xf>
    <xf numFmtId="0" fontId="3" fillId="5" borderId="0" xfId="0" applyFont="1" applyFill="1" applyAlignment="1" applyProtection="1">
      <alignment horizontal="center" vertical="center"/>
    </xf>
    <xf numFmtId="165" fontId="3" fillId="5" borderId="12" xfId="0" applyNumberFormat="1" applyFont="1" applyFill="1" applyBorder="1" applyAlignment="1" applyProtection="1">
      <alignment horizontal="center" vertical="center"/>
    </xf>
    <xf numFmtId="0" fontId="0" fillId="5" borderId="0" xfId="0" applyFill="1" applyAlignment="1" applyProtection="1">
      <alignment horizontal="center"/>
    </xf>
    <xf numFmtId="0" fontId="4" fillId="5" borderId="0" xfId="0" applyFont="1" applyFill="1" applyAlignment="1" applyProtection="1"/>
    <xf numFmtId="0" fontId="20" fillId="5" borderId="0" xfId="0" applyFont="1" applyFill="1" applyAlignment="1"/>
    <xf numFmtId="0" fontId="4" fillId="7" borderId="9" xfId="0" applyFont="1" applyFill="1" applyBorder="1" applyAlignment="1" applyProtection="1"/>
    <xf numFmtId="0" fontId="3" fillId="5" borderId="0" xfId="0" applyFont="1" applyFill="1" applyAlignment="1">
      <alignment vertical="center"/>
    </xf>
    <xf numFmtId="0" fontId="0" fillId="0" borderId="0" xfId="0" applyAlignment="1">
      <alignment textRotation="90" wrapText="1"/>
    </xf>
    <xf numFmtId="0" fontId="3" fillId="5" borderId="0" xfId="0" applyFont="1" applyFill="1" applyAlignment="1">
      <alignment vertical="center"/>
    </xf>
    <xf numFmtId="0" fontId="7" fillId="6" borderId="0" xfId="0" applyFont="1" applyFill="1" applyBorder="1" applyAlignment="1" applyProtection="1">
      <alignment horizontal="left" vertical="center"/>
    </xf>
    <xf numFmtId="167" fontId="0" fillId="5" borderId="0" xfId="3" applyNumberFormat="1" applyFont="1" applyFill="1" applyBorder="1"/>
    <xf numFmtId="0" fontId="3" fillId="5" borderId="0" xfId="0" applyFont="1" applyFill="1" applyAlignment="1">
      <alignment vertical="center"/>
    </xf>
    <xf numFmtId="49" fontId="4" fillId="7" borderId="9" xfId="0" applyNumberFormat="1" applyFont="1" applyFill="1" applyBorder="1" applyAlignment="1" applyProtection="1">
      <alignment horizontal="center" vertical="center"/>
    </xf>
    <xf numFmtId="49" fontId="4" fillId="7" borderId="4" xfId="0" applyNumberFormat="1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>
      <alignment vertical="center"/>
    </xf>
    <xf numFmtId="0" fontId="0" fillId="5" borderId="0" xfId="0" applyFill="1" applyAlignment="1"/>
    <xf numFmtId="0" fontId="3" fillId="4" borderId="0" xfId="0" applyNumberFormat="1" applyFont="1" applyFill="1" applyBorder="1" applyAlignment="1" applyProtection="1">
      <alignment horizontal="left" vertical="center"/>
    </xf>
    <xf numFmtId="0" fontId="3" fillId="4" borderId="2" xfId="0" applyNumberFormat="1" applyFont="1" applyFill="1" applyBorder="1" applyAlignment="1" applyProtection="1">
      <alignment horizontal="left" vertical="center"/>
    </xf>
    <xf numFmtId="0" fontId="4" fillId="3" borderId="14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7" fillId="4" borderId="0" xfId="0" applyFont="1" applyFill="1" applyAlignment="1">
      <alignment wrapText="1"/>
    </xf>
    <xf numFmtId="0" fontId="17" fillId="4" borderId="16" xfId="0" applyFont="1" applyFill="1" applyBorder="1" applyAlignment="1">
      <alignment wrapText="1"/>
    </xf>
    <xf numFmtId="0" fontId="4" fillId="5" borderId="9" xfId="0" applyFont="1" applyFill="1" applyBorder="1" applyAlignment="1" applyProtection="1">
      <alignment horizontal="center"/>
    </xf>
    <xf numFmtId="0" fontId="0" fillId="5" borderId="3" xfId="0" applyFill="1" applyBorder="1" applyAlignment="1"/>
    <xf numFmtId="0" fontId="0" fillId="5" borderId="4" xfId="0" applyFill="1" applyBorder="1" applyAlignment="1"/>
    <xf numFmtId="0" fontId="4" fillId="7" borderId="14" xfId="0" applyNumberFormat="1" applyFont="1" applyFill="1" applyBorder="1" applyAlignment="1" applyProtection="1">
      <alignment horizontal="center" textRotation="90"/>
    </xf>
    <xf numFmtId="0" fontId="4" fillId="7" borderId="15" xfId="0" applyNumberFormat="1" applyFont="1" applyFill="1" applyBorder="1" applyAlignment="1" applyProtection="1">
      <alignment horizontal="center" textRotation="90"/>
    </xf>
    <xf numFmtId="0" fontId="4" fillId="7" borderId="5" xfId="0" applyNumberFormat="1" applyFont="1" applyFill="1" applyBorder="1" applyAlignment="1" applyProtection="1">
      <alignment horizontal="center" textRotation="90"/>
    </xf>
    <xf numFmtId="0" fontId="4" fillId="7" borderId="2" xfId="0" applyNumberFormat="1" applyFont="1" applyFill="1" applyBorder="1" applyAlignment="1" applyProtection="1">
      <alignment horizontal="center" textRotation="90"/>
    </xf>
    <xf numFmtId="0" fontId="4" fillId="7" borderId="13" xfId="0" applyNumberFormat="1" applyFont="1" applyFill="1" applyBorder="1" applyAlignment="1" applyProtection="1">
      <alignment horizontal="center" textRotation="90"/>
    </xf>
    <xf numFmtId="0" fontId="4" fillId="7" borderId="7" xfId="0" applyNumberFormat="1" applyFont="1" applyFill="1" applyBorder="1" applyAlignment="1" applyProtection="1">
      <alignment horizontal="center" textRotation="90"/>
    </xf>
    <xf numFmtId="0" fontId="4" fillId="7" borderId="9" xfId="0" applyFont="1" applyFill="1" applyBorder="1" applyAlignment="1" applyProtection="1">
      <alignment horizontal="center"/>
    </xf>
    <xf numFmtId="0" fontId="0" fillId="7" borderId="3" xfId="0" applyFill="1" applyBorder="1" applyAlignment="1"/>
    <xf numFmtId="0" fontId="0" fillId="7" borderId="4" xfId="0" applyFill="1" applyBorder="1" applyAlignment="1"/>
    <xf numFmtId="0" fontId="3" fillId="5" borderId="0" xfId="0" applyFont="1" applyFill="1" applyAlignment="1">
      <alignment vertical="center"/>
    </xf>
    <xf numFmtId="0" fontId="21" fillId="5" borderId="13" xfId="0" applyNumberFormat="1" applyFont="1" applyFill="1" applyBorder="1" applyAlignment="1" applyProtection="1">
      <alignment horizontal="center" vertical="center"/>
    </xf>
    <xf numFmtId="0" fontId="0" fillId="5" borderId="7" xfId="0" applyFill="1" applyBorder="1" applyAlignment="1" applyProtection="1">
      <alignment horizontal="center" vertical="center"/>
    </xf>
    <xf numFmtId="0" fontId="21" fillId="7" borderId="8" xfId="0" applyNumberFormat="1" applyFont="1" applyFill="1" applyBorder="1" applyAlignment="1" applyProtection="1">
      <alignment horizontal="center" vertical="center" wrapText="1"/>
    </xf>
    <xf numFmtId="0" fontId="0" fillId="7" borderId="11" xfId="0" applyFill="1" applyBorder="1" applyAlignment="1" applyProtection="1">
      <alignment horizontal="center" vertical="center" wrapText="1"/>
    </xf>
    <xf numFmtId="0" fontId="7" fillId="5" borderId="0" xfId="0" applyFont="1" applyFill="1" applyAlignment="1">
      <alignment vertical="center"/>
    </xf>
    <xf numFmtId="0" fontId="21" fillId="5" borderId="14" xfId="0" applyNumberFormat="1" applyFont="1" applyFill="1" applyBorder="1" applyAlignment="1" applyProtection="1">
      <alignment horizontal="center" vertical="center"/>
    </xf>
    <xf numFmtId="0" fontId="0" fillId="5" borderId="15" xfId="0" applyFill="1" applyBorder="1" applyAlignment="1" applyProtection="1">
      <alignment horizontal="center" vertical="center"/>
    </xf>
    <xf numFmtId="0" fontId="25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4" fillId="5" borderId="9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3" fillId="5" borderId="0" xfId="0" applyNumberFormat="1" applyFont="1" applyFill="1" applyBorder="1" applyAlignment="1" applyProtection="1">
      <alignment horizontal="left" vertical="center"/>
    </xf>
    <xf numFmtId="0" fontId="0" fillId="5" borderId="3" xfId="0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28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0" fontId="4" fillId="5" borderId="0" xfId="0" applyNumberFormat="1" applyFont="1" applyFill="1" applyBorder="1" applyAlignment="1" applyProtection="1">
      <alignment horizontal="left" vertical="center"/>
    </xf>
    <xf numFmtId="0" fontId="4" fillId="3" borderId="9" xfId="0" applyNumberFormat="1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7" borderId="9" xfId="0" applyNumberFormat="1" applyFont="1" applyFill="1" applyBorder="1" applyAlignment="1" applyProtection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21" fillId="7" borderId="14" xfId="0" applyNumberFormat="1" applyFont="1" applyFill="1" applyBorder="1" applyAlignment="1" applyProtection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21" fillId="7" borderId="9" xfId="0" applyNumberFormat="1" applyFont="1" applyFill="1" applyBorder="1" applyAlignment="1" applyProtection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wrapText="1"/>
    </xf>
    <xf numFmtId="0" fontId="40" fillId="7" borderId="3" xfId="0" applyFont="1" applyFill="1" applyBorder="1" applyAlignment="1">
      <alignment horizontal="center" wrapText="1"/>
    </xf>
    <xf numFmtId="0" fontId="40" fillId="7" borderId="4" xfId="0" applyFont="1" applyFill="1" applyBorder="1" applyAlignment="1">
      <alignment horizontal="center" wrapText="1"/>
    </xf>
    <xf numFmtId="0" fontId="40" fillId="7" borderId="13" xfId="0" applyFont="1" applyFill="1" applyBorder="1" applyAlignment="1">
      <alignment horizontal="center"/>
    </xf>
    <xf numFmtId="0" fontId="40" fillId="7" borderId="6" xfId="0" applyFont="1" applyFill="1" applyBorder="1" applyAlignment="1">
      <alignment horizontal="center"/>
    </xf>
    <xf numFmtId="0" fontId="40" fillId="7" borderId="9" xfId="0" applyFont="1" applyFill="1" applyBorder="1" applyAlignment="1">
      <alignment horizontal="center"/>
    </xf>
    <xf numFmtId="0" fontId="40" fillId="7" borderId="3" xfId="0" applyFont="1" applyFill="1" applyBorder="1" applyAlignment="1">
      <alignment horizontal="center"/>
    </xf>
    <xf numFmtId="0" fontId="40" fillId="7" borderId="4" xfId="0" applyFont="1" applyFill="1" applyBorder="1" applyAlignment="1">
      <alignment horizontal="center"/>
    </xf>
  </cellXfs>
  <cellStyles count="4">
    <cellStyle name="Comma" xfId="3" builtinId="3"/>
    <cellStyle name="Hyperlink" xfId="1" builtinId="8"/>
    <cellStyle name="Hyperlink 2" xfId="2" xr:uid="{00000000-0005-0000-0000-000002000000}"/>
    <cellStyle name="Normal" xfId="0" builtinId="0"/>
  </cellStyles>
  <dxfs count="18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5B1E8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potists.co.uk/scorecards/2019/3%20-%20Barnes%20(Both%20Inning).pdf" TargetMode="External"/><Relationship Id="rId13" Type="http://schemas.openxmlformats.org/officeDocument/2006/relationships/hyperlink" Target="https://www.instagram.com/p/BxP5OTxBAmW/" TargetMode="External"/><Relationship Id="rId18" Type="http://schemas.openxmlformats.org/officeDocument/2006/relationships/hyperlink" Target="http://nepotists.co.uk/2019_match_reports.asp" TargetMode="External"/><Relationship Id="rId26" Type="http://schemas.openxmlformats.org/officeDocument/2006/relationships/hyperlink" Target="http://nepotists.co.uk/scorecards/2019/10%20-%20Putney%20(Both%20Inning).pdf" TargetMode="External"/><Relationship Id="rId39" Type="http://schemas.openxmlformats.org/officeDocument/2006/relationships/hyperlink" Target="http://nepotists.co.uk/scorecards/2019/19%20-%20Nevill%20Holt%20(Both%20Inning).pdf" TargetMode="External"/><Relationship Id="rId3" Type="http://schemas.openxmlformats.org/officeDocument/2006/relationships/hyperlink" Target="http://nepotists.co.uk/2019_match_reports.asp" TargetMode="External"/><Relationship Id="rId21" Type="http://schemas.openxmlformats.org/officeDocument/2006/relationships/hyperlink" Target="https://www.instagram.com/p/ByGNBI3BQCA/" TargetMode="External"/><Relationship Id="rId34" Type="http://schemas.openxmlformats.org/officeDocument/2006/relationships/hyperlink" Target="http://nepotists.co.uk/scorecards/2019/25%20-%20Ickenham%20(Both%20Inning).pdf" TargetMode="External"/><Relationship Id="rId42" Type="http://schemas.openxmlformats.org/officeDocument/2006/relationships/hyperlink" Target="http://nepotists.co.uk/scorecards/2019/16%20-%20Agricola%20(Both%20Inning).pdf" TargetMode="External"/><Relationship Id="rId7" Type="http://schemas.openxmlformats.org/officeDocument/2006/relationships/hyperlink" Target="https://www.instagram.com/p/Bwrna_ZhxbG/" TargetMode="External"/><Relationship Id="rId12" Type="http://schemas.openxmlformats.org/officeDocument/2006/relationships/hyperlink" Target="http://nepotists.co.uk/2019_match_reports.asp" TargetMode="External"/><Relationship Id="rId17" Type="http://schemas.openxmlformats.org/officeDocument/2006/relationships/hyperlink" Target="http://nepotists.co.uk/scorecards/2019/6%20-%20Kew%20(Both%20Inning).pdf" TargetMode="External"/><Relationship Id="rId25" Type="http://schemas.openxmlformats.org/officeDocument/2006/relationships/hyperlink" Target="https://www.instagram.com/p/ByqfuuvhDwW/" TargetMode="External"/><Relationship Id="rId33" Type="http://schemas.openxmlformats.org/officeDocument/2006/relationships/hyperlink" Target="http://nepotists.co.uk/2019_match_reports.asp" TargetMode="External"/><Relationship Id="rId38" Type="http://schemas.openxmlformats.org/officeDocument/2006/relationships/hyperlink" Target="http://nepotists.co.uk/scorecards/2019/20%20-%20Wembley%20(Both%20Inning).pdf" TargetMode="External"/><Relationship Id="rId2" Type="http://schemas.openxmlformats.org/officeDocument/2006/relationships/hyperlink" Target="http://nepotists.co.uk/scorecards/2019/1%20-%20Great%20Missenden%20(Both%20Inning).pdf" TargetMode="External"/><Relationship Id="rId16" Type="http://schemas.openxmlformats.org/officeDocument/2006/relationships/hyperlink" Target="https://www.instagram.com/p/BxmiHhOBJAK/" TargetMode="External"/><Relationship Id="rId20" Type="http://schemas.openxmlformats.org/officeDocument/2006/relationships/hyperlink" Target="http://nepotists.co.uk/2019_match_reports.asp" TargetMode="External"/><Relationship Id="rId29" Type="http://schemas.openxmlformats.org/officeDocument/2006/relationships/hyperlink" Target="http://nepotists.co.uk/2019_match_reports.asp" TargetMode="External"/><Relationship Id="rId41" Type="http://schemas.openxmlformats.org/officeDocument/2006/relationships/hyperlink" Target="http://nepotists.co.uk/scorecards/2019/17%20-%20Little%20Missenden%20(Both%20Inning).pdf" TargetMode="External"/><Relationship Id="rId1" Type="http://schemas.openxmlformats.org/officeDocument/2006/relationships/hyperlink" Target="https://www.instagram.com/p/BwH2Fcvh0oS/" TargetMode="External"/><Relationship Id="rId6" Type="http://schemas.openxmlformats.org/officeDocument/2006/relationships/hyperlink" Target="http://nepotists.co.uk/2019_match_reports.asp" TargetMode="External"/><Relationship Id="rId11" Type="http://schemas.openxmlformats.org/officeDocument/2006/relationships/hyperlink" Target="http://nepotists.co.uk/scorecards/2019/4%20-%20Holtwhites%20(Both%20Inning).pdf" TargetMode="External"/><Relationship Id="rId24" Type="http://schemas.openxmlformats.org/officeDocument/2006/relationships/hyperlink" Target="http://nepotists.co.uk/scorecards/2019/9%20-%20Chingford%20(Both%20Inning).pdf" TargetMode="External"/><Relationship Id="rId32" Type="http://schemas.openxmlformats.org/officeDocument/2006/relationships/hyperlink" Target="http://nepotists.co.uk/scorecards/2019/13%20-%20Cowdrey%20(Both%20Inning).pdf" TargetMode="External"/><Relationship Id="rId37" Type="http://schemas.openxmlformats.org/officeDocument/2006/relationships/hyperlink" Target="http://nepotists.co.uk/scorecards/2019/22%20-%20Binfield%20(Both%20Inning).pdf" TargetMode="External"/><Relationship Id="rId40" Type="http://schemas.openxmlformats.org/officeDocument/2006/relationships/hyperlink" Target="http://nepotists.co.uk/scorecards/2019/18%20-%20Post%20Modernists%20(Both%20Inning)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nepotists.co.uk/scorecards/2019/2%20-%20Ham%20Petersham%20(Both%20Innings).pdf" TargetMode="External"/><Relationship Id="rId15" Type="http://schemas.openxmlformats.org/officeDocument/2006/relationships/hyperlink" Target="http://nepotists.co.uk/2019_match_reports.asp" TargetMode="External"/><Relationship Id="rId23" Type="http://schemas.openxmlformats.org/officeDocument/2006/relationships/hyperlink" Target="http://nepotists.co.uk/2019_match_reports.asp" TargetMode="External"/><Relationship Id="rId28" Type="http://schemas.openxmlformats.org/officeDocument/2006/relationships/hyperlink" Target="http://nepotists.co.uk/scorecards/2019/11%20-%20Shepperton%20(Both%20Inning).pdf" TargetMode="External"/><Relationship Id="rId36" Type="http://schemas.openxmlformats.org/officeDocument/2006/relationships/hyperlink" Target="http://nepotists.co.uk/scorecards/2019/23%20-%20Brentham%20(Both%20Inning).pdf" TargetMode="External"/><Relationship Id="rId10" Type="http://schemas.openxmlformats.org/officeDocument/2006/relationships/hyperlink" Target="https://www.instagram.com/p/Bw_spMAhP1S/" TargetMode="External"/><Relationship Id="rId19" Type="http://schemas.openxmlformats.org/officeDocument/2006/relationships/hyperlink" Target="http://nepotists.co.uk/scorecards/2019/7%20-%20Valley%20End%20(Both%20Inning).pdf" TargetMode="External"/><Relationship Id="rId31" Type="http://schemas.openxmlformats.org/officeDocument/2006/relationships/hyperlink" Target="https://www.instagram.com/p/BzgkrPtB2x4/" TargetMode="External"/><Relationship Id="rId44" Type="http://schemas.openxmlformats.org/officeDocument/2006/relationships/hyperlink" Target="http://nepotists.co.uk/scorecards/2019/14%20-%20Kempton%20(Both%20Inning).pdf" TargetMode="External"/><Relationship Id="rId4" Type="http://schemas.openxmlformats.org/officeDocument/2006/relationships/hyperlink" Target="https://www.instagram.com/p/BwaQJOFBnYb/" TargetMode="External"/><Relationship Id="rId9" Type="http://schemas.openxmlformats.org/officeDocument/2006/relationships/hyperlink" Target="http://nepotists.co.uk/2019_match_reports.asp" TargetMode="External"/><Relationship Id="rId14" Type="http://schemas.openxmlformats.org/officeDocument/2006/relationships/hyperlink" Target="http://nepotists.co.uk/scorecards/2019/5%20-%20Alexandra%20Park%20(Both%20Inning).pdf" TargetMode="External"/><Relationship Id="rId22" Type="http://schemas.openxmlformats.org/officeDocument/2006/relationships/hyperlink" Target="http://nepotists.co.uk/scorecards/2019/8%20-%20Richmond%20(Both%20Inning).pdf" TargetMode="External"/><Relationship Id="rId27" Type="http://schemas.openxmlformats.org/officeDocument/2006/relationships/hyperlink" Target="http://nepotists.co.uk/2019_match_reports.asp" TargetMode="External"/><Relationship Id="rId30" Type="http://schemas.openxmlformats.org/officeDocument/2006/relationships/hyperlink" Target="http://nepotists.co.uk/scorecards/2019/12%20-%20Royal%20Household%20(Both%20Inning).pdf" TargetMode="External"/><Relationship Id="rId35" Type="http://schemas.openxmlformats.org/officeDocument/2006/relationships/hyperlink" Target="http://nepotists.co.uk/scorecards/2019/24%20-%20Southgate%20(Both%20Inning).pdf" TargetMode="External"/><Relationship Id="rId43" Type="http://schemas.openxmlformats.org/officeDocument/2006/relationships/hyperlink" Target="http://nepotists.co.uk/scorecards/2019/15%20-%20Oxford%20Downs%20(Both%20Inning)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S48"/>
  <sheetViews>
    <sheetView showGridLines="0" showRowColHeaders="0" zoomScaleNormal="100" workbookViewId="0">
      <selection activeCell="I3" sqref="I3"/>
    </sheetView>
  </sheetViews>
  <sheetFormatPr defaultColWidth="9.140625" defaultRowHeight="12.75" x14ac:dyDescent="0.2"/>
  <cols>
    <col min="1" max="1" width="2.7109375" style="125" bestFit="1" customWidth="1"/>
    <col min="2" max="2" width="11.85546875" style="125" bestFit="1" customWidth="1"/>
    <col min="3" max="3" width="38.140625" style="125" customWidth="1"/>
    <col min="4" max="6" width="10.85546875" style="383" customWidth="1"/>
    <col min="7" max="7" width="14.42578125" style="383" customWidth="1"/>
    <col min="8" max="9" width="12.140625" style="383" customWidth="1"/>
    <col min="10" max="16384" width="9.140625" style="125"/>
  </cols>
  <sheetData>
    <row r="1" spans="1:19" ht="13.5" customHeight="1" x14ac:dyDescent="0.2">
      <c r="A1" s="200"/>
      <c r="B1" s="201"/>
      <c r="C1" s="201"/>
      <c r="D1" s="378"/>
      <c r="E1" s="378"/>
      <c r="F1" s="378"/>
      <c r="G1" s="378"/>
      <c r="H1" s="384"/>
      <c r="I1" s="384"/>
    </row>
    <row r="2" spans="1:19" x14ac:dyDescent="0.2">
      <c r="A2" s="200"/>
      <c r="B2" s="188" t="s">
        <v>0</v>
      </c>
      <c r="C2" s="188" t="s">
        <v>1</v>
      </c>
      <c r="D2" s="379" t="s">
        <v>235</v>
      </c>
      <c r="E2" s="386" t="s">
        <v>2</v>
      </c>
      <c r="F2" s="386" t="s">
        <v>236</v>
      </c>
      <c r="G2" s="379" t="s">
        <v>3</v>
      </c>
      <c r="H2" s="379" t="s">
        <v>237</v>
      </c>
      <c r="I2" s="379" t="s">
        <v>238</v>
      </c>
    </row>
    <row r="3" spans="1:19" ht="13.5" customHeight="1" x14ac:dyDescent="0.2">
      <c r="A3" s="218">
        <v>1</v>
      </c>
      <c r="B3" s="208" t="s">
        <v>239</v>
      </c>
      <c r="C3" s="208" t="s">
        <v>240</v>
      </c>
      <c r="D3" s="389" t="s">
        <v>235</v>
      </c>
      <c r="E3" s="210" t="s">
        <v>241</v>
      </c>
      <c r="F3" s="210" t="s">
        <v>195</v>
      </c>
      <c r="G3" s="210" t="s">
        <v>325</v>
      </c>
      <c r="H3" s="210" t="s">
        <v>242</v>
      </c>
      <c r="I3" s="209" t="s">
        <v>200</v>
      </c>
      <c r="M3" s="146"/>
      <c r="N3" s="146"/>
      <c r="R3" s="125" t="s">
        <v>185</v>
      </c>
      <c r="S3" s="125" t="s">
        <v>185</v>
      </c>
    </row>
    <row r="4" spans="1:19" ht="13.5" customHeight="1" x14ac:dyDescent="0.2">
      <c r="A4" s="218">
        <f>+A3+1</f>
        <v>2</v>
      </c>
      <c r="B4" s="208" t="s">
        <v>243</v>
      </c>
      <c r="C4" s="208" t="s">
        <v>244</v>
      </c>
      <c r="D4" s="389" t="s">
        <v>235</v>
      </c>
      <c r="E4" s="210" t="s">
        <v>241</v>
      </c>
      <c r="F4" s="210" t="s">
        <v>195</v>
      </c>
      <c r="G4" s="210" t="s">
        <v>199</v>
      </c>
      <c r="H4" s="210" t="s">
        <v>242</v>
      </c>
      <c r="I4" s="209" t="s">
        <v>200</v>
      </c>
      <c r="M4" s="146"/>
      <c r="N4" s="146"/>
      <c r="R4" s="125" t="s">
        <v>185</v>
      </c>
      <c r="S4" s="125" t="s">
        <v>185</v>
      </c>
    </row>
    <row r="5" spans="1:19" ht="13.5" customHeight="1" x14ac:dyDescent="0.2">
      <c r="A5" s="218">
        <f t="shared" ref="A5:A28" si="0">+A4+1</f>
        <v>3</v>
      </c>
      <c r="B5" s="208" t="s">
        <v>245</v>
      </c>
      <c r="C5" s="208" t="s">
        <v>201</v>
      </c>
      <c r="D5" s="389" t="s">
        <v>235</v>
      </c>
      <c r="E5" s="210" t="s">
        <v>241</v>
      </c>
      <c r="F5" s="210" t="s">
        <v>195</v>
      </c>
      <c r="G5" s="210" t="s">
        <v>199</v>
      </c>
      <c r="H5" s="210" t="s">
        <v>242</v>
      </c>
      <c r="I5" s="209" t="s">
        <v>200</v>
      </c>
      <c r="M5" s="146"/>
      <c r="N5" s="146"/>
      <c r="R5" s="125" t="s">
        <v>185</v>
      </c>
      <c r="S5" s="125" t="s">
        <v>185</v>
      </c>
    </row>
    <row r="6" spans="1:19" ht="13.5" customHeight="1" x14ac:dyDescent="0.2">
      <c r="A6" s="218">
        <f t="shared" si="0"/>
        <v>4</v>
      </c>
      <c r="B6" s="208" t="s">
        <v>246</v>
      </c>
      <c r="C6" s="208" t="s">
        <v>186</v>
      </c>
      <c r="D6" s="389" t="s">
        <v>235</v>
      </c>
      <c r="E6" s="210" t="s">
        <v>241</v>
      </c>
      <c r="F6" s="210" t="s">
        <v>195</v>
      </c>
      <c r="G6" s="210" t="s">
        <v>325</v>
      </c>
      <c r="H6" s="210" t="s">
        <v>242</v>
      </c>
      <c r="I6" s="209" t="s">
        <v>200</v>
      </c>
      <c r="M6" s="146"/>
      <c r="N6" s="146"/>
      <c r="R6" s="125" t="s">
        <v>185</v>
      </c>
      <c r="S6" s="125" t="s">
        <v>185</v>
      </c>
    </row>
    <row r="7" spans="1:19" ht="13.5" customHeight="1" x14ac:dyDescent="0.2">
      <c r="A7" s="218">
        <f t="shared" si="0"/>
        <v>5</v>
      </c>
      <c r="B7" s="208" t="s">
        <v>247</v>
      </c>
      <c r="C7" s="208" t="s">
        <v>248</v>
      </c>
      <c r="D7" s="389" t="s">
        <v>235</v>
      </c>
      <c r="E7" s="210" t="s">
        <v>241</v>
      </c>
      <c r="F7" s="210" t="s">
        <v>195</v>
      </c>
      <c r="G7" s="210" t="s">
        <v>325</v>
      </c>
      <c r="H7" s="210" t="s">
        <v>242</v>
      </c>
      <c r="I7" s="209" t="s">
        <v>200</v>
      </c>
      <c r="M7" s="146"/>
      <c r="N7" s="146"/>
      <c r="R7" s="125" t="s">
        <v>185</v>
      </c>
      <c r="S7" s="125" t="s">
        <v>185</v>
      </c>
    </row>
    <row r="8" spans="1:19" ht="13.5" customHeight="1" x14ac:dyDescent="0.2">
      <c r="A8" s="218">
        <f t="shared" si="0"/>
        <v>6</v>
      </c>
      <c r="B8" s="208" t="s">
        <v>249</v>
      </c>
      <c r="C8" s="208" t="s">
        <v>5</v>
      </c>
      <c r="D8" s="389" t="s">
        <v>235</v>
      </c>
      <c r="E8" s="210" t="s">
        <v>266</v>
      </c>
      <c r="F8" s="210" t="s">
        <v>195</v>
      </c>
      <c r="G8" s="210" t="s">
        <v>325</v>
      </c>
      <c r="H8" s="210" t="s">
        <v>242</v>
      </c>
      <c r="I8" s="209" t="s">
        <v>200</v>
      </c>
      <c r="M8" s="146"/>
      <c r="N8" s="146"/>
      <c r="R8" s="125" t="s">
        <v>185</v>
      </c>
      <c r="S8" s="125" t="s">
        <v>185</v>
      </c>
    </row>
    <row r="9" spans="1:19" ht="13.5" customHeight="1" x14ac:dyDescent="0.2">
      <c r="A9" s="218">
        <f t="shared" si="0"/>
        <v>7</v>
      </c>
      <c r="B9" s="208" t="s">
        <v>250</v>
      </c>
      <c r="C9" s="208" t="s">
        <v>251</v>
      </c>
      <c r="D9" s="389" t="s">
        <v>197</v>
      </c>
      <c r="E9" s="210" t="s">
        <v>266</v>
      </c>
      <c r="F9" s="210" t="s">
        <v>195</v>
      </c>
      <c r="G9" s="210" t="s">
        <v>325</v>
      </c>
      <c r="H9" s="210" t="s">
        <v>242</v>
      </c>
      <c r="I9" s="209" t="s">
        <v>200</v>
      </c>
      <c r="M9" s="146"/>
      <c r="N9" s="146"/>
      <c r="R9" s="125" t="s">
        <v>185</v>
      </c>
      <c r="S9" s="125" t="s">
        <v>185</v>
      </c>
    </row>
    <row r="10" spans="1:19" ht="13.5" customHeight="1" x14ac:dyDescent="0.2">
      <c r="A10" s="218">
        <f t="shared" si="0"/>
        <v>8</v>
      </c>
      <c r="B10" s="208" t="s">
        <v>252</v>
      </c>
      <c r="C10" s="208" t="s">
        <v>253</v>
      </c>
      <c r="D10" s="389" t="s">
        <v>235</v>
      </c>
      <c r="E10" s="210" t="s">
        <v>254</v>
      </c>
      <c r="F10" s="210" t="s">
        <v>195</v>
      </c>
      <c r="G10" s="210" t="s">
        <v>199</v>
      </c>
      <c r="H10" s="210" t="s">
        <v>242</v>
      </c>
      <c r="I10" s="209" t="s">
        <v>200</v>
      </c>
      <c r="M10" s="146"/>
      <c r="N10" s="146"/>
      <c r="R10" s="125" t="s">
        <v>185</v>
      </c>
      <c r="S10" s="125" t="s">
        <v>185</v>
      </c>
    </row>
    <row r="11" spans="1:19" ht="13.5" customHeight="1" x14ac:dyDescent="0.2">
      <c r="A11" s="218">
        <f t="shared" si="0"/>
        <v>9</v>
      </c>
      <c r="B11" s="208" t="s">
        <v>255</v>
      </c>
      <c r="C11" s="208" t="s">
        <v>187</v>
      </c>
      <c r="D11" s="389" t="s">
        <v>197</v>
      </c>
      <c r="E11" s="210" t="s">
        <v>266</v>
      </c>
      <c r="F11" s="210" t="s">
        <v>195</v>
      </c>
      <c r="G11" s="210" t="s">
        <v>199</v>
      </c>
      <c r="H11" s="210" t="s">
        <v>242</v>
      </c>
      <c r="I11" s="210" t="s">
        <v>197</v>
      </c>
      <c r="M11" s="146"/>
      <c r="N11" s="146"/>
      <c r="R11" s="125" t="s">
        <v>185</v>
      </c>
      <c r="S11" s="125" t="s">
        <v>185</v>
      </c>
    </row>
    <row r="12" spans="1:19" ht="13.5" customHeight="1" x14ac:dyDescent="0.2">
      <c r="A12" s="218">
        <f t="shared" si="0"/>
        <v>10</v>
      </c>
      <c r="B12" s="208" t="s">
        <v>256</v>
      </c>
      <c r="C12" s="208" t="s">
        <v>202</v>
      </c>
      <c r="D12" s="389" t="s">
        <v>235</v>
      </c>
      <c r="E12" s="210" t="s">
        <v>266</v>
      </c>
      <c r="F12" s="210" t="s">
        <v>195</v>
      </c>
      <c r="G12" s="210" t="s">
        <v>199</v>
      </c>
      <c r="H12" s="210" t="s">
        <v>242</v>
      </c>
      <c r="I12" s="209" t="s">
        <v>200</v>
      </c>
      <c r="M12" s="146"/>
      <c r="N12" s="146"/>
      <c r="R12" s="125" t="s">
        <v>185</v>
      </c>
      <c r="S12" s="125" t="s">
        <v>185</v>
      </c>
    </row>
    <row r="13" spans="1:19" ht="13.5" customHeight="1" x14ac:dyDescent="0.2">
      <c r="A13" s="218">
        <f t="shared" si="0"/>
        <v>11</v>
      </c>
      <c r="B13" s="208" t="s">
        <v>257</v>
      </c>
      <c r="C13" s="208" t="s">
        <v>7</v>
      </c>
      <c r="D13" s="389" t="s">
        <v>197</v>
      </c>
      <c r="E13" s="210" t="s">
        <v>241</v>
      </c>
      <c r="F13" s="210" t="s">
        <v>195</v>
      </c>
      <c r="G13" s="210" t="s">
        <v>325</v>
      </c>
      <c r="H13" s="210" t="s">
        <v>242</v>
      </c>
      <c r="I13" s="209" t="s">
        <v>200</v>
      </c>
      <c r="M13" s="146"/>
      <c r="N13" s="146"/>
      <c r="R13" s="125" t="s">
        <v>185</v>
      </c>
      <c r="S13" s="125" t="s">
        <v>185</v>
      </c>
    </row>
    <row r="14" spans="1:19" ht="13.5" customHeight="1" x14ac:dyDescent="0.2">
      <c r="A14" s="218">
        <f t="shared" si="0"/>
        <v>12</v>
      </c>
      <c r="B14" s="208" t="s">
        <v>258</v>
      </c>
      <c r="C14" s="208" t="s">
        <v>164</v>
      </c>
      <c r="D14" s="389" t="s">
        <v>197</v>
      </c>
      <c r="E14" s="210" t="s">
        <v>259</v>
      </c>
      <c r="F14" s="210" t="s">
        <v>2</v>
      </c>
      <c r="G14" s="210" t="s">
        <v>260</v>
      </c>
      <c r="H14" s="210" t="s">
        <v>242</v>
      </c>
      <c r="I14" s="209" t="s">
        <v>211</v>
      </c>
      <c r="M14" s="146"/>
      <c r="N14" s="146"/>
      <c r="R14" s="125" t="s">
        <v>185</v>
      </c>
      <c r="S14" s="125" t="s">
        <v>185</v>
      </c>
    </row>
    <row r="15" spans="1:19" ht="13.5" customHeight="1" x14ac:dyDescent="0.2">
      <c r="A15" s="218">
        <f t="shared" si="0"/>
        <v>13</v>
      </c>
      <c r="B15" s="208" t="s">
        <v>261</v>
      </c>
      <c r="C15" s="208" t="s">
        <v>262</v>
      </c>
      <c r="D15" s="389" t="s">
        <v>235</v>
      </c>
      <c r="E15" s="210" t="s">
        <v>241</v>
      </c>
      <c r="F15" s="210" t="s">
        <v>195</v>
      </c>
      <c r="G15" s="210" t="s">
        <v>199</v>
      </c>
      <c r="H15" s="210" t="s">
        <v>242</v>
      </c>
      <c r="I15" s="209" t="s">
        <v>200</v>
      </c>
      <c r="M15" s="146"/>
      <c r="N15" s="146"/>
      <c r="R15" s="125" t="s">
        <v>185</v>
      </c>
      <c r="S15" s="125" t="s">
        <v>185</v>
      </c>
    </row>
    <row r="16" spans="1:19" ht="13.5" customHeight="1" x14ac:dyDescent="0.2">
      <c r="A16" s="218">
        <f t="shared" si="0"/>
        <v>14</v>
      </c>
      <c r="B16" s="208" t="s">
        <v>263</v>
      </c>
      <c r="C16" s="208" t="s">
        <v>4</v>
      </c>
      <c r="D16" s="389" t="s">
        <v>197</v>
      </c>
      <c r="E16" s="210" t="s">
        <v>197</v>
      </c>
      <c r="F16" s="210" t="s">
        <v>197</v>
      </c>
      <c r="G16" s="210" t="s">
        <v>196</v>
      </c>
      <c r="H16" s="210" t="s">
        <v>197</v>
      </c>
      <c r="I16" s="210" t="s">
        <v>197</v>
      </c>
      <c r="M16" s="146"/>
      <c r="N16" s="146"/>
      <c r="R16" s="125" t="s">
        <v>185</v>
      </c>
      <c r="S16" s="125" t="s">
        <v>185</v>
      </c>
    </row>
    <row r="17" spans="1:19" ht="13.5" customHeight="1" x14ac:dyDescent="0.2">
      <c r="A17" s="218">
        <f t="shared" si="0"/>
        <v>15</v>
      </c>
      <c r="B17" s="208" t="s">
        <v>264</v>
      </c>
      <c r="C17" s="208" t="s">
        <v>265</v>
      </c>
      <c r="D17" s="389" t="s">
        <v>197</v>
      </c>
      <c r="E17" s="210" t="s">
        <v>266</v>
      </c>
      <c r="F17" s="210" t="s">
        <v>195</v>
      </c>
      <c r="G17" s="210" t="s">
        <v>325</v>
      </c>
      <c r="H17" s="210" t="s">
        <v>242</v>
      </c>
      <c r="I17" s="210" t="s">
        <v>197</v>
      </c>
      <c r="M17" s="146"/>
      <c r="N17" s="146"/>
      <c r="R17" s="125" t="s">
        <v>185</v>
      </c>
      <c r="S17" s="125" t="s">
        <v>185</v>
      </c>
    </row>
    <row r="18" spans="1:19" ht="13.5" customHeight="1" x14ac:dyDescent="0.2">
      <c r="A18" s="218">
        <f t="shared" si="0"/>
        <v>16</v>
      </c>
      <c r="B18" s="208" t="s">
        <v>267</v>
      </c>
      <c r="C18" s="208" t="s">
        <v>268</v>
      </c>
      <c r="D18" s="389" t="s">
        <v>197</v>
      </c>
      <c r="E18" s="210" t="s">
        <v>259</v>
      </c>
      <c r="F18" s="210" t="s">
        <v>2</v>
      </c>
      <c r="G18" s="210" t="s">
        <v>199</v>
      </c>
      <c r="H18" s="210" t="s">
        <v>242</v>
      </c>
      <c r="I18" s="210" t="s">
        <v>197</v>
      </c>
      <c r="M18" s="146"/>
      <c r="N18" s="146"/>
      <c r="R18" s="125" t="s">
        <v>185</v>
      </c>
      <c r="S18" s="125" t="s">
        <v>185</v>
      </c>
    </row>
    <row r="19" spans="1:19" ht="13.5" customHeight="1" x14ac:dyDescent="0.2">
      <c r="A19" s="218">
        <f t="shared" si="0"/>
        <v>17</v>
      </c>
      <c r="B19" s="208" t="s">
        <v>269</v>
      </c>
      <c r="C19" s="208" t="s">
        <v>324</v>
      </c>
      <c r="D19" s="389" t="s">
        <v>197</v>
      </c>
      <c r="E19" s="210" t="s">
        <v>241</v>
      </c>
      <c r="F19" s="210" t="s">
        <v>195</v>
      </c>
      <c r="G19" s="210" t="s">
        <v>325</v>
      </c>
      <c r="H19" s="210" t="s">
        <v>242</v>
      </c>
      <c r="I19" s="210" t="s">
        <v>197</v>
      </c>
      <c r="M19" s="146"/>
      <c r="N19" s="146"/>
      <c r="R19" s="125" t="s">
        <v>185</v>
      </c>
      <c r="S19" s="125" t="s">
        <v>185</v>
      </c>
    </row>
    <row r="20" spans="1:19" ht="13.5" customHeight="1" x14ac:dyDescent="0.2">
      <c r="A20" s="218">
        <f t="shared" si="0"/>
        <v>18</v>
      </c>
      <c r="B20" s="208" t="s">
        <v>270</v>
      </c>
      <c r="C20" s="208" t="s">
        <v>271</v>
      </c>
      <c r="D20" s="389" t="s">
        <v>197</v>
      </c>
      <c r="E20" s="210" t="s">
        <v>241</v>
      </c>
      <c r="F20" s="210" t="s">
        <v>195</v>
      </c>
      <c r="G20" s="210" t="s">
        <v>325</v>
      </c>
      <c r="H20" s="210" t="s">
        <v>242</v>
      </c>
      <c r="I20" s="210" t="s">
        <v>197</v>
      </c>
      <c r="M20" s="146"/>
      <c r="N20" s="146"/>
      <c r="R20" s="125" t="s">
        <v>185</v>
      </c>
      <c r="S20" s="125" t="s">
        <v>185</v>
      </c>
    </row>
    <row r="21" spans="1:19" ht="13.5" customHeight="1" x14ac:dyDescent="0.2">
      <c r="A21" s="218"/>
      <c r="B21" s="208" t="s">
        <v>272</v>
      </c>
      <c r="C21" s="208" t="s">
        <v>335</v>
      </c>
      <c r="D21" s="389" t="s">
        <v>197</v>
      </c>
      <c r="E21" s="210" t="s">
        <v>274</v>
      </c>
      <c r="F21" s="210" t="s">
        <v>195</v>
      </c>
      <c r="G21" s="210" t="s">
        <v>325</v>
      </c>
      <c r="H21" s="210" t="s">
        <v>242</v>
      </c>
      <c r="I21" s="210" t="s">
        <v>197</v>
      </c>
      <c r="M21" s="146"/>
      <c r="N21" s="146"/>
    </row>
    <row r="22" spans="1:19" ht="13.5" customHeight="1" x14ac:dyDescent="0.2">
      <c r="A22" s="218"/>
      <c r="B22" s="208" t="s">
        <v>275</v>
      </c>
      <c r="C22" s="208" t="s">
        <v>334</v>
      </c>
      <c r="D22" s="389" t="s">
        <v>197</v>
      </c>
      <c r="E22" s="210" t="s">
        <v>274</v>
      </c>
      <c r="F22" s="210" t="s">
        <v>195</v>
      </c>
      <c r="G22" s="210" t="s">
        <v>325</v>
      </c>
      <c r="H22" s="210" t="s">
        <v>242</v>
      </c>
      <c r="I22" s="210" t="s">
        <v>197</v>
      </c>
      <c r="M22" s="146"/>
      <c r="N22" s="146"/>
    </row>
    <row r="23" spans="1:19" ht="13.5" customHeight="1" x14ac:dyDescent="0.2">
      <c r="A23" s="218"/>
      <c r="B23" s="208" t="s">
        <v>276</v>
      </c>
      <c r="C23" s="208" t="s">
        <v>6</v>
      </c>
      <c r="D23" s="389" t="s">
        <v>197</v>
      </c>
      <c r="E23" s="210" t="s">
        <v>266</v>
      </c>
      <c r="F23" s="210" t="s">
        <v>2</v>
      </c>
      <c r="G23" s="210" t="s">
        <v>260</v>
      </c>
      <c r="H23" s="210" t="s">
        <v>242</v>
      </c>
      <c r="I23" s="210" t="s">
        <v>197</v>
      </c>
      <c r="M23" s="146"/>
      <c r="N23" s="146"/>
    </row>
    <row r="24" spans="1:19" ht="13.5" customHeight="1" x14ac:dyDescent="0.2">
      <c r="A24" s="218"/>
      <c r="B24" s="208" t="s">
        <v>277</v>
      </c>
      <c r="C24" s="208" t="s">
        <v>278</v>
      </c>
      <c r="D24" s="389" t="s">
        <v>197</v>
      </c>
      <c r="E24" s="210" t="s">
        <v>241</v>
      </c>
      <c r="F24" s="210" t="s">
        <v>195</v>
      </c>
      <c r="G24" s="210" t="s">
        <v>199</v>
      </c>
      <c r="H24" s="210" t="s">
        <v>242</v>
      </c>
      <c r="I24" s="210" t="s">
        <v>197</v>
      </c>
      <c r="M24" s="146"/>
      <c r="N24" s="146"/>
    </row>
    <row r="25" spans="1:19" ht="13.5" customHeight="1" x14ac:dyDescent="0.2">
      <c r="A25" s="218"/>
      <c r="B25" s="208" t="s">
        <v>279</v>
      </c>
      <c r="C25" s="208" t="s">
        <v>280</v>
      </c>
      <c r="D25" s="389" t="s">
        <v>197</v>
      </c>
      <c r="E25" s="210" t="s">
        <v>241</v>
      </c>
      <c r="F25" s="210" t="s">
        <v>195</v>
      </c>
      <c r="G25" s="210" t="s">
        <v>199</v>
      </c>
      <c r="H25" s="210" t="s">
        <v>242</v>
      </c>
      <c r="I25" s="210" t="s">
        <v>197</v>
      </c>
      <c r="M25" s="146"/>
      <c r="N25" s="146"/>
    </row>
    <row r="26" spans="1:19" ht="13.5" customHeight="1" x14ac:dyDescent="0.2">
      <c r="A26" s="218"/>
      <c r="B26" s="208" t="s">
        <v>281</v>
      </c>
      <c r="C26" s="208" t="s">
        <v>282</v>
      </c>
      <c r="D26" s="389" t="s">
        <v>197</v>
      </c>
      <c r="E26" s="210" t="s">
        <v>241</v>
      </c>
      <c r="F26" s="210" t="s">
        <v>195</v>
      </c>
      <c r="G26" s="210" t="s">
        <v>325</v>
      </c>
      <c r="H26" s="210" t="s">
        <v>242</v>
      </c>
      <c r="I26" s="210" t="s">
        <v>197</v>
      </c>
      <c r="M26" s="146"/>
      <c r="N26" s="146"/>
    </row>
    <row r="27" spans="1:19" ht="13.5" customHeight="1" x14ac:dyDescent="0.2">
      <c r="A27" s="218">
        <f>+A20+1</f>
        <v>19</v>
      </c>
      <c r="B27" s="208" t="s">
        <v>283</v>
      </c>
      <c r="C27" s="208" t="s">
        <v>198</v>
      </c>
      <c r="D27" s="389" t="s">
        <v>197</v>
      </c>
      <c r="E27" s="210" t="s">
        <v>241</v>
      </c>
      <c r="F27" s="210" t="s">
        <v>195</v>
      </c>
      <c r="G27" s="210" t="s">
        <v>325</v>
      </c>
      <c r="H27" s="210" t="s">
        <v>242</v>
      </c>
      <c r="I27" s="210" t="s">
        <v>197</v>
      </c>
      <c r="M27" s="146"/>
      <c r="N27" s="146"/>
      <c r="R27" s="125" t="s">
        <v>185</v>
      </c>
      <c r="S27" s="125" t="s">
        <v>185</v>
      </c>
    </row>
    <row r="28" spans="1:19" ht="13.5" customHeight="1" x14ac:dyDescent="0.2">
      <c r="A28" s="218">
        <f t="shared" si="0"/>
        <v>20</v>
      </c>
      <c r="B28" s="211" t="s">
        <v>284</v>
      </c>
      <c r="C28" s="211" t="s">
        <v>285</v>
      </c>
      <c r="D28" s="390" t="s">
        <v>197</v>
      </c>
      <c r="E28" s="390" t="s">
        <v>197</v>
      </c>
      <c r="F28" s="387" t="s">
        <v>197</v>
      </c>
      <c r="G28" s="210" t="s">
        <v>196</v>
      </c>
      <c r="H28" s="210" t="s">
        <v>197</v>
      </c>
      <c r="I28" s="210" t="s">
        <v>197</v>
      </c>
      <c r="M28" s="146"/>
      <c r="N28" s="146"/>
      <c r="R28" s="125" t="s">
        <v>185</v>
      </c>
      <c r="S28" s="125" t="s">
        <v>185</v>
      </c>
    </row>
    <row r="29" spans="1:19" ht="13.5" customHeight="1" x14ac:dyDescent="0.2">
      <c r="A29" s="200"/>
      <c r="B29" s="203"/>
      <c r="C29" s="145"/>
      <c r="D29" s="381"/>
      <c r="E29" s="381"/>
      <c r="F29" s="381"/>
      <c r="G29" s="380"/>
      <c r="H29" s="380"/>
      <c r="I29" s="380"/>
    </row>
    <row r="30" spans="1:19" ht="13.5" customHeight="1" x14ac:dyDescent="0.2">
      <c r="A30" s="200"/>
      <c r="B30" s="412" t="s">
        <v>142</v>
      </c>
      <c r="C30" s="413"/>
      <c r="D30" s="381"/>
      <c r="E30" s="381"/>
      <c r="F30" s="381"/>
      <c r="G30" s="381"/>
      <c r="H30" s="382"/>
      <c r="I30" s="382"/>
    </row>
    <row r="31" spans="1:19" ht="13.5" customHeight="1" x14ac:dyDescent="0.2">
      <c r="A31" s="200"/>
      <c r="B31" s="212" t="s">
        <v>288</v>
      </c>
      <c r="C31" s="213">
        <f>COUNTA(B3:B28)</f>
        <v>26</v>
      </c>
      <c r="D31" s="381"/>
      <c r="E31" s="381"/>
      <c r="F31" s="381"/>
      <c r="G31" s="381"/>
      <c r="H31" s="382"/>
      <c r="I31" s="382"/>
    </row>
    <row r="32" spans="1:19" ht="13.5" customHeight="1" x14ac:dyDescent="0.2">
      <c r="A32" s="200"/>
      <c r="B32" s="214" t="s">
        <v>287</v>
      </c>
      <c r="C32" s="215">
        <f>COUNTA(G3:G28)-C37</f>
        <v>24</v>
      </c>
      <c r="D32" s="381"/>
      <c r="E32" s="381"/>
      <c r="F32" s="381"/>
      <c r="G32" s="381"/>
      <c r="H32" s="382"/>
      <c r="I32" s="382"/>
    </row>
    <row r="33" spans="1:19" ht="13.5" customHeight="1" x14ac:dyDescent="0.2">
      <c r="A33" s="200"/>
      <c r="B33" s="214" t="s">
        <v>325</v>
      </c>
      <c r="C33" s="215">
        <f>COUNTIF(G3:G28,B33)</f>
        <v>13</v>
      </c>
      <c r="D33" s="381"/>
      <c r="E33" s="381"/>
      <c r="F33" s="381"/>
      <c r="G33" s="381"/>
      <c r="H33" s="382"/>
      <c r="I33" s="382"/>
    </row>
    <row r="34" spans="1:19" ht="13.5" customHeight="1" x14ac:dyDescent="0.2">
      <c r="A34" s="200"/>
      <c r="B34" s="214" t="s">
        <v>199</v>
      </c>
      <c r="C34" s="215">
        <f t="shared" ref="C34:C37" si="1">COUNTIF(G4:G29, B34)</f>
        <v>9</v>
      </c>
      <c r="D34" s="381"/>
      <c r="E34" s="381"/>
      <c r="F34" s="381"/>
      <c r="G34" s="381"/>
      <c r="H34" s="382"/>
      <c r="I34" s="382"/>
    </row>
    <row r="35" spans="1:19" ht="13.5" customHeight="1" x14ac:dyDescent="0.2">
      <c r="A35" s="200"/>
      <c r="B35" s="214" t="s">
        <v>260</v>
      </c>
      <c r="C35" s="215">
        <f t="shared" si="1"/>
        <v>2</v>
      </c>
      <c r="D35" s="381"/>
      <c r="E35" s="381"/>
      <c r="F35" s="381"/>
      <c r="G35" s="381"/>
      <c r="H35" s="382"/>
      <c r="I35" s="382"/>
    </row>
    <row r="36" spans="1:19" ht="13.5" customHeight="1" x14ac:dyDescent="0.2">
      <c r="A36" s="200"/>
      <c r="B36" s="214" t="s">
        <v>286</v>
      </c>
      <c r="C36" s="215">
        <f t="shared" si="1"/>
        <v>0</v>
      </c>
      <c r="D36" s="381"/>
      <c r="E36" s="381"/>
      <c r="F36" s="381"/>
      <c r="G36" s="381"/>
      <c r="H36" s="382"/>
      <c r="I36" s="382"/>
    </row>
    <row r="37" spans="1:19" ht="13.5" customHeight="1" x14ac:dyDescent="0.2">
      <c r="A37" s="200"/>
      <c r="B37" s="216" t="s">
        <v>196</v>
      </c>
      <c r="C37" s="217">
        <f t="shared" si="1"/>
        <v>2</v>
      </c>
      <c r="D37" s="414"/>
      <c r="E37" s="414"/>
      <c r="F37" s="415"/>
      <c r="G37" s="415"/>
      <c r="H37" s="415"/>
      <c r="I37" s="415"/>
      <c r="J37" s="415"/>
    </row>
    <row r="38" spans="1:19" ht="13.5" customHeight="1" x14ac:dyDescent="0.2">
      <c r="A38" s="202"/>
      <c r="B38" s="145"/>
      <c r="C38" s="145"/>
      <c r="D38" s="381"/>
      <c r="E38" s="381"/>
      <c r="F38" s="381"/>
      <c r="G38" s="381"/>
      <c r="H38" s="382"/>
      <c r="I38" s="382"/>
    </row>
    <row r="39" spans="1:19" ht="13.5" customHeight="1" x14ac:dyDescent="0.2">
      <c r="A39" s="202"/>
      <c r="B39" s="412" t="s">
        <v>8</v>
      </c>
      <c r="C39" s="413"/>
      <c r="D39" s="381"/>
      <c r="E39" s="381"/>
      <c r="F39" s="381"/>
      <c r="G39" s="381"/>
      <c r="H39" s="382"/>
      <c r="I39" s="382"/>
      <c r="O39" s="125" t="s">
        <v>185</v>
      </c>
      <c r="P39" s="125" t="s">
        <v>185</v>
      </c>
      <c r="Q39" s="125" t="s">
        <v>185</v>
      </c>
      <c r="R39" s="125" t="s">
        <v>185</v>
      </c>
    </row>
    <row r="40" spans="1:19" ht="13.5" customHeight="1" x14ac:dyDescent="0.2">
      <c r="A40" s="202"/>
      <c r="B40" s="212" t="s">
        <v>289</v>
      </c>
      <c r="C40" s="391" t="s">
        <v>290</v>
      </c>
      <c r="D40" s="381"/>
      <c r="E40" s="381"/>
      <c r="F40" s="381"/>
      <c r="G40" s="381"/>
      <c r="H40" s="381"/>
      <c r="I40" s="384"/>
      <c r="M40" s="146"/>
      <c r="N40" s="146"/>
      <c r="O40" s="146"/>
      <c r="P40" s="125" t="s">
        <v>185</v>
      </c>
      <c r="Q40" s="125" t="s">
        <v>185</v>
      </c>
      <c r="R40" s="125" t="s">
        <v>185</v>
      </c>
      <c r="S40" s="125" t="s">
        <v>185</v>
      </c>
    </row>
    <row r="41" spans="1:19" ht="13.5" customHeight="1" x14ac:dyDescent="0.25">
      <c r="A41" s="204"/>
      <c r="B41" s="214" t="s">
        <v>296</v>
      </c>
      <c r="C41" s="392" t="s">
        <v>291</v>
      </c>
      <c r="D41" s="381"/>
      <c r="E41" s="381"/>
      <c r="F41" s="381"/>
      <c r="G41" s="381"/>
      <c r="H41" s="381"/>
      <c r="I41" s="384"/>
      <c r="M41" s="146"/>
      <c r="N41" s="146"/>
      <c r="O41" s="125" t="s">
        <v>185</v>
      </c>
      <c r="P41" s="125" t="s">
        <v>185</v>
      </c>
      <c r="Q41" s="125" t="s">
        <v>185</v>
      </c>
      <c r="R41" s="125" t="s">
        <v>185</v>
      </c>
      <c r="S41" s="125" t="s">
        <v>185</v>
      </c>
    </row>
    <row r="42" spans="1:19" x14ac:dyDescent="0.2">
      <c r="B42" s="214" t="s">
        <v>292</v>
      </c>
      <c r="C42" s="392" t="s">
        <v>9</v>
      </c>
      <c r="D42" s="381"/>
      <c r="E42" s="381"/>
      <c r="F42" s="381"/>
      <c r="G42" s="381"/>
      <c r="H42" s="385"/>
      <c r="I42" s="385"/>
      <c r="L42" s="205"/>
      <c r="M42" s="146"/>
      <c r="N42" s="146"/>
      <c r="O42" s="146"/>
      <c r="P42" s="146"/>
      <c r="Q42" s="125" t="s">
        <v>185</v>
      </c>
      <c r="R42" s="125" t="s">
        <v>185</v>
      </c>
      <c r="S42" s="125" t="s">
        <v>185</v>
      </c>
    </row>
    <row r="43" spans="1:19" x14ac:dyDescent="0.2">
      <c r="B43" s="214" t="s">
        <v>297</v>
      </c>
      <c r="C43" s="392" t="s">
        <v>203</v>
      </c>
      <c r="D43" s="381"/>
      <c r="E43" s="381"/>
      <c r="F43" s="381"/>
      <c r="G43" s="381"/>
      <c r="H43" s="382"/>
      <c r="I43" s="382"/>
      <c r="M43" s="146"/>
      <c r="N43" s="146"/>
      <c r="O43" s="146"/>
      <c r="P43" s="125" t="s">
        <v>185</v>
      </c>
      <c r="Q43" s="125" t="s">
        <v>185</v>
      </c>
      <c r="R43" s="125" t="s">
        <v>185</v>
      </c>
      <c r="S43" s="125" t="s">
        <v>185</v>
      </c>
    </row>
    <row r="44" spans="1:19" x14ac:dyDescent="0.2">
      <c r="B44" s="214" t="s">
        <v>293</v>
      </c>
      <c r="C44" s="392" t="s">
        <v>294</v>
      </c>
      <c r="D44" s="381"/>
      <c r="E44" s="381"/>
      <c r="F44" s="381"/>
      <c r="G44" s="381"/>
      <c r="H44" s="382"/>
      <c r="I44" s="382"/>
      <c r="L44" s="205"/>
      <c r="M44" s="146"/>
      <c r="N44" s="146"/>
      <c r="O44" s="146"/>
    </row>
    <row r="45" spans="1:19" x14ac:dyDescent="0.2">
      <c r="B45" s="216" t="s">
        <v>298</v>
      </c>
      <c r="C45" s="393" t="s">
        <v>295</v>
      </c>
      <c r="D45" s="388"/>
      <c r="E45" s="388"/>
      <c r="F45" s="382"/>
      <c r="G45" s="382"/>
      <c r="H45" s="382"/>
      <c r="I45" s="382"/>
    </row>
    <row r="46" spans="1:19" x14ac:dyDescent="0.2">
      <c r="B46" s="206"/>
      <c r="C46" s="207"/>
      <c r="D46" s="388"/>
      <c r="E46" s="388"/>
      <c r="F46" s="382"/>
      <c r="G46" s="382"/>
      <c r="H46" s="382"/>
      <c r="I46" s="382"/>
    </row>
    <row r="47" spans="1:19" x14ac:dyDescent="0.2">
      <c r="B47" s="206"/>
      <c r="C47" s="207"/>
      <c r="D47" s="388"/>
      <c r="E47" s="388"/>
      <c r="F47" s="382"/>
      <c r="G47" s="382"/>
      <c r="H47" s="382"/>
      <c r="I47" s="382"/>
    </row>
    <row r="48" spans="1:19" x14ac:dyDescent="0.2">
      <c r="B48" s="129"/>
      <c r="C48" s="129"/>
      <c r="D48" s="382"/>
      <c r="E48" s="382"/>
      <c r="F48" s="382"/>
      <c r="G48" s="382"/>
      <c r="H48" s="382"/>
      <c r="I48" s="382"/>
    </row>
  </sheetData>
  <mergeCells count="3">
    <mergeCell ref="B30:C30"/>
    <mergeCell ref="D37:J37"/>
    <mergeCell ref="B39:C39"/>
  </mergeCells>
  <phoneticPr fontId="9" type="noConversion"/>
  <hyperlinks>
    <hyperlink ref="D3" r:id="rId1" display="https://www.instagram.com/p/BwH2Fcvh0oS/" xr:uid="{9B903138-64C6-4BDF-9765-0D9B4F5A9211}"/>
    <hyperlink ref="H3" r:id="rId2" display="http://nepotists.co.uk/scorecards/2019/1 - Great Missenden (Both Inning).pdf" xr:uid="{FD317F2B-D507-4061-BDD4-5863ED2CE0EC}"/>
    <hyperlink ref="I3" r:id="rId3" location="GreatMissenden19" display="http://nepotists.co.uk/2019_match_reports.asp - GreatMissenden19" xr:uid="{B16ECBB5-C0E3-45AE-8214-F445C71EF00A}"/>
    <hyperlink ref="D4" r:id="rId4" display="https://www.instagram.com/p/BwaQJOFBnYb/" xr:uid="{7378AD37-7ACB-47E5-93FA-B789DBFA4C96}"/>
    <hyperlink ref="H4" r:id="rId5" display="http://nepotists.co.uk/scorecards/2019/2 - Ham Petersham (Both Innings).pdf" xr:uid="{1A8ADA37-7E04-47CE-AB8F-102A1F68E92B}"/>
    <hyperlink ref="I4" r:id="rId6" location="HamPetersham19" display="http://nepotists.co.uk/2019_match_reports.asp - HamPetersham19" xr:uid="{06CE4C34-1757-4D7A-8C1B-2666F07CD6D7}"/>
    <hyperlink ref="D5" r:id="rId7" display="https://www.instagram.com/p/Bwrna_ZhxbG/" xr:uid="{7EC4423F-A63E-4051-B144-A18A43F5A25F}"/>
    <hyperlink ref="H5" r:id="rId8" display="http://nepotists.co.uk/scorecards/2019/3 - Barnes (Both Inning).pdf" xr:uid="{8B3FE52D-3AFD-48AA-AB17-0EF94A0008D3}"/>
    <hyperlink ref="I5" r:id="rId9" location="Barnes19" display="http://nepotists.co.uk/2019_match_reports.asp - Barnes19" xr:uid="{9D5FD1E8-5242-4F65-8F2D-8CCFAE278299}"/>
    <hyperlink ref="D6" r:id="rId10" display="https://www.instagram.com/p/Bw_spMAhP1S/" xr:uid="{70CB0392-1E12-4F2D-A765-52372CAF0213}"/>
    <hyperlink ref="H6" r:id="rId11" display="http://nepotists.co.uk/scorecards/2019/4 - Holtwhites (Both Inning).pdf" xr:uid="{0B20E5DF-557B-4721-8308-886231F1E1B5}"/>
    <hyperlink ref="I6" r:id="rId12" location="Holtwhites19" display="http://nepotists.co.uk/2019_match_reports.asp - Holtwhites19" xr:uid="{8F82391F-3AF1-4A90-905F-A9A89D427DA9}"/>
    <hyperlink ref="D7" r:id="rId13" display="https://www.instagram.com/p/BxP5OTxBAmW/" xr:uid="{C30BFF49-E9CA-4CA7-B164-BD6ACDD3D361}"/>
    <hyperlink ref="H7" r:id="rId14" display="http://nepotists.co.uk/scorecards/2019/5 - Alexandra Park (Both Inning).pdf" xr:uid="{D1F85C89-D681-4F6D-ACDE-EA03BB3BA456}"/>
    <hyperlink ref="I7" r:id="rId15" location="AlexandraPark19" display="http://nepotists.co.uk/2019_match_reports.asp - AlexandraPark19" xr:uid="{C33A0BDC-E4CC-4D74-949A-CA0F7E42EB17}"/>
    <hyperlink ref="D8" r:id="rId16" display="https://www.instagram.com/p/BxmiHhOBJAK/" xr:uid="{D1BFC549-2B60-45D4-B7EE-AB446CBF0F33}"/>
    <hyperlink ref="H8" r:id="rId17" display="http://nepotists.co.uk/scorecards/2019/6 - Kew (Both Inning).pdf" xr:uid="{A8B676C0-A949-49F8-A6C1-613D1B0D5639}"/>
    <hyperlink ref="I8" r:id="rId18" location="Kew19" display="http://nepotists.co.uk/2019_match_reports.asp - Kew19" xr:uid="{28596588-8F85-4EB2-B9B3-83E37B6A73B4}"/>
    <hyperlink ref="H9" r:id="rId19" display="http://nepotists.co.uk/scorecards/2019/7 - Valley End (Both Inning).pdf" xr:uid="{E3EC2959-7E0F-4979-962C-032A27022378}"/>
    <hyperlink ref="I9" r:id="rId20" location="ValleyEnd19" display="http://nepotists.co.uk/2019_match_reports.asp - ValleyEnd19" xr:uid="{6641EBD9-1E02-4E55-B6DE-1FA2C72F425C}"/>
    <hyperlink ref="D10" r:id="rId21" display="https://www.instagram.com/p/ByGNBI3BQCA/" xr:uid="{9FA330A2-2F46-4739-A82D-080ED16ABA63}"/>
    <hyperlink ref="H10" r:id="rId22" display="http://nepotists.co.uk/scorecards/2019/8 - Richmond (Both Inning).pdf" xr:uid="{31347D0C-F099-4B7D-8485-AE2A0A208B1A}"/>
    <hyperlink ref="I10" r:id="rId23" location="Richmond19" display="http://nepotists.co.uk/2019_match_reports.asp - Richmond19" xr:uid="{AC996B33-13E4-4A6F-A047-4760A0F43039}"/>
    <hyperlink ref="H11" r:id="rId24" display="http://nepotists.co.uk/scorecards/2019/9 - Chingford (Both Inning).pdf" xr:uid="{A53610B7-AFB7-4113-BAF0-01DEA17CE8DB}"/>
    <hyperlink ref="D12" r:id="rId25" display="https://www.instagram.com/p/ByqfuuvhDwW/" xr:uid="{7765B88C-7FB9-482D-ABDA-40F18971A710}"/>
    <hyperlink ref="H12" r:id="rId26" display="http://nepotists.co.uk/scorecards/2019/10 - Putney (Both Inning).pdf" xr:uid="{894F36FA-A711-4BB1-B489-CBD68C97894E}"/>
    <hyperlink ref="I12" r:id="rId27" location="Putney19" display="http://nepotists.co.uk/2019_match_reports.asp - Putney19" xr:uid="{20572CDA-3020-4EEF-ADF3-7CBE1AF28DD3}"/>
    <hyperlink ref="H13" r:id="rId28" display="http://nepotists.co.uk/scorecards/2019/11 - Shepperton (Both Inning).pdf" xr:uid="{71A804CA-F64A-4B57-9DA1-C7CB87B776AA}"/>
    <hyperlink ref="I13" r:id="rId29" location="Shepperton19" display="http://nepotists.co.uk/2019_match_reports.asp - Shepperton19" xr:uid="{3A7268F9-6A0E-49B8-90CC-75AB00A1A738}"/>
    <hyperlink ref="H14" r:id="rId30" display="http://nepotists.co.uk/scorecards/2019/12 - Royal Household (Both Inning).pdf" xr:uid="{B03C0010-85EE-4DD1-B60C-E19DE0E6E10F}"/>
    <hyperlink ref="D15" r:id="rId31" display="https://www.instagram.com/p/BzgkrPtB2x4/" xr:uid="{EC62328F-8475-4F38-94D6-96B6DDB82CD9}"/>
    <hyperlink ref="H15" r:id="rId32" display="http://nepotists.co.uk/scorecards/2019/13 - Cowdrey (Both Inning).pdf" xr:uid="{EA203765-5D71-433B-B679-49A77939D8D9}"/>
    <hyperlink ref="I15" r:id="rId33" location="Cowdrey19" display="http://nepotists.co.uk/2019_match_reports.asp - Cowdrey19" xr:uid="{159E0690-59CB-4681-B69A-6CAC9204355B}"/>
    <hyperlink ref="H27" r:id="rId34" display="http://nepotists.co.uk/scorecards/2019/25 - Ickenham (Both Inning).pdf" xr:uid="{6C58B215-12FC-4A81-A4B0-C81D9FA8014D}"/>
    <hyperlink ref="H26" r:id="rId35" display="http://nepotists.co.uk/scorecards/2019/24 - Southgate (Both Inning).pdf" xr:uid="{D9C810D3-956E-43DD-9EF8-46E7312CEC74}"/>
    <hyperlink ref="H25" r:id="rId36" display="http://nepotists.co.uk/scorecards/2019/23 - Brentham (Both Inning).pdf" xr:uid="{082C2699-033E-47D2-BD5E-E9FB3BE26370}"/>
    <hyperlink ref="H24" r:id="rId37" display="http://nepotists.co.uk/scorecards/2019/22 - Binfield (Both Inning).pdf" xr:uid="{93EAA97B-22F5-42D9-AAF2-51C4AC257B90}"/>
    <hyperlink ref="H23" r:id="rId38" display="http://nepotists.co.uk/scorecards/2019/20 - Wembley (Both Inning).pdf" xr:uid="{846B2479-CC90-45B3-BC96-9A4E808AC5B9}"/>
    <hyperlink ref="H21" r:id="rId39" display="http://nepotists.co.uk/scorecards/2019/19 - Nevill Holt (Both Inning).pdf" xr:uid="{BE0FEFAF-7159-41C4-9BE6-7D8E00889454}"/>
    <hyperlink ref="H22" r:id="rId40" display="http://nepotists.co.uk/scorecards/2019/18 - Post Modernists (Both Inning).pdf" xr:uid="{5B791F4B-7F7C-481C-85B2-59783A371EC3}"/>
    <hyperlink ref="H20" r:id="rId41" display="http://nepotists.co.uk/scorecards/2019/17 - Little Missenden (Both Inning).pdf" xr:uid="{F881566A-EA88-4D8D-BA0D-578EA0C7F6BF}"/>
    <hyperlink ref="H19" r:id="rId42" display="http://nepotists.co.uk/scorecards/2019/16 - Agricola (Both Inning).pdf" xr:uid="{F3112E90-DB75-4C59-8BD0-A61999EFBAF5}"/>
    <hyperlink ref="H18" r:id="rId43" display="http://nepotists.co.uk/scorecards/2019/15 - Oxford Downs (Both Inning).pdf" xr:uid="{BDFC63C4-BDA1-4B94-A242-E655D674B807}"/>
    <hyperlink ref="H17" r:id="rId44" display="http://nepotists.co.uk/scorecards/2019/14 - Kempton (Both Inning).pdf" xr:uid="{A0D4D3E9-A4B6-4FD8-8F22-D53C2BD39790}"/>
  </hyperlinks>
  <pageMargins left="0" right="0" top="0.39370078740157483" bottom="0" header="0" footer="0"/>
  <pageSetup paperSize="9" orientation="portrait" horizontalDpi="4294967293" r:id="rId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F8077-FC0F-4F20-AEC8-35B0C8F5A76C}">
  <dimension ref="A1:FE238"/>
  <sheetViews>
    <sheetView showGridLines="0" showRowColHeaders="0" zoomScale="85" zoomScaleNormal="85" workbookViewId="0">
      <pane xSplit="5" ySplit="2" topLeftCell="DF3" activePane="bottomRight" state="frozen"/>
      <selection pane="topRight" activeCell="F1" sqref="F1"/>
      <selection pane="bottomLeft" activeCell="A3" sqref="A3"/>
      <selection pane="bottomRight"/>
    </sheetView>
  </sheetViews>
  <sheetFormatPr defaultColWidth="8.7109375" defaultRowHeight="12.75" outlineLevelCol="1" x14ac:dyDescent="0.2"/>
  <cols>
    <col min="1" max="1" width="1.85546875" style="125" customWidth="1"/>
    <col min="2" max="2" width="2.7109375" style="125" bestFit="1" customWidth="1"/>
    <col min="3" max="3" width="19" style="125" bestFit="1" customWidth="1"/>
    <col min="4" max="4" width="5.85546875" style="125" bestFit="1" customWidth="1"/>
    <col min="5" max="5" width="3.85546875" style="125" bestFit="1" customWidth="1"/>
    <col min="6" max="6" width="4.85546875" style="125" hidden="1" customWidth="1" outlineLevel="1"/>
    <col min="7" max="7" width="4.7109375" style="125" hidden="1" customWidth="1" outlineLevel="1"/>
    <col min="8" max="9" width="4.85546875" style="125" hidden="1" customWidth="1" outlineLevel="1"/>
    <col min="10" max="10" width="5.28515625" style="125" hidden="1" customWidth="1" outlineLevel="1"/>
    <col min="11" max="14" width="4.85546875" style="125" hidden="1" customWidth="1" outlineLevel="1"/>
    <col min="15" max="15" width="5.28515625" style="125" hidden="1" customWidth="1" outlineLevel="1"/>
    <col min="16" max="25" width="4.85546875" style="125" hidden="1" customWidth="1" outlineLevel="1"/>
    <col min="26" max="30" width="4.85546875" style="146" hidden="1" customWidth="1" outlineLevel="1"/>
    <col min="31" max="31" width="4.85546875" style="125" hidden="1" customWidth="1" outlineLevel="1"/>
    <col min="32" max="32" width="5.28515625" style="125" hidden="1" customWidth="1" outlineLevel="1"/>
    <col min="33" max="51" width="4.7109375" style="125" hidden="1" customWidth="1" outlineLevel="1"/>
    <col min="52" max="52" width="4.7109375" style="146" hidden="1" customWidth="1" outlineLevel="1"/>
    <col min="53" max="77" width="4.7109375" style="125" hidden="1" customWidth="1" outlineLevel="1"/>
    <col min="78" max="78" width="4.7109375" style="146" hidden="1" customWidth="1" outlineLevel="1"/>
    <col min="79" max="83" width="4.7109375" style="125" hidden="1" customWidth="1" outlineLevel="1"/>
    <col min="84" max="84" width="5.28515625" style="125" hidden="1" customWidth="1" outlineLevel="1"/>
    <col min="85" max="87" width="4.5703125" style="125" hidden="1" customWidth="1" outlineLevel="1"/>
    <col min="88" max="88" width="5.28515625" style="125" hidden="1" customWidth="1" outlineLevel="1"/>
    <col min="89" max="101" width="4.5703125" style="125" hidden="1" customWidth="1" outlineLevel="1"/>
    <col min="102" max="103" width="5.28515625" style="125" hidden="1" customWidth="1" outlineLevel="1"/>
    <col min="104" max="108" width="4.5703125" style="146" hidden="1" customWidth="1" outlineLevel="1"/>
    <col min="109" max="109" width="4.5703125" style="125" hidden="1" customWidth="1" outlineLevel="1"/>
    <col min="110" max="110" width="4.7109375" style="125" bestFit="1" customWidth="1" collapsed="1"/>
    <col min="111" max="112" width="4.7109375" style="125" bestFit="1" customWidth="1"/>
    <col min="113" max="113" width="5.140625" style="125" bestFit="1" customWidth="1"/>
    <col min="114" max="114" width="4.85546875" style="125" customWidth="1"/>
    <col min="115" max="129" width="5.140625" style="125" bestFit="1" customWidth="1"/>
    <col min="130" max="130" width="5.140625" style="146" bestFit="1" customWidth="1"/>
    <col min="131" max="133" width="5.140625" style="125" customWidth="1"/>
    <col min="134" max="135" width="5.7109375" style="125" bestFit="1" customWidth="1"/>
    <col min="136" max="137" width="4.28515625" style="125" bestFit="1" customWidth="1"/>
    <col min="138" max="155" width="4.140625" style="125" bestFit="1" customWidth="1"/>
    <col min="156" max="160" width="4.140625" style="146" bestFit="1" customWidth="1"/>
    <col min="161" max="161" width="4" style="146" customWidth="1"/>
    <col min="162" max="16384" width="8.7109375" style="125"/>
  </cols>
  <sheetData>
    <row r="1" spans="1:161" s="349" customFormat="1" ht="12.95" customHeight="1" x14ac:dyDescent="0.2">
      <c r="F1" s="472" t="s">
        <v>10</v>
      </c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  <c r="S1" s="473"/>
      <c r="T1" s="473"/>
      <c r="U1" s="473"/>
      <c r="V1" s="473"/>
      <c r="W1" s="473"/>
      <c r="X1" s="473"/>
      <c r="Y1" s="473"/>
      <c r="Z1" s="473"/>
      <c r="AA1" s="473"/>
      <c r="AB1" s="473"/>
      <c r="AC1" s="473"/>
      <c r="AD1" s="473"/>
      <c r="AE1" s="474"/>
      <c r="AF1" s="472" t="s">
        <v>11</v>
      </c>
      <c r="AG1" s="473"/>
      <c r="AH1" s="473"/>
      <c r="AI1" s="473"/>
      <c r="AJ1" s="473"/>
      <c r="AK1" s="473"/>
      <c r="AL1" s="473"/>
      <c r="AM1" s="473"/>
      <c r="AN1" s="473"/>
      <c r="AO1" s="473"/>
      <c r="AP1" s="473"/>
      <c r="AQ1" s="473"/>
      <c r="AR1" s="473"/>
      <c r="AS1" s="473"/>
      <c r="AT1" s="473"/>
      <c r="AU1" s="473"/>
      <c r="AV1" s="473"/>
      <c r="AW1" s="473"/>
      <c r="AX1" s="473"/>
      <c r="AY1" s="473"/>
      <c r="AZ1" s="473"/>
      <c r="BA1" s="473"/>
      <c r="BB1" s="473"/>
      <c r="BC1" s="473"/>
      <c r="BD1" s="473"/>
      <c r="BE1" s="474"/>
      <c r="BF1" s="472" t="s">
        <v>156</v>
      </c>
      <c r="BG1" s="473"/>
      <c r="BH1" s="473"/>
      <c r="BI1" s="473"/>
      <c r="BJ1" s="473"/>
      <c r="BK1" s="473"/>
      <c r="BL1" s="473"/>
      <c r="BM1" s="473"/>
      <c r="BN1" s="473"/>
      <c r="BO1" s="473"/>
      <c r="BP1" s="473"/>
      <c r="BQ1" s="473"/>
      <c r="BR1" s="473"/>
      <c r="BS1" s="473"/>
      <c r="BT1" s="473"/>
      <c r="BU1" s="473"/>
      <c r="BV1" s="473"/>
      <c r="BW1" s="473"/>
      <c r="BX1" s="473"/>
      <c r="BY1" s="473"/>
      <c r="BZ1" s="473"/>
      <c r="CA1" s="473"/>
      <c r="CB1" s="473"/>
      <c r="CC1" s="473"/>
      <c r="CD1" s="473"/>
      <c r="CE1" s="474"/>
      <c r="CF1" s="472" t="s">
        <v>97</v>
      </c>
      <c r="CG1" s="473"/>
      <c r="CH1" s="473"/>
      <c r="CI1" s="473"/>
      <c r="CJ1" s="473"/>
      <c r="CK1" s="473"/>
      <c r="CL1" s="473"/>
      <c r="CM1" s="473"/>
      <c r="CN1" s="473"/>
      <c r="CO1" s="473"/>
      <c r="CP1" s="473"/>
      <c r="CQ1" s="473"/>
      <c r="CR1" s="473"/>
      <c r="CS1" s="473"/>
      <c r="CT1" s="473"/>
      <c r="CU1" s="473"/>
      <c r="CV1" s="473"/>
      <c r="CW1" s="473"/>
      <c r="CX1" s="473"/>
      <c r="CY1" s="473"/>
      <c r="CZ1" s="473"/>
      <c r="DA1" s="473"/>
      <c r="DB1" s="473"/>
      <c r="DC1" s="473"/>
      <c r="DD1" s="473"/>
      <c r="DE1" s="474"/>
      <c r="DF1" s="467" t="s">
        <v>212</v>
      </c>
      <c r="DG1" s="468"/>
      <c r="DH1" s="468"/>
      <c r="DI1" s="468"/>
      <c r="DJ1" s="468"/>
      <c r="DK1" s="468"/>
      <c r="DL1" s="468"/>
      <c r="DM1" s="468"/>
      <c r="DN1" s="468"/>
      <c r="DO1" s="468"/>
      <c r="DP1" s="468"/>
      <c r="DQ1" s="468"/>
      <c r="DR1" s="468"/>
      <c r="DS1" s="468"/>
      <c r="DT1" s="468"/>
      <c r="DU1" s="468"/>
      <c r="DV1" s="468"/>
      <c r="DW1" s="468"/>
      <c r="DX1" s="468"/>
      <c r="DY1" s="468"/>
      <c r="DZ1" s="468"/>
      <c r="EA1" s="468"/>
      <c r="EB1" s="468"/>
      <c r="EC1" s="468"/>
      <c r="ED1" s="468"/>
      <c r="EE1" s="469"/>
      <c r="EF1" s="470" t="s">
        <v>213</v>
      </c>
      <c r="EG1" s="471"/>
      <c r="EH1" s="471"/>
      <c r="EI1" s="471"/>
      <c r="EJ1" s="471"/>
      <c r="EK1" s="471"/>
      <c r="EL1" s="471"/>
      <c r="EM1" s="471"/>
      <c r="EN1" s="471"/>
      <c r="EO1" s="471"/>
      <c r="EP1" s="471"/>
      <c r="EQ1" s="471"/>
      <c r="ER1" s="471"/>
      <c r="ES1" s="471"/>
      <c r="ET1" s="471"/>
      <c r="EU1" s="471"/>
      <c r="EV1" s="471"/>
      <c r="EW1" s="471"/>
      <c r="EX1" s="471"/>
      <c r="EY1" s="471"/>
      <c r="EZ1" s="471"/>
      <c r="FA1" s="471"/>
      <c r="FB1" s="471"/>
      <c r="FC1" s="471"/>
      <c r="FD1" s="471"/>
      <c r="FE1" s="471"/>
    </row>
    <row r="2" spans="1:161" ht="97.5" x14ac:dyDescent="0.2">
      <c r="A2" s="116"/>
      <c r="B2" s="460" t="s">
        <v>121</v>
      </c>
      <c r="C2" s="461"/>
      <c r="D2" s="462"/>
      <c r="E2" s="166" t="s">
        <v>18</v>
      </c>
      <c r="F2" s="347" t="s">
        <v>240</v>
      </c>
      <c r="G2" s="195" t="s">
        <v>244</v>
      </c>
      <c r="H2" s="195" t="s">
        <v>201</v>
      </c>
      <c r="I2" s="195" t="s">
        <v>186</v>
      </c>
      <c r="J2" s="195" t="s">
        <v>248</v>
      </c>
      <c r="K2" s="195" t="s">
        <v>5</v>
      </c>
      <c r="L2" s="195" t="s">
        <v>251</v>
      </c>
      <c r="M2" s="195" t="s">
        <v>253</v>
      </c>
      <c r="N2" s="195" t="s">
        <v>187</v>
      </c>
      <c r="O2" s="195" t="s">
        <v>202</v>
      </c>
      <c r="P2" s="195" t="s">
        <v>7</v>
      </c>
      <c r="Q2" s="195" t="s">
        <v>164</v>
      </c>
      <c r="R2" s="195" t="s">
        <v>262</v>
      </c>
      <c r="S2" s="195" t="s">
        <v>4</v>
      </c>
      <c r="T2" s="195" t="s">
        <v>265</v>
      </c>
      <c r="U2" s="195" t="s">
        <v>268</v>
      </c>
      <c r="V2" s="195" t="s">
        <v>324</v>
      </c>
      <c r="W2" s="195" t="s">
        <v>271</v>
      </c>
      <c r="X2" s="195" t="s">
        <v>273</v>
      </c>
      <c r="Y2" s="195" t="s">
        <v>273</v>
      </c>
      <c r="Z2" s="195" t="s">
        <v>6</v>
      </c>
      <c r="AA2" s="195" t="s">
        <v>278</v>
      </c>
      <c r="AB2" s="195" t="s">
        <v>280</v>
      </c>
      <c r="AC2" s="195" t="s">
        <v>282</v>
      </c>
      <c r="AD2" s="195" t="s">
        <v>198</v>
      </c>
      <c r="AE2" s="348" t="s">
        <v>285</v>
      </c>
      <c r="AF2" s="347" t="s">
        <v>240</v>
      </c>
      <c r="AG2" s="195" t="s">
        <v>244</v>
      </c>
      <c r="AH2" s="195" t="s">
        <v>201</v>
      </c>
      <c r="AI2" s="195" t="s">
        <v>186</v>
      </c>
      <c r="AJ2" s="195" t="s">
        <v>248</v>
      </c>
      <c r="AK2" s="195" t="s">
        <v>5</v>
      </c>
      <c r="AL2" s="195" t="s">
        <v>251</v>
      </c>
      <c r="AM2" s="195" t="s">
        <v>253</v>
      </c>
      <c r="AN2" s="195" t="s">
        <v>187</v>
      </c>
      <c r="AO2" s="195" t="s">
        <v>202</v>
      </c>
      <c r="AP2" s="195" t="s">
        <v>7</v>
      </c>
      <c r="AQ2" s="195" t="s">
        <v>164</v>
      </c>
      <c r="AR2" s="195" t="s">
        <v>262</v>
      </c>
      <c r="AS2" s="195" t="s">
        <v>4</v>
      </c>
      <c r="AT2" s="195" t="s">
        <v>265</v>
      </c>
      <c r="AU2" s="195" t="s">
        <v>268</v>
      </c>
      <c r="AV2" s="195" t="s">
        <v>324</v>
      </c>
      <c r="AW2" s="195" t="s">
        <v>271</v>
      </c>
      <c r="AX2" s="195" t="s">
        <v>273</v>
      </c>
      <c r="AY2" s="195" t="s">
        <v>273</v>
      </c>
      <c r="AZ2" s="195" t="s">
        <v>6</v>
      </c>
      <c r="BA2" s="195" t="s">
        <v>278</v>
      </c>
      <c r="BB2" s="195" t="s">
        <v>280</v>
      </c>
      <c r="BC2" s="195" t="s">
        <v>282</v>
      </c>
      <c r="BD2" s="195" t="s">
        <v>198</v>
      </c>
      <c r="BE2" s="348" t="s">
        <v>285</v>
      </c>
      <c r="BF2" s="347" t="s">
        <v>240</v>
      </c>
      <c r="BG2" s="195" t="s">
        <v>244</v>
      </c>
      <c r="BH2" s="195" t="s">
        <v>201</v>
      </c>
      <c r="BI2" s="195" t="s">
        <v>186</v>
      </c>
      <c r="BJ2" s="195" t="s">
        <v>248</v>
      </c>
      <c r="BK2" s="195" t="s">
        <v>5</v>
      </c>
      <c r="BL2" s="195" t="s">
        <v>251</v>
      </c>
      <c r="BM2" s="195" t="s">
        <v>253</v>
      </c>
      <c r="BN2" s="195" t="s">
        <v>187</v>
      </c>
      <c r="BO2" s="195" t="s">
        <v>202</v>
      </c>
      <c r="BP2" s="195" t="s">
        <v>7</v>
      </c>
      <c r="BQ2" s="195" t="s">
        <v>164</v>
      </c>
      <c r="BR2" s="195" t="s">
        <v>262</v>
      </c>
      <c r="BS2" s="195" t="s">
        <v>4</v>
      </c>
      <c r="BT2" s="195" t="s">
        <v>265</v>
      </c>
      <c r="BU2" s="195" t="s">
        <v>268</v>
      </c>
      <c r="BV2" s="195" t="s">
        <v>324</v>
      </c>
      <c r="BW2" s="195" t="s">
        <v>271</v>
      </c>
      <c r="BX2" s="195" t="s">
        <v>273</v>
      </c>
      <c r="BY2" s="195" t="s">
        <v>273</v>
      </c>
      <c r="BZ2" s="195" t="s">
        <v>6</v>
      </c>
      <c r="CA2" s="195" t="s">
        <v>278</v>
      </c>
      <c r="CB2" s="195" t="s">
        <v>280</v>
      </c>
      <c r="CC2" s="195" t="s">
        <v>282</v>
      </c>
      <c r="CD2" s="195" t="s">
        <v>198</v>
      </c>
      <c r="CE2" s="348" t="s">
        <v>285</v>
      </c>
      <c r="CF2" s="347" t="s">
        <v>240</v>
      </c>
      <c r="CG2" s="195" t="s">
        <v>244</v>
      </c>
      <c r="CH2" s="195" t="s">
        <v>201</v>
      </c>
      <c r="CI2" s="195" t="s">
        <v>186</v>
      </c>
      <c r="CJ2" s="195" t="s">
        <v>248</v>
      </c>
      <c r="CK2" s="195" t="s">
        <v>5</v>
      </c>
      <c r="CL2" s="195" t="s">
        <v>251</v>
      </c>
      <c r="CM2" s="195" t="s">
        <v>253</v>
      </c>
      <c r="CN2" s="195" t="s">
        <v>187</v>
      </c>
      <c r="CO2" s="195" t="s">
        <v>202</v>
      </c>
      <c r="CP2" s="195" t="s">
        <v>7</v>
      </c>
      <c r="CQ2" s="195" t="s">
        <v>164</v>
      </c>
      <c r="CR2" s="195" t="s">
        <v>262</v>
      </c>
      <c r="CS2" s="195" t="s">
        <v>4</v>
      </c>
      <c r="CT2" s="195" t="s">
        <v>265</v>
      </c>
      <c r="CU2" s="195" t="s">
        <v>268</v>
      </c>
      <c r="CV2" s="195" t="s">
        <v>324</v>
      </c>
      <c r="CW2" s="195" t="s">
        <v>271</v>
      </c>
      <c r="CX2" s="195" t="s">
        <v>273</v>
      </c>
      <c r="CY2" s="195" t="s">
        <v>273</v>
      </c>
      <c r="CZ2" s="195" t="s">
        <v>6</v>
      </c>
      <c r="DA2" s="195" t="s">
        <v>278</v>
      </c>
      <c r="DB2" s="195" t="s">
        <v>280</v>
      </c>
      <c r="DC2" s="195" t="s">
        <v>282</v>
      </c>
      <c r="DD2" s="195" t="s">
        <v>198</v>
      </c>
      <c r="DE2" s="348" t="s">
        <v>285</v>
      </c>
      <c r="DF2" s="347" t="s">
        <v>240</v>
      </c>
      <c r="DG2" s="195" t="s">
        <v>244</v>
      </c>
      <c r="DH2" s="195" t="s">
        <v>201</v>
      </c>
      <c r="DI2" s="195" t="s">
        <v>186</v>
      </c>
      <c r="DJ2" s="195" t="s">
        <v>248</v>
      </c>
      <c r="DK2" s="195" t="s">
        <v>5</v>
      </c>
      <c r="DL2" s="195" t="s">
        <v>251</v>
      </c>
      <c r="DM2" s="195" t="s">
        <v>253</v>
      </c>
      <c r="DN2" s="195" t="s">
        <v>187</v>
      </c>
      <c r="DO2" s="195" t="s">
        <v>202</v>
      </c>
      <c r="DP2" s="195" t="s">
        <v>7</v>
      </c>
      <c r="DQ2" s="195" t="s">
        <v>164</v>
      </c>
      <c r="DR2" s="195" t="s">
        <v>262</v>
      </c>
      <c r="DS2" s="195" t="s">
        <v>4</v>
      </c>
      <c r="DT2" s="195" t="s">
        <v>265</v>
      </c>
      <c r="DU2" s="195" t="s">
        <v>268</v>
      </c>
      <c r="DV2" s="195" t="s">
        <v>324</v>
      </c>
      <c r="DW2" s="195" t="s">
        <v>271</v>
      </c>
      <c r="DX2" s="195" t="s">
        <v>273</v>
      </c>
      <c r="DY2" s="195" t="s">
        <v>273</v>
      </c>
      <c r="DZ2" s="195" t="s">
        <v>6</v>
      </c>
      <c r="EA2" s="195" t="s">
        <v>278</v>
      </c>
      <c r="EB2" s="195" t="s">
        <v>280</v>
      </c>
      <c r="EC2" s="195" t="s">
        <v>282</v>
      </c>
      <c r="ED2" s="195" t="s">
        <v>198</v>
      </c>
      <c r="EE2" s="348" t="s">
        <v>285</v>
      </c>
      <c r="EF2" s="347" t="s">
        <v>214</v>
      </c>
      <c r="EG2" s="195" t="s">
        <v>215</v>
      </c>
      <c r="EH2" s="195" t="s">
        <v>216</v>
      </c>
      <c r="EI2" s="195" t="s">
        <v>217</v>
      </c>
      <c r="EJ2" s="195" t="s">
        <v>218</v>
      </c>
      <c r="EK2" s="195" t="s">
        <v>219</v>
      </c>
      <c r="EL2" s="195" t="s">
        <v>220</v>
      </c>
      <c r="EM2" s="195" t="s">
        <v>221</v>
      </c>
      <c r="EN2" s="195" t="s">
        <v>222</v>
      </c>
      <c r="EO2" s="195" t="s">
        <v>223</v>
      </c>
      <c r="EP2" s="195" t="s">
        <v>224</v>
      </c>
      <c r="EQ2" s="195" t="s">
        <v>225</v>
      </c>
      <c r="ER2" s="195" t="s">
        <v>226</v>
      </c>
      <c r="ES2" s="195" t="s">
        <v>227</v>
      </c>
      <c r="ET2" s="195" t="s">
        <v>228</v>
      </c>
      <c r="EU2" s="195" t="s">
        <v>229</v>
      </c>
      <c r="EV2" s="195" t="s">
        <v>230</v>
      </c>
      <c r="EW2" s="195" t="s">
        <v>231</v>
      </c>
      <c r="EX2" s="195" t="s">
        <v>232</v>
      </c>
      <c r="EY2" s="195" t="s">
        <v>233</v>
      </c>
      <c r="EZ2" s="195" t="s">
        <v>234</v>
      </c>
      <c r="FA2" s="195" t="s">
        <v>329</v>
      </c>
      <c r="FB2" s="195" t="s">
        <v>330</v>
      </c>
      <c r="FC2" s="195" t="s">
        <v>331</v>
      </c>
      <c r="FD2" s="195" t="s">
        <v>332</v>
      </c>
      <c r="FE2" s="348" t="s">
        <v>333</v>
      </c>
    </row>
    <row r="3" spans="1:161" x14ac:dyDescent="0.2">
      <c r="A3" s="126"/>
      <c r="B3" s="157">
        <v>1</v>
      </c>
      <c r="C3" s="158" t="str">
        <f>'Club Champion'!C4</f>
        <v>STYLES, Ryan</v>
      </c>
      <c r="D3" s="159" t="str">
        <f>'Club Champion'!D4</f>
        <v>(AUS)</v>
      </c>
      <c r="E3" s="359">
        <f>IF(ISNA(VLOOKUP($C3,Batting!$B$2:$M$85,3,FALSE)),0,(VLOOKUP($C3,Batting!$B$2:$M$85,3,FALSE)))</f>
        <v>17</v>
      </c>
      <c r="F3" s="361">
        <f>INDEX(Batting_data!B$2:B$100,MATCH($C3,Batting_data!$A$2:$A$100,0))</f>
        <v>0</v>
      </c>
      <c r="G3" s="362">
        <f>INDEX(Batting_data!C$2:C$100,MATCH($C3,Batting_data!$A$2:$A$100,0))</f>
        <v>-5</v>
      </c>
      <c r="H3" s="362">
        <f>INDEX(Batting_data!D$2:D$100,MATCH($C3,Batting_data!$A$2:$A$100,0))</f>
        <v>0</v>
      </c>
      <c r="I3" s="362">
        <f>INDEX(Batting_data!E$2:E$100,MATCH($C3,Batting_data!$A$2:$A$100,0))</f>
        <v>0</v>
      </c>
      <c r="J3" s="362">
        <f>INDEX(Batting_data!F$2:F$100,MATCH($C3,Batting_data!$A$2:$A$100,0))</f>
        <v>15</v>
      </c>
      <c r="K3" s="362">
        <f>INDEX(Batting_data!G$2:G$100,MATCH($C3,Batting_data!$A$2:$A$100,0))</f>
        <v>22</v>
      </c>
      <c r="L3" s="362">
        <f>INDEX(Batting_data!H$2:H$100,MATCH($C3,Batting_data!$A$2:$A$100,0))</f>
        <v>54</v>
      </c>
      <c r="M3" s="362">
        <f>INDEX(Batting_data!I$2:I$100,MATCH($C3,Batting_data!$A$2:$A$100,0))</f>
        <v>49</v>
      </c>
      <c r="N3" s="362">
        <f>INDEX(Batting_data!J$2:J$100,MATCH($C3,Batting_data!$A$2:$A$100,0))</f>
        <v>0</v>
      </c>
      <c r="O3" s="362">
        <f>INDEX(Batting_data!K$2:K$100,MATCH($C3,Batting_data!$A$2:$A$100,0))</f>
        <v>46</v>
      </c>
      <c r="P3" s="362">
        <f>INDEX(Batting_data!L$2:L$100,MATCH($C3,Batting_data!$A$2:$A$100,0))</f>
        <v>41</v>
      </c>
      <c r="Q3" s="362">
        <f>INDEX(Batting_data!M$2:M$100,MATCH($C3,Batting_data!$A$2:$A$100,0))</f>
        <v>0</v>
      </c>
      <c r="R3" s="362">
        <f>INDEX(Batting_data!N$2:N$100,MATCH($C3,Batting_data!$A$2:$A$100,0))</f>
        <v>0</v>
      </c>
      <c r="S3" s="362">
        <f>INDEX(Batting_data!O$2:O$100,MATCH($C3,Batting_data!$A$2:$A$100,0))</f>
        <v>0</v>
      </c>
      <c r="T3" s="362">
        <f>INDEX(Batting_data!P$2:P$100,MATCH($C3,Batting_data!$A$2:$A$100,0))</f>
        <v>42</v>
      </c>
      <c r="U3" s="362">
        <f>INDEX(Batting_data!Q$2:Q$100,MATCH($C3,Batting_data!$A$2:$A$100,0))</f>
        <v>15</v>
      </c>
      <c r="V3" s="362">
        <f>INDEX(Batting_data!R$2:R$100,MATCH($C3,Batting_data!$A$2:$A$100,0))</f>
        <v>-7</v>
      </c>
      <c r="W3" s="362">
        <f>INDEX(Batting_data!S$2:S$100,MATCH($C3,Batting_data!$A$2:$A$100,0))</f>
        <v>0</v>
      </c>
      <c r="X3" s="362">
        <f>INDEX(Batting_data!T$2:T$100,MATCH($C3,Batting_data!$A$2:$A$100,0))</f>
        <v>60</v>
      </c>
      <c r="Y3" s="362">
        <f>INDEX(Batting_data!U$2:U$100,MATCH($C3,Batting_data!$A$2:$A$100,0))</f>
        <v>48</v>
      </c>
      <c r="Z3" s="362">
        <f>INDEX(Batting_data!V$2:V$100,MATCH($C3,Batting_data!$A$2:$A$100,0))</f>
        <v>0</v>
      </c>
      <c r="AA3" s="362">
        <f>INDEX(Batting_data!W$2:W$100,MATCH($C3,Batting_data!$A$2:$A$100,0))</f>
        <v>72</v>
      </c>
      <c r="AB3" s="362">
        <f>INDEX(Batting_data!X$2:X$100,MATCH($C3,Batting_data!$A$2:$A$100,0))</f>
        <v>0</v>
      </c>
      <c r="AC3" s="362">
        <f>INDEX(Batting_data!Y$2:Y$100,MATCH($C3,Batting_data!$A$2:$A$100,0))</f>
        <v>0</v>
      </c>
      <c r="AD3" s="362">
        <f>INDEX(Batting_data!Z$2:Z$100,MATCH($C3,Batting_data!$A$2:$A$100,0))</f>
        <v>0</v>
      </c>
      <c r="AE3" s="363">
        <f>INDEX(Batting_data!AA$2:AA$100,MATCH($C3,Batting_data!$A$2:$A$100,0))</f>
        <v>0</v>
      </c>
      <c r="AF3" s="350">
        <f>_xlfn.IFNA(INDEX(Bowling_data!B$2:B$100,MATCH($C3,Bowling_data!$A$2:$A$100,0)),0)</f>
        <v>0</v>
      </c>
      <c r="AG3" s="351">
        <f>_xlfn.IFNA(INDEX(Bowling_data!C$2:C$100,MATCH($C3,Bowling_data!$A$2:$A$100,0)),0)</f>
        <v>36</v>
      </c>
      <c r="AH3" s="351">
        <f>_xlfn.IFNA(INDEX(Bowling_data!D$2:D$100,MATCH($C3,Bowling_data!$A$2:$A$100,0)),0)</f>
        <v>0</v>
      </c>
      <c r="AI3" s="351">
        <f>_xlfn.IFNA(INDEX(Bowling_data!E$2:E$100,MATCH($C3,Bowling_data!$A$2:$A$100,0)),0)</f>
        <v>17.399999999999999</v>
      </c>
      <c r="AJ3" s="351">
        <f>_xlfn.IFNA(INDEX(Bowling_data!F$2:F$100,MATCH($C3,Bowling_data!$A$2:$A$100,0)),0)</f>
        <v>14.8</v>
      </c>
      <c r="AK3" s="351">
        <f>_xlfn.IFNA(INDEX(Bowling_data!G$2:G$100,MATCH($C3,Bowling_data!$A$2:$A$100,0)),0)</f>
        <v>56.8</v>
      </c>
      <c r="AL3" s="351">
        <f>_xlfn.IFNA(INDEX(Bowling_data!H$2:H$100,MATCH($C3,Bowling_data!$A$2:$A$100,0)),0)</f>
        <v>10.199999999999999</v>
      </c>
      <c r="AM3" s="351">
        <f>_xlfn.IFNA(INDEX(Bowling_data!I$2:I$100,MATCH($C3,Bowling_data!$A$2:$A$100,0)),0)</f>
        <v>15.8</v>
      </c>
      <c r="AN3" s="351">
        <f>_xlfn.IFNA(INDEX(Bowling_data!J$2:J$100,MATCH($C3,Bowling_data!$A$2:$A$100,0)),0)</f>
        <v>0</v>
      </c>
      <c r="AO3" s="351">
        <f>_xlfn.IFNA(INDEX(Bowling_data!K$2:K$100,MATCH($C3,Bowling_data!$A$2:$A$100,0)),0)</f>
        <v>0</v>
      </c>
      <c r="AP3" s="351">
        <f>_xlfn.IFNA(INDEX(Bowling_data!L$2:L$100,MATCH($C3,Bowling_data!$A$2:$A$100,0)),0)</f>
        <v>-2.8</v>
      </c>
      <c r="AQ3" s="351">
        <f>_xlfn.IFNA(INDEX(Bowling_data!M$2:M$100,MATCH($C3,Bowling_data!$A$2:$A$100,0)),0)</f>
        <v>0</v>
      </c>
      <c r="AR3" s="351">
        <f>_xlfn.IFNA(INDEX(Bowling_data!N$2:N$100,MATCH($C3,Bowling_data!$A$2:$A$100,0)),0)</f>
        <v>0</v>
      </c>
      <c r="AS3" s="351">
        <f>_xlfn.IFNA(INDEX(Bowling_data!O$2:O$100,MATCH($C3,Bowling_data!$A$2:$A$100,0)),0)</f>
        <v>0</v>
      </c>
      <c r="AT3" s="351">
        <f>_xlfn.IFNA(INDEX(Bowling_data!P$2:P$100,MATCH($C3,Bowling_data!$A$2:$A$100,0)),0)</f>
        <v>39.4</v>
      </c>
      <c r="AU3" s="351">
        <f>_xlfn.IFNA(INDEX(Bowling_data!Q$2:Q$100,MATCH($C3,Bowling_data!$A$2:$A$100,0)),0)</f>
        <v>-14.4</v>
      </c>
      <c r="AV3" s="351">
        <f>_xlfn.IFNA(INDEX(Bowling_data!R$2:R$100,MATCH($C3,Bowling_data!$A$2:$A$100,0)),0)</f>
        <v>16.8</v>
      </c>
      <c r="AW3" s="351">
        <f>_xlfn.IFNA(INDEX(Bowling_data!S$2:S$100,MATCH($C3,Bowling_data!$A$2:$A$100,0)),0)</f>
        <v>0</v>
      </c>
      <c r="AX3" s="351">
        <f>_xlfn.IFNA(INDEX(Bowling_data!T$2:T$100,MATCH($C3,Bowling_data!$A$2:$A$100,0)),0)</f>
        <v>-1.4</v>
      </c>
      <c r="AY3" s="351">
        <f>_xlfn.IFNA(INDEX(Bowling_data!U$2:U$100,MATCH($C3,Bowling_data!$A$2:$A$100,0)),0)</f>
        <v>77</v>
      </c>
      <c r="AZ3" s="351">
        <f>_xlfn.IFNA(INDEX(Bowling_data!V$2:V$100,MATCH($C3,Bowling_data!$A$2:$A$100,0)),0)</f>
        <v>8.4</v>
      </c>
      <c r="BA3" s="351">
        <f>_xlfn.IFNA(INDEX(Bowling_data!W$2:W$100,MATCH($C3,Bowling_data!$A$2:$A$100,0)),0)</f>
        <v>11.8</v>
      </c>
      <c r="BB3" s="351">
        <f>_xlfn.IFNA(INDEX(Bowling_data!X$2:X$100,MATCH($C3,Bowling_data!$A$2:$A$100,0)),0)</f>
        <v>0</v>
      </c>
      <c r="BC3" s="351">
        <f>_xlfn.IFNA(INDEX(Bowling_data!Y$2:Y$100,MATCH($C3,Bowling_data!$A$2:$A$100,0)),0)</f>
        <v>0</v>
      </c>
      <c r="BD3" s="351">
        <f>_xlfn.IFNA(INDEX(Bowling_data!Z$2:Z$100,MATCH($C3,Bowling_data!$A$2:$A$100,0)),0)</f>
        <v>18.8</v>
      </c>
      <c r="BE3" s="351">
        <f>_xlfn.IFNA(INDEX(Bowling_data!AA$2:AA$100,MATCH($C3,Bowling_data!$A$2:$A$100,0)),0)</f>
        <v>0</v>
      </c>
      <c r="BF3" s="350">
        <f>_xlfn.IFNA(INDEX(Fielding_data!B$2:B$100,MATCH($C3,Fielding_data!$A$2:$A$100,0)),0)</f>
        <v>0</v>
      </c>
      <c r="BG3" s="351">
        <f>_xlfn.IFNA(INDEX(Fielding_data!C$2:C$100,MATCH($C3,Fielding_data!$A$2:$A$100,0)),0)</f>
        <v>0</v>
      </c>
      <c r="BH3" s="351">
        <f>_xlfn.IFNA(INDEX(Fielding_data!D$2:D$100,MATCH($C3,Fielding_data!$A$2:$A$100,0)),0)</f>
        <v>0</v>
      </c>
      <c r="BI3" s="351">
        <f>_xlfn.IFNA(INDEX(Fielding_data!E$2:E$100,MATCH($C3,Fielding_data!$A$2:$A$100,0)),0)</f>
        <v>0</v>
      </c>
      <c r="BJ3" s="351">
        <f>_xlfn.IFNA(INDEX(Fielding_data!F$2:F$100,MATCH($C3,Fielding_data!$A$2:$A$100,0)),0)</f>
        <v>0</v>
      </c>
      <c r="BK3" s="351">
        <f>_xlfn.IFNA(INDEX(Fielding_data!G$2:G$100,MATCH($C3,Fielding_data!$A$2:$A$100,0)),0)</f>
        <v>0</v>
      </c>
      <c r="BL3" s="351">
        <f>_xlfn.IFNA(INDEX(Fielding_data!H$2:H$100,MATCH($C3,Fielding_data!$A$2:$A$100,0)),0)</f>
        <v>0</v>
      </c>
      <c r="BM3" s="351">
        <f>_xlfn.IFNA(INDEX(Fielding_data!I$2:I$100,MATCH($C3,Fielding_data!$A$2:$A$100,0)),0)</f>
        <v>0</v>
      </c>
      <c r="BN3" s="351">
        <f>_xlfn.IFNA(INDEX(Fielding_data!J$2:J$100,MATCH($C3,Fielding_data!$A$2:$A$100,0)),0)</f>
        <v>0</v>
      </c>
      <c r="BO3" s="351">
        <f>_xlfn.IFNA(INDEX(Fielding_data!K$2:K$100,MATCH($C3,Fielding_data!$A$2:$A$100,0)),0)</f>
        <v>8</v>
      </c>
      <c r="BP3" s="351">
        <f>_xlfn.IFNA(INDEX(Fielding_data!L$2:L$100,MATCH($C3,Fielding_data!$A$2:$A$100,0)),0)</f>
        <v>0</v>
      </c>
      <c r="BQ3" s="351">
        <f>_xlfn.IFNA(INDEX(Fielding_data!M$2:M$100,MATCH($C3,Fielding_data!$A$2:$A$100,0)),0)</f>
        <v>0</v>
      </c>
      <c r="BR3" s="351">
        <f>_xlfn.IFNA(INDEX(Fielding_data!N$2:N$100,MATCH($C3,Fielding_data!$A$2:$A$100,0)),0)</f>
        <v>0</v>
      </c>
      <c r="BS3" s="351">
        <f>_xlfn.IFNA(INDEX(Fielding_data!O$2:O$100,MATCH($C3,Fielding_data!$A$2:$A$100,0)),0)</f>
        <v>0</v>
      </c>
      <c r="BT3" s="351">
        <f>_xlfn.IFNA(INDEX(Fielding_data!P$2:P$100,MATCH($C3,Fielding_data!$A$2:$A$100,0)),0)</f>
        <v>8</v>
      </c>
      <c r="BU3" s="351">
        <f>_xlfn.IFNA(INDEX(Fielding_data!Q$2:Q$100,MATCH($C3,Fielding_data!$A$2:$A$100,0)),0)</f>
        <v>0</v>
      </c>
      <c r="BV3" s="351">
        <f>_xlfn.IFNA(INDEX(Fielding_data!R$2:R$100,MATCH($C3,Fielding_data!$A$2:$A$100,0)),0)</f>
        <v>8</v>
      </c>
      <c r="BW3" s="351">
        <f>_xlfn.IFNA(INDEX(Fielding_data!S$2:S$100,MATCH($C3,Fielding_data!$A$2:$A$100,0)),0)</f>
        <v>8</v>
      </c>
      <c r="BX3" s="351">
        <f>_xlfn.IFNA(INDEX(Fielding_data!T$2:T$100,MATCH($C3,Fielding_data!$A$2:$A$100,0)),0)</f>
        <v>0</v>
      </c>
      <c r="BY3" s="351">
        <f>_xlfn.IFNA(INDEX(Fielding_data!U$2:U$100,MATCH($C3,Fielding_data!$A$2:$A$100,0)),0)</f>
        <v>0</v>
      </c>
      <c r="BZ3" s="351">
        <f>_xlfn.IFNA(INDEX(Fielding_data!V$2:V$100,MATCH($C3,Fielding_data!$A$2:$A$100,0)),0)</f>
        <v>8</v>
      </c>
      <c r="CA3" s="351">
        <f>_xlfn.IFNA(INDEX(Fielding_data!W$2:W$100,MATCH($C3,Fielding_data!$A$2:$A$100,0)),0)</f>
        <v>0</v>
      </c>
      <c r="CB3" s="351">
        <f>_xlfn.IFNA(INDEX(Fielding_data!X$2:X$100,MATCH($C3,Fielding_data!$A$2:$A$100,0)),0)</f>
        <v>0</v>
      </c>
      <c r="CC3" s="351">
        <f>_xlfn.IFNA(INDEX(Fielding_data!Y$2:Y$100,MATCH($C3,Fielding_data!$A$2:$A$100,0)),0)</f>
        <v>0</v>
      </c>
      <c r="CD3" s="351">
        <f>_xlfn.IFNA(INDEX(Fielding_data!Z$2:Z$100,MATCH($C3,Fielding_data!$A$2:$A$100,0)),0)</f>
        <v>8</v>
      </c>
      <c r="CE3" s="351">
        <f>_xlfn.IFNA(INDEX(Fielding_data!AA$2:AA$100,MATCH($C3,Fielding_data!$A$2:$A$100,0)),0)</f>
        <v>0</v>
      </c>
      <c r="CF3" s="350">
        <f t="shared" ref="CF3" si="0">+BF3+AF3+F3</f>
        <v>0</v>
      </c>
      <c r="CG3" s="351">
        <f t="shared" ref="CG3" si="1">+BG3+AG3+G3</f>
        <v>31</v>
      </c>
      <c r="CH3" s="351">
        <f t="shared" ref="CH3" si="2">+BH3+AH3+H3</f>
        <v>0</v>
      </c>
      <c r="CI3" s="351">
        <f t="shared" ref="CI3" si="3">+BI3+AI3+I3</f>
        <v>17.399999999999999</v>
      </c>
      <c r="CJ3" s="351">
        <f t="shared" ref="CJ3" si="4">+BJ3+AJ3+J3</f>
        <v>29.8</v>
      </c>
      <c r="CK3" s="351">
        <f t="shared" ref="CK3" si="5">+BK3+AK3+K3</f>
        <v>78.8</v>
      </c>
      <c r="CL3" s="351">
        <f t="shared" ref="CL3" si="6">+BL3+AL3+L3</f>
        <v>64.2</v>
      </c>
      <c r="CM3" s="351">
        <f t="shared" ref="CM3" si="7">+BM3+AM3+M3</f>
        <v>64.8</v>
      </c>
      <c r="CN3" s="351">
        <f t="shared" ref="CN3" si="8">+BN3+AN3+N3</f>
        <v>0</v>
      </c>
      <c r="CO3" s="351">
        <f t="shared" ref="CO3" si="9">+BO3+AO3+O3</f>
        <v>54</v>
      </c>
      <c r="CP3" s="351">
        <f t="shared" ref="CP3" si="10">+BP3+AP3+P3</f>
        <v>38.200000000000003</v>
      </c>
      <c r="CQ3" s="351">
        <f t="shared" ref="CQ3" si="11">+BQ3+AQ3+Q3</f>
        <v>0</v>
      </c>
      <c r="CR3" s="351">
        <f t="shared" ref="CR3" si="12">+BR3+AR3+R3</f>
        <v>0</v>
      </c>
      <c r="CS3" s="351">
        <f t="shared" ref="CS3" si="13">+BS3+AS3+S3</f>
        <v>0</v>
      </c>
      <c r="CT3" s="351">
        <f t="shared" ref="CT3" si="14">+BT3+AT3+T3</f>
        <v>89.4</v>
      </c>
      <c r="CU3" s="351">
        <f t="shared" ref="CU3" si="15">+BU3+AU3+U3</f>
        <v>0.59999999999999964</v>
      </c>
      <c r="CV3" s="351">
        <f t="shared" ref="CV3" si="16">+BV3+AV3+V3</f>
        <v>17.8</v>
      </c>
      <c r="CW3" s="351">
        <f t="shared" ref="CW3" si="17">+BW3+AW3+W3</f>
        <v>8</v>
      </c>
      <c r="CX3" s="351">
        <f t="shared" ref="CX3" si="18">+BX3+AX3+X3</f>
        <v>58.6</v>
      </c>
      <c r="CY3" s="351">
        <f t="shared" ref="CY3" si="19">+BY3+AY3+Y3</f>
        <v>125</v>
      </c>
      <c r="CZ3" s="351">
        <f t="shared" ref="CZ3" si="20">+BZ3+AZ3+Z3</f>
        <v>16.399999999999999</v>
      </c>
      <c r="DA3" s="351">
        <f t="shared" ref="DA3" si="21">+CA3+BA3+AA3</f>
        <v>83.8</v>
      </c>
      <c r="DB3" s="351">
        <f t="shared" ref="DB3" si="22">+CB3+BB3+AB3</f>
        <v>0</v>
      </c>
      <c r="DC3" s="351">
        <f t="shared" ref="DC3" si="23">+CC3+BC3+AC3</f>
        <v>0</v>
      </c>
      <c r="DD3" s="351">
        <f t="shared" ref="DD3" si="24">+CD3+BD3+AD3</f>
        <v>26.8</v>
      </c>
      <c r="DE3" s="352">
        <f t="shared" ref="DE3" si="25">+CE3+BE3+AE3</f>
        <v>0</v>
      </c>
      <c r="DF3" s="350">
        <f>+CF3</f>
        <v>0</v>
      </c>
      <c r="DG3" s="351">
        <f>+DF3+CG3</f>
        <v>31</v>
      </c>
      <c r="DH3" s="351">
        <f>+DG3+CH3</f>
        <v>31</v>
      </c>
      <c r="DI3" s="351">
        <f t="shared" ref="DI3:EB3" si="26">+DH3+CI3</f>
        <v>48.4</v>
      </c>
      <c r="DJ3" s="351">
        <f t="shared" si="26"/>
        <v>78.2</v>
      </c>
      <c r="DK3" s="351">
        <f t="shared" si="26"/>
        <v>157</v>
      </c>
      <c r="DL3" s="351">
        <f t="shared" si="26"/>
        <v>221.2</v>
      </c>
      <c r="DM3" s="351">
        <f t="shared" si="26"/>
        <v>286</v>
      </c>
      <c r="DN3" s="351">
        <f t="shared" si="26"/>
        <v>286</v>
      </c>
      <c r="DO3" s="351">
        <f t="shared" si="26"/>
        <v>340</v>
      </c>
      <c r="DP3" s="351">
        <f t="shared" si="26"/>
        <v>378.2</v>
      </c>
      <c r="DQ3" s="351">
        <f t="shared" si="26"/>
        <v>378.2</v>
      </c>
      <c r="DR3" s="351">
        <f t="shared" si="26"/>
        <v>378.2</v>
      </c>
      <c r="DS3" s="351">
        <f t="shared" si="26"/>
        <v>378.2</v>
      </c>
      <c r="DT3" s="351">
        <f t="shared" si="26"/>
        <v>467.6</v>
      </c>
      <c r="DU3" s="351">
        <f t="shared" si="26"/>
        <v>468.20000000000005</v>
      </c>
      <c r="DV3" s="351">
        <f t="shared" si="26"/>
        <v>486.00000000000006</v>
      </c>
      <c r="DW3" s="351">
        <f t="shared" si="26"/>
        <v>494.00000000000006</v>
      </c>
      <c r="DX3" s="351">
        <f t="shared" si="26"/>
        <v>552.6</v>
      </c>
      <c r="DY3" s="351">
        <f t="shared" si="26"/>
        <v>677.6</v>
      </c>
      <c r="DZ3" s="351">
        <f t="shared" si="26"/>
        <v>694</v>
      </c>
      <c r="EA3" s="351">
        <f t="shared" si="26"/>
        <v>777.8</v>
      </c>
      <c r="EB3" s="351">
        <f t="shared" si="26"/>
        <v>777.8</v>
      </c>
      <c r="EC3" s="351">
        <f t="shared" ref="EC3:EE3" si="27">+EB3+DC3</f>
        <v>777.8</v>
      </c>
      <c r="ED3" s="351">
        <f t="shared" si="27"/>
        <v>804.59999999999991</v>
      </c>
      <c r="EE3" s="352">
        <f t="shared" si="27"/>
        <v>804.59999999999991</v>
      </c>
      <c r="EF3" s="361" t="str">
        <f t="shared" ref="EF3:EZ3" si="28">IF(DF3&lt;&gt;0,RANK(DF3,DF$3:DF$50),"-")</f>
        <v>-</v>
      </c>
      <c r="EG3" s="362">
        <f t="shared" si="28"/>
        <v>12</v>
      </c>
      <c r="EH3" s="362">
        <f t="shared" si="28"/>
        <v>13</v>
      </c>
      <c r="EI3" s="362">
        <f t="shared" si="28"/>
        <v>11</v>
      </c>
      <c r="EJ3" s="362">
        <f t="shared" si="28"/>
        <v>7</v>
      </c>
      <c r="EK3" s="362">
        <f t="shared" si="28"/>
        <v>3</v>
      </c>
      <c r="EL3" s="362">
        <f t="shared" si="28"/>
        <v>2</v>
      </c>
      <c r="EM3" s="362">
        <f t="shared" si="28"/>
        <v>1</v>
      </c>
      <c r="EN3" s="362">
        <f t="shared" si="28"/>
        <v>1</v>
      </c>
      <c r="EO3" s="362">
        <f t="shared" si="28"/>
        <v>1</v>
      </c>
      <c r="EP3" s="362">
        <f t="shared" si="28"/>
        <v>1</v>
      </c>
      <c r="EQ3" s="362">
        <f t="shared" si="28"/>
        <v>1</v>
      </c>
      <c r="ER3" s="362">
        <f t="shared" si="28"/>
        <v>1</v>
      </c>
      <c r="ES3" s="362">
        <f t="shared" si="28"/>
        <v>1</v>
      </c>
      <c r="ET3" s="362">
        <f t="shared" si="28"/>
        <v>1</v>
      </c>
      <c r="EU3" s="362">
        <f t="shared" si="28"/>
        <v>1</v>
      </c>
      <c r="EV3" s="362">
        <f t="shared" si="28"/>
        <v>1</v>
      </c>
      <c r="EW3" s="362">
        <f t="shared" si="28"/>
        <v>1</v>
      </c>
      <c r="EX3" s="362">
        <f t="shared" si="28"/>
        <v>1</v>
      </c>
      <c r="EY3" s="362">
        <f t="shared" si="28"/>
        <v>1</v>
      </c>
      <c r="EZ3" s="362">
        <f t="shared" si="28"/>
        <v>1</v>
      </c>
      <c r="FA3" s="362">
        <f>IF(EA3&lt;&gt;0,RANK(EA3,EA$3:EA$50),"-")</f>
        <v>1</v>
      </c>
      <c r="FB3" s="362">
        <f>IF(EB3&lt;&gt;0,RANK(EB3,EB$3:EB$50),"-")</f>
        <v>1</v>
      </c>
      <c r="FC3" s="362">
        <f>IF(EC3&lt;&gt;0,RANK(EC3,EC$3:EC$50),"-")</f>
        <v>1</v>
      </c>
      <c r="FD3" s="362">
        <f>IF(ED3&lt;&gt;0,RANK(ED3,ED$3:ED$50),"-")</f>
        <v>1</v>
      </c>
      <c r="FE3" s="363">
        <f>IF(EE3&lt;&gt;0,RANK(EE3,EE$3:EE$50),"-")</f>
        <v>1</v>
      </c>
    </row>
    <row r="4" spans="1:161" x14ac:dyDescent="0.2">
      <c r="A4" s="119"/>
      <c r="B4" s="157">
        <f t="shared" ref="B4:B50" si="29">B3+1</f>
        <v>2</v>
      </c>
      <c r="C4" s="158" t="str">
        <f>'Club Champion'!C5</f>
        <v>HOAR, Carl</v>
      </c>
      <c r="D4" s="159" t="str">
        <f>'Club Champion'!D5</f>
        <v>(ENG)</v>
      </c>
      <c r="E4" s="359">
        <f>IF(ISNA(VLOOKUP($C4,Batting!$B$2:$M$85,3,FALSE)),0,(VLOOKUP($C4,Batting!$B$2:$M$85,3,FALSE)))</f>
        <v>23</v>
      </c>
      <c r="F4" s="364">
        <f>INDEX(Batting_data!B$2:B$100,MATCH($C4,Batting_data!$A$2:$A$100,0))</f>
        <v>0</v>
      </c>
      <c r="G4" s="365">
        <f>INDEX(Batting_data!C$2:C$100,MATCH($C4,Batting_data!$A$2:$A$100,0))</f>
        <v>38</v>
      </c>
      <c r="H4" s="365">
        <f>INDEX(Batting_data!D$2:D$100,MATCH($C4,Batting_data!$A$2:$A$100,0))</f>
        <v>16</v>
      </c>
      <c r="I4" s="365">
        <f>INDEX(Batting_data!E$2:E$100,MATCH($C4,Batting_data!$A$2:$A$100,0))</f>
        <v>36</v>
      </c>
      <c r="J4" s="365">
        <f>INDEX(Batting_data!F$2:F$100,MATCH($C4,Batting_data!$A$2:$A$100,0))</f>
        <v>16</v>
      </c>
      <c r="K4" s="365">
        <f>INDEX(Batting_data!G$2:G$100,MATCH($C4,Batting_data!$A$2:$A$100,0))</f>
        <v>40</v>
      </c>
      <c r="L4" s="365">
        <f>INDEX(Batting_data!H$2:H$100,MATCH($C4,Batting_data!$A$2:$A$100,0))</f>
        <v>69</v>
      </c>
      <c r="M4" s="365">
        <f>INDEX(Batting_data!I$2:I$100,MATCH($C4,Batting_data!$A$2:$A$100,0))</f>
        <v>-2</v>
      </c>
      <c r="N4" s="365">
        <f>INDEX(Batting_data!J$2:J$100,MATCH($C4,Batting_data!$A$2:$A$100,0))</f>
        <v>12</v>
      </c>
      <c r="O4" s="365">
        <f>INDEX(Batting_data!K$2:K$100,MATCH($C4,Batting_data!$A$2:$A$100,0))</f>
        <v>1</v>
      </c>
      <c r="P4" s="365">
        <f>INDEX(Batting_data!L$2:L$100,MATCH($C4,Batting_data!$A$2:$A$100,0))</f>
        <v>58</v>
      </c>
      <c r="Q4" s="365">
        <f>INDEX(Batting_data!M$2:M$100,MATCH($C4,Batting_data!$A$2:$A$100,0))</f>
        <v>-1</v>
      </c>
      <c r="R4" s="365">
        <f>INDEX(Batting_data!N$2:N$100,MATCH($C4,Batting_data!$A$2:$A$100,0))</f>
        <v>1</v>
      </c>
      <c r="S4" s="365">
        <f>INDEX(Batting_data!O$2:O$100,MATCH($C4,Batting_data!$A$2:$A$100,0))</f>
        <v>0</v>
      </c>
      <c r="T4" s="365">
        <f>INDEX(Batting_data!P$2:P$100,MATCH($C4,Batting_data!$A$2:$A$100,0))</f>
        <v>12</v>
      </c>
      <c r="U4" s="365">
        <f>INDEX(Batting_data!Q$2:Q$100,MATCH($C4,Batting_data!$A$2:$A$100,0))</f>
        <v>41</v>
      </c>
      <c r="V4" s="365">
        <f>INDEX(Batting_data!R$2:R$100,MATCH($C4,Batting_data!$A$2:$A$100,0))</f>
        <v>22</v>
      </c>
      <c r="W4" s="365">
        <f>INDEX(Batting_data!S$2:S$100,MATCH($C4,Batting_data!$A$2:$A$100,0))</f>
        <v>46</v>
      </c>
      <c r="X4" s="365">
        <f>INDEX(Batting_data!T$2:T$100,MATCH($C4,Batting_data!$A$2:$A$100,0))</f>
        <v>-1</v>
      </c>
      <c r="Y4" s="365">
        <f>INDEX(Batting_data!U$2:U$100,MATCH($C4,Batting_data!$A$2:$A$100,0))</f>
        <v>11</v>
      </c>
      <c r="Z4" s="365">
        <f>INDEX(Batting_data!V$2:V$100,MATCH($C4,Batting_data!$A$2:$A$100,0))</f>
        <v>69</v>
      </c>
      <c r="AA4" s="365">
        <f>INDEX(Batting_data!W$2:W$100,MATCH($C4,Batting_data!$A$2:$A$100,0))</f>
        <v>56</v>
      </c>
      <c r="AB4" s="365">
        <f>INDEX(Batting_data!X$2:X$100,MATCH($C4,Batting_data!$A$2:$A$100,0))</f>
        <v>22</v>
      </c>
      <c r="AC4" s="365">
        <f>INDEX(Batting_data!Y$2:Y$100,MATCH($C4,Batting_data!$A$2:$A$100,0))</f>
        <v>65</v>
      </c>
      <c r="AD4" s="365">
        <f>INDEX(Batting_data!Z$2:Z$100,MATCH($C4,Batting_data!$A$2:$A$100,0))</f>
        <v>19</v>
      </c>
      <c r="AE4" s="366">
        <f>INDEX(Batting_data!AA$2:AA$100,MATCH($C4,Batting_data!$A$2:$A$100,0))</f>
        <v>0</v>
      </c>
      <c r="AF4" s="353">
        <f>_xlfn.IFNA(INDEX(Bowling_data!B$2:B$100,MATCH($C4,Bowling_data!$A$2:$A$100,0)),0)</f>
        <v>0</v>
      </c>
      <c r="AG4" s="354">
        <f>_xlfn.IFNA(INDEX(Bowling_data!C$2:C$100,MATCH($C4,Bowling_data!$A$2:$A$100,0)),0)</f>
        <v>0</v>
      </c>
      <c r="AH4" s="354">
        <f>_xlfn.IFNA(INDEX(Bowling_data!D$2:D$100,MATCH($C4,Bowling_data!$A$2:$A$100,0)),0)</f>
        <v>0</v>
      </c>
      <c r="AI4" s="354">
        <f>_xlfn.IFNA(INDEX(Bowling_data!E$2:E$100,MATCH($C4,Bowling_data!$A$2:$A$100,0)),0)</f>
        <v>0</v>
      </c>
      <c r="AJ4" s="354">
        <f>_xlfn.IFNA(INDEX(Bowling_data!F$2:F$100,MATCH($C4,Bowling_data!$A$2:$A$100,0)),0)</f>
        <v>0</v>
      </c>
      <c r="AK4" s="354">
        <f>_xlfn.IFNA(INDEX(Bowling_data!G$2:G$100,MATCH($C4,Bowling_data!$A$2:$A$100,0)),0)</f>
        <v>0</v>
      </c>
      <c r="AL4" s="354">
        <f>_xlfn.IFNA(INDEX(Bowling_data!H$2:H$100,MATCH($C4,Bowling_data!$A$2:$A$100,0)),0)</f>
        <v>0</v>
      </c>
      <c r="AM4" s="354">
        <f>_xlfn.IFNA(INDEX(Bowling_data!I$2:I$100,MATCH($C4,Bowling_data!$A$2:$A$100,0)),0)</f>
        <v>17.399999999999999</v>
      </c>
      <c r="AN4" s="354">
        <f>_xlfn.IFNA(INDEX(Bowling_data!J$2:J$100,MATCH($C4,Bowling_data!$A$2:$A$100,0)),0)</f>
        <v>0</v>
      </c>
      <c r="AO4" s="354">
        <f>_xlfn.IFNA(INDEX(Bowling_data!K$2:K$100,MATCH($C4,Bowling_data!$A$2:$A$100,0)),0)</f>
        <v>0</v>
      </c>
      <c r="AP4" s="354">
        <f>_xlfn.IFNA(INDEX(Bowling_data!L$2:L$100,MATCH($C4,Bowling_data!$A$2:$A$100,0)),0)</f>
        <v>0</v>
      </c>
      <c r="AQ4" s="354">
        <f>_xlfn.IFNA(INDEX(Bowling_data!M$2:M$100,MATCH($C4,Bowling_data!$A$2:$A$100,0)),0)</f>
        <v>0</v>
      </c>
      <c r="AR4" s="354">
        <f>_xlfn.IFNA(INDEX(Bowling_data!N$2:N$100,MATCH($C4,Bowling_data!$A$2:$A$100,0)),0)</f>
        <v>0</v>
      </c>
      <c r="AS4" s="354">
        <f>_xlfn.IFNA(INDEX(Bowling_data!O$2:O$100,MATCH($C4,Bowling_data!$A$2:$A$100,0)),0)</f>
        <v>0</v>
      </c>
      <c r="AT4" s="354">
        <f>_xlfn.IFNA(INDEX(Bowling_data!P$2:P$100,MATCH($C4,Bowling_data!$A$2:$A$100,0)),0)</f>
        <v>0</v>
      </c>
      <c r="AU4" s="354">
        <f>_xlfn.IFNA(INDEX(Bowling_data!Q$2:Q$100,MATCH($C4,Bowling_data!$A$2:$A$100,0)),0)</f>
        <v>-9.1999999999999993</v>
      </c>
      <c r="AV4" s="354">
        <f>_xlfn.IFNA(INDEX(Bowling_data!R$2:R$100,MATCH($C4,Bowling_data!$A$2:$A$100,0)),0)</f>
        <v>0</v>
      </c>
      <c r="AW4" s="354">
        <f>_xlfn.IFNA(INDEX(Bowling_data!S$2:S$100,MATCH($C4,Bowling_data!$A$2:$A$100,0)),0)</f>
        <v>0</v>
      </c>
      <c r="AX4" s="354">
        <f>_xlfn.IFNA(INDEX(Bowling_data!T$2:T$100,MATCH($C4,Bowling_data!$A$2:$A$100,0)),0)</f>
        <v>19.2</v>
      </c>
      <c r="AY4" s="354">
        <f>_xlfn.IFNA(INDEX(Bowling_data!U$2:U$100,MATCH($C4,Bowling_data!$A$2:$A$100,0)),0)</f>
        <v>0</v>
      </c>
      <c r="AZ4" s="354">
        <f>_xlfn.IFNA(INDEX(Bowling_data!V$2:V$100,MATCH($C4,Bowling_data!$A$2:$A$100,0)),0)</f>
        <v>-4.2</v>
      </c>
      <c r="BA4" s="354">
        <f>_xlfn.IFNA(INDEX(Bowling_data!W$2:W$100,MATCH($C4,Bowling_data!$A$2:$A$100,0)),0)</f>
        <v>0</v>
      </c>
      <c r="BB4" s="354">
        <f>_xlfn.IFNA(INDEX(Bowling_data!X$2:X$100,MATCH($C4,Bowling_data!$A$2:$A$100,0)),0)</f>
        <v>17</v>
      </c>
      <c r="BC4" s="354">
        <f>_xlfn.IFNA(INDEX(Bowling_data!Y$2:Y$100,MATCH($C4,Bowling_data!$A$2:$A$100,0)),0)</f>
        <v>-2.6</v>
      </c>
      <c r="BD4" s="354">
        <f>_xlfn.IFNA(INDEX(Bowling_data!Z$2:Z$100,MATCH($C4,Bowling_data!$A$2:$A$100,0)),0)</f>
        <v>0</v>
      </c>
      <c r="BE4" s="354">
        <f>_xlfn.IFNA(INDEX(Bowling_data!AA$2:AA$100,MATCH($C4,Bowling_data!$A$2:$A$100,0)),0)</f>
        <v>0</v>
      </c>
      <c r="BF4" s="353">
        <f>_xlfn.IFNA(INDEX(Fielding_data!B$2:B$100,MATCH($C4,Fielding_data!$A$2:$A$100,0)),0)</f>
        <v>0</v>
      </c>
      <c r="BG4" s="354">
        <f>_xlfn.IFNA(INDEX(Fielding_data!C$2:C$100,MATCH($C4,Fielding_data!$A$2:$A$100,0)),0)</f>
        <v>0</v>
      </c>
      <c r="BH4" s="354">
        <f>_xlfn.IFNA(INDEX(Fielding_data!D$2:D$100,MATCH($C4,Fielding_data!$A$2:$A$100,0)),0)</f>
        <v>16</v>
      </c>
      <c r="BI4" s="354">
        <f>_xlfn.IFNA(INDEX(Fielding_data!E$2:E$100,MATCH($C4,Fielding_data!$A$2:$A$100,0)),0)</f>
        <v>0</v>
      </c>
      <c r="BJ4" s="354">
        <f>_xlfn.IFNA(INDEX(Fielding_data!F$2:F$100,MATCH($C4,Fielding_data!$A$2:$A$100,0)),0)</f>
        <v>0</v>
      </c>
      <c r="BK4" s="354">
        <f>_xlfn.IFNA(INDEX(Fielding_data!G$2:G$100,MATCH($C4,Fielding_data!$A$2:$A$100,0)),0)</f>
        <v>0</v>
      </c>
      <c r="BL4" s="354">
        <f>_xlfn.IFNA(INDEX(Fielding_data!H$2:H$100,MATCH($C4,Fielding_data!$A$2:$A$100,0)),0)</f>
        <v>0</v>
      </c>
      <c r="BM4" s="354">
        <f>_xlfn.IFNA(INDEX(Fielding_data!I$2:I$100,MATCH($C4,Fielding_data!$A$2:$A$100,0)),0)</f>
        <v>8</v>
      </c>
      <c r="BN4" s="354">
        <f>_xlfn.IFNA(INDEX(Fielding_data!J$2:J$100,MATCH($C4,Fielding_data!$A$2:$A$100,0)),0)</f>
        <v>8</v>
      </c>
      <c r="BO4" s="354">
        <f>_xlfn.IFNA(INDEX(Fielding_data!K$2:K$100,MATCH($C4,Fielding_data!$A$2:$A$100,0)),0)</f>
        <v>0</v>
      </c>
      <c r="BP4" s="354">
        <f>_xlfn.IFNA(INDEX(Fielding_data!L$2:L$100,MATCH($C4,Fielding_data!$A$2:$A$100,0)),0)</f>
        <v>0</v>
      </c>
      <c r="BQ4" s="354">
        <f>_xlfn.IFNA(INDEX(Fielding_data!M$2:M$100,MATCH($C4,Fielding_data!$A$2:$A$100,0)),0)</f>
        <v>0</v>
      </c>
      <c r="BR4" s="354">
        <f>_xlfn.IFNA(INDEX(Fielding_data!N$2:N$100,MATCH($C4,Fielding_data!$A$2:$A$100,0)),0)</f>
        <v>16</v>
      </c>
      <c r="BS4" s="354">
        <f>_xlfn.IFNA(INDEX(Fielding_data!O$2:O$100,MATCH($C4,Fielding_data!$A$2:$A$100,0)),0)</f>
        <v>0</v>
      </c>
      <c r="BT4" s="354">
        <f>_xlfn.IFNA(INDEX(Fielding_data!P$2:P$100,MATCH($C4,Fielding_data!$A$2:$A$100,0)),0)</f>
        <v>8</v>
      </c>
      <c r="BU4" s="354">
        <f>_xlfn.IFNA(INDEX(Fielding_data!Q$2:Q$100,MATCH($C4,Fielding_data!$A$2:$A$100,0)),0)</f>
        <v>0</v>
      </c>
      <c r="BV4" s="354">
        <f>_xlfn.IFNA(INDEX(Fielding_data!R$2:R$100,MATCH($C4,Fielding_data!$A$2:$A$100,0)),0)</f>
        <v>0</v>
      </c>
      <c r="BW4" s="354">
        <f>_xlfn.IFNA(INDEX(Fielding_data!S$2:S$100,MATCH($C4,Fielding_data!$A$2:$A$100,0)),0)</f>
        <v>0</v>
      </c>
      <c r="BX4" s="354">
        <f>_xlfn.IFNA(INDEX(Fielding_data!T$2:T$100,MATCH($C4,Fielding_data!$A$2:$A$100,0)),0)</f>
        <v>0</v>
      </c>
      <c r="BY4" s="354">
        <f>_xlfn.IFNA(INDEX(Fielding_data!U$2:U$100,MATCH($C4,Fielding_data!$A$2:$A$100,0)),0)</f>
        <v>0</v>
      </c>
      <c r="BZ4" s="354">
        <f>_xlfn.IFNA(INDEX(Fielding_data!V$2:V$100,MATCH($C4,Fielding_data!$A$2:$A$100,0)),0)</f>
        <v>0</v>
      </c>
      <c r="CA4" s="354">
        <f>_xlfn.IFNA(INDEX(Fielding_data!W$2:W$100,MATCH($C4,Fielding_data!$A$2:$A$100,0)),0)</f>
        <v>8</v>
      </c>
      <c r="CB4" s="354">
        <f>_xlfn.IFNA(INDEX(Fielding_data!X$2:X$100,MATCH($C4,Fielding_data!$A$2:$A$100,0)),0)</f>
        <v>0</v>
      </c>
      <c r="CC4" s="354">
        <f>_xlfn.IFNA(INDEX(Fielding_data!Y$2:Y$100,MATCH($C4,Fielding_data!$A$2:$A$100,0)),0)</f>
        <v>0</v>
      </c>
      <c r="CD4" s="354">
        <f>_xlfn.IFNA(INDEX(Fielding_data!Z$2:Z$100,MATCH($C4,Fielding_data!$A$2:$A$100,0)),0)</f>
        <v>8</v>
      </c>
      <c r="CE4" s="354">
        <f>_xlfn.IFNA(INDEX(Fielding_data!AA$2:AA$100,MATCH($C4,Fielding_data!$A$2:$A$100,0)),0)</f>
        <v>0</v>
      </c>
      <c r="CF4" s="353">
        <f t="shared" ref="CF4:CF50" si="30">+BF4+AF4+F4</f>
        <v>0</v>
      </c>
      <c r="CG4" s="354">
        <f t="shared" ref="CG4:CG50" si="31">+BG4+AG4+G4</f>
        <v>38</v>
      </c>
      <c r="CH4" s="354">
        <f t="shared" ref="CH4:CH50" si="32">+BH4+AH4+H4</f>
        <v>32</v>
      </c>
      <c r="CI4" s="354">
        <f t="shared" ref="CI4:CI50" si="33">+BI4+AI4+I4</f>
        <v>36</v>
      </c>
      <c r="CJ4" s="354">
        <f t="shared" ref="CJ4:CJ50" si="34">+BJ4+AJ4+J4</f>
        <v>16</v>
      </c>
      <c r="CK4" s="354">
        <f t="shared" ref="CK4:CK50" si="35">+BK4+AK4+K4</f>
        <v>40</v>
      </c>
      <c r="CL4" s="354">
        <f t="shared" ref="CL4:CL50" si="36">+BL4+AL4+L4</f>
        <v>69</v>
      </c>
      <c r="CM4" s="354">
        <f t="shared" ref="CM4:CM50" si="37">+BM4+AM4+M4</f>
        <v>23.4</v>
      </c>
      <c r="CN4" s="354">
        <f t="shared" ref="CN4:CN50" si="38">+BN4+AN4+N4</f>
        <v>20</v>
      </c>
      <c r="CO4" s="354">
        <f t="shared" ref="CO4:CO50" si="39">+BO4+AO4+O4</f>
        <v>1</v>
      </c>
      <c r="CP4" s="354">
        <f t="shared" ref="CP4:CP50" si="40">+BP4+AP4+P4</f>
        <v>58</v>
      </c>
      <c r="CQ4" s="354">
        <f t="shared" ref="CQ4:CQ50" si="41">+BQ4+AQ4+Q4</f>
        <v>-1</v>
      </c>
      <c r="CR4" s="354">
        <f t="shared" ref="CR4:CR50" si="42">+BR4+AR4+R4</f>
        <v>17</v>
      </c>
      <c r="CS4" s="354">
        <f t="shared" ref="CS4:CS50" si="43">+BS4+AS4+S4</f>
        <v>0</v>
      </c>
      <c r="CT4" s="354">
        <f t="shared" ref="CT4:CT50" si="44">+BT4+AT4+T4</f>
        <v>20</v>
      </c>
      <c r="CU4" s="354">
        <f t="shared" ref="CU4:CU50" si="45">+BU4+AU4+U4</f>
        <v>31.8</v>
      </c>
      <c r="CV4" s="354">
        <f t="shared" ref="CV4:CV50" si="46">+BV4+AV4+V4</f>
        <v>22</v>
      </c>
      <c r="CW4" s="354">
        <f t="shared" ref="CW4:CW50" si="47">+BW4+AW4+W4</f>
        <v>46</v>
      </c>
      <c r="CX4" s="354">
        <f t="shared" ref="CX4:CX50" si="48">+BX4+AX4+X4</f>
        <v>18.2</v>
      </c>
      <c r="CY4" s="354">
        <f t="shared" ref="CY4:CY50" si="49">+BY4+AY4+Y4</f>
        <v>11</v>
      </c>
      <c r="CZ4" s="354">
        <f t="shared" ref="CZ4:CZ50" si="50">+BZ4+AZ4+Z4</f>
        <v>64.8</v>
      </c>
      <c r="DA4" s="354">
        <f t="shared" ref="DA4:DA50" si="51">+CA4+BA4+AA4</f>
        <v>64</v>
      </c>
      <c r="DB4" s="354">
        <f t="shared" ref="DB4:DB50" si="52">+CB4+BB4+AB4</f>
        <v>39</v>
      </c>
      <c r="DC4" s="354">
        <f t="shared" ref="DC4:DC50" si="53">+CC4+BC4+AC4</f>
        <v>62.4</v>
      </c>
      <c r="DD4" s="354">
        <f t="shared" ref="DD4:DD50" si="54">+CD4+BD4+AD4</f>
        <v>27</v>
      </c>
      <c r="DE4" s="355">
        <f t="shared" ref="DE4:DE50" si="55">+CE4+BE4+AE4</f>
        <v>0</v>
      </c>
      <c r="DF4" s="353">
        <f t="shared" ref="DF4:DF50" si="56">+CF4</f>
        <v>0</v>
      </c>
      <c r="DG4" s="354">
        <f t="shared" ref="DG4:DH4" si="57">+DF4+CG4</f>
        <v>38</v>
      </c>
      <c r="DH4" s="354">
        <f t="shared" si="57"/>
        <v>70</v>
      </c>
      <c r="DI4" s="354">
        <f t="shared" ref="DI4:DI50" si="58">+DH4+CI4</f>
        <v>106</v>
      </c>
      <c r="DJ4" s="354">
        <f t="shared" ref="DJ4:DJ50" si="59">+DI4+CJ4</f>
        <v>122</v>
      </c>
      <c r="DK4" s="354">
        <f t="shared" ref="DK4:DK50" si="60">+DJ4+CK4</f>
        <v>162</v>
      </c>
      <c r="DL4" s="354">
        <f t="shared" ref="DL4:DL50" si="61">+DK4+CL4</f>
        <v>231</v>
      </c>
      <c r="DM4" s="354">
        <f t="shared" ref="DM4:DM50" si="62">+DL4+CM4</f>
        <v>254.4</v>
      </c>
      <c r="DN4" s="354">
        <f t="shared" ref="DN4:DN50" si="63">+DM4+CN4</f>
        <v>274.39999999999998</v>
      </c>
      <c r="DO4" s="354">
        <f t="shared" ref="DO4:DO50" si="64">+DN4+CO4</f>
        <v>275.39999999999998</v>
      </c>
      <c r="DP4" s="354">
        <f t="shared" ref="DP4:DP50" si="65">+DO4+CP4</f>
        <v>333.4</v>
      </c>
      <c r="DQ4" s="354">
        <f t="shared" ref="DQ4:DQ50" si="66">+DP4+CQ4</f>
        <v>332.4</v>
      </c>
      <c r="DR4" s="354">
        <f t="shared" ref="DR4:DR50" si="67">+DQ4+CR4</f>
        <v>349.4</v>
      </c>
      <c r="DS4" s="354">
        <f t="shared" ref="DS4:DS50" si="68">+DR4+CS4</f>
        <v>349.4</v>
      </c>
      <c r="DT4" s="354">
        <f t="shared" ref="DT4:DT50" si="69">+DS4+CT4</f>
        <v>369.4</v>
      </c>
      <c r="DU4" s="354">
        <f t="shared" ref="DU4:DU50" si="70">+DT4+CU4</f>
        <v>401.2</v>
      </c>
      <c r="DV4" s="354">
        <f t="shared" ref="DV4:DV50" si="71">+DU4+CV4</f>
        <v>423.2</v>
      </c>
      <c r="DW4" s="354">
        <f t="shared" ref="DW4:DW50" si="72">+DV4+CW4</f>
        <v>469.2</v>
      </c>
      <c r="DX4" s="354">
        <f t="shared" ref="DX4:DX50" si="73">+DW4+CX4</f>
        <v>487.4</v>
      </c>
      <c r="DY4" s="354">
        <f t="shared" ref="DY4:DY50" si="74">+DX4+CY4</f>
        <v>498.4</v>
      </c>
      <c r="DZ4" s="354">
        <f t="shared" ref="DZ4:DZ50" si="75">+DY4+CZ4</f>
        <v>563.19999999999993</v>
      </c>
      <c r="EA4" s="354">
        <f t="shared" ref="EA4:EA50" si="76">+DZ4+DA4</f>
        <v>627.19999999999993</v>
      </c>
      <c r="EB4" s="354">
        <f t="shared" ref="EB4:EB50" si="77">+EA4+DB4</f>
        <v>666.19999999999993</v>
      </c>
      <c r="EC4" s="354">
        <f t="shared" ref="EC4:EC50" si="78">+EB4+DC4</f>
        <v>728.59999999999991</v>
      </c>
      <c r="ED4" s="354">
        <f t="shared" ref="ED4:ED50" si="79">+EC4+DD4</f>
        <v>755.59999999999991</v>
      </c>
      <c r="EE4" s="355">
        <f t="shared" ref="EE4:EE50" si="80">+ED4+DE4</f>
        <v>755.59999999999991</v>
      </c>
      <c r="EF4" s="364" t="str">
        <f t="shared" ref="EF4:EF50" si="81">IF(DF4&lt;&gt;0,RANK(DF4,DF$3:DF$50),"-")</f>
        <v>-</v>
      </c>
      <c r="EG4" s="365">
        <f t="shared" ref="EG4:EG50" si="82">IF(DG4&lt;&gt;0,RANK(DG4,DG$3:DG$50),"-")</f>
        <v>7</v>
      </c>
      <c r="EH4" s="365">
        <f t="shared" ref="EH4:EH50" si="83">IF(DH4&lt;&gt;0,RANK(DH4,DH$3:DH$50),"-")</f>
        <v>4</v>
      </c>
      <c r="EI4" s="365">
        <f t="shared" ref="EI4:EI50" si="84">IF(DI4&lt;&gt;0,RANK(DI4,DI$3:DI$50),"-")</f>
        <v>3</v>
      </c>
      <c r="EJ4" s="365">
        <f t="shared" ref="EJ4:EJ50" si="85">IF(DJ4&lt;&gt;0,RANK(DJ4,DJ$3:DJ$50),"-")</f>
        <v>4</v>
      </c>
      <c r="EK4" s="365">
        <f t="shared" ref="EK4:EK50" si="86">IF(DK4&lt;&gt;0,RANK(DK4,DK$3:DK$50),"-")</f>
        <v>2</v>
      </c>
      <c r="EL4" s="365">
        <f t="shared" ref="EL4:EL50" si="87">IF(DL4&lt;&gt;0,RANK(DL4,DL$3:DL$50),"-")</f>
        <v>1</v>
      </c>
      <c r="EM4" s="365">
        <f t="shared" ref="EM4:EM50" si="88">IF(DM4&lt;&gt;0,RANK(DM4,DM$3:DM$50),"-")</f>
        <v>2</v>
      </c>
      <c r="EN4" s="365">
        <f t="shared" ref="EN4:EN50" si="89">IF(DN4&lt;&gt;0,RANK(DN4,DN$3:DN$50),"-")</f>
        <v>2</v>
      </c>
      <c r="EO4" s="365">
        <f t="shared" ref="EO4:EO50" si="90">IF(DO4&lt;&gt;0,RANK(DO4,DO$3:DO$50),"-")</f>
        <v>3</v>
      </c>
      <c r="EP4" s="365">
        <f t="shared" ref="EP4:EP50" si="91">IF(DP4&lt;&gt;0,RANK(DP4,DP$3:DP$50),"-")</f>
        <v>2</v>
      </c>
      <c r="EQ4" s="365">
        <f t="shared" ref="EQ4:EQ50" si="92">IF(DQ4&lt;&gt;0,RANK(DQ4,DQ$3:DQ$50),"-")</f>
        <v>2</v>
      </c>
      <c r="ER4" s="365">
        <f t="shared" ref="ER4:ER50" si="93">IF(DR4&lt;&gt;0,RANK(DR4,DR$3:DR$50),"-")</f>
        <v>2</v>
      </c>
      <c r="ES4" s="365">
        <f t="shared" ref="ES4:ES50" si="94">IF(DS4&lt;&gt;0,RANK(DS4,DS$3:DS$50),"-")</f>
        <v>2</v>
      </c>
      <c r="ET4" s="365">
        <f t="shared" ref="ET4:ET50" si="95">IF(DT4&lt;&gt;0,RANK(DT4,DT$3:DT$50),"-")</f>
        <v>2</v>
      </c>
      <c r="EU4" s="365">
        <f t="shared" ref="EU4:EU50" si="96">IF(DU4&lt;&gt;0,RANK(DU4,DU$3:DU$50),"-")</f>
        <v>2</v>
      </c>
      <c r="EV4" s="365">
        <f t="shared" ref="EV4:EV50" si="97">IF(DV4&lt;&gt;0,RANK(DV4,DV$3:DV$50),"-")</f>
        <v>3</v>
      </c>
      <c r="EW4" s="365">
        <f t="shared" ref="EW4:EW50" si="98">IF(DW4&lt;&gt;0,RANK(DW4,DW$3:DW$50),"-")</f>
        <v>3</v>
      </c>
      <c r="EX4" s="365">
        <f t="shared" ref="EX4:EX50" si="99">IF(DX4&lt;&gt;0,RANK(DX4,DX$3:DX$50),"-")</f>
        <v>3</v>
      </c>
      <c r="EY4" s="365">
        <f t="shared" ref="EY4:EY50" si="100">IF(DY4&lt;&gt;0,RANK(DY4,DY$3:DY$50),"-")</f>
        <v>3</v>
      </c>
      <c r="EZ4" s="365">
        <f t="shared" ref="EZ4:EZ50" si="101">IF(DZ4&lt;&gt;0,RANK(DZ4,DZ$3:DZ$50),"-")</f>
        <v>2</v>
      </c>
      <c r="FA4" s="365">
        <f t="shared" ref="FA4:FA50" si="102">IF(EA4&lt;&gt;0,RANK(EA4,EA$3:EA$50),"-")</f>
        <v>2</v>
      </c>
      <c r="FB4" s="365">
        <f t="shared" ref="FB4:FB50" si="103">IF(EB4&lt;&gt;0,RANK(EB4,EB$3:EB$50),"-")</f>
        <v>2</v>
      </c>
      <c r="FC4" s="365">
        <f t="shared" ref="FC4:FC50" si="104">IF(EC4&lt;&gt;0,RANK(EC4,EC$3:EC$50),"-")</f>
        <v>2</v>
      </c>
      <c r="FD4" s="365">
        <f t="shared" ref="FD4:FD50" si="105">IF(ED4&lt;&gt;0,RANK(ED4,ED$3:ED$50),"-")</f>
        <v>2</v>
      </c>
      <c r="FE4" s="366">
        <f t="shared" ref="FE4:FE50" si="106">IF(EE4&lt;&gt;0,RANK(EE4,EE$3:EE$50),"-")</f>
        <v>2</v>
      </c>
    </row>
    <row r="5" spans="1:161" x14ac:dyDescent="0.2">
      <c r="A5" s="119"/>
      <c r="B5" s="157">
        <f t="shared" si="29"/>
        <v>3</v>
      </c>
      <c r="C5" s="158" t="str">
        <f>'Club Champion'!C6</f>
        <v>THACKER, Nilesh</v>
      </c>
      <c r="D5" s="159" t="str">
        <f>'Club Champion'!D6</f>
        <v>(IND)</v>
      </c>
      <c r="E5" s="359">
        <f>IF(ISNA(VLOOKUP($C5,Batting!$B$2:$M$85,3,FALSE)),0,(VLOOKUP($C5,Batting!$B$2:$M$85,3,FALSE)))</f>
        <v>17</v>
      </c>
      <c r="F5" s="364">
        <f>INDEX(Batting_data!B$2:B$100,MATCH($C5,Batting_data!$A$2:$A$100,0))</f>
        <v>0</v>
      </c>
      <c r="G5" s="365">
        <f>INDEX(Batting_data!C$2:C$100,MATCH($C5,Batting_data!$A$2:$A$100,0))</f>
        <v>8</v>
      </c>
      <c r="H5" s="365">
        <f>INDEX(Batting_data!D$2:D$100,MATCH($C5,Batting_data!$A$2:$A$100,0))</f>
        <v>0</v>
      </c>
      <c r="I5" s="365">
        <f>INDEX(Batting_data!E$2:E$100,MATCH($C5,Batting_data!$A$2:$A$100,0))</f>
        <v>0</v>
      </c>
      <c r="J5" s="365">
        <f>INDEX(Batting_data!F$2:F$100,MATCH($C5,Batting_data!$A$2:$A$100,0))</f>
        <v>2</v>
      </c>
      <c r="K5" s="365">
        <f>INDEX(Batting_data!G$2:G$100,MATCH($C5,Batting_data!$A$2:$A$100,0))</f>
        <v>0</v>
      </c>
      <c r="L5" s="365">
        <f>INDEX(Batting_data!H$2:H$100,MATCH($C5,Batting_data!$A$2:$A$100,0))</f>
        <v>32</v>
      </c>
      <c r="M5" s="365">
        <f>INDEX(Batting_data!I$2:I$100,MATCH($C5,Batting_data!$A$2:$A$100,0))</f>
        <v>16</v>
      </c>
      <c r="N5" s="365">
        <f>INDEX(Batting_data!J$2:J$100,MATCH($C5,Batting_data!$A$2:$A$100,0))</f>
        <v>0</v>
      </c>
      <c r="O5" s="365">
        <f>INDEX(Batting_data!K$2:K$100,MATCH($C5,Batting_data!$A$2:$A$100,0))</f>
        <v>-5</v>
      </c>
      <c r="P5" s="365">
        <f>INDEX(Batting_data!L$2:L$100,MATCH($C5,Batting_data!$A$2:$A$100,0))</f>
        <v>-5</v>
      </c>
      <c r="Q5" s="365">
        <f>INDEX(Batting_data!M$2:M$100,MATCH($C5,Batting_data!$A$2:$A$100,0))</f>
        <v>17</v>
      </c>
      <c r="R5" s="365">
        <f>INDEX(Batting_data!N$2:N$100,MATCH($C5,Batting_data!$A$2:$A$100,0))</f>
        <v>40</v>
      </c>
      <c r="S5" s="365">
        <f>INDEX(Batting_data!O$2:O$100,MATCH($C5,Batting_data!$A$2:$A$100,0))</f>
        <v>0</v>
      </c>
      <c r="T5" s="365">
        <f>INDEX(Batting_data!P$2:P$100,MATCH($C5,Batting_data!$A$2:$A$100,0))</f>
        <v>0</v>
      </c>
      <c r="U5" s="365">
        <f>INDEX(Batting_data!Q$2:Q$100,MATCH($C5,Batting_data!$A$2:$A$100,0))</f>
        <v>0</v>
      </c>
      <c r="V5" s="365">
        <f>INDEX(Batting_data!R$2:R$100,MATCH($C5,Batting_data!$A$2:$A$100,0))</f>
        <v>42</v>
      </c>
      <c r="W5" s="365">
        <f>INDEX(Batting_data!S$2:S$100,MATCH($C5,Batting_data!$A$2:$A$100,0))</f>
        <v>0</v>
      </c>
      <c r="X5" s="365">
        <f>INDEX(Batting_data!T$2:T$100,MATCH($C5,Batting_data!$A$2:$A$100,0))</f>
        <v>50</v>
      </c>
      <c r="Y5" s="365">
        <f>INDEX(Batting_data!U$2:U$100,MATCH($C5,Batting_data!$A$2:$A$100,0))</f>
        <v>-3</v>
      </c>
      <c r="Z5" s="365">
        <f>INDEX(Batting_data!V$2:V$100,MATCH($C5,Batting_data!$A$2:$A$100,0))</f>
        <v>0</v>
      </c>
      <c r="AA5" s="365">
        <f>INDEX(Batting_data!W$2:W$100,MATCH($C5,Batting_data!$A$2:$A$100,0))</f>
        <v>46</v>
      </c>
      <c r="AB5" s="365">
        <f>INDEX(Batting_data!X$2:X$100,MATCH($C5,Batting_data!$A$2:$A$100,0))</f>
        <v>41</v>
      </c>
      <c r="AC5" s="365">
        <f>INDEX(Batting_data!Y$2:Y$100,MATCH($C5,Batting_data!$A$2:$A$100,0))</f>
        <v>0</v>
      </c>
      <c r="AD5" s="365">
        <f>INDEX(Batting_data!Z$2:Z$100,MATCH($C5,Batting_data!$A$2:$A$100,0))</f>
        <v>0</v>
      </c>
      <c r="AE5" s="366">
        <f>INDEX(Batting_data!AA$2:AA$100,MATCH($C5,Batting_data!$A$2:$A$100,0))</f>
        <v>0</v>
      </c>
      <c r="AF5" s="353">
        <f>_xlfn.IFNA(INDEX(Bowling_data!B$2:B$100,MATCH($C5,Bowling_data!$A$2:$A$100,0)),0)</f>
        <v>0</v>
      </c>
      <c r="AG5" s="354">
        <f>_xlfn.IFNA(INDEX(Bowling_data!C$2:C$100,MATCH($C5,Bowling_data!$A$2:$A$100,0)),0)</f>
        <v>36.6</v>
      </c>
      <c r="AH5" s="354">
        <f>_xlfn.IFNA(INDEX(Bowling_data!D$2:D$100,MATCH($C5,Bowling_data!$A$2:$A$100,0)),0)</f>
        <v>0</v>
      </c>
      <c r="AI5" s="354">
        <f>_xlfn.IFNA(INDEX(Bowling_data!E$2:E$100,MATCH($C5,Bowling_data!$A$2:$A$100,0)),0)</f>
        <v>0</v>
      </c>
      <c r="AJ5" s="354">
        <f>_xlfn.IFNA(INDEX(Bowling_data!F$2:F$100,MATCH($C5,Bowling_data!$A$2:$A$100,0)),0)</f>
        <v>98.8</v>
      </c>
      <c r="AK5" s="354">
        <f>_xlfn.IFNA(INDEX(Bowling_data!G$2:G$100,MATCH($C5,Bowling_data!$A$2:$A$100,0)),0)</f>
        <v>0</v>
      </c>
      <c r="AL5" s="354">
        <f>_xlfn.IFNA(INDEX(Bowling_data!H$2:H$100,MATCH($C5,Bowling_data!$A$2:$A$100,0)),0)</f>
        <v>-6.6</v>
      </c>
      <c r="AM5" s="354">
        <f>_xlfn.IFNA(INDEX(Bowling_data!I$2:I$100,MATCH($C5,Bowling_data!$A$2:$A$100,0)),0)</f>
        <v>-2</v>
      </c>
      <c r="AN5" s="354">
        <f>_xlfn.IFNA(INDEX(Bowling_data!J$2:J$100,MATCH($C5,Bowling_data!$A$2:$A$100,0)),0)</f>
        <v>0</v>
      </c>
      <c r="AO5" s="354">
        <f>_xlfn.IFNA(INDEX(Bowling_data!K$2:K$100,MATCH($C5,Bowling_data!$A$2:$A$100,0)),0)</f>
        <v>15.2</v>
      </c>
      <c r="AP5" s="354">
        <f>_xlfn.IFNA(INDEX(Bowling_data!L$2:L$100,MATCH($C5,Bowling_data!$A$2:$A$100,0)),0)</f>
        <v>35.799999999999997</v>
      </c>
      <c r="AQ5" s="354">
        <f>_xlfn.IFNA(INDEX(Bowling_data!M$2:M$100,MATCH($C5,Bowling_data!$A$2:$A$100,0)),0)</f>
        <v>37</v>
      </c>
      <c r="AR5" s="354">
        <f>_xlfn.IFNA(INDEX(Bowling_data!N$2:N$100,MATCH($C5,Bowling_data!$A$2:$A$100,0)),0)</f>
        <v>12.4</v>
      </c>
      <c r="AS5" s="354">
        <f>_xlfn.IFNA(INDEX(Bowling_data!O$2:O$100,MATCH($C5,Bowling_data!$A$2:$A$100,0)),0)</f>
        <v>0</v>
      </c>
      <c r="AT5" s="354">
        <f>_xlfn.IFNA(INDEX(Bowling_data!P$2:P$100,MATCH($C5,Bowling_data!$A$2:$A$100,0)),0)</f>
        <v>0</v>
      </c>
      <c r="AU5" s="354">
        <f>_xlfn.IFNA(INDEX(Bowling_data!Q$2:Q$100,MATCH($C5,Bowling_data!$A$2:$A$100,0)),0)</f>
        <v>0</v>
      </c>
      <c r="AV5" s="354">
        <f>_xlfn.IFNA(INDEX(Bowling_data!R$2:R$100,MATCH($C5,Bowling_data!$A$2:$A$100,0)),0)</f>
        <v>57</v>
      </c>
      <c r="AW5" s="354">
        <f>_xlfn.IFNA(INDEX(Bowling_data!S$2:S$100,MATCH($C5,Bowling_data!$A$2:$A$100,0)),0)</f>
        <v>38</v>
      </c>
      <c r="AX5" s="354">
        <f>_xlfn.IFNA(INDEX(Bowling_data!T$2:T$100,MATCH($C5,Bowling_data!$A$2:$A$100,0)),0)</f>
        <v>-0.4</v>
      </c>
      <c r="AY5" s="354">
        <f>_xlfn.IFNA(INDEX(Bowling_data!U$2:U$100,MATCH($C5,Bowling_data!$A$2:$A$100,0)),0)</f>
        <v>18.399999999999999</v>
      </c>
      <c r="AZ5" s="354">
        <f>_xlfn.IFNA(INDEX(Bowling_data!V$2:V$100,MATCH($C5,Bowling_data!$A$2:$A$100,0)),0)</f>
        <v>16.8</v>
      </c>
      <c r="BA5" s="354">
        <f>_xlfn.IFNA(INDEX(Bowling_data!W$2:W$100,MATCH($C5,Bowling_data!$A$2:$A$100,0)),0)</f>
        <v>-6.6</v>
      </c>
      <c r="BB5" s="354">
        <f>_xlfn.IFNA(INDEX(Bowling_data!X$2:X$100,MATCH($C5,Bowling_data!$A$2:$A$100,0)),0)</f>
        <v>-8.4</v>
      </c>
      <c r="BC5" s="354">
        <f>_xlfn.IFNA(INDEX(Bowling_data!Y$2:Y$100,MATCH($C5,Bowling_data!$A$2:$A$100,0)),0)</f>
        <v>0</v>
      </c>
      <c r="BD5" s="354">
        <f>_xlfn.IFNA(INDEX(Bowling_data!Z$2:Z$100,MATCH($C5,Bowling_data!$A$2:$A$100,0)),0)</f>
        <v>18.399999999999999</v>
      </c>
      <c r="BE5" s="354">
        <f>_xlfn.IFNA(INDEX(Bowling_data!AA$2:AA$100,MATCH($C5,Bowling_data!$A$2:$A$100,0)),0)</f>
        <v>0</v>
      </c>
      <c r="BF5" s="353">
        <f>_xlfn.IFNA(INDEX(Fielding_data!B$2:B$100,MATCH($C5,Fielding_data!$A$2:$A$100,0)),0)</f>
        <v>0</v>
      </c>
      <c r="BG5" s="354">
        <f>_xlfn.IFNA(INDEX(Fielding_data!C$2:C$100,MATCH($C5,Fielding_data!$A$2:$A$100,0)),0)</f>
        <v>0</v>
      </c>
      <c r="BH5" s="354">
        <f>_xlfn.IFNA(INDEX(Fielding_data!D$2:D$100,MATCH($C5,Fielding_data!$A$2:$A$100,0)),0)</f>
        <v>0</v>
      </c>
      <c r="BI5" s="354">
        <f>_xlfn.IFNA(INDEX(Fielding_data!E$2:E$100,MATCH($C5,Fielding_data!$A$2:$A$100,0)),0)</f>
        <v>0</v>
      </c>
      <c r="BJ5" s="354">
        <f>_xlfn.IFNA(INDEX(Fielding_data!F$2:F$100,MATCH($C5,Fielding_data!$A$2:$A$100,0)),0)</f>
        <v>8</v>
      </c>
      <c r="BK5" s="354">
        <f>_xlfn.IFNA(INDEX(Fielding_data!G$2:G$100,MATCH($C5,Fielding_data!$A$2:$A$100,0)),0)</f>
        <v>0</v>
      </c>
      <c r="BL5" s="354">
        <f>_xlfn.IFNA(INDEX(Fielding_data!H$2:H$100,MATCH($C5,Fielding_data!$A$2:$A$100,0)),0)</f>
        <v>0</v>
      </c>
      <c r="BM5" s="354">
        <f>_xlfn.IFNA(INDEX(Fielding_data!I$2:I$100,MATCH($C5,Fielding_data!$A$2:$A$100,0)),0)</f>
        <v>0</v>
      </c>
      <c r="BN5" s="354">
        <f>_xlfn.IFNA(INDEX(Fielding_data!J$2:J$100,MATCH($C5,Fielding_data!$A$2:$A$100,0)),0)</f>
        <v>0</v>
      </c>
      <c r="BO5" s="354">
        <f>_xlfn.IFNA(INDEX(Fielding_data!K$2:K$100,MATCH($C5,Fielding_data!$A$2:$A$100,0)),0)</f>
        <v>0</v>
      </c>
      <c r="BP5" s="354">
        <f>_xlfn.IFNA(INDEX(Fielding_data!L$2:L$100,MATCH($C5,Fielding_data!$A$2:$A$100,0)),0)</f>
        <v>0</v>
      </c>
      <c r="BQ5" s="354">
        <f>_xlfn.IFNA(INDEX(Fielding_data!M$2:M$100,MATCH($C5,Fielding_data!$A$2:$A$100,0)),0)</f>
        <v>0</v>
      </c>
      <c r="BR5" s="354">
        <f>_xlfn.IFNA(INDEX(Fielding_data!N$2:N$100,MATCH($C5,Fielding_data!$A$2:$A$100,0)),0)</f>
        <v>0</v>
      </c>
      <c r="BS5" s="354">
        <f>_xlfn.IFNA(INDEX(Fielding_data!O$2:O$100,MATCH($C5,Fielding_data!$A$2:$A$100,0)),0)</f>
        <v>0</v>
      </c>
      <c r="BT5" s="354">
        <f>_xlfn.IFNA(INDEX(Fielding_data!P$2:P$100,MATCH($C5,Fielding_data!$A$2:$A$100,0)),0)</f>
        <v>0</v>
      </c>
      <c r="BU5" s="354">
        <f>_xlfn.IFNA(INDEX(Fielding_data!Q$2:Q$100,MATCH($C5,Fielding_data!$A$2:$A$100,0)),0)</f>
        <v>0</v>
      </c>
      <c r="BV5" s="354">
        <f>_xlfn.IFNA(INDEX(Fielding_data!R$2:R$100,MATCH($C5,Fielding_data!$A$2:$A$100,0)),0)</f>
        <v>0</v>
      </c>
      <c r="BW5" s="354">
        <f>_xlfn.IFNA(INDEX(Fielding_data!S$2:S$100,MATCH($C5,Fielding_data!$A$2:$A$100,0)),0)</f>
        <v>0</v>
      </c>
      <c r="BX5" s="354">
        <f>_xlfn.IFNA(INDEX(Fielding_data!T$2:T$100,MATCH($C5,Fielding_data!$A$2:$A$100,0)),0)</f>
        <v>0</v>
      </c>
      <c r="BY5" s="354">
        <f>_xlfn.IFNA(INDEX(Fielding_data!U$2:U$100,MATCH($C5,Fielding_data!$A$2:$A$100,0)),0)</f>
        <v>0</v>
      </c>
      <c r="BZ5" s="354">
        <f>_xlfn.IFNA(INDEX(Fielding_data!V$2:V$100,MATCH($C5,Fielding_data!$A$2:$A$100,0)),0)</f>
        <v>0</v>
      </c>
      <c r="CA5" s="354">
        <f>_xlfn.IFNA(INDEX(Fielding_data!W$2:W$100,MATCH($C5,Fielding_data!$A$2:$A$100,0)),0)</f>
        <v>0</v>
      </c>
      <c r="CB5" s="354">
        <f>_xlfn.IFNA(INDEX(Fielding_data!X$2:X$100,MATCH($C5,Fielding_data!$A$2:$A$100,0)),0)</f>
        <v>0</v>
      </c>
      <c r="CC5" s="354">
        <f>_xlfn.IFNA(INDEX(Fielding_data!Y$2:Y$100,MATCH($C5,Fielding_data!$A$2:$A$100,0)),0)</f>
        <v>0</v>
      </c>
      <c r="CD5" s="354">
        <f>_xlfn.IFNA(INDEX(Fielding_data!Z$2:Z$100,MATCH($C5,Fielding_data!$A$2:$A$100,0)),0)</f>
        <v>0</v>
      </c>
      <c r="CE5" s="354">
        <f>_xlfn.IFNA(INDEX(Fielding_data!AA$2:AA$100,MATCH($C5,Fielding_data!$A$2:$A$100,0)),0)</f>
        <v>0</v>
      </c>
      <c r="CF5" s="353">
        <f t="shared" si="30"/>
        <v>0</v>
      </c>
      <c r="CG5" s="354">
        <f t="shared" si="31"/>
        <v>44.6</v>
      </c>
      <c r="CH5" s="354">
        <f t="shared" si="32"/>
        <v>0</v>
      </c>
      <c r="CI5" s="354">
        <f t="shared" si="33"/>
        <v>0</v>
      </c>
      <c r="CJ5" s="354">
        <f t="shared" si="34"/>
        <v>108.8</v>
      </c>
      <c r="CK5" s="354">
        <f t="shared" si="35"/>
        <v>0</v>
      </c>
      <c r="CL5" s="354">
        <f t="shared" si="36"/>
        <v>25.4</v>
      </c>
      <c r="CM5" s="354">
        <f t="shared" si="37"/>
        <v>14</v>
      </c>
      <c r="CN5" s="354">
        <f t="shared" si="38"/>
        <v>0</v>
      </c>
      <c r="CO5" s="354">
        <f t="shared" si="39"/>
        <v>10.199999999999999</v>
      </c>
      <c r="CP5" s="354">
        <f t="shared" si="40"/>
        <v>30.799999999999997</v>
      </c>
      <c r="CQ5" s="354">
        <f t="shared" si="41"/>
        <v>54</v>
      </c>
      <c r="CR5" s="354">
        <f t="shared" si="42"/>
        <v>52.4</v>
      </c>
      <c r="CS5" s="354">
        <f t="shared" si="43"/>
        <v>0</v>
      </c>
      <c r="CT5" s="354">
        <f t="shared" si="44"/>
        <v>0</v>
      </c>
      <c r="CU5" s="354">
        <f t="shared" si="45"/>
        <v>0</v>
      </c>
      <c r="CV5" s="354">
        <f t="shared" si="46"/>
        <v>99</v>
      </c>
      <c r="CW5" s="354">
        <f t="shared" si="47"/>
        <v>38</v>
      </c>
      <c r="CX5" s="354">
        <f t="shared" si="48"/>
        <v>49.6</v>
      </c>
      <c r="CY5" s="354">
        <f t="shared" si="49"/>
        <v>15.399999999999999</v>
      </c>
      <c r="CZ5" s="354">
        <f t="shared" si="50"/>
        <v>16.8</v>
      </c>
      <c r="DA5" s="354">
        <f t="shared" si="51"/>
        <v>39.4</v>
      </c>
      <c r="DB5" s="354">
        <f t="shared" si="52"/>
        <v>32.6</v>
      </c>
      <c r="DC5" s="354">
        <f t="shared" si="53"/>
        <v>0</v>
      </c>
      <c r="DD5" s="354">
        <f t="shared" si="54"/>
        <v>18.399999999999999</v>
      </c>
      <c r="DE5" s="355">
        <f t="shared" si="55"/>
        <v>0</v>
      </c>
      <c r="DF5" s="353">
        <f t="shared" si="56"/>
        <v>0</v>
      </c>
      <c r="DG5" s="354">
        <f t="shared" ref="DG5:DH5" si="107">+DF5+CG5</f>
        <v>44.6</v>
      </c>
      <c r="DH5" s="354">
        <f t="shared" si="107"/>
        <v>44.6</v>
      </c>
      <c r="DI5" s="354">
        <f t="shared" si="58"/>
        <v>44.6</v>
      </c>
      <c r="DJ5" s="354">
        <f t="shared" si="59"/>
        <v>153.4</v>
      </c>
      <c r="DK5" s="354">
        <f t="shared" si="60"/>
        <v>153.4</v>
      </c>
      <c r="DL5" s="354">
        <f t="shared" si="61"/>
        <v>178.8</v>
      </c>
      <c r="DM5" s="354">
        <f t="shared" si="62"/>
        <v>192.8</v>
      </c>
      <c r="DN5" s="354">
        <f t="shared" si="63"/>
        <v>192.8</v>
      </c>
      <c r="DO5" s="354">
        <f t="shared" si="64"/>
        <v>203</v>
      </c>
      <c r="DP5" s="354">
        <f t="shared" si="65"/>
        <v>233.8</v>
      </c>
      <c r="DQ5" s="354">
        <f t="shared" si="66"/>
        <v>287.8</v>
      </c>
      <c r="DR5" s="354">
        <f t="shared" si="67"/>
        <v>340.2</v>
      </c>
      <c r="DS5" s="354">
        <f t="shared" si="68"/>
        <v>340.2</v>
      </c>
      <c r="DT5" s="354">
        <f t="shared" si="69"/>
        <v>340.2</v>
      </c>
      <c r="DU5" s="354">
        <f t="shared" si="70"/>
        <v>340.2</v>
      </c>
      <c r="DV5" s="354">
        <f t="shared" si="71"/>
        <v>439.2</v>
      </c>
      <c r="DW5" s="354">
        <f t="shared" si="72"/>
        <v>477.2</v>
      </c>
      <c r="DX5" s="354">
        <f t="shared" si="73"/>
        <v>526.79999999999995</v>
      </c>
      <c r="DY5" s="354">
        <f t="shared" si="74"/>
        <v>542.19999999999993</v>
      </c>
      <c r="DZ5" s="354">
        <f t="shared" si="75"/>
        <v>558.99999999999989</v>
      </c>
      <c r="EA5" s="354">
        <f t="shared" si="76"/>
        <v>598.39999999999986</v>
      </c>
      <c r="EB5" s="354">
        <f t="shared" si="77"/>
        <v>630.99999999999989</v>
      </c>
      <c r="EC5" s="354">
        <f t="shared" si="78"/>
        <v>630.99999999999989</v>
      </c>
      <c r="ED5" s="354">
        <f t="shared" si="79"/>
        <v>649.39999999999986</v>
      </c>
      <c r="EE5" s="355">
        <f t="shared" si="80"/>
        <v>649.39999999999986</v>
      </c>
      <c r="EF5" s="364" t="str">
        <f t="shared" si="81"/>
        <v>-</v>
      </c>
      <c r="EG5" s="365">
        <f t="shared" si="82"/>
        <v>6</v>
      </c>
      <c r="EH5" s="365">
        <f t="shared" si="83"/>
        <v>10</v>
      </c>
      <c r="EI5" s="365">
        <f t="shared" si="84"/>
        <v>13</v>
      </c>
      <c r="EJ5" s="365">
        <f t="shared" si="85"/>
        <v>1</v>
      </c>
      <c r="EK5" s="365">
        <f t="shared" si="86"/>
        <v>4</v>
      </c>
      <c r="EL5" s="365">
        <f t="shared" si="87"/>
        <v>4</v>
      </c>
      <c r="EM5" s="365">
        <f t="shared" si="88"/>
        <v>5</v>
      </c>
      <c r="EN5" s="365">
        <f t="shared" si="89"/>
        <v>5</v>
      </c>
      <c r="EO5" s="365">
        <f t="shared" si="90"/>
        <v>5</v>
      </c>
      <c r="EP5" s="365">
        <f t="shared" si="91"/>
        <v>4</v>
      </c>
      <c r="EQ5" s="365">
        <f t="shared" si="92"/>
        <v>3</v>
      </c>
      <c r="ER5" s="365">
        <f t="shared" si="93"/>
        <v>3</v>
      </c>
      <c r="ES5" s="365">
        <f t="shared" si="94"/>
        <v>3</v>
      </c>
      <c r="ET5" s="365">
        <f t="shared" si="95"/>
        <v>3</v>
      </c>
      <c r="EU5" s="365">
        <f t="shared" si="96"/>
        <v>3</v>
      </c>
      <c r="EV5" s="365">
        <f t="shared" si="97"/>
        <v>2</v>
      </c>
      <c r="EW5" s="365">
        <f t="shared" si="98"/>
        <v>2</v>
      </c>
      <c r="EX5" s="365">
        <f t="shared" si="99"/>
        <v>2</v>
      </c>
      <c r="EY5" s="365">
        <f t="shared" si="100"/>
        <v>2</v>
      </c>
      <c r="EZ5" s="365">
        <f t="shared" si="101"/>
        <v>3</v>
      </c>
      <c r="FA5" s="365">
        <f t="shared" si="102"/>
        <v>3</v>
      </c>
      <c r="FB5" s="365">
        <f t="shared" si="103"/>
        <v>3</v>
      </c>
      <c r="FC5" s="365">
        <f t="shared" si="104"/>
        <v>3</v>
      </c>
      <c r="FD5" s="365">
        <f t="shared" si="105"/>
        <v>3</v>
      </c>
      <c r="FE5" s="366">
        <f t="shared" si="106"/>
        <v>3</v>
      </c>
    </row>
    <row r="6" spans="1:161" x14ac:dyDescent="0.2">
      <c r="A6" s="119"/>
      <c r="B6" s="157">
        <f t="shared" si="29"/>
        <v>4</v>
      </c>
      <c r="C6" s="158" t="str">
        <f>'Club Champion'!C7</f>
        <v>KAPOOR, Chandon</v>
      </c>
      <c r="D6" s="159" t="str">
        <f>'Club Champion'!D7</f>
        <v>(IND)</v>
      </c>
      <c r="E6" s="359">
        <f>IF(ISNA(VLOOKUP($C6,Batting!$B$2:$M$85,3,FALSE)),0,(VLOOKUP($C6,Batting!$B$2:$M$85,3,FALSE)))</f>
        <v>11</v>
      </c>
      <c r="F6" s="364">
        <f>INDEX(Batting_data!B$2:B$100,MATCH($C6,Batting_data!$A$2:$A$100,0))</f>
        <v>0</v>
      </c>
      <c r="G6" s="365">
        <f>INDEX(Batting_data!C$2:C$100,MATCH($C6,Batting_data!$A$2:$A$100,0))</f>
        <v>0</v>
      </c>
      <c r="H6" s="365">
        <f>INDEX(Batting_data!D$2:D$100,MATCH($C6,Batting_data!$A$2:$A$100,0))</f>
        <v>-6</v>
      </c>
      <c r="I6" s="365">
        <f>INDEX(Batting_data!E$2:E$100,MATCH($C6,Batting_data!$A$2:$A$100,0))</f>
        <v>0</v>
      </c>
      <c r="J6" s="365">
        <f>INDEX(Batting_data!F$2:F$100,MATCH($C6,Batting_data!$A$2:$A$100,0))</f>
        <v>0</v>
      </c>
      <c r="K6" s="365">
        <f>INDEX(Batting_data!G$2:G$100,MATCH($C6,Batting_data!$A$2:$A$100,0))</f>
        <v>0</v>
      </c>
      <c r="L6" s="365">
        <f>INDEX(Batting_data!H$2:H$100,MATCH($C6,Batting_data!$A$2:$A$100,0))</f>
        <v>0</v>
      </c>
      <c r="M6" s="365">
        <f>INDEX(Batting_data!I$2:I$100,MATCH($C6,Batting_data!$A$2:$A$100,0))</f>
        <v>3</v>
      </c>
      <c r="N6" s="365">
        <f>INDEX(Batting_data!J$2:J$100,MATCH($C6,Batting_data!$A$2:$A$100,0))</f>
        <v>-3</v>
      </c>
      <c r="O6" s="365">
        <f>INDEX(Batting_data!K$2:K$100,MATCH($C6,Batting_data!$A$2:$A$100,0))</f>
        <v>10</v>
      </c>
      <c r="P6" s="365">
        <f>INDEX(Batting_data!L$2:L$100,MATCH($C6,Batting_data!$A$2:$A$100,0))</f>
        <v>0</v>
      </c>
      <c r="Q6" s="365">
        <f>INDEX(Batting_data!M$2:M$100,MATCH($C6,Batting_data!$A$2:$A$100,0))</f>
        <v>0</v>
      </c>
      <c r="R6" s="365">
        <f>INDEX(Batting_data!N$2:N$100,MATCH($C6,Batting_data!$A$2:$A$100,0))</f>
        <v>5</v>
      </c>
      <c r="S6" s="365">
        <f>INDEX(Batting_data!O$2:O$100,MATCH($C6,Batting_data!$A$2:$A$100,0))</f>
        <v>0</v>
      </c>
      <c r="T6" s="365">
        <f>INDEX(Batting_data!P$2:P$100,MATCH($C6,Batting_data!$A$2:$A$100,0))</f>
        <v>0</v>
      </c>
      <c r="U6" s="365">
        <f>INDEX(Batting_data!Q$2:Q$100,MATCH($C6,Batting_data!$A$2:$A$100,0))</f>
        <v>0</v>
      </c>
      <c r="V6" s="365">
        <f>INDEX(Batting_data!R$2:R$100,MATCH($C6,Batting_data!$A$2:$A$100,0))</f>
        <v>0</v>
      </c>
      <c r="W6" s="365">
        <f>INDEX(Batting_data!S$2:S$100,MATCH($C6,Batting_data!$A$2:$A$100,0))</f>
        <v>0</v>
      </c>
      <c r="X6" s="365">
        <f>INDEX(Batting_data!T$2:T$100,MATCH($C6,Batting_data!$A$2:$A$100,0))</f>
        <v>63</v>
      </c>
      <c r="Y6" s="365">
        <f>INDEX(Batting_data!U$2:U$100,MATCH($C6,Batting_data!$A$2:$A$100,0))</f>
        <v>0</v>
      </c>
      <c r="Z6" s="365">
        <f>INDEX(Batting_data!V$2:V$100,MATCH($C6,Batting_data!$A$2:$A$100,0))</f>
        <v>0</v>
      </c>
      <c r="AA6" s="365">
        <f>INDEX(Batting_data!W$2:W$100,MATCH($C6,Batting_data!$A$2:$A$100,0))</f>
        <v>0</v>
      </c>
      <c r="AB6" s="365">
        <f>INDEX(Batting_data!X$2:X$100,MATCH($C6,Batting_data!$A$2:$A$100,0))</f>
        <v>0</v>
      </c>
      <c r="AC6" s="365">
        <f>INDEX(Batting_data!Y$2:Y$100,MATCH($C6,Batting_data!$A$2:$A$100,0))</f>
        <v>7</v>
      </c>
      <c r="AD6" s="365">
        <f>INDEX(Batting_data!Z$2:Z$100,MATCH($C6,Batting_data!$A$2:$A$100,0))</f>
        <v>0</v>
      </c>
      <c r="AE6" s="366">
        <f>INDEX(Batting_data!AA$2:AA$100,MATCH($C6,Batting_data!$A$2:$A$100,0))</f>
        <v>0</v>
      </c>
      <c r="AF6" s="353">
        <f>_xlfn.IFNA(INDEX(Bowling_data!B$2:B$100,MATCH($C6,Bowling_data!$A$2:$A$100,0)),0)</f>
        <v>0</v>
      </c>
      <c r="AG6" s="354">
        <f>_xlfn.IFNA(INDEX(Bowling_data!C$2:C$100,MATCH($C6,Bowling_data!$A$2:$A$100,0)),0)</f>
        <v>0</v>
      </c>
      <c r="AH6" s="354">
        <f>_xlfn.IFNA(INDEX(Bowling_data!D$2:D$100,MATCH($C6,Bowling_data!$A$2:$A$100,0)),0)</f>
        <v>53.2</v>
      </c>
      <c r="AI6" s="354">
        <f>_xlfn.IFNA(INDEX(Bowling_data!E$2:E$100,MATCH($C6,Bowling_data!$A$2:$A$100,0)),0)</f>
        <v>0</v>
      </c>
      <c r="AJ6" s="354">
        <f>_xlfn.IFNA(INDEX(Bowling_data!F$2:F$100,MATCH($C6,Bowling_data!$A$2:$A$100,0)),0)</f>
        <v>0</v>
      </c>
      <c r="AK6" s="354">
        <f>_xlfn.IFNA(INDEX(Bowling_data!G$2:G$100,MATCH($C6,Bowling_data!$A$2:$A$100,0)),0)</f>
        <v>94.2</v>
      </c>
      <c r="AL6" s="354">
        <f>_xlfn.IFNA(INDEX(Bowling_data!H$2:H$100,MATCH($C6,Bowling_data!$A$2:$A$100,0)),0)</f>
        <v>0</v>
      </c>
      <c r="AM6" s="354">
        <f>_xlfn.IFNA(INDEX(Bowling_data!I$2:I$100,MATCH($C6,Bowling_data!$A$2:$A$100,0)),0)</f>
        <v>77.400000000000006</v>
      </c>
      <c r="AN6" s="354">
        <f>_xlfn.IFNA(INDEX(Bowling_data!J$2:J$100,MATCH($C6,Bowling_data!$A$2:$A$100,0)),0)</f>
        <v>29.4</v>
      </c>
      <c r="AO6" s="354">
        <f>_xlfn.IFNA(INDEX(Bowling_data!K$2:K$100,MATCH($C6,Bowling_data!$A$2:$A$100,0)),0)</f>
        <v>15.6</v>
      </c>
      <c r="AP6" s="354">
        <f>_xlfn.IFNA(INDEX(Bowling_data!L$2:L$100,MATCH($C6,Bowling_data!$A$2:$A$100,0)),0)</f>
        <v>0</v>
      </c>
      <c r="AQ6" s="354">
        <f>_xlfn.IFNA(INDEX(Bowling_data!M$2:M$100,MATCH($C6,Bowling_data!$A$2:$A$100,0)),0)</f>
        <v>0</v>
      </c>
      <c r="AR6" s="354">
        <f>_xlfn.IFNA(INDEX(Bowling_data!N$2:N$100,MATCH($C6,Bowling_data!$A$2:$A$100,0)),0)</f>
        <v>33.200000000000003</v>
      </c>
      <c r="AS6" s="354">
        <f>_xlfn.IFNA(INDEX(Bowling_data!O$2:O$100,MATCH($C6,Bowling_data!$A$2:$A$100,0)),0)</f>
        <v>0</v>
      </c>
      <c r="AT6" s="354">
        <f>_xlfn.IFNA(INDEX(Bowling_data!P$2:P$100,MATCH($C6,Bowling_data!$A$2:$A$100,0)),0)</f>
        <v>0</v>
      </c>
      <c r="AU6" s="354">
        <f>_xlfn.IFNA(INDEX(Bowling_data!Q$2:Q$100,MATCH($C6,Bowling_data!$A$2:$A$100,0)),0)</f>
        <v>0</v>
      </c>
      <c r="AV6" s="354">
        <f>_xlfn.IFNA(INDEX(Bowling_data!R$2:R$100,MATCH($C6,Bowling_data!$A$2:$A$100,0)),0)</f>
        <v>0</v>
      </c>
      <c r="AW6" s="354">
        <f>_xlfn.IFNA(INDEX(Bowling_data!S$2:S$100,MATCH($C6,Bowling_data!$A$2:$A$100,0)),0)</f>
        <v>16.2</v>
      </c>
      <c r="AX6" s="354">
        <f>_xlfn.IFNA(INDEX(Bowling_data!T$2:T$100,MATCH($C6,Bowling_data!$A$2:$A$100,0)),0)</f>
        <v>38.6</v>
      </c>
      <c r="AY6" s="354">
        <f>_xlfn.IFNA(INDEX(Bowling_data!U$2:U$100,MATCH($C6,Bowling_data!$A$2:$A$100,0)),0)</f>
        <v>-7.4</v>
      </c>
      <c r="AZ6" s="354">
        <f>_xlfn.IFNA(INDEX(Bowling_data!V$2:V$100,MATCH($C6,Bowling_data!$A$2:$A$100,0)),0)</f>
        <v>0</v>
      </c>
      <c r="BA6" s="354">
        <f>_xlfn.IFNA(INDEX(Bowling_data!W$2:W$100,MATCH($C6,Bowling_data!$A$2:$A$100,0)),0)</f>
        <v>0</v>
      </c>
      <c r="BB6" s="354">
        <f>_xlfn.IFNA(INDEX(Bowling_data!X$2:X$100,MATCH($C6,Bowling_data!$A$2:$A$100,0)),0)</f>
        <v>0</v>
      </c>
      <c r="BC6" s="354">
        <f>_xlfn.IFNA(INDEX(Bowling_data!Y$2:Y$100,MATCH($C6,Bowling_data!$A$2:$A$100,0)),0)</f>
        <v>36.4</v>
      </c>
      <c r="BD6" s="354">
        <f>_xlfn.IFNA(INDEX(Bowling_data!Z$2:Z$100,MATCH($C6,Bowling_data!$A$2:$A$100,0)),0)</f>
        <v>35.799999999999997</v>
      </c>
      <c r="BE6" s="354">
        <f>_xlfn.IFNA(INDEX(Bowling_data!AA$2:AA$100,MATCH($C6,Bowling_data!$A$2:$A$100,0)),0)</f>
        <v>0</v>
      </c>
      <c r="BF6" s="353">
        <f>_xlfn.IFNA(INDEX(Fielding_data!B$2:B$100,MATCH($C6,Fielding_data!$A$2:$A$100,0)),0)</f>
        <v>0</v>
      </c>
      <c r="BG6" s="354">
        <f>_xlfn.IFNA(INDEX(Fielding_data!C$2:C$100,MATCH($C6,Fielding_data!$A$2:$A$100,0)),0)</f>
        <v>0</v>
      </c>
      <c r="BH6" s="354">
        <f>_xlfn.IFNA(INDEX(Fielding_data!D$2:D$100,MATCH($C6,Fielding_data!$A$2:$A$100,0)),0)</f>
        <v>0</v>
      </c>
      <c r="BI6" s="354">
        <f>_xlfn.IFNA(INDEX(Fielding_data!E$2:E$100,MATCH($C6,Fielding_data!$A$2:$A$100,0)),0)</f>
        <v>0</v>
      </c>
      <c r="BJ6" s="354">
        <f>_xlfn.IFNA(INDEX(Fielding_data!F$2:F$100,MATCH($C6,Fielding_data!$A$2:$A$100,0)),0)</f>
        <v>0</v>
      </c>
      <c r="BK6" s="354">
        <f>_xlfn.IFNA(INDEX(Fielding_data!G$2:G$100,MATCH($C6,Fielding_data!$A$2:$A$100,0)),0)</f>
        <v>0</v>
      </c>
      <c r="BL6" s="354">
        <f>_xlfn.IFNA(INDEX(Fielding_data!H$2:H$100,MATCH($C6,Fielding_data!$A$2:$A$100,0)),0)</f>
        <v>0</v>
      </c>
      <c r="BM6" s="354">
        <f>_xlfn.IFNA(INDEX(Fielding_data!I$2:I$100,MATCH($C6,Fielding_data!$A$2:$A$100,0)),0)</f>
        <v>0</v>
      </c>
      <c r="BN6" s="354">
        <f>_xlfn.IFNA(INDEX(Fielding_data!J$2:J$100,MATCH($C6,Fielding_data!$A$2:$A$100,0)),0)</f>
        <v>8</v>
      </c>
      <c r="BO6" s="354">
        <f>_xlfn.IFNA(INDEX(Fielding_data!K$2:K$100,MATCH($C6,Fielding_data!$A$2:$A$100,0)),0)</f>
        <v>0</v>
      </c>
      <c r="BP6" s="354">
        <f>_xlfn.IFNA(INDEX(Fielding_data!L$2:L$100,MATCH($C6,Fielding_data!$A$2:$A$100,0)),0)</f>
        <v>0</v>
      </c>
      <c r="BQ6" s="354">
        <f>_xlfn.IFNA(INDEX(Fielding_data!M$2:M$100,MATCH($C6,Fielding_data!$A$2:$A$100,0)),0)</f>
        <v>0</v>
      </c>
      <c r="BR6" s="354">
        <f>_xlfn.IFNA(INDEX(Fielding_data!N$2:N$100,MATCH($C6,Fielding_data!$A$2:$A$100,0)),0)</f>
        <v>0</v>
      </c>
      <c r="BS6" s="354">
        <f>_xlfn.IFNA(INDEX(Fielding_data!O$2:O$100,MATCH($C6,Fielding_data!$A$2:$A$100,0)),0)</f>
        <v>0</v>
      </c>
      <c r="BT6" s="354">
        <f>_xlfn.IFNA(INDEX(Fielding_data!P$2:P$100,MATCH($C6,Fielding_data!$A$2:$A$100,0)),0)</f>
        <v>0</v>
      </c>
      <c r="BU6" s="354">
        <f>_xlfn.IFNA(INDEX(Fielding_data!Q$2:Q$100,MATCH($C6,Fielding_data!$A$2:$A$100,0)),0)</f>
        <v>0</v>
      </c>
      <c r="BV6" s="354">
        <f>_xlfn.IFNA(INDEX(Fielding_data!R$2:R$100,MATCH($C6,Fielding_data!$A$2:$A$100,0)),0)</f>
        <v>0</v>
      </c>
      <c r="BW6" s="354">
        <f>_xlfn.IFNA(INDEX(Fielding_data!S$2:S$100,MATCH($C6,Fielding_data!$A$2:$A$100,0)),0)</f>
        <v>8</v>
      </c>
      <c r="BX6" s="354">
        <f>_xlfn.IFNA(INDEX(Fielding_data!T$2:T$100,MATCH($C6,Fielding_data!$A$2:$A$100,0)),0)</f>
        <v>0</v>
      </c>
      <c r="BY6" s="354">
        <f>_xlfn.IFNA(INDEX(Fielding_data!U$2:U$100,MATCH($C6,Fielding_data!$A$2:$A$100,0)),0)</f>
        <v>0</v>
      </c>
      <c r="BZ6" s="354">
        <f>_xlfn.IFNA(INDEX(Fielding_data!V$2:V$100,MATCH($C6,Fielding_data!$A$2:$A$100,0)),0)</f>
        <v>0</v>
      </c>
      <c r="CA6" s="354">
        <f>_xlfn.IFNA(INDEX(Fielding_data!W$2:W$100,MATCH($C6,Fielding_data!$A$2:$A$100,0)),0)</f>
        <v>0</v>
      </c>
      <c r="CB6" s="354">
        <f>_xlfn.IFNA(INDEX(Fielding_data!X$2:X$100,MATCH($C6,Fielding_data!$A$2:$A$100,0)),0)</f>
        <v>0</v>
      </c>
      <c r="CC6" s="354">
        <f>_xlfn.IFNA(INDEX(Fielding_data!Y$2:Y$100,MATCH($C6,Fielding_data!$A$2:$A$100,0)),0)</f>
        <v>16</v>
      </c>
      <c r="CD6" s="354">
        <f>_xlfn.IFNA(INDEX(Fielding_data!Z$2:Z$100,MATCH($C6,Fielding_data!$A$2:$A$100,0)),0)</f>
        <v>0</v>
      </c>
      <c r="CE6" s="354">
        <f>_xlfn.IFNA(INDEX(Fielding_data!AA$2:AA$100,MATCH($C6,Fielding_data!$A$2:$A$100,0)),0)</f>
        <v>0</v>
      </c>
      <c r="CF6" s="353">
        <f t="shared" si="30"/>
        <v>0</v>
      </c>
      <c r="CG6" s="354">
        <f t="shared" si="31"/>
        <v>0</v>
      </c>
      <c r="CH6" s="354">
        <f t="shared" si="32"/>
        <v>47.2</v>
      </c>
      <c r="CI6" s="354">
        <f t="shared" si="33"/>
        <v>0</v>
      </c>
      <c r="CJ6" s="354">
        <f t="shared" si="34"/>
        <v>0</v>
      </c>
      <c r="CK6" s="354">
        <f t="shared" si="35"/>
        <v>94.2</v>
      </c>
      <c r="CL6" s="354">
        <f t="shared" si="36"/>
        <v>0</v>
      </c>
      <c r="CM6" s="354">
        <f t="shared" si="37"/>
        <v>80.400000000000006</v>
      </c>
      <c r="CN6" s="354">
        <f t="shared" si="38"/>
        <v>34.4</v>
      </c>
      <c r="CO6" s="354">
        <f t="shared" si="39"/>
        <v>25.6</v>
      </c>
      <c r="CP6" s="354">
        <f t="shared" si="40"/>
        <v>0</v>
      </c>
      <c r="CQ6" s="354">
        <f t="shared" si="41"/>
        <v>0</v>
      </c>
      <c r="CR6" s="354">
        <f t="shared" si="42"/>
        <v>38.200000000000003</v>
      </c>
      <c r="CS6" s="354">
        <f t="shared" si="43"/>
        <v>0</v>
      </c>
      <c r="CT6" s="354">
        <f t="shared" si="44"/>
        <v>0</v>
      </c>
      <c r="CU6" s="354">
        <f t="shared" si="45"/>
        <v>0</v>
      </c>
      <c r="CV6" s="354">
        <f t="shared" si="46"/>
        <v>0</v>
      </c>
      <c r="CW6" s="354">
        <f t="shared" si="47"/>
        <v>24.2</v>
      </c>
      <c r="CX6" s="354">
        <f t="shared" si="48"/>
        <v>101.6</v>
      </c>
      <c r="CY6" s="354">
        <f t="shared" si="49"/>
        <v>-7.4</v>
      </c>
      <c r="CZ6" s="354">
        <f t="shared" si="50"/>
        <v>0</v>
      </c>
      <c r="DA6" s="354">
        <f t="shared" si="51"/>
        <v>0</v>
      </c>
      <c r="DB6" s="354">
        <f t="shared" si="52"/>
        <v>0</v>
      </c>
      <c r="DC6" s="354">
        <f t="shared" si="53"/>
        <v>59.4</v>
      </c>
      <c r="DD6" s="354">
        <f t="shared" si="54"/>
        <v>35.799999999999997</v>
      </c>
      <c r="DE6" s="355">
        <f t="shared" si="55"/>
        <v>0</v>
      </c>
      <c r="DF6" s="353">
        <f t="shared" si="56"/>
        <v>0</v>
      </c>
      <c r="DG6" s="354">
        <f t="shared" ref="DG6:DH6" si="108">+DF6+CG6</f>
        <v>0</v>
      </c>
      <c r="DH6" s="354">
        <f t="shared" si="108"/>
        <v>47.2</v>
      </c>
      <c r="DI6" s="354">
        <f t="shared" si="58"/>
        <v>47.2</v>
      </c>
      <c r="DJ6" s="354">
        <f t="shared" si="59"/>
        <v>47.2</v>
      </c>
      <c r="DK6" s="354">
        <f t="shared" si="60"/>
        <v>141.4</v>
      </c>
      <c r="DL6" s="354">
        <f t="shared" si="61"/>
        <v>141.4</v>
      </c>
      <c r="DM6" s="354">
        <f t="shared" si="62"/>
        <v>221.8</v>
      </c>
      <c r="DN6" s="354">
        <f t="shared" si="63"/>
        <v>256.2</v>
      </c>
      <c r="DO6" s="354">
        <f t="shared" si="64"/>
        <v>281.8</v>
      </c>
      <c r="DP6" s="354">
        <f t="shared" si="65"/>
        <v>281.8</v>
      </c>
      <c r="DQ6" s="354">
        <f t="shared" si="66"/>
        <v>281.8</v>
      </c>
      <c r="DR6" s="354">
        <f t="shared" si="67"/>
        <v>320</v>
      </c>
      <c r="DS6" s="354">
        <f t="shared" si="68"/>
        <v>320</v>
      </c>
      <c r="DT6" s="354">
        <f t="shared" si="69"/>
        <v>320</v>
      </c>
      <c r="DU6" s="354">
        <f t="shared" si="70"/>
        <v>320</v>
      </c>
      <c r="DV6" s="354">
        <f t="shared" si="71"/>
        <v>320</v>
      </c>
      <c r="DW6" s="354">
        <f t="shared" si="72"/>
        <v>344.2</v>
      </c>
      <c r="DX6" s="354">
        <f t="shared" si="73"/>
        <v>445.79999999999995</v>
      </c>
      <c r="DY6" s="354">
        <f t="shared" si="74"/>
        <v>438.4</v>
      </c>
      <c r="DZ6" s="354">
        <f t="shared" si="75"/>
        <v>438.4</v>
      </c>
      <c r="EA6" s="354">
        <f t="shared" si="76"/>
        <v>438.4</v>
      </c>
      <c r="EB6" s="354">
        <f t="shared" si="77"/>
        <v>438.4</v>
      </c>
      <c r="EC6" s="354">
        <f t="shared" si="78"/>
        <v>497.79999999999995</v>
      </c>
      <c r="ED6" s="354">
        <f t="shared" si="79"/>
        <v>533.59999999999991</v>
      </c>
      <c r="EE6" s="355">
        <f t="shared" si="80"/>
        <v>533.59999999999991</v>
      </c>
      <c r="EF6" s="364" t="str">
        <f t="shared" si="81"/>
        <v>-</v>
      </c>
      <c r="EG6" s="365" t="str">
        <f t="shared" si="82"/>
        <v>-</v>
      </c>
      <c r="EH6" s="365">
        <f t="shared" si="83"/>
        <v>9</v>
      </c>
      <c r="EI6" s="365">
        <f t="shared" si="84"/>
        <v>12</v>
      </c>
      <c r="EJ6" s="365">
        <f t="shared" si="85"/>
        <v>14</v>
      </c>
      <c r="EK6" s="365">
        <f t="shared" si="86"/>
        <v>6</v>
      </c>
      <c r="EL6" s="365">
        <f t="shared" si="87"/>
        <v>7</v>
      </c>
      <c r="EM6" s="365">
        <f t="shared" si="88"/>
        <v>3</v>
      </c>
      <c r="EN6" s="365">
        <f t="shared" si="89"/>
        <v>3</v>
      </c>
      <c r="EO6" s="365">
        <f t="shared" si="90"/>
        <v>2</v>
      </c>
      <c r="EP6" s="365">
        <f t="shared" si="91"/>
        <v>3</v>
      </c>
      <c r="EQ6" s="365">
        <f t="shared" si="92"/>
        <v>4</v>
      </c>
      <c r="ER6" s="365">
        <f t="shared" si="93"/>
        <v>4</v>
      </c>
      <c r="ES6" s="365">
        <f t="shared" si="94"/>
        <v>4</v>
      </c>
      <c r="ET6" s="365">
        <f t="shared" si="95"/>
        <v>4</v>
      </c>
      <c r="EU6" s="365">
        <f t="shared" si="96"/>
        <v>4</v>
      </c>
      <c r="EV6" s="365">
        <f t="shared" si="97"/>
        <v>4</v>
      </c>
      <c r="EW6" s="365">
        <f t="shared" si="98"/>
        <v>4</v>
      </c>
      <c r="EX6" s="365">
        <f t="shared" si="99"/>
        <v>4</v>
      </c>
      <c r="EY6" s="365">
        <f t="shared" si="100"/>
        <v>4</v>
      </c>
      <c r="EZ6" s="365">
        <f t="shared" si="101"/>
        <v>4</v>
      </c>
      <c r="FA6" s="365">
        <f t="shared" si="102"/>
        <v>4</v>
      </c>
      <c r="FB6" s="365">
        <f t="shared" si="103"/>
        <v>4</v>
      </c>
      <c r="FC6" s="365">
        <f t="shared" si="104"/>
        <v>4</v>
      </c>
      <c r="FD6" s="365">
        <f t="shared" si="105"/>
        <v>4</v>
      </c>
      <c r="FE6" s="366">
        <f t="shared" si="106"/>
        <v>4</v>
      </c>
    </row>
    <row r="7" spans="1:161" x14ac:dyDescent="0.2">
      <c r="A7" s="119"/>
      <c r="B7" s="157">
        <f t="shared" si="29"/>
        <v>5</v>
      </c>
      <c r="C7" s="158" t="str">
        <f>'Club Champion'!C8</f>
        <v>BALOCH, Ali</v>
      </c>
      <c r="D7" s="159" t="str">
        <f>'Club Champion'!D8</f>
        <v>(PAK)</v>
      </c>
      <c r="E7" s="359">
        <f>IF(ISNA(VLOOKUP($C7,Batting!$B$2:$M$85,3,FALSE)),0,(VLOOKUP($C7,Batting!$B$2:$M$85,3,FALSE)))</f>
        <v>14</v>
      </c>
      <c r="F7" s="364">
        <f>INDEX(Batting_data!B$2:B$100,MATCH($C7,Batting_data!$A$2:$A$100,0))</f>
        <v>28</v>
      </c>
      <c r="G7" s="365">
        <f>INDEX(Batting_data!C$2:C$100,MATCH($C7,Batting_data!$A$2:$A$100,0))</f>
        <v>0</v>
      </c>
      <c r="H7" s="365">
        <f>INDEX(Batting_data!D$2:D$100,MATCH($C7,Batting_data!$A$2:$A$100,0))</f>
        <v>-7</v>
      </c>
      <c r="I7" s="365">
        <f>INDEX(Batting_data!E$2:E$100,MATCH($C7,Batting_data!$A$2:$A$100,0))</f>
        <v>0</v>
      </c>
      <c r="J7" s="365">
        <f>INDEX(Batting_data!F$2:F$100,MATCH($C7,Batting_data!$A$2:$A$100,0))</f>
        <v>0</v>
      </c>
      <c r="K7" s="365">
        <f>INDEX(Batting_data!G$2:G$100,MATCH($C7,Batting_data!$A$2:$A$100,0))</f>
        <v>0</v>
      </c>
      <c r="L7" s="365">
        <f>INDEX(Batting_data!H$2:H$100,MATCH($C7,Batting_data!$A$2:$A$100,0))</f>
        <v>0</v>
      </c>
      <c r="M7" s="365">
        <f>INDEX(Batting_data!I$2:I$100,MATCH($C7,Batting_data!$A$2:$A$100,0))</f>
        <v>0</v>
      </c>
      <c r="N7" s="365">
        <f>INDEX(Batting_data!J$2:J$100,MATCH($C7,Batting_data!$A$2:$A$100,0))</f>
        <v>0</v>
      </c>
      <c r="O7" s="365">
        <f>INDEX(Batting_data!K$2:K$100,MATCH($C7,Batting_data!$A$2:$A$100,0))</f>
        <v>7</v>
      </c>
      <c r="P7" s="365">
        <f>INDEX(Batting_data!L$2:L$100,MATCH($C7,Batting_data!$A$2:$A$100,0))</f>
        <v>0</v>
      </c>
      <c r="Q7" s="365">
        <f>INDEX(Batting_data!M$2:M$100,MATCH($C7,Batting_data!$A$2:$A$100,0))</f>
        <v>0</v>
      </c>
      <c r="R7" s="365">
        <f>INDEX(Batting_data!N$2:N$100,MATCH($C7,Batting_data!$A$2:$A$100,0))</f>
        <v>9</v>
      </c>
      <c r="S7" s="365">
        <f>INDEX(Batting_data!O$2:O$100,MATCH($C7,Batting_data!$A$2:$A$100,0))</f>
        <v>0</v>
      </c>
      <c r="T7" s="365">
        <f>INDEX(Batting_data!P$2:P$100,MATCH($C7,Batting_data!$A$2:$A$100,0))</f>
        <v>10</v>
      </c>
      <c r="U7" s="365">
        <f>INDEX(Batting_data!Q$2:Q$100,MATCH($C7,Batting_data!$A$2:$A$100,0))</f>
        <v>-2</v>
      </c>
      <c r="V7" s="365">
        <f>INDEX(Batting_data!R$2:R$100,MATCH($C7,Batting_data!$A$2:$A$100,0))</f>
        <v>13</v>
      </c>
      <c r="W7" s="365">
        <f>INDEX(Batting_data!S$2:S$100,MATCH($C7,Batting_data!$A$2:$A$100,0))</f>
        <v>43</v>
      </c>
      <c r="X7" s="365">
        <f>INDEX(Batting_data!T$2:T$100,MATCH($C7,Batting_data!$A$2:$A$100,0))</f>
        <v>13</v>
      </c>
      <c r="Y7" s="365">
        <f>INDEX(Batting_data!U$2:U$100,MATCH($C7,Batting_data!$A$2:$A$100,0))</f>
        <v>11</v>
      </c>
      <c r="Z7" s="365">
        <f>INDEX(Batting_data!V$2:V$100,MATCH($C7,Batting_data!$A$2:$A$100,0))</f>
        <v>96</v>
      </c>
      <c r="AA7" s="365">
        <f>INDEX(Batting_data!W$2:W$100,MATCH($C7,Batting_data!$A$2:$A$100,0))</f>
        <v>0</v>
      </c>
      <c r="AB7" s="365">
        <f>INDEX(Batting_data!X$2:X$100,MATCH($C7,Batting_data!$A$2:$A$100,0))</f>
        <v>16</v>
      </c>
      <c r="AC7" s="365">
        <f>INDEX(Batting_data!Y$2:Y$100,MATCH($C7,Batting_data!$A$2:$A$100,0))</f>
        <v>93</v>
      </c>
      <c r="AD7" s="365">
        <f>INDEX(Batting_data!Z$2:Z$100,MATCH($C7,Batting_data!$A$2:$A$100,0))</f>
        <v>32</v>
      </c>
      <c r="AE7" s="366">
        <f>INDEX(Batting_data!AA$2:AA$100,MATCH($C7,Batting_data!$A$2:$A$100,0))</f>
        <v>0</v>
      </c>
      <c r="AF7" s="353">
        <f>_xlfn.IFNA(INDEX(Bowling_data!B$2:B$100,MATCH($C7,Bowling_data!$A$2:$A$100,0)),0)</f>
        <v>36.6</v>
      </c>
      <c r="AG7" s="354">
        <f>_xlfn.IFNA(INDEX(Bowling_data!C$2:C$100,MATCH($C7,Bowling_data!$A$2:$A$100,0)),0)</f>
        <v>0</v>
      </c>
      <c r="AH7" s="354">
        <f>_xlfn.IFNA(INDEX(Bowling_data!D$2:D$100,MATCH($C7,Bowling_data!$A$2:$A$100,0)),0)</f>
        <v>14.8</v>
      </c>
      <c r="AI7" s="354">
        <f>_xlfn.IFNA(INDEX(Bowling_data!E$2:E$100,MATCH($C7,Bowling_data!$A$2:$A$100,0)),0)</f>
        <v>0</v>
      </c>
      <c r="AJ7" s="354">
        <f>_xlfn.IFNA(INDEX(Bowling_data!F$2:F$100,MATCH($C7,Bowling_data!$A$2:$A$100,0)),0)</f>
        <v>0</v>
      </c>
      <c r="AK7" s="354">
        <f>_xlfn.IFNA(INDEX(Bowling_data!G$2:G$100,MATCH($C7,Bowling_data!$A$2:$A$100,0)),0)</f>
        <v>0</v>
      </c>
      <c r="AL7" s="354">
        <f>_xlfn.IFNA(INDEX(Bowling_data!H$2:H$100,MATCH($C7,Bowling_data!$A$2:$A$100,0)),0)</f>
        <v>0</v>
      </c>
      <c r="AM7" s="354">
        <f>_xlfn.IFNA(INDEX(Bowling_data!I$2:I$100,MATCH($C7,Bowling_data!$A$2:$A$100,0)),0)</f>
        <v>0</v>
      </c>
      <c r="AN7" s="354">
        <f>_xlfn.IFNA(INDEX(Bowling_data!J$2:J$100,MATCH($C7,Bowling_data!$A$2:$A$100,0)),0)</f>
        <v>0</v>
      </c>
      <c r="AO7" s="354">
        <f>_xlfn.IFNA(INDEX(Bowling_data!K$2:K$100,MATCH($C7,Bowling_data!$A$2:$A$100,0)),0)</f>
        <v>-6.6</v>
      </c>
      <c r="AP7" s="354">
        <f>_xlfn.IFNA(INDEX(Bowling_data!L$2:L$100,MATCH($C7,Bowling_data!$A$2:$A$100,0)),0)</f>
        <v>0</v>
      </c>
      <c r="AQ7" s="354">
        <f>_xlfn.IFNA(INDEX(Bowling_data!M$2:M$100,MATCH($C7,Bowling_data!$A$2:$A$100,0)),0)</f>
        <v>0</v>
      </c>
      <c r="AR7" s="354">
        <f>_xlfn.IFNA(INDEX(Bowling_data!N$2:N$100,MATCH($C7,Bowling_data!$A$2:$A$100,0)),0)</f>
        <v>15.4</v>
      </c>
      <c r="AS7" s="354">
        <f>_xlfn.IFNA(INDEX(Bowling_data!O$2:O$100,MATCH($C7,Bowling_data!$A$2:$A$100,0)),0)</f>
        <v>0</v>
      </c>
      <c r="AT7" s="354">
        <f>_xlfn.IFNA(INDEX(Bowling_data!P$2:P$100,MATCH($C7,Bowling_data!$A$2:$A$100,0)),0)</f>
        <v>14.4</v>
      </c>
      <c r="AU7" s="354">
        <f>_xlfn.IFNA(INDEX(Bowling_data!Q$2:Q$100,MATCH($C7,Bowling_data!$A$2:$A$100,0)),0)</f>
        <v>-7.2</v>
      </c>
      <c r="AV7" s="354">
        <f>_xlfn.IFNA(INDEX(Bowling_data!R$2:R$100,MATCH($C7,Bowling_data!$A$2:$A$100,0)),0)</f>
        <v>-2.2000000000000002</v>
      </c>
      <c r="AW7" s="354">
        <f>_xlfn.IFNA(INDEX(Bowling_data!S$2:S$100,MATCH($C7,Bowling_data!$A$2:$A$100,0)),0)</f>
        <v>-1.2</v>
      </c>
      <c r="AX7" s="354">
        <f>_xlfn.IFNA(INDEX(Bowling_data!T$2:T$100,MATCH($C7,Bowling_data!$A$2:$A$100,0)),0)</f>
        <v>-2.4</v>
      </c>
      <c r="AY7" s="354">
        <f>_xlfn.IFNA(INDEX(Bowling_data!U$2:U$100,MATCH($C7,Bowling_data!$A$2:$A$100,0)),0)</f>
        <v>0</v>
      </c>
      <c r="AZ7" s="354">
        <f>_xlfn.IFNA(INDEX(Bowling_data!V$2:V$100,MATCH($C7,Bowling_data!$A$2:$A$100,0)),0)</f>
        <v>0</v>
      </c>
      <c r="BA7" s="354">
        <f>_xlfn.IFNA(INDEX(Bowling_data!W$2:W$100,MATCH($C7,Bowling_data!$A$2:$A$100,0)),0)</f>
        <v>0</v>
      </c>
      <c r="BB7" s="354">
        <f>_xlfn.IFNA(INDEX(Bowling_data!X$2:X$100,MATCH($C7,Bowling_data!$A$2:$A$100,0)),0)</f>
        <v>0</v>
      </c>
      <c r="BC7" s="354">
        <f>_xlfn.IFNA(INDEX(Bowling_data!Y$2:Y$100,MATCH($C7,Bowling_data!$A$2:$A$100,0)),0)</f>
        <v>0</v>
      </c>
      <c r="BD7" s="354">
        <f>_xlfn.IFNA(INDEX(Bowling_data!Z$2:Z$100,MATCH($C7,Bowling_data!$A$2:$A$100,0)),0)</f>
        <v>0</v>
      </c>
      <c r="BE7" s="354">
        <f>_xlfn.IFNA(INDEX(Bowling_data!AA$2:AA$100,MATCH($C7,Bowling_data!$A$2:$A$100,0)),0)</f>
        <v>0</v>
      </c>
      <c r="BF7" s="353">
        <f>_xlfn.IFNA(INDEX(Fielding_data!B$2:B$100,MATCH($C7,Fielding_data!$A$2:$A$100,0)),0)</f>
        <v>0</v>
      </c>
      <c r="BG7" s="354">
        <f>_xlfn.IFNA(INDEX(Fielding_data!C$2:C$100,MATCH($C7,Fielding_data!$A$2:$A$100,0)),0)</f>
        <v>0</v>
      </c>
      <c r="BH7" s="354">
        <f>_xlfn.IFNA(INDEX(Fielding_data!D$2:D$100,MATCH($C7,Fielding_data!$A$2:$A$100,0)),0)</f>
        <v>0</v>
      </c>
      <c r="BI7" s="354">
        <f>_xlfn.IFNA(INDEX(Fielding_data!E$2:E$100,MATCH($C7,Fielding_data!$A$2:$A$100,0)),0)</f>
        <v>0</v>
      </c>
      <c r="BJ7" s="354">
        <f>_xlfn.IFNA(INDEX(Fielding_data!F$2:F$100,MATCH($C7,Fielding_data!$A$2:$A$100,0)),0)</f>
        <v>0</v>
      </c>
      <c r="BK7" s="354">
        <f>_xlfn.IFNA(INDEX(Fielding_data!G$2:G$100,MATCH($C7,Fielding_data!$A$2:$A$100,0)),0)</f>
        <v>0</v>
      </c>
      <c r="BL7" s="354">
        <f>_xlfn.IFNA(INDEX(Fielding_data!H$2:H$100,MATCH($C7,Fielding_data!$A$2:$A$100,0)),0)</f>
        <v>0</v>
      </c>
      <c r="BM7" s="354">
        <f>_xlfn.IFNA(INDEX(Fielding_data!I$2:I$100,MATCH($C7,Fielding_data!$A$2:$A$100,0)),0)</f>
        <v>0</v>
      </c>
      <c r="BN7" s="354">
        <f>_xlfn.IFNA(INDEX(Fielding_data!J$2:J$100,MATCH($C7,Fielding_data!$A$2:$A$100,0)),0)</f>
        <v>0</v>
      </c>
      <c r="BO7" s="354">
        <f>_xlfn.IFNA(INDEX(Fielding_data!K$2:K$100,MATCH($C7,Fielding_data!$A$2:$A$100,0)),0)</f>
        <v>0</v>
      </c>
      <c r="BP7" s="354">
        <f>_xlfn.IFNA(INDEX(Fielding_data!L$2:L$100,MATCH($C7,Fielding_data!$A$2:$A$100,0)),0)</f>
        <v>0</v>
      </c>
      <c r="BQ7" s="354">
        <f>_xlfn.IFNA(INDEX(Fielding_data!M$2:M$100,MATCH($C7,Fielding_data!$A$2:$A$100,0)),0)</f>
        <v>0</v>
      </c>
      <c r="BR7" s="354">
        <f>_xlfn.IFNA(INDEX(Fielding_data!N$2:N$100,MATCH($C7,Fielding_data!$A$2:$A$100,0)),0)</f>
        <v>0</v>
      </c>
      <c r="BS7" s="354">
        <f>_xlfn.IFNA(INDEX(Fielding_data!O$2:O$100,MATCH($C7,Fielding_data!$A$2:$A$100,0)),0)</f>
        <v>0</v>
      </c>
      <c r="BT7" s="354">
        <f>_xlfn.IFNA(INDEX(Fielding_data!P$2:P$100,MATCH($C7,Fielding_data!$A$2:$A$100,0)),0)</f>
        <v>0</v>
      </c>
      <c r="BU7" s="354">
        <f>_xlfn.IFNA(INDEX(Fielding_data!Q$2:Q$100,MATCH($C7,Fielding_data!$A$2:$A$100,0)),0)</f>
        <v>0</v>
      </c>
      <c r="BV7" s="354">
        <f>_xlfn.IFNA(INDEX(Fielding_data!R$2:R$100,MATCH($C7,Fielding_data!$A$2:$A$100,0)),0)</f>
        <v>8</v>
      </c>
      <c r="BW7" s="354">
        <f>_xlfn.IFNA(INDEX(Fielding_data!S$2:S$100,MATCH($C7,Fielding_data!$A$2:$A$100,0)),0)</f>
        <v>0</v>
      </c>
      <c r="BX7" s="354">
        <f>_xlfn.IFNA(INDEX(Fielding_data!T$2:T$100,MATCH($C7,Fielding_data!$A$2:$A$100,0)),0)</f>
        <v>8</v>
      </c>
      <c r="BY7" s="354">
        <f>_xlfn.IFNA(INDEX(Fielding_data!U$2:U$100,MATCH($C7,Fielding_data!$A$2:$A$100,0)),0)</f>
        <v>8</v>
      </c>
      <c r="BZ7" s="354">
        <f>_xlfn.IFNA(INDEX(Fielding_data!V$2:V$100,MATCH($C7,Fielding_data!$A$2:$A$100,0)),0)</f>
        <v>0</v>
      </c>
      <c r="CA7" s="354">
        <f>_xlfn.IFNA(INDEX(Fielding_data!W$2:W$100,MATCH($C7,Fielding_data!$A$2:$A$100,0)),0)</f>
        <v>8</v>
      </c>
      <c r="CB7" s="354">
        <f>_xlfn.IFNA(INDEX(Fielding_data!X$2:X$100,MATCH($C7,Fielding_data!$A$2:$A$100,0)),0)</f>
        <v>0</v>
      </c>
      <c r="CC7" s="354">
        <f>_xlfn.IFNA(INDEX(Fielding_data!Y$2:Y$100,MATCH($C7,Fielding_data!$A$2:$A$100,0)),0)</f>
        <v>16</v>
      </c>
      <c r="CD7" s="354">
        <f>_xlfn.IFNA(INDEX(Fielding_data!Z$2:Z$100,MATCH($C7,Fielding_data!$A$2:$A$100,0)),0)</f>
        <v>0</v>
      </c>
      <c r="CE7" s="354">
        <f>_xlfn.IFNA(INDEX(Fielding_data!AA$2:AA$100,MATCH($C7,Fielding_data!$A$2:$A$100,0)),0)</f>
        <v>0</v>
      </c>
      <c r="CF7" s="353">
        <f t="shared" si="30"/>
        <v>64.599999999999994</v>
      </c>
      <c r="CG7" s="354">
        <f t="shared" si="31"/>
        <v>0</v>
      </c>
      <c r="CH7" s="354">
        <f t="shared" si="32"/>
        <v>7.8000000000000007</v>
      </c>
      <c r="CI7" s="354">
        <f t="shared" si="33"/>
        <v>0</v>
      </c>
      <c r="CJ7" s="354">
        <f t="shared" si="34"/>
        <v>0</v>
      </c>
      <c r="CK7" s="354">
        <f t="shared" si="35"/>
        <v>0</v>
      </c>
      <c r="CL7" s="354">
        <f t="shared" si="36"/>
        <v>0</v>
      </c>
      <c r="CM7" s="354">
        <f t="shared" si="37"/>
        <v>0</v>
      </c>
      <c r="CN7" s="354">
        <f t="shared" si="38"/>
        <v>0</v>
      </c>
      <c r="CO7" s="354">
        <f t="shared" si="39"/>
        <v>0.40000000000000036</v>
      </c>
      <c r="CP7" s="354">
        <f t="shared" si="40"/>
        <v>0</v>
      </c>
      <c r="CQ7" s="354">
        <f t="shared" si="41"/>
        <v>0</v>
      </c>
      <c r="CR7" s="354">
        <f t="shared" si="42"/>
        <v>24.4</v>
      </c>
      <c r="CS7" s="354">
        <f t="shared" si="43"/>
        <v>0</v>
      </c>
      <c r="CT7" s="354">
        <f t="shared" si="44"/>
        <v>24.4</v>
      </c>
      <c r="CU7" s="354">
        <f t="shared" si="45"/>
        <v>-9.1999999999999993</v>
      </c>
      <c r="CV7" s="354">
        <f t="shared" si="46"/>
        <v>18.8</v>
      </c>
      <c r="CW7" s="354">
        <f t="shared" si="47"/>
        <v>41.8</v>
      </c>
      <c r="CX7" s="354">
        <f t="shared" si="48"/>
        <v>18.600000000000001</v>
      </c>
      <c r="CY7" s="354">
        <f t="shared" si="49"/>
        <v>19</v>
      </c>
      <c r="CZ7" s="354">
        <f t="shared" si="50"/>
        <v>96</v>
      </c>
      <c r="DA7" s="354">
        <f t="shared" si="51"/>
        <v>8</v>
      </c>
      <c r="DB7" s="354">
        <f t="shared" si="52"/>
        <v>16</v>
      </c>
      <c r="DC7" s="354">
        <f t="shared" si="53"/>
        <v>109</v>
      </c>
      <c r="DD7" s="354">
        <f t="shared" si="54"/>
        <v>32</v>
      </c>
      <c r="DE7" s="355">
        <f t="shared" si="55"/>
        <v>0</v>
      </c>
      <c r="DF7" s="353">
        <f t="shared" si="56"/>
        <v>64.599999999999994</v>
      </c>
      <c r="DG7" s="354">
        <f t="shared" ref="DG7:DH7" si="109">+DF7+CG7</f>
        <v>64.599999999999994</v>
      </c>
      <c r="DH7" s="354">
        <f t="shared" si="109"/>
        <v>72.399999999999991</v>
      </c>
      <c r="DI7" s="354">
        <f t="shared" si="58"/>
        <v>72.399999999999991</v>
      </c>
      <c r="DJ7" s="354">
        <f t="shared" si="59"/>
        <v>72.399999999999991</v>
      </c>
      <c r="DK7" s="354">
        <f t="shared" si="60"/>
        <v>72.399999999999991</v>
      </c>
      <c r="DL7" s="354">
        <f t="shared" si="61"/>
        <v>72.399999999999991</v>
      </c>
      <c r="DM7" s="354">
        <f t="shared" si="62"/>
        <v>72.399999999999991</v>
      </c>
      <c r="DN7" s="354">
        <f t="shared" si="63"/>
        <v>72.399999999999991</v>
      </c>
      <c r="DO7" s="354">
        <f t="shared" si="64"/>
        <v>72.8</v>
      </c>
      <c r="DP7" s="354">
        <f t="shared" si="65"/>
        <v>72.8</v>
      </c>
      <c r="DQ7" s="354">
        <f t="shared" si="66"/>
        <v>72.8</v>
      </c>
      <c r="DR7" s="354">
        <f t="shared" si="67"/>
        <v>97.199999999999989</v>
      </c>
      <c r="DS7" s="354">
        <f t="shared" si="68"/>
        <v>97.199999999999989</v>
      </c>
      <c r="DT7" s="354">
        <f t="shared" si="69"/>
        <v>121.6</v>
      </c>
      <c r="DU7" s="354">
        <f t="shared" si="70"/>
        <v>112.39999999999999</v>
      </c>
      <c r="DV7" s="354">
        <f t="shared" si="71"/>
        <v>131.19999999999999</v>
      </c>
      <c r="DW7" s="354">
        <f t="shared" si="72"/>
        <v>173</v>
      </c>
      <c r="DX7" s="354">
        <f t="shared" si="73"/>
        <v>191.6</v>
      </c>
      <c r="DY7" s="354">
        <f t="shared" si="74"/>
        <v>210.6</v>
      </c>
      <c r="DZ7" s="354">
        <f t="shared" si="75"/>
        <v>306.60000000000002</v>
      </c>
      <c r="EA7" s="354">
        <f t="shared" si="76"/>
        <v>314.60000000000002</v>
      </c>
      <c r="EB7" s="354">
        <f t="shared" si="77"/>
        <v>330.6</v>
      </c>
      <c r="EC7" s="354">
        <f t="shared" si="78"/>
        <v>439.6</v>
      </c>
      <c r="ED7" s="354">
        <f t="shared" si="79"/>
        <v>471.6</v>
      </c>
      <c r="EE7" s="355">
        <f t="shared" si="80"/>
        <v>471.6</v>
      </c>
      <c r="EF7" s="364">
        <f t="shared" si="81"/>
        <v>2</v>
      </c>
      <c r="EG7" s="365">
        <f t="shared" si="82"/>
        <v>2</v>
      </c>
      <c r="EH7" s="365">
        <f t="shared" si="83"/>
        <v>3</v>
      </c>
      <c r="EI7" s="365">
        <f t="shared" si="84"/>
        <v>6</v>
      </c>
      <c r="EJ7" s="365">
        <f t="shared" si="85"/>
        <v>8</v>
      </c>
      <c r="EK7" s="365">
        <f t="shared" si="86"/>
        <v>11</v>
      </c>
      <c r="EL7" s="365">
        <f t="shared" si="87"/>
        <v>11</v>
      </c>
      <c r="EM7" s="365">
        <f t="shared" si="88"/>
        <v>11</v>
      </c>
      <c r="EN7" s="365">
        <f t="shared" si="89"/>
        <v>13</v>
      </c>
      <c r="EO7" s="365">
        <f t="shared" si="90"/>
        <v>14</v>
      </c>
      <c r="EP7" s="365">
        <f t="shared" si="91"/>
        <v>17</v>
      </c>
      <c r="EQ7" s="365">
        <f t="shared" si="92"/>
        <v>18</v>
      </c>
      <c r="ER7" s="365">
        <f t="shared" si="93"/>
        <v>13</v>
      </c>
      <c r="ES7" s="365">
        <f t="shared" si="94"/>
        <v>13</v>
      </c>
      <c r="ET7" s="365">
        <f t="shared" si="95"/>
        <v>12</v>
      </c>
      <c r="EU7" s="365">
        <f t="shared" si="96"/>
        <v>12</v>
      </c>
      <c r="EV7" s="365">
        <f t="shared" si="97"/>
        <v>12</v>
      </c>
      <c r="EW7" s="365">
        <f t="shared" si="98"/>
        <v>10</v>
      </c>
      <c r="EX7" s="365">
        <f t="shared" si="99"/>
        <v>9</v>
      </c>
      <c r="EY7" s="365">
        <f t="shared" si="100"/>
        <v>7</v>
      </c>
      <c r="EZ7" s="365">
        <f t="shared" si="101"/>
        <v>6</v>
      </c>
      <c r="FA7" s="365">
        <f t="shared" si="102"/>
        <v>6</v>
      </c>
      <c r="FB7" s="365">
        <f t="shared" si="103"/>
        <v>5</v>
      </c>
      <c r="FC7" s="365">
        <f t="shared" si="104"/>
        <v>5</v>
      </c>
      <c r="FD7" s="365">
        <f t="shared" si="105"/>
        <v>5</v>
      </c>
      <c r="FE7" s="366">
        <f t="shared" si="106"/>
        <v>5</v>
      </c>
    </row>
    <row r="8" spans="1:161" x14ac:dyDescent="0.2">
      <c r="A8" s="119"/>
      <c r="B8" s="157">
        <f t="shared" si="29"/>
        <v>6</v>
      </c>
      <c r="C8" s="158" t="str">
        <f>'Club Champion'!C9</f>
        <v>PRICE, Richard</v>
      </c>
      <c r="D8" s="159" t="str">
        <f>'Club Champion'!D9</f>
        <v>(NZ)</v>
      </c>
      <c r="E8" s="359">
        <f>IF(ISNA(VLOOKUP($C8,Batting!$B$2:$M$85,3,FALSE)),0,(VLOOKUP($C8,Batting!$B$2:$M$85,3,FALSE)))</f>
        <v>13</v>
      </c>
      <c r="F8" s="364">
        <f>INDEX(Batting_data!B$2:B$100,MATCH($C8,Batting_data!$A$2:$A$100,0))</f>
        <v>98</v>
      </c>
      <c r="G8" s="365">
        <f>INDEX(Batting_data!C$2:C$100,MATCH($C8,Batting_data!$A$2:$A$100,0))</f>
        <v>0</v>
      </c>
      <c r="H8" s="365">
        <f>INDEX(Batting_data!D$2:D$100,MATCH($C8,Batting_data!$A$2:$A$100,0))</f>
        <v>1</v>
      </c>
      <c r="I8" s="365">
        <f>INDEX(Batting_data!E$2:E$100,MATCH($C8,Batting_data!$A$2:$A$100,0))</f>
        <v>0</v>
      </c>
      <c r="J8" s="365">
        <f>INDEX(Batting_data!F$2:F$100,MATCH($C8,Batting_data!$A$2:$A$100,0))</f>
        <v>9</v>
      </c>
      <c r="K8" s="365">
        <f>INDEX(Batting_data!G$2:G$100,MATCH($C8,Batting_data!$A$2:$A$100,0))</f>
        <v>-3</v>
      </c>
      <c r="L8" s="365">
        <f>INDEX(Batting_data!H$2:H$100,MATCH($C8,Batting_data!$A$2:$A$100,0))</f>
        <v>0</v>
      </c>
      <c r="M8" s="365">
        <f>INDEX(Batting_data!I$2:I$100,MATCH($C8,Batting_data!$A$2:$A$100,0))</f>
        <v>0</v>
      </c>
      <c r="N8" s="365">
        <f>INDEX(Batting_data!J$2:J$100,MATCH($C8,Batting_data!$A$2:$A$100,0))</f>
        <v>15</v>
      </c>
      <c r="O8" s="365">
        <f>INDEX(Batting_data!K$2:K$100,MATCH($C8,Batting_data!$A$2:$A$100,0))</f>
        <v>0</v>
      </c>
      <c r="P8" s="365">
        <f>INDEX(Batting_data!L$2:L$100,MATCH($C8,Batting_data!$A$2:$A$100,0))</f>
        <v>0</v>
      </c>
      <c r="Q8" s="365">
        <f>INDEX(Batting_data!M$2:M$100,MATCH($C8,Batting_data!$A$2:$A$100,0))</f>
        <v>0</v>
      </c>
      <c r="R8" s="365">
        <f>INDEX(Batting_data!N$2:N$100,MATCH($C8,Batting_data!$A$2:$A$100,0))</f>
        <v>-5</v>
      </c>
      <c r="S8" s="365">
        <f>INDEX(Batting_data!O$2:O$100,MATCH($C8,Batting_data!$A$2:$A$100,0))</f>
        <v>0</v>
      </c>
      <c r="T8" s="365">
        <f>INDEX(Batting_data!P$2:P$100,MATCH($C8,Batting_data!$A$2:$A$100,0))</f>
        <v>46</v>
      </c>
      <c r="U8" s="365">
        <f>INDEX(Batting_data!Q$2:Q$100,MATCH($C8,Batting_data!$A$2:$A$100,0))</f>
        <v>18</v>
      </c>
      <c r="V8" s="365">
        <f>INDEX(Batting_data!R$2:R$100,MATCH($C8,Batting_data!$A$2:$A$100,0))</f>
        <v>-7</v>
      </c>
      <c r="W8" s="365">
        <f>INDEX(Batting_data!S$2:S$100,MATCH($C8,Batting_data!$A$2:$A$100,0))</f>
        <v>0</v>
      </c>
      <c r="X8" s="365">
        <f>INDEX(Batting_data!T$2:T$100,MATCH($C8,Batting_data!$A$2:$A$100,0))</f>
        <v>-7</v>
      </c>
      <c r="Y8" s="365">
        <f>INDEX(Batting_data!U$2:U$100,MATCH($C8,Batting_data!$A$2:$A$100,0))</f>
        <v>-1</v>
      </c>
      <c r="Z8" s="365">
        <f>INDEX(Batting_data!V$2:V$100,MATCH($C8,Batting_data!$A$2:$A$100,0))</f>
        <v>0</v>
      </c>
      <c r="AA8" s="365">
        <f>INDEX(Batting_data!W$2:W$100,MATCH($C8,Batting_data!$A$2:$A$100,0))</f>
        <v>0</v>
      </c>
      <c r="AB8" s="365">
        <f>INDEX(Batting_data!X$2:X$100,MATCH($C8,Batting_data!$A$2:$A$100,0))</f>
        <v>0</v>
      </c>
      <c r="AC8" s="365">
        <f>INDEX(Batting_data!Y$2:Y$100,MATCH($C8,Batting_data!$A$2:$A$100,0))</f>
        <v>0</v>
      </c>
      <c r="AD8" s="365">
        <f>INDEX(Batting_data!Z$2:Z$100,MATCH($C8,Batting_data!$A$2:$A$100,0))</f>
        <v>53</v>
      </c>
      <c r="AE8" s="366">
        <f>INDEX(Batting_data!AA$2:AA$100,MATCH($C8,Batting_data!$A$2:$A$100,0))</f>
        <v>0</v>
      </c>
      <c r="AF8" s="353">
        <f>_xlfn.IFNA(INDEX(Bowling_data!B$2:B$100,MATCH($C8,Bowling_data!$A$2:$A$100,0)),0)</f>
        <v>17.8</v>
      </c>
      <c r="AG8" s="354">
        <f>_xlfn.IFNA(INDEX(Bowling_data!C$2:C$100,MATCH($C8,Bowling_data!$A$2:$A$100,0)),0)</f>
        <v>0</v>
      </c>
      <c r="AH8" s="354">
        <f>_xlfn.IFNA(INDEX(Bowling_data!D$2:D$100,MATCH($C8,Bowling_data!$A$2:$A$100,0)),0)</f>
        <v>16</v>
      </c>
      <c r="AI8" s="354">
        <f>_xlfn.IFNA(INDEX(Bowling_data!E$2:E$100,MATCH($C8,Bowling_data!$A$2:$A$100,0)),0)</f>
        <v>0</v>
      </c>
      <c r="AJ8" s="354">
        <f>_xlfn.IFNA(INDEX(Bowling_data!F$2:F$100,MATCH($C8,Bowling_data!$A$2:$A$100,0)),0)</f>
        <v>-2.8</v>
      </c>
      <c r="AK8" s="354">
        <f>_xlfn.IFNA(INDEX(Bowling_data!G$2:G$100,MATCH($C8,Bowling_data!$A$2:$A$100,0)),0)</f>
        <v>0</v>
      </c>
      <c r="AL8" s="354">
        <f>_xlfn.IFNA(INDEX(Bowling_data!H$2:H$100,MATCH($C8,Bowling_data!$A$2:$A$100,0)),0)</f>
        <v>0</v>
      </c>
      <c r="AM8" s="354">
        <f>_xlfn.IFNA(INDEX(Bowling_data!I$2:I$100,MATCH($C8,Bowling_data!$A$2:$A$100,0)),0)</f>
        <v>0</v>
      </c>
      <c r="AN8" s="354">
        <f>_xlfn.IFNA(INDEX(Bowling_data!J$2:J$100,MATCH($C8,Bowling_data!$A$2:$A$100,0)),0)</f>
        <v>15.4</v>
      </c>
      <c r="AO8" s="354">
        <f>_xlfn.IFNA(INDEX(Bowling_data!K$2:K$100,MATCH($C8,Bowling_data!$A$2:$A$100,0)),0)</f>
        <v>0</v>
      </c>
      <c r="AP8" s="354">
        <f>_xlfn.IFNA(INDEX(Bowling_data!L$2:L$100,MATCH($C8,Bowling_data!$A$2:$A$100,0)),0)</f>
        <v>0</v>
      </c>
      <c r="AQ8" s="354">
        <f>_xlfn.IFNA(INDEX(Bowling_data!M$2:M$100,MATCH($C8,Bowling_data!$A$2:$A$100,0)),0)</f>
        <v>0</v>
      </c>
      <c r="AR8" s="354">
        <f>_xlfn.IFNA(INDEX(Bowling_data!N$2:N$100,MATCH($C8,Bowling_data!$A$2:$A$100,0)),0)</f>
        <v>11.4</v>
      </c>
      <c r="AS8" s="354">
        <f>_xlfn.IFNA(INDEX(Bowling_data!O$2:O$100,MATCH($C8,Bowling_data!$A$2:$A$100,0)),0)</f>
        <v>0</v>
      </c>
      <c r="AT8" s="354">
        <f>_xlfn.IFNA(INDEX(Bowling_data!P$2:P$100,MATCH($C8,Bowling_data!$A$2:$A$100,0)),0)</f>
        <v>15.8</v>
      </c>
      <c r="AU8" s="354">
        <f>_xlfn.IFNA(INDEX(Bowling_data!Q$2:Q$100,MATCH($C8,Bowling_data!$A$2:$A$100,0)),0)</f>
        <v>-6.8</v>
      </c>
      <c r="AV8" s="354">
        <f>_xlfn.IFNA(INDEX(Bowling_data!R$2:R$100,MATCH($C8,Bowling_data!$A$2:$A$100,0)),0)</f>
        <v>15.4</v>
      </c>
      <c r="AW8" s="354">
        <f>_xlfn.IFNA(INDEX(Bowling_data!S$2:S$100,MATCH($C8,Bowling_data!$A$2:$A$100,0)),0)</f>
        <v>0</v>
      </c>
      <c r="AX8" s="354">
        <f>_xlfn.IFNA(INDEX(Bowling_data!T$2:T$100,MATCH($C8,Bowling_data!$A$2:$A$100,0)),0)</f>
        <v>18.399999999999999</v>
      </c>
      <c r="AY8" s="354">
        <f>_xlfn.IFNA(INDEX(Bowling_data!U$2:U$100,MATCH($C8,Bowling_data!$A$2:$A$100,0)),0)</f>
        <v>19.600000000000001</v>
      </c>
      <c r="AZ8" s="354">
        <f>_xlfn.IFNA(INDEX(Bowling_data!V$2:V$100,MATCH($C8,Bowling_data!$A$2:$A$100,0)),0)</f>
        <v>-4.8</v>
      </c>
      <c r="BA8" s="354">
        <f>_xlfn.IFNA(INDEX(Bowling_data!W$2:W$100,MATCH($C8,Bowling_data!$A$2:$A$100,0)),0)</f>
        <v>0</v>
      </c>
      <c r="BB8" s="354">
        <f>_xlfn.IFNA(INDEX(Bowling_data!X$2:X$100,MATCH($C8,Bowling_data!$A$2:$A$100,0)),0)</f>
        <v>0</v>
      </c>
      <c r="BC8" s="354">
        <f>_xlfn.IFNA(INDEX(Bowling_data!Y$2:Y$100,MATCH($C8,Bowling_data!$A$2:$A$100,0)),0)</f>
        <v>0</v>
      </c>
      <c r="BD8" s="354">
        <f>_xlfn.IFNA(INDEX(Bowling_data!Z$2:Z$100,MATCH($C8,Bowling_data!$A$2:$A$100,0)),0)</f>
        <v>35.4</v>
      </c>
      <c r="BE8" s="354">
        <f>_xlfn.IFNA(INDEX(Bowling_data!AA$2:AA$100,MATCH($C8,Bowling_data!$A$2:$A$100,0)),0)</f>
        <v>0</v>
      </c>
      <c r="BF8" s="353">
        <f>_xlfn.IFNA(INDEX(Fielding_data!B$2:B$100,MATCH($C8,Fielding_data!$A$2:$A$100,0)),0)</f>
        <v>0</v>
      </c>
      <c r="BG8" s="354">
        <f>_xlfn.IFNA(INDEX(Fielding_data!C$2:C$100,MATCH($C8,Fielding_data!$A$2:$A$100,0)),0)</f>
        <v>0</v>
      </c>
      <c r="BH8" s="354">
        <f>_xlfn.IFNA(INDEX(Fielding_data!D$2:D$100,MATCH($C8,Fielding_data!$A$2:$A$100,0)),0)</f>
        <v>8</v>
      </c>
      <c r="BI8" s="354">
        <f>_xlfn.IFNA(INDEX(Fielding_data!E$2:E$100,MATCH($C8,Fielding_data!$A$2:$A$100,0)),0)</f>
        <v>0</v>
      </c>
      <c r="BJ8" s="354">
        <f>_xlfn.IFNA(INDEX(Fielding_data!F$2:F$100,MATCH($C8,Fielding_data!$A$2:$A$100,0)),0)</f>
        <v>0</v>
      </c>
      <c r="BK8" s="354">
        <f>_xlfn.IFNA(INDEX(Fielding_data!G$2:G$100,MATCH($C8,Fielding_data!$A$2:$A$100,0)),0)</f>
        <v>8</v>
      </c>
      <c r="BL8" s="354">
        <f>_xlfn.IFNA(INDEX(Fielding_data!H$2:H$100,MATCH($C8,Fielding_data!$A$2:$A$100,0)),0)</f>
        <v>0</v>
      </c>
      <c r="BM8" s="354">
        <f>_xlfn.IFNA(INDEX(Fielding_data!I$2:I$100,MATCH($C8,Fielding_data!$A$2:$A$100,0)),0)</f>
        <v>0</v>
      </c>
      <c r="BN8" s="354">
        <f>_xlfn.IFNA(INDEX(Fielding_data!J$2:J$100,MATCH($C8,Fielding_data!$A$2:$A$100,0)),0)</f>
        <v>0</v>
      </c>
      <c r="BO8" s="354">
        <f>_xlfn.IFNA(INDEX(Fielding_data!K$2:K$100,MATCH($C8,Fielding_data!$A$2:$A$100,0)),0)</f>
        <v>0</v>
      </c>
      <c r="BP8" s="354">
        <f>_xlfn.IFNA(INDEX(Fielding_data!L$2:L$100,MATCH($C8,Fielding_data!$A$2:$A$100,0)),0)</f>
        <v>0</v>
      </c>
      <c r="BQ8" s="354">
        <f>_xlfn.IFNA(INDEX(Fielding_data!M$2:M$100,MATCH($C8,Fielding_data!$A$2:$A$100,0)),0)</f>
        <v>0</v>
      </c>
      <c r="BR8" s="354">
        <f>_xlfn.IFNA(INDEX(Fielding_data!N$2:N$100,MATCH($C8,Fielding_data!$A$2:$A$100,0)),0)</f>
        <v>0</v>
      </c>
      <c r="BS8" s="354">
        <f>_xlfn.IFNA(INDEX(Fielding_data!O$2:O$100,MATCH($C8,Fielding_data!$A$2:$A$100,0)),0)</f>
        <v>0</v>
      </c>
      <c r="BT8" s="354">
        <f>_xlfn.IFNA(INDEX(Fielding_data!P$2:P$100,MATCH($C8,Fielding_data!$A$2:$A$100,0)),0)</f>
        <v>8</v>
      </c>
      <c r="BU8" s="354">
        <f>_xlfn.IFNA(INDEX(Fielding_data!Q$2:Q$100,MATCH($C8,Fielding_data!$A$2:$A$100,0)),0)</f>
        <v>0</v>
      </c>
      <c r="BV8" s="354">
        <f>_xlfn.IFNA(INDEX(Fielding_data!R$2:R$100,MATCH($C8,Fielding_data!$A$2:$A$100,0)),0)</f>
        <v>8</v>
      </c>
      <c r="BW8" s="354">
        <f>_xlfn.IFNA(INDEX(Fielding_data!S$2:S$100,MATCH($C8,Fielding_data!$A$2:$A$100,0)),0)</f>
        <v>0</v>
      </c>
      <c r="BX8" s="354">
        <f>_xlfn.IFNA(INDEX(Fielding_data!T$2:T$100,MATCH($C8,Fielding_data!$A$2:$A$100,0)),0)</f>
        <v>0</v>
      </c>
      <c r="BY8" s="354">
        <f>_xlfn.IFNA(INDEX(Fielding_data!U$2:U$100,MATCH($C8,Fielding_data!$A$2:$A$100,0)),0)</f>
        <v>0</v>
      </c>
      <c r="BZ8" s="354">
        <f>_xlfn.IFNA(INDEX(Fielding_data!V$2:V$100,MATCH($C8,Fielding_data!$A$2:$A$100,0)),0)</f>
        <v>8</v>
      </c>
      <c r="CA8" s="354">
        <f>_xlfn.IFNA(INDEX(Fielding_data!W$2:W$100,MATCH($C8,Fielding_data!$A$2:$A$100,0)),0)</f>
        <v>0</v>
      </c>
      <c r="CB8" s="354">
        <f>_xlfn.IFNA(INDEX(Fielding_data!X$2:X$100,MATCH($C8,Fielding_data!$A$2:$A$100,0)),0)</f>
        <v>0</v>
      </c>
      <c r="CC8" s="354">
        <f>_xlfn.IFNA(INDEX(Fielding_data!Y$2:Y$100,MATCH($C8,Fielding_data!$A$2:$A$100,0)),0)</f>
        <v>0</v>
      </c>
      <c r="CD8" s="354">
        <f>_xlfn.IFNA(INDEX(Fielding_data!Z$2:Z$100,MATCH($C8,Fielding_data!$A$2:$A$100,0)),0)</f>
        <v>8</v>
      </c>
      <c r="CE8" s="354">
        <f>_xlfn.IFNA(INDEX(Fielding_data!AA$2:AA$100,MATCH($C8,Fielding_data!$A$2:$A$100,0)),0)</f>
        <v>0</v>
      </c>
      <c r="CF8" s="353">
        <f t="shared" si="30"/>
        <v>115.8</v>
      </c>
      <c r="CG8" s="354">
        <f t="shared" si="31"/>
        <v>0</v>
      </c>
      <c r="CH8" s="354">
        <f t="shared" si="32"/>
        <v>25</v>
      </c>
      <c r="CI8" s="354">
        <f t="shared" si="33"/>
        <v>0</v>
      </c>
      <c r="CJ8" s="354">
        <f t="shared" si="34"/>
        <v>6.2</v>
      </c>
      <c r="CK8" s="354">
        <f t="shared" si="35"/>
        <v>5</v>
      </c>
      <c r="CL8" s="354">
        <f t="shared" si="36"/>
        <v>0</v>
      </c>
      <c r="CM8" s="354">
        <f t="shared" si="37"/>
        <v>0</v>
      </c>
      <c r="CN8" s="354">
        <f t="shared" si="38"/>
        <v>30.4</v>
      </c>
      <c r="CO8" s="354">
        <f t="shared" si="39"/>
        <v>0</v>
      </c>
      <c r="CP8" s="354">
        <f t="shared" si="40"/>
        <v>0</v>
      </c>
      <c r="CQ8" s="354">
        <f t="shared" si="41"/>
        <v>0</v>
      </c>
      <c r="CR8" s="354">
        <f t="shared" si="42"/>
        <v>6.4</v>
      </c>
      <c r="CS8" s="354">
        <f t="shared" si="43"/>
        <v>0</v>
      </c>
      <c r="CT8" s="354">
        <f t="shared" si="44"/>
        <v>69.8</v>
      </c>
      <c r="CU8" s="354">
        <f t="shared" si="45"/>
        <v>11.2</v>
      </c>
      <c r="CV8" s="354">
        <f t="shared" si="46"/>
        <v>16.399999999999999</v>
      </c>
      <c r="CW8" s="354">
        <f t="shared" si="47"/>
        <v>0</v>
      </c>
      <c r="CX8" s="354">
        <f t="shared" si="48"/>
        <v>11.399999999999999</v>
      </c>
      <c r="CY8" s="354">
        <f t="shared" si="49"/>
        <v>18.600000000000001</v>
      </c>
      <c r="CZ8" s="354">
        <f t="shared" si="50"/>
        <v>3.2</v>
      </c>
      <c r="DA8" s="354">
        <f t="shared" si="51"/>
        <v>0</v>
      </c>
      <c r="DB8" s="354">
        <f t="shared" si="52"/>
        <v>0</v>
      </c>
      <c r="DC8" s="354">
        <f t="shared" si="53"/>
        <v>0</v>
      </c>
      <c r="DD8" s="354">
        <f t="shared" si="54"/>
        <v>96.4</v>
      </c>
      <c r="DE8" s="355">
        <f t="shared" si="55"/>
        <v>0</v>
      </c>
      <c r="DF8" s="353">
        <f t="shared" si="56"/>
        <v>115.8</v>
      </c>
      <c r="DG8" s="354">
        <f t="shared" ref="DG8:DH8" si="110">+DF8+CG8</f>
        <v>115.8</v>
      </c>
      <c r="DH8" s="354">
        <f t="shared" si="110"/>
        <v>140.80000000000001</v>
      </c>
      <c r="DI8" s="354">
        <f t="shared" si="58"/>
        <v>140.80000000000001</v>
      </c>
      <c r="DJ8" s="354">
        <f t="shared" si="59"/>
        <v>147</v>
      </c>
      <c r="DK8" s="354">
        <f t="shared" si="60"/>
        <v>152</v>
      </c>
      <c r="DL8" s="354">
        <f t="shared" si="61"/>
        <v>152</v>
      </c>
      <c r="DM8" s="354">
        <f t="shared" si="62"/>
        <v>152</v>
      </c>
      <c r="DN8" s="354">
        <f t="shared" si="63"/>
        <v>182.4</v>
      </c>
      <c r="DO8" s="354">
        <f t="shared" si="64"/>
        <v>182.4</v>
      </c>
      <c r="DP8" s="354">
        <f t="shared" si="65"/>
        <v>182.4</v>
      </c>
      <c r="DQ8" s="354">
        <f t="shared" si="66"/>
        <v>182.4</v>
      </c>
      <c r="DR8" s="354">
        <f t="shared" si="67"/>
        <v>188.8</v>
      </c>
      <c r="DS8" s="354">
        <f t="shared" si="68"/>
        <v>188.8</v>
      </c>
      <c r="DT8" s="354">
        <f t="shared" si="69"/>
        <v>258.60000000000002</v>
      </c>
      <c r="DU8" s="354">
        <f t="shared" si="70"/>
        <v>269.8</v>
      </c>
      <c r="DV8" s="354">
        <f t="shared" si="71"/>
        <v>286.2</v>
      </c>
      <c r="DW8" s="354">
        <f t="shared" si="72"/>
        <v>286.2</v>
      </c>
      <c r="DX8" s="354">
        <f t="shared" si="73"/>
        <v>297.59999999999997</v>
      </c>
      <c r="DY8" s="354">
        <f t="shared" si="74"/>
        <v>316.2</v>
      </c>
      <c r="DZ8" s="354">
        <f t="shared" si="75"/>
        <v>319.39999999999998</v>
      </c>
      <c r="EA8" s="354">
        <f t="shared" si="76"/>
        <v>319.39999999999998</v>
      </c>
      <c r="EB8" s="354">
        <f t="shared" si="77"/>
        <v>319.39999999999998</v>
      </c>
      <c r="EC8" s="354">
        <f t="shared" si="78"/>
        <v>319.39999999999998</v>
      </c>
      <c r="ED8" s="354">
        <f t="shared" si="79"/>
        <v>415.79999999999995</v>
      </c>
      <c r="EE8" s="355">
        <f t="shared" si="80"/>
        <v>415.79999999999995</v>
      </c>
      <c r="EF8" s="364">
        <f t="shared" si="81"/>
        <v>1</v>
      </c>
      <c r="EG8" s="365">
        <f t="shared" si="82"/>
        <v>1</v>
      </c>
      <c r="EH8" s="365">
        <f t="shared" si="83"/>
        <v>1</v>
      </c>
      <c r="EI8" s="365">
        <f t="shared" si="84"/>
        <v>1</v>
      </c>
      <c r="EJ8" s="365">
        <f t="shared" si="85"/>
        <v>2</v>
      </c>
      <c r="EK8" s="365">
        <f t="shared" si="86"/>
        <v>5</v>
      </c>
      <c r="EL8" s="365">
        <f t="shared" si="87"/>
        <v>6</v>
      </c>
      <c r="EM8" s="365">
        <f t="shared" si="88"/>
        <v>7</v>
      </c>
      <c r="EN8" s="365">
        <f t="shared" si="89"/>
        <v>6</v>
      </c>
      <c r="EO8" s="365">
        <f t="shared" si="90"/>
        <v>6</v>
      </c>
      <c r="EP8" s="365">
        <f t="shared" si="91"/>
        <v>6</v>
      </c>
      <c r="EQ8" s="365">
        <f t="shared" si="92"/>
        <v>7</v>
      </c>
      <c r="ER8" s="365">
        <f t="shared" si="93"/>
        <v>7</v>
      </c>
      <c r="ES8" s="365">
        <f t="shared" si="94"/>
        <v>7</v>
      </c>
      <c r="ET8" s="365">
        <f t="shared" si="95"/>
        <v>5</v>
      </c>
      <c r="EU8" s="365">
        <f t="shared" si="96"/>
        <v>5</v>
      </c>
      <c r="EV8" s="365">
        <f t="shared" si="97"/>
        <v>5</v>
      </c>
      <c r="EW8" s="365">
        <f t="shared" si="98"/>
        <v>5</v>
      </c>
      <c r="EX8" s="365">
        <f t="shared" si="99"/>
        <v>5</v>
      </c>
      <c r="EY8" s="365">
        <f t="shared" si="100"/>
        <v>5</v>
      </c>
      <c r="EZ8" s="365">
        <f t="shared" si="101"/>
        <v>5</v>
      </c>
      <c r="FA8" s="365">
        <f t="shared" si="102"/>
        <v>5</v>
      </c>
      <c r="FB8" s="365">
        <f t="shared" si="103"/>
        <v>6</v>
      </c>
      <c r="FC8" s="365">
        <f t="shared" si="104"/>
        <v>6</v>
      </c>
      <c r="FD8" s="365">
        <f t="shared" si="105"/>
        <v>6</v>
      </c>
      <c r="FE8" s="366">
        <f t="shared" si="106"/>
        <v>6</v>
      </c>
    </row>
    <row r="9" spans="1:161" x14ac:dyDescent="0.2">
      <c r="A9" s="119"/>
      <c r="B9" s="157">
        <f t="shared" si="29"/>
        <v>7</v>
      </c>
      <c r="C9" s="158" t="str">
        <f>'Club Champion'!C10</f>
        <v>MAINI, Rohit</v>
      </c>
      <c r="D9" s="159" t="str">
        <f>'Club Champion'!D10</f>
        <v>(IND)</v>
      </c>
      <c r="E9" s="359">
        <f>IF(ISNA(VLOOKUP($C9,Batting!$B$2:$M$85,3,FALSE)),0,(VLOOKUP($C9,Batting!$B$2:$M$85,3,FALSE)))</f>
        <v>5</v>
      </c>
      <c r="F9" s="364">
        <f>INDEX(Batting_data!B$2:B$100,MATCH($C9,Batting_data!$A$2:$A$100,0))</f>
        <v>0</v>
      </c>
      <c r="G9" s="365">
        <f>INDEX(Batting_data!C$2:C$100,MATCH($C9,Batting_data!$A$2:$A$100,0))</f>
        <v>0</v>
      </c>
      <c r="H9" s="365">
        <f>INDEX(Batting_data!D$2:D$100,MATCH($C9,Batting_data!$A$2:$A$100,0))</f>
        <v>0</v>
      </c>
      <c r="I9" s="365">
        <f>INDEX(Batting_data!E$2:E$100,MATCH($C9,Batting_data!$A$2:$A$100,0))</f>
        <v>0</v>
      </c>
      <c r="J9" s="365">
        <f>INDEX(Batting_data!F$2:F$100,MATCH($C9,Batting_data!$A$2:$A$100,0))</f>
        <v>0</v>
      </c>
      <c r="K9" s="365">
        <f>INDEX(Batting_data!G$2:G$100,MATCH($C9,Batting_data!$A$2:$A$100,0))</f>
        <v>0</v>
      </c>
      <c r="L9" s="365">
        <f>INDEX(Batting_data!H$2:H$100,MATCH($C9,Batting_data!$A$2:$A$100,0))</f>
        <v>0</v>
      </c>
      <c r="M9" s="365">
        <f>INDEX(Batting_data!I$2:I$100,MATCH($C9,Batting_data!$A$2:$A$100,0))</f>
        <v>-7</v>
      </c>
      <c r="N9" s="365">
        <f>INDEX(Batting_data!J$2:J$100,MATCH($C9,Batting_data!$A$2:$A$100,0))</f>
        <v>0</v>
      </c>
      <c r="O9" s="365">
        <f>INDEX(Batting_data!K$2:K$100,MATCH($C9,Batting_data!$A$2:$A$100,0))</f>
        <v>0</v>
      </c>
      <c r="P9" s="365">
        <f>INDEX(Batting_data!L$2:L$100,MATCH($C9,Batting_data!$A$2:$A$100,0))</f>
        <v>0</v>
      </c>
      <c r="Q9" s="365">
        <f>INDEX(Batting_data!M$2:M$100,MATCH($C9,Batting_data!$A$2:$A$100,0))</f>
        <v>43</v>
      </c>
      <c r="R9" s="365">
        <f>INDEX(Batting_data!N$2:N$100,MATCH($C9,Batting_data!$A$2:$A$100,0))</f>
        <v>0</v>
      </c>
      <c r="S9" s="365">
        <f>INDEX(Batting_data!O$2:O$100,MATCH($C9,Batting_data!$A$2:$A$100,0))</f>
        <v>0</v>
      </c>
      <c r="T9" s="365">
        <f>INDEX(Batting_data!P$2:P$100,MATCH($C9,Batting_data!$A$2:$A$100,0))</f>
        <v>0</v>
      </c>
      <c r="U9" s="365">
        <f>INDEX(Batting_data!Q$2:Q$100,MATCH($C9,Batting_data!$A$2:$A$100,0))</f>
        <v>0</v>
      </c>
      <c r="V9" s="365">
        <f>INDEX(Batting_data!R$2:R$100,MATCH($C9,Batting_data!$A$2:$A$100,0))</f>
        <v>0</v>
      </c>
      <c r="W9" s="365">
        <f>INDEX(Batting_data!S$2:S$100,MATCH($C9,Batting_data!$A$2:$A$100,0))</f>
        <v>0</v>
      </c>
      <c r="X9" s="365">
        <f>INDEX(Batting_data!T$2:T$100,MATCH($C9,Batting_data!$A$2:$A$100,0))</f>
        <v>0</v>
      </c>
      <c r="Y9" s="365">
        <f>INDEX(Batting_data!U$2:U$100,MATCH($C9,Batting_data!$A$2:$A$100,0))</f>
        <v>0</v>
      </c>
      <c r="Z9" s="365">
        <f>INDEX(Batting_data!V$2:V$100,MATCH($C9,Batting_data!$A$2:$A$100,0))</f>
        <v>51</v>
      </c>
      <c r="AA9" s="365">
        <f>INDEX(Batting_data!W$2:W$100,MATCH($C9,Batting_data!$A$2:$A$100,0))</f>
        <v>0</v>
      </c>
      <c r="AB9" s="365">
        <f>INDEX(Batting_data!X$2:X$100,MATCH($C9,Batting_data!$A$2:$A$100,0))</f>
        <v>51</v>
      </c>
      <c r="AC9" s="365">
        <f>INDEX(Batting_data!Y$2:Y$100,MATCH($C9,Batting_data!$A$2:$A$100,0))</f>
        <v>0</v>
      </c>
      <c r="AD9" s="365">
        <f>INDEX(Batting_data!Z$2:Z$100,MATCH($C9,Batting_data!$A$2:$A$100,0))</f>
        <v>0</v>
      </c>
      <c r="AE9" s="366">
        <f>INDEX(Batting_data!AA$2:AA$100,MATCH($C9,Batting_data!$A$2:$A$100,0))</f>
        <v>0</v>
      </c>
      <c r="AF9" s="353">
        <f>_xlfn.IFNA(INDEX(Bowling_data!B$2:B$100,MATCH($C9,Bowling_data!$A$2:$A$100,0)),0)</f>
        <v>0</v>
      </c>
      <c r="AG9" s="354">
        <f>_xlfn.IFNA(INDEX(Bowling_data!C$2:C$100,MATCH($C9,Bowling_data!$A$2:$A$100,0)),0)</f>
        <v>0</v>
      </c>
      <c r="AH9" s="354">
        <f>_xlfn.IFNA(INDEX(Bowling_data!D$2:D$100,MATCH($C9,Bowling_data!$A$2:$A$100,0)),0)</f>
        <v>0</v>
      </c>
      <c r="AI9" s="354">
        <f>_xlfn.IFNA(INDEX(Bowling_data!E$2:E$100,MATCH($C9,Bowling_data!$A$2:$A$100,0)),0)</f>
        <v>79.2</v>
      </c>
      <c r="AJ9" s="354">
        <f>_xlfn.IFNA(INDEX(Bowling_data!F$2:F$100,MATCH($C9,Bowling_data!$A$2:$A$100,0)),0)</f>
        <v>0</v>
      </c>
      <c r="AK9" s="354">
        <f>_xlfn.IFNA(INDEX(Bowling_data!G$2:G$100,MATCH($C9,Bowling_data!$A$2:$A$100,0)),0)</f>
        <v>0</v>
      </c>
      <c r="AL9" s="354">
        <f>_xlfn.IFNA(INDEX(Bowling_data!H$2:H$100,MATCH($C9,Bowling_data!$A$2:$A$100,0)),0)</f>
        <v>0</v>
      </c>
      <c r="AM9" s="354">
        <f>_xlfn.IFNA(INDEX(Bowling_data!I$2:I$100,MATCH($C9,Bowling_data!$A$2:$A$100,0)),0)</f>
        <v>35.200000000000003</v>
      </c>
      <c r="AN9" s="354">
        <f>_xlfn.IFNA(INDEX(Bowling_data!J$2:J$100,MATCH($C9,Bowling_data!$A$2:$A$100,0)),0)</f>
        <v>0</v>
      </c>
      <c r="AO9" s="354">
        <f>_xlfn.IFNA(INDEX(Bowling_data!K$2:K$100,MATCH($C9,Bowling_data!$A$2:$A$100,0)),0)</f>
        <v>0</v>
      </c>
      <c r="AP9" s="354">
        <f>_xlfn.IFNA(INDEX(Bowling_data!L$2:L$100,MATCH($C9,Bowling_data!$A$2:$A$100,0)),0)</f>
        <v>0</v>
      </c>
      <c r="AQ9" s="354">
        <f>_xlfn.IFNA(INDEX(Bowling_data!M$2:M$100,MATCH($C9,Bowling_data!$A$2:$A$100,0)),0)</f>
        <v>51.2</v>
      </c>
      <c r="AR9" s="354">
        <f>_xlfn.IFNA(INDEX(Bowling_data!N$2:N$100,MATCH($C9,Bowling_data!$A$2:$A$100,0)),0)</f>
        <v>0</v>
      </c>
      <c r="AS9" s="354">
        <f>_xlfn.IFNA(INDEX(Bowling_data!O$2:O$100,MATCH($C9,Bowling_data!$A$2:$A$100,0)),0)</f>
        <v>0</v>
      </c>
      <c r="AT9" s="354">
        <f>_xlfn.IFNA(INDEX(Bowling_data!P$2:P$100,MATCH($C9,Bowling_data!$A$2:$A$100,0)),0)</f>
        <v>0</v>
      </c>
      <c r="AU9" s="354">
        <f>_xlfn.IFNA(INDEX(Bowling_data!Q$2:Q$100,MATCH($C9,Bowling_data!$A$2:$A$100,0)),0)</f>
        <v>0</v>
      </c>
      <c r="AV9" s="354">
        <f>_xlfn.IFNA(INDEX(Bowling_data!R$2:R$100,MATCH($C9,Bowling_data!$A$2:$A$100,0)),0)</f>
        <v>0</v>
      </c>
      <c r="AW9" s="354">
        <f>_xlfn.IFNA(INDEX(Bowling_data!S$2:S$100,MATCH($C9,Bowling_data!$A$2:$A$100,0)),0)</f>
        <v>0</v>
      </c>
      <c r="AX9" s="354">
        <f>_xlfn.IFNA(INDEX(Bowling_data!T$2:T$100,MATCH($C9,Bowling_data!$A$2:$A$100,0)),0)</f>
        <v>0</v>
      </c>
      <c r="AY9" s="354">
        <f>_xlfn.IFNA(INDEX(Bowling_data!U$2:U$100,MATCH($C9,Bowling_data!$A$2:$A$100,0)),0)</f>
        <v>0</v>
      </c>
      <c r="AZ9" s="354">
        <f>_xlfn.IFNA(INDEX(Bowling_data!V$2:V$100,MATCH($C9,Bowling_data!$A$2:$A$100,0)),0)</f>
        <v>-2.4</v>
      </c>
      <c r="BA9" s="354">
        <f>_xlfn.IFNA(INDEX(Bowling_data!W$2:W$100,MATCH($C9,Bowling_data!$A$2:$A$100,0)),0)</f>
        <v>0</v>
      </c>
      <c r="BB9" s="354">
        <f>_xlfn.IFNA(INDEX(Bowling_data!X$2:X$100,MATCH($C9,Bowling_data!$A$2:$A$100,0)),0)</f>
        <v>-8.4</v>
      </c>
      <c r="BC9" s="354">
        <f>_xlfn.IFNA(INDEX(Bowling_data!Y$2:Y$100,MATCH($C9,Bowling_data!$A$2:$A$100,0)),0)</f>
        <v>0</v>
      </c>
      <c r="BD9" s="354">
        <f>_xlfn.IFNA(INDEX(Bowling_data!Z$2:Z$100,MATCH($C9,Bowling_data!$A$2:$A$100,0)),0)</f>
        <v>0</v>
      </c>
      <c r="BE9" s="354">
        <f>_xlfn.IFNA(INDEX(Bowling_data!AA$2:AA$100,MATCH($C9,Bowling_data!$A$2:$A$100,0)),0)</f>
        <v>0</v>
      </c>
      <c r="BF9" s="353">
        <f>_xlfn.IFNA(INDEX(Fielding_data!B$2:B$100,MATCH($C9,Fielding_data!$A$2:$A$100,0)),0)</f>
        <v>0</v>
      </c>
      <c r="BG9" s="354">
        <f>_xlfn.IFNA(INDEX(Fielding_data!C$2:C$100,MATCH($C9,Fielding_data!$A$2:$A$100,0)),0)</f>
        <v>0</v>
      </c>
      <c r="BH9" s="354">
        <f>_xlfn.IFNA(INDEX(Fielding_data!D$2:D$100,MATCH($C9,Fielding_data!$A$2:$A$100,0)),0)</f>
        <v>0</v>
      </c>
      <c r="BI9" s="354">
        <f>_xlfn.IFNA(INDEX(Fielding_data!E$2:E$100,MATCH($C9,Fielding_data!$A$2:$A$100,0)),0)</f>
        <v>8</v>
      </c>
      <c r="BJ9" s="354">
        <f>_xlfn.IFNA(INDEX(Fielding_data!F$2:F$100,MATCH($C9,Fielding_data!$A$2:$A$100,0)),0)</f>
        <v>0</v>
      </c>
      <c r="BK9" s="354">
        <f>_xlfn.IFNA(INDEX(Fielding_data!G$2:G$100,MATCH($C9,Fielding_data!$A$2:$A$100,0)),0)</f>
        <v>0</v>
      </c>
      <c r="BL9" s="354">
        <f>_xlfn.IFNA(INDEX(Fielding_data!H$2:H$100,MATCH($C9,Fielding_data!$A$2:$A$100,0)),0)</f>
        <v>0</v>
      </c>
      <c r="BM9" s="354">
        <f>_xlfn.IFNA(INDEX(Fielding_data!I$2:I$100,MATCH($C9,Fielding_data!$A$2:$A$100,0)),0)</f>
        <v>0</v>
      </c>
      <c r="BN9" s="354">
        <f>_xlfn.IFNA(INDEX(Fielding_data!J$2:J$100,MATCH($C9,Fielding_data!$A$2:$A$100,0)),0)</f>
        <v>0</v>
      </c>
      <c r="BO9" s="354">
        <f>_xlfn.IFNA(INDEX(Fielding_data!K$2:K$100,MATCH($C9,Fielding_data!$A$2:$A$100,0)),0)</f>
        <v>0</v>
      </c>
      <c r="BP9" s="354">
        <f>_xlfn.IFNA(INDEX(Fielding_data!L$2:L$100,MATCH($C9,Fielding_data!$A$2:$A$100,0)),0)</f>
        <v>0</v>
      </c>
      <c r="BQ9" s="354">
        <f>_xlfn.IFNA(INDEX(Fielding_data!M$2:M$100,MATCH($C9,Fielding_data!$A$2:$A$100,0)),0)</f>
        <v>0</v>
      </c>
      <c r="BR9" s="354">
        <f>_xlfn.IFNA(INDEX(Fielding_data!N$2:N$100,MATCH($C9,Fielding_data!$A$2:$A$100,0)),0)</f>
        <v>0</v>
      </c>
      <c r="BS9" s="354">
        <f>_xlfn.IFNA(INDEX(Fielding_data!O$2:O$100,MATCH($C9,Fielding_data!$A$2:$A$100,0)),0)</f>
        <v>0</v>
      </c>
      <c r="BT9" s="354">
        <f>_xlfn.IFNA(INDEX(Fielding_data!P$2:P$100,MATCH($C9,Fielding_data!$A$2:$A$100,0)),0)</f>
        <v>0</v>
      </c>
      <c r="BU9" s="354">
        <f>_xlfn.IFNA(INDEX(Fielding_data!Q$2:Q$100,MATCH($C9,Fielding_data!$A$2:$A$100,0)),0)</f>
        <v>0</v>
      </c>
      <c r="BV9" s="354">
        <f>_xlfn.IFNA(INDEX(Fielding_data!R$2:R$100,MATCH($C9,Fielding_data!$A$2:$A$100,0)),0)</f>
        <v>0</v>
      </c>
      <c r="BW9" s="354">
        <f>_xlfn.IFNA(INDEX(Fielding_data!S$2:S$100,MATCH($C9,Fielding_data!$A$2:$A$100,0)),0)</f>
        <v>0</v>
      </c>
      <c r="BX9" s="354">
        <f>_xlfn.IFNA(INDEX(Fielding_data!T$2:T$100,MATCH($C9,Fielding_data!$A$2:$A$100,0)),0)</f>
        <v>0</v>
      </c>
      <c r="BY9" s="354">
        <f>_xlfn.IFNA(INDEX(Fielding_data!U$2:U$100,MATCH($C9,Fielding_data!$A$2:$A$100,0)),0)</f>
        <v>0</v>
      </c>
      <c r="BZ9" s="354">
        <f>_xlfn.IFNA(INDEX(Fielding_data!V$2:V$100,MATCH($C9,Fielding_data!$A$2:$A$100,0)),0)</f>
        <v>8</v>
      </c>
      <c r="CA9" s="354">
        <f>_xlfn.IFNA(INDEX(Fielding_data!W$2:W$100,MATCH($C9,Fielding_data!$A$2:$A$100,0)),0)</f>
        <v>0</v>
      </c>
      <c r="CB9" s="354">
        <f>_xlfn.IFNA(INDEX(Fielding_data!X$2:X$100,MATCH($C9,Fielding_data!$A$2:$A$100,0)),0)</f>
        <v>0</v>
      </c>
      <c r="CC9" s="354">
        <f>_xlfn.IFNA(INDEX(Fielding_data!Y$2:Y$100,MATCH($C9,Fielding_data!$A$2:$A$100,0)),0)</f>
        <v>0</v>
      </c>
      <c r="CD9" s="354">
        <f>_xlfn.IFNA(INDEX(Fielding_data!Z$2:Z$100,MATCH($C9,Fielding_data!$A$2:$A$100,0)),0)</f>
        <v>0</v>
      </c>
      <c r="CE9" s="354">
        <f>_xlfn.IFNA(INDEX(Fielding_data!AA$2:AA$100,MATCH($C9,Fielding_data!$A$2:$A$100,0)),0)</f>
        <v>0</v>
      </c>
      <c r="CF9" s="353">
        <f t="shared" si="30"/>
        <v>0</v>
      </c>
      <c r="CG9" s="354">
        <f t="shared" si="31"/>
        <v>0</v>
      </c>
      <c r="CH9" s="354">
        <f t="shared" si="32"/>
        <v>0</v>
      </c>
      <c r="CI9" s="354">
        <f t="shared" si="33"/>
        <v>87.2</v>
      </c>
      <c r="CJ9" s="354">
        <f t="shared" si="34"/>
        <v>0</v>
      </c>
      <c r="CK9" s="354">
        <f t="shared" si="35"/>
        <v>0</v>
      </c>
      <c r="CL9" s="354">
        <f t="shared" si="36"/>
        <v>0</v>
      </c>
      <c r="CM9" s="354">
        <f t="shared" si="37"/>
        <v>28.200000000000003</v>
      </c>
      <c r="CN9" s="354">
        <f t="shared" si="38"/>
        <v>0</v>
      </c>
      <c r="CO9" s="354">
        <f t="shared" si="39"/>
        <v>0</v>
      </c>
      <c r="CP9" s="354">
        <f t="shared" si="40"/>
        <v>0</v>
      </c>
      <c r="CQ9" s="354">
        <f t="shared" si="41"/>
        <v>94.2</v>
      </c>
      <c r="CR9" s="354">
        <f t="shared" si="42"/>
        <v>0</v>
      </c>
      <c r="CS9" s="354">
        <f t="shared" si="43"/>
        <v>0</v>
      </c>
      <c r="CT9" s="354">
        <f t="shared" si="44"/>
        <v>0</v>
      </c>
      <c r="CU9" s="354">
        <f t="shared" si="45"/>
        <v>0</v>
      </c>
      <c r="CV9" s="354">
        <f t="shared" si="46"/>
        <v>0</v>
      </c>
      <c r="CW9" s="354">
        <f t="shared" si="47"/>
        <v>0</v>
      </c>
      <c r="CX9" s="354">
        <f t="shared" si="48"/>
        <v>0</v>
      </c>
      <c r="CY9" s="354">
        <f t="shared" si="49"/>
        <v>0</v>
      </c>
      <c r="CZ9" s="354">
        <f t="shared" si="50"/>
        <v>56.6</v>
      </c>
      <c r="DA9" s="354">
        <f t="shared" si="51"/>
        <v>0</v>
      </c>
      <c r="DB9" s="354">
        <f t="shared" si="52"/>
        <v>42.6</v>
      </c>
      <c r="DC9" s="354">
        <f t="shared" si="53"/>
        <v>0</v>
      </c>
      <c r="DD9" s="354">
        <f t="shared" si="54"/>
        <v>0</v>
      </c>
      <c r="DE9" s="355">
        <f t="shared" si="55"/>
        <v>0</v>
      </c>
      <c r="DF9" s="353">
        <f t="shared" si="56"/>
        <v>0</v>
      </c>
      <c r="DG9" s="354">
        <f t="shared" ref="DG9:DH9" si="111">+DF9+CG9</f>
        <v>0</v>
      </c>
      <c r="DH9" s="354">
        <f t="shared" si="111"/>
        <v>0</v>
      </c>
      <c r="DI9" s="354">
        <f t="shared" si="58"/>
        <v>87.2</v>
      </c>
      <c r="DJ9" s="354">
        <f t="shared" si="59"/>
        <v>87.2</v>
      </c>
      <c r="DK9" s="354">
        <f t="shared" si="60"/>
        <v>87.2</v>
      </c>
      <c r="DL9" s="354">
        <f t="shared" si="61"/>
        <v>87.2</v>
      </c>
      <c r="DM9" s="354">
        <f t="shared" si="62"/>
        <v>115.4</v>
      </c>
      <c r="DN9" s="354">
        <f t="shared" si="63"/>
        <v>115.4</v>
      </c>
      <c r="DO9" s="354">
        <f t="shared" si="64"/>
        <v>115.4</v>
      </c>
      <c r="DP9" s="354">
        <f t="shared" si="65"/>
        <v>115.4</v>
      </c>
      <c r="DQ9" s="354">
        <f t="shared" si="66"/>
        <v>209.60000000000002</v>
      </c>
      <c r="DR9" s="354">
        <f t="shared" si="67"/>
        <v>209.60000000000002</v>
      </c>
      <c r="DS9" s="354">
        <f t="shared" si="68"/>
        <v>209.60000000000002</v>
      </c>
      <c r="DT9" s="354">
        <f t="shared" si="69"/>
        <v>209.60000000000002</v>
      </c>
      <c r="DU9" s="354">
        <f t="shared" si="70"/>
        <v>209.60000000000002</v>
      </c>
      <c r="DV9" s="354">
        <f t="shared" si="71"/>
        <v>209.60000000000002</v>
      </c>
      <c r="DW9" s="354">
        <f t="shared" si="72"/>
        <v>209.60000000000002</v>
      </c>
      <c r="DX9" s="354">
        <f t="shared" si="73"/>
        <v>209.60000000000002</v>
      </c>
      <c r="DY9" s="354">
        <f t="shared" si="74"/>
        <v>209.60000000000002</v>
      </c>
      <c r="DZ9" s="354">
        <f t="shared" si="75"/>
        <v>266.20000000000005</v>
      </c>
      <c r="EA9" s="354">
        <f t="shared" si="76"/>
        <v>266.20000000000005</v>
      </c>
      <c r="EB9" s="354">
        <f t="shared" si="77"/>
        <v>308.80000000000007</v>
      </c>
      <c r="EC9" s="354">
        <f t="shared" si="78"/>
        <v>308.80000000000007</v>
      </c>
      <c r="ED9" s="354">
        <f t="shared" si="79"/>
        <v>308.80000000000007</v>
      </c>
      <c r="EE9" s="355">
        <f t="shared" si="80"/>
        <v>308.80000000000007</v>
      </c>
      <c r="EF9" s="364" t="str">
        <f t="shared" si="81"/>
        <v>-</v>
      </c>
      <c r="EG9" s="365" t="str">
        <f t="shared" si="82"/>
        <v>-</v>
      </c>
      <c r="EH9" s="365" t="str">
        <f t="shared" si="83"/>
        <v>-</v>
      </c>
      <c r="EI9" s="365">
        <f t="shared" si="84"/>
        <v>5</v>
      </c>
      <c r="EJ9" s="365">
        <f t="shared" si="85"/>
        <v>6</v>
      </c>
      <c r="EK9" s="365">
        <f t="shared" si="86"/>
        <v>9</v>
      </c>
      <c r="EL9" s="365">
        <f t="shared" si="87"/>
        <v>10</v>
      </c>
      <c r="EM9" s="365">
        <f t="shared" si="88"/>
        <v>8</v>
      </c>
      <c r="EN9" s="365">
        <f t="shared" si="89"/>
        <v>10</v>
      </c>
      <c r="EO9" s="365">
        <f t="shared" si="90"/>
        <v>10</v>
      </c>
      <c r="EP9" s="365">
        <f t="shared" si="91"/>
        <v>10</v>
      </c>
      <c r="EQ9" s="365">
        <f t="shared" si="92"/>
        <v>6</v>
      </c>
      <c r="ER9" s="365">
        <f t="shared" si="93"/>
        <v>6</v>
      </c>
      <c r="ES9" s="365">
        <f t="shared" si="94"/>
        <v>6</v>
      </c>
      <c r="ET9" s="365">
        <f t="shared" si="95"/>
        <v>7</v>
      </c>
      <c r="EU9" s="365">
        <f t="shared" si="96"/>
        <v>7</v>
      </c>
      <c r="EV9" s="365">
        <f t="shared" si="97"/>
        <v>7</v>
      </c>
      <c r="EW9" s="365">
        <f t="shared" si="98"/>
        <v>8</v>
      </c>
      <c r="EX9" s="365">
        <f t="shared" si="99"/>
        <v>8</v>
      </c>
      <c r="EY9" s="365">
        <f t="shared" si="100"/>
        <v>9</v>
      </c>
      <c r="EZ9" s="365">
        <f t="shared" si="101"/>
        <v>7</v>
      </c>
      <c r="FA9" s="365">
        <f t="shared" si="102"/>
        <v>8</v>
      </c>
      <c r="FB9" s="365">
        <f t="shared" si="103"/>
        <v>7</v>
      </c>
      <c r="FC9" s="365">
        <f t="shared" si="104"/>
        <v>7</v>
      </c>
      <c r="FD9" s="365">
        <f t="shared" si="105"/>
        <v>7</v>
      </c>
      <c r="FE9" s="366">
        <f t="shared" si="106"/>
        <v>7</v>
      </c>
    </row>
    <row r="10" spans="1:161" x14ac:dyDescent="0.2">
      <c r="A10" s="119"/>
      <c r="B10" s="157">
        <f t="shared" si="29"/>
        <v>8</v>
      </c>
      <c r="C10" s="158" t="str">
        <f>'Club Champion'!C11</f>
        <v>McQUIN, James</v>
      </c>
      <c r="D10" s="159" t="str">
        <f>'Club Champion'!D11</f>
        <v>(ENG)</v>
      </c>
      <c r="E10" s="359">
        <f>IF(ISNA(VLOOKUP($C10,Batting!$B$2:$M$85,3,FALSE)),0,(VLOOKUP($C10,Batting!$B$2:$M$85,3,FALSE)))</f>
        <v>10</v>
      </c>
      <c r="F10" s="364">
        <f>INDEX(Batting_data!B$2:B$100,MATCH($C10,Batting_data!$A$2:$A$100,0))</f>
        <v>37</v>
      </c>
      <c r="G10" s="365">
        <f>INDEX(Batting_data!C$2:C$100,MATCH($C10,Batting_data!$A$2:$A$100,0))</f>
        <v>0</v>
      </c>
      <c r="H10" s="365">
        <f>INDEX(Batting_data!D$2:D$100,MATCH($C10,Batting_data!$A$2:$A$100,0))</f>
        <v>0</v>
      </c>
      <c r="I10" s="365">
        <f>INDEX(Batting_data!E$2:E$100,MATCH($C10,Batting_data!$A$2:$A$100,0))</f>
        <v>0</v>
      </c>
      <c r="J10" s="365">
        <f>INDEX(Batting_data!F$2:F$100,MATCH($C10,Batting_data!$A$2:$A$100,0))</f>
        <v>0</v>
      </c>
      <c r="K10" s="365">
        <f>INDEX(Batting_data!G$2:G$100,MATCH($C10,Batting_data!$A$2:$A$100,0))</f>
        <v>0</v>
      </c>
      <c r="L10" s="365">
        <f>INDEX(Batting_data!H$2:H$100,MATCH($C10,Batting_data!$A$2:$A$100,0))</f>
        <v>0</v>
      </c>
      <c r="M10" s="365">
        <f>INDEX(Batting_data!I$2:I$100,MATCH($C10,Batting_data!$A$2:$A$100,0))</f>
        <v>0</v>
      </c>
      <c r="N10" s="365">
        <f>INDEX(Batting_data!J$2:J$100,MATCH($C10,Batting_data!$A$2:$A$100,0))</f>
        <v>-6</v>
      </c>
      <c r="O10" s="365">
        <f>INDEX(Batting_data!K$2:K$100,MATCH($C10,Batting_data!$A$2:$A$100,0))</f>
        <v>0</v>
      </c>
      <c r="P10" s="365">
        <f>INDEX(Batting_data!L$2:L$100,MATCH($C10,Batting_data!$A$2:$A$100,0))</f>
        <v>19</v>
      </c>
      <c r="Q10" s="365">
        <f>INDEX(Batting_data!M$2:M$100,MATCH($C10,Batting_data!$A$2:$A$100,0))</f>
        <v>0</v>
      </c>
      <c r="R10" s="365">
        <f>INDEX(Batting_data!N$2:N$100,MATCH($C10,Batting_data!$A$2:$A$100,0))</f>
        <v>1</v>
      </c>
      <c r="S10" s="365">
        <f>INDEX(Batting_data!O$2:O$100,MATCH($C10,Batting_data!$A$2:$A$100,0))</f>
        <v>0</v>
      </c>
      <c r="T10" s="365">
        <f>INDEX(Batting_data!P$2:P$100,MATCH($C10,Batting_data!$A$2:$A$100,0))</f>
        <v>3</v>
      </c>
      <c r="U10" s="365">
        <f>INDEX(Batting_data!Q$2:Q$100,MATCH($C10,Batting_data!$A$2:$A$100,0))</f>
        <v>0</v>
      </c>
      <c r="V10" s="365">
        <f>INDEX(Batting_data!R$2:R$100,MATCH($C10,Batting_data!$A$2:$A$100,0))</f>
        <v>8</v>
      </c>
      <c r="W10" s="365">
        <f>INDEX(Batting_data!S$2:S$100,MATCH($C10,Batting_data!$A$2:$A$100,0))</f>
        <v>-2</v>
      </c>
      <c r="X10" s="365">
        <f>INDEX(Batting_data!T$2:T$100,MATCH($C10,Batting_data!$A$2:$A$100,0))</f>
        <v>0</v>
      </c>
      <c r="Y10" s="365">
        <f>INDEX(Batting_data!U$2:U$100,MATCH($C10,Batting_data!$A$2:$A$100,0))</f>
        <v>0</v>
      </c>
      <c r="Z10" s="365">
        <f>INDEX(Batting_data!V$2:V$100,MATCH($C10,Batting_data!$A$2:$A$100,0))</f>
        <v>0</v>
      </c>
      <c r="AA10" s="365">
        <f>INDEX(Batting_data!W$2:W$100,MATCH($C10,Batting_data!$A$2:$A$100,0))</f>
        <v>40</v>
      </c>
      <c r="AB10" s="365">
        <f>INDEX(Batting_data!X$2:X$100,MATCH($C10,Batting_data!$A$2:$A$100,0))</f>
        <v>0</v>
      </c>
      <c r="AC10" s="365">
        <f>INDEX(Batting_data!Y$2:Y$100,MATCH($C10,Batting_data!$A$2:$A$100,0))</f>
        <v>8</v>
      </c>
      <c r="AD10" s="365">
        <f>INDEX(Batting_data!Z$2:Z$100,MATCH($C10,Batting_data!$A$2:$A$100,0))</f>
        <v>0</v>
      </c>
      <c r="AE10" s="366">
        <f>INDEX(Batting_data!AA$2:AA$100,MATCH($C10,Batting_data!$A$2:$A$100,0))</f>
        <v>0</v>
      </c>
      <c r="AF10" s="353">
        <f>_xlfn.IFNA(INDEX(Bowling_data!B$2:B$100,MATCH($C10,Bowling_data!$A$2:$A$100,0)),0)</f>
        <v>-0.4</v>
      </c>
      <c r="AG10" s="354">
        <f>_xlfn.IFNA(INDEX(Bowling_data!C$2:C$100,MATCH($C10,Bowling_data!$A$2:$A$100,0)),0)</f>
        <v>0</v>
      </c>
      <c r="AH10" s="354">
        <f>_xlfn.IFNA(INDEX(Bowling_data!D$2:D$100,MATCH($C10,Bowling_data!$A$2:$A$100,0)),0)</f>
        <v>0</v>
      </c>
      <c r="AI10" s="354">
        <f>_xlfn.IFNA(INDEX(Bowling_data!E$2:E$100,MATCH($C10,Bowling_data!$A$2:$A$100,0)),0)</f>
        <v>0</v>
      </c>
      <c r="AJ10" s="354">
        <f>_xlfn.IFNA(INDEX(Bowling_data!F$2:F$100,MATCH($C10,Bowling_data!$A$2:$A$100,0)),0)</f>
        <v>0</v>
      </c>
      <c r="AK10" s="354">
        <f>_xlfn.IFNA(INDEX(Bowling_data!G$2:G$100,MATCH($C10,Bowling_data!$A$2:$A$100,0)),0)</f>
        <v>0</v>
      </c>
      <c r="AL10" s="354">
        <f>_xlfn.IFNA(INDEX(Bowling_data!H$2:H$100,MATCH($C10,Bowling_data!$A$2:$A$100,0)),0)</f>
        <v>0</v>
      </c>
      <c r="AM10" s="354">
        <f>_xlfn.IFNA(INDEX(Bowling_data!I$2:I$100,MATCH($C10,Bowling_data!$A$2:$A$100,0)),0)</f>
        <v>0</v>
      </c>
      <c r="AN10" s="354">
        <f>_xlfn.IFNA(INDEX(Bowling_data!J$2:J$100,MATCH($C10,Bowling_data!$A$2:$A$100,0)),0)</f>
        <v>12.4</v>
      </c>
      <c r="AO10" s="354">
        <f>_xlfn.IFNA(INDEX(Bowling_data!K$2:K$100,MATCH($C10,Bowling_data!$A$2:$A$100,0)),0)</f>
        <v>0</v>
      </c>
      <c r="AP10" s="354">
        <f>_xlfn.IFNA(INDEX(Bowling_data!L$2:L$100,MATCH($C10,Bowling_data!$A$2:$A$100,0)),0)</f>
        <v>38.4</v>
      </c>
      <c r="AQ10" s="354">
        <f>_xlfn.IFNA(INDEX(Bowling_data!M$2:M$100,MATCH($C10,Bowling_data!$A$2:$A$100,0)),0)</f>
        <v>0</v>
      </c>
      <c r="AR10" s="354">
        <f>_xlfn.IFNA(INDEX(Bowling_data!N$2:N$100,MATCH($C10,Bowling_data!$A$2:$A$100,0)),0)</f>
        <v>0</v>
      </c>
      <c r="AS10" s="354">
        <f>_xlfn.IFNA(INDEX(Bowling_data!O$2:O$100,MATCH($C10,Bowling_data!$A$2:$A$100,0)),0)</f>
        <v>0</v>
      </c>
      <c r="AT10" s="354">
        <f>_xlfn.IFNA(INDEX(Bowling_data!P$2:P$100,MATCH($C10,Bowling_data!$A$2:$A$100,0)),0)</f>
        <v>72</v>
      </c>
      <c r="AU10" s="354">
        <f>_xlfn.IFNA(INDEX(Bowling_data!Q$2:Q$100,MATCH($C10,Bowling_data!$A$2:$A$100,0)),0)</f>
        <v>0</v>
      </c>
      <c r="AV10" s="354">
        <f>_xlfn.IFNA(INDEX(Bowling_data!R$2:R$100,MATCH($C10,Bowling_data!$A$2:$A$100,0)),0)</f>
        <v>0</v>
      </c>
      <c r="AW10" s="354">
        <f>_xlfn.IFNA(INDEX(Bowling_data!S$2:S$100,MATCH($C10,Bowling_data!$A$2:$A$100,0)),0)</f>
        <v>35.200000000000003</v>
      </c>
      <c r="AX10" s="354">
        <f>_xlfn.IFNA(INDEX(Bowling_data!T$2:T$100,MATCH($C10,Bowling_data!$A$2:$A$100,0)),0)</f>
        <v>0</v>
      </c>
      <c r="AY10" s="354">
        <f>_xlfn.IFNA(INDEX(Bowling_data!U$2:U$100,MATCH($C10,Bowling_data!$A$2:$A$100,0)),0)</f>
        <v>0</v>
      </c>
      <c r="AZ10" s="354">
        <f>_xlfn.IFNA(INDEX(Bowling_data!V$2:V$100,MATCH($C10,Bowling_data!$A$2:$A$100,0)),0)</f>
        <v>31.4</v>
      </c>
      <c r="BA10" s="354">
        <f>_xlfn.IFNA(INDEX(Bowling_data!W$2:W$100,MATCH($C10,Bowling_data!$A$2:$A$100,0)),0)</f>
        <v>-4.4000000000000004</v>
      </c>
      <c r="BB10" s="354">
        <f>_xlfn.IFNA(INDEX(Bowling_data!X$2:X$100,MATCH($C10,Bowling_data!$A$2:$A$100,0)),0)</f>
        <v>0</v>
      </c>
      <c r="BC10" s="354">
        <f>_xlfn.IFNA(INDEX(Bowling_data!Y$2:Y$100,MATCH($C10,Bowling_data!$A$2:$A$100,0)),0)</f>
        <v>-1</v>
      </c>
      <c r="BD10" s="354">
        <f>_xlfn.IFNA(INDEX(Bowling_data!Z$2:Z$100,MATCH($C10,Bowling_data!$A$2:$A$100,0)),0)</f>
        <v>0</v>
      </c>
      <c r="BE10" s="354">
        <f>_xlfn.IFNA(INDEX(Bowling_data!AA$2:AA$100,MATCH($C10,Bowling_data!$A$2:$A$100,0)),0)</f>
        <v>0</v>
      </c>
      <c r="BF10" s="353">
        <f>_xlfn.IFNA(INDEX(Fielding_data!B$2:B$100,MATCH($C10,Fielding_data!$A$2:$A$100,0)),0)</f>
        <v>0</v>
      </c>
      <c r="BG10" s="354">
        <f>_xlfn.IFNA(INDEX(Fielding_data!C$2:C$100,MATCH($C10,Fielding_data!$A$2:$A$100,0)),0)</f>
        <v>0</v>
      </c>
      <c r="BH10" s="354">
        <f>_xlfn.IFNA(INDEX(Fielding_data!D$2:D$100,MATCH($C10,Fielding_data!$A$2:$A$100,0)),0)</f>
        <v>0</v>
      </c>
      <c r="BI10" s="354">
        <f>_xlfn.IFNA(INDEX(Fielding_data!E$2:E$100,MATCH($C10,Fielding_data!$A$2:$A$100,0)),0)</f>
        <v>0</v>
      </c>
      <c r="BJ10" s="354">
        <f>_xlfn.IFNA(INDEX(Fielding_data!F$2:F$100,MATCH($C10,Fielding_data!$A$2:$A$100,0)),0)</f>
        <v>0</v>
      </c>
      <c r="BK10" s="354">
        <f>_xlfn.IFNA(INDEX(Fielding_data!G$2:G$100,MATCH($C10,Fielding_data!$A$2:$A$100,0)),0)</f>
        <v>0</v>
      </c>
      <c r="BL10" s="354">
        <f>_xlfn.IFNA(INDEX(Fielding_data!H$2:H$100,MATCH($C10,Fielding_data!$A$2:$A$100,0)),0)</f>
        <v>0</v>
      </c>
      <c r="BM10" s="354">
        <f>_xlfn.IFNA(INDEX(Fielding_data!I$2:I$100,MATCH($C10,Fielding_data!$A$2:$A$100,0)),0)</f>
        <v>0</v>
      </c>
      <c r="BN10" s="354">
        <f>_xlfn.IFNA(INDEX(Fielding_data!J$2:J$100,MATCH($C10,Fielding_data!$A$2:$A$100,0)),0)</f>
        <v>0</v>
      </c>
      <c r="BO10" s="354">
        <f>_xlfn.IFNA(INDEX(Fielding_data!K$2:K$100,MATCH($C10,Fielding_data!$A$2:$A$100,0)),0)</f>
        <v>0</v>
      </c>
      <c r="BP10" s="354">
        <f>_xlfn.IFNA(INDEX(Fielding_data!L$2:L$100,MATCH($C10,Fielding_data!$A$2:$A$100,0)),0)</f>
        <v>0</v>
      </c>
      <c r="BQ10" s="354">
        <f>_xlfn.IFNA(INDEX(Fielding_data!M$2:M$100,MATCH($C10,Fielding_data!$A$2:$A$100,0)),0)</f>
        <v>0</v>
      </c>
      <c r="BR10" s="354">
        <f>_xlfn.IFNA(INDEX(Fielding_data!N$2:N$100,MATCH($C10,Fielding_data!$A$2:$A$100,0)),0)</f>
        <v>8</v>
      </c>
      <c r="BS10" s="354">
        <f>_xlfn.IFNA(INDEX(Fielding_data!O$2:O$100,MATCH($C10,Fielding_data!$A$2:$A$100,0)),0)</f>
        <v>0</v>
      </c>
      <c r="BT10" s="354">
        <f>_xlfn.IFNA(INDEX(Fielding_data!P$2:P$100,MATCH($C10,Fielding_data!$A$2:$A$100,0)),0)</f>
        <v>0</v>
      </c>
      <c r="BU10" s="354">
        <f>_xlfn.IFNA(INDEX(Fielding_data!Q$2:Q$100,MATCH($C10,Fielding_data!$A$2:$A$100,0)),0)</f>
        <v>0</v>
      </c>
      <c r="BV10" s="354">
        <f>_xlfn.IFNA(INDEX(Fielding_data!R$2:R$100,MATCH($C10,Fielding_data!$A$2:$A$100,0)),0)</f>
        <v>0</v>
      </c>
      <c r="BW10" s="354">
        <f>_xlfn.IFNA(INDEX(Fielding_data!S$2:S$100,MATCH($C10,Fielding_data!$A$2:$A$100,0)),0)</f>
        <v>0</v>
      </c>
      <c r="BX10" s="354">
        <f>_xlfn.IFNA(INDEX(Fielding_data!T$2:T$100,MATCH($C10,Fielding_data!$A$2:$A$100,0)),0)</f>
        <v>0</v>
      </c>
      <c r="BY10" s="354">
        <f>_xlfn.IFNA(INDEX(Fielding_data!U$2:U$100,MATCH($C10,Fielding_data!$A$2:$A$100,0)),0)</f>
        <v>0</v>
      </c>
      <c r="BZ10" s="354">
        <f>_xlfn.IFNA(INDEX(Fielding_data!V$2:V$100,MATCH($C10,Fielding_data!$A$2:$A$100,0)),0)</f>
        <v>0</v>
      </c>
      <c r="CA10" s="354">
        <f>_xlfn.IFNA(INDEX(Fielding_data!W$2:W$100,MATCH($C10,Fielding_data!$A$2:$A$100,0)),0)</f>
        <v>8</v>
      </c>
      <c r="CB10" s="354">
        <f>_xlfn.IFNA(INDEX(Fielding_data!X$2:X$100,MATCH($C10,Fielding_data!$A$2:$A$100,0)),0)</f>
        <v>0</v>
      </c>
      <c r="CC10" s="354">
        <f>_xlfn.IFNA(INDEX(Fielding_data!Y$2:Y$100,MATCH($C10,Fielding_data!$A$2:$A$100,0)),0)</f>
        <v>0</v>
      </c>
      <c r="CD10" s="354">
        <f>_xlfn.IFNA(INDEX(Fielding_data!Z$2:Z$100,MATCH($C10,Fielding_data!$A$2:$A$100,0)),0)</f>
        <v>0</v>
      </c>
      <c r="CE10" s="354">
        <f>_xlfn.IFNA(INDEX(Fielding_data!AA$2:AA$100,MATCH($C10,Fielding_data!$A$2:$A$100,0)),0)</f>
        <v>0</v>
      </c>
      <c r="CF10" s="353">
        <f t="shared" si="30"/>
        <v>36.6</v>
      </c>
      <c r="CG10" s="354">
        <f t="shared" si="31"/>
        <v>0</v>
      </c>
      <c r="CH10" s="354">
        <f t="shared" si="32"/>
        <v>0</v>
      </c>
      <c r="CI10" s="354">
        <f t="shared" si="33"/>
        <v>0</v>
      </c>
      <c r="CJ10" s="354">
        <f t="shared" si="34"/>
        <v>0</v>
      </c>
      <c r="CK10" s="354">
        <f t="shared" si="35"/>
        <v>0</v>
      </c>
      <c r="CL10" s="354">
        <f t="shared" si="36"/>
        <v>0</v>
      </c>
      <c r="CM10" s="354">
        <f t="shared" si="37"/>
        <v>0</v>
      </c>
      <c r="CN10" s="354">
        <f t="shared" si="38"/>
        <v>6.4</v>
      </c>
      <c r="CO10" s="354">
        <f t="shared" si="39"/>
        <v>0</v>
      </c>
      <c r="CP10" s="354">
        <f t="shared" si="40"/>
        <v>57.4</v>
      </c>
      <c r="CQ10" s="354">
        <f t="shared" si="41"/>
        <v>0</v>
      </c>
      <c r="CR10" s="354">
        <f t="shared" si="42"/>
        <v>9</v>
      </c>
      <c r="CS10" s="354">
        <f t="shared" si="43"/>
        <v>0</v>
      </c>
      <c r="CT10" s="354">
        <f t="shared" si="44"/>
        <v>75</v>
      </c>
      <c r="CU10" s="354">
        <f t="shared" si="45"/>
        <v>0</v>
      </c>
      <c r="CV10" s="354">
        <f t="shared" si="46"/>
        <v>8</v>
      </c>
      <c r="CW10" s="354">
        <f t="shared" si="47"/>
        <v>33.200000000000003</v>
      </c>
      <c r="CX10" s="354">
        <f t="shared" si="48"/>
        <v>0</v>
      </c>
      <c r="CY10" s="354">
        <f t="shared" si="49"/>
        <v>0</v>
      </c>
      <c r="CZ10" s="354">
        <f t="shared" si="50"/>
        <v>31.4</v>
      </c>
      <c r="DA10" s="354">
        <f t="shared" si="51"/>
        <v>43.6</v>
      </c>
      <c r="DB10" s="354">
        <f t="shared" si="52"/>
        <v>0</v>
      </c>
      <c r="DC10" s="354">
        <f t="shared" si="53"/>
        <v>7</v>
      </c>
      <c r="DD10" s="354">
        <f t="shared" si="54"/>
        <v>0</v>
      </c>
      <c r="DE10" s="355">
        <f t="shared" si="55"/>
        <v>0</v>
      </c>
      <c r="DF10" s="353">
        <f t="shared" si="56"/>
        <v>36.6</v>
      </c>
      <c r="DG10" s="354">
        <f t="shared" ref="DG10:DH10" si="112">+DF10+CG10</f>
        <v>36.6</v>
      </c>
      <c r="DH10" s="354">
        <f t="shared" si="112"/>
        <v>36.6</v>
      </c>
      <c r="DI10" s="354">
        <f t="shared" si="58"/>
        <v>36.6</v>
      </c>
      <c r="DJ10" s="354">
        <f t="shared" si="59"/>
        <v>36.6</v>
      </c>
      <c r="DK10" s="354">
        <f t="shared" si="60"/>
        <v>36.6</v>
      </c>
      <c r="DL10" s="354">
        <f t="shared" si="61"/>
        <v>36.6</v>
      </c>
      <c r="DM10" s="354">
        <f t="shared" si="62"/>
        <v>36.6</v>
      </c>
      <c r="DN10" s="354">
        <f t="shared" si="63"/>
        <v>43</v>
      </c>
      <c r="DO10" s="354">
        <f t="shared" si="64"/>
        <v>43</v>
      </c>
      <c r="DP10" s="354">
        <f t="shared" si="65"/>
        <v>100.4</v>
      </c>
      <c r="DQ10" s="354">
        <f t="shared" si="66"/>
        <v>100.4</v>
      </c>
      <c r="DR10" s="354">
        <f t="shared" si="67"/>
        <v>109.4</v>
      </c>
      <c r="DS10" s="354">
        <f t="shared" si="68"/>
        <v>109.4</v>
      </c>
      <c r="DT10" s="354">
        <f t="shared" si="69"/>
        <v>184.4</v>
      </c>
      <c r="DU10" s="354">
        <f t="shared" si="70"/>
        <v>184.4</v>
      </c>
      <c r="DV10" s="354">
        <f t="shared" si="71"/>
        <v>192.4</v>
      </c>
      <c r="DW10" s="354">
        <f t="shared" si="72"/>
        <v>225.60000000000002</v>
      </c>
      <c r="DX10" s="354">
        <f t="shared" si="73"/>
        <v>225.60000000000002</v>
      </c>
      <c r="DY10" s="354">
        <f t="shared" si="74"/>
        <v>225.60000000000002</v>
      </c>
      <c r="DZ10" s="354">
        <f t="shared" si="75"/>
        <v>257</v>
      </c>
      <c r="EA10" s="354">
        <f t="shared" si="76"/>
        <v>300.60000000000002</v>
      </c>
      <c r="EB10" s="354">
        <f t="shared" si="77"/>
        <v>300.60000000000002</v>
      </c>
      <c r="EC10" s="354">
        <f t="shared" si="78"/>
        <v>307.60000000000002</v>
      </c>
      <c r="ED10" s="354">
        <f t="shared" si="79"/>
        <v>307.60000000000002</v>
      </c>
      <c r="EE10" s="355">
        <f t="shared" si="80"/>
        <v>307.60000000000002</v>
      </c>
      <c r="EF10" s="364">
        <f t="shared" si="81"/>
        <v>4</v>
      </c>
      <c r="EG10" s="365">
        <f t="shared" si="82"/>
        <v>8</v>
      </c>
      <c r="EH10" s="365">
        <f t="shared" si="83"/>
        <v>12</v>
      </c>
      <c r="EI10" s="365">
        <f t="shared" si="84"/>
        <v>14</v>
      </c>
      <c r="EJ10" s="365">
        <f t="shared" si="85"/>
        <v>16</v>
      </c>
      <c r="EK10" s="365">
        <f t="shared" si="86"/>
        <v>16</v>
      </c>
      <c r="EL10" s="365">
        <f t="shared" si="87"/>
        <v>18</v>
      </c>
      <c r="EM10" s="365">
        <f t="shared" si="88"/>
        <v>18</v>
      </c>
      <c r="EN10" s="365">
        <f t="shared" si="89"/>
        <v>17</v>
      </c>
      <c r="EO10" s="365">
        <f t="shared" si="90"/>
        <v>19</v>
      </c>
      <c r="EP10" s="365">
        <f t="shared" si="91"/>
        <v>11</v>
      </c>
      <c r="EQ10" s="365">
        <f t="shared" si="92"/>
        <v>11</v>
      </c>
      <c r="ER10" s="365">
        <f t="shared" si="93"/>
        <v>11</v>
      </c>
      <c r="ES10" s="365">
        <f t="shared" si="94"/>
        <v>11</v>
      </c>
      <c r="ET10" s="365">
        <f t="shared" si="95"/>
        <v>8</v>
      </c>
      <c r="EU10" s="365">
        <f t="shared" si="96"/>
        <v>8</v>
      </c>
      <c r="EV10" s="365">
        <f t="shared" si="97"/>
        <v>8</v>
      </c>
      <c r="EW10" s="365">
        <f t="shared" si="98"/>
        <v>6</v>
      </c>
      <c r="EX10" s="365">
        <f t="shared" si="99"/>
        <v>6</v>
      </c>
      <c r="EY10" s="365">
        <f t="shared" si="100"/>
        <v>6</v>
      </c>
      <c r="EZ10" s="365">
        <f t="shared" si="101"/>
        <v>8</v>
      </c>
      <c r="FA10" s="365">
        <f t="shared" si="102"/>
        <v>7</v>
      </c>
      <c r="FB10" s="365">
        <f t="shared" si="103"/>
        <v>8</v>
      </c>
      <c r="FC10" s="365">
        <f t="shared" si="104"/>
        <v>8</v>
      </c>
      <c r="FD10" s="365">
        <f t="shared" si="105"/>
        <v>8</v>
      </c>
      <c r="FE10" s="366">
        <f t="shared" si="106"/>
        <v>8</v>
      </c>
    </row>
    <row r="11" spans="1:161" x14ac:dyDescent="0.2">
      <c r="A11" s="119"/>
      <c r="B11" s="157">
        <f t="shared" si="29"/>
        <v>9</v>
      </c>
      <c r="C11" s="158" t="str">
        <f>'Club Champion'!C12</f>
        <v>SPARROW, Luke</v>
      </c>
      <c r="D11" s="159" t="str">
        <f>'Club Champion'!D12</f>
        <v>(AUS)</v>
      </c>
      <c r="E11" s="359">
        <f>IF(ISNA(VLOOKUP($C11,Batting!$B$2:$M$85,3,FALSE)),0,(VLOOKUP($C11,Batting!$B$2:$M$85,3,FALSE)))</f>
        <v>11</v>
      </c>
      <c r="F11" s="364">
        <f>INDEX(Batting_data!B$2:B$100,MATCH($C11,Batting_data!$A$2:$A$100,0))</f>
        <v>-6</v>
      </c>
      <c r="G11" s="365">
        <f>INDEX(Batting_data!C$2:C$100,MATCH($C11,Batting_data!$A$2:$A$100,0))</f>
        <v>6</v>
      </c>
      <c r="H11" s="365">
        <f>INDEX(Batting_data!D$2:D$100,MATCH($C11,Batting_data!$A$2:$A$100,0))</f>
        <v>19</v>
      </c>
      <c r="I11" s="365">
        <f>INDEX(Batting_data!E$2:E$100,MATCH($C11,Batting_data!$A$2:$A$100,0))</f>
        <v>0</v>
      </c>
      <c r="J11" s="365">
        <f>INDEX(Batting_data!F$2:F$100,MATCH($C11,Batting_data!$A$2:$A$100,0))</f>
        <v>4</v>
      </c>
      <c r="K11" s="365">
        <f>INDEX(Batting_data!G$2:G$100,MATCH($C11,Batting_data!$A$2:$A$100,0))</f>
        <v>53</v>
      </c>
      <c r="L11" s="365">
        <f>INDEX(Batting_data!H$2:H$100,MATCH($C11,Batting_data!$A$2:$A$100,0))</f>
        <v>0</v>
      </c>
      <c r="M11" s="365">
        <f>INDEX(Batting_data!I$2:I$100,MATCH($C11,Batting_data!$A$2:$A$100,0))</f>
        <v>3</v>
      </c>
      <c r="N11" s="365">
        <f>INDEX(Batting_data!J$2:J$100,MATCH($C11,Batting_data!$A$2:$A$100,0))</f>
        <v>0</v>
      </c>
      <c r="O11" s="365">
        <f>INDEX(Batting_data!K$2:K$100,MATCH($C11,Batting_data!$A$2:$A$100,0))</f>
        <v>0</v>
      </c>
      <c r="P11" s="365">
        <f>INDEX(Batting_data!L$2:L$100,MATCH($C11,Batting_data!$A$2:$A$100,0))</f>
        <v>0</v>
      </c>
      <c r="Q11" s="365">
        <f>INDEX(Batting_data!M$2:M$100,MATCH($C11,Batting_data!$A$2:$A$100,0))</f>
        <v>0</v>
      </c>
      <c r="R11" s="365">
        <f>INDEX(Batting_data!N$2:N$100,MATCH($C11,Batting_data!$A$2:$A$100,0))</f>
        <v>0</v>
      </c>
      <c r="S11" s="365">
        <f>INDEX(Batting_data!O$2:O$100,MATCH($C11,Batting_data!$A$2:$A$100,0))</f>
        <v>0</v>
      </c>
      <c r="T11" s="365">
        <f>INDEX(Batting_data!P$2:P$100,MATCH($C11,Batting_data!$A$2:$A$100,0))</f>
        <v>0</v>
      </c>
      <c r="U11" s="365">
        <f>INDEX(Batting_data!Q$2:Q$100,MATCH($C11,Batting_data!$A$2:$A$100,0))</f>
        <v>0</v>
      </c>
      <c r="V11" s="365">
        <f>INDEX(Batting_data!R$2:R$100,MATCH($C11,Batting_data!$A$2:$A$100,0))</f>
        <v>0</v>
      </c>
      <c r="W11" s="365">
        <f>INDEX(Batting_data!S$2:S$100,MATCH($C11,Batting_data!$A$2:$A$100,0))</f>
        <v>0</v>
      </c>
      <c r="X11" s="365">
        <f>INDEX(Batting_data!T$2:T$100,MATCH($C11,Batting_data!$A$2:$A$100,0))</f>
        <v>0</v>
      </c>
      <c r="Y11" s="365">
        <f>INDEX(Batting_data!U$2:U$100,MATCH($C11,Batting_data!$A$2:$A$100,0))</f>
        <v>0</v>
      </c>
      <c r="Z11" s="365">
        <f>INDEX(Batting_data!V$2:V$100,MATCH($C11,Batting_data!$A$2:$A$100,0))</f>
        <v>0</v>
      </c>
      <c r="AA11" s="365">
        <f>INDEX(Batting_data!W$2:W$100,MATCH($C11,Batting_data!$A$2:$A$100,0))</f>
        <v>0</v>
      </c>
      <c r="AB11" s="365">
        <f>INDEX(Batting_data!X$2:X$100,MATCH($C11,Batting_data!$A$2:$A$100,0))</f>
        <v>0</v>
      </c>
      <c r="AC11" s="365">
        <f>INDEX(Batting_data!Y$2:Y$100,MATCH($C11,Batting_data!$A$2:$A$100,0))</f>
        <v>0</v>
      </c>
      <c r="AD11" s="365">
        <f>INDEX(Batting_data!Z$2:Z$100,MATCH($C11,Batting_data!$A$2:$A$100,0))</f>
        <v>0</v>
      </c>
      <c r="AE11" s="366">
        <f>INDEX(Batting_data!AA$2:AA$100,MATCH($C11,Batting_data!$A$2:$A$100,0))</f>
        <v>0</v>
      </c>
      <c r="AF11" s="353">
        <f>_xlfn.IFNA(INDEX(Bowling_data!B$2:B$100,MATCH($C11,Bowling_data!$A$2:$A$100,0)),0)</f>
        <v>39.4</v>
      </c>
      <c r="AG11" s="354">
        <f>_xlfn.IFNA(INDEX(Bowling_data!C$2:C$100,MATCH($C11,Bowling_data!$A$2:$A$100,0)),0)</f>
        <v>-3.8</v>
      </c>
      <c r="AH11" s="354">
        <f>_xlfn.IFNA(INDEX(Bowling_data!D$2:D$100,MATCH($C11,Bowling_data!$A$2:$A$100,0)),0)</f>
        <v>31.2</v>
      </c>
      <c r="AI11" s="354">
        <f>_xlfn.IFNA(INDEX(Bowling_data!E$2:E$100,MATCH($C11,Bowling_data!$A$2:$A$100,0)),0)</f>
        <v>38</v>
      </c>
      <c r="AJ11" s="354">
        <f>_xlfn.IFNA(INDEX(Bowling_data!F$2:F$100,MATCH($C11,Bowling_data!$A$2:$A$100,0)),0)</f>
        <v>-1.6</v>
      </c>
      <c r="AK11" s="354">
        <f>_xlfn.IFNA(INDEX(Bowling_data!G$2:G$100,MATCH($C11,Bowling_data!$A$2:$A$100,0)),0)</f>
        <v>0</v>
      </c>
      <c r="AL11" s="354">
        <f>_xlfn.IFNA(INDEX(Bowling_data!H$2:H$100,MATCH($C11,Bowling_data!$A$2:$A$100,0)),0)</f>
        <v>14.6</v>
      </c>
      <c r="AM11" s="354">
        <f>_xlfn.IFNA(INDEX(Bowling_data!I$2:I$100,MATCH($C11,Bowling_data!$A$2:$A$100,0)),0)</f>
        <v>15.8</v>
      </c>
      <c r="AN11" s="354">
        <f>_xlfn.IFNA(INDEX(Bowling_data!J$2:J$100,MATCH($C11,Bowling_data!$A$2:$A$100,0)),0)</f>
        <v>0</v>
      </c>
      <c r="AO11" s="354">
        <f>_xlfn.IFNA(INDEX(Bowling_data!K$2:K$100,MATCH($C11,Bowling_data!$A$2:$A$100,0)),0)</f>
        <v>0</v>
      </c>
      <c r="AP11" s="354">
        <f>_xlfn.IFNA(INDEX(Bowling_data!L$2:L$100,MATCH($C11,Bowling_data!$A$2:$A$100,0)),0)</f>
        <v>0</v>
      </c>
      <c r="AQ11" s="354">
        <f>_xlfn.IFNA(INDEX(Bowling_data!M$2:M$100,MATCH($C11,Bowling_data!$A$2:$A$100,0)),0)</f>
        <v>-2.2000000000000002</v>
      </c>
      <c r="AR11" s="354">
        <f>_xlfn.IFNA(INDEX(Bowling_data!N$2:N$100,MATCH($C11,Bowling_data!$A$2:$A$100,0)),0)</f>
        <v>0</v>
      </c>
      <c r="AS11" s="354">
        <f>_xlfn.IFNA(INDEX(Bowling_data!O$2:O$100,MATCH($C11,Bowling_data!$A$2:$A$100,0)),0)</f>
        <v>0</v>
      </c>
      <c r="AT11" s="354">
        <f>_xlfn.IFNA(INDEX(Bowling_data!P$2:P$100,MATCH($C11,Bowling_data!$A$2:$A$100,0)),0)</f>
        <v>0</v>
      </c>
      <c r="AU11" s="354">
        <f>_xlfn.IFNA(INDEX(Bowling_data!Q$2:Q$100,MATCH($C11,Bowling_data!$A$2:$A$100,0)),0)</f>
        <v>0</v>
      </c>
      <c r="AV11" s="354">
        <f>_xlfn.IFNA(INDEX(Bowling_data!R$2:R$100,MATCH($C11,Bowling_data!$A$2:$A$100,0)),0)</f>
        <v>0</v>
      </c>
      <c r="AW11" s="354">
        <f>_xlfn.IFNA(INDEX(Bowling_data!S$2:S$100,MATCH($C11,Bowling_data!$A$2:$A$100,0)),0)</f>
        <v>0</v>
      </c>
      <c r="AX11" s="354">
        <f>_xlfn.IFNA(INDEX(Bowling_data!T$2:T$100,MATCH($C11,Bowling_data!$A$2:$A$100,0)),0)</f>
        <v>0</v>
      </c>
      <c r="AY11" s="354">
        <f>_xlfn.IFNA(INDEX(Bowling_data!U$2:U$100,MATCH($C11,Bowling_data!$A$2:$A$100,0)),0)</f>
        <v>0</v>
      </c>
      <c r="AZ11" s="354">
        <f>_xlfn.IFNA(INDEX(Bowling_data!V$2:V$100,MATCH($C11,Bowling_data!$A$2:$A$100,0)),0)</f>
        <v>0</v>
      </c>
      <c r="BA11" s="354">
        <f>_xlfn.IFNA(INDEX(Bowling_data!W$2:W$100,MATCH($C11,Bowling_data!$A$2:$A$100,0)),0)</f>
        <v>0</v>
      </c>
      <c r="BB11" s="354">
        <f>_xlfn.IFNA(INDEX(Bowling_data!X$2:X$100,MATCH($C11,Bowling_data!$A$2:$A$100,0)),0)</f>
        <v>0</v>
      </c>
      <c r="BC11" s="354">
        <f>_xlfn.IFNA(INDEX(Bowling_data!Y$2:Y$100,MATCH($C11,Bowling_data!$A$2:$A$100,0)),0)</f>
        <v>0</v>
      </c>
      <c r="BD11" s="354">
        <f>_xlfn.IFNA(INDEX(Bowling_data!Z$2:Z$100,MATCH($C11,Bowling_data!$A$2:$A$100,0)),0)</f>
        <v>20</v>
      </c>
      <c r="BE11" s="354">
        <f>_xlfn.IFNA(INDEX(Bowling_data!AA$2:AA$100,MATCH($C11,Bowling_data!$A$2:$A$100,0)),0)</f>
        <v>0</v>
      </c>
      <c r="BF11" s="353">
        <f>_xlfn.IFNA(INDEX(Fielding_data!B$2:B$100,MATCH($C11,Fielding_data!$A$2:$A$100,0)),0)</f>
        <v>0</v>
      </c>
      <c r="BG11" s="354">
        <f>_xlfn.IFNA(INDEX(Fielding_data!C$2:C$100,MATCH($C11,Fielding_data!$A$2:$A$100,0)),0)</f>
        <v>0</v>
      </c>
      <c r="BH11" s="354">
        <f>_xlfn.IFNA(INDEX(Fielding_data!D$2:D$100,MATCH($C11,Fielding_data!$A$2:$A$100,0)),0)</f>
        <v>0</v>
      </c>
      <c r="BI11" s="354">
        <f>_xlfn.IFNA(INDEX(Fielding_data!E$2:E$100,MATCH($C11,Fielding_data!$A$2:$A$100,0)),0)</f>
        <v>0</v>
      </c>
      <c r="BJ11" s="354">
        <f>_xlfn.IFNA(INDEX(Fielding_data!F$2:F$100,MATCH($C11,Fielding_data!$A$2:$A$100,0)),0)</f>
        <v>0</v>
      </c>
      <c r="BK11" s="354">
        <f>_xlfn.IFNA(INDEX(Fielding_data!G$2:G$100,MATCH($C11,Fielding_data!$A$2:$A$100,0)),0)</f>
        <v>0</v>
      </c>
      <c r="BL11" s="354">
        <f>_xlfn.IFNA(INDEX(Fielding_data!H$2:H$100,MATCH($C11,Fielding_data!$A$2:$A$100,0)),0)</f>
        <v>0</v>
      </c>
      <c r="BM11" s="354">
        <f>_xlfn.IFNA(INDEX(Fielding_data!I$2:I$100,MATCH($C11,Fielding_data!$A$2:$A$100,0)),0)</f>
        <v>0</v>
      </c>
      <c r="BN11" s="354">
        <f>_xlfn.IFNA(INDEX(Fielding_data!J$2:J$100,MATCH($C11,Fielding_data!$A$2:$A$100,0)),0)</f>
        <v>0</v>
      </c>
      <c r="BO11" s="354">
        <f>_xlfn.IFNA(INDEX(Fielding_data!K$2:K$100,MATCH($C11,Fielding_data!$A$2:$A$100,0)),0)</f>
        <v>0</v>
      </c>
      <c r="BP11" s="354">
        <f>_xlfn.IFNA(INDEX(Fielding_data!L$2:L$100,MATCH($C11,Fielding_data!$A$2:$A$100,0)),0)</f>
        <v>0</v>
      </c>
      <c r="BQ11" s="354">
        <f>_xlfn.IFNA(INDEX(Fielding_data!M$2:M$100,MATCH($C11,Fielding_data!$A$2:$A$100,0)),0)</f>
        <v>0</v>
      </c>
      <c r="BR11" s="354">
        <f>_xlfn.IFNA(INDEX(Fielding_data!N$2:N$100,MATCH($C11,Fielding_data!$A$2:$A$100,0)),0)</f>
        <v>0</v>
      </c>
      <c r="BS11" s="354">
        <f>_xlfn.IFNA(INDEX(Fielding_data!O$2:O$100,MATCH($C11,Fielding_data!$A$2:$A$100,0)),0)</f>
        <v>0</v>
      </c>
      <c r="BT11" s="354">
        <f>_xlfn.IFNA(INDEX(Fielding_data!P$2:P$100,MATCH($C11,Fielding_data!$A$2:$A$100,0)),0)</f>
        <v>0</v>
      </c>
      <c r="BU11" s="354">
        <f>_xlfn.IFNA(INDEX(Fielding_data!Q$2:Q$100,MATCH($C11,Fielding_data!$A$2:$A$100,0)),0)</f>
        <v>0</v>
      </c>
      <c r="BV11" s="354">
        <f>_xlfn.IFNA(INDEX(Fielding_data!R$2:R$100,MATCH($C11,Fielding_data!$A$2:$A$100,0)),0)</f>
        <v>0</v>
      </c>
      <c r="BW11" s="354">
        <f>_xlfn.IFNA(INDEX(Fielding_data!S$2:S$100,MATCH($C11,Fielding_data!$A$2:$A$100,0)),0)</f>
        <v>0</v>
      </c>
      <c r="BX11" s="354">
        <f>_xlfn.IFNA(INDEX(Fielding_data!T$2:T$100,MATCH($C11,Fielding_data!$A$2:$A$100,0)),0)</f>
        <v>0</v>
      </c>
      <c r="BY11" s="354">
        <f>_xlfn.IFNA(INDEX(Fielding_data!U$2:U$100,MATCH($C11,Fielding_data!$A$2:$A$100,0)),0)</f>
        <v>0</v>
      </c>
      <c r="BZ11" s="354">
        <f>_xlfn.IFNA(INDEX(Fielding_data!V$2:V$100,MATCH($C11,Fielding_data!$A$2:$A$100,0)),0)</f>
        <v>0</v>
      </c>
      <c r="CA11" s="354">
        <f>_xlfn.IFNA(INDEX(Fielding_data!W$2:W$100,MATCH($C11,Fielding_data!$A$2:$A$100,0)),0)</f>
        <v>0</v>
      </c>
      <c r="CB11" s="354">
        <f>_xlfn.IFNA(INDEX(Fielding_data!X$2:X$100,MATCH($C11,Fielding_data!$A$2:$A$100,0)),0)</f>
        <v>0</v>
      </c>
      <c r="CC11" s="354">
        <f>_xlfn.IFNA(INDEX(Fielding_data!Y$2:Y$100,MATCH($C11,Fielding_data!$A$2:$A$100,0)),0)</f>
        <v>0</v>
      </c>
      <c r="CD11" s="354">
        <f>_xlfn.IFNA(INDEX(Fielding_data!Z$2:Z$100,MATCH($C11,Fielding_data!$A$2:$A$100,0)),0)</f>
        <v>0</v>
      </c>
      <c r="CE11" s="354">
        <f>_xlfn.IFNA(INDEX(Fielding_data!AA$2:AA$100,MATCH($C11,Fielding_data!$A$2:$A$100,0)),0)</f>
        <v>0</v>
      </c>
      <c r="CF11" s="353">
        <f t="shared" si="30"/>
        <v>33.4</v>
      </c>
      <c r="CG11" s="354">
        <f t="shared" si="31"/>
        <v>2.2000000000000002</v>
      </c>
      <c r="CH11" s="354">
        <f t="shared" si="32"/>
        <v>50.2</v>
      </c>
      <c r="CI11" s="354">
        <f t="shared" si="33"/>
        <v>38</v>
      </c>
      <c r="CJ11" s="354">
        <f t="shared" si="34"/>
        <v>2.4</v>
      </c>
      <c r="CK11" s="354">
        <f t="shared" si="35"/>
        <v>53</v>
      </c>
      <c r="CL11" s="354">
        <f t="shared" si="36"/>
        <v>14.6</v>
      </c>
      <c r="CM11" s="354">
        <f t="shared" si="37"/>
        <v>18.8</v>
      </c>
      <c r="CN11" s="354">
        <f t="shared" si="38"/>
        <v>0</v>
      </c>
      <c r="CO11" s="354">
        <f t="shared" si="39"/>
        <v>0</v>
      </c>
      <c r="CP11" s="354">
        <f t="shared" si="40"/>
        <v>0</v>
      </c>
      <c r="CQ11" s="354">
        <f t="shared" si="41"/>
        <v>-2.2000000000000002</v>
      </c>
      <c r="CR11" s="354">
        <f t="shared" si="42"/>
        <v>0</v>
      </c>
      <c r="CS11" s="354">
        <f t="shared" si="43"/>
        <v>0</v>
      </c>
      <c r="CT11" s="354">
        <f t="shared" si="44"/>
        <v>0</v>
      </c>
      <c r="CU11" s="354">
        <f t="shared" si="45"/>
        <v>0</v>
      </c>
      <c r="CV11" s="354">
        <f t="shared" si="46"/>
        <v>0</v>
      </c>
      <c r="CW11" s="354">
        <f t="shared" si="47"/>
        <v>0</v>
      </c>
      <c r="CX11" s="354">
        <f t="shared" si="48"/>
        <v>0</v>
      </c>
      <c r="CY11" s="354">
        <f t="shared" si="49"/>
        <v>0</v>
      </c>
      <c r="CZ11" s="354">
        <f t="shared" si="50"/>
        <v>0</v>
      </c>
      <c r="DA11" s="354">
        <f t="shared" si="51"/>
        <v>0</v>
      </c>
      <c r="DB11" s="354">
        <f t="shared" si="52"/>
        <v>0</v>
      </c>
      <c r="DC11" s="354">
        <f t="shared" si="53"/>
        <v>0</v>
      </c>
      <c r="DD11" s="354">
        <f t="shared" si="54"/>
        <v>20</v>
      </c>
      <c r="DE11" s="355">
        <f t="shared" si="55"/>
        <v>0</v>
      </c>
      <c r="DF11" s="353">
        <f t="shared" si="56"/>
        <v>33.4</v>
      </c>
      <c r="DG11" s="354">
        <f t="shared" ref="DG11:DH11" si="113">+DF11+CG11</f>
        <v>35.6</v>
      </c>
      <c r="DH11" s="354">
        <f t="shared" si="113"/>
        <v>85.800000000000011</v>
      </c>
      <c r="DI11" s="354">
        <f t="shared" si="58"/>
        <v>123.80000000000001</v>
      </c>
      <c r="DJ11" s="354">
        <f t="shared" si="59"/>
        <v>126.20000000000002</v>
      </c>
      <c r="DK11" s="354">
        <f t="shared" si="60"/>
        <v>179.20000000000002</v>
      </c>
      <c r="DL11" s="354">
        <f t="shared" si="61"/>
        <v>193.8</v>
      </c>
      <c r="DM11" s="354">
        <f t="shared" si="62"/>
        <v>212.60000000000002</v>
      </c>
      <c r="DN11" s="354">
        <f t="shared" si="63"/>
        <v>212.60000000000002</v>
      </c>
      <c r="DO11" s="354">
        <f t="shared" si="64"/>
        <v>212.60000000000002</v>
      </c>
      <c r="DP11" s="354">
        <f t="shared" si="65"/>
        <v>212.60000000000002</v>
      </c>
      <c r="DQ11" s="354">
        <f t="shared" si="66"/>
        <v>210.40000000000003</v>
      </c>
      <c r="DR11" s="354">
        <f t="shared" si="67"/>
        <v>210.40000000000003</v>
      </c>
      <c r="DS11" s="354">
        <f t="shared" si="68"/>
        <v>210.40000000000003</v>
      </c>
      <c r="DT11" s="354">
        <f t="shared" si="69"/>
        <v>210.40000000000003</v>
      </c>
      <c r="DU11" s="354">
        <f t="shared" si="70"/>
        <v>210.40000000000003</v>
      </c>
      <c r="DV11" s="354">
        <f t="shared" si="71"/>
        <v>210.40000000000003</v>
      </c>
      <c r="DW11" s="354">
        <f t="shared" si="72"/>
        <v>210.40000000000003</v>
      </c>
      <c r="DX11" s="354">
        <f t="shared" si="73"/>
        <v>210.40000000000003</v>
      </c>
      <c r="DY11" s="354">
        <f t="shared" si="74"/>
        <v>210.40000000000003</v>
      </c>
      <c r="DZ11" s="354">
        <f t="shared" si="75"/>
        <v>210.40000000000003</v>
      </c>
      <c r="EA11" s="354">
        <f t="shared" si="76"/>
        <v>210.40000000000003</v>
      </c>
      <c r="EB11" s="354">
        <f t="shared" si="77"/>
        <v>210.40000000000003</v>
      </c>
      <c r="EC11" s="354">
        <f t="shared" si="78"/>
        <v>210.40000000000003</v>
      </c>
      <c r="ED11" s="354">
        <f t="shared" si="79"/>
        <v>230.40000000000003</v>
      </c>
      <c r="EE11" s="355">
        <f t="shared" si="80"/>
        <v>230.40000000000003</v>
      </c>
      <c r="EF11" s="364">
        <f t="shared" si="81"/>
        <v>5</v>
      </c>
      <c r="EG11" s="365">
        <f t="shared" si="82"/>
        <v>9</v>
      </c>
      <c r="EH11" s="365">
        <f t="shared" si="83"/>
        <v>2</v>
      </c>
      <c r="EI11" s="365">
        <f t="shared" si="84"/>
        <v>2</v>
      </c>
      <c r="EJ11" s="365">
        <f t="shared" si="85"/>
        <v>3</v>
      </c>
      <c r="EK11" s="365">
        <f t="shared" si="86"/>
        <v>1</v>
      </c>
      <c r="EL11" s="365">
        <f t="shared" si="87"/>
        <v>3</v>
      </c>
      <c r="EM11" s="365">
        <f t="shared" si="88"/>
        <v>4</v>
      </c>
      <c r="EN11" s="365">
        <f t="shared" si="89"/>
        <v>4</v>
      </c>
      <c r="EO11" s="365">
        <f t="shared" si="90"/>
        <v>4</v>
      </c>
      <c r="EP11" s="365">
        <f t="shared" si="91"/>
        <v>5</v>
      </c>
      <c r="EQ11" s="365">
        <f t="shared" si="92"/>
        <v>5</v>
      </c>
      <c r="ER11" s="365">
        <f t="shared" si="93"/>
        <v>5</v>
      </c>
      <c r="ES11" s="365">
        <f t="shared" si="94"/>
        <v>5</v>
      </c>
      <c r="ET11" s="365">
        <f t="shared" si="95"/>
        <v>6</v>
      </c>
      <c r="EU11" s="365">
        <f t="shared" si="96"/>
        <v>6</v>
      </c>
      <c r="EV11" s="365">
        <f t="shared" si="97"/>
        <v>6</v>
      </c>
      <c r="EW11" s="365">
        <f t="shared" si="98"/>
        <v>7</v>
      </c>
      <c r="EX11" s="365">
        <f t="shared" si="99"/>
        <v>7</v>
      </c>
      <c r="EY11" s="365">
        <f t="shared" si="100"/>
        <v>8</v>
      </c>
      <c r="EZ11" s="365">
        <f t="shared" si="101"/>
        <v>9</v>
      </c>
      <c r="FA11" s="365">
        <f t="shared" si="102"/>
        <v>9</v>
      </c>
      <c r="FB11" s="365">
        <f t="shared" si="103"/>
        <v>10</v>
      </c>
      <c r="FC11" s="365">
        <f t="shared" si="104"/>
        <v>10</v>
      </c>
      <c r="FD11" s="365">
        <f t="shared" si="105"/>
        <v>9</v>
      </c>
      <c r="FE11" s="366">
        <f t="shared" si="106"/>
        <v>9</v>
      </c>
    </row>
    <row r="12" spans="1:161" x14ac:dyDescent="0.2">
      <c r="A12" s="119"/>
      <c r="B12" s="157">
        <f t="shared" si="29"/>
        <v>10</v>
      </c>
      <c r="C12" s="158" t="str">
        <f>'Club Champion'!C13</f>
        <v>NIAZ, Bilal</v>
      </c>
      <c r="D12" s="159" t="str">
        <f>'Club Champion'!D13</f>
        <v>(PAK)</v>
      </c>
      <c r="E12" s="359">
        <f>IF(ISNA(VLOOKUP($C12,Batting!$B$2:$M$85,3,FALSE)),0,(VLOOKUP($C12,Batting!$B$2:$M$85,3,FALSE)))</f>
        <v>10</v>
      </c>
      <c r="F12" s="364">
        <f>INDEX(Batting_data!B$2:B$100,MATCH($C12,Batting_data!$A$2:$A$100,0))</f>
        <v>0</v>
      </c>
      <c r="G12" s="365">
        <f>INDEX(Batting_data!C$2:C$100,MATCH($C12,Batting_data!$A$2:$A$100,0))</f>
        <v>0</v>
      </c>
      <c r="H12" s="365">
        <f>INDEX(Batting_data!D$2:D$100,MATCH($C12,Batting_data!$A$2:$A$100,0))</f>
        <v>0</v>
      </c>
      <c r="I12" s="365">
        <f>INDEX(Batting_data!E$2:E$100,MATCH($C12,Batting_data!$A$2:$A$100,0))</f>
        <v>0</v>
      </c>
      <c r="J12" s="365">
        <f>INDEX(Batting_data!F$2:F$100,MATCH($C12,Batting_data!$A$2:$A$100,0))</f>
        <v>0</v>
      </c>
      <c r="K12" s="365">
        <f>INDEX(Batting_data!G$2:G$100,MATCH($C12,Batting_data!$A$2:$A$100,0))</f>
        <v>0</v>
      </c>
      <c r="L12" s="365">
        <f>INDEX(Batting_data!H$2:H$100,MATCH($C12,Batting_data!$A$2:$A$100,0))</f>
        <v>0</v>
      </c>
      <c r="M12" s="365">
        <f>INDEX(Batting_data!I$2:I$100,MATCH($C12,Batting_data!$A$2:$A$100,0))</f>
        <v>0</v>
      </c>
      <c r="N12" s="365">
        <f>INDEX(Batting_data!J$2:J$100,MATCH($C12,Batting_data!$A$2:$A$100,0))</f>
        <v>0</v>
      </c>
      <c r="O12" s="365">
        <f>INDEX(Batting_data!K$2:K$100,MATCH($C12,Batting_data!$A$2:$A$100,0))</f>
        <v>0</v>
      </c>
      <c r="P12" s="365">
        <f>INDEX(Batting_data!L$2:L$100,MATCH($C12,Batting_data!$A$2:$A$100,0))</f>
        <v>0</v>
      </c>
      <c r="Q12" s="365">
        <f>INDEX(Batting_data!M$2:M$100,MATCH($C12,Batting_data!$A$2:$A$100,0))</f>
        <v>-1</v>
      </c>
      <c r="R12" s="365">
        <f>INDEX(Batting_data!N$2:N$100,MATCH($C12,Batting_data!$A$2:$A$100,0))</f>
        <v>0</v>
      </c>
      <c r="S12" s="365">
        <f>INDEX(Batting_data!O$2:O$100,MATCH($C12,Batting_data!$A$2:$A$100,0))</f>
        <v>0</v>
      </c>
      <c r="T12" s="365">
        <f>INDEX(Batting_data!P$2:P$100,MATCH($C12,Batting_data!$A$2:$A$100,0))</f>
        <v>0</v>
      </c>
      <c r="U12" s="365">
        <f>INDEX(Batting_data!Q$2:Q$100,MATCH($C12,Batting_data!$A$2:$A$100,0))</f>
        <v>-1</v>
      </c>
      <c r="V12" s="365">
        <f>INDEX(Batting_data!R$2:R$100,MATCH($C12,Batting_data!$A$2:$A$100,0))</f>
        <v>18</v>
      </c>
      <c r="W12" s="365">
        <f>INDEX(Batting_data!S$2:S$100,MATCH($C12,Batting_data!$A$2:$A$100,0))</f>
        <v>0</v>
      </c>
      <c r="X12" s="365">
        <f>INDEX(Batting_data!T$2:T$100,MATCH($C12,Batting_data!$A$2:$A$100,0))</f>
        <v>0</v>
      </c>
      <c r="Y12" s="365">
        <f>INDEX(Batting_data!U$2:U$100,MATCH($C12,Batting_data!$A$2:$A$100,0))</f>
        <v>0</v>
      </c>
      <c r="Z12" s="365">
        <f>INDEX(Batting_data!V$2:V$100,MATCH($C12,Batting_data!$A$2:$A$100,0))</f>
        <v>0</v>
      </c>
      <c r="AA12" s="365">
        <f>INDEX(Batting_data!W$2:W$100,MATCH($C12,Batting_data!$A$2:$A$100,0))</f>
        <v>0</v>
      </c>
      <c r="AB12" s="365">
        <f>INDEX(Batting_data!X$2:X$100,MATCH($C12,Batting_data!$A$2:$A$100,0))</f>
        <v>40</v>
      </c>
      <c r="AC12" s="365">
        <f>INDEX(Batting_data!Y$2:Y$100,MATCH($C12,Batting_data!$A$2:$A$100,0))</f>
        <v>3</v>
      </c>
      <c r="AD12" s="365">
        <f>INDEX(Batting_data!Z$2:Z$100,MATCH($C12,Batting_data!$A$2:$A$100,0))</f>
        <v>0</v>
      </c>
      <c r="AE12" s="366">
        <f>INDEX(Batting_data!AA$2:AA$100,MATCH($C12,Batting_data!$A$2:$A$100,0))</f>
        <v>0</v>
      </c>
      <c r="AF12" s="353">
        <f>_xlfn.IFNA(INDEX(Bowling_data!B$2:B$100,MATCH($C12,Bowling_data!$A$2:$A$100,0)),0)</f>
        <v>0</v>
      </c>
      <c r="AG12" s="354">
        <f>_xlfn.IFNA(INDEX(Bowling_data!C$2:C$100,MATCH($C12,Bowling_data!$A$2:$A$100,0)),0)</f>
        <v>0</v>
      </c>
      <c r="AH12" s="354">
        <f>_xlfn.IFNA(INDEX(Bowling_data!D$2:D$100,MATCH($C12,Bowling_data!$A$2:$A$100,0)),0)</f>
        <v>0</v>
      </c>
      <c r="AI12" s="354">
        <f>_xlfn.IFNA(INDEX(Bowling_data!E$2:E$100,MATCH($C12,Bowling_data!$A$2:$A$100,0)),0)</f>
        <v>0</v>
      </c>
      <c r="AJ12" s="354">
        <f>_xlfn.IFNA(INDEX(Bowling_data!F$2:F$100,MATCH($C12,Bowling_data!$A$2:$A$100,0)),0)</f>
        <v>0</v>
      </c>
      <c r="AK12" s="354">
        <f>_xlfn.IFNA(INDEX(Bowling_data!G$2:G$100,MATCH($C12,Bowling_data!$A$2:$A$100,0)),0)</f>
        <v>0</v>
      </c>
      <c r="AL12" s="354">
        <f>_xlfn.IFNA(INDEX(Bowling_data!H$2:H$100,MATCH($C12,Bowling_data!$A$2:$A$100,0)),0)</f>
        <v>0</v>
      </c>
      <c r="AM12" s="354">
        <f>_xlfn.IFNA(INDEX(Bowling_data!I$2:I$100,MATCH($C12,Bowling_data!$A$2:$A$100,0)),0)</f>
        <v>0</v>
      </c>
      <c r="AN12" s="354">
        <f>_xlfn.IFNA(INDEX(Bowling_data!J$2:J$100,MATCH($C12,Bowling_data!$A$2:$A$100,0)),0)</f>
        <v>0</v>
      </c>
      <c r="AO12" s="354">
        <f>_xlfn.IFNA(INDEX(Bowling_data!K$2:K$100,MATCH($C12,Bowling_data!$A$2:$A$100,0)),0)</f>
        <v>0</v>
      </c>
      <c r="AP12" s="354">
        <f>_xlfn.IFNA(INDEX(Bowling_data!L$2:L$100,MATCH($C12,Bowling_data!$A$2:$A$100,0)),0)</f>
        <v>0</v>
      </c>
      <c r="AQ12" s="354">
        <f>_xlfn.IFNA(INDEX(Bowling_data!M$2:M$100,MATCH($C12,Bowling_data!$A$2:$A$100,0)),0)</f>
        <v>32</v>
      </c>
      <c r="AR12" s="354">
        <f>_xlfn.IFNA(INDEX(Bowling_data!N$2:N$100,MATCH($C12,Bowling_data!$A$2:$A$100,0)),0)</f>
        <v>0</v>
      </c>
      <c r="AS12" s="354">
        <f>_xlfn.IFNA(INDEX(Bowling_data!O$2:O$100,MATCH($C12,Bowling_data!$A$2:$A$100,0)),0)</f>
        <v>0</v>
      </c>
      <c r="AT12" s="354">
        <f>_xlfn.IFNA(INDEX(Bowling_data!P$2:P$100,MATCH($C12,Bowling_data!$A$2:$A$100,0)),0)</f>
        <v>-5.8</v>
      </c>
      <c r="AU12" s="354">
        <f>_xlfn.IFNA(INDEX(Bowling_data!Q$2:Q$100,MATCH($C12,Bowling_data!$A$2:$A$100,0)),0)</f>
        <v>12.8</v>
      </c>
      <c r="AV12" s="354">
        <f>_xlfn.IFNA(INDEX(Bowling_data!R$2:R$100,MATCH($C12,Bowling_data!$A$2:$A$100,0)),0)</f>
        <v>57</v>
      </c>
      <c r="AW12" s="354">
        <f>_xlfn.IFNA(INDEX(Bowling_data!S$2:S$100,MATCH($C12,Bowling_data!$A$2:$A$100,0)),0)</f>
        <v>-4</v>
      </c>
      <c r="AX12" s="354">
        <f>_xlfn.IFNA(INDEX(Bowling_data!T$2:T$100,MATCH($C12,Bowling_data!$A$2:$A$100,0)),0)</f>
        <v>-1.4</v>
      </c>
      <c r="AY12" s="354">
        <f>_xlfn.IFNA(INDEX(Bowling_data!U$2:U$100,MATCH($C12,Bowling_data!$A$2:$A$100,0)),0)</f>
        <v>37</v>
      </c>
      <c r="AZ12" s="354">
        <f>_xlfn.IFNA(INDEX(Bowling_data!V$2:V$100,MATCH($C12,Bowling_data!$A$2:$A$100,0)),0)</f>
        <v>-0.6</v>
      </c>
      <c r="BA12" s="354">
        <f>_xlfn.IFNA(INDEX(Bowling_data!W$2:W$100,MATCH($C12,Bowling_data!$A$2:$A$100,0)),0)</f>
        <v>0</v>
      </c>
      <c r="BB12" s="354">
        <f>_xlfn.IFNA(INDEX(Bowling_data!X$2:X$100,MATCH($C12,Bowling_data!$A$2:$A$100,0)),0)</f>
        <v>10.6</v>
      </c>
      <c r="BC12" s="354">
        <f>_xlfn.IFNA(INDEX(Bowling_data!Y$2:Y$100,MATCH($C12,Bowling_data!$A$2:$A$100,0)),0)</f>
        <v>-6.4</v>
      </c>
      <c r="BD12" s="354">
        <f>_xlfn.IFNA(INDEX(Bowling_data!Z$2:Z$100,MATCH($C12,Bowling_data!$A$2:$A$100,0)),0)</f>
        <v>0</v>
      </c>
      <c r="BE12" s="354">
        <f>_xlfn.IFNA(INDEX(Bowling_data!AA$2:AA$100,MATCH($C12,Bowling_data!$A$2:$A$100,0)),0)</f>
        <v>0</v>
      </c>
      <c r="BF12" s="353">
        <f>_xlfn.IFNA(INDEX(Fielding_data!B$2:B$100,MATCH($C12,Fielding_data!$A$2:$A$100,0)),0)</f>
        <v>0</v>
      </c>
      <c r="BG12" s="354">
        <f>_xlfn.IFNA(INDEX(Fielding_data!C$2:C$100,MATCH($C12,Fielding_data!$A$2:$A$100,0)),0)</f>
        <v>0</v>
      </c>
      <c r="BH12" s="354">
        <f>_xlfn.IFNA(INDEX(Fielding_data!D$2:D$100,MATCH($C12,Fielding_data!$A$2:$A$100,0)),0)</f>
        <v>0</v>
      </c>
      <c r="BI12" s="354">
        <f>_xlfn.IFNA(INDEX(Fielding_data!E$2:E$100,MATCH($C12,Fielding_data!$A$2:$A$100,0)),0)</f>
        <v>0</v>
      </c>
      <c r="BJ12" s="354">
        <f>_xlfn.IFNA(INDEX(Fielding_data!F$2:F$100,MATCH($C12,Fielding_data!$A$2:$A$100,0)),0)</f>
        <v>0</v>
      </c>
      <c r="BK12" s="354">
        <f>_xlfn.IFNA(INDEX(Fielding_data!G$2:G$100,MATCH($C12,Fielding_data!$A$2:$A$100,0)),0)</f>
        <v>0</v>
      </c>
      <c r="BL12" s="354">
        <f>_xlfn.IFNA(INDEX(Fielding_data!H$2:H$100,MATCH($C12,Fielding_data!$A$2:$A$100,0)),0)</f>
        <v>0</v>
      </c>
      <c r="BM12" s="354">
        <f>_xlfn.IFNA(INDEX(Fielding_data!I$2:I$100,MATCH($C12,Fielding_data!$A$2:$A$100,0)),0)</f>
        <v>0</v>
      </c>
      <c r="BN12" s="354">
        <f>_xlfn.IFNA(INDEX(Fielding_data!J$2:J$100,MATCH($C12,Fielding_data!$A$2:$A$100,0)),0)</f>
        <v>0</v>
      </c>
      <c r="BO12" s="354">
        <f>_xlfn.IFNA(INDEX(Fielding_data!K$2:K$100,MATCH($C12,Fielding_data!$A$2:$A$100,0)),0)</f>
        <v>0</v>
      </c>
      <c r="BP12" s="354">
        <f>_xlfn.IFNA(INDEX(Fielding_data!L$2:L$100,MATCH($C12,Fielding_data!$A$2:$A$100,0)),0)</f>
        <v>0</v>
      </c>
      <c r="BQ12" s="354">
        <f>_xlfn.IFNA(INDEX(Fielding_data!M$2:M$100,MATCH($C12,Fielding_data!$A$2:$A$100,0)),0)</f>
        <v>0</v>
      </c>
      <c r="BR12" s="354">
        <f>_xlfn.IFNA(INDEX(Fielding_data!N$2:N$100,MATCH($C12,Fielding_data!$A$2:$A$100,0)),0)</f>
        <v>0</v>
      </c>
      <c r="BS12" s="354">
        <f>_xlfn.IFNA(INDEX(Fielding_data!O$2:O$100,MATCH($C12,Fielding_data!$A$2:$A$100,0)),0)</f>
        <v>0</v>
      </c>
      <c r="BT12" s="354">
        <f>_xlfn.IFNA(INDEX(Fielding_data!P$2:P$100,MATCH($C12,Fielding_data!$A$2:$A$100,0)),0)</f>
        <v>0</v>
      </c>
      <c r="BU12" s="354">
        <f>_xlfn.IFNA(INDEX(Fielding_data!Q$2:Q$100,MATCH($C12,Fielding_data!$A$2:$A$100,0)),0)</f>
        <v>8</v>
      </c>
      <c r="BV12" s="354">
        <f>_xlfn.IFNA(INDEX(Fielding_data!R$2:R$100,MATCH($C12,Fielding_data!$A$2:$A$100,0)),0)</f>
        <v>0</v>
      </c>
      <c r="BW12" s="354">
        <f>_xlfn.IFNA(INDEX(Fielding_data!S$2:S$100,MATCH($C12,Fielding_data!$A$2:$A$100,0)),0)</f>
        <v>8</v>
      </c>
      <c r="BX12" s="354">
        <f>_xlfn.IFNA(INDEX(Fielding_data!T$2:T$100,MATCH($C12,Fielding_data!$A$2:$A$100,0)),0)</f>
        <v>0</v>
      </c>
      <c r="BY12" s="354">
        <f>_xlfn.IFNA(INDEX(Fielding_data!U$2:U$100,MATCH($C12,Fielding_data!$A$2:$A$100,0)),0)</f>
        <v>0</v>
      </c>
      <c r="BZ12" s="354">
        <f>_xlfn.IFNA(INDEX(Fielding_data!V$2:V$100,MATCH($C12,Fielding_data!$A$2:$A$100,0)),0)</f>
        <v>0</v>
      </c>
      <c r="CA12" s="354">
        <f>_xlfn.IFNA(INDEX(Fielding_data!W$2:W$100,MATCH($C12,Fielding_data!$A$2:$A$100,0)),0)</f>
        <v>0</v>
      </c>
      <c r="CB12" s="354">
        <f>_xlfn.IFNA(INDEX(Fielding_data!X$2:X$100,MATCH($C12,Fielding_data!$A$2:$A$100,0)),0)</f>
        <v>8</v>
      </c>
      <c r="CC12" s="354">
        <f>_xlfn.IFNA(INDEX(Fielding_data!Y$2:Y$100,MATCH($C12,Fielding_data!$A$2:$A$100,0)),0)</f>
        <v>0</v>
      </c>
      <c r="CD12" s="354">
        <f>_xlfn.IFNA(INDEX(Fielding_data!Z$2:Z$100,MATCH($C12,Fielding_data!$A$2:$A$100,0)),0)</f>
        <v>0</v>
      </c>
      <c r="CE12" s="354">
        <f>_xlfn.IFNA(INDEX(Fielding_data!AA$2:AA$100,MATCH($C12,Fielding_data!$A$2:$A$100,0)),0)</f>
        <v>0</v>
      </c>
      <c r="CF12" s="353">
        <f t="shared" si="30"/>
        <v>0</v>
      </c>
      <c r="CG12" s="354">
        <f t="shared" si="31"/>
        <v>0</v>
      </c>
      <c r="CH12" s="354">
        <f t="shared" si="32"/>
        <v>0</v>
      </c>
      <c r="CI12" s="354">
        <f t="shared" si="33"/>
        <v>0</v>
      </c>
      <c r="CJ12" s="354">
        <f t="shared" si="34"/>
        <v>0</v>
      </c>
      <c r="CK12" s="354">
        <f t="shared" si="35"/>
        <v>0</v>
      </c>
      <c r="CL12" s="354">
        <f t="shared" si="36"/>
        <v>0</v>
      </c>
      <c r="CM12" s="354">
        <f t="shared" si="37"/>
        <v>0</v>
      </c>
      <c r="CN12" s="354">
        <f t="shared" si="38"/>
        <v>0</v>
      </c>
      <c r="CO12" s="354">
        <f t="shared" si="39"/>
        <v>0</v>
      </c>
      <c r="CP12" s="354">
        <f t="shared" si="40"/>
        <v>0</v>
      </c>
      <c r="CQ12" s="354">
        <f t="shared" si="41"/>
        <v>31</v>
      </c>
      <c r="CR12" s="354">
        <f t="shared" si="42"/>
        <v>0</v>
      </c>
      <c r="CS12" s="354">
        <f t="shared" si="43"/>
        <v>0</v>
      </c>
      <c r="CT12" s="354">
        <f t="shared" si="44"/>
        <v>-5.8</v>
      </c>
      <c r="CU12" s="354">
        <f t="shared" si="45"/>
        <v>19.8</v>
      </c>
      <c r="CV12" s="354">
        <f t="shared" si="46"/>
        <v>75</v>
      </c>
      <c r="CW12" s="354">
        <f t="shared" si="47"/>
        <v>4</v>
      </c>
      <c r="CX12" s="354">
        <f t="shared" si="48"/>
        <v>-1.4</v>
      </c>
      <c r="CY12" s="354">
        <f t="shared" si="49"/>
        <v>37</v>
      </c>
      <c r="CZ12" s="354">
        <f t="shared" si="50"/>
        <v>-0.6</v>
      </c>
      <c r="DA12" s="354">
        <f t="shared" si="51"/>
        <v>0</v>
      </c>
      <c r="DB12" s="354">
        <f t="shared" si="52"/>
        <v>58.6</v>
      </c>
      <c r="DC12" s="354">
        <f t="shared" si="53"/>
        <v>-3.4000000000000004</v>
      </c>
      <c r="DD12" s="354">
        <f t="shared" si="54"/>
        <v>0</v>
      </c>
      <c r="DE12" s="355">
        <f t="shared" si="55"/>
        <v>0</v>
      </c>
      <c r="DF12" s="353">
        <f t="shared" si="56"/>
        <v>0</v>
      </c>
      <c r="DG12" s="354">
        <f t="shared" ref="DG12:DH12" si="114">+DF12+CG12</f>
        <v>0</v>
      </c>
      <c r="DH12" s="354">
        <f t="shared" si="114"/>
        <v>0</v>
      </c>
      <c r="DI12" s="354">
        <f t="shared" si="58"/>
        <v>0</v>
      </c>
      <c r="DJ12" s="354">
        <f t="shared" si="59"/>
        <v>0</v>
      </c>
      <c r="DK12" s="354">
        <f t="shared" si="60"/>
        <v>0</v>
      </c>
      <c r="DL12" s="354">
        <f t="shared" si="61"/>
        <v>0</v>
      </c>
      <c r="DM12" s="354">
        <f t="shared" si="62"/>
        <v>0</v>
      </c>
      <c r="DN12" s="354">
        <f t="shared" si="63"/>
        <v>0</v>
      </c>
      <c r="DO12" s="354">
        <f t="shared" si="64"/>
        <v>0</v>
      </c>
      <c r="DP12" s="354">
        <f t="shared" si="65"/>
        <v>0</v>
      </c>
      <c r="DQ12" s="354">
        <f t="shared" si="66"/>
        <v>31</v>
      </c>
      <c r="DR12" s="354">
        <f t="shared" si="67"/>
        <v>31</v>
      </c>
      <c r="DS12" s="354">
        <f t="shared" si="68"/>
        <v>31</v>
      </c>
      <c r="DT12" s="354">
        <f t="shared" si="69"/>
        <v>25.2</v>
      </c>
      <c r="DU12" s="354">
        <f t="shared" si="70"/>
        <v>45</v>
      </c>
      <c r="DV12" s="354">
        <f t="shared" si="71"/>
        <v>120</v>
      </c>
      <c r="DW12" s="354">
        <f t="shared" si="72"/>
        <v>124</v>
      </c>
      <c r="DX12" s="354">
        <f t="shared" si="73"/>
        <v>122.6</v>
      </c>
      <c r="DY12" s="354">
        <f t="shared" si="74"/>
        <v>159.6</v>
      </c>
      <c r="DZ12" s="354">
        <f t="shared" si="75"/>
        <v>159</v>
      </c>
      <c r="EA12" s="354">
        <f t="shared" si="76"/>
        <v>159</v>
      </c>
      <c r="EB12" s="354">
        <f t="shared" si="77"/>
        <v>217.6</v>
      </c>
      <c r="EC12" s="354">
        <f t="shared" si="78"/>
        <v>214.2</v>
      </c>
      <c r="ED12" s="354">
        <f t="shared" si="79"/>
        <v>214.2</v>
      </c>
      <c r="EE12" s="355">
        <f t="shared" si="80"/>
        <v>214.2</v>
      </c>
      <c r="EF12" s="364" t="str">
        <f t="shared" si="81"/>
        <v>-</v>
      </c>
      <c r="EG12" s="365" t="str">
        <f t="shared" si="82"/>
        <v>-</v>
      </c>
      <c r="EH12" s="365" t="str">
        <f t="shared" si="83"/>
        <v>-</v>
      </c>
      <c r="EI12" s="365" t="str">
        <f t="shared" si="84"/>
        <v>-</v>
      </c>
      <c r="EJ12" s="365" t="str">
        <f t="shared" si="85"/>
        <v>-</v>
      </c>
      <c r="EK12" s="365" t="str">
        <f t="shared" si="86"/>
        <v>-</v>
      </c>
      <c r="EL12" s="365" t="str">
        <f t="shared" si="87"/>
        <v>-</v>
      </c>
      <c r="EM12" s="365" t="str">
        <f t="shared" si="88"/>
        <v>-</v>
      </c>
      <c r="EN12" s="365" t="str">
        <f t="shared" si="89"/>
        <v>-</v>
      </c>
      <c r="EO12" s="365" t="str">
        <f t="shared" si="90"/>
        <v>-</v>
      </c>
      <c r="EP12" s="365" t="str">
        <f t="shared" si="91"/>
        <v>-</v>
      </c>
      <c r="EQ12" s="365">
        <f t="shared" si="92"/>
        <v>24</v>
      </c>
      <c r="ER12" s="365">
        <f t="shared" si="93"/>
        <v>25</v>
      </c>
      <c r="ES12" s="365">
        <f t="shared" si="94"/>
        <v>25</v>
      </c>
      <c r="ET12" s="365">
        <f t="shared" si="95"/>
        <v>28</v>
      </c>
      <c r="EU12" s="365">
        <f t="shared" si="96"/>
        <v>23</v>
      </c>
      <c r="EV12" s="365">
        <f t="shared" si="97"/>
        <v>14</v>
      </c>
      <c r="EW12" s="365">
        <f t="shared" si="98"/>
        <v>13</v>
      </c>
      <c r="EX12" s="365">
        <f t="shared" si="99"/>
        <v>15</v>
      </c>
      <c r="EY12" s="365">
        <f t="shared" si="100"/>
        <v>13</v>
      </c>
      <c r="EZ12" s="365">
        <f t="shared" si="101"/>
        <v>13</v>
      </c>
      <c r="FA12" s="365">
        <f t="shared" si="102"/>
        <v>15</v>
      </c>
      <c r="FB12" s="365">
        <f t="shared" si="103"/>
        <v>9</v>
      </c>
      <c r="FC12" s="365">
        <f t="shared" si="104"/>
        <v>9</v>
      </c>
      <c r="FD12" s="365">
        <f t="shared" si="105"/>
        <v>10</v>
      </c>
      <c r="FE12" s="366">
        <f t="shared" si="106"/>
        <v>10</v>
      </c>
    </row>
    <row r="13" spans="1:161" x14ac:dyDescent="0.2">
      <c r="A13" s="119"/>
      <c r="B13" s="157">
        <f t="shared" si="29"/>
        <v>11</v>
      </c>
      <c r="C13" s="158" t="str">
        <f>'Club Champion'!C14</f>
        <v>McLOGHLIN, Mick</v>
      </c>
      <c r="D13" s="159" t="str">
        <f>'Club Champion'!D14</f>
        <v>(AUS)</v>
      </c>
      <c r="E13" s="359">
        <f>IF(ISNA(VLOOKUP($C13,Batting!$B$2:$M$85,3,FALSE)),0,(VLOOKUP($C13,Batting!$B$2:$M$85,3,FALSE)))</f>
        <v>9</v>
      </c>
      <c r="F13" s="364">
        <f>INDEX(Batting_data!B$2:B$100,MATCH($C13,Batting_data!$A$2:$A$100,0))</f>
        <v>0</v>
      </c>
      <c r="G13" s="365">
        <f>INDEX(Batting_data!C$2:C$100,MATCH($C13,Batting_data!$A$2:$A$100,0))</f>
        <v>0</v>
      </c>
      <c r="H13" s="365">
        <f>INDEX(Batting_data!D$2:D$100,MATCH($C13,Batting_data!$A$2:$A$100,0))</f>
        <v>33</v>
      </c>
      <c r="I13" s="365">
        <f>INDEX(Batting_data!E$2:E$100,MATCH($C13,Batting_data!$A$2:$A$100,0))</f>
        <v>0</v>
      </c>
      <c r="J13" s="365">
        <f>INDEX(Batting_data!F$2:F$100,MATCH($C13,Batting_data!$A$2:$A$100,0))</f>
        <v>0</v>
      </c>
      <c r="K13" s="365">
        <f>INDEX(Batting_data!G$2:G$100,MATCH($C13,Batting_data!$A$2:$A$100,0))</f>
        <v>0</v>
      </c>
      <c r="L13" s="365">
        <f>INDEX(Batting_data!H$2:H$100,MATCH($C13,Batting_data!$A$2:$A$100,0))</f>
        <v>0</v>
      </c>
      <c r="M13" s="365">
        <f>INDEX(Batting_data!I$2:I$100,MATCH($C13,Batting_data!$A$2:$A$100,0))</f>
        <v>0</v>
      </c>
      <c r="N13" s="365">
        <f>INDEX(Batting_data!J$2:J$100,MATCH($C13,Batting_data!$A$2:$A$100,0))</f>
        <v>-3</v>
      </c>
      <c r="O13" s="365">
        <f>INDEX(Batting_data!K$2:K$100,MATCH($C13,Batting_data!$A$2:$A$100,0))</f>
        <v>-7</v>
      </c>
      <c r="P13" s="365">
        <f>INDEX(Batting_data!L$2:L$100,MATCH($C13,Batting_data!$A$2:$A$100,0))</f>
        <v>0</v>
      </c>
      <c r="Q13" s="365">
        <f>INDEX(Batting_data!M$2:M$100,MATCH($C13,Batting_data!$A$2:$A$100,0))</f>
        <v>0</v>
      </c>
      <c r="R13" s="365">
        <f>INDEX(Batting_data!N$2:N$100,MATCH($C13,Batting_data!$A$2:$A$100,0))</f>
        <v>0</v>
      </c>
      <c r="S13" s="365">
        <f>INDEX(Batting_data!O$2:O$100,MATCH($C13,Batting_data!$A$2:$A$100,0))</f>
        <v>0</v>
      </c>
      <c r="T13" s="365">
        <f>INDEX(Batting_data!P$2:P$100,MATCH($C13,Batting_data!$A$2:$A$100,0))</f>
        <v>0</v>
      </c>
      <c r="U13" s="365">
        <f>INDEX(Batting_data!Q$2:Q$100,MATCH($C13,Batting_data!$A$2:$A$100,0))</f>
        <v>0</v>
      </c>
      <c r="V13" s="365">
        <f>INDEX(Batting_data!R$2:R$100,MATCH($C13,Batting_data!$A$2:$A$100,0))</f>
        <v>0</v>
      </c>
      <c r="W13" s="365">
        <f>INDEX(Batting_data!S$2:S$100,MATCH($C13,Batting_data!$A$2:$A$100,0))</f>
        <v>0</v>
      </c>
      <c r="X13" s="365">
        <f>INDEX(Batting_data!T$2:T$100,MATCH($C13,Batting_data!$A$2:$A$100,0))</f>
        <v>5</v>
      </c>
      <c r="Y13" s="365">
        <f>INDEX(Batting_data!U$2:U$100,MATCH($C13,Batting_data!$A$2:$A$100,0))</f>
        <v>0</v>
      </c>
      <c r="Z13" s="365">
        <f>INDEX(Batting_data!V$2:V$100,MATCH($C13,Batting_data!$A$2:$A$100,0))</f>
        <v>0</v>
      </c>
      <c r="AA13" s="365">
        <f>INDEX(Batting_data!W$2:W$100,MATCH($C13,Batting_data!$A$2:$A$100,0))</f>
        <v>0</v>
      </c>
      <c r="AB13" s="365">
        <f>INDEX(Batting_data!X$2:X$100,MATCH($C13,Batting_data!$A$2:$A$100,0))</f>
        <v>6</v>
      </c>
      <c r="AC13" s="365">
        <f>INDEX(Batting_data!Y$2:Y$100,MATCH($C13,Batting_data!$A$2:$A$100,0))</f>
        <v>0</v>
      </c>
      <c r="AD13" s="365">
        <f>INDEX(Batting_data!Z$2:Z$100,MATCH($C13,Batting_data!$A$2:$A$100,0))</f>
        <v>0</v>
      </c>
      <c r="AE13" s="366">
        <f>INDEX(Batting_data!AA$2:AA$100,MATCH($C13,Batting_data!$A$2:$A$100,0))</f>
        <v>0</v>
      </c>
      <c r="AF13" s="353">
        <f>_xlfn.IFNA(INDEX(Bowling_data!B$2:B$100,MATCH($C13,Bowling_data!$A$2:$A$100,0)),0)</f>
        <v>0</v>
      </c>
      <c r="AG13" s="354">
        <f>_xlfn.IFNA(INDEX(Bowling_data!C$2:C$100,MATCH($C13,Bowling_data!$A$2:$A$100,0)),0)</f>
        <v>0</v>
      </c>
      <c r="AH13" s="354">
        <f>_xlfn.IFNA(INDEX(Bowling_data!D$2:D$100,MATCH($C13,Bowling_data!$A$2:$A$100,0)),0)</f>
        <v>14.8</v>
      </c>
      <c r="AI13" s="354">
        <f>_xlfn.IFNA(INDEX(Bowling_data!E$2:E$100,MATCH($C13,Bowling_data!$A$2:$A$100,0)),0)</f>
        <v>18.399999999999999</v>
      </c>
      <c r="AJ13" s="354">
        <f>_xlfn.IFNA(INDEX(Bowling_data!F$2:F$100,MATCH($C13,Bowling_data!$A$2:$A$100,0)),0)</f>
        <v>0</v>
      </c>
      <c r="AK13" s="354">
        <f>_xlfn.IFNA(INDEX(Bowling_data!G$2:G$100,MATCH($C13,Bowling_data!$A$2:$A$100,0)),0)</f>
        <v>0</v>
      </c>
      <c r="AL13" s="354">
        <f>_xlfn.IFNA(INDEX(Bowling_data!H$2:H$100,MATCH($C13,Bowling_data!$A$2:$A$100,0)),0)</f>
        <v>0</v>
      </c>
      <c r="AM13" s="354">
        <f>_xlfn.IFNA(INDEX(Bowling_data!I$2:I$100,MATCH($C13,Bowling_data!$A$2:$A$100,0)),0)</f>
        <v>0</v>
      </c>
      <c r="AN13" s="354">
        <f>_xlfn.IFNA(INDEX(Bowling_data!J$2:J$100,MATCH($C13,Bowling_data!$A$2:$A$100,0)),0)</f>
        <v>59.8</v>
      </c>
      <c r="AO13" s="354">
        <f>_xlfn.IFNA(INDEX(Bowling_data!K$2:K$100,MATCH($C13,Bowling_data!$A$2:$A$100,0)),0)</f>
        <v>0</v>
      </c>
      <c r="AP13" s="354">
        <f>_xlfn.IFNA(INDEX(Bowling_data!L$2:L$100,MATCH($C13,Bowling_data!$A$2:$A$100,0)),0)</f>
        <v>0</v>
      </c>
      <c r="AQ13" s="354">
        <f>_xlfn.IFNA(INDEX(Bowling_data!M$2:M$100,MATCH($C13,Bowling_data!$A$2:$A$100,0)),0)</f>
        <v>0</v>
      </c>
      <c r="AR13" s="354">
        <f>_xlfn.IFNA(INDEX(Bowling_data!N$2:N$100,MATCH($C13,Bowling_data!$A$2:$A$100,0)),0)</f>
        <v>0</v>
      </c>
      <c r="AS13" s="354">
        <f>_xlfn.IFNA(INDEX(Bowling_data!O$2:O$100,MATCH($C13,Bowling_data!$A$2:$A$100,0)),0)</f>
        <v>0</v>
      </c>
      <c r="AT13" s="354">
        <f>_xlfn.IFNA(INDEX(Bowling_data!P$2:P$100,MATCH($C13,Bowling_data!$A$2:$A$100,0)),0)</f>
        <v>0</v>
      </c>
      <c r="AU13" s="354">
        <f>_xlfn.IFNA(INDEX(Bowling_data!Q$2:Q$100,MATCH($C13,Bowling_data!$A$2:$A$100,0)),0)</f>
        <v>0</v>
      </c>
      <c r="AV13" s="354">
        <f>_xlfn.IFNA(INDEX(Bowling_data!R$2:R$100,MATCH($C13,Bowling_data!$A$2:$A$100,0)),0)</f>
        <v>0</v>
      </c>
      <c r="AW13" s="354">
        <f>_xlfn.IFNA(INDEX(Bowling_data!S$2:S$100,MATCH($C13,Bowling_data!$A$2:$A$100,0)),0)</f>
        <v>0</v>
      </c>
      <c r="AX13" s="354">
        <f>_xlfn.IFNA(INDEX(Bowling_data!T$2:T$100,MATCH($C13,Bowling_data!$A$2:$A$100,0)),0)</f>
        <v>18.2</v>
      </c>
      <c r="AY13" s="354">
        <f>_xlfn.IFNA(INDEX(Bowling_data!U$2:U$100,MATCH($C13,Bowling_data!$A$2:$A$100,0)),0)</f>
        <v>17</v>
      </c>
      <c r="AZ13" s="354">
        <f>_xlfn.IFNA(INDEX(Bowling_data!V$2:V$100,MATCH($C13,Bowling_data!$A$2:$A$100,0)),0)</f>
        <v>0</v>
      </c>
      <c r="BA13" s="354">
        <f>_xlfn.IFNA(INDEX(Bowling_data!W$2:W$100,MATCH($C13,Bowling_data!$A$2:$A$100,0)),0)</f>
        <v>0</v>
      </c>
      <c r="BB13" s="354">
        <f>_xlfn.IFNA(INDEX(Bowling_data!X$2:X$100,MATCH($C13,Bowling_data!$A$2:$A$100,0)),0)</f>
        <v>16.399999999999999</v>
      </c>
      <c r="BC13" s="354">
        <f>_xlfn.IFNA(INDEX(Bowling_data!Y$2:Y$100,MATCH($C13,Bowling_data!$A$2:$A$100,0)),0)</f>
        <v>0</v>
      </c>
      <c r="BD13" s="354">
        <f>_xlfn.IFNA(INDEX(Bowling_data!Z$2:Z$100,MATCH($C13,Bowling_data!$A$2:$A$100,0)),0)</f>
        <v>0</v>
      </c>
      <c r="BE13" s="354">
        <f>_xlfn.IFNA(INDEX(Bowling_data!AA$2:AA$100,MATCH($C13,Bowling_data!$A$2:$A$100,0)),0)</f>
        <v>0</v>
      </c>
      <c r="BF13" s="353">
        <f>_xlfn.IFNA(INDEX(Fielding_data!B$2:B$100,MATCH($C13,Fielding_data!$A$2:$A$100,0)),0)</f>
        <v>0</v>
      </c>
      <c r="BG13" s="354">
        <f>_xlfn.IFNA(INDEX(Fielding_data!C$2:C$100,MATCH($C13,Fielding_data!$A$2:$A$100,0)),0)</f>
        <v>0</v>
      </c>
      <c r="BH13" s="354">
        <f>_xlfn.IFNA(INDEX(Fielding_data!D$2:D$100,MATCH($C13,Fielding_data!$A$2:$A$100,0)),0)</f>
        <v>0</v>
      </c>
      <c r="BI13" s="354">
        <f>_xlfn.IFNA(INDEX(Fielding_data!E$2:E$100,MATCH($C13,Fielding_data!$A$2:$A$100,0)),0)</f>
        <v>0</v>
      </c>
      <c r="BJ13" s="354">
        <f>_xlfn.IFNA(INDEX(Fielding_data!F$2:F$100,MATCH($C13,Fielding_data!$A$2:$A$100,0)),0)</f>
        <v>0</v>
      </c>
      <c r="BK13" s="354">
        <f>_xlfn.IFNA(INDEX(Fielding_data!G$2:G$100,MATCH($C13,Fielding_data!$A$2:$A$100,0)),0)</f>
        <v>0</v>
      </c>
      <c r="BL13" s="354">
        <f>_xlfn.IFNA(INDEX(Fielding_data!H$2:H$100,MATCH($C13,Fielding_data!$A$2:$A$100,0)),0)</f>
        <v>0</v>
      </c>
      <c r="BM13" s="354">
        <f>_xlfn.IFNA(INDEX(Fielding_data!I$2:I$100,MATCH($C13,Fielding_data!$A$2:$A$100,0)),0)</f>
        <v>0</v>
      </c>
      <c r="BN13" s="354">
        <f>_xlfn.IFNA(INDEX(Fielding_data!J$2:J$100,MATCH($C13,Fielding_data!$A$2:$A$100,0)),0)</f>
        <v>8</v>
      </c>
      <c r="BO13" s="354">
        <f>_xlfn.IFNA(INDEX(Fielding_data!K$2:K$100,MATCH($C13,Fielding_data!$A$2:$A$100,0)),0)</f>
        <v>0</v>
      </c>
      <c r="BP13" s="354">
        <f>_xlfn.IFNA(INDEX(Fielding_data!L$2:L$100,MATCH($C13,Fielding_data!$A$2:$A$100,0)),0)</f>
        <v>0</v>
      </c>
      <c r="BQ13" s="354">
        <f>_xlfn.IFNA(INDEX(Fielding_data!M$2:M$100,MATCH($C13,Fielding_data!$A$2:$A$100,0)),0)</f>
        <v>0</v>
      </c>
      <c r="BR13" s="354">
        <f>_xlfn.IFNA(INDEX(Fielding_data!N$2:N$100,MATCH($C13,Fielding_data!$A$2:$A$100,0)),0)</f>
        <v>0</v>
      </c>
      <c r="BS13" s="354">
        <f>_xlfn.IFNA(INDEX(Fielding_data!O$2:O$100,MATCH($C13,Fielding_data!$A$2:$A$100,0)),0)</f>
        <v>0</v>
      </c>
      <c r="BT13" s="354">
        <f>_xlfn.IFNA(INDEX(Fielding_data!P$2:P$100,MATCH($C13,Fielding_data!$A$2:$A$100,0)),0)</f>
        <v>0</v>
      </c>
      <c r="BU13" s="354">
        <f>_xlfn.IFNA(INDEX(Fielding_data!Q$2:Q$100,MATCH($C13,Fielding_data!$A$2:$A$100,0)),0)</f>
        <v>0</v>
      </c>
      <c r="BV13" s="354">
        <f>_xlfn.IFNA(INDEX(Fielding_data!R$2:R$100,MATCH($C13,Fielding_data!$A$2:$A$100,0)),0)</f>
        <v>0</v>
      </c>
      <c r="BW13" s="354">
        <f>_xlfn.IFNA(INDEX(Fielding_data!S$2:S$100,MATCH($C13,Fielding_data!$A$2:$A$100,0)),0)</f>
        <v>0</v>
      </c>
      <c r="BX13" s="354">
        <f>_xlfn.IFNA(INDEX(Fielding_data!T$2:T$100,MATCH($C13,Fielding_data!$A$2:$A$100,0)),0)</f>
        <v>0</v>
      </c>
      <c r="BY13" s="354">
        <f>_xlfn.IFNA(INDEX(Fielding_data!U$2:U$100,MATCH($C13,Fielding_data!$A$2:$A$100,0)),0)</f>
        <v>8</v>
      </c>
      <c r="BZ13" s="354">
        <f>_xlfn.IFNA(INDEX(Fielding_data!V$2:V$100,MATCH($C13,Fielding_data!$A$2:$A$100,0)),0)</f>
        <v>0</v>
      </c>
      <c r="CA13" s="354">
        <f>_xlfn.IFNA(INDEX(Fielding_data!W$2:W$100,MATCH($C13,Fielding_data!$A$2:$A$100,0)),0)</f>
        <v>0</v>
      </c>
      <c r="CB13" s="354">
        <f>_xlfn.IFNA(INDEX(Fielding_data!X$2:X$100,MATCH($C13,Fielding_data!$A$2:$A$100,0)),0)</f>
        <v>0</v>
      </c>
      <c r="CC13" s="354">
        <f>_xlfn.IFNA(INDEX(Fielding_data!Y$2:Y$100,MATCH($C13,Fielding_data!$A$2:$A$100,0)),0)</f>
        <v>0</v>
      </c>
      <c r="CD13" s="354">
        <f>_xlfn.IFNA(INDEX(Fielding_data!Z$2:Z$100,MATCH($C13,Fielding_data!$A$2:$A$100,0)),0)</f>
        <v>0</v>
      </c>
      <c r="CE13" s="354">
        <f>_xlfn.IFNA(INDEX(Fielding_data!AA$2:AA$100,MATCH($C13,Fielding_data!$A$2:$A$100,0)),0)</f>
        <v>0</v>
      </c>
      <c r="CF13" s="353">
        <f t="shared" si="30"/>
        <v>0</v>
      </c>
      <c r="CG13" s="354">
        <f t="shared" si="31"/>
        <v>0</v>
      </c>
      <c r="CH13" s="354">
        <f t="shared" si="32"/>
        <v>47.8</v>
      </c>
      <c r="CI13" s="354">
        <f t="shared" si="33"/>
        <v>18.399999999999999</v>
      </c>
      <c r="CJ13" s="354">
        <f t="shared" si="34"/>
        <v>0</v>
      </c>
      <c r="CK13" s="354">
        <f t="shared" si="35"/>
        <v>0</v>
      </c>
      <c r="CL13" s="354">
        <f t="shared" si="36"/>
        <v>0</v>
      </c>
      <c r="CM13" s="354">
        <f t="shared" si="37"/>
        <v>0</v>
      </c>
      <c r="CN13" s="354">
        <f t="shared" si="38"/>
        <v>64.8</v>
      </c>
      <c r="CO13" s="354">
        <f t="shared" si="39"/>
        <v>-7</v>
      </c>
      <c r="CP13" s="354">
        <f t="shared" si="40"/>
        <v>0</v>
      </c>
      <c r="CQ13" s="354">
        <f t="shared" si="41"/>
        <v>0</v>
      </c>
      <c r="CR13" s="354">
        <f t="shared" si="42"/>
        <v>0</v>
      </c>
      <c r="CS13" s="354">
        <f t="shared" si="43"/>
        <v>0</v>
      </c>
      <c r="CT13" s="354">
        <f t="shared" si="44"/>
        <v>0</v>
      </c>
      <c r="CU13" s="354">
        <f t="shared" si="45"/>
        <v>0</v>
      </c>
      <c r="CV13" s="354">
        <f t="shared" si="46"/>
        <v>0</v>
      </c>
      <c r="CW13" s="354">
        <f t="shared" si="47"/>
        <v>0</v>
      </c>
      <c r="CX13" s="354">
        <f t="shared" si="48"/>
        <v>23.2</v>
      </c>
      <c r="CY13" s="354">
        <f t="shared" si="49"/>
        <v>25</v>
      </c>
      <c r="CZ13" s="354">
        <f t="shared" si="50"/>
        <v>0</v>
      </c>
      <c r="DA13" s="354">
        <f t="shared" si="51"/>
        <v>0</v>
      </c>
      <c r="DB13" s="354">
        <f t="shared" si="52"/>
        <v>22.4</v>
      </c>
      <c r="DC13" s="354">
        <f t="shared" si="53"/>
        <v>0</v>
      </c>
      <c r="DD13" s="354">
        <f t="shared" si="54"/>
        <v>0</v>
      </c>
      <c r="DE13" s="355">
        <f t="shared" si="55"/>
        <v>0</v>
      </c>
      <c r="DF13" s="353">
        <f t="shared" si="56"/>
        <v>0</v>
      </c>
      <c r="DG13" s="354">
        <f t="shared" ref="DG13:DH13" si="115">+DF13+CG13</f>
        <v>0</v>
      </c>
      <c r="DH13" s="354">
        <f t="shared" si="115"/>
        <v>47.8</v>
      </c>
      <c r="DI13" s="354">
        <f t="shared" si="58"/>
        <v>66.199999999999989</v>
      </c>
      <c r="DJ13" s="354">
        <f t="shared" si="59"/>
        <v>66.199999999999989</v>
      </c>
      <c r="DK13" s="354">
        <f t="shared" si="60"/>
        <v>66.199999999999989</v>
      </c>
      <c r="DL13" s="354">
        <f t="shared" si="61"/>
        <v>66.199999999999989</v>
      </c>
      <c r="DM13" s="354">
        <f t="shared" si="62"/>
        <v>66.199999999999989</v>
      </c>
      <c r="DN13" s="354">
        <f t="shared" si="63"/>
        <v>131</v>
      </c>
      <c r="DO13" s="354">
        <f t="shared" si="64"/>
        <v>124</v>
      </c>
      <c r="DP13" s="354">
        <f t="shared" si="65"/>
        <v>124</v>
      </c>
      <c r="DQ13" s="354">
        <f t="shared" si="66"/>
        <v>124</v>
      </c>
      <c r="DR13" s="354">
        <f t="shared" si="67"/>
        <v>124</v>
      </c>
      <c r="DS13" s="354">
        <f t="shared" si="68"/>
        <v>124</v>
      </c>
      <c r="DT13" s="354">
        <f t="shared" si="69"/>
        <v>124</v>
      </c>
      <c r="DU13" s="354">
        <f t="shared" si="70"/>
        <v>124</v>
      </c>
      <c r="DV13" s="354">
        <f t="shared" si="71"/>
        <v>124</v>
      </c>
      <c r="DW13" s="354">
        <f t="shared" si="72"/>
        <v>124</v>
      </c>
      <c r="DX13" s="354">
        <f t="shared" si="73"/>
        <v>147.19999999999999</v>
      </c>
      <c r="DY13" s="354">
        <f t="shared" si="74"/>
        <v>172.2</v>
      </c>
      <c r="DZ13" s="354">
        <f t="shared" si="75"/>
        <v>172.2</v>
      </c>
      <c r="EA13" s="354">
        <f t="shared" si="76"/>
        <v>172.2</v>
      </c>
      <c r="EB13" s="354">
        <f t="shared" si="77"/>
        <v>194.6</v>
      </c>
      <c r="EC13" s="354">
        <f t="shared" si="78"/>
        <v>194.6</v>
      </c>
      <c r="ED13" s="354">
        <f t="shared" si="79"/>
        <v>194.6</v>
      </c>
      <c r="EE13" s="355">
        <f t="shared" si="80"/>
        <v>194.6</v>
      </c>
      <c r="EF13" s="364" t="str">
        <f t="shared" si="81"/>
        <v>-</v>
      </c>
      <c r="EG13" s="365" t="str">
        <f t="shared" si="82"/>
        <v>-</v>
      </c>
      <c r="EH13" s="365">
        <f t="shared" si="83"/>
        <v>8</v>
      </c>
      <c r="EI13" s="365">
        <f t="shared" si="84"/>
        <v>7</v>
      </c>
      <c r="EJ13" s="365">
        <f t="shared" si="85"/>
        <v>9</v>
      </c>
      <c r="EK13" s="365">
        <f t="shared" si="86"/>
        <v>12</v>
      </c>
      <c r="EL13" s="365">
        <f t="shared" si="87"/>
        <v>12</v>
      </c>
      <c r="EM13" s="365">
        <f t="shared" si="88"/>
        <v>12</v>
      </c>
      <c r="EN13" s="365">
        <f t="shared" si="89"/>
        <v>8</v>
      </c>
      <c r="EO13" s="365">
        <f t="shared" si="90"/>
        <v>8</v>
      </c>
      <c r="EP13" s="365">
        <f t="shared" si="91"/>
        <v>9</v>
      </c>
      <c r="EQ13" s="365">
        <f t="shared" si="92"/>
        <v>10</v>
      </c>
      <c r="ER13" s="365">
        <f t="shared" si="93"/>
        <v>10</v>
      </c>
      <c r="ES13" s="365">
        <f t="shared" si="94"/>
        <v>10</v>
      </c>
      <c r="ET13" s="365">
        <f t="shared" si="95"/>
        <v>11</v>
      </c>
      <c r="EU13" s="365">
        <f t="shared" si="96"/>
        <v>11</v>
      </c>
      <c r="EV13" s="365">
        <f t="shared" si="97"/>
        <v>13</v>
      </c>
      <c r="EW13" s="365">
        <f t="shared" si="98"/>
        <v>13</v>
      </c>
      <c r="EX13" s="365">
        <f t="shared" si="99"/>
        <v>12</v>
      </c>
      <c r="EY13" s="365">
        <f t="shared" si="100"/>
        <v>11</v>
      </c>
      <c r="EZ13" s="365">
        <f t="shared" si="101"/>
        <v>11</v>
      </c>
      <c r="FA13" s="365">
        <f t="shared" si="102"/>
        <v>12</v>
      </c>
      <c r="FB13" s="365">
        <f t="shared" si="103"/>
        <v>11</v>
      </c>
      <c r="FC13" s="365">
        <f t="shared" si="104"/>
        <v>11</v>
      </c>
      <c r="FD13" s="365">
        <f t="shared" si="105"/>
        <v>11</v>
      </c>
      <c r="FE13" s="366">
        <f t="shared" si="106"/>
        <v>11</v>
      </c>
    </row>
    <row r="14" spans="1:161" x14ac:dyDescent="0.2">
      <c r="A14" s="119"/>
      <c r="B14" s="157">
        <f t="shared" si="29"/>
        <v>12</v>
      </c>
      <c r="C14" s="158" t="str">
        <f>'Club Champion'!C15</f>
        <v>GRIEVE, Nick</v>
      </c>
      <c r="D14" s="159" t="str">
        <f>'Club Champion'!D15</f>
        <v>(NZ)</v>
      </c>
      <c r="E14" s="359">
        <f>IF(ISNA(VLOOKUP($C14,Batting!$B$2:$M$85,3,FALSE)),0,(VLOOKUP($C14,Batting!$B$2:$M$85,3,FALSE)))</f>
        <v>6</v>
      </c>
      <c r="F14" s="364">
        <f>INDEX(Batting_data!B$2:B$100,MATCH($C14,Batting_data!$A$2:$A$100,0))</f>
        <v>0</v>
      </c>
      <c r="G14" s="365">
        <f>INDEX(Batting_data!C$2:C$100,MATCH($C14,Batting_data!$A$2:$A$100,0))</f>
        <v>0</v>
      </c>
      <c r="H14" s="365">
        <f>INDEX(Batting_data!D$2:D$100,MATCH($C14,Batting_data!$A$2:$A$100,0))</f>
        <v>0</v>
      </c>
      <c r="I14" s="365">
        <f>INDEX(Batting_data!E$2:E$100,MATCH($C14,Batting_data!$A$2:$A$100,0))</f>
        <v>0</v>
      </c>
      <c r="J14" s="365">
        <f>INDEX(Batting_data!F$2:F$100,MATCH($C14,Batting_data!$A$2:$A$100,0))</f>
        <v>0</v>
      </c>
      <c r="K14" s="365">
        <f>INDEX(Batting_data!G$2:G$100,MATCH($C14,Batting_data!$A$2:$A$100,0))</f>
        <v>0</v>
      </c>
      <c r="L14" s="365">
        <f>INDEX(Batting_data!H$2:H$100,MATCH($C14,Batting_data!$A$2:$A$100,0))</f>
        <v>52</v>
      </c>
      <c r="M14" s="365">
        <f>INDEX(Batting_data!I$2:I$100,MATCH($C14,Batting_data!$A$2:$A$100,0))</f>
        <v>0</v>
      </c>
      <c r="N14" s="365">
        <f>INDEX(Batting_data!J$2:J$100,MATCH($C14,Batting_data!$A$2:$A$100,0))</f>
        <v>8</v>
      </c>
      <c r="O14" s="365">
        <f>INDEX(Batting_data!K$2:K$100,MATCH($C14,Batting_data!$A$2:$A$100,0))</f>
        <v>0</v>
      </c>
      <c r="P14" s="365">
        <f>INDEX(Batting_data!L$2:L$100,MATCH($C14,Batting_data!$A$2:$A$100,0))</f>
        <v>0</v>
      </c>
      <c r="Q14" s="365">
        <f>INDEX(Batting_data!M$2:M$100,MATCH($C14,Batting_data!$A$2:$A$100,0))</f>
        <v>0</v>
      </c>
      <c r="R14" s="365">
        <f>INDEX(Batting_data!N$2:N$100,MATCH($C14,Batting_data!$A$2:$A$100,0))</f>
        <v>0</v>
      </c>
      <c r="S14" s="365">
        <f>INDEX(Batting_data!O$2:O$100,MATCH($C14,Batting_data!$A$2:$A$100,0))</f>
        <v>0</v>
      </c>
      <c r="T14" s="365">
        <f>INDEX(Batting_data!P$2:P$100,MATCH($C14,Batting_data!$A$2:$A$100,0))</f>
        <v>0</v>
      </c>
      <c r="U14" s="365">
        <f>INDEX(Batting_data!Q$2:Q$100,MATCH($C14,Batting_data!$A$2:$A$100,0))</f>
        <v>0</v>
      </c>
      <c r="V14" s="365">
        <f>INDEX(Batting_data!R$2:R$100,MATCH($C14,Batting_data!$A$2:$A$100,0))</f>
        <v>-3</v>
      </c>
      <c r="W14" s="365">
        <f>INDEX(Batting_data!S$2:S$100,MATCH($C14,Batting_data!$A$2:$A$100,0))</f>
        <v>0</v>
      </c>
      <c r="X14" s="365">
        <f>INDEX(Batting_data!T$2:T$100,MATCH($C14,Batting_data!$A$2:$A$100,0))</f>
        <v>29</v>
      </c>
      <c r="Y14" s="365">
        <f>INDEX(Batting_data!U$2:U$100,MATCH($C14,Batting_data!$A$2:$A$100,0))</f>
        <v>0</v>
      </c>
      <c r="Z14" s="365">
        <f>INDEX(Batting_data!V$2:V$100,MATCH($C14,Batting_data!$A$2:$A$100,0))</f>
        <v>0</v>
      </c>
      <c r="AA14" s="365">
        <f>INDEX(Batting_data!W$2:W$100,MATCH($C14,Batting_data!$A$2:$A$100,0))</f>
        <v>19</v>
      </c>
      <c r="AB14" s="365">
        <f>INDEX(Batting_data!X$2:X$100,MATCH($C14,Batting_data!$A$2:$A$100,0))</f>
        <v>0</v>
      </c>
      <c r="AC14" s="365">
        <f>INDEX(Batting_data!Y$2:Y$100,MATCH($C14,Batting_data!$A$2:$A$100,0))</f>
        <v>0</v>
      </c>
      <c r="AD14" s="365">
        <f>INDEX(Batting_data!Z$2:Z$100,MATCH($C14,Batting_data!$A$2:$A$100,0))</f>
        <v>0</v>
      </c>
      <c r="AE14" s="366">
        <f>INDEX(Batting_data!AA$2:AA$100,MATCH($C14,Batting_data!$A$2:$A$100,0))</f>
        <v>0</v>
      </c>
      <c r="AF14" s="353">
        <f>_xlfn.IFNA(INDEX(Bowling_data!B$2:B$100,MATCH($C14,Bowling_data!$A$2:$A$100,0)),0)</f>
        <v>0</v>
      </c>
      <c r="AG14" s="354">
        <f>_xlfn.IFNA(INDEX(Bowling_data!C$2:C$100,MATCH($C14,Bowling_data!$A$2:$A$100,0)),0)</f>
        <v>0</v>
      </c>
      <c r="AH14" s="354">
        <f>_xlfn.IFNA(INDEX(Bowling_data!D$2:D$100,MATCH($C14,Bowling_data!$A$2:$A$100,0)),0)</f>
        <v>0</v>
      </c>
      <c r="AI14" s="354">
        <f>_xlfn.IFNA(INDEX(Bowling_data!E$2:E$100,MATCH($C14,Bowling_data!$A$2:$A$100,0)),0)</f>
        <v>0</v>
      </c>
      <c r="AJ14" s="354">
        <f>_xlfn.IFNA(INDEX(Bowling_data!F$2:F$100,MATCH($C14,Bowling_data!$A$2:$A$100,0)),0)</f>
        <v>0</v>
      </c>
      <c r="AK14" s="354">
        <f>_xlfn.IFNA(INDEX(Bowling_data!G$2:G$100,MATCH($C14,Bowling_data!$A$2:$A$100,0)),0)</f>
        <v>0</v>
      </c>
      <c r="AL14" s="354">
        <f>_xlfn.IFNA(INDEX(Bowling_data!H$2:H$100,MATCH($C14,Bowling_data!$A$2:$A$100,0)),0)</f>
        <v>0</v>
      </c>
      <c r="AM14" s="354">
        <f>_xlfn.IFNA(INDEX(Bowling_data!I$2:I$100,MATCH($C14,Bowling_data!$A$2:$A$100,0)),0)</f>
        <v>0</v>
      </c>
      <c r="AN14" s="354">
        <f>_xlfn.IFNA(INDEX(Bowling_data!J$2:J$100,MATCH($C14,Bowling_data!$A$2:$A$100,0)),0)</f>
        <v>0</v>
      </c>
      <c r="AO14" s="354">
        <f>_xlfn.IFNA(INDEX(Bowling_data!K$2:K$100,MATCH($C14,Bowling_data!$A$2:$A$100,0)),0)</f>
        <v>0</v>
      </c>
      <c r="AP14" s="354">
        <f>_xlfn.IFNA(INDEX(Bowling_data!L$2:L$100,MATCH($C14,Bowling_data!$A$2:$A$100,0)),0)</f>
        <v>0</v>
      </c>
      <c r="AQ14" s="354">
        <f>_xlfn.IFNA(INDEX(Bowling_data!M$2:M$100,MATCH($C14,Bowling_data!$A$2:$A$100,0)),0)</f>
        <v>0</v>
      </c>
      <c r="AR14" s="354">
        <f>_xlfn.IFNA(INDEX(Bowling_data!N$2:N$100,MATCH($C14,Bowling_data!$A$2:$A$100,0)),0)</f>
        <v>0</v>
      </c>
      <c r="AS14" s="354">
        <f>_xlfn.IFNA(INDEX(Bowling_data!O$2:O$100,MATCH($C14,Bowling_data!$A$2:$A$100,0)),0)</f>
        <v>0</v>
      </c>
      <c r="AT14" s="354">
        <f>_xlfn.IFNA(INDEX(Bowling_data!P$2:P$100,MATCH($C14,Bowling_data!$A$2:$A$100,0)),0)</f>
        <v>0</v>
      </c>
      <c r="AU14" s="354">
        <f>_xlfn.IFNA(INDEX(Bowling_data!Q$2:Q$100,MATCH($C14,Bowling_data!$A$2:$A$100,0)),0)</f>
        <v>0</v>
      </c>
      <c r="AV14" s="354">
        <f>_xlfn.IFNA(INDEX(Bowling_data!R$2:R$100,MATCH($C14,Bowling_data!$A$2:$A$100,0)),0)</f>
        <v>-3.4</v>
      </c>
      <c r="AW14" s="354">
        <f>_xlfn.IFNA(INDEX(Bowling_data!S$2:S$100,MATCH($C14,Bowling_data!$A$2:$A$100,0)),0)</f>
        <v>0</v>
      </c>
      <c r="AX14" s="354">
        <f>_xlfn.IFNA(INDEX(Bowling_data!T$2:T$100,MATCH($C14,Bowling_data!$A$2:$A$100,0)),0)</f>
        <v>39.200000000000003</v>
      </c>
      <c r="AY14" s="354">
        <f>_xlfn.IFNA(INDEX(Bowling_data!U$2:U$100,MATCH($C14,Bowling_data!$A$2:$A$100,0)),0)</f>
        <v>-4</v>
      </c>
      <c r="AZ14" s="354">
        <f>_xlfn.IFNA(INDEX(Bowling_data!V$2:V$100,MATCH($C14,Bowling_data!$A$2:$A$100,0)),0)</f>
        <v>0</v>
      </c>
      <c r="BA14" s="354">
        <f>_xlfn.IFNA(INDEX(Bowling_data!W$2:W$100,MATCH($C14,Bowling_data!$A$2:$A$100,0)),0)</f>
        <v>31</v>
      </c>
      <c r="BB14" s="354">
        <f>_xlfn.IFNA(INDEX(Bowling_data!X$2:X$100,MATCH($C14,Bowling_data!$A$2:$A$100,0)),0)</f>
        <v>0</v>
      </c>
      <c r="BC14" s="354">
        <f>_xlfn.IFNA(INDEX(Bowling_data!Y$2:Y$100,MATCH($C14,Bowling_data!$A$2:$A$100,0)),0)</f>
        <v>0</v>
      </c>
      <c r="BD14" s="354">
        <f>_xlfn.IFNA(INDEX(Bowling_data!Z$2:Z$100,MATCH($C14,Bowling_data!$A$2:$A$100,0)),0)</f>
        <v>0</v>
      </c>
      <c r="BE14" s="354">
        <f>_xlfn.IFNA(INDEX(Bowling_data!AA$2:AA$100,MATCH($C14,Bowling_data!$A$2:$A$100,0)),0)</f>
        <v>0</v>
      </c>
      <c r="BF14" s="353">
        <f>_xlfn.IFNA(INDEX(Fielding_data!B$2:B$100,MATCH($C14,Fielding_data!$A$2:$A$100,0)),0)</f>
        <v>0</v>
      </c>
      <c r="BG14" s="354">
        <f>_xlfn.IFNA(INDEX(Fielding_data!C$2:C$100,MATCH($C14,Fielding_data!$A$2:$A$100,0)),0)</f>
        <v>0</v>
      </c>
      <c r="BH14" s="354">
        <f>_xlfn.IFNA(INDEX(Fielding_data!D$2:D$100,MATCH($C14,Fielding_data!$A$2:$A$100,0)),0)</f>
        <v>0</v>
      </c>
      <c r="BI14" s="354">
        <f>_xlfn.IFNA(INDEX(Fielding_data!E$2:E$100,MATCH($C14,Fielding_data!$A$2:$A$100,0)),0)</f>
        <v>0</v>
      </c>
      <c r="BJ14" s="354">
        <f>_xlfn.IFNA(INDEX(Fielding_data!F$2:F$100,MATCH($C14,Fielding_data!$A$2:$A$100,0)),0)</f>
        <v>0</v>
      </c>
      <c r="BK14" s="354">
        <f>_xlfn.IFNA(INDEX(Fielding_data!G$2:G$100,MATCH($C14,Fielding_data!$A$2:$A$100,0)),0)</f>
        <v>0</v>
      </c>
      <c r="BL14" s="354">
        <f>_xlfn.IFNA(INDEX(Fielding_data!H$2:H$100,MATCH($C14,Fielding_data!$A$2:$A$100,0)),0)</f>
        <v>8</v>
      </c>
      <c r="BM14" s="354">
        <f>_xlfn.IFNA(INDEX(Fielding_data!I$2:I$100,MATCH($C14,Fielding_data!$A$2:$A$100,0)),0)</f>
        <v>0</v>
      </c>
      <c r="BN14" s="354">
        <f>_xlfn.IFNA(INDEX(Fielding_data!J$2:J$100,MATCH($C14,Fielding_data!$A$2:$A$100,0)),0)</f>
        <v>8</v>
      </c>
      <c r="BO14" s="354">
        <f>_xlfn.IFNA(INDEX(Fielding_data!K$2:K$100,MATCH($C14,Fielding_data!$A$2:$A$100,0)),0)</f>
        <v>0</v>
      </c>
      <c r="BP14" s="354">
        <f>_xlfn.IFNA(INDEX(Fielding_data!L$2:L$100,MATCH($C14,Fielding_data!$A$2:$A$100,0)),0)</f>
        <v>0</v>
      </c>
      <c r="BQ14" s="354">
        <f>_xlfn.IFNA(INDEX(Fielding_data!M$2:M$100,MATCH($C14,Fielding_data!$A$2:$A$100,0)),0)</f>
        <v>0</v>
      </c>
      <c r="BR14" s="354">
        <f>_xlfn.IFNA(INDEX(Fielding_data!N$2:N$100,MATCH($C14,Fielding_data!$A$2:$A$100,0)),0)</f>
        <v>0</v>
      </c>
      <c r="BS14" s="354">
        <f>_xlfn.IFNA(INDEX(Fielding_data!O$2:O$100,MATCH($C14,Fielding_data!$A$2:$A$100,0)),0)</f>
        <v>0</v>
      </c>
      <c r="BT14" s="354">
        <f>_xlfn.IFNA(INDEX(Fielding_data!P$2:P$100,MATCH($C14,Fielding_data!$A$2:$A$100,0)),0)</f>
        <v>0</v>
      </c>
      <c r="BU14" s="354">
        <f>_xlfn.IFNA(INDEX(Fielding_data!Q$2:Q$100,MATCH($C14,Fielding_data!$A$2:$A$100,0)),0)</f>
        <v>0</v>
      </c>
      <c r="BV14" s="354">
        <f>_xlfn.IFNA(INDEX(Fielding_data!R$2:R$100,MATCH($C14,Fielding_data!$A$2:$A$100,0)),0)</f>
        <v>0</v>
      </c>
      <c r="BW14" s="354">
        <f>_xlfn.IFNA(INDEX(Fielding_data!S$2:S$100,MATCH($C14,Fielding_data!$A$2:$A$100,0)),0)</f>
        <v>0</v>
      </c>
      <c r="BX14" s="354">
        <f>_xlfn.IFNA(INDEX(Fielding_data!T$2:T$100,MATCH($C14,Fielding_data!$A$2:$A$100,0)),0)</f>
        <v>0</v>
      </c>
      <c r="BY14" s="354">
        <f>_xlfn.IFNA(INDEX(Fielding_data!U$2:U$100,MATCH($C14,Fielding_data!$A$2:$A$100,0)),0)</f>
        <v>0</v>
      </c>
      <c r="BZ14" s="354">
        <f>_xlfn.IFNA(INDEX(Fielding_data!V$2:V$100,MATCH($C14,Fielding_data!$A$2:$A$100,0)),0)</f>
        <v>0</v>
      </c>
      <c r="CA14" s="354">
        <f>_xlfn.IFNA(INDEX(Fielding_data!W$2:W$100,MATCH($C14,Fielding_data!$A$2:$A$100,0)),0)</f>
        <v>0</v>
      </c>
      <c r="CB14" s="354">
        <f>_xlfn.IFNA(INDEX(Fielding_data!X$2:X$100,MATCH($C14,Fielding_data!$A$2:$A$100,0)),0)</f>
        <v>0</v>
      </c>
      <c r="CC14" s="354">
        <f>_xlfn.IFNA(INDEX(Fielding_data!Y$2:Y$100,MATCH($C14,Fielding_data!$A$2:$A$100,0)),0)</f>
        <v>0</v>
      </c>
      <c r="CD14" s="354">
        <f>_xlfn.IFNA(INDEX(Fielding_data!Z$2:Z$100,MATCH($C14,Fielding_data!$A$2:$A$100,0)),0)</f>
        <v>0</v>
      </c>
      <c r="CE14" s="354">
        <f>_xlfn.IFNA(INDEX(Fielding_data!AA$2:AA$100,MATCH($C14,Fielding_data!$A$2:$A$100,0)),0)</f>
        <v>0</v>
      </c>
      <c r="CF14" s="353">
        <f t="shared" si="30"/>
        <v>0</v>
      </c>
      <c r="CG14" s="354">
        <f t="shared" si="31"/>
        <v>0</v>
      </c>
      <c r="CH14" s="354">
        <f t="shared" si="32"/>
        <v>0</v>
      </c>
      <c r="CI14" s="354">
        <f t="shared" si="33"/>
        <v>0</v>
      </c>
      <c r="CJ14" s="354">
        <f t="shared" si="34"/>
        <v>0</v>
      </c>
      <c r="CK14" s="354">
        <f t="shared" si="35"/>
        <v>0</v>
      </c>
      <c r="CL14" s="354">
        <f t="shared" si="36"/>
        <v>60</v>
      </c>
      <c r="CM14" s="354">
        <f t="shared" si="37"/>
        <v>0</v>
      </c>
      <c r="CN14" s="354">
        <f t="shared" si="38"/>
        <v>16</v>
      </c>
      <c r="CO14" s="354">
        <f t="shared" si="39"/>
        <v>0</v>
      </c>
      <c r="CP14" s="354">
        <f t="shared" si="40"/>
        <v>0</v>
      </c>
      <c r="CQ14" s="354">
        <f t="shared" si="41"/>
        <v>0</v>
      </c>
      <c r="CR14" s="354">
        <f t="shared" si="42"/>
        <v>0</v>
      </c>
      <c r="CS14" s="354">
        <f t="shared" si="43"/>
        <v>0</v>
      </c>
      <c r="CT14" s="354">
        <f t="shared" si="44"/>
        <v>0</v>
      </c>
      <c r="CU14" s="354">
        <f t="shared" si="45"/>
        <v>0</v>
      </c>
      <c r="CV14" s="354">
        <f t="shared" si="46"/>
        <v>-6.4</v>
      </c>
      <c r="CW14" s="354">
        <f t="shared" si="47"/>
        <v>0</v>
      </c>
      <c r="CX14" s="354">
        <f t="shared" si="48"/>
        <v>68.2</v>
      </c>
      <c r="CY14" s="354">
        <f t="shared" si="49"/>
        <v>-4</v>
      </c>
      <c r="CZ14" s="354">
        <f t="shared" si="50"/>
        <v>0</v>
      </c>
      <c r="DA14" s="354">
        <f t="shared" si="51"/>
        <v>50</v>
      </c>
      <c r="DB14" s="354">
        <f t="shared" si="52"/>
        <v>0</v>
      </c>
      <c r="DC14" s="354">
        <f t="shared" si="53"/>
        <v>0</v>
      </c>
      <c r="DD14" s="354">
        <f t="shared" si="54"/>
        <v>0</v>
      </c>
      <c r="DE14" s="355">
        <f t="shared" si="55"/>
        <v>0</v>
      </c>
      <c r="DF14" s="353">
        <f t="shared" si="56"/>
        <v>0</v>
      </c>
      <c r="DG14" s="354">
        <f t="shared" ref="DG14:DH14" si="116">+DF14+CG14</f>
        <v>0</v>
      </c>
      <c r="DH14" s="354">
        <f t="shared" si="116"/>
        <v>0</v>
      </c>
      <c r="DI14" s="354">
        <f t="shared" si="58"/>
        <v>0</v>
      </c>
      <c r="DJ14" s="354">
        <f t="shared" si="59"/>
        <v>0</v>
      </c>
      <c r="DK14" s="354">
        <f t="shared" si="60"/>
        <v>0</v>
      </c>
      <c r="DL14" s="354">
        <f t="shared" si="61"/>
        <v>60</v>
      </c>
      <c r="DM14" s="354">
        <f t="shared" si="62"/>
        <v>60</v>
      </c>
      <c r="DN14" s="354">
        <f t="shared" si="63"/>
        <v>76</v>
      </c>
      <c r="DO14" s="354">
        <f t="shared" si="64"/>
        <v>76</v>
      </c>
      <c r="DP14" s="354">
        <f t="shared" si="65"/>
        <v>76</v>
      </c>
      <c r="DQ14" s="354">
        <f t="shared" si="66"/>
        <v>76</v>
      </c>
      <c r="DR14" s="354">
        <f t="shared" si="67"/>
        <v>76</v>
      </c>
      <c r="DS14" s="354">
        <f t="shared" si="68"/>
        <v>76</v>
      </c>
      <c r="DT14" s="354">
        <f t="shared" si="69"/>
        <v>76</v>
      </c>
      <c r="DU14" s="354">
        <f t="shared" si="70"/>
        <v>76</v>
      </c>
      <c r="DV14" s="354">
        <f t="shared" si="71"/>
        <v>69.599999999999994</v>
      </c>
      <c r="DW14" s="354">
        <f t="shared" si="72"/>
        <v>69.599999999999994</v>
      </c>
      <c r="DX14" s="354">
        <f t="shared" si="73"/>
        <v>137.80000000000001</v>
      </c>
      <c r="DY14" s="354">
        <f t="shared" si="74"/>
        <v>133.80000000000001</v>
      </c>
      <c r="DZ14" s="354">
        <f t="shared" si="75"/>
        <v>133.80000000000001</v>
      </c>
      <c r="EA14" s="354">
        <f t="shared" si="76"/>
        <v>183.8</v>
      </c>
      <c r="EB14" s="354">
        <f t="shared" si="77"/>
        <v>183.8</v>
      </c>
      <c r="EC14" s="354">
        <f t="shared" si="78"/>
        <v>183.8</v>
      </c>
      <c r="ED14" s="354">
        <f t="shared" si="79"/>
        <v>183.8</v>
      </c>
      <c r="EE14" s="355">
        <f t="shared" si="80"/>
        <v>183.8</v>
      </c>
      <c r="EF14" s="364" t="str">
        <f t="shared" si="81"/>
        <v>-</v>
      </c>
      <c r="EG14" s="365" t="str">
        <f t="shared" si="82"/>
        <v>-</v>
      </c>
      <c r="EH14" s="365" t="str">
        <f t="shared" si="83"/>
        <v>-</v>
      </c>
      <c r="EI14" s="365" t="str">
        <f t="shared" si="84"/>
        <v>-</v>
      </c>
      <c r="EJ14" s="365" t="str">
        <f t="shared" si="85"/>
        <v>-</v>
      </c>
      <c r="EK14" s="365" t="str">
        <f t="shared" si="86"/>
        <v>-</v>
      </c>
      <c r="EL14" s="365">
        <f t="shared" si="87"/>
        <v>15</v>
      </c>
      <c r="EM14" s="365">
        <f t="shared" si="88"/>
        <v>15</v>
      </c>
      <c r="EN14" s="365">
        <f t="shared" si="89"/>
        <v>12</v>
      </c>
      <c r="EO14" s="365">
        <f t="shared" si="90"/>
        <v>13</v>
      </c>
      <c r="EP14" s="365">
        <f t="shared" si="91"/>
        <v>16</v>
      </c>
      <c r="EQ14" s="365">
        <f t="shared" si="92"/>
        <v>17</v>
      </c>
      <c r="ER14" s="365">
        <f t="shared" si="93"/>
        <v>20</v>
      </c>
      <c r="ES14" s="365">
        <f t="shared" si="94"/>
        <v>20</v>
      </c>
      <c r="ET14" s="365">
        <f t="shared" si="95"/>
        <v>20</v>
      </c>
      <c r="EU14" s="365">
        <f t="shared" si="96"/>
        <v>20</v>
      </c>
      <c r="EV14" s="365">
        <f t="shared" si="97"/>
        <v>21</v>
      </c>
      <c r="EW14" s="365">
        <f t="shared" si="98"/>
        <v>21</v>
      </c>
      <c r="EX14" s="365">
        <f t="shared" si="99"/>
        <v>13</v>
      </c>
      <c r="EY14" s="365">
        <f t="shared" si="100"/>
        <v>14</v>
      </c>
      <c r="EZ14" s="365">
        <f t="shared" si="101"/>
        <v>14</v>
      </c>
      <c r="FA14" s="365">
        <f t="shared" si="102"/>
        <v>11</v>
      </c>
      <c r="FB14" s="365">
        <f t="shared" si="103"/>
        <v>13</v>
      </c>
      <c r="FC14" s="365">
        <f t="shared" si="104"/>
        <v>13</v>
      </c>
      <c r="FD14" s="365">
        <f t="shared" si="105"/>
        <v>13</v>
      </c>
      <c r="FE14" s="366">
        <f t="shared" si="106"/>
        <v>13</v>
      </c>
    </row>
    <row r="15" spans="1:161" x14ac:dyDescent="0.2">
      <c r="A15" s="119"/>
      <c r="B15" s="157">
        <f t="shared" si="29"/>
        <v>13</v>
      </c>
      <c r="C15" s="158" t="str">
        <f>'Club Champion'!C16</f>
        <v>REED, Matt</v>
      </c>
      <c r="D15" s="159" t="str">
        <f>'Club Champion'!D16</f>
        <v>(AUS)</v>
      </c>
      <c r="E15" s="359">
        <f>IF(ISNA(VLOOKUP($C15,Batting!$B$2:$M$85,3,FALSE)),0,(VLOOKUP($C15,Batting!$B$2:$M$85,3,FALSE)))</f>
        <v>5</v>
      </c>
      <c r="F15" s="364">
        <f>INDEX(Batting_data!B$2:B$100,MATCH($C15,Batting_data!$A$2:$A$100,0))</f>
        <v>0</v>
      </c>
      <c r="G15" s="365">
        <f>INDEX(Batting_data!C$2:C$100,MATCH($C15,Batting_data!$A$2:$A$100,0))</f>
        <v>0</v>
      </c>
      <c r="H15" s="365">
        <f>INDEX(Batting_data!D$2:D$100,MATCH($C15,Batting_data!$A$2:$A$100,0))</f>
        <v>0</v>
      </c>
      <c r="I15" s="365">
        <f>INDEX(Batting_data!E$2:E$100,MATCH($C15,Batting_data!$A$2:$A$100,0))</f>
        <v>0</v>
      </c>
      <c r="J15" s="365">
        <f>INDEX(Batting_data!F$2:F$100,MATCH($C15,Batting_data!$A$2:$A$100,0))</f>
        <v>0</v>
      </c>
      <c r="K15" s="365">
        <f>INDEX(Batting_data!G$2:G$100,MATCH($C15,Batting_data!$A$2:$A$100,0))</f>
        <v>0</v>
      </c>
      <c r="L15" s="365">
        <f>INDEX(Batting_data!H$2:H$100,MATCH($C15,Batting_data!$A$2:$A$100,0))</f>
        <v>0</v>
      </c>
      <c r="M15" s="365">
        <f>INDEX(Batting_data!I$2:I$100,MATCH($C15,Batting_data!$A$2:$A$100,0))</f>
        <v>0</v>
      </c>
      <c r="N15" s="365">
        <f>INDEX(Batting_data!J$2:J$100,MATCH($C15,Batting_data!$A$2:$A$100,0))</f>
        <v>0</v>
      </c>
      <c r="O15" s="365">
        <f>INDEX(Batting_data!K$2:K$100,MATCH($C15,Batting_data!$A$2:$A$100,0))</f>
        <v>11</v>
      </c>
      <c r="P15" s="365">
        <f>INDEX(Batting_data!L$2:L$100,MATCH($C15,Batting_data!$A$2:$A$100,0))</f>
        <v>21</v>
      </c>
      <c r="Q15" s="365">
        <f>INDEX(Batting_data!M$2:M$100,MATCH($C15,Batting_data!$A$2:$A$100,0))</f>
        <v>0</v>
      </c>
      <c r="R15" s="365">
        <f>INDEX(Batting_data!N$2:N$100,MATCH($C15,Batting_data!$A$2:$A$100,0))</f>
        <v>0</v>
      </c>
      <c r="S15" s="365">
        <f>INDEX(Batting_data!O$2:O$100,MATCH($C15,Batting_data!$A$2:$A$100,0))</f>
        <v>0</v>
      </c>
      <c r="T15" s="365">
        <f>INDEX(Batting_data!P$2:P$100,MATCH($C15,Batting_data!$A$2:$A$100,0))</f>
        <v>0</v>
      </c>
      <c r="U15" s="365">
        <f>INDEX(Batting_data!Q$2:Q$100,MATCH($C15,Batting_data!$A$2:$A$100,0))</f>
        <v>0</v>
      </c>
      <c r="V15" s="365">
        <f>INDEX(Batting_data!R$2:R$100,MATCH($C15,Batting_data!$A$2:$A$100,0))</f>
        <v>32</v>
      </c>
      <c r="W15" s="365">
        <f>INDEX(Batting_data!S$2:S$100,MATCH($C15,Batting_data!$A$2:$A$100,0))</f>
        <v>0</v>
      </c>
      <c r="X15" s="365">
        <f>INDEX(Batting_data!T$2:T$100,MATCH($C15,Batting_data!$A$2:$A$100,0))</f>
        <v>0</v>
      </c>
      <c r="Y15" s="365">
        <f>INDEX(Batting_data!U$2:U$100,MATCH($C15,Batting_data!$A$2:$A$100,0))</f>
        <v>0</v>
      </c>
      <c r="Z15" s="365">
        <f>INDEX(Batting_data!V$2:V$100,MATCH($C15,Batting_data!$A$2:$A$100,0))</f>
        <v>0</v>
      </c>
      <c r="AA15" s="365">
        <f>INDEX(Batting_data!W$2:W$100,MATCH($C15,Batting_data!$A$2:$A$100,0))</f>
        <v>0</v>
      </c>
      <c r="AB15" s="365">
        <f>INDEX(Batting_data!X$2:X$100,MATCH($C15,Batting_data!$A$2:$A$100,0))</f>
        <v>0</v>
      </c>
      <c r="AC15" s="365">
        <f>INDEX(Batting_data!Y$2:Y$100,MATCH($C15,Batting_data!$A$2:$A$100,0))</f>
        <v>0</v>
      </c>
      <c r="AD15" s="365">
        <f>INDEX(Batting_data!Z$2:Z$100,MATCH($C15,Batting_data!$A$2:$A$100,0))</f>
        <v>0</v>
      </c>
      <c r="AE15" s="366">
        <f>INDEX(Batting_data!AA$2:AA$100,MATCH($C15,Batting_data!$A$2:$A$100,0))</f>
        <v>0</v>
      </c>
      <c r="AF15" s="353">
        <f>_xlfn.IFNA(INDEX(Bowling_data!B$2:B$100,MATCH($C15,Bowling_data!$A$2:$A$100,0)),0)</f>
        <v>0</v>
      </c>
      <c r="AG15" s="354">
        <f>_xlfn.IFNA(INDEX(Bowling_data!C$2:C$100,MATCH($C15,Bowling_data!$A$2:$A$100,0)),0)</f>
        <v>0</v>
      </c>
      <c r="AH15" s="354">
        <f>_xlfn.IFNA(INDEX(Bowling_data!D$2:D$100,MATCH($C15,Bowling_data!$A$2:$A$100,0)),0)</f>
        <v>0</v>
      </c>
      <c r="AI15" s="354">
        <f>_xlfn.IFNA(INDEX(Bowling_data!E$2:E$100,MATCH($C15,Bowling_data!$A$2:$A$100,0)),0)</f>
        <v>0</v>
      </c>
      <c r="AJ15" s="354">
        <f>_xlfn.IFNA(INDEX(Bowling_data!F$2:F$100,MATCH($C15,Bowling_data!$A$2:$A$100,0)),0)</f>
        <v>0</v>
      </c>
      <c r="AK15" s="354">
        <f>_xlfn.IFNA(INDEX(Bowling_data!G$2:G$100,MATCH($C15,Bowling_data!$A$2:$A$100,0)),0)</f>
        <v>0</v>
      </c>
      <c r="AL15" s="354">
        <f>_xlfn.IFNA(INDEX(Bowling_data!H$2:H$100,MATCH($C15,Bowling_data!$A$2:$A$100,0)),0)</f>
        <v>0</v>
      </c>
      <c r="AM15" s="354">
        <f>_xlfn.IFNA(INDEX(Bowling_data!I$2:I$100,MATCH($C15,Bowling_data!$A$2:$A$100,0)),0)</f>
        <v>0</v>
      </c>
      <c r="AN15" s="354">
        <f>_xlfn.IFNA(INDEX(Bowling_data!J$2:J$100,MATCH($C15,Bowling_data!$A$2:$A$100,0)),0)</f>
        <v>0</v>
      </c>
      <c r="AO15" s="354">
        <f>_xlfn.IFNA(INDEX(Bowling_data!K$2:K$100,MATCH($C15,Bowling_data!$A$2:$A$100,0)),0)</f>
        <v>30.2</v>
      </c>
      <c r="AP15" s="354">
        <f>_xlfn.IFNA(INDEX(Bowling_data!L$2:L$100,MATCH($C15,Bowling_data!$A$2:$A$100,0)),0)</f>
        <v>17.8</v>
      </c>
      <c r="AQ15" s="354">
        <f>_xlfn.IFNA(INDEX(Bowling_data!M$2:M$100,MATCH($C15,Bowling_data!$A$2:$A$100,0)),0)</f>
        <v>0</v>
      </c>
      <c r="AR15" s="354">
        <f>_xlfn.IFNA(INDEX(Bowling_data!N$2:N$100,MATCH($C15,Bowling_data!$A$2:$A$100,0)),0)</f>
        <v>0</v>
      </c>
      <c r="AS15" s="354">
        <f>_xlfn.IFNA(INDEX(Bowling_data!O$2:O$100,MATCH($C15,Bowling_data!$A$2:$A$100,0)),0)</f>
        <v>0</v>
      </c>
      <c r="AT15" s="354">
        <f>_xlfn.IFNA(INDEX(Bowling_data!P$2:P$100,MATCH($C15,Bowling_data!$A$2:$A$100,0)),0)</f>
        <v>17.2</v>
      </c>
      <c r="AU15" s="354">
        <f>_xlfn.IFNA(INDEX(Bowling_data!Q$2:Q$100,MATCH($C15,Bowling_data!$A$2:$A$100,0)),0)</f>
        <v>0</v>
      </c>
      <c r="AV15" s="354">
        <f>_xlfn.IFNA(INDEX(Bowling_data!R$2:R$100,MATCH($C15,Bowling_data!$A$2:$A$100,0)),0)</f>
        <v>-5</v>
      </c>
      <c r="AW15" s="354">
        <f>_xlfn.IFNA(INDEX(Bowling_data!S$2:S$100,MATCH($C15,Bowling_data!$A$2:$A$100,0)),0)</f>
        <v>0</v>
      </c>
      <c r="AX15" s="354">
        <f>_xlfn.IFNA(INDEX(Bowling_data!T$2:T$100,MATCH($C15,Bowling_data!$A$2:$A$100,0)),0)</f>
        <v>0</v>
      </c>
      <c r="AY15" s="354">
        <f>_xlfn.IFNA(INDEX(Bowling_data!U$2:U$100,MATCH($C15,Bowling_data!$A$2:$A$100,0)),0)</f>
        <v>0</v>
      </c>
      <c r="AZ15" s="354">
        <f>_xlfn.IFNA(INDEX(Bowling_data!V$2:V$100,MATCH($C15,Bowling_data!$A$2:$A$100,0)),0)</f>
        <v>0</v>
      </c>
      <c r="BA15" s="354">
        <f>_xlfn.IFNA(INDEX(Bowling_data!W$2:W$100,MATCH($C15,Bowling_data!$A$2:$A$100,0)),0)</f>
        <v>36</v>
      </c>
      <c r="BB15" s="354">
        <f>_xlfn.IFNA(INDEX(Bowling_data!X$2:X$100,MATCH($C15,Bowling_data!$A$2:$A$100,0)),0)</f>
        <v>0</v>
      </c>
      <c r="BC15" s="354">
        <f>_xlfn.IFNA(INDEX(Bowling_data!Y$2:Y$100,MATCH($C15,Bowling_data!$A$2:$A$100,0)),0)</f>
        <v>0</v>
      </c>
      <c r="BD15" s="354">
        <f>_xlfn.IFNA(INDEX(Bowling_data!Z$2:Z$100,MATCH($C15,Bowling_data!$A$2:$A$100,0)),0)</f>
        <v>0</v>
      </c>
      <c r="BE15" s="354">
        <f>_xlfn.IFNA(INDEX(Bowling_data!AA$2:AA$100,MATCH($C15,Bowling_data!$A$2:$A$100,0)),0)</f>
        <v>0</v>
      </c>
      <c r="BF15" s="353">
        <f>_xlfn.IFNA(INDEX(Fielding_data!B$2:B$100,MATCH($C15,Fielding_data!$A$2:$A$100,0)),0)</f>
        <v>0</v>
      </c>
      <c r="BG15" s="354">
        <f>_xlfn.IFNA(INDEX(Fielding_data!C$2:C$100,MATCH($C15,Fielding_data!$A$2:$A$100,0)),0)</f>
        <v>0</v>
      </c>
      <c r="BH15" s="354">
        <f>_xlfn.IFNA(INDEX(Fielding_data!D$2:D$100,MATCH($C15,Fielding_data!$A$2:$A$100,0)),0)</f>
        <v>0</v>
      </c>
      <c r="BI15" s="354">
        <f>_xlfn.IFNA(INDEX(Fielding_data!E$2:E$100,MATCH($C15,Fielding_data!$A$2:$A$100,0)),0)</f>
        <v>0</v>
      </c>
      <c r="BJ15" s="354">
        <f>_xlfn.IFNA(INDEX(Fielding_data!F$2:F$100,MATCH($C15,Fielding_data!$A$2:$A$100,0)),0)</f>
        <v>0</v>
      </c>
      <c r="BK15" s="354">
        <f>_xlfn.IFNA(INDEX(Fielding_data!G$2:G$100,MATCH($C15,Fielding_data!$A$2:$A$100,0)),0)</f>
        <v>0</v>
      </c>
      <c r="BL15" s="354">
        <f>_xlfn.IFNA(INDEX(Fielding_data!H$2:H$100,MATCH($C15,Fielding_data!$A$2:$A$100,0)),0)</f>
        <v>0</v>
      </c>
      <c r="BM15" s="354">
        <f>_xlfn.IFNA(INDEX(Fielding_data!I$2:I$100,MATCH($C15,Fielding_data!$A$2:$A$100,0)),0)</f>
        <v>0</v>
      </c>
      <c r="BN15" s="354">
        <f>_xlfn.IFNA(INDEX(Fielding_data!J$2:J$100,MATCH($C15,Fielding_data!$A$2:$A$100,0)),0)</f>
        <v>0</v>
      </c>
      <c r="BO15" s="354">
        <f>_xlfn.IFNA(INDEX(Fielding_data!K$2:K$100,MATCH($C15,Fielding_data!$A$2:$A$100,0)),0)</f>
        <v>0</v>
      </c>
      <c r="BP15" s="354">
        <f>_xlfn.IFNA(INDEX(Fielding_data!L$2:L$100,MATCH($C15,Fielding_data!$A$2:$A$100,0)),0)</f>
        <v>0</v>
      </c>
      <c r="BQ15" s="354">
        <f>_xlfn.IFNA(INDEX(Fielding_data!M$2:M$100,MATCH($C15,Fielding_data!$A$2:$A$100,0)),0)</f>
        <v>0</v>
      </c>
      <c r="BR15" s="354">
        <f>_xlfn.IFNA(INDEX(Fielding_data!N$2:N$100,MATCH($C15,Fielding_data!$A$2:$A$100,0)),0)</f>
        <v>0</v>
      </c>
      <c r="BS15" s="354">
        <f>_xlfn.IFNA(INDEX(Fielding_data!O$2:O$100,MATCH($C15,Fielding_data!$A$2:$A$100,0)),0)</f>
        <v>0</v>
      </c>
      <c r="BT15" s="354">
        <f>_xlfn.IFNA(INDEX(Fielding_data!P$2:P$100,MATCH($C15,Fielding_data!$A$2:$A$100,0)),0)</f>
        <v>8</v>
      </c>
      <c r="BU15" s="354">
        <f>_xlfn.IFNA(INDEX(Fielding_data!Q$2:Q$100,MATCH($C15,Fielding_data!$A$2:$A$100,0)),0)</f>
        <v>0</v>
      </c>
      <c r="BV15" s="354">
        <f>_xlfn.IFNA(INDEX(Fielding_data!R$2:R$100,MATCH($C15,Fielding_data!$A$2:$A$100,0)),0)</f>
        <v>0</v>
      </c>
      <c r="BW15" s="354">
        <f>_xlfn.IFNA(INDEX(Fielding_data!S$2:S$100,MATCH($C15,Fielding_data!$A$2:$A$100,0)),0)</f>
        <v>0</v>
      </c>
      <c r="BX15" s="354">
        <f>_xlfn.IFNA(INDEX(Fielding_data!T$2:T$100,MATCH($C15,Fielding_data!$A$2:$A$100,0)),0)</f>
        <v>0</v>
      </c>
      <c r="BY15" s="354">
        <f>_xlfn.IFNA(INDEX(Fielding_data!U$2:U$100,MATCH($C15,Fielding_data!$A$2:$A$100,0)),0)</f>
        <v>0</v>
      </c>
      <c r="BZ15" s="354">
        <f>_xlfn.IFNA(INDEX(Fielding_data!V$2:V$100,MATCH($C15,Fielding_data!$A$2:$A$100,0)),0)</f>
        <v>0</v>
      </c>
      <c r="CA15" s="354">
        <f>_xlfn.IFNA(INDEX(Fielding_data!W$2:W$100,MATCH($C15,Fielding_data!$A$2:$A$100,0)),0)</f>
        <v>0</v>
      </c>
      <c r="CB15" s="354">
        <f>_xlfn.IFNA(INDEX(Fielding_data!X$2:X$100,MATCH($C15,Fielding_data!$A$2:$A$100,0)),0)</f>
        <v>0</v>
      </c>
      <c r="CC15" s="354">
        <f>_xlfn.IFNA(INDEX(Fielding_data!Y$2:Y$100,MATCH($C15,Fielding_data!$A$2:$A$100,0)),0)</f>
        <v>0</v>
      </c>
      <c r="CD15" s="354">
        <f>_xlfn.IFNA(INDEX(Fielding_data!Z$2:Z$100,MATCH($C15,Fielding_data!$A$2:$A$100,0)),0)</f>
        <v>0</v>
      </c>
      <c r="CE15" s="354">
        <f>_xlfn.IFNA(INDEX(Fielding_data!AA$2:AA$100,MATCH($C15,Fielding_data!$A$2:$A$100,0)),0)</f>
        <v>0</v>
      </c>
      <c r="CF15" s="353">
        <f t="shared" si="30"/>
        <v>0</v>
      </c>
      <c r="CG15" s="354">
        <f t="shared" si="31"/>
        <v>0</v>
      </c>
      <c r="CH15" s="354">
        <f t="shared" si="32"/>
        <v>0</v>
      </c>
      <c r="CI15" s="354">
        <f t="shared" si="33"/>
        <v>0</v>
      </c>
      <c r="CJ15" s="354">
        <f t="shared" si="34"/>
        <v>0</v>
      </c>
      <c r="CK15" s="354">
        <f t="shared" si="35"/>
        <v>0</v>
      </c>
      <c r="CL15" s="354">
        <f t="shared" si="36"/>
        <v>0</v>
      </c>
      <c r="CM15" s="354">
        <f t="shared" si="37"/>
        <v>0</v>
      </c>
      <c r="CN15" s="354">
        <f t="shared" si="38"/>
        <v>0</v>
      </c>
      <c r="CO15" s="354">
        <f t="shared" si="39"/>
        <v>41.2</v>
      </c>
      <c r="CP15" s="354">
        <f t="shared" si="40"/>
        <v>38.799999999999997</v>
      </c>
      <c r="CQ15" s="354">
        <f t="shared" si="41"/>
        <v>0</v>
      </c>
      <c r="CR15" s="354">
        <f t="shared" si="42"/>
        <v>0</v>
      </c>
      <c r="CS15" s="354">
        <f t="shared" si="43"/>
        <v>0</v>
      </c>
      <c r="CT15" s="354">
        <f t="shared" si="44"/>
        <v>25.2</v>
      </c>
      <c r="CU15" s="354">
        <f t="shared" si="45"/>
        <v>0</v>
      </c>
      <c r="CV15" s="354">
        <f t="shared" si="46"/>
        <v>27</v>
      </c>
      <c r="CW15" s="354">
        <f t="shared" si="47"/>
        <v>0</v>
      </c>
      <c r="CX15" s="354">
        <f t="shared" si="48"/>
        <v>0</v>
      </c>
      <c r="CY15" s="354">
        <f t="shared" si="49"/>
        <v>0</v>
      </c>
      <c r="CZ15" s="354">
        <f t="shared" si="50"/>
        <v>0</v>
      </c>
      <c r="DA15" s="354">
        <f t="shared" si="51"/>
        <v>36</v>
      </c>
      <c r="DB15" s="354">
        <f t="shared" si="52"/>
        <v>0</v>
      </c>
      <c r="DC15" s="354">
        <f t="shared" si="53"/>
        <v>0</v>
      </c>
      <c r="DD15" s="354">
        <f t="shared" si="54"/>
        <v>0</v>
      </c>
      <c r="DE15" s="355">
        <f t="shared" si="55"/>
        <v>0</v>
      </c>
      <c r="DF15" s="353">
        <f t="shared" si="56"/>
        <v>0</v>
      </c>
      <c r="DG15" s="354">
        <f t="shared" ref="DG15:DH15" si="117">+DF15+CG15</f>
        <v>0</v>
      </c>
      <c r="DH15" s="354">
        <f t="shared" si="117"/>
        <v>0</v>
      </c>
      <c r="DI15" s="354">
        <f t="shared" si="58"/>
        <v>0</v>
      </c>
      <c r="DJ15" s="354">
        <f t="shared" si="59"/>
        <v>0</v>
      </c>
      <c r="DK15" s="354">
        <f t="shared" si="60"/>
        <v>0</v>
      </c>
      <c r="DL15" s="354">
        <f t="shared" si="61"/>
        <v>0</v>
      </c>
      <c r="DM15" s="354">
        <f t="shared" si="62"/>
        <v>0</v>
      </c>
      <c r="DN15" s="354">
        <f t="shared" si="63"/>
        <v>0</v>
      </c>
      <c r="DO15" s="354">
        <f t="shared" si="64"/>
        <v>41.2</v>
      </c>
      <c r="DP15" s="354">
        <f t="shared" si="65"/>
        <v>80</v>
      </c>
      <c r="DQ15" s="354">
        <f t="shared" si="66"/>
        <v>80</v>
      </c>
      <c r="DR15" s="354">
        <f t="shared" si="67"/>
        <v>80</v>
      </c>
      <c r="DS15" s="354">
        <f t="shared" si="68"/>
        <v>80</v>
      </c>
      <c r="DT15" s="354">
        <f t="shared" si="69"/>
        <v>105.2</v>
      </c>
      <c r="DU15" s="354">
        <f t="shared" si="70"/>
        <v>105.2</v>
      </c>
      <c r="DV15" s="354">
        <f t="shared" si="71"/>
        <v>132.19999999999999</v>
      </c>
      <c r="DW15" s="354">
        <f t="shared" si="72"/>
        <v>132.19999999999999</v>
      </c>
      <c r="DX15" s="354">
        <f t="shared" si="73"/>
        <v>132.19999999999999</v>
      </c>
      <c r="DY15" s="354">
        <f t="shared" si="74"/>
        <v>132.19999999999999</v>
      </c>
      <c r="DZ15" s="354">
        <f t="shared" si="75"/>
        <v>132.19999999999999</v>
      </c>
      <c r="EA15" s="354">
        <f t="shared" si="76"/>
        <v>168.2</v>
      </c>
      <c r="EB15" s="354">
        <f t="shared" si="77"/>
        <v>168.2</v>
      </c>
      <c r="EC15" s="354">
        <f t="shared" si="78"/>
        <v>168.2</v>
      </c>
      <c r="ED15" s="354">
        <f t="shared" si="79"/>
        <v>168.2</v>
      </c>
      <c r="EE15" s="355">
        <f t="shared" si="80"/>
        <v>168.2</v>
      </c>
      <c r="EF15" s="364" t="str">
        <f t="shared" si="81"/>
        <v>-</v>
      </c>
      <c r="EG15" s="365" t="str">
        <f t="shared" si="82"/>
        <v>-</v>
      </c>
      <c r="EH15" s="365" t="str">
        <f t="shared" si="83"/>
        <v>-</v>
      </c>
      <c r="EI15" s="365" t="str">
        <f t="shared" si="84"/>
        <v>-</v>
      </c>
      <c r="EJ15" s="365" t="str">
        <f t="shared" si="85"/>
        <v>-</v>
      </c>
      <c r="EK15" s="365" t="str">
        <f t="shared" si="86"/>
        <v>-</v>
      </c>
      <c r="EL15" s="365" t="str">
        <f t="shared" si="87"/>
        <v>-</v>
      </c>
      <c r="EM15" s="365" t="str">
        <f t="shared" si="88"/>
        <v>-</v>
      </c>
      <c r="EN15" s="365" t="str">
        <f t="shared" si="89"/>
        <v>-</v>
      </c>
      <c r="EO15" s="365">
        <f t="shared" si="90"/>
        <v>21</v>
      </c>
      <c r="EP15" s="365">
        <f t="shared" si="91"/>
        <v>15</v>
      </c>
      <c r="EQ15" s="365">
        <f t="shared" si="92"/>
        <v>16</v>
      </c>
      <c r="ER15" s="365">
        <f t="shared" si="93"/>
        <v>18</v>
      </c>
      <c r="ES15" s="365">
        <f t="shared" si="94"/>
        <v>18</v>
      </c>
      <c r="ET15" s="365">
        <f t="shared" si="95"/>
        <v>13</v>
      </c>
      <c r="EU15" s="365">
        <f t="shared" si="96"/>
        <v>13</v>
      </c>
      <c r="EV15" s="365">
        <f t="shared" si="97"/>
        <v>11</v>
      </c>
      <c r="EW15" s="365">
        <f t="shared" si="98"/>
        <v>12</v>
      </c>
      <c r="EX15" s="365">
        <f t="shared" si="99"/>
        <v>14</v>
      </c>
      <c r="EY15" s="365">
        <f t="shared" si="100"/>
        <v>15</v>
      </c>
      <c r="EZ15" s="365">
        <f t="shared" si="101"/>
        <v>15</v>
      </c>
      <c r="FA15" s="365">
        <f t="shared" si="102"/>
        <v>13</v>
      </c>
      <c r="FB15" s="365">
        <f t="shared" si="103"/>
        <v>14</v>
      </c>
      <c r="FC15" s="365">
        <f t="shared" si="104"/>
        <v>14</v>
      </c>
      <c r="FD15" s="365">
        <f t="shared" si="105"/>
        <v>14</v>
      </c>
      <c r="FE15" s="366">
        <f t="shared" si="106"/>
        <v>14</v>
      </c>
    </row>
    <row r="16" spans="1:161" x14ac:dyDescent="0.2">
      <c r="A16" s="119"/>
      <c r="B16" s="157">
        <f t="shared" si="29"/>
        <v>14</v>
      </c>
      <c r="C16" s="158" t="str">
        <f>'Club Champion'!C17</f>
        <v>SHELDON, Mike</v>
      </c>
      <c r="D16" s="159" t="str">
        <f>'Club Champion'!D17</f>
        <v>(AUS)</v>
      </c>
      <c r="E16" s="359">
        <f>IF(ISNA(VLOOKUP($C16,Batting!$B$2:$M$85,3,FALSE)),0,(VLOOKUP($C16,Batting!$B$2:$M$85,3,FALSE)))</f>
        <v>4</v>
      </c>
      <c r="F16" s="364">
        <f>INDEX(Batting_data!B$2:B$100,MATCH($C16,Batting_data!$A$2:$A$100,0))</f>
        <v>0</v>
      </c>
      <c r="G16" s="365">
        <f>INDEX(Batting_data!C$2:C$100,MATCH($C16,Batting_data!$A$2:$A$100,0))</f>
        <v>-5</v>
      </c>
      <c r="H16" s="365">
        <f>INDEX(Batting_data!D$2:D$100,MATCH($C16,Batting_data!$A$2:$A$100,0))</f>
        <v>0</v>
      </c>
      <c r="I16" s="365">
        <f>INDEX(Batting_data!E$2:E$100,MATCH($C16,Batting_data!$A$2:$A$100,0))</f>
        <v>33</v>
      </c>
      <c r="J16" s="365">
        <f>INDEX(Batting_data!F$2:F$100,MATCH($C16,Batting_data!$A$2:$A$100,0))</f>
        <v>0</v>
      </c>
      <c r="K16" s="365">
        <f>INDEX(Batting_data!G$2:G$100,MATCH($C16,Batting_data!$A$2:$A$100,0))</f>
        <v>0</v>
      </c>
      <c r="L16" s="365">
        <f>INDEX(Batting_data!H$2:H$100,MATCH($C16,Batting_data!$A$2:$A$100,0))</f>
        <v>0</v>
      </c>
      <c r="M16" s="365">
        <f>INDEX(Batting_data!I$2:I$100,MATCH($C16,Batting_data!$A$2:$A$100,0))</f>
        <v>0</v>
      </c>
      <c r="N16" s="365">
        <f>INDEX(Batting_data!J$2:J$100,MATCH($C16,Batting_data!$A$2:$A$100,0))</f>
        <v>0</v>
      </c>
      <c r="O16" s="365">
        <f>INDEX(Batting_data!K$2:K$100,MATCH($C16,Batting_data!$A$2:$A$100,0))</f>
        <v>0</v>
      </c>
      <c r="P16" s="365">
        <f>INDEX(Batting_data!L$2:L$100,MATCH($C16,Batting_data!$A$2:$A$100,0))</f>
        <v>0</v>
      </c>
      <c r="Q16" s="365">
        <f>INDEX(Batting_data!M$2:M$100,MATCH($C16,Batting_data!$A$2:$A$100,0))</f>
        <v>0</v>
      </c>
      <c r="R16" s="365">
        <f>INDEX(Batting_data!N$2:N$100,MATCH($C16,Batting_data!$A$2:$A$100,0))</f>
        <v>0</v>
      </c>
      <c r="S16" s="365">
        <f>INDEX(Batting_data!O$2:O$100,MATCH($C16,Batting_data!$A$2:$A$100,0))</f>
        <v>0</v>
      </c>
      <c r="T16" s="365">
        <f>INDEX(Batting_data!P$2:P$100,MATCH($C16,Batting_data!$A$2:$A$100,0))</f>
        <v>0</v>
      </c>
      <c r="U16" s="365">
        <f>INDEX(Batting_data!Q$2:Q$100,MATCH($C16,Batting_data!$A$2:$A$100,0))</f>
        <v>0</v>
      </c>
      <c r="V16" s="365">
        <f>INDEX(Batting_data!R$2:R$100,MATCH($C16,Batting_data!$A$2:$A$100,0))</f>
        <v>0</v>
      </c>
      <c r="W16" s="365">
        <f>INDEX(Batting_data!S$2:S$100,MATCH($C16,Batting_data!$A$2:$A$100,0))</f>
        <v>0</v>
      </c>
      <c r="X16" s="365">
        <f>INDEX(Batting_data!T$2:T$100,MATCH($C16,Batting_data!$A$2:$A$100,0))</f>
        <v>0</v>
      </c>
      <c r="Y16" s="365">
        <f>INDEX(Batting_data!U$2:U$100,MATCH($C16,Batting_data!$A$2:$A$100,0))</f>
        <v>0</v>
      </c>
      <c r="Z16" s="365">
        <f>INDEX(Batting_data!V$2:V$100,MATCH($C16,Batting_data!$A$2:$A$100,0))</f>
        <v>0</v>
      </c>
      <c r="AA16" s="365">
        <f>INDEX(Batting_data!W$2:W$100,MATCH($C16,Batting_data!$A$2:$A$100,0))</f>
        <v>0</v>
      </c>
      <c r="AB16" s="365">
        <f>INDEX(Batting_data!X$2:X$100,MATCH($C16,Batting_data!$A$2:$A$100,0))</f>
        <v>0</v>
      </c>
      <c r="AC16" s="365">
        <f>INDEX(Batting_data!Y$2:Y$100,MATCH($C16,Batting_data!$A$2:$A$100,0))</f>
        <v>0</v>
      </c>
      <c r="AD16" s="365">
        <f>INDEX(Batting_data!Z$2:Z$100,MATCH($C16,Batting_data!$A$2:$A$100,0))</f>
        <v>0</v>
      </c>
      <c r="AE16" s="366">
        <f>INDEX(Batting_data!AA$2:AA$100,MATCH($C16,Batting_data!$A$2:$A$100,0))</f>
        <v>0</v>
      </c>
      <c r="AF16" s="353">
        <f>_xlfn.IFNA(INDEX(Bowling_data!B$2:B$100,MATCH($C16,Bowling_data!$A$2:$A$100,0)),0)</f>
        <v>0</v>
      </c>
      <c r="AG16" s="354">
        <f>_xlfn.IFNA(INDEX(Bowling_data!C$2:C$100,MATCH($C16,Bowling_data!$A$2:$A$100,0)),0)</f>
        <v>58</v>
      </c>
      <c r="AH16" s="354">
        <f>_xlfn.IFNA(INDEX(Bowling_data!D$2:D$100,MATCH($C16,Bowling_data!$A$2:$A$100,0)),0)</f>
        <v>0</v>
      </c>
      <c r="AI16" s="354">
        <f>_xlfn.IFNA(INDEX(Bowling_data!E$2:E$100,MATCH($C16,Bowling_data!$A$2:$A$100,0)),0)</f>
        <v>0</v>
      </c>
      <c r="AJ16" s="354">
        <f>_xlfn.IFNA(INDEX(Bowling_data!F$2:F$100,MATCH($C16,Bowling_data!$A$2:$A$100,0)),0)</f>
        <v>0</v>
      </c>
      <c r="AK16" s="354">
        <f>_xlfn.IFNA(INDEX(Bowling_data!G$2:G$100,MATCH($C16,Bowling_data!$A$2:$A$100,0)),0)</f>
        <v>15.2</v>
      </c>
      <c r="AL16" s="354">
        <f>_xlfn.IFNA(INDEX(Bowling_data!H$2:H$100,MATCH($C16,Bowling_data!$A$2:$A$100,0)),0)</f>
        <v>55.6</v>
      </c>
      <c r="AM16" s="354">
        <f>_xlfn.IFNA(INDEX(Bowling_data!I$2:I$100,MATCH($C16,Bowling_data!$A$2:$A$100,0)),0)</f>
        <v>0</v>
      </c>
      <c r="AN16" s="354">
        <f>_xlfn.IFNA(INDEX(Bowling_data!J$2:J$100,MATCH($C16,Bowling_data!$A$2:$A$100,0)),0)</f>
        <v>0</v>
      </c>
      <c r="AO16" s="354">
        <f>_xlfn.IFNA(INDEX(Bowling_data!K$2:K$100,MATCH($C16,Bowling_data!$A$2:$A$100,0)),0)</f>
        <v>0</v>
      </c>
      <c r="AP16" s="354">
        <f>_xlfn.IFNA(INDEX(Bowling_data!L$2:L$100,MATCH($C16,Bowling_data!$A$2:$A$100,0)),0)</f>
        <v>0</v>
      </c>
      <c r="AQ16" s="354">
        <f>_xlfn.IFNA(INDEX(Bowling_data!M$2:M$100,MATCH($C16,Bowling_data!$A$2:$A$100,0)),0)</f>
        <v>0</v>
      </c>
      <c r="AR16" s="354">
        <f>_xlfn.IFNA(INDEX(Bowling_data!N$2:N$100,MATCH($C16,Bowling_data!$A$2:$A$100,0)),0)</f>
        <v>0</v>
      </c>
      <c r="AS16" s="354">
        <f>_xlfn.IFNA(INDEX(Bowling_data!O$2:O$100,MATCH($C16,Bowling_data!$A$2:$A$100,0)),0)</f>
        <v>0</v>
      </c>
      <c r="AT16" s="354">
        <f>_xlfn.IFNA(INDEX(Bowling_data!P$2:P$100,MATCH($C16,Bowling_data!$A$2:$A$100,0)),0)</f>
        <v>0</v>
      </c>
      <c r="AU16" s="354">
        <f>_xlfn.IFNA(INDEX(Bowling_data!Q$2:Q$100,MATCH($C16,Bowling_data!$A$2:$A$100,0)),0)</f>
        <v>0</v>
      </c>
      <c r="AV16" s="354">
        <f>_xlfn.IFNA(INDEX(Bowling_data!R$2:R$100,MATCH($C16,Bowling_data!$A$2:$A$100,0)),0)</f>
        <v>0</v>
      </c>
      <c r="AW16" s="354">
        <f>_xlfn.IFNA(INDEX(Bowling_data!S$2:S$100,MATCH($C16,Bowling_data!$A$2:$A$100,0)),0)</f>
        <v>0</v>
      </c>
      <c r="AX16" s="354">
        <f>_xlfn.IFNA(INDEX(Bowling_data!T$2:T$100,MATCH($C16,Bowling_data!$A$2:$A$100,0)),0)</f>
        <v>0</v>
      </c>
      <c r="AY16" s="354">
        <f>_xlfn.IFNA(INDEX(Bowling_data!U$2:U$100,MATCH($C16,Bowling_data!$A$2:$A$100,0)),0)</f>
        <v>0</v>
      </c>
      <c r="AZ16" s="354">
        <f>_xlfn.IFNA(INDEX(Bowling_data!V$2:V$100,MATCH($C16,Bowling_data!$A$2:$A$100,0)),0)</f>
        <v>0</v>
      </c>
      <c r="BA16" s="354">
        <f>_xlfn.IFNA(INDEX(Bowling_data!W$2:W$100,MATCH($C16,Bowling_data!$A$2:$A$100,0)),0)</f>
        <v>0</v>
      </c>
      <c r="BB16" s="354">
        <f>_xlfn.IFNA(INDEX(Bowling_data!X$2:X$100,MATCH($C16,Bowling_data!$A$2:$A$100,0)),0)</f>
        <v>0</v>
      </c>
      <c r="BC16" s="354">
        <f>_xlfn.IFNA(INDEX(Bowling_data!Y$2:Y$100,MATCH($C16,Bowling_data!$A$2:$A$100,0)),0)</f>
        <v>0</v>
      </c>
      <c r="BD16" s="354">
        <f>_xlfn.IFNA(INDEX(Bowling_data!Z$2:Z$100,MATCH($C16,Bowling_data!$A$2:$A$100,0)),0)</f>
        <v>0</v>
      </c>
      <c r="BE16" s="354">
        <f>_xlfn.IFNA(INDEX(Bowling_data!AA$2:AA$100,MATCH($C16,Bowling_data!$A$2:$A$100,0)),0)</f>
        <v>0</v>
      </c>
      <c r="BF16" s="353">
        <f>_xlfn.IFNA(INDEX(Fielding_data!B$2:B$100,MATCH($C16,Fielding_data!$A$2:$A$100,0)),0)</f>
        <v>0</v>
      </c>
      <c r="BG16" s="354">
        <f>_xlfn.IFNA(INDEX(Fielding_data!C$2:C$100,MATCH($C16,Fielding_data!$A$2:$A$100,0)),0)</f>
        <v>0</v>
      </c>
      <c r="BH16" s="354">
        <f>_xlfn.IFNA(INDEX(Fielding_data!D$2:D$100,MATCH($C16,Fielding_data!$A$2:$A$100,0)),0)</f>
        <v>0</v>
      </c>
      <c r="BI16" s="354">
        <f>_xlfn.IFNA(INDEX(Fielding_data!E$2:E$100,MATCH($C16,Fielding_data!$A$2:$A$100,0)),0)</f>
        <v>8</v>
      </c>
      <c r="BJ16" s="354">
        <f>_xlfn.IFNA(INDEX(Fielding_data!F$2:F$100,MATCH($C16,Fielding_data!$A$2:$A$100,0)),0)</f>
        <v>0</v>
      </c>
      <c r="BK16" s="354">
        <f>_xlfn.IFNA(INDEX(Fielding_data!G$2:G$100,MATCH($C16,Fielding_data!$A$2:$A$100,0)),0)</f>
        <v>0</v>
      </c>
      <c r="BL16" s="354">
        <f>_xlfn.IFNA(INDEX(Fielding_data!H$2:H$100,MATCH($C16,Fielding_data!$A$2:$A$100,0)),0)</f>
        <v>0</v>
      </c>
      <c r="BM16" s="354">
        <f>_xlfn.IFNA(INDEX(Fielding_data!I$2:I$100,MATCH($C16,Fielding_data!$A$2:$A$100,0)),0)</f>
        <v>0</v>
      </c>
      <c r="BN16" s="354">
        <f>_xlfn.IFNA(INDEX(Fielding_data!J$2:J$100,MATCH($C16,Fielding_data!$A$2:$A$100,0)),0)</f>
        <v>0</v>
      </c>
      <c r="BO16" s="354">
        <f>_xlfn.IFNA(INDEX(Fielding_data!K$2:K$100,MATCH($C16,Fielding_data!$A$2:$A$100,0)),0)</f>
        <v>0</v>
      </c>
      <c r="BP16" s="354">
        <f>_xlfn.IFNA(INDEX(Fielding_data!L$2:L$100,MATCH($C16,Fielding_data!$A$2:$A$100,0)),0)</f>
        <v>0</v>
      </c>
      <c r="BQ16" s="354">
        <f>_xlfn.IFNA(INDEX(Fielding_data!M$2:M$100,MATCH($C16,Fielding_data!$A$2:$A$100,0)),0)</f>
        <v>0</v>
      </c>
      <c r="BR16" s="354">
        <f>_xlfn.IFNA(INDEX(Fielding_data!N$2:N$100,MATCH($C16,Fielding_data!$A$2:$A$100,0)),0)</f>
        <v>0</v>
      </c>
      <c r="BS16" s="354">
        <f>_xlfn.IFNA(INDEX(Fielding_data!O$2:O$100,MATCH($C16,Fielding_data!$A$2:$A$100,0)),0)</f>
        <v>0</v>
      </c>
      <c r="BT16" s="354">
        <f>_xlfn.IFNA(INDEX(Fielding_data!P$2:P$100,MATCH($C16,Fielding_data!$A$2:$A$100,0)),0)</f>
        <v>0</v>
      </c>
      <c r="BU16" s="354">
        <f>_xlfn.IFNA(INDEX(Fielding_data!Q$2:Q$100,MATCH($C16,Fielding_data!$A$2:$A$100,0)),0)</f>
        <v>0</v>
      </c>
      <c r="BV16" s="354">
        <f>_xlfn.IFNA(INDEX(Fielding_data!R$2:R$100,MATCH($C16,Fielding_data!$A$2:$A$100,0)),0)</f>
        <v>0</v>
      </c>
      <c r="BW16" s="354">
        <f>_xlfn.IFNA(INDEX(Fielding_data!S$2:S$100,MATCH($C16,Fielding_data!$A$2:$A$100,0)),0)</f>
        <v>0</v>
      </c>
      <c r="BX16" s="354">
        <f>_xlfn.IFNA(INDEX(Fielding_data!T$2:T$100,MATCH($C16,Fielding_data!$A$2:$A$100,0)),0)</f>
        <v>0</v>
      </c>
      <c r="BY16" s="354">
        <f>_xlfn.IFNA(INDEX(Fielding_data!U$2:U$100,MATCH($C16,Fielding_data!$A$2:$A$100,0)),0)</f>
        <v>0</v>
      </c>
      <c r="BZ16" s="354">
        <f>_xlfn.IFNA(INDEX(Fielding_data!V$2:V$100,MATCH($C16,Fielding_data!$A$2:$A$100,0)),0)</f>
        <v>0</v>
      </c>
      <c r="CA16" s="354">
        <f>_xlfn.IFNA(INDEX(Fielding_data!W$2:W$100,MATCH($C16,Fielding_data!$A$2:$A$100,0)),0)</f>
        <v>0</v>
      </c>
      <c r="CB16" s="354">
        <f>_xlfn.IFNA(INDEX(Fielding_data!X$2:X$100,MATCH($C16,Fielding_data!$A$2:$A$100,0)),0)</f>
        <v>0</v>
      </c>
      <c r="CC16" s="354">
        <f>_xlfn.IFNA(INDEX(Fielding_data!Y$2:Y$100,MATCH($C16,Fielding_data!$A$2:$A$100,0)),0)</f>
        <v>0</v>
      </c>
      <c r="CD16" s="354">
        <f>_xlfn.IFNA(INDEX(Fielding_data!Z$2:Z$100,MATCH($C16,Fielding_data!$A$2:$A$100,0)),0)</f>
        <v>0</v>
      </c>
      <c r="CE16" s="354">
        <f>_xlfn.IFNA(INDEX(Fielding_data!AA$2:AA$100,MATCH($C16,Fielding_data!$A$2:$A$100,0)),0)</f>
        <v>0</v>
      </c>
      <c r="CF16" s="353">
        <f t="shared" si="30"/>
        <v>0</v>
      </c>
      <c r="CG16" s="354">
        <f t="shared" si="31"/>
        <v>53</v>
      </c>
      <c r="CH16" s="354">
        <f t="shared" si="32"/>
        <v>0</v>
      </c>
      <c r="CI16" s="354">
        <f t="shared" si="33"/>
        <v>41</v>
      </c>
      <c r="CJ16" s="354">
        <f t="shared" si="34"/>
        <v>0</v>
      </c>
      <c r="CK16" s="354">
        <f t="shared" si="35"/>
        <v>15.2</v>
      </c>
      <c r="CL16" s="354">
        <f t="shared" si="36"/>
        <v>55.6</v>
      </c>
      <c r="CM16" s="354">
        <f t="shared" si="37"/>
        <v>0</v>
      </c>
      <c r="CN16" s="354">
        <f t="shared" si="38"/>
        <v>0</v>
      </c>
      <c r="CO16" s="354">
        <f t="shared" si="39"/>
        <v>0</v>
      </c>
      <c r="CP16" s="354">
        <f t="shared" si="40"/>
        <v>0</v>
      </c>
      <c r="CQ16" s="354">
        <f t="shared" si="41"/>
        <v>0</v>
      </c>
      <c r="CR16" s="354">
        <f t="shared" si="42"/>
        <v>0</v>
      </c>
      <c r="CS16" s="354">
        <f t="shared" si="43"/>
        <v>0</v>
      </c>
      <c r="CT16" s="354">
        <f t="shared" si="44"/>
        <v>0</v>
      </c>
      <c r="CU16" s="354">
        <f t="shared" si="45"/>
        <v>0</v>
      </c>
      <c r="CV16" s="354">
        <f t="shared" si="46"/>
        <v>0</v>
      </c>
      <c r="CW16" s="354">
        <f t="shared" si="47"/>
        <v>0</v>
      </c>
      <c r="CX16" s="354">
        <f t="shared" si="48"/>
        <v>0</v>
      </c>
      <c r="CY16" s="354">
        <f t="shared" si="49"/>
        <v>0</v>
      </c>
      <c r="CZ16" s="354">
        <f t="shared" si="50"/>
        <v>0</v>
      </c>
      <c r="DA16" s="354">
        <f t="shared" si="51"/>
        <v>0</v>
      </c>
      <c r="DB16" s="354">
        <f t="shared" si="52"/>
        <v>0</v>
      </c>
      <c r="DC16" s="354">
        <f t="shared" si="53"/>
        <v>0</v>
      </c>
      <c r="DD16" s="354">
        <f t="shared" si="54"/>
        <v>0</v>
      </c>
      <c r="DE16" s="355">
        <f t="shared" si="55"/>
        <v>0</v>
      </c>
      <c r="DF16" s="353">
        <f t="shared" si="56"/>
        <v>0</v>
      </c>
      <c r="DG16" s="354">
        <f t="shared" ref="DG16:DH16" si="118">+DF16+CG16</f>
        <v>53</v>
      </c>
      <c r="DH16" s="354">
        <f t="shared" si="118"/>
        <v>53</v>
      </c>
      <c r="DI16" s="354">
        <f t="shared" si="58"/>
        <v>94</v>
      </c>
      <c r="DJ16" s="354">
        <f t="shared" si="59"/>
        <v>94</v>
      </c>
      <c r="DK16" s="354">
        <f t="shared" si="60"/>
        <v>109.2</v>
      </c>
      <c r="DL16" s="354">
        <f t="shared" si="61"/>
        <v>164.8</v>
      </c>
      <c r="DM16" s="354">
        <f t="shared" si="62"/>
        <v>164.8</v>
      </c>
      <c r="DN16" s="354">
        <f t="shared" si="63"/>
        <v>164.8</v>
      </c>
      <c r="DO16" s="354">
        <f t="shared" si="64"/>
        <v>164.8</v>
      </c>
      <c r="DP16" s="354">
        <f t="shared" si="65"/>
        <v>164.8</v>
      </c>
      <c r="DQ16" s="354">
        <f t="shared" si="66"/>
        <v>164.8</v>
      </c>
      <c r="DR16" s="354">
        <f t="shared" si="67"/>
        <v>164.8</v>
      </c>
      <c r="DS16" s="354">
        <f t="shared" si="68"/>
        <v>164.8</v>
      </c>
      <c r="DT16" s="354">
        <f t="shared" si="69"/>
        <v>164.8</v>
      </c>
      <c r="DU16" s="354">
        <f t="shared" si="70"/>
        <v>164.8</v>
      </c>
      <c r="DV16" s="354">
        <f t="shared" si="71"/>
        <v>164.8</v>
      </c>
      <c r="DW16" s="354">
        <f t="shared" si="72"/>
        <v>164.8</v>
      </c>
      <c r="DX16" s="354">
        <f t="shared" si="73"/>
        <v>164.8</v>
      </c>
      <c r="DY16" s="354">
        <f t="shared" si="74"/>
        <v>164.8</v>
      </c>
      <c r="DZ16" s="354">
        <f t="shared" si="75"/>
        <v>164.8</v>
      </c>
      <c r="EA16" s="354">
        <f t="shared" si="76"/>
        <v>164.8</v>
      </c>
      <c r="EB16" s="354">
        <f t="shared" si="77"/>
        <v>164.8</v>
      </c>
      <c r="EC16" s="354">
        <f t="shared" si="78"/>
        <v>164.8</v>
      </c>
      <c r="ED16" s="354">
        <f t="shared" si="79"/>
        <v>164.8</v>
      </c>
      <c r="EE16" s="355">
        <f t="shared" si="80"/>
        <v>164.8</v>
      </c>
      <c r="EF16" s="364" t="str">
        <f t="shared" si="81"/>
        <v>-</v>
      </c>
      <c r="EG16" s="365">
        <f t="shared" si="82"/>
        <v>3</v>
      </c>
      <c r="EH16" s="365">
        <f t="shared" si="83"/>
        <v>6</v>
      </c>
      <c r="EI16" s="365">
        <f t="shared" si="84"/>
        <v>4</v>
      </c>
      <c r="EJ16" s="365">
        <f t="shared" si="85"/>
        <v>5</v>
      </c>
      <c r="EK16" s="365">
        <f t="shared" si="86"/>
        <v>7</v>
      </c>
      <c r="EL16" s="365">
        <f t="shared" si="87"/>
        <v>5</v>
      </c>
      <c r="EM16" s="365">
        <f t="shared" si="88"/>
        <v>6</v>
      </c>
      <c r="EN16" s="365">
        <f t="shared" si="89"/>
        <v>7</v>
      </c>
      <c r="EO16" s="365">
        <f t="shared" si="90"/>
        <v>7</v>
      </c>
      <c r="EP16" s="365">
        <f t="shared" si="91"/>
        <v>7</v>
      </c>
      <c r="EQ16" s="365">
        <f t="shared" si="92"/>
        <v>8</v>
      </c>
      <c r="ER16" s="365">
        <f t="shared" si="93"/>
        <v>8</v>
      </c>
      <c r="ES16" s="365">
        <f t="shared" si="94"/>
        <v>8</v>
      </c>
      <c r="ET16" s="365">
        <f t="shared" si="95"/>
        <v>9</v>
      </c>
      <c r="EU16" s="365">
        <f t="shared" si="96"/>
        <v>9</v>
      </c>
      <c r="EV16" s="365">
        <f t="shared" si="97"/>
        <v>9</v>
      </c>
      <c r="EW16" s="365">
        <f t="shared" si="98"/>
        <v>11</v>
      </c>
      <c r="EX16" s="365">
        <f t="shared" si="99"/>
        <v>11</v>
      </c>
      <c r="EY16" s="365">
        <f t="shared" si="100"/>
        <v>12</v>
      </c>
      <c r="EZ16" s="365">
        <f t="shared" si="101"/>
        <v>12</v>
      </c>
      <c r="FA16" s="365">
        <f t="shared" si="102"/>
        <v>14</v>
      </c>
      <c r="FB16" s="365">
        <f t="shared" si="103"/>
        <v>15</v>
      </c>
      <c r="FC16" s="365">
        <f t="shared" si="104"/>
        <v>15</v>
      </c>
      <c r="FD16" s="365">
        <f t="shared" si="105"/>
        <v>15</v>
      </c>
      <c r="FE16" s="366">
        <f t="shared" si="106"/>
        <v>15</v>
      </c>
    </row>
    <row r="17" spans="1:161" x14ac:dyDescent="0.2">
      <c r="A17" s="119"/>
      <c r="B17" s="157">
        <f t="shared" si="29"/>
        <v>15</v>
      </c>
      <c r="C17" s="158" t="str">
        <f>'Club Champion'!C18</f>
        <v>WERREN, Steve</v>
      </c>
      <c r="D17" s="159" t="str">
        <f>'Club Champion'!D18</f>
        <v>(AUS)</v>
      </c>
      <c r="E17" s="359">
        <f>IF(ISNA(VLOOKUP($C17,Batting!$B$2:$M$85,3,FALSE)),0,(VLOOKUP($C17,Batting!$B$2:$M$85,3,FALSE)))</f>
        <v>19</v>
      </c>
      <c r="F17" s="364">
        <f>INDEX(Batting_data!B$2:B$100,MATCH($C17,Batting_data!$A$2:$A$100,0))</f>
        <v>19</v>
      </c>
      <c r="G17" s="365">
        <f>INDEX(Batting_data!C$2:C$100,MATCH($C17,Batting_data!$A$2:$A$100,0))</f>
        <v>1</v>
      </c>
      <c r="H17" s="365">
        <f>INDEX(Batting_data!D$2:D$100,MATCH($C17,Batting_data!$A$2:$A$100,0))</f>
        <v>7</v>
      </c>
      <c r="I17" s="365">
        <f>INDEX(Batting_data!E$2:E$100,MATCH($C17,Batting_data!$A$2:$A$100,0))</f>
        <v>0</v>
      </c>
      <c r="J17" s="365">
        <f>INDEX(Batting_data!F$2:F$100,MATCH($C17,Batting_data!$A$2:$A$100,0))</f>
        <v>-7</v>
      </c>
      <c r="K17" s="365">
        <f>INDEX(Batting_data!G$2:G$100,MATCH($C17,Batting_data!$A$2:$A$100,0))</f>
        <v>15</v>
      </c>
      <c r="L17" s="365">
        <f>INDEX(Batting_data!H$2:H$100,MATCH($C17,Batting_data!$A$2:$A$100,0))</f>
        <v>0</v>
      </c>
      <c r="M17" s="365">
        <f>INDEX(Batting_data!I$2:I$100,MATCH($C17,Batting_data!$A$2:$A$100,0))</f>
        <v>-7</v>
      </c>
      <c r="N17" s="365">
        <f>INDEX(Batting_data!J$2:J$100,MATCH($C17,Batting_data!$A$2:$A$100,0))</f>
        <v>0</v>
      </c>
      <c r="O17" s="365">
        <f>INDEX(Batting_data!K$2:K$100,MATCH($C17,Batting_data!$A$2:$A$100,0))</f>
        <v>0</v>
      </c>
      <c r="P17" s="365">
        <f>INDEX(Batting_data!L$2:L$100,MATCH($C17,Batting_data!$A$2:$A$100,0))</f>
        <v>1</v>
      </c>
      <c r="Q17" s="365">
        <f>INDEX(Batting_data!M$2:M$100,MATCH($C17,Batting_data!$A$2:$A$100,0))</f>
        <v>-7</v>
      </c>
      <c r="R17" s="365">
        <f>INDEX(Batting_data!N$2:N$100,MATCH($C17,Batting_data!$A$2:$A$100,0))</f>
        <v>0</v>
      </c>
      <c r="S17" s="365">
        <f>INDEX(Batting_data!O$2:O$100,MATCH($C17,Batting_data!$A$2:$A$100,0))</f>
        <v>0</v>
      </c>
      <c r="T17" s="365">
        <f>INDEX(Batting_data!P$2:P$100,MATCH($C17,Batting_data!$A$2:$A$100,0))</f>
        <v>3</v>
      </c>
      <c r="U17" s="365">
        <f>INDEX(Batting_data!Q$2:Q$100,MATCH($C17,Batting_data!$A$2:$A$100,0))</f>
        <v>2</v>
      </c>
      <c r="V17" s="365">
        <f>INDEX(Batting_data!R$2:R$100,MATCH($C17,Batting_data!$A$2:$A$100,0))</f>
        <v>-2</v>
      </c>
      <c r="W17" s="365">
        <f>INDEX(Batting_data!S$2:S$100,MATCH($C17,Batting_data!$A$2:$A$100,0))</f>
        <v>0</v>
      </c>
      <c r="X17" s="365">
        <f>INDEX(Batting_data!T$2:T$100,MATCH($C17,Batting_data!$A$2:$A$100,0))</f>
        <v>0</v>
      </c>
      <c r="Y17" s="365">
        <f>INDEX(Batting_data!U$2:U$100,MATCH($C17,Batting_data!$A$2:$A$100,0))</f>
        <v>5</v>
      </c>
      <c r="Z17" s="365">
        <f>INDEX(Batting_data!V$2:V$100,MATCH($C17,Batting_data!$A$2:$A$100,0))</f>
        <v>0</v>
      </c>
      <c r="AA17" s="365">
        <f>INDEX(Batting_data!W$2:W$100,MATCH($C17,Batting_data!$A$2:$A$100,0))</f>
        <v>0</v>
      </c>
      <c r="AB17" s="365">
        <f>INDEX(Batting_data!X$2:X$100,MATCH($C17,Batting_data!$A$2:$A$100,0))</f>
        <v>0</v>
      </c>
      <c r="AC17" s="365">
        <f>INDEX(Batting_data!Y$2:Y$100,MATCH($C17,Batting_data!$A$2:$A$100,0))</f>
        <v>0</v>
      </c>
      <c r="AD17" s="365">
        <f>INDEX(Batting_data!Z$2:Z$100,MATCH($C17,Batting_data!$A$2:$A$100,0))</f>
        <v>0</v>
      </c>
      <c r="AE17" s="366">
        <f>INDEX(Batting_data!AA$2:AA$100,MATCH($C17,Batting_data!$A$2:$A$100,0))</f>
        <v>0</v>
      </c>
      <c r="AF17" s="353">
        <f>_xlfn.IFNA(INDEX(Bowling_data!B$2:B$100,MATCH($C17,Bowling_data!$A$2:$A$100,0)),0)</f>
        <v>0</v>
      </c>
      <c r="AG17" s="354">
        <f>_xlfn.IFNA(INDEX(Bowling_data!C$2:C$100,MATCH($C17,Bowling_data!$A$2:$A$100,0)),0)</f>
        <v>0</v>
      </c>
      <c r="AH17" s="354">
        <f>_xlfn.IFNA(INDEX(Bowling_data!D$2:D$100,MATCH($C17,Bowling_data!$A$2:$A$100,0)),0)</f>
        <v>0</v>
      </c>
      <c r="AI17" s="354">
        <f>_xlfn.IFNA(INDEX(Bowling_data!E$2:E$100,MATCH($C17,Bowling_data!$A$2:$A$100,0)),0)</f>
        <v>0</v>
      </c>
      <c r="AJ17" s="354">
        <f>_xlfn.IFNA(INDEX(Bowling_data!F$2:F$100,MATCH($C17,Bowling_data!$A$2:$A$100,0)),0)</f>
        <v>0</v>
      </c>
      <c r="AK17" s="354">
        <f>_xlfn.IFNA(INDEX(Bowling_data!G$2:G$100,MATCH($C17,Bowling_data!$A$2:$A$100,0)),0)</f>
        <v>0</v>
      </c>
      <c r="AL17" s="354">
        <f>_xlfn.IFNA(INDEX(Bowling_data!H$2:H$100,MATCH($C17,Bowling_data!$A$2:$A$100,0)),0)</f>
        <v>0</v>
      </c>
      <c r="AM17" s="354">
        <f>_xlfn.IFNA(INDEX(Bowling_data!I$2:I$100,MATCH($C17,Bowling_data!$A$2:$A$100,0)),0)</f>
        <v>0</v>
      </c>
      <c r="AN17" s="354">
        <f>_xlfn.IFNA(INDEX(Bowling_data!J$2:J$100,MATCH($C17,Bowling_data!$A$2:$A$100,0)),0)</f>
        <v>0</v>
      </c>
      <c r="AO17" s="354">
        <f>_xlfn.IFNA(INDEX(Bowling_data!K$2:K$100,MATCH($C17,Bowling_data!$A$2:$A$100,0)),0)</f>
        <v>0</v>
      </c>
      <c r="AP17" s="354">
        <f>_xlfn.IFNA(INDEX(Bowling_data!L$2:L$100,MATCH($C17,Bowling_data!$A$2:$A$100,0)),0)</f>
        <v>0</v>
      </c>
      <c r="AQ17" s="354">
        <f>_xlfn.IFNA(INDEX(Bowling_data!M$2:M$100,MATCH($C17,Bowling_data!$A$2:$A$100,0)),0)</f>
        <v>0</v>
      </c>
      <c r="AR17" s="354">
        <f>_xlfn.IFNA(INDEX(Bowling_data!N$2:N$100,MATCH($C17,Bowling_data!$A$2:$A$100,0)),0)</f>
        <v>0</v>
      </c>
      <c r="AS17" s="354">
        <f>_xlfn.IFNA(INDEX(Bowling_data!O$2:O$100,MATCH($C17,Bowling_data!$A$2:$A$100,0)),0)</f>
        <v>0</v>
      </c>
      <c r="AT17" s="354">
        <f>_xlfn.IFNA(INDEX(Bowling_data!P$2:P$100,MATCH($C17,Bowling_data!$A$2:$A$100,0)),0)</f>
        <v>0</v>
      </c>
      <c r="AU17" s="354">
        <f>_xlfn.IFNA(INDEX(Bowling_data!Q$2:Q$100,MATCH($C17,Bowling_data!$A$2:$A$100,0)),0)</f>
        <v>0</v>
      </c>
      <c r="AV17" s="354">
        <f>_xlfn.IFNA(INDEX(Bowling_data!R$2:R$100,MATCH($C17,Bowling_data!$A$2:$A$100,0)),0)</f>
        <v>0</v>
      </c>
      <c r="AW17" s="354">
        <f>_xlfn.IFNA(INDEX(Bowling_data!S$2:S$100,MATCH($C17,Bowling_data!$A$2:$A$100,0)),0)</f>
        <v>0</v>
      </c>
      <c r="AX17" s="354">
        <f>_xlfn.IFNA(INDEX(Bowling_data!T$2:T$100,MATCH($C17,Bowling_data!$A$2:$A$100,0)),0)</f>
        <v>0</v>
      </c>
      <c r="AY17" s="354">
        <f>_xlfn.IFNA(INDEX(Bowling_data!U$2:U$100,MATCH($C17,Bowling_data!$A$2:$A$100,0)),0)</f>
        <v>0</v>
      </c>
      <c r="AZ17" s="354">
        <f>_xlfn.IFNA(INDEX(Bowling_data!V$2:V$100,MATCH($C17,Bowling_data!$A$2:$A$100,0)),0)</f>
        <v>-2.6</v>
      </c>
      <c r="BA17" s="354">
        <f>_xlfn.IFNA(INDEX(Bowling_data!W$2:W$100,MATCH($C17,Bowling_data!$A$2:$A$100,0)),0)</f>
        <v>0</v>
      </c>
      <c r="BB17" s="354">
        <f>_xlfn.IFNA(INDEX(Bowling_data!X$2:X$100,MATCH($C17,Bowling_data!$A$2:$A$100,0)),0)</f>
        <v>0</v>
      </c>
      <c r="BC17" s="354">
        <f>_xlfn.IFNA(INDEX(Bowling_data!Y$2:Y$100,MATCH($C17,Bowling_data!$A$2:$A$100,0)),0)</f>
        <v>0</v>
      </c>
      <c r="BD17" s="354">
        <f>_xlfn.IFNA(INDEX(Bowling_data!Z$2:Z$100,MATCH($C17,Bowling_data!$A$2:$A$100,0)),0)</f>
        <v>0</v>
      </c>
      <c r="BE17" s="354">
        <f>_xlfn.IFNA(INDEX(Bowling_data!AA$2:AA$100,MATCH($C17,Bowling_data!$A$2:$A$100,0)),0)</f>
        <v>0</v>
      </c>
      <c r="BF17" s="353">
        <f>_xlfn.IFNA(INDEX(Fielding_data!B$2:B$100,MATCH($C17,Fielding_data!$A$2:$A$100,0)),0)</f>
        <v>0</v>
      </c>
      <c r="BG17" s="354">
        <f>_xlfn.IFNA(INDEX(Fielding_data!C$2:C$100,MATCH($C17,Fielding_data!$A$2:$A$100,0)),0)</f>
        <v>12</v>
      </c>
      <c r="BH17" s="354">
        <f>_xlfn.IFNA(INDEX(Fielding_data!D$2:D$100,MATCH($C17,Fielding_data!$A$2:$A$100,0)),0)</f>
        <v>0</v>
      </c>
      <c r="BI17" s="354">
        <f>_xlfn.IFNA(INDEX(Fielding_data!E$2:E$100,MATCH($C17,Fielding_data!$A$2:$A$100,0)),0)</f>
        <v>20</v>
      </c>
      <c r="BJ17" s="354">
        <f>_xlfn.IFNA(INDEX(Fielding_data!F$2:F$100,MATCH($C17,Fielding_data!$A$2:$A$100,0)),0)</f>
        <v>0</v>
      </c>
      <c r="BK17" s="354">
        <f>_xlfn.IFNA(INDEX(Fielding_data!G$2:G$100,MATCH($C17,Fielding_data!$A$2:$A$100,0)),0)</f>
        <v>12</v>
      </c>
      <c r="BL17" s="354">
        <f>_xlfn.IFNA(INDEX(Fielding_data!H$2:H$100,MATCH($C17,Fielding_data!$A$2:$A$100,0)),0)</f>
        <v>12</v>
      </c>
      <c r="BM17" s="354">
        <f>_xlfn.IFNA(INDEX(Fielding_data!I$2:I$100,MATCH($C17,Fielding_data!$A$2:$A$100,0)),0)</f>
        <v>20</v>
      </c>
      <c r="BN17" s="354">
        <f>_xlfn.IFNA(INDEX(Fielding_data!J$2:J$100,MATCH($C17,Fielding_data!$A$2:$A$100,0)),0)</f>
        <v>16</v>
      </c>
      <c r="BO17" s="354">
        <f>_xlfn.IFNA(INDEX(Fielding_data!K$2:K$100,MATCH($C17,Fielding_data!$A$2:$A$100,0)),0)</f>
        <v>0</v>
      </c>
      <c r="BP17" s="354">
        <f>_xlfn.IFNA(INDEX(Fielding_data!L$2:L$100,MATCH($C17,Fielding_data!$A$2:$A$100,0)),0)</f>
        <v>12</v>
      </c>
      <c r="BQ17" s="354">
        <f>_xlfn.IFNA(INDEX(Fielding_data!M$2:M$100,MATCH($C17,Fielding_data!$A$2:$A$100,0)),0)</f>
        <v>20</v>
      </c>
      <c r="BR17" s="354">
        <f>_xlfn.IFNA(INDEX(Fielding_data!N$2:N$100,MATCH($C17,Fielding_data!$A$2:$A$100,0)),0)</f>
        <v>0</v>
      </c>
      <c r="BS17" s="354">
        <f>_xlfn.IFNA(INDEX(Fielding_data!O$2:O$100,MATCH($C17,Fielding_data!$A$2:$A$100,0)),0)</f>
        <v>0</v>
      </c>
      <c r="BT17" s="354">
        <f>_xlfn.IFNA(INDEX(Fielding_data!P$2:P$100,MATCH($C17,Fielding_data!$A$2:$A$100,0)),0)</f>
        <v>12</v>
      </c>
      <c r="BU17" s="354">
        <f>_xlfn.IFNA(INDEX(Fielding_data!Q$2:Q$100,MATCH($C17,Fielding_data!$A$2:$A$100,0)),0)</f>
        <v>0</v>
      </c>
      <c r="BV17" s="354">
        <f>_xlfn.IFNA(INDEX(Fielding_data!R$2:R$100,MATCH($C17,Fielding_data!$A$2:$A$100,0)),0)</f>
        <v>0</v>
      </c>
      <c r="BW17" s="354">
        <f>_xlfn.IFNA(INDEX(Fielding_data!S$2:S$100,MATCH($C17,Fielding_data!$A$2:$A$100,0)),0)</f>
        <v>20</v>
      </c>
      <c r="BX17" s="354">
        <f>_xlfn.IFNA(INDEX(Fielding_data!T$2:T$100,MATCH($C17,Fielding_data!$A$2:$A$100,0)),0)</f>
        <v>0</v>
      </c>
      <c r="BY17" s="354">
        <f>_xlfn.IFNA(INDEX(Fielding_data!U$2:U$100,MATCH($C17,Fielding_data!$A$2:$A$100,0)),0)</f>
        <v>0</v>
      </c>
      <c r="BZ17" s="354">
        <f>_xlfn.IFNA(INDEX(Fielding_data!V$2:V$100,MATCH($C17,Fielding_data!$A$2:$A$100,0)),0)</f>
        <v>0</v>
      </c>
      <c r="CA17" s="354">
        <f>_xlfn.IFNA(INDEX(Fielding_data!W$2:W$100,MATCH($C17,Fielding_data!$A$2:$A$100,0)),0)</f>
        <v>8</v>
      </c>
      <c r="CB17" s="354">
        <f>_xlfn.IFNA(INDEX(Fielding_data!X$2:X$100,MATCH($C17,Fielding_data!$A$2:$A$100,0)),0)</f>
        <v>0</v>
      </c>
      <c r="CC17" s="354">
        <f>_xlfn.IFNA(INDEX(Fielding_data!Y$2:Y$100,MATCH($C17,Fielding_data!$A$2:$A$100,0)),0)</f>
        <v>0</v>
      </c>
      <c r="CD17" s="354">
        <f>_xlfn.IFNA(INDEX(Fielding_data!Z$2:Z$100,MATCH($C17,Fielding_data!$A$2:$A$100,0)),0)</f>
        <v>0</v>
      </c>
      <c r="CE17" s="354">
        <f>_xlfn.IFNA(INDEX(Fielding_data!AA$2:AA$100,MATCH($C17,Fielding_data!$A$2:$A$100,0)),0)</f>
        <v>0</v>
      </c>
      <c r="CF17" s="353">
        <f t="shared" si="30"/>
        <v>19</v>
      </c>
      <c r="CG17" s="354">
        <f t="shared" si="31"/>
        <v>13</v>
      </c>
      <c r="CH17" s="354">
        <f t="shared" si="32"/>
        <v>7</v>
      </c>
      <c r="CI17" s="354">
        <f t="shared" si="33"/>
        <v>20</v>
      </c>
      <c r="CJ17" s="354">
        <f t="shared" si="34"/>
        <v>-7</v>
      </c>
      <c r="CK17" s="354">
        <f t="shared" si="35"/>
        <v>27</v>
      </c>
      <c r="CL17" s="354">
        <f t="shared" si="36"/>
        <v>12</v>
      </c>
      <c r="CM17" s="354">
        <f t="shared" si="37"/>
        <v>13</v>
      </c>
      <c r="CN17" s="354">
        <f t="shared" si="38"/>
        <v>16</v>
      </c>
      <c r="CO17" s="354">
        <f t="shared" si="39"/>
        <v>0</v>
      </c>
      <c r="CP17" s="354">
        <f t="shared" si="40"/>
        <v>13</v>
      </c>
      <c r="CQ17" s="354">
        <f t="shared" si="41"/>
        <v>13</v>
      </c>
      <c r="CR17" s="354">
        <f t="shared" si="42"/>
        <v>0</v>
      </c>
      <c r="CS17" s="354">
        <f t="shared" si="43"/>
        <v>0</v>
      </c>
      <c r="CT17" s="354">
        <f t="shared" si="44"/>
        <v>15</v>
      </c>
      <c r="CU17" s="354">
        <f t="shared" si="45"/>
        <v>2</v>
      </c>
      <c r="CV17" s="354">
        <f t="shared" si="46"/>
        <v>-2</v>
      </c>
      <c r="CW17" s="354">
        <f t="shared" si="47"/>
        <v>20</v>
      </c>
      <c r="CX17" s="354">
        <f t="shared" si="48"/>
        <v>0</v>
      </c>
      <c r="CY17" s="354">
        <f t="shared" si="49"/>
        <v>5</v>
      </c>
      <c r="CZ17" s="354">
        <f t="shared" si="50"/>
        <v>-2.6</v>
      </c>
      <c r="DA17" s="354">
        <f t="shared" si="51"/>
        <v>8</v>
      </c>
      <c r="DB17" s="354">
        <f t="shared" si="52"/>
        <v>0</v>
      </c>
      <c r="DC17" s="354">
        <f t="shared" si="53"/>
        <v>0</v>
      </c>
      <c r="DD17" s="354">
        <f t="shared" si="54"/>
        <v>0</v>
      </c>
      <c r="DE17" s="355">
        <f t="shared" si="55"/>
        <v>0</v>
      </c>
      <c r="DF17" s="353">
        <f t="shared" si="56"/>
        <v>19</v>
      </c>
      <c r="DG17" s="354">
        <f t="shared" ref="DG17:DH17" si="119">+DF17+CG17</f>
        <v>32</v>
      </c>
      <c r="DH17" s="354">
        <f t="shared" si="119"/>
        <v>39</v>
      </c>
      <c r="DI17" s="354">
        <f t="shared" si="58"/>
        <v>59</v>
      </c>
      <c r="DJ17" s="354">
        <f t="shared" si="59"/>
        <v>52</v>
      </c>
      <c r="DK17" s="354">
        <f t="shared" si="60"/>
        <v>79</v>
      </c>
      <c r="DL17" s="354">
        <f t="shared" si="61"/>
        <v>91</v>
      </c>
      <c r="DM17" s="354">
        <f t="shared" si="62"/>
        <v>104</v>
      </c>
      <c r="DN17" s="354">
        <f t="shared" si="63"/>
        <v>120</v>
      </c>
      <c r="DO17" s="354">
        <f t="shared" si="64"/>
        <v>120</v>
      </c>
      <c r="DP17" s="354">
        <f t="shared" si="65"/>
        <v>133</v>
      </c>
      <c r="DQ17" s="354">
        <f t="shared" si="66"/>
        <v>146</v>
      </c>
      <c r="DR17" s="354">
        <f t="shared" si="67"/>
        <v>146</v>
      </c>
      <c r="DS17" s="354">
        <f t="shared" si="68"/>
        <v>146</v>
      </c>
      <c r="DT17" s="354">
        <f t="shared" si="69"/>
        <v>161</v>
      </c>
      <c r="DU17" s="354">
        <f t="shared" si="70"/>
        <v>163</v>
      </c>
      <c r="DV17" s="354">
        <f t="shared" si="71"/>
        <v>161</v>
      </c>
      <c r="DW17" s="354">
        <f t="shared" si="72"/>
        <v>181</v>
      </c>
      <c r="DX17" s="354">
        <f t="shared" si="73"/>
        <v>181</v>
      </c>
      <c r="DY17" s="354">
        <f t="shared" si="74"/>
        <v>186</v>
      </c>
      <c r="DZ17" s="354">
        <f t="shared" si="75"/>
        <v>183.4</v>
      </c>
      <c r="EA17" s="354">
        <f t="shared" si="76"/>
        <v>191.4</v>
      </c>
      <c r="EB17" s="354">
        <f t="shared" si="77"/>
        <v>191.4</v>
      </c>
      <c r="EC17" s="354">
        <f t="shared" si="78"/>
        <v>191.4</v>
      </c>
      <c r="ED17" s="354">
        <f t="shared" si="79"/>
        <v>191.4</v>
      </c>
      <c r="EE17" s="355">
        <f t="shared" si="80"/>
        <v>191.4</v>
      </c>
      <c r="EF17" s="364">
        <f t="shared" si="81"/>
        <v>7</v>
      </c>
      <c r="EG17" s="365">
        <f t="shared" si="82"/>
        <v>10</v>
      </c>
      <c r="EH17" s="365">
        <f t="shared" si="83"/>
        <v>11</v>
      </c>
      <c r="EI17" s="365">
        <f t="shared" si="84"/>
        <v>9</v>
      </c>
      <c r="EJ17" s="365">
        <f t="shared" si="85"/>
        <v>13</v>
      </c>
      <c r="EK17" s="365">
        <f t="shared" si="86"/>
        <v>10</v>
      </c>
      <c r="EL17" s="365">
        <f t="shared" si="87"/>
        <v>9</v>
      </c>
      <c r="EM17" s="365">
        <f t="shared" si="88"/>
        <v>9</v>
      </c>
      <c r="EN17" s="365">
        <f t="shared" si="89"/>
        <v>9</v>
      </c>
      <c r="EO17" s="365">
        <f t="shared" si="90"/>
        <v>9</v>
      </c>
      <c r="EP17" s="365">
        <f t="shared" si="91"/>
        <v>8</v>
      </c>
      <c r="EQ17" s="365">
        <f t="shared" si="92"/>
        <v>9</v>
      </c>
      <c r="ER17" s="365">
        <f t="shared" si="93"/>
        <v>9</v>
      </c>
      <c r="ES17" s="365">
        <f t="shared" si="94"/>
        <v>9</v>
      </c>
      <c r="ET17" s="365">
        <f t="shared" si="95"/>
        <v>10</v>
      </c>
      <c r="EU17" s="365">
        <f t="shared" si="96"/>
        <v>10</v>
      </c>
      <c r="EV17" s="365">
        <f t="shared" si="97"/>
        <v>10</v>
      </c>
      <c r="EW17" s="365">
        <f t="shared" si="98"/>
        <v>9</v>
      </c>
      <c r="EX17" s="365">
        <f t="shared" si="99"/>
        <v>10</v>
      </c>
      <c r="EY17" s="365">
        <f t="shared" si="100"/>
        <v>10</v>
      </c>
      <c r="EZ17" s="365">
        <f t="shared" si="101"/>
        <v>10</v>
      </c>
      <c r="FA17" s="365">
        <f t="shared" si="102"/>
        <v>10</v>
      </c>
      <c r="FB17" s="365">
        <f t="shared" si="103"/>
        <v>12</v>
      </c>
      <c r="FC17" s="365">
        <f t="shared" si="104"/>
        <v>12</v>
      </c>
      <c r="FD17" s="365">
        <f t="shared" si="105"/>
        <v>12</v>
      </c>
      <c r="FE17" s="366">
        <f t="shared" si="106"/>
        <v>12</v>
      </c>
    </row>
    <row r="18" spans="1:161" x14ac:dyDescent="0.2">
      <c r="A18" s="119"/>
      <c r="B18" s="157">
        <f t="shared" si="29"/>
        <v>16</v>
      </c>
      <c r="C18" s="158" t="str">
        <f>'Club Champion'!C19</f>
        <v>McCOY, John</v>
      </c>
      <c r="D18" s="159" t="str">
        <f>'Club Champion'!D19</f>
        <v>(ENG)</v>
      </c>
      <c r="E18" s="359">
        <f>IF(ISNA(VLOOKUP($C18,Batting!$B$2:$M$85,3,FALSE)),0,(VLOOKUP($C18,Batting!$B$2:$M$85,3,FALSE)))</f>
        <v>5</v>
      </c>
      <c r="F18" s="364">
        <f>INDEX(Batting_data!B$2:B$100,MATCH($C18,Batting_data!$A$2:$A$100,0))</f>
        <v>0</v>
      </c>
      <c r="G18" s="365">
        <f>INDEX(Batting_data!C$2:C$100,MATCH($C18,Batting_data!$A$2:$A$100,0))</f>
        <v>14</v>
      </c>
      <c r="H18" s="365">
        <f>INDEX(Batting_data!D$2:D$100,MATCH($C18,Batting_data!$A$2:$A$100,0))</f>
        <v>14</v>
      </c>
      <c r="I18" s="365">
        <f>INDEX(Batting_data!E$2:E$100,MATCH($C18,Batting_data!$A$2:$A$100,0))</f>
        <v>0</v>
      </c>
      <c r="J18" s="365">
        <f>INDEX(Batting_data!F$2:F$100,MATCH($C18,Batting_data!$A$2:$A$100,0))</f>
        <v>0</v>
      </c>
      <c r="K18" s="365">
        <f>INDEX(Batting_data!G$2:G$100,MATCH($C18,Batting_data!$A$2:$A$100,0))</f>
        <v>0</v>
      </c>
      <c r="L18" s="365">
        <f>INDEX(Batting_data!H$2:H$100,MATCH($C18,Batting_data!$A$2:$A$100,0))</f>
        <v>0</v>
      </c>
      <c r="M18" s="365">
        <f>INDEX(Batting_data!I$2:I$100,MATCH($C18,Batting_data!$A$2:$A$100,0))</f>
        <v>0</v>
      </c>
      <c r="N18" s="365">
        <f>INDEX(Batting_data!J$2:J$100,MATCH($C18,Batting_data!$A$2:$A$100,0))</f>
        <v>0</v>
      </c>
      <c r="O18" s="365">
        <f>INDEX(Batting_data!K$2:K$100,MATCH($C18,Batting_data!$A$2:$A$100,0))</f>
        <v>0</v>
      </c>
      <c r="P18" s="365">
        <f>INDEX(Batting_data!L$2:L$100,MATCH($C18,Batting_data!$A$2:$A$100,0))</f>
        <v>-2</v>
      </c>
      <c r="Q18" s="365">
        <f>INDEX(Batting_data!M$2:M$100,MATCH($C18,Batting_data!$A$2:$A$100,0))</f>
        <v>-7</v>
      </c>
      <c r="R18" s="365">
        <f>INDEX(Batting_data!N$2:N$100,MATCH($C18,Batting_data!$A$2:$A$100,0))</f>
        <v>0</v>
      </c>
      <c r="S18" s="365">
        <f>INDEX(Batting_data!O$2:O$100,MATCH($C18,Batting_data!$A$2:$A$100,0))</f>
        <v>0</v>
      </c>
      <c r="T18" s="365">
        <f>INDEX(Batting_data!P$2:P$100,MATCH($C18,Batting_data!$A$2:$A$100,0))</f>
        <v>0</v>
      </c>
      <c r="U18" s="365">
        <f>INDEX(Batting_data!Q$2:Q$100,MATCH($C18,Batting_data!$A$2:$A$100,0))</f>
        <v>0</v>
      </c>
      <c r="V18" s="365">
        <f>INDEX(Batting_data!R$2:R$100,MATCH($C18,Batting_data!$A$2:$A$100,0))</f>
        <v>0</v>
      </c>
      <c r="W18" s="365">
        <f>INDEX(Batting_data!S$2:S$100,MATCH($C18,Batting_data!$A$2:$A$100,0))</f>
        <v>0</v>
      </c>
      <c r="X18" s="365">
        <f>INDEX(Batting_data!T$2:T$100,MATCH($C18,Batting_data!$A$2:$A$100,0))</f>
        <v>0</v>
      </c>
      <c r="Y18" s="365">
        <f>INDEX(Batting_data!U$2:U$100,MATCH($C18,Batting_data!$A$2:$A$100,0))</f>
        <v>0</v>
      </c>
      <c r="Z18" s="365">
        <f>INDEX(Batting_data!V$2:V$100,MATCH($C18,Batting_data!$A$2:$A$100,0))</f>
        <v>0</v>
      </c>
      <c r="AA18" s="365">
        <f>INDEX(Batting_data!W$2:W$100,MATCH($C18,Batting_data!$A$2:$A$100,0))</f>
        <v>0</v>
      </c>
      <c r="AB18" s="365">
        <f>INDEX(Batting_data!X$2:X$100,MATCH($C18,Batting_data!$A$2:$A$100,0))</f>
        <v>-7</v>
      </c>
      <c r="AC18" s="365">
        <f>INDEX(Batting_data!Y$2:Y$100,MATCH($C18,Batting_data!$A$2:$A$100,0))</f>
        <v>0</v>
      </c>
      <c r="AD18" s="365">
        <f>INDEX(Batting_data!Z$2:Z$100,MATCH($C18,Batting_data!$A$2:$A$100,0))</f>
        <v>0</v>
      </c>
      <c r="AE18" s="366">
        <f>INDEX(Batting_data!AA$2:AA$100,MATCH($C18,Batting_data!$A$2:$A$100,0))</f>
        <v>0</v>
      </c>
      <c r="AF18" s="353">
        <f>_xlfn.IFNA(INDEX(Bowling_data!B$2:B$100,MATCH($C18,Bowling_data!$A$2:$A$100,0)),0)</f>
        <v>0</v>
      </c>
      <c r="AG18" s="354">
        <f>_xlfn.IFNA(INDEX(Bowling_data!C$2:C$100,MATCH($C18,Bowling_data!$A$2:$A$100,0)),0)</f>
        <v>35.6</v>
      </c>
      <c r="AH18" s="354">
        <f>_xlfn.IFNA(INDEX(Bowling_data!D$2:D$100,MATCH($C18,Bowling_data!$A$2:$A$100,0)),0)</f>
        <v>-5.8</v>
      </c>
      <c r="AI18" s="354">
        <f>_xlfn.IFNA(INDEX(Bowling_data!E$2:E$100,MATCH($C18,Bowling_data!$A$2:$A$100,0)),0)</f>
        <v>0</v>
      </c>
      <c r="AJ18" s="354">
        <f>_xlfn.IFNA(INDEX(Bowling_data!F$2:F$100,MATCH($C18,Bowling_data!$A$2:$A$100,0)),0)</f>
        <v>0</v>
      </c>
      <c r="AK18" s="354">
        <f>_xlfn.IFNA(INDEX(Bowling_data!G$2:G$100,MATCH($C18,Bowling_data!$A$2:$A$100,0)),0)</f>
        <v>0</v>
      </c>
      <c r="AL18" s="354">
        <f>_xlfn.IFNA(INDEX(Bowling_data!H$2:H$100,MATCH($C18,Bowling_data!$A$2:$A$100,0)),0)</f>
        <v>0</v>
      </c>
      <c r="AM18" s="354">
        <f>_xlfn.IFNA(INDEX(Bowling_data!I$2:I$100,MATCH($C18,Bowling_data!$A$2:$A$100,0)),0)</f>
        <v>0</v>
      </c>
      <c r="AN18" s="354">
        <f>_xlfn.IFNA(INDEX(Bowling_data!J$2:J$100,MATCH($C18,Bowling_data!$A$2:$A$100,0)),0)</f>
        <v>0</v>
      </c>
      <c r="AO18" s="354">
        <f>_xlfn.IFNA(INDEX(Bowling_data!K$2:K$100,MATCH($C18,Bowling_data!$A$2:$A$100,0)),0)</f>
        <v>0</v>
      </c>
      <c r="AP18" s="354">
        <f>_xlfn.IFNA(INDEX(Bowling_data!L$2:L$100,MATCH($C18,Bowling_data!$A$2:$A$100,0)),0)</f>
        <v>-5.4</v>
      </c>
      <c r="AQ18" s="354">
        <f>_xlfn.IFNA(INDEX(Bowling_data!M$2:M$100,MATCH($C18,Bowling_data!$A$2:$A$100,0)),0)</f>
        <v>32</v>
      </c>
      <c r="AR18" s="354">
        <f>_xlfn.IFNA(INDEX(Bowling_data!N$2:N$100,MATCH($C18,Bowling_data!$A$2:$A$100,0)),0)</f>
        <v>0</v>
      </c>
      <c r="AS18" s="354">
        <f>_xlfn.IFNA(INDEX(Bowling_data!O$2:O$100,MATCH($C18,Bowling_data!$A$2:$A$100,0)),0)</f>
        <v>0</v>
      </c>
      <c r="AT18" s="354">
        <f>_xlfn.IFNA(INDEX(Bowling_data!P$2:P$100,MATCH($C18,Bowling_data!$A$2:$A$100,0)),0)</f>
        <v>0</v>
      </c>
      <c r="AU18" s="354">
        <f>_xlfn.IFNA(INDEX(Bowling_data!Q$2:Q$100,MATCH($C18,Bowling_data!$A$2:$A$100,0)),0)</f>
        <v>0</v>
      </c>
      <c r="AV18" s="354">
        <f>_xlfn.IFNA(INDEX(Bowling_data!R$2:R$100,MATCH($C18,Bowling_data!$A$2:$A$100,0)),0)</f>
        <v>0</v>
      </c>
      <c r="AW18" s="354">
        <f>_xlfn.IFNA(INDEX(Bowling_data!S$2:S$100,MATCH($C18,Bowling_data!$A$2:$A$100,0)),0)</f>
        <v>0</v>
      </c>
      <c r="AX18" s="354">
        <f>_xlfn.IFNA(INDEX(Bowling_data!T$2:T$100,MATCH($C18,Bowling_data!$A$2:$A$100,0)),0)</f>
        <v>0</v>
      </c>
      <c r="AY18" s="354">
        <f>_xlfn.IFNA(INDEX(Bowling_data!U$2:U$100,MATCH($C18,Bowling_data!$A$2:$A$100,0)),0)</f>
        <v>0</v>
      </c>
      <c r="AZ18" s="354">
        <f>_xlfn.IFNA(INDEX(Bowling_data!V$2:V$100,MATCH($C18,Bowling_data!$A$2:$A$100,0)),0)</f>
        <v>0</v>
      </c>
      <c r="BA18" s="354">
        <f>_xlfn.IFNA(INDEX(Bowling_data!W$2:W$100,MATCH($C18,Bowling_data!$A$2:$A$100,0)),0)</f>
        <v>0</v>
      </c>
      <c r="BB18" s="354">
        <f>_xlfn.IFNA(INDEX(Bowling_data!X$2:X$100,MATCH($C18,Bowling_data!$A$2:$A$100,0)),0)</f>
        <v>15</v>
      </c>
      <c r="BC18" s="354">
        <f>_xlfn.IFNA(INDEX(Bowling_data!Y$2:Y$100,MATCH($C18,Bowling_data!$A$2:$A$100,0)),0)</f>
        <v>0</v>
      </c>
      <c r="BD18" s="354">
        <f>_xlfn.IFNA(INDEX(Bowling_data!Z$2:Z$100,MATCH($C18,Bowling_data!$A$2:$A$100,0)),0)</f>
        <v>0</v>
      </c>
      <c r="BE18" s="354">
        <f>_xlfn.IFNA(INDEX(Bowling_data!AA$2:AA$100,MATCH($C18,Bowling_data!$A$2:$A$100,0)),0)</f>
        <v>0</v>
      </c>
      <c r="BF18" s="353">
        <f>_xlfn.IFNA(INDEX(Fielding_data!B$2:B$100,MATCH($C18,Fielding_data!$A$2:$A$100,0)),0)</f>
        <v>0</v>
      </c>
      <c r="BG18" s="354">
        <f>_xlfn.IFNA(INDEX(Fielding_data!C$2:C$100,MATCH($C18,Fielding_data!$A$2:$A$100,0)),0)</f>
        <v>0</v>
      </c>
      <c r="BH18" s="354">
        <f>_xlfn.IFNA(INDEX(Fielding_data!D$2:D$100,MATCH($C18,Fielding_data!$A$2:$A$100,0)),0)</f>
        <v>8</v>
      </c>
      <c r="BI18" s="354">
        <f>_xlfn.IFNA(INDEX(Fielding_data!E$2:E$100,MATCH($C18,Fielding_data!$A$2:$A$100,0)),0)</f>
        <v>0</v>
      </c>
      <c r="BJ18" s="354">
        <f>_xlfn.IFNA(INDEX(Fielding_data!F$2:F$100,MATCH($C18,Fielding_data!$A$2:$A$100,0)),0)</f>
        <v>0</v>
      </c>
      <c r="BK18" s="354">
        <f>_xlfn.IFNA(INDEX(Fielding_data!G$2:G$100,MATCH($C18,Fielding_data!$A$2:$A$100,0)),0)</f>
        <v>0</v>
      </c>
      <c r="BL18" s="354">
        <f>_xlfn.IFNA(INDEX(Fielding_data!H$2:H$100,MATCH($C18,Fielding_data!$A$2:$A$100,0)),0)</f>
        <v>0</v>
      </c>
      <c r="BM18" s="354">
        <f>_xlfn.IFNA(INDEX(Fielding_data!I$2:I$100,MATCH($C18,Fielding_data!$A$2:$A$100,0)),0)</f>
        <v>0</v>
      </c>
      <c r="BN18" s="354">
        <f>_xlfn.IFNA(INDEX(Fielding_data!J$2:J$100,MATCH($C18,Fielding_data!$A$2:$A$100,0)),0)</f>
        <v>0</v>
      </c>
      <c r="BO18" s="354">
        <f>_xlfn.IFNA(INDEX(Fielding_data!K$2:K$100,MATCH($C18,Fielding_data!$A$2:$A$100,0)),0)</f>
        <v>0</v>
      </c>
      <c r="BP18" s="354">
        <f>_xlfn.IFNA(INDEX(Fielding_data!L$2:L$100,MATCH($C18,Fielding_data!$A$2:$A$100,0)),0)</f>
        <v>8</v>
      </c>
      <c r="BQ18" s="354">
        <f>_xlfn.IFNA(INDEX(Fielding_data!M$2:M$100,MATCH($C18,Fielding_data!$A$2:$A$100,0)),0)</f>
        <v>8</v>
      </c>
      <c r="BR18" s="354">
        <f>_xlfn.IFNA(INDEX(Fielding_data!N$2:N$100,MATCH($C18,Fielding_data!$A$2:$A$100,0)),0)</f>
        <v>0</v>
      </c>
      <c r="BS18" s="354">
        <f>_xlfn.IFNA(INDEX(Fielding_data!O$2:O$100,MATCH($C18,Fielding_data!$A$2:$A$100,0)),0)</f>
        <v>0</v>
      </c>
      <c r="BT18" s="354">
        <f>_xlfn.IFNA(INDEX(Fielding_data!P$2:P$100,MATCH($C18,Fielding_data!$A$2:$A$100,0)),0)</f>
        <v>0</v>
      </c>
      <c r="BU18" s="354">
        <f>_xlfn.IFNA(INDEX(Fielding_data!Q$2:Q$100,MATCH($C18,Fielding_data!$A$2:$A$100,0)),0)</f>
        <v>0</v>
      </c>
      <c r="BV18" s="354">
        <f>_xlfn.IFNA(INDEX(Fielding_data!R$2:R$100,MATCH($C18,Fielding_data!$A$2:$A$100,0)),0)</f>
        <v>0</v>
      </c>
      <c r="BW18" s="354">
        <f>_xlfn.IFNA(INDEX(Fielding_data!S$2:S$100,MATCH($C18,Fielding_data!$A$2:$A$100,0)),0)</f>
        <v>0</v>
      </c>
      <c r="BX18" s="354">
        <f>_xlfn.IFNA(INDEX(Fielding_data!T$2:T$100,MATCH($C18,Fielding_data!$A$2:$A$100,0)),0)</f>
        <v>0</v>
      </c>
      <c r="BY18" s="354">
        <f>_xlfn.IFNA(INDEX(Fielding_data!U$2:U$100,MATCH($C18,Fielding_data!$A$2:$A$100,0)),0)</f>
        <v>0</v>
      </c>
      <c r="BZ18" s="354">
        <f>_xlfn.IFNA(INDEX(Fielding_data!V$2:V$100,MATCH($C18,Fielding_data!$A$2:$A$100,0)),0)</f>
        <v>0</v>
      </c>
      <c r="CA18" s="354">
        <f>_xlfn.IFNA(INDEX(Fielding_data!W$2:W$100,MATCH($C18,Fielding_data!$A$2:$A$100,0)),0)</f>
        <v>0</v>
      </c>
      <c r="CB18" s="354">
        <f>_xlfn.IFNA(INDEX(Fielding_data!X$2:X$100,MATCH($C18,Fielding_data!$A$2:$A$100,0)),0)</f>
        <v>0</v>
      </c>
      <c r="CC18" s="354">
        <f>_xlfn.IFNA(INDEX(Fielding_data!Y$2:Y$100,MATCH($C18,Fielding_data!$A$2:$A$100,0)),0)</f>
        <v>0</v>
      </c>
      <c r="CD18" s="354">
        <f>_xlfn.IFNA(INDEX(Fielding_data!Z$2:Z$100,MATCH($C18,Fielding_data!$A$2:$A$100,0)),0)</f>
        <v>0</v>
      </c>
      <c r="CE18" s="354">
        <f>_xlfn.IFNA(INDEX(Fielding_data!AA$2:AA$100,MATCH($C18,Fielding_data!$A$2:$A$100,0)),0)</f>
        <v>0</v>
      </c>
      <c r="CF18" s="353">
        <f t="shared" si="30"/>
        <v>0</v>
      </c>
      <c r="CG18" s="354">
        <f t="shared" si="31"/>
        <v>49.6</v>
      </c>
      <c r="CH18" s="354">
        <f t="shared" si="32"/>
        <v>16.2</v>
      </c>
      <c r="CI18" s="354">
        <f t="shared" si="33"/>
        <v>0</v>
      </c>
      <c r="CJ18" s="354">
        <f t="shared" si="34"/>
        <v>0</v>
      </c>
      <c r="CK18" s="354">
        <f t="shared" si="35"/>
        <v>0</v>
      </c>
      <c r="CL18" s="354">
        <f t="shared" si="36"/>
        <v>0</v>
      </c>
      <c r="CM18" s="354">
        <f t="shared" si="37"/>
        <v>0</v>
      </c>
      <c r="CN18" s="354">
        <f t="shared" si="38"/>
        <v>0</v>
      </c>
      <c r="CO18" s="354">
        <f t="shared" si="39"/>
        <v>0</v>
      </c>
      <c r="CP18" s="354">
        <f t="shared" si="40"/>
        <v>0.59999999999999964</v>
      </c>
      <c r="CQ18" s="354">
        <f t="shared" si="41"/>
        <v>33</v>
      </c>
      <c r="CR18" s="354">
        <f t="shared" si="42"/>
        <v>0</v>
      </c>
      <c r="CS18" s="354">
        <f t="shared" si="43"/>
        <v>0</v>
      </c>
      <c r="CT18" s="354">
        <f t="shared" si="44"/>
        <v>0</v>
      </c>
      <c r="CU18" s="354">
        <f t="shared" si="45"/>
        <v>0</v>
      </c>
      <c r="CV18" s="354">
        <f t="shared" si="46"/>
        <v>0</v>
      </c>
      <c r="CW18" s="354">
        <f t="shared" si="47"/>
        <v>0</v>
      </c>
      <c r="CX18" s="354">
        <f t="shared" si="48"/>
        <v>0</v>
      </c>
      <c r="CY18" s="354">
        <f t="shared" si="49"/>
        <v>0</v>
      </c>
      <c r="CZ18" s="354">
        <f t="shared" si="50"/>
        <v>0</v>
      </c>
      <c r="DA18" s="354">
        <f t="shared" si="51"/>
        <v>0</v>
      </c>
      <c r="DB18" s="354">
        <f t="shared" si="52"/>
        <v>8</v>
      </c>
      <c r="DC18" s="354">
        <f t="shared" si="53"/>
        <v>0</v>
      </c>
      <c r="DD18" s="354">
        <f t="shared" si="54"/>
        <v>0</v>
      </c>
      <c r="DE18" s="355">
        <f t="shared" si="55"/>
        <v>0</v>
      </c>
      <c r="DF18" s="353">
        <f t="shared" si="56"/>
        <v>0</v>
      </c>
      <c r="DG18" s="354">
        <f t="shared" ref="DG18:DH18" si="120">+DF18+CG18</f>
        <v>49.6</v>
      </c>
      <c r="DH18" s="354">
        <f t="shared" si="120"/>
        <v>65.8</v>
      </c>
      <c r="DI18" s="354">
        <f t="shared" si="58"/>
        <v>65.8</v>
      </c>
      <c r="DJ18" s="354">
        <f t="shared" si="59"/>
        <v>65.8</v>
      </c>
      <c r="DK18" s="354">
        <f t="shared" si="60"/>
        <v>65.8</v>
      </c>
      <c r="DL18" s="354">
        <f t="shared" si="61"/>
        <v>65.8</v>
      </c>
      <c r="DM18" s="354">
        <f t="shared" si="62"/>
        <v>65.8</v>
      </c>
      <c r="DN18" s="354">
        <f t="shared" si="63"/>
        <v>65.8</v>
      </c>
      <c r="DO18" s="354">
        <f t="shared" si="64"/>
        <v>65.8</v>
      </c>
      <c r="DP18" s="354">
        <f t="shared" si="65"/>
        <v>66.399999999999991</v>
      </c>
      <c r="DQ18" s="354">
        <f t="shared" si="66"/>
        <v>99.399999999999991</v>
      </c>
      <c r="DR18" s="354">
        <f t="shared" si="67"/>
        <v>99.399999999999991</v>
      </c>
      <c r="DS18" s="354">
        <f t="shared" si="68"/>
        <v>99.399999999999991</v>
      </c>
      <c r="DT18" s="354">
        <f t="shared" si="69"/>
        <v>99.399999999999991</v>
      </c>
      <c r="DU18" s="354">
        <f t="shared" si="70"/>
        <v>99.399999999999991</v>
      </c>
      <c r="DV18" s="354">
        <f t="shared" si="71"/>
        <v>99.399999999999991</v>
      </c>
      <c r="DW18" s="354">
        <f t="shared" si="72"/>
        <v>99.399999999999991</v>
      </c>
      <c r="DX18" s="354">
        <f t="shared" si="73"/>
        <v>99.399999999999991</v>
      </c>
      <c r="DY18" s="354">
        <f t="shared" si="74"/>
        <v>99.399999999999991</v>
      </c>
      <c r="DZ18" s="354">
        <f t="shared" si="75"/>
        <v>99.399999999999991</v>
      </c>
      <c r="EA18" s="354">
        <f t="shared" si="76"/>
        <v>99.399999999999991</v>
      </c>
      <c r="EB18" s="354">
        <f t="shared" si="77"/>
        <v>107.39999999999999</v>
      </c>
      <c r="EC18" s="354">
        <f t="shared" si="78"/>
        <v>107.39999999999999</v>
      </c>
      <c r="ED18" s="354">
        <f t="shared" si="79"/>
        <v>107.39999999999999</v>
      </c>
      <c r="EE18" s="355">
        <f t="shared" si="80"/>
        <v>107.39999999999999</v>
      </c>
      <c r="EF18" s="364" t="str">
        <f t="shared" si="81"/>
        <v>-</v>
      </c>
      <c r="EG18" s="365">
        <f t="shared" si="82"/>
        <v>5</v>
      </c>
      <c r="EH18" s="365">
        <f t="shared" si="83"/>
        <v>5</v>
      </c>
      <c r="EI18" s="365">
        <f t="shared" si="84"/>
        <v>8</v>
      </c>
      <c r="EJ18" s="365">
        <f t="shared" si="85"/>
        <v>10</v>
      </c>
      <c r="EK18" s="365">
        <f t="shared" si="86"/>
        <v>13</v>
      </c>
      <c r="EL18" s="365">
        <f t="shared" si="87"/>
        <v>13</v>
      </c>
      <c r="EM18" s="365">
        <f t="shared" si="88"/>
        <v>13</v>
      </c>
      <c r="EN18" s="365">
        <f t="shared" si="89"/>
        <v>14</v>
      </c>
      <c r="EO18" s="365">
        <f t="shared" si="90"/>
        <v>16</v>
      </c>
      <c r="EP18" s="365">
        <f t="shared" si="91"/>
        <v>19</v>
      </c>
      <c r="EQ18" s="365">
        <f t="shared" si="92"/>
        <v>12</v>
      </c>
      <c r="ER18" s="365">
        <f t="shared" si="93"/>
        <v>12</v>
      </c>
      <c r="ES18" s="365">
        <f t="shared" si="94"/>
        <v>12</v>
      </c>
      <c r="ET18" s="365">
        <f t="shared" si="95"/>
        <v>14</v>
      </c>
      <c r="EU18" s="365">
        <f t="shared" si="96"/>
        <v>14</v>
      </c>
      <c r="EV18" s="365">
        <f t="shared" si="97"/>
        <v>15</v>
      </c>
      <c r="EW18" s="365">
        <f t="shared" si="98"/>
        <v>15</v>
      </c>
      <c r="EX18" s="365">
        <f t="shared" si="99"/>
        <v>16</v>
      </c>
      <c r="EY18" s="365">
        <f t="shared" si="100"/>
        <v>16</v>
      </c>
      <c r="EZ18" s="365">
        <f t="shared" si="101"/>
        <v>16</v>
      </c>
      <c r="FA18" s="365">
        <f t="shared" si="102"/>
        <v>16</v>
      </c>
      <c r="FB18" s="365">
        <f t="shared" si="103"/>
        <v>16</v>
      </c>
      <c r="FC18" s="365">
        <f t="shared" si="104"/>
        <v>16</v>
      </c>
      <c r="FD18" s="365">
        <f t="shared" si="105"/>
        <v>16</v>
      </c>
      <c r="FE18" s="366">
        <f t="shared" si="106"/>
        <v>16</v>
      </c>
    </row>
    <row r="19" spans="1:161" x14ac:dyDescent="0.2">
      <c r="A19" s="119"/>
      <c r="B19" s="157">
        <f t="shared" si="29"/>
        <v>17</v>
      </c>
      <c r="C19" s="158" t="str">
        <f>'Club Champion'!C20</f>
        <v>MAINI, Rohan</v>
      </c>
      <c r="D19" s="159" t="str">
        <f>'Club Champion'!D20</f>
        <v>(IND)</v>
      </c>
      <c r="E19" s="359">
        <f>IF(ISNA(VLOOKUP($C19,Batting!$B$2:$M$85,3,FALSE)),0,(VLOOKUP($C19,Batting!$B$2:$M$85,3,FALSE)))</f>
        <v>5</v>
      </c>
      <c r="F19" s="364">
        <f>INDEX(Batting_data!B$2:B$100,MATCH($C19,Batting_data!$A$2:$A$100,0))</f>
        <v>0</v>
      </c>
      <c r="G19" s="365">
        <f>INDEX(Batting_data!C$2:C$100,MATCH($C19,Batting_data!$A$2:$A$100,0))</f>
        <v>18</v>
      </c>
      <c r="H19" s="365">
        <f>INDEX(Batting_data!D$2:D$100,MATCH($C19,Batting_data!$A$2:$A$100,0))</f>
        <v>0</v>
      </c>
      <c r="I19" s="365">
        <f>INDEX(Batting_data!E$2:E$100,MATCH($C19,Batting_data!$A$2:$A$100,0))</f>
        <v>0</v>
      </c>
      <c r="J19" s="365">
        <f>INDEX(Batting_data!F$2:F$100,MATCH($C19,Batting_data!$A$2:$A$100,0))</f>
        <v>-7</v>
      </c>
      <c r="K19" s="365">
        <f>INDEX(Batting_data!G$2:G$100,MATCH($C19,Batting_data!$A$2:$A$100,0))</f>
        <v>0</v>
      </c>
      <c r="L19" s="365">
        <f>INDEX(Batting_data!H$2:H$100,MATCH($C19,Batting_data!$A$2:$A$100,0))</f>
        <v>0</v>
      </c>
      <c r="M19" s="365">
        <f>INDEX(Batting_data!I$2:I$100,MATCH($C19,Batting_data!$A$2:$A$100,0))</f>
        <v>0</v>
      </c>
      <c r="N19" s="365">
        <f>INDEX(Batting_data!J$2:J$100,MATCH($C19,Batting_data!$A$2:$A$100,0))</f>
        <v>0</v>
      </c>
      <c r="O19" s="365">
        <f>INDEX(Batting_data!K$2:K$100,MATCH($C19,Batting_data!$A$2:$A$100,0))</f>
        <v>0</v>
      </c>
      <c r="P19" s="365">
        <f>INDEX(Batting_data!L$2:L$100,MATCH($C19,Batting_data!$A$2:$A$100,0))</f>
        <v>19</v>
      </c>
      <c r="Q19" s="365">
        <f>INDEX(Batting_data!M$2:M$100,MATCH($C19,Batting_data!$A$2:$A$100,0))</f>
        <v>7</v>
      </c>
      <c r="R19" s="365">
        <f>INDEX(Batting_data!N$2:N$100,MATCH($C19,Batting_data!$A$2:$A$100,0))</f>
        <v>0</v>
      </c>
      <c r="S19" s="365">
        <f>INDEX(Batting_data!O$2:O$100,MATCH($C19,Batting_data!$A$2:$A$100,0))</f>
        <v>0</v>
      </c>
      <c r="T19" s="365">
        <f>INDEX(Batting_data!P$2:P$100,MATCH($C19,Batting_data!$A$2:$A$100,0))</f>
        <v>0</v>
      </c>
      <c r="U19" s="365">
        <f>INDEX(Batting_data!Q$2:Q$100,MATCH($C19,Batting_data!$A$2:$A$100,0))</f>
        <v>0</v>
      </c>
      <c r="V19" s="365">
        <f>INDEX(Batting_data!R$2:R$100,MATCH($C19,Batting_data!$A$2:$A$100,0))</f>
        <v>0</v>
      </c>
      <c r="W19" s="365">
        <f>INDEX(Batting_data!S$2:S$100,MATCH($C19,Batting_data!$A$2:$A$100,0))</f>
        <v>0</v>
      </c>
      <c r="X19" s="365">
        <f>INDEX(Batting_data!T$2:T$100,MATCH($C19,Batting_data!$A$2:$A$100,0))</f>
        <v>0</v>
      </c>
      <c r="Y19" s="365">
        <f>INDEX(Batting_data!U$2:U$100,MATCH($C19,Batting_data!$A$2:$A$100,0))</f>
        <v>0</v>
      </c>
      <c r="Z19" s="365">
        <f>INDEX(Batting_data!V$2:V$100,MATCH($C19,Batting_data!$A$2:$A$100,0))</f>
        <v>0</v>
      </c>
      <c r="AA19" s="365">
        <f>INDEX(Batting_data!W$2:W$100,MATCH($C19,Batting_data!$A$2:$A$100,0))</f>
        <v>0</v>
      </c>
      <c r="AB19" s="365">
        <f>INDEX(Batting_data!X$2:X$100,MATCH($C19,Batting_data!$A$2:$A$100,0))</f>
        <v>0</v>
      </c>
      <c r="AC19" s="365">
        <f>INDEX(Batting_data!Y$2:Y$100,MATCH($C19,Batting_data!$A$2:$A$100,0))</f>
        <v>0</v>
      </c>
      <c r="AD19" s="365">
        <f>INDEX(Batting_data!Z$2:Z$100,MATCH($C19,Batting_data!$A$2:$A$100,0))</f>
        <v>0</v>
      </c>
      <c r="AE19" s="366">
        <f>INDEX(Batting_data!AA$2:AA$100,MATCH($C19,Batting_data!$A$2:$A$100,0))</f>
        <v>0</v>
      </c>
      <c r="AF19" s="353">
        <f>_xlfn.IFNA(INDEX(Bowling_data!B$2:B$100,MATCH($C19,Bowling_data!$A$2:$A$100,0)),0)</f>
        <v>0</v>
      </c>
      <c r="AG19" s="354">
        <f>_xlfn.IFNA(INDEX(Bowling_data!C$2:C$100,MATCH($C19,Bowling_data!$A$2:$A$100,0)),0)</f>
        <v>-4.2</v>
      </c>
      <c r="AH19" s="354">
        <f>_xlfn.IFNA(INDEX(Bowling_data!D$2:D$100,MATCH($C19,Bowling_data!$A$2:$A$100,0)),0)</f>
        <v>0</v>
      </c>
      <c r="AI19" s="354">
        <f>_xlfn.IFNA(INDEX(Bowling_data!E$2:E$100,MATCH($C19,Bowling_data!$A$2:$A$100,0)),0)</f>
        <v>19.2</v>
      </c>
      <c r="AJ19" s="354">
        <f>_xlfn.IFNA(INDEX(Bowling_data!F$2:F$100,MATCH($C19,Bowling_data!$A$2:$A$100,0)),0)</f>
        <v>35.799999999999997</v>
      </c>
      <c r="AK19" s="354">
        <f>_xlfn.IFNA(INDEX(Bowling_data!G$2:G$100,MATCH($C19,Bowling_data!$A$2:$A$100,0)),0)</f>
        <v>0</v>
      </c>
      <c r="AL19" s="354">
        <f>_xlfn.IFNA(INDEX(Bowling_data!H$2:H$100,MATCH($C19,Bowling_data!$A$2:$A$100,0)),0)</f>
        <v>0</v>
      </c>
      <c r="AM19" s="354">
        <f>_xlfn.IFNA(INDEX(Bowling_data!I$2:I$100,MATCH($C19,Bowling_data!$A$2:$A$100,0)),0)</f>
        <v>0</v>
      </c>
      <c r="AN19" s="354">
        <f>_xlfn.IFNA(INDEX(Bowling_data!J$2:J$100,MATCH($C19,Bowling_data!$A$2:$A$100,0)),0)</f>
        <v>0</v>
      </c>
      <c r="AO19" s="354">
        <f>_xlfn.IFNA(INDEX(Bowling_data!K$2:K$100,MATCH($C19,Bowling_data!$A$2:$A$100,0)),0)</f>
        <v>0</v>
      </c>
      <c r="AP19" s="354">
        <f>_xlfn.IFNA(INDEX(Bowling_data!L$2:L$100,MATCH($C19,Bowling_data!$A$2:$A$100,0)),0)</f>
        <v>13.4</v>
      </c>
      <c r="AQ19" s="354">
        <f>_xlfn.IFNA(INDEX(Bowling_data!M$2:M$100,MATCH($C19,Bowling_data!$A$2:$A$100,0)),0)</f>
        <v>-5.4</v>
      </c>
      <c r="AR19" s="354">
        <f>_xlfn.IFNA(INDEX(Bowling_data!N$2:N$100,MATCH($C19,Bowling_data!$A$2:$A$100,0)),0)</f>
        <v>0</v>
      </c>
      <c r="AS19" s="354">
        <f>_xlfn.IFNA(INDEX(Bowling_data!O$2:O$100,MATCH($C19,Bowling_data!$A$2:$A$100,0)),0)</f>
        <v>0</v>
      </c>
      <c r="AT19" s="354">
        <f>_xlfn.IFNA(INDEX(Bowling_data!P$2:P$100,MATCH($C19,Bowling_data!$A$2:$A$100,0)),0)</f>
        <v>0</v>
      </c>
      <c r="AU19" s="354">
        <f>_xlfn.IFNA(INDEX(Bowling_data!Q$2:Q$100,MATCH($C19,Bowling_data!$A$2:$A$100,0)),0)</f>
        <v>0</v>
      </c>
      <c r="AV19" s="354">
        <f>_xlfn.IFNA(INDEX(Bowling_data!R$2:R$100,MATCH($C19,Bowling_data!$A$2:$A$100,0)),0)</f>
        <v>0</v>
      </c>
      <c r="AW19" s="354">
        <f>_xlfn.IFNA(INDEX(Bowling_data!S$2:S$100,MATCH($C19,Bowling_data!$A$2:$A$100,0)),0)</f>
        <v>0</v>
      </c>
      <c r="AX19" s="354">
        <f>_xlfn.IFNA(INDEX(Bowling_data!T$2:T$100,MATCH($C19,Bowling_data!$A$2:$A$100,0)),0)</f>
        <v>0</v>
      </c>
      <c r="AY19" s="354">
        <f>_xlfn.IFNA(INDEX(Bowling_data!U$2:U$100,MATCH($C19,Bowling_data!$A$2:$A$100,0)),0)</f>
        <v>0</v>
      </c>
      <c r="AZ19" s="354">
        <f>_xlfn.IFNA(INDEX(Bowling_data!V$2:V$100,MATCH($C19,Bowling_data!$A$2:$A$100,0)),0)</f>
        <v>0</v>
      </c>
      <c r="BA19" s="354">
        <f>_xlfn.IFNA(INDEX(Bowling_data!W$2:W$100,MATCH($C19,Bowling_data!$A$2:$A$100,0)),0)</f>
        <v>0</v>
      </c>
      <c r="BB19" s="354">
        <f>_xlfn.IFNA(INDEX(Bowling_data!X$2:X$100,MATCH($C19,Bowling_data!$A$2:$A$100,0)),0)</f>
        <v>0</v>
      </c>
      <c r="BC19" s="354">
        <f>_xlfn.IFNA(INDEX(Bowling_data!Y$2:Y$100,MATCH($C19,Bowling_data!$A$2:$A$100,0)),0)</f>
        <v>0</v>
      </c>
      <c r="BD19" s="354">
        <f>_xlfn.IFNA(INDEX(Bowling_data!Z$2:Z$100,MATCH($C19,Bowling_data!$A$2:$A$100,0)),0)</f>
        <v>0</v>
      </c>
      <c r="BE19" s="354">
        <f>_xlfn.IFNA(INDEX(Bowling_data!AA$2:AA$100,MATCH($C19,Bowling_data!$A$2:$A$100,0)),0)</f>
        <v>0</v>
      </c>
      <c r="BF19" s="353">
        <f>_xlfn.IFNA(INDEX(Fielding_data!B$2:B$100,MATCH($C19,Fielding_data!$A$2:$A$100,0)),0)</f>
        <v>0</v>
      </c>
      <c r="BG19" s="354">
        <f>_xlfn.IFNA(INDEX(Fielding_data!C$2:C$100,MATCH($C19,Fielding_data!$A$2:$A$100,0)),0)</f>
        <v>0</v>
      </c>
      <c r="BH19" s="354">
        <f>_xlfn.IFNA(INDEX(Fielding_data!D$2:D$100,MATCH($C19,Fielding_data!$A$2:$A$100,0)),0)</f>
        <v>0</v>
      </c>
      <c r="BI19" s="354">
        <f>_xlfn.IFNA(INDEX(Fielding_data!E$2:E$100,MATCH($C19,Fielding_data!$A$2:$A$100,0)),0)</f>
        <v>0</v>
      </c>
      <c r="BJ19" s="354">
        <f>_xlfn.IFNA(INDEX(Fielding_data!F$2:F$100,MATCH($C19,Fielding_data!$A$2:$A$100,0)),0)</f>
        <v>0</v>
      </c>
      <c r="BK19" s="354">
        <f>_xlfn.IFNA(INDEX(Fielding_data!G$2:G$100,MATCH($C19,Fielding_data!$A$2:$A$100,0)),0)</f>
        <v>0</v>
      </c>
      <c r="BL19" s="354">
        <f>_xlfn.IFNA(INDEX(Fielding_data!H$2:H$100,MATCH($C19,Fielding_data!$A$2:$A$100,0)),0)</f>
        <v>0</v>
      </c>
      <c r="BM19" s="354">
        <f>_xlfn.IFNA(INDEX(Fielding_data!I$2:I$100,MATCH($C19,Fielding_data!$A$2:$A$100,0)),0)</f>
        <v>0</v>
      </c>
      <c r="BN19" s="354">
        <f>_xlfn.IFNA(INDEX(Fielding_data!J$2:J$100,MATCH($C19,Fielding_data!$A$2:$A$100,0)),0)</f>
        <v>0</v>
      </c>
      <c r="BO19" s="354">
        <f>_xlfn.IFNA(INDEX(Fielding_data!K$2:K$100,MATCH($C19,Fielding_data!$A$2:$A$100,0)),0)</f>
        <v>0</v>
      </c>
      <c r="BP19" s="354">
        <f>_xlfn.IFNA(INDEX(Fielding_data!L$2:L$100,MATCH($C19,Fielding_data!$A$2:$A$100,0)),0)</f>
        <v>0</v>
      </c>
      <c r="BQ19" s="354">
        <f>_xlfn.IFNA(INDEX(Fielding_data!M$2:M$100,MATCH($C19,Fielding_data!$A$2:$A$100,0)),0)</f>
        <v>0</v>
      </c>
      <c r="BR19" s="354">
        <f>_xlfn.IFNA(INDEX(Fielding_data!N$2:N$100,MATCH($C19,Fielding_data!$A$2:$A$100,0)),0)</f>
        <v>0</v>
      </c>
      <c r="BS19" s="354">
        <f>_xlfn.IFNA(INDEX(Fielding_data!O$2:O$100,MATCH($C19,Fielding_data!$A$2:$A$100,0)),0)</f>
        <v>0</v>
      </c>
      <c r="BT19" s="354">
        <f>_xlfn.IFNA(INDEX(Fielding_data!P$2:P$100,MATCH($C19,Fielding_data!$A$2:$A$100,0)),0)</f>
        <v>0</v>
      </c>
      <c r="BU19" s="354">
        <f>_xlfn.IFNA(INDEX(Fielding_data!Q$2:Q$100,MATCH($C19,Fielding_data!$A$2:$A$100,0)),0)</f>
        <v>0</v>
      </c>
      <c r="BV19" s="354">
        <f>_xlfn.IFNA(INDEX(Fielding_data!R$2:R$100,MATCH($C19,Fielding_data!$A$2:$A$100,0)),0)</f>
        <v>0</v>
      </c>
      <c r="BW19" s="354">
        <f>_xlfn.IFNA(INDEX(Fielding_data!S$2:S$100,MATCH($C19,Fielding_data!$A$2:$A$100,0)),0)</f>
        <v>0</v>
      </c>
      <c r="BX19" s="354">
        <f>_xlfn.IFNA(INDEX(Fielding_data!T$2:T$100,MATCH($C19,Fielding_data!$A$2:$A$100,0)),0)</f>
        <v>0</v>
      </c>
      <c r="BY19" s="354">
        <f>_xlfn.IFNA(INDEX(Fielding_data!U$2:U$100,MATCH($C19,Fielding_data!$A$2:$A$100,0)),0)</f>
        <v>0</v>
      </c>
      <c r="BZ19" s="354">
        <f>_xlfn.IFNA(INDEX(Fielding_data!V$2:V$100,MATCH($C19,Fielding_data!$A$2:$A$100,0)),0)</f>
        <v>0</v>
      </c>
      <c r="CA19" s="354">
        <f>_xlfn.IFNA(INDEX(Fielding_data!W$2:W$100,MATCH($C19,Fielding_data!$A$2:$A$100,0)),0)</f>
        <v>0</v>
      </c>
      <c r="CB19" s="354">
        <f>_xlfn.IFNA(INDEX(Fielding_data!X$2:X$100,MATCH($C19,Fielding_data!$A$2:$A$100,0)),0)</f>
        <v>0</v>
      </c>
      <c r="CC19" s="354">
        <f>_xlfn.IFNA(INDEX(Fielding_data!Y$2:Y$100,MATCH($C19,Fielding_data!$A$2:$A$100,0)),0)</f>
        <v>0</v>
      </c>
      <c r="CD19" s="354">
        <f>_xlfn.IFNA(INDEX(Fielding_data!Z$2:Z$100,MATCH($C19,Fielding_data!$A$2:$A$100,0)),0)</f>
        <v>0</v>
      </c>
      <c r="CE19" s="354">
        <f>_xlfn.IFNA(INDEX(Fielding_data!AA$2:AA$100,MATCH($C19,Fielding_data!$A$2:$A$100,0)),0)</f>
        <v>0</v>
      </c>
      <c r="CF19" s="353">
        <f t="shared" si="30"/>
        <v>0</v>
      </c>
      <c r="CG19" s="354">
        <f t="shared" si="31"/>
        <v>13.8</v>
      </c>
      <c r="CH19" s="354">
        <f t="shared" si="32"/>
        <v>0</v>
      </c>
      <c r="CI19" s="354">
        <f t="shared" si="33"/>
        <v>19.2</v>
      </c>
      <c r="CJ19" s="354">
        <f t="shared" si="34"/>
        <v>28.799999999999997</v>
      </c>
      <c r="CK19" s="354">
        <f t="shared" si="35"/>
        <v>0</v>
      </c>
      <c r="CL19" s="354">
        <f t="shared" si="36"/>
        <v>0</v>
      </c>
      <c r="CM19" s="354">
        <f t="shared" si="37"/>
        <v>0</v>
      </c>
      <c r="CN19" s="354">
        <f t="shared" si="38"/>
        <v>0</v>
      </c>
      <c r="CO19" s="354">
        <f t="shared" si="39"/>
        <v>0</v>
      </c>
      <c r="CP19" s="354">
        <f t="shared" si="40"/>
        <v>32.4</v>
      </c>
      <c r="CQ19" s="354">
        <f t="shared" si="41"/>
        <v>1.5999999999999996</v>
      </c>
      <c r="CR19" s="354">
        <f t="shared" si="42"/>
        <v>0</v>
      </c>
      <c r="CS19" s="354">
        <f t="shared" si="43"/>
        <v>0</v>
      </c>
      <c r="CT19" s="354">
        <f t="shared" si="44"/>
        <v>0</v>
      </c>
      <c r="CU19" s="354">
        <f t="shared" si="45"/>
        <v>0</v>
      </c>
      <c r="CV19" s="354">
        <f t="shared" si="46"/>
        <v>0</v>
      </c>
      <c r="CW19" s="354">
        <f t="shared" si="47"/>
        <v>0</v>
      </c>
      <c r="CX19" s="354">
        <f t="shared" si="48"/>
        <v>0</v>
      </c>
      <c r="CY19" s="354">
        <f t="shared" si="49"/>
        <v>0</v>
      </c>
      <c r="CZ19" s="354">
        <f t="shared" si="50"/>
        <v>0</v>
      </c>
      <c r="DA19" s="354">
        <f t="shared" si="51"/>
        <v>0</v>
      </c>
      <c r="DB19" s="354">
        <f t="shared" si="52"/>
        <v>0</v>
      </c>
      <c r="DC19" s="354">
        <f t="shared" si="53"/>
        <v>0</v>
      </c>
      <c r="DD19" s="354">
        <f t="shared" si="54"/>
        <v>0</v>
      </c>
      <c r="DE19" s="355">
        <f t="shared" si="55"/>
        <v>0</v>
      </c>
      <c r="DF19" s="353">
        <f t="shared" si="56"/>
        <v>0</v>
      </c>
      <c r="DG19" s="354">
        <f t="shared" ref="DG19:DH19" si="121">+DF19+CG19</f>
        <v>13.8</v>
      </c>
      <c r="DH19" s="354">
        <f t="shared" si="121"/>
        <v>13.8</v>
      </c>
      <c r="DI19" s="354">
        <f t="shared" si="58"/>
        <v>33</v>
      </c>
      <c r="DJ19" s="354">
        <f t="shared" si="59"/>
        <v>61.8</v>
      </c>
      <c r="DK19" s="354">
        <f t="shared" si="60"/>
        <v>61.8</v>
      </c>
      <c r="DL19" s="354">
        <f t="shared" si="61"/>
        <v>61.8</v>
      </c>
      <c r="DM19" s="354">
        <f t="shared" si="62"/>
        <v>61.8</v>
      </c>
      <c r="DN19" s="354">
        <f t="shared" si="63"/>
        <v>61.8</v>
      </c>
      <c r="DO19" s="354">
        <f t="shared" si="64"/>
        <v>61.8</v>
      </c>
      <c r="DP19" s="354">
        <f t="shared" si="65"/>
        <v>94.199999999999989</v>
      </c>
      <c r="DQ19" s="354">
        <f t="shared" si="66"/>
        <v>95.799999999999983</v>
      </c>
      <c r="DR19" s="354">
        <f t="shared" si="67"/>
        <v>95.799999999999983</v>
      </c>
      <c r="DS19" s="354">
        <f t="shared" si="68"/>
        <v>95.799999999999983</v>
      </c>
      <c r="DT19" s="354">
        <f t="shared" si="69"/>
        <v>95.799999999999983</v>
      </c>
      <c r="DU19" s="354">
        <f t="shared" si="70"/>
        <v>95.799999999999983</v>
      </c>
      <c r="DV19" s="354">
        <f t="shared" si="71"/>
        <v>95.799999999999983</v>
      </c>
      <c r="DW19" s="354">
        <f t="shared" si="72"/>
        <v>95.799999999999983</v>
      </c>
      <c r="DX19" s="354">
        <f t="shared" si="73"/>
        <v>95.799999999999983</v>
      </c>
      <c r="DY19" s="354">
        <f t="shared" si="74"/>
        <v>95.799999999999983</v>
      </c>
      <c r="DZ19" s="354">
        <f t="shared" si="75"/>
        <v>95.799999999999983</v>
      </c>
      <c r="EA19" s="354">
        <f t="shared" si="76"/>
        <v>95.799999999999983</v>
      </c>
      <c r="EB19" s="354">
        <f t="shared" si="77"/>
        <v>95.799999999999983</v>
      </c>
      <c r="EC19" s="354">
        <f t="shared" si="78"/>
        <v>95.799999999999983</v>
      </c>
      <c r="ED19" s="354">
        <f t="shared" si="79"/>
        <v>95.799999999999983</v>
      </c>
      <c r="EE19" s="355">
        <f t="shared" si="80"/>
        <v>95.799999999999983</v>
      </c>
      <c r="EF19" s="364" t="str">
        <f t="shared" si="81"/>
        <v>-</v>
      </c>
      <c r="EG19" s="365">
        <f t="shared" si="82"/>
        <v>13</v>
      </c>
      <c r="EH19" s="365">
        <f t="shared" si="83"/>
        <v>16</v>
      </c>
      <c r="EI19" s="365">
        <f t="shared" si="84"/>
        <v>15</v>
      </c>
      <c r="EJ19" s="365">
        <f t="shared" si="85"/>
        <v>11</v>
      </c>
      <c r="EK19" s="365">
        <f t="shared" si="86"/>
        <v>14</v>
      </c>
      <c r="EL19" s="365">
        <f t="shared" si="87"/>
        <v>14</v>
      </c>
      <c r="EM19" s="365">
        <f t="shared" si="88"/>
        <v>14</v>
      </c>
      <c r="EN19" s="365">
        <f t="shared" si="89"/>
        <v>15</v>
      </c>
      <c r="EO19" s="365">
        <f t="shared" si="90"/>
        <v>17</v>
      </c>
      <c r="EP19" s="365">
        <f t="shared" si="91"/>
        <v>12</v>
      </c>
      <c r="EQ19" s="365">
        <f t="shared" si="92"/>
        <v>13</v>
      </c>
      <c r="ER19" s="365">
        <f t="shared" si="93"/>
        <v>14</v>
      </c>
      <c r="ES19" s="365">
        <f t="shared" si="94"/>
        <v>14</v>
      </c>
      <c r="ET19" s="365">
        <f t="shared" si="95"/>
        <v>15</v>
      </c>
      <c r="EU19" s="365">
        <f t="shared" si="96"/>
        <v>15</v>
      </c>
      <c r="EV19" s="365">
        <f t="shared" si="97"/>
        <v>16</v>
      </c>
      <c r="EW19" s="365">
        <f t="shared" si="98"/>
        <v>16</v>
      </c>
      <c r="EX19" s="365">
        <f t="shared" si="99"/>
        <v>17</v>
      </c>
      <c r="EY19" s="365">
        <f t="shared" si="100"/>
        <v>17</v>
      </c>
      <c r="EZ19" s="365">
        <f t="shared" si="101"/>
        <v>17</v>
      </c>
      <c r="FA19" s="365">
        <f t="shared" si="102"/>
        <v>17</v>
      </c>
      <c r="FB19" s="365">
        <f t="shared" si="103"/>
        <v>17</v>
      </c>
      <c r="FC19" s="365">
        <f t="shared" si="104"/>
        <v>17</v>
      </c>
      <c r="FD19" s="365">
        <f t="shared" si="105"/>
        <v>17</v>
      </c>
      <c r="FE19" s="366">
        <f t="shared" si="106"/>
        <v>17</v>
      </c>
    </row>
    <row r="20" spans="1:161" x14ac:dyDescent="0.2">
      <c r="A20" s="119"/>
      <c r="B20" s="157">
        <f t="shared" si="29"/>
        <v>18</v>
      </c>
      <c r="C20" s="158" t="str">
        <f>'Club Champion'!C21</f>
        <v>HAAG, Mitch</v>
      </c>
      <c r="D20" s="159" t="str">
        <f>'Club Champion'!D21</f>
        <v>(AUS)</v>
      </c>
      <c r="E20" s="359">
        <f>IF(ISNA(VLOOKUP($C20,Batting!$B$2:$M$85,3,FALSE)),0,(VLOOKUP($C20,Batting!$B$2:$M$85,3,FALSE)))</f>
        <v>5</v>
      </c>
      <c r="F20" s="364">
        <f>INDEX(Batting_data!B$2:B$100,MATCH($C20,Batting_data!$A$2:$A$100,0))</f>
        <v>0</v>
      </c>
      <c r="G20" s="365">
        <f>INDEX(Batting_data!C$2:C$100,MATCH($C20,Batting_data!$A$2:$A$100,0))</f>
        <v>0</v>
      </c>
      <c r="H20" s="365">
        <f>INDEX(Batting_data!D$2:D$100,MATCH($C20,Batting_data!$A$2:$A$100,0))</f>
        <v>0</v>
      </c>
      <c r="I20" s="365">
        <f>INDEX(Batting_data!E$2:E$100,MATCH($C20,Batting_data!$A$2:$A$100,0))</f>
        <v>0</v>
      </c>
      <c r="J20" s="365">
        <f>INDEX(Batting_data!F$2:F$100,MATCH($C20,Batting_data!$A$2:$A$100,0))</f>
        <v>-6</v>
      </c>
      <c r="K20" s="365">
        <f>INDEX(Batting_data!G$2:G$100,MATCH($C20,Batting_data!$A$2:$A$100,0))</f>
        <v>5</v>
      </c>
      <c r="L20" s="365">
        <f>INDEX(Batting_data!H$2:H$100,MATCH($C20,Batting_data!$A$2:$A$100,0))</f>
        <v>0</v>
      </c>
      <c r="M20" s="365">
        <f>INDEX(Batting_data!I$2:I$100,MATCH($C20,Batting_data!$A$2:$A$100,0))</f>
        <v>0</v>
      </c>
      <c r="N20" s="365">
        <f>INDEX(Batting_data!J$2:J$100,MATCH($C20,Batting_data!$A$2:$A$100,0))</f>
        <v>2</v>
      </c>
      <c r="O20" s="365">
        <f>INDEX(Batting_data!K$2:K$100,MATCH($C20,Batting_data!$A$2:$A$100,0))</f>
        <v>0</v>
      </c>
      <c r="P20" s="365">
        <f>INDEX(Batting_data!L$2:L$100,MATCH($C20,Batting_data!$A$2:$A$100,0))</f>
        <v>0</v>
      </c>
      <c r="Q20" s="365">
        <f>INDEX(Batting_data!M$2:M$100,MATCH($C20,Batting_data!$A$2:$A$100,0))</f>
        <v>0</v>
      </c>
      <c r="R20" s="365">
        <f>INDEX(Batting_data!N$2:N$100,MATCH($C20,Batting_data!$A$2:$A$100,0))</f>
        <v>16</v>
      </c>
      <c r="S20" s="365">
        <f>INDEX(Batting_data!O$2:O$100,MATCH($C20,Batting_data!$A$2:$A$100,0))</f>
        <v>0</v>
      </c>
      <c r="T20" s="365">
        <f>INDEX(Batting_data!P$2:P$100,MATCH($C20,Batting_data!$A$2:$A$100,0))</f>
        <v>0</v>
      </c>
      <c r="U20" s="365">
        <f>INDEX(Batting_data!Q$2:Q$100,MATCH($C20,Batting_data!$A$2:$A$100,0))</f>
        <v>0</v>
      </c>
      <c r="V20" s="365">
        <f>INDEX(Batting_data!R$2:R$100,MATCH($C20,Batting_data!$A$2:$A$100,0))</f>
        <v>0</v>
      </c>
      <c r="W20" s="365">
        <f>INDEX(Batting_data!S$2:S$100,MATCH($C20,Batting_data!$A$2:$A$100,0))</f>
        <v>0</v>
      </c>
      <c r="X20" s="365">
        <f>INDEX(Batting_data!T$2:T$100,MATCH($C20,Batting_data!$A$2:$A$100,0))</f>
        <v>0</v>
      </c>
      <c r="Y20" s="365">
        <f>INDEX(Batting_data!U$2:U$100,MATCH($C20,Batting_data!$A$2:$A$100,0))</f>
        <v>0</v>
      </c>
      <c r="Z20" s="365">
        <f>INDEX(Batting_data!V$2:V$100,MATCH($C20,Batting_data!$A$2:$A$100,0))</f>
        <v>0</v>
      </c>
      <c r="AA20" s="365">
        <f>INDEX(Batting_data!W$2:W$100,MATCH($C20,Batting_data!$A$2:$A$100,0))</f>
        <v>0</v>
      </c>
      <c r="AB20" s="365">
        <f>INDEX(Batting_data!X$2:X$100,MATCH($C20,Batting_data!$A$2:$A$100,0))</f>
        <v>0</v>
      </c>
      <c r="AC20" s="365">
        <f>INDEX(Batting_data!Y$2:Y$100,MATCH($C20,Batting_data!$A$2:$A$100,0))</f>
        <v>0</v>
      </c>
      <c r="AD20" s="365">
        <f>INDEX(Batting_data!Z$2:Z$100,MATCH($C20,Batting_data!$A$2:$A$100,0))</f>
        <v>0</v>
      </c>
      <c r="AE20" s="366">
        <f>INDEX(Batting_data!AA$2:AA$100,MATCH($C20,Batting_data!$A$2:$A$100,0))</f>
        <v>0</v>
      </c>
      <c r="AF20" s="353">
        <f>_xlfn.IFNA(INDEX(Bowling_data!B$2:B$100,MATCH($C20,Bowling_data!$A$2:$A$100,0)),0)</f>
        <v>0</v>
      </c>
      <c r="AG20" s="354">
        <f>_xlfn.IFNA(INDEX(Bowling_data!C$2:C$100,MATCH($C20,Bowling_data!$A$2:$A$100,0)),0)</f>
        <v>0</v>
      </c>
      <c r="AH20" s="354">
        <f>_xlfn.IFNA(INDEX(Bowling_data!D$2:D$100,MATCH($C20,Bowling_data!$A$2:$A$100,0)),0)</f>
        <v>0</v>
      </c>
      <c r="AI20" s="354">
        <f>_xlfn.IFNA(INDEX(Bowling_data!E$2:E$100,MATCH($C20,Bowling_data!$A$2:$A$100,0)),0)</f>
        <v>15</v>
      </c>
      <c r="AJ20" s="354">
        <f>_xlfn.IFNA(INDEX(Bowling_data!F$2:F$100,MATCH($C20,Bowling_data!$A$2:$A$100,0)),0)</f>
        <v>0</v>
      </c>
      <c r="AK20" s="354">
        <f>_xlfn.IFNA(INDEX(Bowling_data!G$2:G$100,MATCH($C20,Bowling_data!$A$2:$A$100,0)),0)</f>
        <v>-0.8</v>
      </c>
      <c r="AL20" s="354">
        <f>_xlfn.IFNA(INDEX(Bowling_data!H$2:H$100,MATCH($C20,Bowling_data!$A$2:$A$100,0)),0)</f>
        <v>0</v>
      </c>
      <c r="AM20" s="354">
        <f>_xlfn.IFNA(INDEX(Bowling_data!I$2:I$100,MATCH($C20,Bowling_data!$A$2:$A$100,0)),0)</f>
        <v>0</v>
      </c>
      <c r="AN20" s="354">
        <f>_xlfn.IFNA(INDEX(Bowling_data!J$2:J$100,MATCH($C20,Bowling_data!$A$2:$A$100,0)),0)</f>
        <v>0</v>
      </c>
      <c r="AO20" s="354">
        <f>_xlfn.IFNA(INDEX(Bowling_data!K$2:K$100,MATCH($C20,Bowling_data!$A$2:$A$100,0)),0)</f>
        <v>0</v>
      </c>
      <c r="AP20" s="354">
        <f>_xlfn.IFNA(INDEX(Bowling_data!L$2:L$100,MATCH($C20,Bowling_data!$A$2:$A$100,0)),0)</f>
        <v>0</v>
      </c>
      <c r="AQ20" s="354">
        <f>_xlfn.IFNA(INDEX(Bowling_data!M$2:M$100,MATCH($C20,Bowling_data!$A$2:$A$100,0)),0)</f>
        <v>0</v>
      </c>
      <c r="AR20" s="354">
        <f>_xlfn.IFNA(INDEX(Bowling_data!N$2:N$100,MATCH($C20,Bowling_data!$A$2:$A$100,0)),0)</f>
        <v>37</v>
      </c>
      <c r="AS20" s="354">
        <f>_xlfn.IFNA(INDEX(Bowling_data!O$2:O$100,MATCH($C20,Bowling_data!$A$2:$A$100,0)),0)</f>
        <v>0</v>
      </c>
      <c r="AT20" s="354">
        <f>_xlfn.IFNA(INDEX(Bowling_data!P$2:P$100,MATCH($C20,Bowling_data!$A$2:$A$100,0)),0)</f>
        <v>0</v>
      </c>
      <c r="AU20" s="354">
        <f>_xlfn.IFNA(INDEX(Bowling_data!Q$2:Q$100,MATCH($C20,Bowling_data!$A$2:$A$100,0)),0)</f>
        <v>0</v>
      </c>
      <c r="AV20" s="354">
        <f>_xlfn.IFNA(INDEX(Bowling_data!R$2:R$100,MATCH($C20,Bowling_data!$A$2:$A$100,0)),0)</f>
        <v>0</v>
      </c>
      <c r="AW20" s="354">
        <f>_xlfn.IFNA(INDEX(Bowling_data!S$2:S$100,MATCH($C20,Bowling_data!$A$2:$A$100,0)),0)</f>
        <v>0</v>
      </c>
      <c r="AX20" s="354">
        <f>_xlfn.IFNA(INDEX(Bowling_data!T$2:T$100,MATCH($C20,Bowling_data!$A$2:$A$100,0)),0)</f>
        <v>0</v>
      </c>
      <c r="AY20" s="354">
        <f>_xlfn.IFNA(INDEX(Bowling_data!U$2:U$100,MATCH($C20,Bowling_data!$A$2:$A$100,0)),0)</f>
        <v>0</v>
      </c>
      <c r="AZ20" s="354">
        <f>_xlfn.IFNA(INDEX(Bowling_data!V$2:V$100,MATCH($C20,Bowling_data!$A$2:$A$100,0)),0)</f>
        <v>0</v>
      </c>
      <c r="BA20" s="354">
        <f>_xlfn.IFNA(INDEX(Bowling_data!W$2:W$100,MATCH($C20,Bowling_data!$A$2:$A$100,0)),0)</f>
        <v>0</v>
      </c>
      <c r="BB20" s="354">
        <f>_xlfn.IFNA(INDEX(Bowling_data!X$2:X$100,MATCH($C20,Bowling_data!$A$2:$A$100,0)),0)</f>
        <v>0</v>
      </c>
      <c r="BC20" s="354">
        <f>_xlfn.IFNA(INDEX(Bowling_data!Y$2:Y$100,MATCH($C20,Bowling_data!$A$2:$A$100,0)),0)</f>
        <v>0</v>
      </c>
      <c r="BD20" s="354">
        <f>_xlfn.IFNA(INDEX(Bowling_data!Z$2:Z$100,MATCH($C20,Bowling_data!$A$2:$A$100,0)),0)</f>
        <v>0</v>
      </c>
      <c r="BE20" s="354">
        <f>_xlfn.IFNA(INDEX(Bowling_data!AA$2:AA$100,MATCH($C20,Bowling_data!$A$2:$A$100,0)),0)</f>
        <v>0</v>
      </c>
      <c r="BF20" s="353">
        <f>_xlfn.IFNA(INDEX(Fielding_data!B$2:B$100,MATCH($C20,Fielding_data!$A$2:$A$100,0)),0)</f>
        <v>0</v>
      </c>
      <c r="BG20" s="354">
        <f>_xlfn.IFNA(INDEX(Fielding_data!C$2:C$100,MATCH($C20,Fielding_data!$A$2:$A$100,0)),0)</f>
        <v>0</v>
      </c>
      <c r="BH20" s="354">
        <f>_xlfn.IFNA(INDEX(Fielding_data!D$2:D$100,MATCH($C20,Fielding_data!$A$2:$A$100,0)),0)</f>
        <v>0</v>
      </c>
      <c r="BI20" s="354">
        <f>_xlfn.IFNA(INDEX(Fielding_data!E$2:E$100,MATCH($C20,Fielding_data!$A$2:$A$100,0)),0)</f>
        <v>8</v>
      </c>
      <c r="BJ20" s="354">
        <f>_xlfn.IFNA(INDEX(Fielding_data!F$2:F$100,MATCH($C20,Fielding_data!$A$2:$A$100,0)),0)</f>
        <v>8</v>
      </c>
      <c r="BK20" s="354">
        <f>_xlfn.IFNA(INDEX(Fielding_data!G$2:G$100,MATCH($C20,Fielding_data!$A$2:$A$100,0)),0)</f>
        <v>0</v>
      </c>
      <c r="BL20" s="354">
        <f>_xlfn.IFNA(INDEX(Fielding_data!H$2:H$100,MATCH($C20,Fielding_data!$A$2:$A$100,0)),0)</f>
        <v>0</v>
      </c>
      <c r="BM20" s="354">
        <f>_xlfn.IFNA(INDEX(Fielding_data!I$2:I$100,MATCH($C20,Fielding_data!$A$2:$A$100,0)),0)</f>
        <v>0</v>
      </c>
      <c r="BN20" s="354">
        <f>_xlfn.IFNA(INDEX(Fielding_data!J$2:J$100,MATCH($C20,Fielding_data!$A$2:$A$100,0)),0)</f>
        <v>8</v>
      </c>
      <c r="BO20" s="354">
        <f>_xlfn.IFNA(INDEX(Fielding_data!K$2:K$100,MATCH($C20,Fielding_data!$A$2:$A$100,0)),0)</f>
        <v>0</v>
      </c>
      <c r="BP20" s="354">
        <f>_xlfn.IFNA(INDEX(Fielding_data!L$2:L$100,MATCH($C20,Fielding_data!$A$2:$A$100,0)),0)</f>
        <v>0</v>
      </c>
      <c r="BQ20" s="354">
        <f>_xlfn.IFNA(INDEX(Fielding_data!M$2:M$100,MATCH($C20,Fielding_data!$A$2:$A$100,0)),0)</f>
        <v>0</v>
      </c>
      <c r="BR20" s="354">
        <f>_xlfn.IFNA(INDEX(Fielding_data!N$2:N$100,MATCH($C20,Fielding_data!$A$2:$A$100,0)),0)</f>
        <v>0</v>
      </c>
      <c r="BS20" s="354">
        <f>_xlfn.IFNA(INDEX(Fielding_data!O$2:O$100,MATCH($C20,Fielding_data!$A$2:$A$100,0)),0)</f>
        <v>0</v>
      </c>
      <c r="BT20" s="354">
        <f>_xlfn.IFNA(INDEX(Fielding_data!P$2:P$100,MATCH($C20,Fielding_data!$A$2:$A$100,0)),0)</f>
        <v>0</v>
      </c>
      <c r="BU20" s="354">
        <f>_xlfn.IFNA(INDEX(Fielding_data!Q$2:Q$100,MATCH($C20,Fielding_data!$A$2:$A$100,0)),0)</f>
        <v>0</v>
      </c>
      <c r="BV20" s="354">
        <f>_xlfn.IFNA(INDEX(Fielding_data!R$2:R$100,MATCH($C20,Fielding_data!$A$2:$A$100,0)),0)</f>
        <v>0</v>
      </c>
      <c r="BW20" s="354">
        <f>_xlfn.IFNA(INDEX(Fielding_data!S$2:S$100,MATCH($C20,Fielding_data!$A$2:$A$100,0)),0)</f>
        <v>0</v>
      </c>
      <c r="BX20" s="354">
        <f>_xlfn.IFNA(INDEX(Fielding_data!T$2:T$100,MATCH($C20,Fielding_data!$A$2:$A$100,0)),0)</f>
        <v>0</v>
      </c>
      <c r="BY20" s="354">
        <f>_xlfn.IFNA(INDEX(Fielding_data!U$2:U$100,MATCH($C20,Fielding_data!$A$2:$A$100,0)),0)</f>
        <v>0</v>
      </c>
      <c r="BZ20" s="354">
        <f>_xlfn.IFNA(INDEX(Fielding_data!V$2:V$100,MATCH($C20,Fielding_data!$A$2:$A$100,0)),0)</f>
        <v>0</v>
      </c>
      <c r="CA20" s="354">
        <f>_xlfn.IFNA(INDEX(Fielding_data!W$2:W$100,MATCH($C20,Fielding_data!$A$2:$A$100,0)),0)</f>
        <v>0</v>
      </c>
      <c r="CB20" s="354">
        <f>_xlfn.IFNA(INDEX(Fielding_data!X$2:X$100,MATCH($C20,Fielding_data!$A$2:$A$100,0)),0)</f>
        <v>0</v>
      </c>
      <c r="CC20" s="354">
        <f>_xlfn.IFNA(INDEX(Fielding_data!Y$2:Y$100,MATCH($C20,Fielding_data!$A$2:$A$100,0)),0)</f>
        <v>0</v>
      </c>
      <c r="CD20" s="354">
        <f>_xlfn.IFNA(INDEX(Fielding_data!Z$2:Z$100,MATCH($C20,Fielding_data!$A$2:$A$100,0)),0)</f>
        <v>0</v>
      </c>
      <c r="CE20" s="354">
        <f>_xlfn.IFNA(INDEX(Fielding_data!AA$2:AA$100,MATCH($C20,Fielding_data!$A$2:$A$100,0)),0)</f>
        <v>0</v>
      </c>
      <c r="CF20" s="353">
        <f t="shared" si="30"/>
        <v>0</v>
      </c>
      <c r="CG20" s="354">
        <f t="shared" si="31"/>
        <v>0</v>
      </c>
      <c r="CH20" s="354">
        <f t="shared" si="32"/>
        <v>0</v>
      </c>
      <c r="CI20" s="354">
        <f t="shared" si="33"/>
        <v>23</v>
      </c>
      <c r="CJ20" s="354">
        <f t="shared" si="34"/>
        <v>2</v>
      </c>
      <c r="CK20" s="354">
        <f t="shared" si="35"/>
        <v>4.2</v>
      </c>
      <c r="CL20" s="354">
        <f t="shared" si="36"/>
        <v>0</v>
      </c>
      <c r="CM20" s="354">
        <f t="shared" si="37"/>
        <v>0</v>
      </c>
      <c r="CN20" s="354">
        <f t="shared" si="38"/>
        <v>10</v>
      </c>
      <c r="CO20" s="354">
        <f t="shared" si="39"/>
        <v>0</v>
      </c>
      <c r="CP20" s="354">
        <f t="shared" si="40"/>
        <v>0</v>
      </c>
      <c r="CQ20" s="354">
        <f t="shared" si="41"/>
        <v>0</v>
      </c>
      <c r="CR20" s="354">
        <f t="shared" si="42"/>
        <v>53</v>
      </c>
      <c r="CS20" s="354">
        <f t="shared" si="43"/>
        <v>0</v>
      </c>
      <c r="CT20" s="354">
        <f t="shared" si="44"/>
        <v>0</v>
      </c>
      <c r="CU20" s="354">
        <f t="shared" si="45"/>
        <v>0</v>
      </c>
      <c r="CV20" s="354">
        <f t="shared" si="46"/>
        <v>0</v>
      </c>
      <c r="CW20" s="354">
        <f t="shared" si="47"/>
        <v>0</v>
      </c>
      <c r="CX20" s="354">
        <f t="shared" si="48"/>
        <v>0</v>
      </c>
      <c r="CY20" s="354">
        <f t="shared" si="49"/>
        <v>0</v>
      </c>
      <c r="CZ20" s="354">
        <f t="shared" si="50"/>
        <v>0</v>
      </c>
      <c r="DA20" s="354">
        <f t="shared" si="51"/>
        <v>0</v>
      </c>
      <c r="DB20" s="354">
        <f t="shared" si="52"/>
        <v>0</v>
      </c>
      <c r="DC20" s="354">
        <f t="shared" si="53"/>
        <v>0</v>
      </c>
      <c r="DD20" s="354">
        <f t="shared" si="54"/>
        <v>0</v>
      </c>
      <c r="DE20" s="355">
        <f t="shared" si="55"/>
        <v>0</v>
      </c>
      <c r="DF20" s="353">
        <f t="shared" si="56"/>
        <v>0</v>
      </c>
      <c r="DG20" s="354">
        <f t="shared" ref="DG20:DH20" si="122">+DF20+CG20</f>
        <v>0</v>
      </c>
      <c r="DH20" s="354">
        <f t="shared" si="122"/>
        <v>0</v>
      </c>
      <c r="DI20" s="354">
        <f t="shared" si="58"/>
        <v>23</v>
      </c>
      <c r="DJ20" s="354">
        <f t="shared" si="59"/>
        <v>25</v>
      </c>
      <c r="DK20" s="354">
        <f t="shared" si="60"/>
        <v>29.2</v>
      </c>
      <c r="DL20" s="354">
        <f t="shared" si="61"/>
        <v>29.2</v>
      </c>
      <c r="DM20" s="354">
        <f t="shared" si="62"/>
        <v>29.2</v>
      </c>
      <c r="DN20" s="354">
        <f t="shared" si="63"/>
        <v>39.200000000000003</v>
      </c>
      <c r="DO20" s="354">
        <f t="shared" si="64"/>
        <v>39.200000000000003</v>
      </c>
      <c r="DP20" s="354">
        <f t="shared" si="65"/>
        <v>39.200000000000003</v>
      </c>
      <c r="DQ20" s="354">
        <f t="shared" si="66"/>
        <v>39.200000000000003</v>
      </c>
      <c r="DR20" s="354">
        <f t="shared" si="67"/>
        <v>92.2</v>
      </c>
      <c r="DS20" s="354">
        <f t="shared" si="68"/>
        <v>92.2</v>
      </c>
      <c r="DT20" s="354">
        <f t="shared" si="69"/>
        <v>92.2</v>
      </c>
      <c r="DU20" s="354">
        <f t="shared" si="70"/>
        <v>92.2</v>
      </c>
      <c r="DV20" s="354">
        <f t="shared" si="71"/>
        <v>92.2</v>
      </c>
      <c r="DW20" s="354">
        <f t="shared" si="72"/>
        <v>92.2</v>
      </c>
      <c r="DX20" s="354">
        <f t="shared" si="73"/>
        <v>92.2</v>
      </c>
      <c r="DY20" s="354">
        <f t="shared" si="74"/>
        <v>92.2</v>
      </c>
      <c r="DZ20" s="354">
        <f t="shared" si="75"/>
        <v>92.2</v>
      </c>
      <c r="EA20" s="354">
        <f t="shared" si="76"/>
        <v>92.2</v>
      </c>
      <c r="EB20" s="354">
        <f t="shared" si="77"/>
        <v>92.2</v>
      </c>
      <c r="EC20" s="354">
        <f t="shared" si="78"/>
        <v>92.2</v>
      </c>
      <c r="ED20" s="354">
        <f t="shared" si="79"/>
        <v>92.2</v>
      </c>
      <c r="EE20" s="355">
        <f t="shared" si="80"/>
        <v>92.2</v>
      </c>
      <c r="EF20" s="364" t="str">
        <f t="shared" si="81"/>
        <v>-</v>
      </c>
      <c r="EG20" s="365" t="str">
        <f t="shared" si="82"/>
        <v>-</v>
      </c>
      <c r="EH20" s="365" t="str">
        <f t="shared" si="83"/>
        <v>-</v>
      </c>
      <c r="EI20" s="365">
        <f t="shared" si="84"/>
        <v>17</v>
      </c>
      <c r="EJ20" s="365">
        <f t="shared" si="85"/>
        <v>18</v>
      </c>
      <c r="EK20" s="365">
        <f t="shared" si="86"/>
        <v>17</v>
      </c>
      <c r="EL20" s="365">
        <f t="shared" si="87"/>
        <v>19</v>
      </c>
      <c r="EM20" s="365">
        <f t="shared" si="88"/>
        <v>20</v>
      </c>
      <c r="EN20" s="365">
        <f t="shared" si="89"/>
        <v>19</v>
      </c>
      <c r="EO20" s="365">
        <f t="shared" si="90"/>
        <v>22</v>
      </c>
      <c r="EP20" s="365">
        <f t="shared" si="91"/>
        <v>22</v>
      </c>
      <c r="EQ20" s="365">
        <f t="shared" si="92"/>
        <v>22</v>
      </c>
      <c r="ER20" s="365">
        <f t="shared" si="93"/>
        <v>15</v>
      </c>
      <c r="ES20" s="365">
        <f t="shared" si="94"/>
        <v>15</v>
      </c>
      <c r="ET20" s="365">
        <f t="shared" si="95"/>
        <v>16</v>
      </c>
      <c r="EU20" s="365">
        <f t="shared" si="96"/>
        <v>16</v>
      </c>
      <c r="EV20" s="365">
        <f t="shared" si="97"/>
        <v>17</v>
      </c>
      <c r="EW20" s="365">
        <f t="shared" si="98"/>
        <v>17</v>
      </c>
      <c r="EX20" s="365">
        <f t="shared" si="99"/>
        <v>18</v>
      </c>
      <c r="EY20" s="365">
        <f t="shared" si="100"/>
        <v>18</v>
      </c>
      <c r="EZ20" s="365">
        <f t="shared" si="101"/>
        <v>18</v>
      </c>
      <c r="FA20" s="365">
        <f t="shared" si="102"/>
        <v>18</v>
      </c>
      <c r="FB20" s="365">
        <f t="shared" si="103"/>
        <v>18</v>
      </c>
      <c r="FC20" s="365">
        <f t="shared" si="104"/>
        <v>18</v>
      </c>
      <c r="FD20" s="365">
        <f t="shared" si="105"/>
        <v>18</v>
      </c>
      <c r="FE20" s="366">
        <f t="shared" si="106"/>
        <v>18</v>
      </c>
    </row>
    <row r="21" spans="1:161" x14ac:dyDescent="0.2">
      <c r="A21" s="119"/>
      <c r="B21" s="157">
        <f t="shared" si="29"/>
        <v>19</v>
      </c>
      <c r="C21" s="158" t="str">
        <f>'Club Champion'!C22</f>
        <v>JOHNSTONE, Jake</v>
      </c>
      <c r="D21" s="159" t="str">
        <f>'Club Champion'!D22</f>
        <v>(NZ)</v>
      </c>
      <c r="E21" s="359">
        <f>IF(ISNA(VLOOKUP($C21,Batting!$B$2:$M$85,3,FALSE)),0,(VLOOKUP($C21,Batting!$B$2:$M$85,3,FALSE)))</f>
        <v>2</v>
      </c>
      <c r="F21" s="364">
        <f>INDEX(Batting_data!B$2:B$100,MATCH($C21,Batting_data!$A$2:$A$100,0))</f>
        <v>0</v>
      </c>
      <c r="G21" s="365">
        <f>INDEX(Batting_data!C$2:C$100,MATCH($C21,Batting_data!$A$2:$A$100,0))</f>
        <v>0</v>
      </c>
      <c r="H21" s="365">
        <f>INDEX(Batting_data!D$2:D$100,MATCH($C21,Batting_data!$A$2:$A$100,0))</f>
        <v>0</v>
      </c>
      <c r="I21" s="365">
        <f>INDEX(Batting_data!E$2:E$100,MATCH($C21,Batting_data!$A$2:$A$100,0))</f>
        <v>0</v>
      </c>
      <c r="J21" s="365">
        <f>INDEX(Batting_data!F$2:F$100,MATCH($C21,Batting_data!$A$2:$A$100,0))</f>
        <v>9</v>
      </c>
      <c r="K21" s="365">
        <f>INDEX(Batting_data!G$2:G$100,MATCH($C21,Batting_data!$A$2:$A$100,0))</f>
        <v>39</v>
      </c>
      <c r="L21" s="365">
        <f>INDEX(Batting_data!H$2:H$100,MATCH($C21,Batting_data!$A$2:$A$100,0))</f>
        <v>0</v>
      </c>
      <c r="M21" s="365">
        <f>INDEX(Batting_data!I$2:I$100,MATCH($C21,Batting_data!$A$2:$A$100,0))</f>
        <v>0</v>
      </c>
      <c r="N21" s="365">
        <f>INDEX(Batting_data!J$2:J$100,MATCH($C21,Batting_data!$A$2:$A$100,0))</f>
        <v>0</v>
      </c>
      <c r="O21" s="365">
        <f>INDEX(Batting_data!K$2:K$100,MATCH($C21,Batting_data!$A$2:$A$100,0))</f>
        <v>0</v>
      </c>
      <c r="P21" s="365">
        <f>INDEX(Batting_data!L$2:L$100,MATCH($C21,Batting_data!$A$2:$A$100,0))</f>
        <v>0</v>
      </c>
      <c r="Q21" s="365">
        <f>INDEX(Batting_data!M$2:M$100,MATCH($C21,Batting_data!$A$2:$A$100,0))</f>
        <v>0</v>
      </c>
      <c r="R21" s="365">
        <f>INDEX(Batting_data!N$2:N$100,MATCH($C21,Batting_data!$A$2:$A$100,0))</f>
        <v>0</v>
      </c>
      <c r="S21" s="365">
        <f>INDEX(Batting_data!O$2:O$100,MATCH($C21,Batting_data!$A$2:$A$100,0))</f>
        <v>0</v>
      </c>
      <c r="T21" s="365">
        <f>INDEX(Batting_data!P$2:P$100,MATCH($C21,Batting_data!$A$2:$A$100,0))</f>
        <v>0</v>
      </c>
      <c r="U21" s="365">
        <f>INDEX(Batting_data!Q$2:Q$100,MATCH($C21,Batting_data!$A$2:$A$100,0))</f>
        <v>0</v>
      </c>
      <c r="V21" s="365">
        <f>INDEX(Batting_data!R$2:R$100,MATCH($C21,Batting_data!$A$2:$A$100,0))</f>
        <v>0</v>
      </c>
      <c r="W21" s="365">
        <f>INDEX(Batting_data!S$2:S$100,MATCH($C21,Batting_data!$A$2:$A$100,0))</f>
        <v>0</v>
      </c>
      <c r="X21" s="365">
        <f>INDEX(Batting_data!T$2:T$100,MATCH($C21,Batting_data!$A$2:$A$100,0))</f>
        <v>0</v>
      </c>
      <c r="Y21" s="365">
        <f>INDEX(Batting_data!U$2:U$100,MATCH($C21,Batting_data!$A$2:$A$100,0))</f>
        <v>0</v>
      </c>
      <c r="Z21" s="365">
        <f>INDEX(Batting_data!V$2:V$100,MATCH($C21,Batting_data!$A$2:$A$100,0))</f>
        <v>0</v>
      </c>
      <c r="AA21" s="365">
        <f>INDEX(Batting_data!W$2:W$100,MATCH($C21,Batting_data!$A$2:$A$100,0))</f>
        <v>0</v>
      </c>
      <c r="AB21" s="365">
        <f>INDEX(Batting_data!X$2:X$100,MATCH($C21,Batting_data!$A$2:$A$100,0))</f>
        <v>0</v>
      </c>
      <c r="AC21" s="365">
        <f>INDEX(Batting_data!Y$2:Y$100,MATCH($C21,Batting_data!$A$2:$A$100,0))</f>
        <v>0</v>
      </c>
      <c r="AD21" s="365">
        <f>INDEX(Batting_data!Z$2:Z$100,MATCH($C21,Batting_data!$A$2:$A$100,0))</f>
        <v>0</v>
      </c>
      <c r="AE21" s="366">
        <f>INDEX(Batting_data!AA$2:AA$100,MATCH($C21,Batting_data!$A$2:$A$100,0))</f>
        <v>0</v>
      </c>
      <c r="AF21" s="353">
        <f>_xlfn.IFNA(INDEX(Bowling_data!B$2:B$100,MATCH($C21,Bowling_data!$A$2:$A$100,0)),0)</f>
        <v>0</v>
      </c>
      <c r="AG21" s="354">
        <f>_xlfn.IFNA(INDEX(Bowling_data!C$2:C$100,MATCH($C21,Bowling_data!$A$2:$A$100,0)),0)</f>
        <v>0</v>
      </c>
      <c r="AH21" s="354">
        <f>_xlfn.IFNA(INDEX(Bowling_data!D$2:D$100,MATCH($C21,Bowling_data!$A$2:$A$100,0)),0)</f>
        <v>0</v>
      </c>
      <c r="AI21" s="354">
        <f>_xlfn.IFNA(INDEX(Bowling_data!E$2:E$100,MATCH($C21,Bowling_data!$A$2:$A$100,0)),0)</f>
        <v>0</v>
      </c>
      <c r="AJ21" s="354">
        <f>_xlfn.IFNA(INDEX(Bowling_data!F$2:F$100,MATCH($C21,Bowling_data!$A$2:$A$100,0)),0)</f>
        <v>36</v>
      </c>
      <c r="AK21" s="354">
        <f>_xlfn.IFNA(INDEX(Bowling_data!G$2:G$100,MATCH($C21,Bowling_data!$A$2:$A$100,0)),0)</f>
        <v>0</v>
      </c>
      <c r="AL21" s="354">
        <f>_xlfn.IFNA(INDEX(Bowling_data!H$2:H$100,MATCH($C21,Bowling_data!$A$2:$A$100,0)),0)</f>
        <v>0</v>
      </c>
      <c r="AM21" s="354">
        <f>_xlfn.IFNA(INDEX(Bowling_data!I$2:I$100,MATCH($C21,Bowling_data!$A$2:$A$100,0)),0)</f>
        <v>0</v>
      </c>
      <c r="AN21" s="354">
        <f>_xlfn.IFNA(INDEX(Bowling_data!J$2:J$100,MATCH($C21,Bowling_data!$A$2:$A$100,0)),0)</f>
        <v>0</v>
      </c>
      <c r="AO21" s="354">
        <f>_xlfn.IFNA(INDEX(Bowling_data!K$2:K$100,MATCH($C21,Bowling_data!$A$2:$A$100,0)),0)</f>
        <v>0</v>
      </c>
      <c r="AP21" s="354">
        <f>_xlfn.IFNA(INDEX(Bowling_data!L$2:L$100,MATCH($C21,Bowling_data!$A$2:$A$100,0)),0)</f>
        <v>0</v>
      </c>
      <c r="AQ21" s="354">
        <f>_xlfn.IFNA(INDEX(Bowling_data!M$2:M$100,MATCH($C21,Bowling_data!$A$2:$A$100,0)),0)</f>
        <v>0</v>
      </c>
      <c r="AR21" s="354">
        <f>_xlfn.IFNA(INDEX(Bowling_data!N$2:N$100,MATCH($C21,Bowling_data!$A$2:$A$100,0)),0)</f>
        <v>0</v>
      </c>
      <c r="AS21" s="354">
        <f>_xlfn.IFNA(INDEX(Bowling_data!O$2:O$100,MATCH($C21,Bowling_data!$A$2:$A$100,0)),0)</f>
        <v>0</v>
      </c>
      <c r="AT21" s="354">
        <f>_xlfn.IFNA(INDEX(Bowling_data!P$2:P$100,MATCH($C21,Bowling_data!$A$2:$A$100,0)),0)</f>
        <v>0</v>
      </c>
      <c r="AU21" s="354">
        <f>_xlfn.IFNA(INDEX(Bowling_data!Q$2:Q$100,MATCH($C21,Bowling_data!$A$2:$A$100,0)),0)</f>
        <v>0</v>
      </c>
      <c r="AV21" s="354">
        <f>_xlfn.IFNA(INDEX(Bowling_data!R$2:R$100,MATCH($C21,Bowling_data!$A$2:$A$100,0)),0)</f>
        <v>0</v>
      </c>
      <c r="AW21" s="354">
        <f>_xlfn.IFNA(INDEX(Bowling_data!S$2:S$100,MATCH($C21,Bowling_data!$A$2:$A$100,0)),0)</f>
        <v>0</v>
      </c>
      <c r="AX21" s="354">
        <f>_xlfn.IFNA(INDEX(Bowling_data!T$2:T$100,MATCH($C21,Bowling_data!$A$2:$A$100,0)),0)</f>
        <v>0</v>
      </c>
      <c r="AY21" s="354">
        <f>_xlfn.IFNA(INDEX(Bowling_data!U$2:U$100,MATCH($C21,Bowling_data!$A$2:$A$100,0)),0)</f>
        <v>0</v>
      </c>
      <c r="AZ21" s="354">
        <f>_xlfn.IFNA(INDEX(Bowling_data!V$2:V$100,MATCH($C21,Bowling_data!$A$2:$A$100,0)),0)</f>
        <v>0</v>
      </c>
      <c r="BA21" s="354">
        <f>_xlfn.IFNA(INDEX(Bowling_data!W$2:W$100,MATCH($C21,Bowling_data!$A$2:$A$100,0)),0)</f>
        <v>0</v>
      </c>
      <c r="BB21" s="354">
        <f>_xlfn.IFNA(INDEX(Bowling_data!X$2:X$100,MATCH($C21,Bowling_data!$A$2:$A$100,0)),0)</f>
        <v>0</v>
      </c>
      <c r="BC21" s="354">
        <f>_xlfn.IFNA(INDEX(Bowling_data!Y$2:Y$100,MATCH($C21,Bowling_data!$A$2:$A$100,0)),0)</f>
        <v>0</v>
      </c>
      <c r="BD21" s="354">
        <f>_xlfn.IFNA(INDEX(Bowling_data!Z$2:Z$100,MATCH($C21,Bowling_data!$A$2:$A$100,0)),0)</f>
        <v>0</v>
      </c>
      <c r="BE21" s="354">
        <f>_xlfn.IFNA(INDEX(Bowling_data!AA$2:AA$100,MATCH($C21,Bowling_data!$A$2:$A$100,0)),0)</f>
        <v>0</v>
      </c>
      <c r="BF21" s="353">
        <f>_xlfn.IFNA(INDEX(Fielding_data!B$2:B$100,MATCH($C21,Fielding_data!$A$2:$A$100,0)),0)</f>
        <v>0</v>
      </c>
      <c r="BG21" s="354">
        <f>_xlfn.IFNA(INDEX(Fielding_data!C$2:C$100,MATCH($C21,Fielding_data!$A$2:$A$100,0)),0)</f>
        <v>0</v>
      </c>
      <c r="BH21" s="354">
        <f>_xlfn.IFNA(INDEX(Fielding_data!D$2:D$100,MATCH($C21,Fielding_data!$A$2:$A$100,0)),0)</f>
        <v>0</v>
      </c>
      <c r="BI21" s="354">
        <f>_xlfn.IFNA(INDEX(Fielding_data!E$2:E$100,MATCH($C21,Fielding_data!$A$2:$A$100,0)),0)</f>
        <v>0</v>
      </c>
      <c r="BJ21" s="354">
        <f>_xlfn.IFNA(INDEX(Fielding_data!F$2:F$100,MATCH($C21,Fielding_data!$A$2:$A$100,0)),0)</f>
        <v>0</v>
      </c>
      <c r="BK21" s="354">
        <f>_xlfn.IFNA(INDEX(Fielding_data!G$2:G$100,MATCH($C21,Fielding_data!$A$2:$A$100,0)),0)</f>
        <v>8</v>
      </c>
      <c r="BL21" s="354">
        <f>_xlfn.IFNA(INDEX(Fielding_data!H$2:H$100,MATCH($C21,Fielding_data!$A$2:$A$100,0)),0)</f>
        <v>0</v>
      </c>
      <c r="BM21" s="354">
        <f>_xlfn.IFNA(INDEX(Fielding_data!I$2:I$100,MATCH($C21,Fielding_data!$A$2:$A$100,0)),0)</f>
        <v>0</v>
      </c>
      <c r="BN21" s="354">
        <f>_xlfn.IFNA(INDEX(Fielding_data!J$2:J$100,MATCH($C21,Fielding_data!$A$2:$A$100,0)),0)</f>
        <v>0</v>
      </c>
      <c r="BO21" s="354">
        <f>_xlfn.IFNA(INDEX(Fielding_data!K$2:K$100,MATCH($C21,Fielding_data!$A$2:$A$100,0)),0)</f>
        <v>0</v>
      </c>
      <c r="BP21" s="354">
        <f>_xlfn.IFNA(INDEX(Fielding_data!L$2:L$100,MATCH($C21,Fielding_data!$A$2:$A$100,0)),0)</f>
        <v>0</v>
      </c>
      <c r="BQ21" s="354">
        <f>_xlfn.IFNA(INDEX(Fielding_data!M$2:M$100,MATCH($C21,Fielding_data!$A$2:$A$100,0)),0)</f>
        <v>0</v>
      </c>
      <c r="BR21" s="354">
        <f>_xlfn.IFNA(INDEX(Fielding_data!N$2:N$100,MATCH($C21,Fielding_data!$A$2:$A$100,0)),0)</f>
        <v>0</v>
      </c>
      <c r="BS21" s="354">
        <f>_xlfn.IFNA(INDEX(Fielding_data!O$2:O$100,MATCH($C21,Fielding_data!$A$2:$A$100,0)),0)</f>
        <v>0</v>
      </c>
      <c r="BT21" s="354">
        <f>_xlfn.IFNA(INDEX(Fielding_data!P$2:P$100,MATCH($C21,Fielding_data!$A$2:$A$100,0)),0)</f>
        <v>0</v>
      </c>
      <c r="BU21" s="354">
        <f>_xlfn.IFNA(INDEX(Fielding_data!Q$2:Q$100,MATCH($C21,Fielding_data!$A$2:$A$100,0)),0)</f>
        <v>0</v>
      </c>
      <c r="BV21" s="354">
        <f>_xlfn.IFNA(INDEX(Fielding_data!R$2:R$100,MATCH($C21,Fielding_data!$A$2:$A$100,0)),0)</f>
        <v>0</v>
      </c>
      <c r="BW21" s="354">
        <f>_xlfn.IFNA(INDEX(Fielding_data!S$2:S$100,MATCH($C21,Fielding_data!$A$2:$A$100,0)),0)</f>
        <v>0</v>
      </c>
      <c r="BX21" s="354">
        <f>_xlfn.IFNA(INDEX(Fielding_data!T$2:T$100,MATCH($C21,Fielding_data!$A$2:$A$100,0)),0)</f>
        <v>0</v>
      </c>
      <c r="BY21" s="354">
        <f>_xlfn.IFNA(INDEX(Fielding_data!U$2:U$100,MATCH($C21,Fielding_data!$A$2:$A$100,0)),0)</f>
        <v>0</v>
      </c>
      <c r="BZ21" s="354">
        <f>_xlfn.IFNA(INDEX(Fielding_data!V$2:V$100,MATCH($C21,Fielding_data!$A$2:$A$100,0)),0)</f>
        <v>0</v>
      </c>
      <c r="CA21" s="354">
        <f>_xlfn.IFNA(INDEX(Fielding_data!W$2:W$100,MATCH($C21,Fielding_data!$A$2:$A$100,0)),0)</f>
        <v>0</v>
      </c>
      <c r="CB21" s="354">
        <f>_xlfn.IFNA(INDEX(Fielding_data!X$2:X$100,MATCH($C21,Fielding_data!$A$2:$A$100,0)),0)</f>
        <v>0</v>
      </c>
      <c r="CC21" s="354">
        <f>_xlfn.IFNA(INDEX(Fielding_data!Y$2:Y$100,MATCH($C21,Fielding_data!$A$2:$A$100,0)),0)</f>
        <v>0</v>
      </c>
      <c r="CD21" s="354">
        <f>_xlfn.IFNA(INDEX(Fielding_data!Z$2:Z$100,MATCH($C21,Fielding_data!$A$2:$A$100,0)),0)</f>
        <v>0</v>
      </c>
      <c r="CE21" s="354">
        <f>_xlfn.IFNA(INDEX(Fielding_data!AA$2:AA$100,MATCH($C21,Fielding_data!$A$2:$A$100,0)),0)</f>
        <v>0</v>
      </c>
      <c r="CF21" s="353">
        <f t="shared" si="30"/>
        <v>0</v>
      </c>
      <c r="CG21" s="354">
        <f t="shared" si="31"/>
        <v>0</v>
      </c>
      <c r="CH21" s="354">
        <f t="shared" si="32"/>
        <v>0</v>
      </c>
      <c r="CI21" s="354">
        <f t="shared" si="33"/>
        <v>0</v>
      </c>
      <c r="CJ21" s="354">
        <f t="shared" si="34"/>
        <v>45</v>
      </c>
      <c r="CK21" s="354">
        <f t="shared" si="35"/>
        <v>47</v>
      </c>
      <c r="CL21" s="354">
        <f t="shared" si="36"/>
        <v>0</v>
      </c>
      <c r="CM21" s="354">
        <f t="shared" si="37"/>
        <v>0</v>
      </c>
      <c r="CN21" s="354">
        <f t="shared" si="38"/>
        <v>0</v>
      </c>
      <c r="CO21" s="354">
        <f t="shared" si="39"/>
        <v>0</v>
      </c>
      <c r="CP21" s="354">
        <f t="shared" si="40"/>
        <v>0</v>
      </c>
      <c r="CQ21" s="354">
        <f t="shared" si="41"/>
        <v>0</v>
      </c>
      <c r="CR21" s="354">
        <f t="shared" si="42"/>
        <v>0</v>
      </c>
      <c r="CS21" s="354">
        <f t="shared" si="43"/>
        <v>0</v>
      </c>
      <c r="CT21" s="354">
        <f t="shared" si="44"/>
        <v>0</v>
      </c>
      <c r="CU21" s="354">
        <f t="shared" si="45"/>
        <v>0</v>
      </c>
      <c r="CV21" s="354">
        <f t="shared" si="46"/>
        <v>0</v>
      </c>
      <c r="CW21" s="354">
        <f t="shared" si="47"/>
        <v>0</v>
      </c>
      <c r="CX21" s="354">
        <f t="shared" si="48"/>
        <v>0</v>
      </c>
      <c r="CY21" s="354">
        <f t="shared" si="49"/>
        <v>0</v>
      </c>
      <c r="CZ21" s="354">
        <f t="shared" si="50"/>
        <v>0</v>
      </c>
      <c r="DA21" s="354">
        <f t="shared" si="51"/>
        <v>0</v>
      </c>
      <c r="DB21" s="354">
        <f t="shared" si="52"/>
        <v>0</v>
      </c>
      <c r="DC21" s="354">
        <f t="shared" si="53"/>
        <v>0</v>
      </c>
      <c r="DD21" s="354">
        <f t="shared" si="54"/>
        <v>0</v>
      </c>
      <c r="DE21" s="355">
        <f t="shared" si="55"/>
        <v>0</v>
      </c>
      <c r="DF21" s="353">
        <f t="shared" si="56"/>
        <v>0</v>
      </c>
      <c r="DG21" s="354">
        <f t="shared" ref="DG21:DH21" si="123">+DF21+CG21</f>
        <v>0</v>
      </c>
      <c r="DH21" s="354">
        <f t="shared" si="123"/>
        <v>0</v>
      </c>
      <c r="DI21" s="354">
        <f t="shared" si="58"/>
        <v>0</v>
      </c>
      <c r="DJ21" s="354">
        <f t="shared" si="59"/>
        <v>45</v>
      </c>
      <c r="DK21" s="354">
        <f t="shared" si="60"/>
        <v>92</v>
      </c>
      <c r="DL21" s="354">
        <f t="shared" si="61"/>
        <v>92</v>
      </c>
      <c r="DM21" s="354">
        <f t="shared" si="62"/>
        <v>92</v>
      </c>
      <c r="DN21" s="354">
        <f t="shared" si="63"/>
        <v>92</v>
      </c>
      <c r="DO21" s="354">
        <f t="shared" si="64"/>
        <v>92</v>
      </c>
      <c r="DP21" s="354">
        <f t="shared" si="65"/>
        <v>92</v>
      </c>
      <c r="DQ21" s="354">
        <f t="shared" si="66"/>
        <v>92</v>
      </c>
      <c r="DR21" s="354">
        <f t="shared" si="67"/>
        <v>92</v>
      </c>
      <c r="DS21" s="354">
        <f t="shared" si="68"/>
        <v>92</v>
      </c>
      <c r="DT21" s="354">
        <f t="shared" si="69"/>
        <v>92</v>
      </c>
      <c r="DU21" s="354">
        <f t="shared" si="70"/>
        <v>92</v>
      </c>
      <c r="DV21" s="354">
        <f t="shared" si="71"/>
        <v>92</v>
      </c>
      <c r="DW21" s="354">
        <f t="shared" si="72"/>
        <v>92</v>
      </c>
      <c r="DX21" s="354">
        <f t="shared" si="73"/>
        <v>92</v>
      </c>
      <c r="DY21" s="354">
        <f t="shared" si="74"/>
        <v>92</v>
      </c>
      <c r="DZ21" s="354">
        <f t="shared" si="75"/>
        <v>92</v>
      </c>
      <c r="EA21" s="354">
        <f t="shared" si="76"/>
        <v>92</v>
      </c>
      <c r="EB21" s="354">
        <f t="shared" si="77"/>
        <v>92</v>
      </c>
      <c r="EC21" s="354">
        <f t="shared" si="78"/>
        <v>92</v>
      </c>
      <c r="ED21" s="354">
        <f t="shared" si="79"/>
        <v>92</v>
      </c>
      <c r="EE21" s="355">
        <f t="shared" si="80"/>
        <v>92</v>
      </c>
      <c r="EF21" s="364" t="str">
        <f t="shared" si="81"/>
        <v>-</v>
      </c>
      <c r="EG21" s="365" t="str">
        <f t="shared" si="82"/>
        <v>-</v>
      </c>
      <c r="EH21" s="365" t="str">
        <f t="shared" si="83"/>
        <v>-</v>
      </c>
      <c r="EI21" s="365" t="str">
        <f t="shared" si="84"/>
        <v>-</v>
      </c>
      <c r="EJ21" s="365">
        <f t="shared" si="85"/>
        <v>15</v>
      </c>
      <c r="EK21" s="365">
        <f t="shared" si="86"/>
        <v>8</v>
      </c>
      <c r="EL21" s="365">
        <f t="shared" si="87"/>
        <v>8</v>
      </c>
      <c r="EM21" s="365">
        <f t="shared" si="88"/>
        <v>10</v>
      </c>
      <c r="EN21" s="365">
        <f t="shared" si="89"/>
        <v>11</v>
      </c>
      <c r="EO21" s="365">
        <f t="shared" si="90"/>
        <v>11</v>
      </c>
      <c r="EP21" s="365">
        <f t="shared" si="91"/>
        <v>13</v>
      </c>
      <c r="EQ21" s="365">
        <f t="shared" si="92"/>
        <v>14</v>
      </c>
      <c r="ER21" s="365">
        <f t="shared" si="93"/>
        <v>16</v>
      </c>
      <c r="ES21" s="365">
        <f t="shared" si="94"/>
        <v>16</v>
      </c>
      <c r="ET21" s="365">
        <f t="shared" si="95"/>
        <v>17</v>
      </c>
      <c r="EU21" s="365">
        <f t="shared" si="96"/>
        <v>17</v>
      </c>
      <c r="EV21" s="365">
        <f t="shared" si="97"/>
        <v>18</v>
      </c>
      <c r="EW21" s="365">
        <f t="shared" si="98"/>
        <v>18</v>
      </c>
      <c r="EX21" s="365">
        <f t="shared" si="99"/>
        <v>19</v>
      </c>
      <c r="EY21" s="365">
        <f t="shared" si="100"/>
        <v>19</v>
      </c>
      <c r="EZ21" s="365">
        <f t="shared" si="101"/>
        <v>19</v>
      </c>
      <c r="FA21" s="365">
        <f t="shared" si="102"/>
        <v>19</v>
      </c>
      <c r="FB21" s="365">
        <f t="shared" si="103"/>
        <v>19</v>
      </c>
      <c r="FC21" s="365">
        <f t="shared" si="104"/>
        <v>19</v>
      </c>
      <c r="FD21" s="365">
        <f t="shared" si="105"/>
        <v>19</v>
      </c>
      <c r="FE21" s="366">
        <f t="shared" si="106"/>
        <v>19</v>
      </c>
    </row>
    <row r="22" spans="1:161" x14ac:dyDescent="0.2">
      <c r="A22" s="119"/>
      <c r="B22" s="157">
        <f t="shared" si="29"/>
        <v>20</v>
      </c>
      <c r="C22" s="158" t="str">
        <f>'Club Champion'!C23</f>
        <v>DALE, Colin</v>
      </c>
      <c r="D22" s="159" t="str">
        <f>'Club Champion'!D23</f>
        <v>(AUS)</v>
      </c>
      <c r="E22" s="359">
        <f>IF(ISNA(VLOOKUP($C22,Batting!$B$2:$M$85,3,FALSE)),0,(VLOOKUP($C22,Batting!$B$2:$M$85,3,FALSE)))</f>
        <v>1</v>
      </c>
      <c r="F22" s="364">
        <f>INDEX(Batting_data!B$2:B$100,MATCH($C22,Batting_data!$A$2:$A$100,0))</f>
        <v>0</v>
      </c>
      <c r="G22" s="365">
        <f>INDEX(Batting_data!C$2:C$100,MATCH($C22,Batting_data!$A$2:$A$100,0))</f>
        <v>0</v>
      </c>
      <c r="H22" s="365">
        <f>INDEX(Batting_data!D$2:D$100,MATCH($C22,Batting_data!$A$2:$A$100,0))</f>
        <v>0</v>
      </c>
      <c r="I22" s="365">
        <f>INDEX(Batting_data!E$2:E$100,MATCH($C22,Batting_data!$A$2:$A$100,0))</f>
        <v>0</v>
      </c>
      <c r="J22" s="365">
        <f>INDEX(Batting_data!F$2:F$100,MATCH($C22,Batting_data!$A$2:$A$100,0))</f>
        <v>0</v>
      </c>
      <c r="K22" s="365">
        <f>INDEX(Batting_data!G$2:G$100,MATCH($C22,Batting_data!$A$2:$A$100,0))</f>
        <v>0</v>
      </c>
      <c r="L22" s="365">
        <f>INDEX(Batting_data!H$2:H$100,MATCH($C22,Batting_data!$A$2:$A$100,0))</f>
        <v>0</v>
      </c>
      <c r="M22" s="365">
        <f>INDEX(Batting_data!I$2:I$100,MATCH($C22,Batting_data!$A$2:$A$100,0))</f>
        <v>0</v>
      </c>
      <c r="N22" s="365">
        <f>INDEX(Batting_data!J$2:J$100,MATCH($C22,Batting_data!$A$2:$A$100,0))</f>
        <v>0</v>
      </c>
      <c r="O22" s="365">
        <f>INDEX(Batting_data!K$2:K$100,MATCH($C22,Batting_data!$A$2:$A$100,0))</f>
        <v>5</v>
      </c>
      <c r="P22" s="365">
        <f>INDEX(Batting_data!L$2:L$100,MATCH($C22,Batting_data!$A$2:$A$100,0))</f>
        <v>0</v>
      </c>
      <c r="Q22" s="365">
        <f>INDEX(Batting_data!M$2:M$100,MATCH($C22,Batting_data!$A$2:$A$100,0))</f>
        <v>0</v>
      </c>
      <c r="R22" s="365">
        <f>INDEX(Batting_data!N$2:N$100,MATCH($C22,Batting_data!$A$2:$A$100,0))</f>
        <v>0</v>
      </c>
      <c r="S22" s="365">
        <f>INDEX(Batting_data!O$2:O$100,MATCH($C22,Batting_data!$A$2:$A$100,0))</f>
        <v>0</v>
      </c>
      <c r="T22" s="365">
        <f>INDEX(Batting_data!P$2:P$100,MATCH($C22,Batting_data!$A$2:$A$100,0))</f>
        <v>0</v>
      </c>
      <c r="U22" s="365">
        <f>INDEX(Batting_data!Q$2:Q$100,MATCH($C22,Batting_data!$A$2:$A$100,0))</f>
        <v>0</v>
      </c>
      <c r="V22" s="365">
        <f>INDEX(Batting_data!R$2:R$100,MATCH($C22,Batting_data!$A$2:$A$100,0))</f>
        <v>0</v>
      </c>
      <c r="W22" s="365">
        <f>INDEX(Batting_data!S$2:S$100,MATCH($C22,Batting_data!$A$2:$A$100,0))</f>
        <v>0</v>
      </c>
      <c r="X22" s="365">
        <f>INDEX(Batting_data!T$2:T$100,MATCH($C22,Batting_data!$A$2:$A$100,0))</f>
        <v>0</v>
      </c>
      <c r="Y22" s="365">
        <f>INDEX(Batting_data!U$2:U$100,MATCH($C22,Batting_data!$A$2:$A$100,0))</f>
        <v>0</v>
      </c>
      <c r="Z22" s="365">
        <f>INDEX(Batting_data!V$2:V$100,MATCH($C22,Batting_data!$A$2:$A$100,0))</f>
        <v>0</v>
      </c>
      <c r="AA22" s="365">
        <f>INDEX(Batting_data!W$2:W$100,MATCH($C22,Batting_data!$A$2:$A$100,0))</f>
        <v>0</v>
      </c>
      <c r="AB22" s="365">
        <f>INDEX(Batting_data!X$2:X$100,MATCH($C22,Batting_data!$A$2:$A$100,0))</f>
        <v>0</v>
      </c>
      <c r="AC22" s="365">
        <f>INDEX(Batting_data!Y$2:Y$100,MATCH($C22,Batting_data!$A$2:$A$100,0))</f>
        <v>0</v>
      </c>
      <c r="AD22" s="365">
        <f>INDEX(Batting_data!Z$2:Z$100,MATCH($C22,Batting_data!$A$2:$A$100,0))</f>
        <v>0</v>
      </c>
      <c r="AE22" s="366">
        <f>INDEX(Batting_data!AA$2:AA$100,MATCH($C22,Batting_data!$A$2:$A$100,0))</f>
        <v>0</v>
      </c>
      <c r="AF22" s="353">
        <f>_xlfn.IFNA(INDEX(Bowling_data!B$2:B$100,MATCH($C22,Bowling_data!$A$2:$A$100,0)),0)</f>
        <v>0</v>
      </c>
      <c r="AG22" s="354">
        <f>_xlfn.IFNA(INDEX(Bowling_data!C$2:C$100,MATCH($C22,Bowling_data!$A$2:$A$100,0)),0)</f>
        <v>0</v>
      </c>
      <c r="AH22" s="354">
        <f>_xlfn.IFNA(INDEX(Bowling_data!D$2:D$100,MATCH($C22,Bowling_data!$A$2:$A$100,0)),0)</f>
        <v>0</v>
      </c>
      <c r="AI22" s="354">
        <f>_xlfn.IFNA(INDEX(Bowling_data!E$2:E$100,MATCH($C22,Bowling_data!$A$2:$A$100,0)),0)</f>
        <v>0</v>
      </c>
      <c r="AJ22" s="354">
        <f>_xlfn.IFNA(INDEX(Bowling_data!F$2:F$100,MATCH($C22,Bowling_data!$A$2:$A$100,0)),0)</f>
        <v>0</v>
      </c>
      <c r="AK22" s="354">
        <f>_xlfn.IFNA(INDEX(Bowling_data!G$2:G$100,MATCH($C22,Bowling_data!$A$2:$A$100,0)),0)</f>
        <v>0</v>
      </c>
      <c r="AL22" s="354">
        <f>_xlfn.IFNA(INDEX(Bowling_data!H$2:H$100,MATCH($C22,Bowling_data!$A$2:$A$100,0)),0)</f>
        <v>0</v>
      </c>
      <c r="AM22" s="354">
        <f>_xlfn.IFNA(INDEX(Bowling_data!I$2:I$100,MATCH($C22,Bowling_data!$A$2:$A$100,0)),0)</f>
        <v>0</v>
      </c>
      <c r="AN22" s="354">
        <f>_xlfn.IFNA(INDEX(Bowling_data!J$2:J$100,MATCH($C22,Bowling_data!$A$2:$A$100,0)),0)</f>
        <v>0</v>
      </c>
      <c r="AO22" s="354">
        <f>_xlfn.IFNA(INDEX(Bowling_data!K$2:K$100,MATCH($C22,Bowling_data!$A$2:$A$100,0)),0)</f>
        <v>72</v>
      </c>
      <c r="AP22" s="354">
        <f>_xlfn.IFNA(INDEX(Bowling_data!L$2:L$100,MATCH($C22,Bowling_data!$A$2:$A$100,0)),0)</f>
        <v>0</v>
      </c>
      <c r="AQ22" s="354">
        <f>_xlfn.IFNA(INDEX(Bowling_data!M$2:M$100,MATCH($C22,Bowling_data!$A$2:$A$100,0)),0)</f>
        <v>0</v>
      </c>
      <c r="AR22" s="354">
        <f>_xlfn.IFNA(INDEX(Bowling_data!N$2:N$100,MATCH($C22,Bowling_data!$A$2:$A$100,0)),0)</f>
        <v>0</v>
      </c>
      <c r="AS22" s="354">
        <f>_xlfn.IFNA(INDEX(Bowling_data!O$2:O$100,MATCH($C22,Bowling_data!$A$2:$A$100,0)),0)</f>
        <v>0</v>
      </c>
      <c r="AT22" s="354">
        <f>_xlfn.IFNA(INDEX(Bowling_data!P$2:P$100,MATCH($C22,Bowling_data!$A$2:$A$100,0)),0)</f>
        <v>0</v>
      </c>
      <c r="AU22" s="354">
        <f>_xlfn.IFNA(INDEX(Bowling_data!Q$2:Q$100,MATCH($C22,Bowling_data!$A$2:$A$100,0)),0)</f>
        <v>0</v>
      </c>
      <c r="AV22" s="354">
        <f>_xlfn.IFNA(INDEX(Bowling_data!R$2:R$100,MATCH($C22,Bowling_data!$A$2:$A$100,0)),0)</f>
        <v>0</v>
      </c>
      <c r="AW22" s="354">
        <f>_xlfn.IFNA(INDEX(Bowling_data!S$2:S$100,MATCH($C22,Bowling_data!$A$2:$A$100,0)),0)</f>
        <v>0</v>
      </c>
      <c r="AX22" s="354">
        <f>_xlfn.IFNA(INDEX(Bowling_data!T$2:T$100,MATCH($C22,Bowling_data!$A$2:$A$100,0)),0)</f>
        <v>0</v>
      </c>
      <c r="AY22" s="354">
        <f>_xlfn.IFNA(INDEX(Bowling_data!U$2:U$100,MATCH($C22,Bowling_data!$A$2:$A$100,0)),0)</f>
        <v>0</v>
      </c>
      <c r="AZ22" s="354">
        <f>_xlfn.IFNA(INDEX(Bowling_data!V$2:V$100,MATCH($C22,Bowling_data!$A$2:$A$100,0)),0)</f>
        <v>0</v>
      </c>
      <c r="BA22" s="354">
        <f>_xlfn.IFNA(INDEX(Bowling_data!W$2:W$100,MATCH($C22,Bowling_data!$A$2:$A$100,0)),0)</f>
        <v>0</v>
      </c>
      <c r="BB22" s="354">
        <f>_xlfn.IFNA(INDEX(Bowling_data!X$2:X$100,MATCH($C22,Bowling_data!$A$2:$A$100,0)),0)</f>
        <v>0</v>
      </c>
      <c r="BC22" s="354">
        <f>_xlfn.IFNA(INDEX(Bowling_data!Y$2:Y$100,MATCH($C22,Bowling_data!$A$2:$A$100,0)),0)</f>
        <v>0</v>
      </c>
      <c r="BD22" s="354">
        <f>_xlfn.IFNA(INDEX(Bowling_data!Z$2:Z$100,MATCH($C22,Bowling_data!$A$2:$A$100,0)),0)</f>
        <v>0</v>
      </c>
      <c r="BE22" s="354">
        <f>_xlfn.IFNA(INDEX(Bowling_data!AA$2:AA$100,MATCH($C22,Bowling_data!$A$2:$A$100,0)),0)</f>
        <v>0</v>
      </c>
      <c r="BF22" s="353">
        <f>_xlfn.IFNA(INDEX(Fielding_data!B$2:B$100,MATCH($C22,Fielding_data!$A$2:$A$100,0)),0)</f>
        <v>0</v>
      </c>
      <c r="BG22" s="354">
        <f>_xlfn.IFNA(INDEX(Fielding_data!C$2:C$100,MATCH($C22,Fielding_data!$A$2:$A$100,0)),0)</f>
        <v>0</v>
      </c>
      <c r="BH22" s="354">
        <f>_xlfn.IFNA(INDEX(Fielding_data!D$2:D$100,MATCH($C22,Fielding_data!$A$2:$A$100,0)),0)</f>
        <v>0</v>
      </c>
      <c r="BI22" s="354">
        <f>_xlfn.IFNA(INDEX(Fielding_data!E$2:E$100,MATCH($C22,Fielding_data!$A$2:$A$100,0)),0)</f>
        <v>0</v>
      </c>
      <c r="BJ22" s="354">
        <f>_xlfn.IFNA(INDEX(Fielding_data!F$2:F$100,MATCH($C22,Fielding_data!$A$2:$A$100,0)),0)</f>
        <v>0</v>
      </c>
      <c r="BK22" s="354">
        <f>_xlfn.IFNA(INDEX(Fielding_data!G$2:G$100,MATCH($C22,Fielding_data!$A$2:$A$100,0)),0)</f>
        <v>0</v>
      </c>
      <c r="BL22" s="354">
        <f>_xlfn.IFNA(INDEX(Fielding_data!H$2:H$100,MATCH($C22,Fielding_data!$A$2:$A$100,0)),0)</f>
        <v>0</v>
      </c>
      <c r="BM22" s="354">
        <f>_xlfn.IFNA(INDEX(Fielding_data!I$2:I$100,MATCH($C22,Fielding_data!$A$2:$A$100,0)),0)</f>
        <v>0</v>
      </c>
      <c r="BN22" s="354">
        <f>_xlfn.IFNA(INDEX(Fielding_data!J$2:J$100,MATCH($C22,Fielding_data!$A$2:$A$100,0)),0)</f>
        <v>0</v>
      </c>
      <c r="BO22" s="354">
        <f>_xlfn.IFNA(INDEX(Fielding_data!K$2:K$100,MATCH($C22,Fielding_data!$A$2:$A$100,0)),0)</f>
        <v>8</v>
      </c>
      <c r="BP22" s="354">
        <f>_xlfn.IFNA(INDEX(Fielding_data!L$2:L$100,MATCH($C22,Fielding_data!$A$2:$A$100,0)),0)</f>
        <v>0</v>
      </c>
      <c r="BQ22" s="354">
        <f>_xlfn.IFNA(INDEX(Fielding_data!M$2:M$100,MATCH($C22,Fielding_data!$A$2:$A$100,0)),0)</f>
        <v>0</v>
      </c>
      <c r="BR22" s="354">
        <f>_xlfn.IFNA(INDEX(Fielding_data!N$2:N$100,MATCH($C22,Fielding_data!$A$2:$A$100,0)),0)</f>
        <v>0</v>
      </c>
      <c r="BS22" s="354">
        <f>_xlfn.IFNA(INDEX(Fielding_data!O$2:O$100,MATCH($C22,Fielding_data!$A$2:$A$100,0)),0)</f>
        <v>0</v>
      </c>
      <c r="BT22" s="354">
        <f>_xlfn.IFNA(INDEX(Fielding_data!P$2:P$100,MATCH($C22,Fielding_data!$A$2:$A$100,0)),0)</f>
        <v>0</v>
      </c>
      <c r="BU22" s="354">
        <f>_xlfn.IFNA(INDEX(Fielding_data!Q$2:Q$100,MATCH($C22,Fielding_data!$A$2:$A$100,0)),0)</f>
        <v>0</v>
      </c>
      <c r="BV22" s="354">
        <f>_xlfn.IFNA(INDEX(Fielding_data!R$2:R$100,MATCH($C22,Fielding_data!$A$2:$A$100,0)),0)</f>
        <v>0</v>
      </c>
      <c r="BW22" s="354">
        <f>_xlfn.IFNA(INDEX(Fielding_data!S$2:S$100,MATCH($C22,Fielding_data!$A$2:$A$100,0)),0)</f>
        <v>0</v>
      </c>
      <c r="BX22" s="354">
        <f>_xlfn.IFNA(INDEX(Fielding_data!T$2:T$100,MATCH($C22,Fielding_data!$A$2:$A$100,0)),0)</f>
        <v>0</v>
      </c>
      <c r="BY22" s="354">
        <f>_xlfn.IFNA(INDEX(Fielding_data!U$2:U$100,MATCH($C22,Fielding_data!$A$2:$A$100,0)),0)</f>
        <v>0</v>
      </c>
      <c r="BZ22" s="354">
        <f>_xlfn.IFNA(INDEX(Fielding_data!V$2:V$100,MATCH($C22,Fielding_data!$A$2:$A$100,0)),0)</f>
        <v>0</v>
      </c>
      <c r="CA22" s="354">
        <f>_xlfn.IFNA(INDEX(Fielding_data!W$2:W$100,MATCH($C22,Fielding_data!$A$2:$A$100,0)),0)</f>
        <v>0</v>
      </c>
      <c r="CB22" s="354">
        <f>_xlfn.IFNA(INDEX(Fielding_data!X$2:X$100,MATCH($C22,Fielding_data!$A$2:$A$100,0)),0)</f>
        <v>0</v>
      </c>
      <c r="CC22" s="354">
        <f>_xlfn.IFNA(INDEX(Fielding_data!Y$2:Y$100,MATCH($C22,Fielding_data!$A$2:$A$100,0)),0)</f>
        <v>0</v>
      </c>
      <c r="CD22" s="354">
        <f>_xlfn.IFNA(INDEX(Fielding_data!Z$2:Z$100,MATCH($C22,Fielding_data!$A$2:$A$100,0)),0)</f>
        <v>0</v>
      </c>
      <c r="CE22" s="354">
        <f>_xlfn.IFNA(INDEX(Fielding_data!AA$2:AA$100,MATCH($C22,Fielding_data!$A$2:$A$100,0)),0)</f>
        <v>0</v>
      </c>
      <c r="CF22" s="353">
        <f t="shared" si="30"/>
        <v>0</v>
      </c>
      <c r="CG22" s="354">
        <f t="shared" si="31"/>
        <v>0</v>
      </c>
      <c r="CH22" s="354">
        <f t="shared" si="32"/>
        <v>0</v>
      </c>
      <c r="CI22" s="354">
        <f t="shared" si="33"/>
        <v>0</v>
      </c>
      <c r="CJ22" s="354">
        <f t="shared" si="34"/>
        <v>0</v>
      </c>
      <c r="CK22" s="354">
        <f t="shared" si="35"/>
        <v>0</v>
      </c>
      <c r="CL22" s="354">
        <f t="shared" si="36"/>
        <v>0</v>
      </c>
      <c r="CM22" s="354">
        <f t="shared" si="37"/>
        <v>0</v>
      </c>
      <c r="CN22" s="354">
        <f t="shared" si="38"/>
        <v>0</v>
      </c>
      <c r="CO22" s="354">
        <f t="shared" si="39"/>
        <v>85</v>
      </c>
      <c r="CP22" s="354">
        <f t="shared" si="40"/>
        <v>0</v>
      </c>
      <c r="CQ22" s="354">
        <f t="shared" si="41"/>
        <v>0</v>
      </c>
      <c r="CR22" s="354">
        <f t="shared" si="42"/>
        <v>0</v>
      </c>
      <c r="CS22" s="354">
        <f t="shared" si="43"/>
        <v>0</v>
      </c>
      <c r="CT22" s="354">
        <f t="shared" si="44"/>
        <v>0</v>
      </c>
      <c r="CU22" s="354">
        <f t="shared" si="45"/>
        <v>0</v>
      </c>
      <c r="CV22" s="354">
        <f t="shared" si="46"/>
        <v>0</v>
      </c>
      <c r="CW22" s="354">
        <f t="shared" si="47"/>
        <v>0</v>
      </c>
      <c r="CX22" s="354">
        <f t="shared" si="48"/>
        <v>0</v>
      </c>
      <c r="CY22" s="354">
        <f t="shared" si="49"/>
        <v>0</v>
      </c>
      <c r="CZ22" s="354">
        <f t="shared" si="50"/>
        <v>0</v>
      </c>
      <c r="DA22" s="354">
        <f t="shared" si="51"/>
        <v>0</v>
      </c>
      <c r="DB22" s="354">
        <f t="shared" si="52"/>
        <v>0</v>
      </c>
      <c r="DC22" s="354">
        <f t="shared" si="53"/>
        <v>0</v>
      </c>
      <c r="DD22" s="354">
        <f t="shared" si="54"/>
        <v>0</v>
      </c>
      <c r="DE22" s="355">
        <f t="shared" si="55"/>
        <v>0</v>
      </c>
      <c r="DF22" s="353">
        <f t="shared" si="56"/>
        <v>0</v>
      </c>
      <c r="DG22" s="354">
        <f t="shared" ref="DG22:DH22" si="124">+DF22+CG22</f>
        <v>0</v>
      </c>
      <c r="DH22" s="354">
        <f t="shared" si="124"/>
        <v>0</v>
      </c>
      <c r="DI22" s="354">
        <f t="shared" si="58"/>
        <v>0</v>
      </c>
      <c r="DJ22" s="354">
        <f t="shared" si="59"/>
        <v>0</v>
      </c>
      <c r="DK22" s="354">
        <f t="shared" si="60"/>
        <v>0</v>
      </c>
      <c r="DL22" s="354">
        <f t="shared" si="61"/>
        <v>0</v>
      </c>
      <c r="DM22" s="354">
        <f t="shared" si="62"/>
        <v>0</v>
      </c>
      <c r="DN22" s="354">
        <f t="shared" si="63"/>
        <v>0</v>
      </c>
      <c r="DO22" s="354">
        <f t="shared" si="64"/>
        <v>85</v>
      </c>
      <c r="DP22" s="354">
        <f t="shared" si="65"/>
        <v>85</v>
      </c>
      <c r="DQ22" s="354">
        <f t="shared" si="66"/>
        <v>85</v>
      </c>
      <c r="DR22" s="354">
        <f t="shared" si="67"/>
        <v>85</v>
      </c>
      <c r="DS22" s="354">
        <f t="shared" si="68"/>
        <v>85</v>
      </c>
      <c r="DT22" s="354">
        <f t="shared" si="69"/>
        <v>85</v>
      </c>
      <c r="DU22" s="354">
        <f t="shared" si="70"/>
        <v>85</v>
      </c>
      <c r="DV22" s="354">
        <f t="shared" si="71"/>
        <v>85</v>
      </c>
      <c r="DW22" s="354">
        <f t="shared" si="72"/>
        <v>85</v>
      </c>
      <c r="DX22" s="354">
        <f t="shared" si="73"/>
        <v>85</v>
      </c>
      <c r="DY22" s="354">
        <f t="shared" si="74"/>
        <v>85</v>
      </c>
      <c r="DZ22" s="354">
        <f t="shared" si="75"/>
        <v>85</v>
      </c>
      <c r="EA22" s="354">
        <f t="shared" si="76"/>
        <v>85</v>
      </c>
      <c r="EB22" s="354">
        <f t="shared" si="77"/>
        <v>85</v>
      </c>
      <c r="EC22" s="354">
        <f t="shared" si="78"/>
        <v>85</v>
      </c>
      <c r="ED22" s="354">
        <f t="shared" si="79"/>
        <v>85</v>
      </c>
      <c r="EE22" s="355">
        <f t="shared" si="80"/>
        <v>85</v>
      </c>
      <c r="EF22" s="364" t="str">
        <f t="shared" si="81"/>
        <v>-</v>
      </c>
      <c r="EG22" s="365" t="str">
        <f t="shared" si="82"/>
        <v>-</v>
      </c>
      <c r="EH22" s="365" t="str">
        <f t="shared" si="83"/>
        <v>-</v>
      </c>
      <c r="EI22" s="365" t="str">
        <f t="shared" si="84"/>
        <v>-</v>
      </c>
      <c r="EJ22" s="365" t="str">
        <f t="shared" si="85"/>
        <v>-</v>
      </c>
      <c r="EK22" s="365" t="str">
        <f t="shared" si="86"/>
        <v>-</v>
      </c>
      <c r="EL22" s="365" t="str">
        <f t="shared" si="87"/>
        <v>-</v>
      </c>
      <c r="EM22" s="365" t="str">
        <f t="shared" si="88"/>
        <v>-</v>
      </c>
      <c r="EN22" s="365" t="str">
        <f t="shared" si="89"/>
        <v>-</v>
      </c>
      <c r="EO22" s="365">
        <f t="shared" si="90"/>
        <v>12</v>
      </c>
      <c r="EP22" s="365">
        <f t="shared" si="91"/>
        <v>14</v>
      </c>
      <c r="EQ22" s="365">
        <f t="shared" si="92"/>
        <v>15</v>
      </c>
      <c r="ER22" s="365">
        <f t="shared" si="93"/>
        <v>17</v>
      </c>
      <c r="ES22" s="365">
        <f t="shared" si="94"/>
        <v>17</v>
      </c>
      <c r="ET22" s="365">
        <f t="shared" si="95"/>
        <v>18</v>
      </c>
      <c r="EU22" s="365">
        <f t="shared" si="96"/>
        <v>18</v>
      </c>
      <c r="EV22" s="365">
        <f t="shared" si="97"/>
        <v>19</v>
      </c>
      <c r="EW22" s="365">
        <f t="shared" si="98"/>
        <v>19</v>
      </c>
      <c r="EX22" s="365">
        <f t="shared" si="99"/>
        <v>20</v>
      </c>
      <c r="EY22" s="365">
        <f t="shared" si="100"/>
        <v>20</v>
      </c>
      <c r="EZ22" s="365">
        <f t="shared" si="101"/>
        <v>20</v>
      </c>
      <c r="FA22" s="365">
        <f t="shared" si="102"/>
        <v>20</v>
      </c>
      <c r="FB22" s="365">
        <f t="shared" si="103"/>
        <v>20</v>
      </c>
      <c r="FC22" s="365">
        <f t="shared" si="104"/>
        <v>20</v>
      </c>
      <c r="FD22" s="365">
        <f t="shared" si="105"/>
        <v>20</v>
      </c>
      <c r="FE22" s="366">
        <f t="shared" si="106"/>
        <v>20</v>
      </c>
    </row>
    <row r="23" spans="1:161" x14ac:dyDescent="0.2">
      <c r="A23" s="119"/>
      <c r="B23" s="157">
        <f t="shared" si="29"/>
        <v>21</v>
      </c>
      <c r="C23" s="158" t="str">
        <f>'Club Champion'!C24</f>
        <v>SMITH, Kane</v>
      </c>
      <c r="D23" s="159" t="str">
        <f>'Club Champion'!D24</f>
        <v>(AUS)</v>
      </c>
      <c r="E23" s="359">
        <f>IF(ISNA(VLOOKUP($C23,Batting!$B$2:$M$85,3,FALSE)),0,(VLOOKUP($C23,Batting!$B$2:$M$85,3,FALSE)))</f>
        <v>1</v>
      </c>
      <c r="F23" s="364">
        <f>INDEX(Batting_data!B$2:B$100,MATCH($C23,Batting_data!$A$2:$A$100,0))</f>
        <v>0</v>
      </c>
      <c r="G23" s="365">
        <f>INDEX(Batting_data!C$2:C$100,MATCH($C23,Batting_data!$A$2:$A$100,0))</f>
        <v>0</v>
      </c>
      <c r="H23" s="365">
        <f>INDEX(Batting_data!D$2:D$100,MATCH($C23,Batting_data!$A$2:$A$100,0))</f>
        <v>0</v>
      </c>
      <c r="I23" s="365">
        <f>INDEX(Batting_data!E$2:E$100,MATCH($C23,Batting_data!$A$2:$A$100,0))</f>
        <v>0</v>
      </c>
      <c r="J23" s="365">
        <f>INDEX(Batting_data!F$2:F$100,MATCH($C23,Batting_data!$A$2:$A$100,0))</f>
        <v>0</v>
      </c>
      <c r="K23" s="365">
        <f>INDEX(Batting_data!G$2:G$100,MATCH($C23,Batting_data!$A$2:$A$100,0))</f>
        <v>0</v>
      </c>
      <c r="L23" s="365">
        <f>INDEX(Batting_data!H$2:H$100,MATCH($C23,Batting_data!$A$2:$A$100,0))</f>
        <v>0</v>
      </c>
      <c r="M23" s="365">
        <f>INDEX(Batting_data!I$2:I$100,MATCH($C23,Batting_data!$A$2:$A$100,0))</f>
        <v>0</v>
      </c>
      <c r="N23" s="365">
        <f>INDEX(Batting_data!J$2:J$100,MATCH($C23,Batting_data!$A$2:$A$100,0))</f>
        <v>0</v>
      </c>
      <c r="O23" s="365">
        <f>INDEX(Batting_data!K$2:K$100,MATCH($C23,Batting_data!$A$2:$A$100,0))</f>
        <v>0</v>
      </c>
      <c r="P23" s="365">
        <f>INDEX(Batting_data!L$2:L$100,MATCH($C23,Batting_data!$A$2:$A$100,0))</f>
        <v>0</v>
      </c>
      <c r="Q23" s="365">
        <f>INDEX(Batting_data!M$2:M$100,MATCH($C23,Batting_data!$A$2:$A$100,0))</f>
        <v>0</v>
      </c>
      <c r="R23" s="365">
        <f>INDEX(Batting_data!N$2:N$100,MATCH($C23,Batting_data!$A$2:$A$100,0))</f>
        <v>61</v>
      </c>
      <c r="S23" s="365">
        <f>INDEX(Batting_data!O$2:O$100,MATCH($C23,Batting_data!$A$2:$A$100,0))</f>
        <v>0</v>
      </c>
      <c r="T23" s="365">
        <f>INDEX(Batting_data!P$2:P$100,MATCH($C23,Batting_data!$A$2:$A$100,0))</f>
        <v>0</v>
      </c>
      <c r="U23" s="365">
        <f>INDEX(Batting_data!Q$2:Q$100,MATCH($C23,Batting_data!$A$2:$A$100,0))</f>
        <v>0</v>
      </c>
      <c r="V23" s="365">
        <f>INDEX(Batting_data!R$2:R$100,MATCH($C23,Batting_data!$A$2:$A$100,0))</f>
        <v>0</v>
      </c>
      <c r="W23" s="365">
        <f>INDEX(Batting_data!S$2:S$100,MATCH($C23,Batting_data!$A$2:$A$100,0))</f>
        <v>0</v>
      </c>
      <c r="X23" s="365">
        <f>INDEX(Batting_data!T$2:T$100,MATCH($C23,Batting_data!$A$2:$A$100,0))</f>
        <v>0</v>
      </c>
      <c r="Y23" s="365">
        <f>INDEX(Batting_data!U$2:U$100,MATCH($C23,Batting_data!$A$2:$A$100,0))</f>
        <v>0</v>
      </c>
      <c r="Z23" s="365">
        <f>INDEX(Batting_data!V$2:V$100,MATCH($C23,Batting_data!$A$2:$A$100,0))</f>
        <v>0</v>
      </c>
      <c r="AA23" s="365">
        <f>INDEX(Batting_data!W$2:W$100,MATCH($C23,Batting_data!$A$2:$A$100,0))</f>
        <v>0</v>
      </c>
      <c r="AB23" s="365">
        <f>INDEX(Batting_data!X$2:X$100,MATCH($C23,Batting_data!$A$2:$A$100,0))</f>
        <v>0</v>
      </c>
      <c r="AC23" s="365">
        <f>INDEX(Batting_data!Y$2:Y$100,MATCH($C23,Batting_data!$A$2:$A$100,0))</f>
        <v>0</v>
      </c>
      <c r="AD23" s="365">
        <f>INDEX(Batting_data!Z$2:Z$100,MATCH($C23,Batting_data!$A$2:$A$100,0))</f>
        <v>0</v>
      </c>
      <c r="AE23" s="366">
        <f>INDEX(Batting_data!AA$2:AA$100,MATCH($C23,Batting_data!$A$2:$A$100,0))</f>
        <v>0</v>
      </c>
      <c r="AF23" s="353">
        <f>_xlfn.IFNA(INDEX(Bowling_data!B$2:B$100,MATCH($C23,Bowling_data!$A$2:$A$100,0)),0)</f>
        <v>0</v>
      </c>
      <c r="AG23" s="354">
        <f>_xlfn.IFNA(INDEX(Bowling_data!C$2:C$100,MATCH($C23,Bowling_data!$A$2:$A$100,0)),0)</f>
        <v>0</v>
      </c>
      <c r="AH23" s="354">
        <f>_xlfn.IFNA(INDEX(Bowling_data!D$2:D$100,MATCH($C23,Bowling_data!$A$2:$A$100,0)),0)</f>
        <v>0</v>
      </c>
      <c r="AI23" s="354">
        <f>_xlfn.IFNA(INDEX(Bowling_data!E$2:E$100,MATCH($C23,Bowling_data!$A$2:$A$100,0)),0)</f>
        <v>0</v>
      </c>
      <c r="AJ23" s="354">
        <f>_xlfn.IFNA(INDEX(Bowling_data!F$2:F$100,MATCH($C23,Bowling_data!$A$2:$A$100,0)),0)</f>
        <v>0</v>
      </c>
      <c r="AK23" s="354">
        <f>_xlfn.IFNA(INDEX(Bowling_data!G$2:G$100,MATCH($C23,Bowling_data!$A$2:$A$100,0)),0)</f>
        <v>0</v>
      </c>
      <c r="AL23" s="354">
        <f>_xlfn.IFNA(INDEX(Bowling_data!H$2:H$100,MATCH($C23,Bowling_data!$A$2:$A$100,0)),0)</f>
        <v>0</v>
      </c>
      <c r="AM23" s="354">
        <f>_xlfn.IFNA(INDEX(Bowling_data!I$2:I$100,MATCH($C23,Bowling_data!$A$2:$A$100,0)),0)</f>
        <v>0</v>
      </c>
      <c r="AN23" s="354">
        <f>_xlfn.IFNA(INDEX(Bowling_data!J$2:J$100,MATCH($C23,Bowling_data!$A$2:$A$100,0)),0)</f>
        <v>0</v>
      </c>
      <c r="AO23" s="354">
        <f>_xlfn.IFNA(INDEX(Bowling_data!K$2:K$100,MATCH($C23,Bowling_data!$A$2:$A$100,0)),0)</f>
        <v>0</v>
      </c>
      <c r="AP23" s="354">
        <f>_xlfn.IFNA(INDEX(Bowling_data!L$2:L$100,MATCH($C23,Bowling_data!$A$2:$A$100,0)),0)</f>
        <v>0</v>
      </c>
      <c r="AQ23" s="354">
        <f>_xlfn.IFNA(INDEX(Bowling_data!M$2:M$100,MATCH($C23,Bowling_data!$A$2:$A$100,0)),0)</f>
        <v>0</v>
      </c>
      <c r="AR23" s="354">
        <f>_xlfn.IFNA(INDEX(Bowling_data!N$2:N$100,MATCH($C23,Bowling_data!$A$2:$A$100,0)),0)</f>
        <v>15.8</v>
      </c>
      <c r="AS23" s="354">
        <f>_xlfn.IFNA(INDEX(Bowling_data!O$2:O$100,MATCH($C23,Bowling_data!$A$2:$A$100,0)),0)</f>
        <v>0</v>
      </c>
      <c r="AT23" s="354">
        <f>_xlfn.IFNA(INDEX(Bowling_data!P$2:P$100,MATCH($C23,Bowling_data!$A$2:$A$100,0)),0)</f>
        <v>0</v>
      </c>
      <c r="AU23" s="354">
        <f>_xlfn.IFNA(INDEX(Bowling_data!Q$2:Q$100,MATCH($C23,Bowling_data!$A$2:$A$100,0)),0)</f>
        <v>0</v>
      </c>
      <c r="AV23" s="354">
        <f>_xlfn.IFNA(INDEX(Bowling_data!R$2:R$100,MATCH($C23,Bowling_data!$A$2:$A$100,0)),0)</f>
        <v>0</v>
      </c>
      <c r="AW23" s="354">
        <f>_xlfn.IFNA(INDEX(Bowling_data!S$2:S$100,MATCH($C23,Bowling_data!$A$2:$A$100,0)),0)</f>
        <v>0</v>
      </c>
      <c r="AX23" s="354">
        <f>_xlfn.IFNA(INDEX(Bowling_data!T$2:T$100,MATCH($C23,Bowling_data!$A$2:$A$100,0)),0)</f>
        <v>0</v>
      </c>
      <c r="AY23" s="354">
        <f>_xlfn.IFNA(INDEX(Bowling_data!U$2:U$100,MATCH($C23,Bowling_data!$A$2:$A$100,0)),0)</f>
        <v>0</v>
      </c>
      <c r="AZ23" s="354">
        <f>_xlfn.IFNA(INDEX(Bowling_data!V$2:V$100,MATCH($C23,Bowling_data!$A$2:$A$100,0)),0)</f>
        <v>0</v>
      </c>
      <c r="BA23" s="354">
        <f>_xlfn.IFNA(INDEX(Bowling_data!W$2:W$100,MATCH($C23,Bowling_data!$A$2:$A$100,0)),0)</f>
        <v>0</v>
      </c>
      <c r="BB23" s="354">
        <f>_xlfn.IFNA(INDEX(Bowling_data!X$2:X$100,MATCH($C23,Bowling_data!$A$2:$A$100,0)),0)</f>
        <v>0</v>
      </c>
      <c r="BC23" s="354">
        <f>_xlfn.IFNA(INDEX(Bowling_data!Y$2:Y$100,MATCH($C23,Bowling_data!$A$2:$A$100,0)),0)</f>
        <v>0</v>
      </c>
      <c r="BD23" s="354">
        <f>_xlfn.IFNA(INDEX(Bowling_data!Z$2:Z$100,MATCH($C23,Bowling_data!$A$2:$A$100,0)),0)</f>
        <v>0</v>
      </c>
      <c r="BE23" s="354">
        <f>_xlfn.IFNA(INDEX(Bowling_data!AA$2:AA$100,MATCH($C23,Bowling_data!$A$2:$A$100,0)),0)</f>
        <v>0</v>
      </c>
      <c r="BF23" s="353">
        <f>_xlfn.IFNA(INDEX(Fielding_data!B$2:B$100,MATCH($C23,Fielding_data!$A$2:$A$100,0)),0)</f>
        <v>0</v>
      </c>
      <c r="BG23" s="354">
        <f>_xlfn.IFNA(INDEX(Fielding_data!C$2:C$100,MATCH($C23,Fielding_data!$A$2:$A$100,0)),0)</f>
        <v>0</v>
      </c>
      <c r="BH23" s="354">
        <f>_xlfn.IFNA(INDEX(Fielding_data!D$2:D$100,MATCH($C23,Fielding_data!$A$2:$A$100,0)),0)</f>
        <v>0</v>
      </c>
      <c r="BI23" s="354">
        <f>_xlfn.IFNA(INDEX(Fielding_data!E$2:E$100,MATCH($C23,Fielding_data!$A$2:$A$100,0)),0)</f>
        <v>0</v>
      </c>
      <c r="BJ23" s="354">
        <f>_xlfn.IFNA(INDEX(Fielding_data!F$2:F$100,MATCH($C23,Fielding_data!$A$2:$A$100,0)),0)</f>
        <v>0</v>
      </c>
      <c r="BK23" s="354">
        <f>_xlfn.IFNA(INDEX(Fielding_data!G$2:G$100,MATCH($C23,Fielding_data!$A$2:$A$100,0)),0)</f>
        <v>0</v>
      </c>
      <c r="BL23" s="354">
        <f>_xlfn.IFNA(INDEX(Fielding_data!H$2:H$100,MATCH($C23,Fielding_data!$A$2:$A$100,0)),0)</f>
        <v>0</v>
      </c>
      <c r="BM23" s="354">
        <f>_xlfn.IFNA(INDEX(Fielding_data!I$2:I$100,MATCH($C23,Fielding_data!$A$2:$A$100,0)),0)</f>
        <v>0</v>
      </c>
      <c r="BN23" s="354">
        <f>_xlfn.IFNA(INDEX(Fielding_data!J$2:J$100,MATCH($C23,Fielding_data!$A$2:$A$100,0)),0)</f>
        <v>0</v>
      </c>
      <c r="BO23" s="354">
        <f>_xlfn.IFNA(INDEX(Fielding_data!K$2:K$100,MATCH($C23,Fielding_data!$A$2:$A$100,0)),0)</f>
        <v>0</v>
      </c>
      <c r="BP23" s="354">
        <f>_xlfn.IFNA(INDEX(Fielding_data!L$2:L$100,MATCH($C23,Fielding_data!$A$2:$A$100,0)),0)</f>
        <v>0</v>
      </c>
      <c r="BQ23" s="354">
        <f>_xlfn.IFNA(INDEX(Fielding_data!M$2:M$100,MATCH($C23,Fielding_data!$A$2:$A$100,0)),0)</f>
        <v>0</v>
      </c>
      <c r="BR23" s="354">
        <f>_xlfn.IFNA(INDEX(Fielding_data!N$2:N$100,MATCH($C23,Fielding_data!$A$2:$A$100,0)),0)</f>
        <v>0</v>
      </c>
      <c r="BS23" s="354">
        <f>_xlfn.IFNA(INDEX(Fielding_data!O$2:O$100,MATCH($C23,Fielding_data!$A$2:$A$100,0)),0)</f>
        <v>0</v>
      </c>
      <c r="BT23" s="354">
        <f>_xlfn.IFNA(INDEX(Fielding_data!P$2:P$100,MATCH($C23,Fielding_data!$A$2:$A$100,0)),0)</f>
        <v>0</v>
      </c>
      <c r="BU23" s="354">
        <f>_xlfn.IFNA(INDEX(Fielding_data!Q$2:Q$100,MATCH($C23,Fielding_data!$A$2:$A$100,0)),0)</f>
        <v>0</v>
      </c>
      <c r="BV23" s="354">
        <f>_xlfn.IFNA(INDEX(Fielding_data!R$2:R$100,MATCH($C23,Fielding_data!$A$2:$A$100,0)),0)</f>
        <v>0</v>
      </c>
      <c r="BW23" s="354">
        <f>_xlfn.IFNA(INDEX(Fielding_data!S$2:S$100,MATCH($C23,Fielding_data!$A$2:$A$100,0)),0)</f>
        <v>0</v>
      </c>
      <c r="BX23" s="354">
        <f>_xlfn.IFNA(INDEX(Fielding_data!T$2:T$100,MATCH($C23,Fielding_data!$A$2:$A$100,0)),0)</f>
        <v>0</v>
      </c>
      <c r="BY23" s="354">
        <f>_xlfn.IFNA(INDEX(Fielding_data!U$2:U$100,MATCH($C23,Fielding_data!$A$2:$A$100,0)),0)</f>
        <v>0</v>
      </c>
      <c r="BZ23" s="354">
        <f>_xlfn.IFNA(INDEX(Fielding_data!V$2:V$100,MATCH($C23,Fielding_data!$A$2:$A$100,0)),0)</f>
        <v>0</v>
      </c>
      <c r="CA23" s="354">
        <f>_xlfn.IFNA(INDEX(Fielding_data!W$2:W$100,MATCH($C23,Fielding_data!$A$2:$A$100,0)),0)</f>
        <v>0</v>
      </c>
      <c r="CB23" s="354">
        <f>_xlfn.IFNA(INDEX(Fielding_data!X$2:X$100,MATCH($C23,Fielding_data!$A$2:$A$100,0)),0)</f>
        <v>0</v>
      </c>
      <c r="CC23" s="354">
        <f>_xlfn.IFNA(INDEX(Fielding_data!Y$2:Y$100,MATCH($C23,Fielding_data!$A$2:$A$100,0)),0)</f>
        <v>0</v>
      </c>
      <c r="CD23" s="354">
        <f>_xlfn.IFNA(INDEX(Fielding_data!Z$2:Z$100,MATCH($C23,Fielding_data!$A$2:$A$100,0)),0)</f>
        <v>0</v>
      </c>
      <c r="CE23" s="354">
        <f>_xlfn.IFNA(INDEX(Fielding_data!AA$2:AA$100,MATCH($C23,Fielding_data!$A$2:$A$100,0)),0)</f>
        <v>0</v>
      </c>
      <c r="CF23" s="353">
        <f t="shared" si="30"/>
        <v>0</v>
      </c>
      <c r="CG23" s="354">
        <f t="shared" si="31"/>
        <v>0</v>
      </c>
      <c r="CH23" s="354">
        <f t="shared" si="32"/>
        <v>0</v>
      </c>
      <c r="CI23" s="354">
        <f t="shared" si="33"/>
        <v>0</v>
      </c>
      <c r="CJ23" s="354">
        <f t="shared" si="34"/>
        <v>0</v>
      </c>
      <c r="CK23" s="354">
        <f t="shared" si="35"/>
        <v>0</v>
      </c>
      <c r="CL23" s="354">
        <f t="shared" si="36"/>
        <v>0</v>
      </c>
      <c r="CM23" s="354">
        <f t="shared" si="37"/>
        <v>0</v>
      </c>
      <c r="CN23" s="354">
        <f t="shared" si="38"/>
        <v>0</v>
      </c>
      <c r="CO23" s="354">
        <f t="shared" si="39"/>
        <v>0</v>
      </c>
      <c r="CP23" s="354">
        <f t="shared" si="40"/>
        <v>0</v>
      </c>
      <c r="CQ23" s="354">
        <f t="shared" si="41"/>
        <v>0</v>
      </c>
      <c r="CR23" s="354">
        <f t="shared" si="42"/>
        <v>76.8</v>
      </c>
      <c r="CS23" s="354">
        <f t="shared" si="43"/>
        <v>0</v>
      </c>
      <c r="CT23" s="354">
        <f t="shared" si="44"/>
        <v>0</v>
      </c>
      <c r="CU23" s="354">
        <f t="shared" si="45"/>
        <v>0</v>
      </c>
      <c r="CV23" s="354">
        <f t="shared" si="46"/>
        <v>0</v>
      </c>
      <c r="CW23" s="354">
        <f t="shared" si="47"/>
        <v>0</v>
      </c>
      <c r="CX23" s="354">
        <f t="shared" si="48"/>
        <v>0</v>
      </c>
      <c r="CY23" s="354">
        <f t="shared" si="49"/>
        <v>0</v>
      </c>
      <c r="CZ23" s="354">
        <f t="shared" si="50"/>
        <v>0</v>
      </c>
      <c r="DA23" s="354">
        <f t="shared" si="51"/>
        <v>0</v>
      </c>
      <c r="DB23" s="354">
        <f t="shared" si="52"/>
        <v>0</v>
      </c>
      <c r="DC23" s="354">
        <f t="shared" si="53"/>
        <v>0</v>
      </c>
      <c r="DD23" s="354">
        <f t="shared" si="54"/>
        <v>0</v>
      </c>
      <c r="DE23" s="355">
        <f t="shared" si="55"/>
        <v>0</v>
      </c>
      <c r="DF23" s="353">
        <f t="shared" si="56"/>
        <v>0</v>
      </c>
      <c r="DG23" s="354">
        <f t="shared" ref="DG23:DH23" si="125">+DF23+CG23</f>
        <v>0</v>
      </c>
      <c r="DH23" s="354">
        <f t="shared" si="125"/>
        <v>0</v>
      </c>
      <c r="DI23" s="354">
        <f t="shared" si="58"/>
        <v>0</v>
      </c>
      <c r="DJ23" s="354">
        <f t="shared" si="59"/>
        <v>0</v>
      </c>
      <c r="DK23" s="354">
        <f t="shared" si="60"/>
        <v>0</v>
      </c>
      <c r="DL23" s="354">
        <f t="shared" si="61"/>
        <v>0</v>
      </c>
      <c r="DM23" s="354">
        <f t="shared" si="62"/>
        <v>0</v>
      </c>
      <c r="DN23" s="354">
        <f t="shared" si="63"/>
        <v>0</v>
      </c>
      <c r="DO23" s="354">
        <f t="shared" si="64"/>
        <v>0</v>
      </c>
      <c r="DP23" s="354">
        <f t="shared" si="65"/>
        <v>0</v>
      </c>
      <c r="DQ23" s="354">
        <f t="shared" si="66"/>
        <v>0</v>
      </c>
      <c r="DR23" s="354">
        <f t="shared" si="67"/>
        <v>76.8</v>
      </c>
      <c r="DS23" s="354">
        <f t="shared" si="68"/>
        <v>76.8</v>
      </c>
      <c r="DT23" s="354">
        <f t="shared" si="69"/>
        <v>76.8</v>
      </c>
      <c r="DU23" s="354">
        <f t="shared" si="70"/>
        <v>76.8</v>
      </c>
      <c r="DV23" s="354">
        <f t="shared" si="71"/>
        <v>76.8</v>
      </c>
      <c r="DW23" s="354">
        <f t="shared" si="72"/>
        <v>76.8</v>
      </c>
      <c r="DX23" s="354">
        <f t="shared" si="73"/>
        <v>76.8</v>
      </c>
      <c r="DY23" s="354">
        <f t="shared" si="74"/>
        <v>76.8</v>
      </c>
      <c r="DZ23" s="354">
        <f t="shared" si="75"/>
        <v>76.8</v>
      </c>
      <c r="EA23" s="354">
        <f t="shared" si="76"/>
        <v>76.8</v>
      </c>
      <c r="EB23" s="354">
        <f t="shared" si="77"/>
        <v>76.8</v>
      </c>
      <c r="EC23" s="354">
        <f t="shared" si="78"/>
        <v>76.8</v>
      </c>
      <c r="ED23" s="354">
        <f t="shared" si="79"/>
        <v>76.8</v>
      </c>
      <c r="EE23" s="355">
        <f t="shared" si="80"/>
        <v>76.8</v>
      </c>
      <c r="EF23" s="364" t="str">
        <f t="shared" si="81"/>
        <v>-</v>
      </c>
      <c r="EG23" s="365" t="str">
        <f t="shared" si="82"/>
        <v>-</v>
      </c>
      <c r="EH23" s="365" t="str">
        <f t="shared" si="83"/>
        <v>-</v>
      </c>
      <c r="EI23" s="365" t="str">
        <f t="shared" si="84"/>
        <v>-</v>
      </c>
      <c r="EJ23" s="365" t="str">
        <f t="shared" si="85"/>
        <v>-</v>
      </c>
      <c r="EK23" s="365" t="str">
        <f t="shared" si="86"/>
        <v>-</v>
      </c>
      <c r="EL23" s="365" t="str">
        <f t="shared" si="87"/>
        <v>-</v>
      </c>
      <c r="EM23" s="365" t="str">
        <f t="shared" si="88"/>
        <v>-</v>
      </c>
      <c r="EN23" s="365" t="str">
        <f t="shared" si="89"/>
        <v>-</v>
      </c>
      <c r="EO23" s="365" t="str">
        <f t="shared" si="90"/>
        <v>-</v>
      </c>
      <c r="EP23" s="365" t="str">
        <f t="shared" si="91"/>
        <v>-</v>
      </c>
      <c r="EQ23" s="365" t="str">
        <f t="shared" si="92"/>
        <v>-</v>
      </c>
      <c r="ER23" s="365">
        <f t="shared" si="93"/>
        <v>19</v>
      </c>
      <c r="ES23" s="365">
        <f t="shared" si="94"/>
        <v>19</v>
      </c>
      <c r="ET23" s="365">
        <f t="shared" si="95"/>
        <v>19</v>
      </c>
      <c r="EU23" s="365">
        <f t="shared" si="96"/>
        <v>19</v>
      </c>
      <c r="EV23" s="365">
        <f t="shared" si="97"/>
        <v>20</v>
      </c>
      <c r="EW23" s="365">
        <f t="shared" si="98"/>
        <v>20</v>
      </c>
      <c r="EX23" s="365">
        <f t="shared" si="99"/>
        <v>22</v>
      </c>
      <c r="EY23" s="365">
        <f t="shared" si="100"/>
        <v>21</v>
      </c>
      <c r="EZ23" s="365">
        <f t="shared" si="101"/>
        <v>21</v>
      </c>
      <c r="FA23" s="365">
        <f t="shared" si="102"/>
        <v>21</v>
      </c>
      <c r="FB23" s="365">
        <f t="shared" si="103"/>
        <v>21</v>
      </c>
      <c r="FC23" s="365">
        <f t="shared" si="104"/>
        <v>21</v>
      </c>
      <c r="FD23" s="365">
        <f t="shared" si="105"/>
        <v>22</v>
      </c>
      <c r="FE23" s="366">
        <f t="shared" si="106"/>
        <v>22</v>
      </c>
    </row>
    <row r="24" spans="1:161" x14ac:dyDescent="0.2">
      <c r="A24" s="119"/>
      <c r="B24" s="157">
        <f t="shared" si="29"/>
        <v>22</v>
      </c>
      <c r="C24" s="158" t="str">
        <f>'Club Champion'!C25</f>
        <v>LUCKY</v>
      </c>
      <c r="D24" s="159" t="str">
        <f>'Club Champion'!D25</f>
        <v>(IND)</v>
      </c>
      <c r="E24" s="359">
        <f>IF(ISNA(VLOOKUP($C24,Batting!$B$2:$M$85,3,FALSE)),0,(VLOOKUP($C24,Batting!$B$2:$M$85,3,FALSE)))</f>
        <v>2</v>
      </c>
      <c r="F24" s="364">
        <f>INDEX(Batting_data!B$2:B$100,MATCH($C24,Batting_data!$A$2:$A$100,0))</f>
        <v>0</v>
      </c>
      <c r="G24" s="365">
        <f>INDEX(Batting_data!C$2:C$100,MATCH($C24,Batting_data!$A$2:$A$100,0))</f>
        <v>0</v>
      </c>
      <c r="H24" s="365">
        <f>INDEX(Batting_data!D$2:D$100,MATCH($C24,Batting_data!$A$2:$A$100,0))</f>
        <v>0</v>
      </c>
      <c r="I24" s="365">
        <f>INDEX(Batting_data!E$2:E$100,MATCH($C24,Batting_data!$A$2:$A$100,0))</f>
        <v>0</v>
      </c>
      <c r="J24" s="365">
        <f>INDEX(Batting_data!F$2:F$100,MATCH($C24,Batting_data!$A$2:$A$100,0))</f>
        <v>0</v>
      </c>
      <c r="K24" s="365">
        <f>INDEX(Batting_data!G$2:G$100,MATCH($C24,Batting_data!$A$2:$A$100,0))</f>
        <v>0</v>
      </c>
      <c r="L24" s="365">
        <f>INDEX(Batting_data!H$2:H$100,MATCH($C24,Batting_data!$A$2:$A$100,0))</f>
        <v>0</v>
      </c>
      <c r="M24" s="365">
        <f>INDEX(Batting_data!I$2:I$100,MATCH($C24,Batting_data!$A$2:$A$100,0))</f>
        <v>0</v>
      </c>
      <c r="N24" s="365">
        <f>INDEX(Batting_data!J$2:J$100,MATCH($C24,Batting_data!$A$2:$A$100,0))</f>
        <v>0</v>
      </c>
      <c r="O24" s="365">
        <f>INDEX(Batting_data!K$2:K$100,MATCH($C24,Batting_data!$A$2:$A$100,0))</f>
        <v>0</v>
      </c>
      <c r="P24" s="365">
        <f>INDEX(Batting_data!L$2:L$100,MATCH($C24,Batting_data!$A$2:$A$100,0))</f>
        <v>0</v>
      </c>
      <c r="Q24" s="365">
        <f>INDEX(Batting_data!M$2:M$100,MATCH($C24,Batting_data!$A$2:$A$100,0))</f>
        <v>0</v>
      </c>
      <c r="R24" s="365">
        <f>INDEX(Batting_data!N$2:N$100,MATCH($C24,Batting_data!$A$2:$A$100,0))</f>
        <v>0</v>
      </c>
      <c r="S24" s="365">
        <f>INDEX(Batting_data!O$2:O$100,MATCH($C24,Batting_data!$A$2:$A$100,0))</f>
        <v>0</v>
      </c>
      <c r="T24" s="365">
        <f>INDEX(Batting_data!P$2:P$100,MATCH($C24,Batting_data!$A$2:$A$100,0))</f>
        <v>0</v>
      </c>
      <c r="U24" s="365">
        <f>INDEX(Batting_data!Q$2:Q$100,MATCH($C24,Batting_data!$A$2:$A$100,0))</f>
        <v>0</v>
      </c>
      <c r="V24" s="365">
        <f>INDEX(Batting_data!R$2:R$100,MATCH($C24,Batting_data!$A$2:$A$100,0))</f>
        <v>0</v>
      </c>
      <c r="W24" s="365">
        <f>INDEX(Batting_data!S$2:S$100,MATCH($C24,Batting_data!$A$2:$A$100,0))</f>
        <v>0</v>
      </c>
      <c r="X24" s="365">
        <f>INDEX(Batting_data!T$2:T$100,MATCH($C24,Batting_data!$A$2:$A$100,0))</f>
        <v>0</v>
      </c>
      <c r="Y24" s="365">
        <f>INDEX(Batting_data!U$2:U$100,MATCH($C24,Batting_data!$A$2:$A$100,0))</f>
        <v>0</v>
      </c>
      <c r="Z24" s="365">
        <f>INDEX(Batting_data!V$2:V$100,MATCH($C24,Batting_data!$A$2:$A$100,0))</f>
        <v>0</v>
      </c>
      <c r="AA24" s="365">
        <f>INDEX(Batting_data!W$2:W$100,MATCH($C24,Batting_data!$A$2:$A$100,0))</f>
        <v>0</v>
      </c>
      <c r="AB24" s="365">
        <f>INDEX(Batting_data!X$2:X$100,MATCH($C24,Batting_data!$A$2:$A$100,0))</f>
        <v>0</v>
      </c>
      <c r="AC24" s="365">
        <f>INDEX(Batting_data!Y$2:Y$100,MATCH($C24,Batting_data!$A$2:$A$100,0))</f>
        <v>15</v>
      </c>
      <c r="AD24" s="365">
        <f>INDEX(Batting_data!Z$2:Z$100,MATCH($C24,Batting_data!$A$2:$A$100,0))</f>
        <v>0</v>
      </c>
      <c r="AE24" s="366">
        <f>INDEX(Batting_data!AA$2:AA$100,MATCH($C24,Batting_data!$A$2:$A$100,0))</f>
        <v>0</v>
      </c>
      <c r="AF24" s="353">
        <f>_xlfn.IFNA(INDEX(Bowling_data!B$2:B$100,MATCH($C24,Bowling_data!$A$2:$A$100,0)),0)</f>
        <v>0</v>
      </c>
      <c r="AG24" s="354">
        <f>_xlfn.IFNA(INDEX(Bowling_data!C$2:C$100,MATCH($C24,Bowling_data!$A$2:$A$100,0)),0)</f>
        <v>0</v>
      </c>
      <c r="AH24" s="354">
        <f>_xlfn.IFNA(INDEX(Bowling_data!D$2:D$100,MATCH($C24,Bowling_data!$A$2:$A$100,0)),0)</f>
        <v>0</v>
      </c>
      <c r="AI24" s="354">
        <f>_xlfn.IFNA(INDEX(Bowling_data!E$2:E$100,MATCH($C24,Bowling_data!$A$2:$A$100,0)),0)</f>
        <v>0</v>
      </c>
      <c r="AJ24" s="354">
        <f>_xlfn.IFNA(INDEX(Bowling_data!F$2:F$100,MATCH($C24,Bowling_data!$A$2:$A$100,0)),0)</f>
        <v>0</v>
      </c>
      <c r="AK24" s="354">
        <f>_xlfn.IFNA(INDEX(Bowling_data!G$2:G$100,MATCH($C24,Bowling_data!$A$2:$A$100,0)),0)</f>
        <v>0</v>
      </c>
      <c r="AL24" s="354">
        <f>_xlfn.IFNA(INDEX(Bowling_data!H$2:H$100,MATCH($C24,Bowling_data!$A$2:$A$100,0)),0)</f>
        <v>0</v>
      </c>
      <c r="AM24" s="354">
        <f>_xlfn.IFNA(INDEX(Bowling_data!I$2:I$100,MATCH($C24,Bowling_data!$A$2:$A$100,0)),0)</f>
        <v>0</v>
      </c>
      <c r="AN24" s="354">
        <f>_xlfn.IFNA(INDEX(Bowling_data!J$2:J$100,MATCH($C24,Bowling_data!$A$2:$A$100,0)),0)</f>
        <v>0</v>
      </c>
      <c r="AO24" s="354">
        <f>_xlfn.IFNA(INDEX(Bowling_data!K$2:K$100,MATCH($C24,Bowling_data!$A$2:$A$100,0)),0)</f>
        <v>0</v>
      </c>
      <c r="AP24" s="354">
        <f>_xlfn.IFNA(INDEX(Bowling_data!L$2:L$100,MATCH($C24,Bowling_data!$A$2:$A$100,0)),0)</f>
        <v>0</v>
      </c>
      <c r="AQ24" s="354">
        <f>_xlfn.IFNA(INDEX(Bowling_data!M$2:M$100,MATCH($C24,Bowling_data!$A$2:$A$100,0)),0)</f>
        <v>0</v>
      </c>
      <c r="AR24" s="354">
        <f>_xlfn.IFNA(INDEX(Bowling_data!N$2:N$100,MATCH($C24,Bowling_data!$A$2:$A$100,0)),0)</f>
        <v>0</v>
      </c>
      <c r="AS24" s="354">
        <f>_xlfn.IFNA(INDEX(Bowling_data!O$2:O$100,MATCH($C24,Bowling_data!$A$2:$A$100,0)),0)</f>
        <v>0</v>
      </c>
      <c r="AT24" s="354">
        <f>_xlfn.IFNA(INDEX(Bowling_data!P$2:P$100,MATCH($C24,Bowling_data!$A$2:$A$100,0)),0)</f>
        <v>0</v>
      </c>
      <c r="AU24" s="354">
        <f>_xlfn.IFNA(INDEX(Bowling_data!Q$2:Q$100,MATCH($C24,Bowling_data!$A$2:$A$100,0)),0)</f>
        <v>0</v>
      </c>
      <c r="AV24" s="354">
        <f>_xlfn.IFNA(INDEX(Bowling_data!R$2:R$100,MATCH($C24,Bowling_data!$A$2:$A$100,0)),0)</f>
        <v>0</v>
      </c>
      <c r="AW24" s="354">
        <f>_xlfn.IFNA(INDEX(Bowling_data!S$2:S$100,MATCH($C24,Bowling_data!$A$2:$A$100,0)),0)</f>
        <v>0</v>
      </c>
      <c r="AX24" s="354">
        <f>_xlfn.IFNA(INDEX(Bowling_data!T$2:T$100,MATCH($C24,Bowling_data!$A$2:$A$100,0)),0)</f>
        <v>0</v>
      </c>
      <c r="AY24" s="354">
        <f>_xlfn.IFNA(INDEX(Bowling_data!U$2:U$100,MATCH($C24,Bowling_data!$A$2:$A$100,0)),0)</f>
        <v>0</v>
      </c>
      <c r="AZ24" s="354">
        <f>_xlfn.IFNA(INDEX(Bowling_data!V$2:V$100,MATCH($C24,Bowling_data!$A$2:$A$100,0)),0)</f>
        <v>0</v>
      </c>
      <c r="BA24" s="354">
        <f>_xlfn.IFNA(INDEX(Bowling_data!W$2:W$100,MATCH($C24,Bowling_data!$A$2:$A$100,0)),0)</f>
        <v>0</v>
      </c>
      <c r="BB24" s="354">
        <f>_xlfn.IFNA(INDEX(Bowling_data!X$2:X$100,MATCH($C24,Bowling_data!$A$2:$A$100,0)),0)</f>
        <v>0</v>
      </c>
      <c r="BC24" s="354">
        <f>_xlfn.IFNA(INDEX(Bowling_data!Y$2:Y$100,MATCH($C24,Bowling_data!$A$2:$A$100,0)),0)</f>
        <v>12.8</v>
      </c>
      <c r="BD24" s="354">
        <f>_xlfn.IFNA(INDEX(Bowling_data!Z$2:Z$100,MATCH($C24,Bowling_data!$A$2:$A$100,0)),0)</f>
        <v>19</v>
      </c>
      <c r="BE24" s="354">
        <f>_xlfn.IFNA(INDEX(Bowling_data!AA$2:AA$100,MATCH($C24,Bowling_data!$A$2:$A$100,0)),0)</f>
        <v>0</v>
      </c>
      <c r="BF24" s="353">
        <f>_xlfn.IFNA(INDEX(Fielding_data!B$2:B$100,MATCH($C24,Fielding_data!$A$2:$A$100,0)),0)</f>
        <v>0</v>
      </c>
      <c r="BG24" s="354">
        <f>_xlfn.IFNA(INDEX(Fielding_data!C$2:C$100,MATCH($C24,Fielding_data!$A$2:$A$100,0)),0)</f>
        <v>0</v>
      </c>
      <c r="BH24" s="354">
        <f>_xlfn.IFNA(INDEX(Fielding_data!D$2:D$100,MATCH($C24,Fielding_data!$A$2:$A$100,0)),0)</f>
        <v>0</v>
      </c>
      <c r="BI24" s="354">
        <f>_xlfn.IFNA(INDEX(Fielding_data!E$2:E$100,MATCH($C24,Fielding_data!$A$2:$A$100,0)),0)</f>
        <v>0</v>
      </c>
      <c r="BJ24" s="354">
        <f>_xlfn.IFNA(INDEX(Fielding_data!F$2:F$100,MATCH($C24,Fielding_data!$A$2:$A$100,0)),0)</f>
        <v>0</v>
      </c>
      <c r="BK24" s="354">
        <f>_xlfn.IFNA(INDEX(Fielding_data!G$2:G$100,MATCH($C24,Fielding_data!$A$2:$A$100,0)),0)</f>
        <v>0</v>
      </c>
      <c r="BL24" s="354">
        <f>_xlfn.IFNA(INDEX(Fielding_data!H$2:H$100,MATCH($C24,Fielding_data!$A$2:$A$100,0)),0)</f>
        <v>0</v>
      </c>
      <c r="BM24" s="354">
        <f>_xlfn.IFNA(INDEX(Fielding_data!I$2:I$100,MATCH($C24,Fielding_data!$A$2:$A$100,0)),0)</f>
        <v>0</v>
      </c>
      <c r="BN24" s="354">
        <f>_xlfn.IFNA(INDEX(Fielding_data!J$2:J$100,MATCH($C24,Fielding_data!$A$2:$A$100,0)),0)</f>
        <v>0</v>
      </c>
      <c r="BO24" s="354">
        <f>_xlfn.IFNA(INDEX(Fielding_data!K$2:K$100,MATCH($C24,Fielding_data!$A$2:$A$100,0)),0)</f>
        <v>0</v>
      </c>
      <c r="BP24" s="354">
        <f>_xlfn.IFNA(INDEX(Fielding_data!L$2:L$100,MATCH($C24,Fielding_data!$A$2:$A$100,0)),0)</f>
        <v>0</v>
      </c>
      <c r="BQ24" s="354">
        <f>_xlfn.IFNA(INDEX(Fielding_data!M$2:M$100,MATCH($C24,Fielding_data!$A$2:$A$100,0)),0)</f>
        <v>0</v>
      </c>
      <c r="BR24" s="354">
        <f>_xlfn.IFNA(INDEX(Fielding_data!N$2:N$100,MATCH($C24,Fielding_data!$A$2:$A$100,0)),0)</f>
        <v>0</v>
      </c>
      <c r="BS24" s="354">
        <f>_xlfn.IFNA(INDEX(Fielding_data!O$2:O$100,MATCH($C24,Fielding_data!$A$2:$A$100,0)),0)</f>
        <v>0</v>
      </c>
      <c r="BT24" s="354">
        <f>_xlfn.IFNA(INDEX(Fielding_data!P$2:P$100,MATCH($C24,Fielding_data!$A$2:$A$100,0)),0)</f>
        <v>0</v>
      </c>
      <c r="BU24" s="354">
        <f>_xlfn.IFNA(INDEX(Fielding_data!Q$2:Q$100,MATCH($C24,Fielding_data!$A$2:$A$100,0)),0)</f>
        <v>0</v>
      </c>
      <c r="BV24" s="354">
        <f>_xlfn.IFNA(INDEX(Fielding_data!R$2:R$100,MATCH($C24,Fielding_data!$A$2:$A$100,0)),0)</f>
        <v>0</v>
      </c>
      <c r="BW24" s="354">
        <f>_xlfn.IFNA(INDEX(Fielding_data!S$2:S$100,MATCH($C24,Fielding_data!$A$2:$A$100,0)),0)</f>
        <v>0</v>
      </c>
      <c r="BX24" s="354">
        <f>_xlfn.IFNA(INDEX(Fielding_data!T$2:T$100,MATCH($C24,Fielding_data!$A$2:$A$100,0)),0)</f>
        <v>0</v>
      </c>
      <c r="BY24" s="354">
        <f>_xlfn.IFNA(INDEX(Fielding_data!U$2:U$100,MATCH($C24,Fielding_data!$A$2:$A$100,0)),0)</f>
        <v>0</v>
      </c>
      <c r="BZ24" s="354">
        <f>_xlfn.IFNA(INDEX(Fielding_data!V$2:V$100,MATCH($C24,Fielding_data!$A$2:$A$100,0)),0)</f>
        <v>0</v>
      </c>
      <c r="CA24" s="354">
        <f>_xlfn.IFNA(INDEX(Fielding_data!W$2:W$100,MATCH($C24,Fielding_data!$A$2:$A$100,0)),0)</f>
        <v>0</v>
      </c>
      <c r="CB24" s="354">
        <f>_xlfn.IFNA(INDEX(Fielding_data!X$2:X$100,MATCH($C24,Fielding_data!$A$2:$A$100,0)),0)</f>
        <v>0</v>
      </c>
      <c r="CC24" s="354">
        <f>_xlfn.IFNA(INDEX(Fielding_data!Y$2:Y$100,MATCH($C24,Fielding_data!$A$2:$A$100,0)),0)</f>
        <v>8</v>
      </c>
      <c r="CD24" s="354">
        <f>_xlfn.IFNA(INDEX(Fielding_data!Z$2:Z$100,MATCH($C24,Fielding_data!$A$2:$A$100,0)),0)</f>
        <v>24</v>
      </c>
      <c r="CE24" s="354">
        <f>_xlfn.IFNA(INDEX(Fielding_data!AA$2:AA$100,MATCH($C24,Fielding_data!$A$2:$A$100,0)),0)</f>
        <v>0</v>
      </c>
      <c r="CF24" s="353">
        <f t="shared" si="30"/>
        <v>0</v>
      </c>
      <c r="CG24" s="354">
        <f t="shared" si="31"/>
        <v>0</v>
      </c>
      <c r="CH24" s="354">
        <f t="shared" si="32"/>
        <v>0</v>
      </c>
      <c r="CI24" s="354">
        <f t="shared" si="33"/>
        <v>0</v>
      </c>
      <c r="CJ24" s="354">
        <f t="shared" si="34"/>
        <v>0</v>
      </c>
      <c r="CK24" s="354">
        <f t="shared" si="35"/>
        <v>0</v>
      </c>
      <c r="CL24" s="354">
        <f t="shared" si="36"/>
        <v>0</v>
      </c>
      <c r="CM24" s="354">
        <f t="shared" si="37"/>
        <v>0</v>
      </c>
      <c r="CN24" s="354">
        <f t="shared" si="38"/>
        <v>0</v>
      </c>
      <c r="CO24" s="354">
        <f t="shared" si="39"/>
        <v>0</v>
      </c>
      <c r="CP24" s="354">
        <f t="shared" si="40"/>
        <v>0</v>
      </c>
      <c r="CQ24" s="354">
        <f t="shared" si="41"/>
        <v>0</v>
      </c>
      <c r="CR24" s="354">
        <f t="shared" si="42"/>
        <v>0</v>
      </c>
      <c r="CS24" s="354">
        <f t="shared" si="43"/>
        <v>0</v>
      </c>
      <c r="CT24" s="354">
        <f t="shared" si="44"/>
        <v>0</v>
      </c>
      <c r="CU24" s="354">
        <f t="shared" si="45"/>
        <v>0</v>
      </c>
      <c r="CV24" s="354">
        <f t="shared" si="46"/>
        <v>0</v>
      </c>
      <c r="CW24" s="354">
        <f t="shared" si="47"/>
        <v>0</v>
      </c>
      <c r="CX24" s="354">
        <f t="shared" si="48"/>
        <v>0</v>
      </c>
      <c r="CY24" s="354">
        <f t="shared" si="49"/>
        <v>0</v>
      </c>
      <c r="CZ24" s="354">
        <f t="shared" si="50"/>
        <v>0</v>
      </c>
      <c r="DA24" s="354">
        <f t="shared" si="51"/>
        <v>0</v>
      </c>
      <c r="DB24" s="354">
        <f t="shared" si="52"/>
        <v>0</v>
      </c>
      <c r="DC24" s="354">
        <f t="shared" si="53"/>
        <v>35.799999999999997</v>
      </c>
      <c r="DD24" s="354">
        <f t="shared" si="54"/>
        <v>43</v>
      </c>
      <c r="DE24" s="355">
        <f t="shared" si="55"/>
        <v>0</v>
      </c>
      <c r="DF24" s="353">
        <f t="shared" si="56"/>
        <v>0</v>
      </c>
      <c r="DG24" s="354">
        <f t="shared" ref="DG24:DH24" si="126">+DF24+CG24</f>
        <v>0</v>
      </c>
      <c r="DH24" s="354">
        <f t="shared" si="126"/>
        <v>0</v>
      </c>
      <c r="DI24" s="354">
        <f t="shared" si="58"/>
        <v>0</v>
      </c>
      <c r="DJ24" s="354">
        <f t="shared" si="59"/>
        <v>0</v>
      </c>
      <c r="DK24" s="354">
        <f t="shared" si="60"/>
        <v>0</v>
      </c>
      <c r="DL24" s="354">
        <f t="shared" si="61"/>
        <v>0</v>
      </c>
      <c r="DM24" s="354">
        <f t="shared" si="62"/>
        <v>0</v>
      </c>
      <c r="DN24" s="354">
        <f t="shared" si="63"/>
        <v>0</v>
      </c>
      <c r="DO24" s="354">
        <f t="shared" si="64"/>
        <v>0</v>
      </c>
      <c r="DP24" s="354">
        <f t="shared" si="65"/>
        <v>0</v>
      </c>
      <c r="DQ24" s="354">
        <f t="shared" si="66"/>
        <v>0</v>
      </c>
      <c r="DR24" s="354">
        <f t="shared" si="67"/>
        <v>0</v>
      </c>
      <c r="DS24" s="354">
        <f t="shared" si="68"/>
        <v>0</v>
      </c>
      <c r="DT24" s="354">
        <f t="shared" si="69"/>
        <v>0</v>
      </c>
      <c r="DU24" s="354">
        <f t="shared" si="70"/>
        <v>0</v>
      </c>
      <c r="DV24" s="354">
        <f t="shared" si="71"/>
        <v>0</v>
      </c>
      <c r="DW24" s="354">
        <f t="shared" si="72"/>
        <v>0</v>
      </c>
      <c r="DX24" s="354">
        <f t="shared" si="73"/>
        <v>0</v>
      </c>
      <c r="DY24" s="354">
        <f t="shared" si="74"/>
        <v>0</v>
      </c>
      <c r="DZ24" s="354">
        <f t="shared" si="75"/>
        <v>0</v>
      </c>
      <c r="EA24" s="354">
        <f t="shared" si="76"/>
        <v>0</v>
      </c>
      <c r="EB24" s="354">
        <f t="shared" si="77"/>
        <v>0</v>
      </c>
      <c r="EC24" s="354">
        <f t="shared" si="78"/>
        <v>35.799999999999997</v>
      </c>
      <c r="ED24" s="354">
        <f t="shared" si="79"/>
        <v>78.8</v>
      </c>
      <c r="EE24" s="355">
        <f t="shared" si="80"/>
        <v>78.8</v>
      </c>
      <c r="EF24" s="364" t="str">
        <f t="shared" si="81"/>
        <v>-</v>
      </c>
      <c r="EG24" s="365" t="str">
        <f t="shared" si="82"/>
        <v>-</v>
      </c>
      <c r="EH24" s="365" t="str">
        <f t="shared" si="83"/>
        <v>-</v>
      </c>
      <c r="EI24" s="365" t="str">
        <f t="shared" si="84"/>
        <v>-</v>
      </c>
      <c r="EJ24" s="365" t="str">
        <f t="shared" si="85"/>
        <v>-</v>
      </c>
      <c r="EK24" s="365" t="str">
        <f t="shared" si="86"/>
        <v>-</v>
      </c>
      <c r="EL24" s="365" t="str">
        <f t="shared" si="87"/>
        <v>-</v>
      </c>
      <c r="EM24" s="365" t="str">
        <f t="shared" si="88"/>
        <v>-</v>
      </c>
      <c r="EN24" s="365" t="str">
        <f t="shared" si="89"/>
        <v>-</v>
      </c>
      <c r="EO24" s="365" t="str">
        <f t="shared" si="90"/>
        <v>-</v>
      </c>
      <c r="EP24" s="365" t="str">
        <f t="shared" si="91"/>
        <v>-</v>
      </c>
      <c r="EQ24" s="365" t="str">
        <f t="shared" si="92"/>
        <v>-</v>
      </c>
      <c r="ER24" s="365" t="str">
        <f t="shared" si="93"/>
        <v>-</v>
      </c>
      <c r="ES24" s="365" t="str">
        <f t="shared" si="94"/>
        <v>-</v>
      </c>
      <c r="ET24" s="365" t="str">
        <f t="shared" si="95"/>
        <v>-</v>
      </c>
      <c r="EU24" s="365" t="str">
        <f t="shared" si="96"/>
        <v>-</v>
      </c>
      <c r="EV24" s="365" t="str">
        <f t="shared" si="97"/>
        <v>-</v>
      </c>
      <c r="EW24" s="365" t="str">
        <f t="shared" si="98"/>
        <v>-</v>
      </c>
      <c r="EX24" s="365" t="str">
        <f t="shared" si="99"/>
        <v>-</v>
      </c>
      <c r="EY24" s="365" t="str">
        <f t="shared" si="100"/>
        <v>-</v>
      </c>
      <c r="EZ24" s="365" t="str">
        <f t="shared" si="101"/>
        <v>-</v>
      </c>
      <c r="FA24" s="365" t="str">
        <f t="shared" si="102"/>
        <v>-</v>
      </c>
      <c r="FB24" s="365" t="str">
        <f t="shared" si="103"/>
        <v>-</v>
      </c>
      <c r="FC24" s="365">
        <f t="shared" si="104"/>
        <v>30</v>
      </c>
      <c r="FD24" s="365">
        <f t="shared" si="105"/>
        <v>21</v>
      </c>
      <c r="FE24" s="366">
        <f t="shared" si="106"/>
        <v>21</v>
      </c>
    </row>
    <row r="25" spans="1:161" x14ac:dyDescent="0.2">
      <c r="A25" s="119"/>
      <c r="B25" s="157">
        <f t="shared" si="29"/>
        <v>23</v>
      </c>
      <c r="C25" s="158" t="str">
        <f>'Club Champion'!C26</f>
        <v>THACKER, Jai</v>
      </c>
      <c r="D25" s="159" t="str">
        <f>'Club Champion'!D26</f>
        <v>(IND)</v>
      </c>
      <c r="E25" s="359">
        <f>IF(ISNA(VLOOKUP($C25,Batting!$B$2:$M$85,3,FALSE)),0,(VLOOKUP($C25,Batting!$B$2:$M$85,3,FALSE)))</f>
        <v>3</v>
      </c>
      <c r="F25" s="364">
        <f>INDEX(Batting_data!B$2:B$100,MATCH($C25,Batting_data!$A$2:$A$100,0))</f>
        <v>0</v>
      </c>
      <c r="G25" s="365">
        <f>INDEX(Batting_data!C$2:C$100,MATCH($C25,Batting_data!$A$2:$A$100,0))</f>
        <v>0</v>
      </c>
      <c r="H25" s="365">
        <f>INDEX(Batting_data!D$2:D$100,MATCH($C25,Batting_data!$A$2:$A$100,0))</f>
        <v>0</v>
      </c>
      <c r="I25" s="365">
        <f>INDEX(Batting_data!E$2:E$100,MATCH($C25,Batting_data!$A$2:$A$100,0))</f>
        <v>0</v>
      </c>
      <c r="J25" s="365">
        <f>INDEX(Batting_data!F$2:F$100,MATCH($C25,Batting_data!$A$2:$A$100,0))</f>
        <v>-3</v>
      </c>
      <c r="K25" s="365">
        <f>INDEX(Batting_data!G$2:G$100,MATCH($C25,Batting_data!$A$2:$A$100,0))</f>
        <v>0</v>
      </c>
      <c r="L25" s="365">
        <f>INDEX(Batting_data!H$2:H$100,MATCH($C25,Batting_data!$A$2:$A$100,0))</f>
        <v>0</v>
      </c>
      <c r="M25" s="365">
        <f>INDEX(Batting_data!I$2:I$100,MATCH($C25,Batting_data!$A$2:$A$100,0))</f>
        <v>0</v>
      </c>
      <c r="N25" s="365">
        <f>INDEX(Batting_data!J$2:J$100,MATCH($C25,Batting_data!$A$2:$A$100,0))</f>
        <v>0</v>
      </c>
      <c r="O25" s="365">
        <f>INDEX(Batting_data!K$2:K$100,MATCH($C25,Batting_data!$A$2:$A$100,0))</f>
        <v>-7</v>
      </c>
      <c r="P25" s="365">
        <f>INDEX(Batting_data!L$2:L$100,MATCH($C25,Batting_data!$A$2:$A$100,0))</f>
        <v>0</v>
      </c>
      <c r="Q25" s="365">
        <f>INDEX(Batting_data!M$2:M$100,MATCH($C25,Batting_data!$A$2:$A$100,0))</f>
        <v>0</v>
      </c>
      <c r="R25" s="365">
        <f>INDEX(Batting_data!N$2:N$100,MATCH($C25,Batting_data!$A$2:$A$100,0))</f>
        <v>0</v>
      </c>
      <c r="S25" s="365">
        <f>INDEX(Batting_data!O$2:O$100,MATCH($C25,Batting_data!$A$2:$A$100,0))</f>
        <v>0</v>
      </c>
      <c r="T25" s="365">
        <f>INDEX(Batting_data!P$2:P$100,MATCH($C25,Batting_data!$A$2:$A$100,0))</f>
        <v>0</v>
      </c>
      <c r="U25" s="365">
        <f>INDEX(Batting_data!Q$2:Q$100,MATCH($C25,Batting_data!$A$2:$A$100,0))</f>
        <v>0</v>
      </c>
      <c r="V25" s="365">
        <f>INDEX(Batting_data!R$2:R$100,MATCH($C25,Batting_data!$A$2:$A$100,0))</f>
        <v>0</v>
      </c>
      <c r="W25" s="365">
        <f>INDEX(Batting_data!S$2:S$100,MATCH($C25,Batting_data!$A$2:$A$100,0))</f>
        <v>0</v>
      </c>
      <c r="X25" s="365">
        <f>INDEX(Batting_data!T$2:T$100,MATCH($C25,Batting_data!$A$2:$A$100,0))</f>
        <v>0</v>
      </c>
      <c r="Y25" s="365">
        <f>INDEX(Batting_data!U$2:U$100,MATCH($C25,Batting_data!$A$2:$A$100,0))</f>
        <v>0</v>
      </c>
      <c r="Z25" s="365">
        <f>INDEX(Batting_data!V$2:V$100,MATCH($C25,Batting_data!$A$2:$A$100,0))</f>
        <v>0</v>
      </c>
      <c r="AA25" s="365">
        <f>INDEX(Batting_data!W$2:W$100,MATCH($C25,Batting_data!$A$2:$A$100,0))</f>
        <v>0</v>
      </c>
      <c r="AB25" s="365">
        <f>INDEX(Batting_data!X$2:X$100,MATCH($C25,Batting_data!$A$2:$A$100,0))</f>
        <v>0</v>
      </c>
      <c r="AC25" s="365">
        <f>INDEX(Batting_data!Y$2:Y$100,MATCH($C25,Batting_data!$A$2:$A$100,0))</f>
        <v>0</v>
      </c>
      <c r="AD25" s="365">
        <f>INDEX(Batting_data!Z$2:Z$100,MATCH($C25,Batting_data!$A$2:$A$100,0))</f>
        <v>0</v>
      </c>
      <c r="AE25" s="366">
        <f>INDEX(Batting_data!AA$2:AA$100,MATCH($C25,Batting_data!$A$2:$A$100,0))</f>
        <v>0</v>
      </c>
      <c r="AF25" s="353">
        <f>_xlfn.IFNA(INDEX(Bowling_data!B$2:B$100,MATCH($C25,Bowling_data!$A$2:$A$100,0)),0)</f>
        <v>0</v>
      </c>
      <c r="AG25" s="354">
        <f>_xlfn.IFNA(INDEX(Bowling_data!C$2:C$100,MATCH($C25,Bowling_data!$A$2:$A$100,0)),0)</f>
        <v>0</v>
      </c>
      <c r="AH25" s="354">
        <f>_xlfn.IFNA(INDEX(Bowling_data!D$2:D$100,MATCH($C25,Bowling_data!$A$2:$A$100,0)),0)</f>
        <v>0</v>
      </c>
      <c r="AI25" s="354">
        <f>_xlfn.IFNA(INDEX(Bowling_data!E$2:E$100,MATCH($C25,Bowling_data!$A$2:$A$100,0)),0)</f>
        <v>0</v>
      </c>
      <c r="AJ25" s="354">
        <f>_xlfn.IFNA(INDEX(Bowling_data!F$2:F$100,MATCH($C25,Bowling_data!$A$2:$A$100,0)),0)</f>
        <v>-1.2</v>
      </c>
      <c r="AK25" s="354">
        <f>_xlfn.IFNA(INDEX(Bowling_data!G$2:G$100,MATCH($C25,Bowling_data!$A$2:$A$100,0)),0)</f>
        <v>0</v>
      </c>
      <c r="AL25" s="354">
        <f>_xlfn.IFNA(INDEX(Bowling_data!H$2:H$100,MATCH($C25,Bowling_data!$A$2:$A$100,0)),0)</f>
        <v>32.200000000000003</v>
      </c>
      <c r="AM25" s="354">
        <f>_xlfn.IFNA(INDEX(Bowling_data!I$2:I$100,MATCH($C25,Bowling_data!$A$2:$A$100,0)),0)</f>
        <v>8</v>
      </c>
      <c r="AN25" s="354">
        <f>_xlfn.IFNA(INDEX(Bowling_data!J$2:J$100,MATCH($C25,Bowling_data!$A$2:$A$100,0)),0)</f>
        <v>0</v>
      </c>
      <c r="AO25" s="354">
        <f>_xlfn.IFNA(INDEX(Bowling_data!K$2:K$100,MATCH($C25,Bowling_data!$A$2:$A$100,0)),0)</f>
        <v>31.6</v>
      </c>
      <c r="AP25" s="354">
        <f>_xlfn.IFNA(INDEX(Bowling_data!L$2:L$100,MATCH($C25,Bowling_data!$A$2:$A$100,0)),0)</f>
        <v>0</v>
      </c>
      <c r="AQ25" s="354">
        <f>_xlfn.IFNA(INDEX(Bowling_data!M$2:M$100,MATCH($C25,Bowling_data!$A$2:$A$100,0)),0)</f>
        <v>0</v>
      </c>
      <c r="AR25" s="354">
        <f>_xlfn.IFNA(INDEX(Bowling_data!N$2:N$100,MATCH($C25,Bowling_data!$A$2:$A$100,0)),0)</f>
        <v>0</v>
      </c>
      <c r="AS25" s="354">
        <f>_xlfn.IFNA(INDEX(Bowling_data!O$2:O$100,MATCH($C25,Bowling_data!$A$2:$A$100,0)),0)</f>
        <v>0</v>
      </c>
      <c r="AT25" s="354">
        <f>_xlfn.IFNA(INDEX(Bowling_data!P$2:P$100,MATCH($C25,Bowling_data!$A$2:$A$100,0)),0)</f>
        <v>0</v>
      </c>
      <c r="AU25" s="354">
        <f>_xlfn.IFNA(INDEX(Bowling_data!Q$2:Q$100,MATCH($C25,Bowling_data!$A$2:$A$100,0)),0)</f>
        <v>0</v>
      </c>
      <c r="AV25" s="354">
        <f>_xlfn.IFNA(INDEX(Bowling_data!R$2:R$100,MATCH($C25,Bowling_data!$A$2:$A$100,0)),0)</f>
        <v>0</v>
      </c>
      <c r="AW25" s="354">
        <f>_xlfn.IFNA(INDEX(Bowling_data!S$2:S$100,MATCH($C25,Bowling_data!$A$2:$A$100,0)),0)</f>
        <v>0</v>
      </c>
      <c r="AX25" s="354">
        <f>_xlfn.IFNA(INDEX(Bowling_data!T$2:T$100,MATCH($C25,Bowling_data!$A$2:$A$100,0)),0)</f>
        <v>0</v>
      </c>
      <c r="AY25" s="354">
        <f>_xlfn.IFNA(INDEX(Bowling_data!U$2:U$100,MATCH($C25,Bowling_data!$A$2:$A$100,0)),0)</f>
        <v>0</v>
      </c>
      <c r="AZ25" s="354">
        <f>_xlfn.IFNA(INDEX(Bowling_data!V$2:V$100,MATCH($C25,Bowling_data!$A$2:$A$100,0)),0)</f>
        <v>0</v>
      </c>
      <c r="BA25" s="354">
        <f>_xlfn.IFNA(INDEX(Bowling_data!W$2:W$100,MATCH($C25,Bowling_data!$A$2:$A$100,0)),0)</f>
        <v>0</v>
      </c>
      <c r="BB25" s="354">
        <f>_xlfn.IFNA(INDEX(Bowling_data!X$2:X$100,MATCH($C25,Bowling_data!$A$2:$A$100,0)),0)</f>
        <v>0</v>
      </c>
      <c r="BC25" s="354">
        <f>_xlfn.IFNA(INDEX(Bowling_data!Y$2:Y$100,MATCH($C25,Bowling_data!$A$2:$A$100,0)),0)</f>
        <v>0</v>
      </c>
      <c r="BD25" s="354">
        <f>_xlfn.IFNA(INDEX(Bowling_data!Z$2:Z$100,MATCH($C25,Bowling_data!$A$2:$A$100,0)),0)</f>
        <v>0</v>
      </c>
      <c r="BE25" s="354">
        <f>_xlfn.IFNA(INDEX(Bowling_data!AA$2:AA$100,MATCH($C25,Bowling_data!$A$2:$A$100,0)),0)</f>
        <v>0</v>
      </c>
      <c r="BF25" s="353">
        <f>_xlfn.IFNA(INDEX(Fielding_data!B$2:B$100,MATCH($C25,Fielding_data!$A$2:$A$100,0)),0)</f>
        <v>0</v>
      </c>
      <c r="BG25" s="354">
        <f>_xlfn.IFNA(INDEX(Fielding_data!C$2:C$100,MATCH($C25,Fielding_data!$A$2:$A$100,0)),0)</f>
        <v>0</v>
      </c>
      <c r="BH25" s="354">
        <f>_xlfn.IFNA(INDEX(Fielding_data!D$2:D$100,MATCH($C25,Fielding_data!$A$2:$A$100,0)),0)</f>
        <v>0</v>
      </c>
      <c r="BI25" s="354">
        <f>_xlfn.IFNA(INDEX(Fielding_data!E$2:E$100,MATCH($C25,Fielding_data!$A$2:$A$100,0)),0)</f>
        <v>0</v>
      </c>
      <c r="BJ25" s="354">
        <f>_xlfn.IFNA(INDEX(Fielding_data!F$2:F$100,MATCH($C25,Fielding_data!$A$2:$A$100,0)),0)</f>
        <v>0</v>
      </c>
      <c r="BK25" s="354">
        <f>_xlfn.IFNA(INDEX(Fielding_data!G$2:G$100,MATCH($C25,Fielding_data!$A$2:$A$100,0)),0)</f>
        <v>0</v>
      </c>
      <c r="BL25" s="354">
        <f>_xlfn.IFNA(INDEX(Fielding_data!H$2:H$100,MATCH($C25,Fielding_data!$A$2:$A$100,0)),0)</f>
        <v>0</v>
      </c>
      <c r="BM25" s="354">
        <f>_xlfn.IFNA(INDEX(Fielding_data!I$2:I$100,MATCH($C25,Fielding_data!$A$2:$A$100,0)),0)</f>
        <v>0</v>
      </c>
      <c r="BN25" s="354">
        <f>_xlfn.IFNA(INDEX(Fielding_data!J$2:J$100,MATCH($C25,Fielding_data!$A$2:$A$100,0)),0)</f>
        <v>0</v>
      </c>
      <c r="BO25" s="354">
        <f>_xlfn.IFNA(INDEX(Fielding_data!K$2:K$100,MATCH($C25,Fielding_data!$A$2:$A$100,0)),0)</f>
        <v>8</v>
      </c>
      <c r="BP25" s="354">
        <f>_xlfn.IFNA(INDEX(Fielding_data!L$2:L$100,MATCH($C25,Fielding_data!$A$2:$A$100,0)),0)</f>
        <v>0</v>
      </c>
      <c r="BQ25" s="354">
        <f>_xlfn.IFNA(INDEX(Fielding_data!M$2:M$100,MATCH($C25,Fielding_data!$A$2:$A$100,0)),0)</f>
        <v>0</v>
      </c>
      <c r="BR25" s="354">
        <f>_xlfn.IFNA(INDEX(Fielding_data!N$2:N$100,MATCH($C25,Fielding_data!$A$2:$A$100,0)),0)</f>
        <v>0</v>
      </c>
      <c r="BS25" s="354">
        <f>_xlfn.IFNA(INDEX(Fielding_data!O$2:O$100,MATCH($C25,Fielding_data!$A$2:$A$100,0)),0)</f>
        <v>0</v>
      </c>
      <c r="BT25" s="354">
        <f>_xlfn.IFNA(INDEX(Fielding_data!P$2:P$100,MATCH($C25,Fielding_data!$A$2:$A$100,0)),0)</f>
        <v>0</v>
      </c>
      <c r="BU25" s="354">
        <f>_xlfn.IFNA(INDEX(Fielding_data!Q$2:Q$100,MATCH($C25,Fielding_data!$A$2:$A$100,0)),0)</f>
        <v>0</v>
      </c>
      <c r="BV25" s="354">
        <f>_xlfn.IFNA(INDEX(Fielding_data!R$2:R$100,MATCH($C25,Fielding_data!$A$2:$A$100,0)),0)</f>
        <v>0</v>
      </c>
      <c r="BW25" s="354">
        <f>_xlfn.IFNA(INDEX(Fielding_data!S$2:S$100,MATCH($C25,Fielding_data!$A$2:$A$100,0)),0)</f>
        <v>0</v>
      </c>
      <c r="BX25" s="354">
        <f>_xlfn.IFNA(INDEX(Fielding_data!T$2:T$100,MATCH($C25,Fielding_data!$A$2:$A$100,0)),0)</f>
        <v>0</v>
      </c>
      <c r="BY25" s="354">
        <f>_xlfn.IFNA(INDEX(Fielding_data!U$2:U$100,MATCH($C25,Fielding_data!$A$2:$A$100,0)),0)</f>
        <v>0</v>
      </c>
      <c r="BZ25" s="354">
        <f>_xlfn.IFNA(INDEX(Fielding_data!V$2:V$100,MATCH($C25,Fielding_data!$A$2:$A$100,0)),0)</f>
        <v>0</v>
      </c>
      <c r="CA25" s="354">
        <f>_xlfn.IFNA(INDEX(Fielding_data!W$2:W$100,MATCH($C25,Fielding_data!$A$2:$A$100,0)),0)</f>
        <v>0</v>
      </c>
      <c r="CB25" s="354">
        <f>_xlfn.IFNA(INDEX(Fielding_data!X$2:X$100,MATCH($C25,Fielding_data!$A$2:$A$100,0)),0)</f>
        <v>0</v>
      </c>
      <c r="CC25" s="354">
        <f>_xlfn.IFNA(INDEX(Fielding_data!Y$2:Y$100,MATCH($C25,Fielding_data!$A$2:$A$100,0)),0)</f>
        <v>0</v>
      </c>
      <c r="CD25" s="354">
        <f>_xlfn.IFNA(INDEX(Fielding_data!Z$2:Z$100,MATCH($C25,Fielding_data!$A$2:$A$100,0)),0)</f>
        <v>0</v>
      </c>
      <c r="CE25" s="354">
        <f>_xlfn.IFNA(INDEX(Fielding_data!AA$2:AA$100,MATCH($C25,Fielding_data!$A$2:$A$100,0)),0)</f>
        <v>0</v>
      </c>
      <c r="CF25" s="353">
        <f t="shared" si="30"/>
        <v>0</v>
      </c>
      <c r="CG25" s="354">
        <f t="shared" si="31"/>
        <v>0</v>
      </c>
      <c r="CH25" s="354">
        <f t="shared" si="32"/>
        <v>0</v>
      </c>
      <c r="CI25" s="354">
        <f t="shared" si="33"/>
        <v>0</v>
      </c>
      <c r="CJ25" s="354">
        <f t="shared" si="34"/>
        <v>-4.2</v>
      </c>
      <c r="CK25" s="354">
        <f t="shared" si="35"/>
        <v>0</v>
      </c>
      <c r="CL25" s="354">
        <f t="shared" si="36"/>
        <v>32.200000000000003</v>
      </c>
      <c r="CM25" s="354">
        <f t="shared" si="37"/>
        <v>8</v>
      </c>
      <c r="CN25" s="354">
        <f t="shared" si="38"/>
        <v>0</v>
      </c>
      <c r="CO25" s="354">
        <f t="shared" si="39"/>
        <v>32.6</v>
      </c>
      <c r="CP25" s="354">
        <f t="shared" si="40"/>
        <v>0</v>
      </c>
      <c r="CQ25" s="354">
        <f t="shared" si="41"/>
        <v>0</v>
      </c>
      <c r="CR25" s="354">
        <f t="shared" si="42"/>
        <v>0</v>
      </c>
      <c r="CS25" s="354">
        <f t="shared" si="43"/>
        <v>0</v>
      </c>
      <c r="CT25" s="354">
        <f t="shared" si="44"/>
        <v>0</v>
      </c>
      <c r="CU25" s="354">
        <f t="shared" si="45"/>
        <v>0</v>
      </c>
      <c r="CV25" s="354">
        <f t="shared" si="46"/>
        <v>0</v>
      </c>
      <c r="CW25" s="354">
        <f t="shared" si="47"/>
        <v>0</v>
      </c>
      <c r="CX25" s="354">
        <f t="shared" si="48"/>
        <v>0</v>
      </c>
      <c r="CY25" s="354">
        <f t="shared" si="49"/>
        <v>0</v>
      </c>
      <c r="CZ25" s="354">
        <f t="shared" si="50"/>
        <v>0</v>
      </c>
      <c r="DA25" s="354">
        <f t="shared" si="51"/>
        <v>0</v>
      </c>
      <c r="DB25" s="354">
        <f t="shared" si="52"/>
        <v>0</v>
      </c>
      <c r="DC25" s="354">
        <f t="shared" si="53"/>
        <v>0</v>
      </c>
      <c r="DD25" s="354">
        <f t="shared" si="54"/>
        <v>0</v>
      </c>
      <c r="DE25" s="355">
        <f t="shared" si="55"/>
        <v>0</v>
      </c>
      <c r="DF25" s="353">
        <f t="shared" si="56"/>
        <v>0</v>
      </c>
      <c r="DG25" s="354">
        <f t="shared" ref="DG25:DH25" si="127">+DF25+CG25</f>
        <v>0</v>
      </c>
      <c r="DH25" s="354">
        <f t="shared" si="127"/>
        <v>0</v>
      </c>
      <c r="DI25" s="354">
        <f t="shared" si="58"/>
        <v>0</v>
      </c>
      <c r="DJ25" s="354">
        <f t="shared" si="59"/>
        <v>-4.2</v>
      </c>
      <c r="DK25" s="354">
        <f t="shared" si="60"/>
        <v>-4.2</v>
      </c>
      <c r="DL25" s="354">
        <f t="shared" si="61"/>
        <v>28.000000000000004</v>
      </c>
      <c r="DM25" s="354">
        <f t="shared" si="62"/>
        <v>36</v>
      </c>
      <c r="DN25" s="354">
        <f t="shared" si="63"/>
        <v>36</v>
      </c>
      <c r="DO25" s="354">
        <f t="shared" si="64"/>
        <v>68.599999999999994</v>
      </c>
      <c r="DP25" s="354">
        <f t="shared" si="65"/>
        <v>68.599999999999994</v>
      </c>
      <c r="DQ25" s="354">
        <f t="shared" si="66"/>
        <v>68.599999999999994</v>
      </c>
      <c r="DR25" s="354">
        <f t="shared" si="67"/>
        <v>68.599999999999994</v>
      </c>
      <c r="DS25" s="354">
        <f t="shared" si="68"/>
        <v>68.599999999999994</v>
      </c>
      <c r="DT25" s="354">
        <f t="shared" si="69"/>
        <v>68.599999999999994</v>
      </c>
      <c r="DU25" s="354">
        <f t="shared" si="70"/>
        <v>68.599999999999994</v>
      </c>
      <c r="DV25" s="354">
        <f t="shared" si="71"/>
        <v>68.599999999999994</v>
      </c>
      <c r="DW25" s="354">
        <f t="shared" si="72"/>
        <v>68.599999999999994</v>
      </c>
      <c r="DX25" s="354">
        <f t="shared" si="73"/>
        <v>68.599999999999994</v>
      </c>
      <c r="DY25" s="354">
        <f t="shared" si="74"/>
        <v>68.599999999999994</v>
      </c>
      <c r="DZ25" s="354">
        <f t="shared" si="75"/>
        <v>68.599999999999994</v>
      </c>
      <c r="EA25" s="354">
        <f t="shared" si="76"/>
        <v>68.599999999999994</v>
      </c>
      <c r="EB25" s="354">
        <f t="shared" si="77"/>
        <v>68.599999999999994</v>
      </c>
      <c r="EC25" s="354">
        <f t="shared" si="78"/>
        <v>68.599999999999994</v>
      </c>
      <c r="ED25" s="354">
        <f t="shared" si="79"/>
        <v>68.599999999999994</v>
      </c>
      <c r="EE25" s="355">
        <f t="shared" si="80"/>
        <v>68.599999999999994</v>
      </c>
      <c r="EF25" s="364" t="str">
        <f t="shared" si="81"/>
        <v>-</v>
      </c>
      <c r="EG25" s="365" t="str">
        <f t="shared" si="82"/>
        <v>-</v>
      </c>
      <c r="EH25" s="365" t="str">
        <f t="shared" si="83"/>
        <v>-</v>
      </c>
      <c r="EI25" s="365" t="str">
        <f t="shared" si="84"/>
        <v>-</v>
      </c>
      <c r="EJ25" s="365">
        <f t="shared" si="85"/>
        <v>44</v>
      </c>
      <c r="EK25" s="365">
        <f t="shared" si="86"/>
        <v>44</v>
      </c>
      <c r="EL25" s="365">
        <f t="shared" si="87"/>
        <v>21</v>
      </c>
      <c r="EM25" s="365">
        <f t="shared" si="88"/>
        <v>19</v>
      </c>
      <c r="EN25" s="365">
        <f t="shared" si="89"/>
        <v>20</v>
      </c>
      <c r="EO25" s="365">
        <f t="shared" si="90"/>
        <v>15</v>
      </c>
      <c r="EP25" s="365">
        <f t="shared" si="91"/>
        <v>18</v>
      </c>
      <c r="EQ25" s="365">
        <f t="shared" si="92"/>
        <v>19</v>
      </c>
      <c r="ER25" s="365">
        <f t="shared" si="93"/>
        <v>21</v>
      </c>
      <c r="ES25" s="365">
        <f t="shared" si="94"/>
        <v>21</v>
      </c>
      <c r="ET25" s="365">
        <f t="shared" si="95"/>
        <v>21</v>
      </c>
      <c r="EU25" s="365">
        <f t="shared" si="96"/>
        <v>21</v>
      </c>
      <c r="EV25" s="365">
        <f t="shared" si="97"/>
        <v>22</v>
      </c>
      <c r="EW25" s="365">
        <f t="shared" si="98"/>
        <v>22</v>
      </c>
      <c r="EX25" s="365">
        <f t="shared" si="99"/>
        <v>23</v>
      </c>
      <c r="EY25" s="365">
        <f t="shared" si="100"/>
        <v>23</v>
      </c>
      <c r="EZ25" s="365">
        <f t="shared" si="101"/>
        <v>23</v>
      </c>
      <c r="FA25" s="365">
        <f t="shared" si="102"/>
        <v>23</v>
      </c>
      <c r="FB25" s="365">
        <f t="shared" si="103"/>
        <v>23</v>
      </c>
      <c r="FC25" s="365">
        <f t="shared" si="104"/>
        <v>23</v>
      </c>
      <c r="FD25" s="365">
        <f t="shared" si="105"/>
        <v>24</v>
      </c>
      <c r="FE25" s="366">
        <f t="shared" si="106"/>
        <v>24</v>
      </c>
    </row>
    <row r="26" spans="1:161" x14ac:dyDescent="0.2">
      <c r="A26" s="119"/>
      <c r="B26" s="157">
        <f t="shared" si="29"/>
        <v>24</v>
      </c>
      <c r="C26" s="158" t="str">
        <f>'Club Champion'!C27</f>
        <v>KATONA, Ben</v>
      </c>
      <c r="D26" s="159" t="str">
        <f>'Club Champion'!D27</f>
        <v>(AUS)</v>
      </c>
      <c r="E26" s="359">
        <f>IF(ISNA(VLOOKUP($C26,Batting!$B$2:$M$85,3,FALSE)),0,(VLOOKUP($C26,Batting!$B$2:$M$85,3,FALSE)))</f>
        <v>4</v>
      </c>
      <c r="F26" s="364">
        <f>INDEX(Batting_data!B$2:B$100,MATCH($C26,Batting_data!$A$2:$A$100,0))</f>
        <v>0</v>
      </c>
      <c r="G26" s="365">
        <f>INDEX(Batting_data!C$2:C$100,MATCH($C26,Batting_data!$A$2:$A$100,0))</f>
        <v>0</v>
      </c>
      <c r="H26" s="365">
        <f>INDEX(Batting_data!D$2:D$100,MATCH($C26,Batting_data!$A$2:$A$100,0))</f>
        <v>0</v>
      </c>
      <c r="I26" s="365">
        <f>INDEX(Batting_data!E$2:E$100,MATCH($C26,Batting_data!$A$2:$A$100,0))</f>
        <v>0</v>
      </c>
      <c r="J26" s="365">
        <f>INDEX(Batting_data!F$2:F$100,MATCH($C26,Batting_data!$A$2:$A$100,0))</f>
        <v>0</v>
      </c>
      <c r="K26" s="365">
        <f>INDEX(Batting_data!G$2:G$100,MATCH($C26,Batting_data!$A$2:$A$100,0))</f>
        <v>0</v>
      </c>
      <c r="L26" s="365">
        <f>INDEX(Batting_data!H$2:H$100,MATCH($C26,Batting_data!$A$2:$A$100,0))</f>
        <v>0</v>
      </c>
      <c r="M26" s="365">
        <f>INDEX(Batting_data!I$2:I$100,MATCH($C26,Batting_data!$A$2:$A$100,0))</f>
        <v>0</v>
      </c>
      <c r="N26" s="365">
        <f>INDEX(Batting_data!J$2:J$100,MATCH($C26,Batting_data!$A$2:$A$100,0))</f>
        <v>0</v>
      </c>
      <c r="O26" s="365">
        <f>INDEX(Batting_data!K$2:K$100,MATCH($C26,Batting_data!$A$2:$A$100,0))</f>
        <v>0</v>
      </c>
      <c r="P26" s="365">
        <f>INDEX(Batting_data!L$2:L$100,MATCH($C26,Batting_data!$A$2:$A$100,0))</f>
        <v>0</v>
      </c>
      <c r="Q26" s="365">
        <f>INDEX(Batting_data!M$2:M$100,MATCH($C26,Batting_data!$A$2:$A$100,0))</f>
        <v>-7</v>
      </c>
      <c r="R26" s="365">
        <f>INDEX(Batting_data!N$2:N$100,MATCH($C26,Batting_data!$A$2:$A$100,0))</f>
        <v>0</v>
      </c>
      <c r="S26" s="365">
        <f>INDEX(Batting_data!O$2:O$100,MATCH($C26,Batting_data!$A$2:$A$100,0))</f>
        <v>0</v>
      </c>
      <c r="T26" s="365">
        <f>INDEX(Batting_data!P$2:P$100,MATCH($C26,Batting_data!$A$2:$A$100,0))</f>
        <v>0</v>
      </c>
      <c r="U26" s="365">
        <f>INDEX(Batting_data!Q$2:Q$100,MATCH($C26,Batting_data!$A$2:$A$100,0))</f>
        <v>0</v>
      </c>
      <c r="V26" s="365">
        <f>INDEX(Batting_data!R$2:R$100,MATCH($C26,Batting_data!$A$2:$A$100,0))</f>
        <v>16</v>
      </c>
      <c r="W26" s="365">
        <f>INDEX(Batting_data!S$2:S$100,MATCH($C26,Batting_data!$A$2:$A$100,0))</f>
        <v>0</v>
      </c>
      <c r="X26" s="365">
        <f>INDEX(Batting_data!T$2:T$100,MATCH($C26,Batting_data!$A$2:$A$100,0))</f>
        <v>0</v>
      </c>
      <c r="Y26" s="365">
        <f>INDEX(Batting_data!U$2:U$100,MATCH($C26,Batting_data!$A$2:$A$100,0))</f>
        <v>-7</v>
      </c>
      <c r="Z26" s="365">
        <f>INDEX(Batting_data!V$2:V$100,MATCH($C26,Batting_data!$A$2:$A$100,0))</f>
        <v>0</v>
      </c>
      <c r="AA26" s="365">
        <f>INDEX(Batting_data!W$2:W$100,MATCH($C26,Batting_data!$A$2:$A$100,0))</f>
        <v>0</v>
      </c>
      <c r="AB26" s="365">
        <f>INDEX(Batting_data!X$2:X$100,MATCH($C26,Batting_data!$A$2:$A$100,0))</f>
        <v>0</v>
      </c>
      <c r="AC26" s="365">
        <f>INDEX(Batting_data!Y$2:Y$100,MATCH($C26,Batting_data!$A$2:$A$100,0))</f>
        <v>0</v>
      </c>
      <c r="AD26" s="365">
        <f>INDEX(Batting_data!Z$2:Z$100,MATCH($C26,Batting_data!$A$2:$A$100,0))</f>
        <v>0</v>
      </c>
      <c r="AE26" s="366">
        <f>INDEX(Batting_data!AA$2:AA$100,MATCH($C26,Batting_data!$A$2:$A$100,0))</f>
        <v>0</v>
      </c>
      <c r="AF26" s="353">
        <f>_xlfn.IFNA(INDEX(Bowling_data!B$2:B$100,MATCH($C26,Bowling_data!$A$2:$A$100,0)),0)</f>
        <v>0</v>
      </c>
      <c r="AG26" s="354">
        <f>_xlfn.IFNA(INDEX(Bowling_data!C$2:C$100,MATCH($C26,Bowling_data!$A$2:$A$100,0)),0)</f>
        <v>0</v>
      </c>
      <c r="AH26" s="354">
        <f>_xlfn.IFNA(INDEX(Bowling_data!D$2:D$100,MATCH($C26,Bowling_data!$A$2:$A$100,0)),0)</f>
        <v>0</v>
      </c>
      <c r="AI26" s="354">
        <f>_xlfn.IFNA(INDEX(Bowling_data!E$2:E$100,MATCH($C26,Bowling_data!$A$2:$A$100,0)),0)</f>
        <v>0</v>
      </c>
      <c r="AJ26" s="354">
        <f>_xlfn.IFNA(INDEX(Bowling_data!F$2:F$100,MATCH($C26,Bowling_data!$A$2:$A$100,0)),0)</f>
        <v>0</v>
      </c>
      <c r="AK26" s="354">
        <f>_xlfn.IFNA(INDEX(Bowling_data!G$2:G$100,MATCH($C26,Bowling_data!$A$2:$A$100,0)),0)</f>
        <v>0</v>
      </c>
      <c r="AL26" s="354">
        <f>_xlfn.IFNA(INDEX(Bowling_data!H$2:H$100,MATCH($C26,Bowling_data!$A$2:$A$100,0)),0)</f>
        <v>0</v>
      </c>
      <c r="AM26" s="354">
        <f>_xlfn.IFNA(INDEX(Bowling_data!I$2:I$100,MATCH($C26,Bowling_data!$A$2:$A$100,0)),0)</f>
        <v>0</v>
      </c>
      <c r="AN26" s="354">
        <f>_xlfn.IFNA(INDEX(Bowling_data!J$2:J$100,MATCH($C26,Bowling_data!$A$2:$A$100,0)),0)</f>
        <v>0</v>
      </c>
      <c r="AO26" s="354">
        <f>_xlfn.IFNA(INDEX(Bowling_data!K$2:K$100,MATCH($C26,Bowling_data!$A$2:$A$100,0)),0)</f>
        <v>0</v>
      </c>
      <c r="AP26" s="354">
        <f>_xlfn.IFNA(INDEX(Bowling_data!L$2:L$100,MATCH($C26,Bowling_data!$A$2:$A$100,0)),0)</f>
        <v>0</v>
      </c>
      <c r="AQ26" s="354">
        <f>_xlfn.IFNA(INDEX(Bowling_data!M$2:M$100,MATCH($C26,Bowling_data!$A$2:$A$100,0)),0)</f>
        <v>17</v>
      </c>
      <c r="AR26" s="354">
        <f>_xlfn.IFNA(INDEX(Bowling_data!N$2:N$100,MATCH($C26,Bowling_data!$A$2:$A$100,0)),0)</f>
        <v>0</v>
      </c>
      <c r="AS26" s="354">
        <f>_xlfn.IFNA(INDEX(Bowling_data!O$2:O$100,MATCH($C26,Bowling_data!$A$2:$A$100,0)),0)</f>
        <v>0</v>
      </c>
      <c r="AT26" s="354">
        <f>_xlfn.IFNA(INDEX(Bowling_data!P$2:P$100,MATCH($C26,Bowling_data!$A$2:$A$100,0)),0)</f>
        <v>0</v>
      </c>
      <c r="AU26" s="354">
        <f>_xlfn.IFNA(INDEX(Bowling_data!Q$2:Q$100,MATCH($C26,Bowling_data!$A$2:$A$100,0)),0)</f>
        <v>0</v>
      </c>
      <c r="AV26" s="354">
        <f>_xlfn.IFNA(INDEX(Bowling_data!R$2:R$100,MATCH($C26,Bowling_data!$A$2:$A$100,0)),0)</f>
        <v>20</v>
      </c>
      <c r="AW26" s="354">
        <f>_xlfn.IFNA(INDEX(Bowling_data!S$2:S$100,MATCH($C26,Bowling_data!$A$2:$A$100,0)),0)</f>
        <v>0</v>
      </c>
      <c r="AX26" s="354">
        <f>_xlfn.IFNA(INDEX(Bowling_data!T$2:T$100,MATCH($C26,Bowling_data!$A$2:$A$100,0)),0)</f>
        <v>18.8</v>
      </c>
      <c r="AY26" s="354">
        <f>_xlfn.IFNA(INDEX(Bowling_data!U$2:U$100,MATCH($C26,Bowling_data!$A$2:$A$100,0)),0)</f>
        <v>0</v>
      </c>
      <c r="AZ26" s="354">
        <f>_xlfn.IFNA(INDEX(Bowling_data!V$2:V$100,MATCH($C26,Bowling_data!$A$2:$A$100,0)),0)</f>
        <v>0</v>
      </c>
      <c r="BA26" s="354">
        <f>_xlfn.IFNA(INDEX(Bowling_data!W$2:W$100,MATCH($C26,Bowling_data!$A$2:$A$100,0)),0)</f>
        <v>0</v>
      </c>
      <c r="BB26" s="354">
        <f>_xlfn.IFNA(INDEX(Bowling_data!X$2:X$100,MATCH($C26,Bowling_data!$A$2:$A$100,0)),0)</f>
        <v>0</v>
      </c>
      <c r="BC26" s="354">
        <f>_xlfn.IFNA(INDEX(Bowling_data!Y$2:Y$100,MATCH($C26,Bowling_data!$A$2:$A$100,0)),0)</f>
        <v>0</v>
      </c>
      <c r="BD26" s="354">
        <f>_xlfn.IFNA(INDEX(Bowling_data!Z$2:Z$100,MATCH($C26,Bowling_data!$A$2:$A$100,0)),0)</f>
        <v>0</v>
      </c>
      <c r="BE26" s="354">
        <f>_xlfn.IFNA(INDEX(Bowling_data!AA$2:AA$100,MATCH($C26,Bowling_data!$A$2:$A$100,0)),0)</f>
        <v>0</v>
      </c>
      <c r="BF26" s="353">
        <f>_xlfn.IFNA(INDEX(Fielding_data!B$2:B$100,MATCH($C26,Fielding_data!$A$2:$A$100,0)),0)</f>
        <v>0</v>
      </c>
      <c r="BG26" s="354">
        <f>_xlfn.IFNA(INDEX(Fielding_data!C$2:C$100,MATCH($C26,Fielding_data!$A$2:$A$100,0)),0)</f>
        <v>0</v>
      </c>
      <c r="BH26" s="354">
        <f>_xlfn.IFNA(INDEX(Fielding_data!D$2:D$100,MATCH($C26,Fielding_data!$A$2:$A$100,0)),0)</f>
        <v>0</v>
      </c>
      <c r="BI26" s="354">
        <f>_xlfn.IFNA(INDEX(Fielding_data!E$2:E$100,MATCH($C26,Fielding_data!$A$2:$A$100,0)),0)</f>
        <v>0</v>
      </c>
      <c r="BJ26" s="354">
        <f>_xlfn.IFNA(INDEX(Fielding_data!F$2:F$100,MATCH($C26,Fielding_data!$A$2:$A$100,0)),0)</f>
        <v>0</v>
      </c>
      <c r="BK26" s="354">
        <f>_xlfn.IFNA(INDEX(Fielding_data!G$2:G$100,MATCH($C26,Fielding_data!$A$2:$A$100,0)),0)</f>
        <v>0</v>
      </c>
      <c r="BL26" s="354">
        <f>_xlfn.IFNA(INDEX(Fielding_data!H$2:H$100,MATCH($C26,Fielding_data!$A$2:$A$100,0)),0)</f>
        <v>0</v>
      </c>
      <c r="BM26" s="354">
        <f>_xlfn.IFNA(INDEX(Fielding_data!I$2:I$100,MATCH($C26,Fielding_data!$A$2:$A$100,0)),0)</f>
        <v>0</v>
      </c>
      <c r="BN26" s="354">
        <f>_xlfn.IFNA(INDEX(Fielding_data!J$2:J$100,MATCH($C26,Fielding_data!$A$2:$A$100,0)),0)</f>
        <v>0</v>
      </c>
      <c r="BO26" s="354">
        <f>_xlfn.IFNA(INDEX(Fielding_data!K$2:K$100,MATCH($C26,Fielding_data!$A$2:$A$100,0)),0)</f>
        <v>8</v>
      </c>
      <c r="BP26" s="354">
        <f>_xlfn.IFNA(INDEX(Fielding_data!L$2:L$100,MATCH($C26,Fielding_data!$A$2:$A$100,0)),0)</f>
        <v>0</v>
      </c>
      <c r="BQ26" s="354">
        <f>_xlfn.IFNA(INDEX(Fielding_data!M$2:M$100,MATCH($C26,Fielding_data!$A$2:$A$100,0)),0)</f>
        <v>8</v>
      </c>
      <c r="BR26" s="354">
        <f>_xlfn.IFNA(INDEX(Fielding_data!N$2:N$100,MATCH($C26,Fielding_data!$A$2:$A$100,0)),0)</f>
        <v>0</v>
      </c>
      <c r="BS26" s="354">
        <f>_xlfn.IFNA(INDEX(Fielding_data!O$2:O$100,MATCH($C26,Fielding_data!$A$2:$A$100,0)),0)</f>
        <v>0</v>
      </c>
      <c r="BT26" s="354">
        <f>_xlfn.IFNA(INDEX(Fielding_data!P$2:P$100,MATCH($C26,Fielding_data!$A$2:$A$100,0)),0)</f>
        <v>0</v>
      </c>
      <c r="BU26" s="354">
        <f>_xlfn.IFNA(INDEX(Fielding_data!Q$2:Q$100,MATCH($C26,Fielding_data!$A$2:$A$100,0)),0)</f>
        <v>0</v>
      </c>
      <c r="BV26" s="354">
        <f>_xlfn.IFNA(INDEX(Fielding_data!R$2:R$100,MATCH($C26,Fielding_data!$A$2:$A$100,0)),0)</f>
        <v>0</v>
      </c>
      <c r="BW26" s="354">
        <f>_xlfn.IFNA(INDEX(Fielding_data!S$2:S$100,MATCH($C26,Fielding_data!$A$2:$A$100,0)),0)</f>
        <v>0</v>
      </c>
      <c r="BX26" s="354">
        <f>_xlfn.IFNA(INDEX(Fielding_data!T$2:T$100,MATCH($C26,Fielding_data!$A$2:$A$100,0)),0)</f>
        <v>0</v>
      </c>
      <c r="BY26" s="354">
        <f>_xlfn.IFNA(INDEX(Fielding_data!U$2:U$100,MATCH($C26,Fielding_data!$A$2:$A$100,0)),0)</f>
        <v>0</v>
      </c>
      <c r="BZ26" s="354">
        <f>_xlfn.IFNA(INDEX(Fielding_data!V$2:V$100,MATCH($C26,Fielding_data!$A$2:$A$100,0)),0)</f>
        <v>0</v>
      </c>
      <c r="CA26" s="354">
        <f>_xlfn.IFNA(INDEX(Fielding_data!W$2:W$100,MATCH($C26,Fielding_data!$A$2:$A$100,0)),0)</f>
        <v>0</v>
      </c>
      <c r="CB26" s="354">
        <f>_xlfn.IFNA(INDEX(Fielding_data!X$2:X$100,MATCH($C26,Fielding_data!$A$2:$A$100,0)),0)</f>
        <v>0</v>
      </c>
      <c r="CC26" s="354">
        <f>_xlfn.IFNA(INDEX(Fielding_data!Y$2:Y$100,MATCH($C26,Fielding_data!$A$2:$A$100,0)),0)</f>
        <v>0</v>
      </c>
      <c r="CD26" s="354">
        <f>_xlfn.IFNA(INDEX(Fielding_data!Z$2:Z$100,MATCH($C26,Fielding_data!$A$2:$A$100,0)),0)</f>
        <v>0</v>
      </c>
      <c r="CE26" s="354">
        <f>_xlfn.IFNA(INDEX(Fielding_data!AA$2:AA$100,MATCH($C26,Fielding_data!$A$2:$A$100,0)),0)</f>
        <v>0</v>
      </c>
      <c r="CF26" s="353">
        <f t="shared" si="30"/>
        <v>0</v>
      </c>
      <c r="CG26" s="354">
        <f t="shared" si="31"/>
        <v>0</v>
      </c>
      <c r="CH26" s="354">
        <f t="shared" si="32"/>
        <v>0</v>
      </c>
      <c r="CI26" s="354">
        <f t="shared" si="33"/>
        <v>0</v>
      </c>
      <c r="CJ26" s="354">
        <f t="shared" si="34"/>
        <v>0</v>
      </c>
      <c r="CK26" s="354">
        <f t="shared" si="35"/>
        <v>0</v>
      </c>
      <c r="CL26" s="354">
        <f t="shared" si="36"/>
        <v>0</v>
      </c>
      <c r="CM26" s="354">
        <f t="shared" si="37"/>
        <v>0</v>
      </c>
      <c r="CN26" s="354">
        <f t="shared" si="38"/>
        <v>0</v>
      </c>
      <c r="CO26" s="354">
        <f t="shared" si="39"/>
        <v>8</v>
      </c>
      <c r="CP26" s="354">
        <f t="shared" si="40"/>
        <v>0</v>
      </c>
      <c r="CQ26" s="354">
        <f t="shared" si="41"/>
        <v>18</v>
      </c>
      <c r="CR26" s="354">
        <f t="shared" si="42"/>
        <v>0</v>
      </c>
      <c r="CS26" s="354">
        <f t="shared" si="43"/>
        <v>0</v>
      </c>
      <c r="CT26" s="354">
        <f t="shared" si="44"/>
        <v>0</v>
      </c>
      <c r="CU26" s="354">
        <f t="shared" si="45"/>
        <v>0</v>
      </c>
      <c r="CV26" s="354">
        <f t="shared" si="46"/>
        <v>36</v>
      </c>
      <c r="CW26" s="354">
        <f t="shared" si="47"/>
        <v>0</v>
      </c>
      <c r="CX26" s="354">
        <f t="shared" si="48"/>
        <v>18.8</v>
      </c>
      <c r="CY26" s="354">
        <f t="shared" si="49"/>
        <v>-7</v>
      </c>
      <c r="CZ26" s="354">
        <f t="shared" si="50"/>
        <v>0</v>
      </c>
      <c r="DA26" s="354">
        <f t="shared" si="51"/>
        <v>0</v>
      </c>
      <c r="DB26" s="354">
        <f t="shared" si="52"/>
        <v>0</v>
      </c>
      <c r="DC26" s="354">
        <f t="shared" si="53"/>
        <v>0</v>
      </c>
      <c r="DD26" s="354">
        <f t="shared" si="54"/>
        <v>0</v>
      </c>
      <c r="DE26" s="355">
        <f t="shared" si="55"/>
        <v>0</v>
      </c>
      <c r="DF26" s="353">
        <f t="shared" si="56"/>
        <v>0</v>
      </c>
      <c r="DG26" s="354">
        <f t="shared" ref="DG26:DH26" si="128">+DF26+CG26</f>
        <v>0</v>
      </c>
      <c r="DH26" s="354">
        <f t="shared" si="128"/>
        <v>0</v>
      </c>
      <c r="DI26" s="354">
        <f t="shared" si="58"/>
        <v>0</v>
      </c>
      <c r="DJ26" s="354">
        <f t="shared" si="59"/>
        <v>0</v>
      </c>
      <c r="DK26" s="354">
        <f t="shared" si="60"/>
        <v>0</v>
      </c>
      <c r="DL26" s="354">
        <f t="shared" si="61"/>
        <v>0</v>
      </c>
      <c r="DM26" s="354">
        <f t="shared" si="62"/>
        <v>0</v>
      </c>
      <c r="DN26" s="354">
        <f t="shared" si="63"/>
        <v>0</v>
      </c>
      <c r="DO26" s="354">
        <f t="shared" si="64"/>
        <v>8</v>
      </c>
      <c r="DP26" s="354">
        <f t="shared" si="65"/>
        <v>8</v>
      </c>
      <c r="DQ26" s="354">
        <f t="shared" si="66"/>
        <v>26</v>
      </c>
      <c r="DR26" s="354">
        <f t="shared" si="67"/>
        <v>26</v>
      </c>
      <c r="DS26" s="354">
        <f t="shared" si="68"/>
        <v>26</v>
      </c>
      <c r="DT26" s="354">
        <f t="shared" si="69"/>
        <v>26</v>
      </c>
      <c r="DU26" s="354">
        <f t="shared" si="70"/>
        <v>26</v>
      </c>
      <c r="DV26" s="354">
        <f t="shared" si="71"/>
        <v>62</v>
      </c>
      <c r="DW26" s="354">
        <f t="shared" si="72"/>
        <v>62</v>
      </c>
      <c r="DX26" s="354">
        <f t="shared" si="73"/>
        <v>80.8</v>
      </c>
      <c r="DY26" s="354">
        <f t="shared" si="74"/>
        <v>73.8</v>
      </c>
      <c r="DZ26" s="354">
        <f t="shared" si="75"/>
        <v>73.8</v>
      </c>
      <c r="EA26" s="354">
        <f t="shared" si="76"/>
        <v>73.8</v>
      </c>
      <c r="EB26" s="354">
        <f t="shared" si="77"/>
        <v>73.8</v>
      </c>
      <c r="EC26" s="354">
        <f t="shared" si="78"/>
        <v>73.8</v>
      </c>
      <c r="ED26" s="354">
        <f t="shared" si="79"/>
        <v>73.8</v>
      </c>
      <c r="EE26" s="355">
        <f t="shared" si="80"/>
        <v>73.8</v>
      </c>
      <c r="EF26" s="364" t="str">
        <f t="shared" si="81"/>
        <v>-</v>
      </c>
      <c r="EG26" s="365" t="str">
        <f t="shared" si="82"/>
        <v>-</v>
      </c>
      <c r="EH26" s="365" t="str">
        <f t="shared" si="83"/>
        <v>-</v>
      </c>
      <c r="EI26" s="365" t="str">
        <f t="shared" si="84"/>
        <v>-</v>
      </c>
      <c r="EJ26" s="365" t="str">
        <f t="shared" si="85"/>
        <v>-</v>
      </c>
      <c r="EK26" s="365" t="str">
        <f t="shared" si="86"/>
        <v>-</v>
      </c>
      <c r="EL26" s="365" t="str">
        <f t="shared" si="87"/>
        <v>-</v>
      </c>
      <c r="EM26" s="365" t="str">
        <f t="shared" si="88"/>
        <v>-</v>
      </c>
      <c r="EN26" s="365" t="str">
        <f t="shared" si="89"/>
        <v>-</v>
      </c>
      <c r="EO26" s="365">
        <f t="shared" si="90"/>
        <v>27</v>
      </c>
      <c r="EP26" s="365">
        <f t="shared" si="91"/>
        <v>28</v>
      </c>
      <c r="EQ26" s="365">
        <f t="shared" si="92"/>
        <v>26</v>
      </c>
      <c r="ER26" s="365">
        <f t="shared" si="93"/>
        <v>28</v>
      </c>
      <c r="ES26" s="365">
        <f t="shared" si="94"/>
        <v>28</v>
      </c>
      <c r="ET26" s="365">
        <f t="shared" si="95"/>
        <v>27</v>
      </c>
      <c r="EU26" s="365">
        <f t="shared" si="96"/>
        <v>28</v>
      </c>
      <c r="EV26" s="365">
        <f t="shared" si="97"/>
        <v>23</v>
      </c>
      <c r="EW26" s="365">
        <f t="shared" si="98"/>
        <v>23</v>
      </c>
      <c r="EX26" s="365">
        <f t="shared" si="99"/>
        <v>21</v>
      </c>
      <c r="EY26" s="365">
        <f t="shared" si="100"/>
        <v>22</v>
      </c>
      <c r="EZ26" s="365">
        <f t="shared" si="101"/>
        <v>22</v>
      </c>
      <c r="FA26" s="365">
        <f t="shared" si="102"/>
        <v>22</v>
      </c>
      <c r="FB26" s="365">
        <f t="shared" si="103"/>
        <v>22</v>
      </c>
      <c r="FC26" s="365">
        <f t="shared" si="104"/>
        <v>22</v>
      </c>
      <c r="FD26" s="365">
        <f t="shared" si="105"/>
        <v>23</v>
      </c>
      <c r="FE26" s="366">
        <f t="shared" si="106"/>
        <v>23</v>
      </c>
    </row>
    <row r="27" spans="1:161" x14ac:dyDescent="0.2">
      <c r="A27" s="119"/>
      <c r="B27" s="157">
        <f t="shared" si="29"/>
        <v>25</v>
      </c>
      <c r="C27" s="158" t="str">
        <f>'Club Champion'!C28</f>
        <v>BHANOT, Chetan</v>
      </c>
      <c r="D27" s="159" t="str">
        <f>'Club Champion'!D28</f>
        <v>(IND)</v>
      </c>
      <c r="E27" s="359">
        <f>IF(ISNA(VLOOKUP($C27,Batting!$B$2:$M$85,3,FALSE)),0,(VLOOKUP($C27,Batting!$B$2:$M$85,3,FALSE)))</f>
        <v>3</v>
      </c>
      <c r="F27" s="364">
        <f>INDEX(Batting_data!B$2:B$100,MATCH($C27,Batting_data!$A$2:$A$100,0))</f>
        <v>6</v>
      </c>
      <c r="G27" s="365">
        <f>INDEX(Batting_data!C$2:C$100,MATCH($C27,Batting_data!$A$2:$A$100,0))</f>
        <v>-1</v>
      </c>
      <c r="H27" s="365">
        <f>INDEX(Batting_data!D$2:D$100,MATCH($C27,Batting_data!$A$2:$A$100,0))</f>
        <v>0</v>
      </c>
      <c r="I27" s="365">
        <f>INDEX(Batting_data!E$2:E$100,MATCH($C27,Batting_data!$A$2:$A$100,0))</f>
        <v>0</v>
      </c>
      <c r="J27" s="365">
        <f>INDEX(Batting_data!F$2:F$100,MATCH($C27,Batting_data!$A$2:$A$100,0))</f>
        <v>0</v>
      </c>
      <c r="K27" s="365">
        <f>INDEX(Batting_data!G$2:G$100,MATCH($C27,Batting_data!$A$2:$A$100,0))</f>
        <v>0</v>
      </c>
      <c r="L27" s="365">
        <f>INDEX(Batting_data!H$2:H$100,MATCH($C27,Batting_data!$A$2:$A$100,0))</f>
        <v>0</v>
      </c>
      <c r="M27" s="365">
        <f>INDEX(Batting_data!I$2:I$100,MATCH($C27,Batting_data!$A$2:$A$100,0))</f>
        <v>0</v>
      </c>
      <c r="N27" s="365">
        <f>INDEX(Batting_data!J$2:J$100,MATCH($C27,Batting_data!$A$2:$A$100,0))</f>
        <v>0</v>
      </c>
      <c r="O27" s="365">
        <f>INDEX(Batting_data!K$2:K$100,MATCH($C27,Batting_data!$A$2:$A$100,0))</f>
        <v>0</v>
      </c>
      <c r="P27" s="365">
        <f>INDEX(Batting_data!L$2:L$100,MATCH($C27,Batting_data!$A$2:$A$100,0))</f>
        <v>0</v>
      </c>
      <c r="Q27" s="365">
        <f>INDEX(Batting_data!M$2:M$100,MATCH($C27,Batting_data!$A$2:$A$100,0))</f>
        <v>0</v>
      </c>
      <c r="R27" s="365">
        <f>INDEX(Batting_data!N$2:N$100,MATCH($C27,Batting_data!$A$2:$A$100,0))</f>
        <v>0</v>
      </c>
      <c r="S27" s="365">
        <f>INDEX(Batting_data!O$2:O$100,MATCH($C27,Batting_data!$A$2:$A$100,0))</f>
        <v>0</v>
      </c>
      <c r="T27" s="365">
        <f>INDEX(Batting_data!P$2:P$100,MATCH($C27,Batting_data!$A$2:$A$100,0))</f>
        <v>0</v>
      </c>
      <c r="U27" s="365">
        <f>INDEX(Batting_data!Q$2:Q$100,MATCH($C27,Batting_data!$A$2:$A$100,0))</f>
        <v>0</v>
      </c>
      <c r="V27" s="365">
        <f>INDEX(Batting_data!R$2:R$100,MATCH($C27,Batting_data!$A$2:$A$100,0))</f>
        <v>0</v>
      </c>
      <c r="W27" s="365">
        <f>INDEX(Batting_data!S$2:S$100,MATCH($C27,Batting_data!$A$2:$A$100,0))</f>
        <v>0</v>
      </c>
      <c r="X27" s="365">
        <f>INDEX(Batting_data!T$2:T$100,MATCH($C27,Batting_data!$A$2:$A$100,0))</f>
        <v>0</v>
      </c>
      <c r="Y27" s="365">
        <f>INDEX(Batting_data!U$2:U$100,MATCH($C27,Batting_data!$A$2:$A$100,0))</f>
        <v>0</v>
      </c>
      <c r="Z27" s="365">
        <f>INDEX(Batting_data!V$2:V$100,MATCH($C27,Batting_data!$A$2:$A$100,0))</f>
        <v>0</v>
      </c>
      <c r="AA27" s="365">
        <f>INDEX(Batting_data!W$2:W$100,MATCH($C27,Batting_data!$A$2:$A$100,0))</f>
        <v>0</v>
      </c>
      <c r="AB27" s="365">
        <f>INDEX(Batting_data!X$2:X$100,MATCH($C27,Batting_data!$A$2:$A$100,0))</f>
        <v>0</v>
      </c>
      <c r="AC27" s="365">
        <f>INDEX(Batting_data!Y$2:Y$100,MATCH($C27,Batting_data!$A$2:$A$100,0))</f>
        <v>0</v>
      </c>
      <c r="AD27" s="365">
        <f>INDEX(Batting_data!Z$2:Z$100,MATCH($C27,Batting_data!$A$2:$A$100,0))</f>
        <v>0</v>
      </c>
      <c r="AE27" s="366">
        <f>INDEX(Batting_data!AA$2:AA$100,MATCH($C27,Batting_data!$A$2:$A$100,0))</f>
        <v>0</v>
      </c>
      <c r="AF27" s="353">
        <f>_xlfn.IFNA(INDEX(Bowling_data!B$2:B$100,MATCH($C27,Bowling_data!$A$2:$A$100,0)),0)</f>
        <v>56.2</v>
      </c>
      <c r="AG27" s="354">
        <f>_xlfn.IFNA(INDEX(Bowling_data!C$2:C$100,MATCH($C27,Bowling_data!$A$2:$A$100,0)),0)</f>
        <v>-8.6</v>
      </c>
      <c r="AH27" s="354">
        <f>_xlfn.IFNA(INDEX(Bowling_data!D$2:D$100,MATCH($C27,Bowling_data!$A$2:$A$100,0)),0)</f>
        <v>0</v>
      </c>
      <c r="AI27" s="354">
        <f>_xlfn.IFNA(INDEX(Bowling_data!E$2:E$100,MATCH($C27,Bowling_data!$A$2:$A$100,0)),0)</f>
        <v>0</v>
      </c>
      <c r="AJ27" s="354">
        <f>_xlfn.IFNA(INDEX(Bowling_data!F$2:F$100,MATCH($C27,Bowling_data!$A$2:$A$100,0)),0)</f>
        <v>0</v>
      </c>
      <c r="AK27" s="354">
        <f>_xlfn.IFNA(INDEX(Bowling_data!G$2:G$100,MATCH($C27,Bowling_data!$A$2:$A$100,0)),0)</f>
        <v>0</v>
      </c>
      <c r="AL27" s="354">
        <f>_xlfn.IFNA(INDEX(Bowling_data!H$2:H$100,MATCH($C27,Bowling_data!$A$2:$A$100,0)),0)</f>
        <v>0</v>
      </c>
      <c r="AM27" s="354">
        <f>_xlfn.IFNA(INDEX(Bowling_data!I$2:I$100,MATCH($C27,Bowling_data!$A$2:$A$100,0)),0)</f>
        <v>0</v>
      </c>
      <c r="AN27" s="354">
        <f>_xlfn.IFNA(INDEX(Bowling_data!J$2:J$100,MATCH($C27,Bowling_data!$A$2:$A$100,0)),0)</f>
        <v>0</v>
      </c>
      <c r="AO27" s="354">
        <f>_xlfn.IFNA(INDEX(Bowling_data!K$2:K$100,MATCH($C27,Bowling_data!$A$2:$A$100,0)),0)</f>
        <v>0</v>
      </c>
      <c r="AP27" s="354">
        <f>_xlfn.IFNA(INDEX(Bowling_data!L$2:L$100,MATCH($C27,Bowling_data!$A$2:$A$100,0)),0)</f>
        <v>0</v>
      </c>
      <c r="AQ27" s="354">
        <f>_xlfn.IFNA(INDEX(Bowling_data!M$2:M$100,MATCH($C27,Bowling_data!$A$2:$A$100,0)),0)</f>
        <v>0</v>
      </c>
      <c r="AR27" s="354">
        <f>_xlfn.IFNA(INDEX(Bowling_data!N$2:N$100,MATCH($C27,Bowling_data!$A$2:$A$100,0)),0)</f>
        <v>0</v>
      </c>
      <c r="AS27" s="354">
        <f>_xlfn.IFNA(INDEX(Bowling_data!O$2:O$100,MATCH($C27,Bowling_data!$A$2:$A$100,0)),0)</f>
        <v>0</v>
      </c>
      <c r="AT27" s="354">
        <f>_xlfn.IFNA(INDEX(Bowling_data!P$2:P$100,MATCH($C27,Bowling_data!$A$2:$A$100,0)),0)</f>
        <v>0</v>
      </c>
      <c r="AU27" s="354">
        <f>_xlfn.IFNA(INDEX(Bowling_data!Q$2:Q$100,MATCH($C27,Bowling_data!$A$2:$A$100,0)),0)</f>
        <v>0</v>
      </c>
      <c r="AV27" s="354">
        <f>_xlfn.IFNA(INDEX(Bowling_data!R$2:R$100,MATCH($C27,Bowling_data!$A$2:$A$100,0)),0)</f>
        <v>0</v>
      </c>
      <c r="AW27" s="354">
        <f>_xlfn.IFNA(INDEX(Bowling_data!S$2:S$100,MATCH($C27,Bowling_data!$A$2:$A$100,0)),0)</f>
        <v>0</v>
      </c>
      <c r="AX27" s="354">
        <f>_xlfn.IFNA(INDEX(Bowling_data!T$2:T$100,MATCH($C27,Bowling_data!$A$2:$A$100,0)),0)</f>
        <v>0</v>
      </c>
      <c r="AY27" s="354">
        <f>_xlfn.IFNA(INDEX(Bowling_data!U$2:U$100,MATCH($C27,Bowling_data!$A$2:$A$100,0)),0)</f>
        <v>0</v>
      </c>
      <c r="AZ27" s="354">
        <f>_xlfn.IFNA(INDEX(Bowling_data!V$2:V$100,MATCH($C27,Bowling_data!$A$2:$A$100,0)),0)</f>
        <v>-1.2</v>
      </c>
      <c r="BA27" s="354">
        <f>_xlfn.IFNA(INDEX(Bowling_data!W$2:W$100,MATCH($C27,Bowling_data!$A$2:$A$100,0)),0)</f>
        <v>0</v>
      </c>
      <c r="BB27" s="354">
        <f>_xlfn.IFNA(INDEX(Bowling_data!X$2:X$100,MATCH($C27,Bowling_data!$A$2:$A$100,0)),0)</f>
        <v>0</v>
      </c>
      <c r="BC27" s="354">
        <f>_xlfn.IFNA(INDEX(Bowling_data!Y$2:Y$100,MATCH($C27,Bowling_data!$A$2:$A$100,0)),0)</f>
        <v>0</v>
      </c>
      <c r="BD27" s="354">
        <f>_xlfn.IFNA(INDEX(Bowling_data!Z$2:Z$100,MATCH($C27,Bowling_data!$A$2:$A$100,0)),0)</f>
        <v>0</v>
      </c>
      <c r="BE27" s="354">
        <f>_xlfn.IFNA(INDEX(Bowling_data!AA$2:AA$100,MATCH($C27,Bowling_data!$A$2:$A$100,0)),0)</f>
        <v>0</v>
      </c>
      <c r="BF27" s="353">
        <f>_xlfn.IFNA(INDEX(Fielding_data!B$2:B$100,MATCH($C27,Fielding_data!$A$2:$A$100,0)),0)</f>
        <v>0</v>
      </c>
      <c r="BG27" s="354">
        <f>_xlfn.IFNA(INDEX(Fielding_data!C$2:C$100,MATCH($C27,Fielding_data!$A$2:$A$100,0)),0)</f>
        <v>0</v>
      </c>
      <c r="BH27" s="354">
        <f>_xlfn.IFNA(INDEX(Fielding_data!D$2:D$100,MATCH($C27,Fielding_data!$A$2:$A$100,0)),0)</f>
        <v>0</v>
      </c>
      <c r="BI27" s="354">
        <f>_xlfn.IFNA(INDEX(Fielding_data!E$2:E$100,MATCH($C27,Fielding_data!$A$2:$A$100,0)),0)</f>
        <v>0</v>
      </c>
      <c r="BJ27" s="354">
        <f>_xlfn.IFNA(INDEX(Fielding_data!F$2:F$100,MATCH($C27,Fielding_data!$A$2:$A$100,0)),0)</f>
        <v>0</v>
      </c>
      <c r="BK27" s="354">
        <f>_xlfn.IFNA(INDEX(Fielding_data!G$2:G$100,MATCH($C27,Fielding_data!$A$2:$A$100,0)),0)</f>
        <v>0</v>
      </c>
      <c r="BL27" s="354">
        <f>_xlfn.IFNA(INDEX(Fielding_data!H$2:H$100,MATCH($C27,Fielding_data!$A$2:$A$100,0)),0)</f>
        <v>0</v>
      </c>
      <c r="BM27" s="354">
        <f>_xlfn.IFNA(INDEX(Fielding_data!I$2:I$100,MATCH($C27,Fielding_data!$A$2:$A$100,0)),0)</f>
        <v>0</v>
      </c>
      <c r="BN27" s="354">
        <f>_xlfn.IFNA(INDEX(Fielding_data!J$2:J$100,MATCH($C27,Fielding_data!$A$2:$A$100,0)),0)</f>
        <v>0</v>
      </c>
      <c r="BO27" s="354">
        <f>_xlfn.IFNA(INDEX(Fielding_data!K$2:K$100,MATCH($C27,Fielding_data!$A$2:$A$100,0)),0)</f>
        <v>0</v>
      </c>
      <c r="BP27" s="354">
        <f>_xlfn.IFNA(INDEX(Fielding_data!L$2:L$100,MATCH($C27,Fielding_data!$A$2:$A$100,0)),0)</f>
        <v>0</v>
      </c>
      <c r="BQ27" s="354">
        <f>_xlfn.IFNA(INDEX(Fielding_data!M$2:M$100,MATCH($C27,Fielding_data!$A$2:$A$100,0)),0)</f>
        <v>0</v>
      </c>
      <c r="BR27" s="354">
        <f>_xlfn.IFNA(INDEX(Fielding_data!N$2:N$100,MATCH($C27,Fielding_data!$A$2:$A$100,0)),0)</f>
        <v>0</v>
      </c>
      <c r="BS27" s="354">
        <f>_xlfn.IFNA(INDEX(Fielding_data!O$2:O$100,MATCH($C27,Fielding_data!$A$2:$A$100,0)),0)</f>
        <v>0</v>
      </c>
      <c r="BT27" s="354">
        <f>_xlfn.IFNA(INDEX(Fielding_data!P$2:P$100,MATCH($C27,Fielding_data!$A$2:$A$100,0)),0)</f>
        <v>0</v>
      </c>
      <c r="BU27" s="354">
        <f>_xlfn.IFNA(INDEX(Fielding_data!Q$2:Q$100,MATCH($C27,Fielding_data!$A$2:$A$100,0)),0)</f>
        <v>0</v>
      </c>
      <c r="BV27" s="354">
        <f>_xlfn.IFNA(INDEX(Fielding_data!R$2:R$100,MATCH($C27,Fielding_data!$A$2:$A$100,0)),0)</f>
        <v>0</v>
      </c>
      <c r="BW27" s="354">
        <f>_xlfn.IFNA(INDEX(Fielding_data!S$2:S$100,MATCH($C27,Fielding_data!$A$2:$A$100,0)),0)</f>
        <v>0</v>
      </c>
      <c r="BX27" s="354">
        <f>_xlfn.IFNA(INDEX(Fielding_data!T$2:T$100,MATCH($C27,Fielding_data!$A$2:$A$100,0)),0)</f>
        <v>0</v>
      </c>
      <c r="BY27" s="354">
        <f>_xlfn.IFNA(INDEX(Fielding_data!U$2:U$100,MATCH($C27,Fielding_data!$A$2:$A$100,0)),0)</f>
        <v>0</v>
      </c>
      <c r="BZ27" s="354">
        <f>_xlfn.IFNA(INDEX(Fielding_data!V$2:V$100,MATCH($C27,Fielding_data!$A$2:$A$100,0)),0)</f>
        <v>8</v>
      </c>
      <c r="CA27" s="354">
        <f>_xlfn.IFNA(INDEX(Fielding_data!W$2:W$100,MATCH($C27,Fielding_data!$A$2:$A$100,0)),0)</f>
        <v>0</v>
      </c>
      <c r="CB27" s="354">
        <f>_xlfn.IFNA(INDEX(Fielding_data!X$2:X$100,MATCH($C27,Fielding_data!$A$2:$A$100,0)),0)</f>
        <v>0</v>
      </c>
      <c r="CC27" s="354">
        <f>_xlfn.IFNA(INDEX(Fielding_data!Y$2:Y$100,MATCH($C27,Fielding_data!$A$2:$A$100,0)),0)</f>
        <v>0</v>
      </c>
      <c r="CD27" s="354">
        <f>_xlfn.IFNA(INDEX(Fielding_data!Z$2:Z$100,MATCH($C27,Fielding_data!$A$2:$A$100,0)),0)</f>
        <v>0</v>
      </c>
      <c r="CE27" s="354">
        <f>_xlfn.IFNA(INDEX(Fielding_data!AA$2:AA$100,MATCH($C27,Fielding_data!$A$2:$A$100,0)),0)</f>
        <v>0</v>
      </c>
      <c r="CF27" s="353">
        <f t="shared" si="30"/>
        <v>62.2</v>
      </c>
      <c r="CG27" s="354">
        <f t="shared" si="31"/>
        <v>-9.6</v>
      </c>
      <c r="CH27" s="354">
        <f t="shared" si="32"/>
        <v>0</v>
      </c>
      <c r="CI27" s="354">
        <f t="shared" si="33"/>
        <v>0</v>
      </c>
      <c r="CJ27" s="354">
        <f t="shared" si="34"/>
        <v>0</v>
      </c>
      <c r="CK27" s="354">
        <f t="shared" si="35"/>
        <v>0</v>
      </c>
      <c r="CL27" s="354">
        <f t="shared" si="36"/>
        <v>0</v>
      </c>
      <c r="CM27" s="354">
        <f t="shared" si="37"/>
        <v>0</v>
      </c>
      <c r="CN27" s="354">
        <f t="shared" si="38"/>
        <v>0</v>
      </c>
      <c r="CO27" s="354">
        <f t="shared" si="39"/>
        <v>0</v>
      </c>
      <c r="CP27" s="354">
        <f t="shared" si="40"/>
        <v>0</v>
      </c>
      <c r="CQ27" s="354">
        <f t="shared" si="41"/>
        <v>0</v>
      </c>
      <c r="CR27" s="354">
        <f t="shared" si="42"/>
        <v>0</v>
      </c>
      <c r="CS27" s="354">
        <f t="shared" si="43"/>
        <v>0</v>
      </c>
      <c r="CT27" s="354">
        <f t="shared" si="44"/>
        <v>0</v>
      </c>
      <c r="CU27" s="354">
        <f t="shared" si="45"/>
        <v>0</v>
      </c>
      <c r="CV27" s="354">
        <f t="shared" si="46"/>
        <v>0</v>
      </c>
      <c r="CW27" s="354">
        <f t="shared" si="47"/>
        <v>0</v>
      </c>
      <c r="CX27" s="354">
        <f t="shared" si="48"/>
        <v>0</v>
      </c>
      <c r="CY27" s="354">
        <f t="shared" si="49"/>
        <v>0</v>
      </c>
      <c r="CZ27" s="354">
        <f t="shared" si="50"/>
        <v>6.8</v>
      </c>
      <c r="DA27" s="354">
        <f t="shared" si="51"/>
        <v>0</v>
      </c>
      <c r="DB27" s="354">
        <f t="shared" si="52"/>
        <v>0</v>
      </c>
      <c r="DC27" s="354">
        <f t="shared" si="53"/>
        <v>0</v>
      </c>
      <c r="DD27" s="354">
        <f t="shared" si="54"/>
        <v>0</v>
      </c>
      <c r="DE27" s="355">
        <f t="shared" si="55"/>
        <v>0</v>
      </c>
      <c r="DF27" s="353">
        <f t="shared" si="56"/>
        <v>62.2</v>
      </c>
      <c r="DG27" s="354">
        <f t="shared" ref="DG27:DH27" si="129">+DF27+CG27</f>
        <v>52.6</v>
      </c>
      <c r="DH27" s="354">
        <f t="shared" si="129"/>
        <v>52.6</v>
      </c>
      <c r="DI27" s="354">
        <f t="shared" si="58"/>
        <v>52.6</v>
      </c>
      <c r="DJ27" s="354">
        <f t="shared" si="59"/>
        <v>52.6</v>
      </c>
      <c r="DK27" s="354">
        <f t="shared" si="60"/>
        <v>52.6</v>
      </c>
      <c r="DL27" s="354">
        <f t="shared" si="61"/>
        <v>52.6</v>
      </c>
      <c r="DM27" s="354">
        <f t="shared" si="62"/>
        <v>52.6</v>
      </c>
      <c r="DN27" s="354">
        <f t="shared" si="63"/>
        <v>52.6</v>
      </c>
      <c r="DO27" s="354">
        <f t="shared" si="64"/>
        <v>52.6</v>
      </c>
      <c r="DP27" s="354">
        <f t="shared" si="65"/>
        <v>52.6</v>
      </c>
      <c r="DQ27" s="354">
        <f t="shared" si="66"/>
        <v>52.6</v>
      </c>
      <c r="DR27" s="354">
        <f t="shared" si="67"/>
        <v>52.6</v>
      </c>
      <c r="DS27" s="354">
        <f t="shared" si="68"/>
        <v>52.6</v>
      </c>
      <c r="DT27" s="354">
        <f t="shared" si="69"/>
        <v>52.6</v>
      </c>
      <c r="DU27" s="354">
        <f t="shared" si="70"/>
        <v>52.6</v>
      </c>
      <c r="DV27" s="354">
        <f t="shared" si="71"/>
        <v>52.6</v>
      </c>
      <c r="DW27" s="354">
        <f t="shared" si="72"/>
        <v>52.6</v>
      </c>
      <c r="DX27" s="354">
        <f t="shared" si="73"/>
        <v>52.6</v>
      </c>
      <c r="DY27" s="354">
        <f t="shared" si="74"/>
        <v>52.6</v>
      </c>
      <c r="DZ27" s="354">
        <f t="shared" si="75"/>
        <v>59.4</v>
      </c>
      <c r="EA27" s="354">
        <f t="shared" si="76"/>
        <v>59.4</v>
      </c>
      <c r="EB27" s="354">
        <f t="shared" si="77"/>
        <v>59.4</v>
      </c>
      <c r="EC27" s="354">
        <f t="shared" si="78"/>
        <v>59.4</v>
      </c>
      <c r="ED27" s="354">
        <f t="shared" si="79"/>
        <v>59.4</v>
      </c>
      <c r="EE27" s="355">
        <f t="shared" si="80"/>
        <v>59.4</v>
      </c>
      <c r="EF27" s="364">
        <f t="shared" si="81"/>
        <v>3</v>
      </c>
      <c r="EG27" s="365">
        <f t="shared" si="82"/>
        <v>4</v>
      </c>
      <c r="EH27" s="365">
        <f t="shared" si="83"/>
        <v>7</v>
      </c>
      <c r="EI27" s="365">
        <f t="shared" si="84"/>
        <v>10</v>
      </c>
      <c r="EJ27" s="365">
        <f t="shared" si="85"/>
        <v>12</v>
      </c>
      <c r="EK27" s="365">
        <f t="shared" si="86"/>
        <v>15</v>
      </c>
      <c r="EL27" s="365">
        <f t="shared" si="87"/>
        <v>16</v>
      </c>
      <c r="EM27" s="365">
        <f t="shared" si="88"/>
        <v>16</v>
      </c>
      <c r="EN27" s="365">
        <f t="shared" si="89"/>
        <v>16</v>
      </c>
      <c r="EO27" s="365">
        <f t="shared" si="90"/>
        <v>18</v>
      </c>
      <c r="EP27" s="365">
        <f t="shared" si="91"/>
        <v>20</v>
      </c>
      <c r="EQ27" s="365">
        <f t="shared" si="92"/>
        <v>20</v>
      </c>
      <c r="ER27" s="365">
        <f t="shared" si="93"/>
        <v>22</v>
      </c>
      <c r="ES27" s="365">
        <f t="shared" si="94"/>
        <v>22</v>
      </c>
      <c r="ET27" s="365">
        <f t="shared" si="95"/>
        <v>22</v>
      </c>
      <c r="EU27" s="365">
        <f t="shared" si="96"/>
        <v>22</v>
      </c>
      <c r="EV27" s="365">
        <f t="shared" si="97"/>
        <v>24</v>
      </c>
      <c r="EW27" s="365">
        <f t="shared" si="98"/>
        <v>25</v>
      </c>
      <c r="EX27" s="365">
        <f t="shared" si="99"/>
        <v>25</v>
      </c>
      <c r="EY27" s="365">
        <f t="shared" si="100"/>
        <v>25</v>
      </c>
      <c r="EZ27" s="365">
        <f t="shared" si="101"/>
        <v>24</v>
      </c>
      <c r="FA27" s="365">
        <f t="shared" si="102"/>
        <v>24</v>
      </c>
      <c r="FB27" s="365">
        <f t="shared" si="103"/>
        <v>24</v>
      </c>
      <c r="FC27" s="365">
        <f t="shared" si="104"/>
        <v>24</v>
      </c>
      <c r="FD27" s="365">
        <f t="shared" si="105"/>
        <v>25</v>
      </c>
      <c r="FE27" s="366">
        <f t="shared" si="106"/>
        <v>25</v>
      </c>
    </row>
    <row r="28" spans="1:161" x14ac:dyDescent="0.2">
      <c r="A28" s="119"/>
      <c r="B28" s="157">
        <f t="shared" si="29"/>
        <v>26</v>
      </c>
      <c r="C28" s="158" t="str">
        <f>'Club Champion'!C29</f>
        <v>WILLIS, Andy</v>
      </c>
      <c r="D28" s="159" t="str">
        <f>'Club Champion'!D29</f>
        <v>(ENG)</v>
      </c>
      <c r="E28" s="359">
        <f>IF(ISNA(VLOOKUP($C28,Batting!$B$2:$M$85,3,FALSE)),0,(VLOOKUP($C28,Batting!$B$2:$M$85,3,FALSE)))</f>
        <v>1</v>
      </c>
      <c r="F28" s="364">
        <f>INDEX(Batting_data!B$2:B$100,MATCH($C28,Batting_data!$A$2:$A$100,0))</f>
        <v>0</v>
      </c>
      <c r="G28" s="365">
        <f>INDEX(Batting_data!C$2:C$100,MATCH($C28,Batting_data!$A$2:$A$100,0))</f>
        <v>0</v>
      </c>
      <c r="H28" s="365">
        <f>INDEX(Batting_data!D$2:D$100,MATCH($C28,Batting_data!$A$2:$A$100,0))</f>
        <v>0</v>
      </c>
      <c r="I28" s="365">
        <f>INDEX(Batting_data!E$2:E$100,MATCH($C28,Batting_data!$A$2:$A$100,0))</f>
        <v>0</v>
      </c>
      <c r="J28" s="365">
        <f>INDEX(Batting_data!F$2:F$100,MATCH($C28,Batting_data!$A$2:$A$100,0))</f>
        <v>0</v>
      </c>
      <c r="K28" s="365">
        <f>INDEX(Batting_data!G$2:G$100,MATCH($C28,Batting_data!$A$2:$A$100,0))</f>
        <v>0</v>
      </c>
      <c r="L28" s="365">
        <f>INDEX(Batting_data!H$2:H$100,MATCH($C28,Batting_data!$A$2:$A$100,0))</f>
        <v>0</v>
      </c>
      <c r="M28" s="365">
        <f>INDEX(Batting_data!I$2:I$100,MATCH($C28,Batting_data!$A$2:$A$100,0))</f>
        <v>0</v>
      </c>
      <c r="N28" s="365">
        <f>INDEX(Batting_data!J$2:J$100,MATCH($C28,Batting_data!$A$2:$A$100,0))</f>
        <v>0</v>
      </c>
      <c r="O28" s="365">
        <f>INDEX(Batting_data!K$2:K$100,MATCH($C28,Batting_data!$A$2:$A$100,0))</f>
        <v>0</v>
      </c>
      <c r="P28" s="365">
        <f>INDEX(Batting_data!L$2:L$100,MATCH($C28,Batting_data!$A$2:$A$100,0))</f>
        <v>0</v>
      </c>
      <c r="Q28" s="365">
        <f>INDEX(Batting_data!M$2:M$100,MATCH($C28,Batting_data!$A$2:$A$100,0))</f>
        <v>0</v>
      </c>
      <c r="R28" s="365">
        <f>INDEX(Batting_data!N$2:N$100,MATCH($C28,Batting_data!$A$2:$A$100,0))</f>
        <v>0</v>
      </c>
      <c r="S28" s="365">
        <f>INDEX(Batting_data!O$2:O$100,MATCH($C28,Batting_data!$A$2:$A$100,0))</f>
        <v>0</v>
      </c>
      <c r="T28" s="365">
        <f>INDEX(Batting_data!P$2:P$100,MATCH($C28,Batting_data!$A$2:$A$100,0))</f>
        <v>0</v>
      </c>
      <c r="U28" s="365">
        <f>INDEX(Batting_data!Q$2:Q$100,MATCH($C28,Batting_data!$A$2:$A$100,0))</f>
        <v>0</v>
      </c>
      <c r="V28" s="365">
        <f>INDEX(Batting_data!R$2:R$100,MATCH($C28,Batting_data!$A$2:$A$100,0))</f>
        <v>0</v>
      </c>
      <c r="W28" s="365">
        <f>INDEX(Batting_data!S$2:S$100,MATCH($C28,Batting_data!$A$2:$A$100,0))</f>
        <v>0</v>
      </c>
      <c r="X28" s="365">
        <f>INDEX(Batting_data!T$2:T$100,MATCH($C28,Batting_data!$A$2:$A$100,0))</f>
        <v>0</v>
      </c>
      <c r="Y28" s="365">
        <f>INDEX(Batting_data!U$2:U$100,MATCH($C28,Batting_data!$A$2:$A$100,0))</f>
        <v>0</v>
      </c>
      <c r="Z28" s="365">
        <f>INDEX(Batting_data!V$2:V$100,MATCH($C28,Batting_data!$A$2:$A$100,0))</f>
        <v>0</v>
      </c>
      <c r="AA28" s="365">
        <f>INDEX(Batting_data!W$2:W$100,MATCH($C28,Batting_data!$A$2:$A$100,0))</f>
        <v>0</v>
      </c>
      <c r="AB28" s="365">
        <f>INDEX(Batting_data!X$2:X$100,MATCH($C28,Batting_data!$A$2:$A$100,0))</f>
        <v>0</v>
      </c>
      <c r="AC28" s="365">
        <f>INDEX(Batting_data!Y$2:Y$100,MATCH($C28,Batting_data!$A$2:$A$100,0))</f>
        <v>0</v>
      </c>
      <c r="AD28" s="365">
        <f>INDEX(Batting_data!Z$2:Z$100,MATCH($C28,Batting_data!$A$2:$A$100,0))</f>
        <v>0</v>
      </c>
      <c r="AE28" s="366">
        <f>INDEX(Batting_data!AA$2:AA$100,MATCH($C28,Batting_data!$A$2:$A$100,0))</f>
        <v>0</v>
      </c>
      <c r="AF28" s="353">
        <f>_xlfn.IFNA(INDEX(Bowling_data!B$2:B$100,MATCH($C28,Bowling_data!$A$2:$A$100,0)),0)</f>
        <v>0</v>
      </c>
      <c r="AG28" s="354">
        <f>_xlfn.IFNA(INDEX(Bowling_data!C$2:C$100,MATCH($C28,Bowling_data!$A$2:$A$100,0)),0)</f>
        <v>0</v>
      </c>
      <c r="AH28" s="354">
        <f>_xlfn.IFNA(INDEX(Bowling_data!D$2:D$100,MATCH($C28,Bowling_data!$A$2:$A$100,0)),0)</f>
        <v>0</v>
      </c>
      <c r="AI28" s="354">
        <f>_xlfn.IFNA(INDEX(Bowling_data!E$2:E$100,MATCH($C28,Bowling_data!$A$2:$A$100,0)),0)</f>
        <v>0</v>
      </c>
      <c r="AJ28" s="354">
        <f>_xlfn.IFNA(INDEX(Bowling_data!F$2:F$100,MATCH($C28,Bowling_data!$A$2:$A$100,0)),0)</f>
        <v>0</v>
      </c>
      <c r="AK28" s="354">
        <f>_xlfn.IFNA(INDEX(Bowling_data!G$2:G$100,MATCH($C28,Bowling_data!$A$2:$A$100,0)),0)</f>
        <v>0</v>
      </c>
      <c r="AL28" s="354">
        <f>_xlfn.IFNA(INDEX(Bowling_data!H$2:H$100,MATCH($C28,Bowling_data!$A$2:$A$100,0)),0)</f>
        <v>0</v>
      </c>
      <c r="AM28" s="354">
        <f>_xlfn.IFNA(INDEX(Bowling_data!I$2:I$100,MATCH($C28,Bowling_data!$A$2:$A$100,0)),0)</f>
        <v>0</v>
      </c>
      <c r="AN28" s="354">
        <f>_xlfn.IFNA(INDEX(Bowling_data!J$2:J$100,MATCH($C28,Bowling_data!$A$2:$A$100,0)),0)</f>
        <v>0</v>
      </c>
      <c r="AO28" s="354">
        <f>_xlfn.IFNA(INDEX(Bowling_data!K$2:K$100,MATCH($C28,Bowling_data!$A$2:$A$100,0)),0)</f>
        <v>0</v>
      </c>
      <c r="AP28" s="354">
        <f>_xlfn.IFNA(INDEX(Bowling_data!L$2:L$100,MATCH($C28,Bowling_data!$A$2:$A$100,0)),0)</f>
        <v>0</v>
      </c>
      <c r="AQ28" s="354">
        <f>_xlfn.IFNA(INDEX(Bowling_data!M$2:M$100,MATCH($C28,Bowling_data!$A$2:$A$100,0)),0)</f>
        <v>0</v>
      </c>
      <c r="AR28" s="354">
        <f>_xlfn.IFNA(INDEX(Bowling_data!N$2:N$100,MATCH($C28,Bowling_data!$A$2:$A$100,0)),0)</f>
        <v>0</v>
      </c>
      <c r="AS28" s="354">
        <f>_xlfn.IFNA(INDEX(Bowling_data!O$2:O$100,MATCH($C28,Bowling_data!$A$2:$A$100,0)),0)</f>
        <v>0</v>
      </c>
      <c r="AT28" s="354">
        <f>_xlfn.IFNA(INDEX(Bowling_data!P$2:P$100,MATCH($C28,Bowling_data!$A$2:$A$100,0)),0)</f>
        <v>0</v>
      </c>
      <c r="AU28" s="354">
        <f>_xlfn.IFNA(INDEX(Bowling_data!Q$2:Q$100,MATCH($C28,Bowling_data!$A$2:$A$100,0)),0)</f>
        <v>0</v>
      </c>
      <c r="AV28" s="354">
        <f>_xlfn.IFNA(INDEX(Bowling_data!R$2:R$100,MATCH($C28,Bowling_data!$A$2:$A$100,0)),0)</f>
        <v>0</v>
      </c>
      <c r="AW28" s="354">
        <f>_xlfn.IFNA(INDEX(Bowling_data!S$2:S$100,MATCH($C28,Bowling_data!$A$2:$A$100,0)),0)</f>
        <v>38.799999999999997</v>
      </c>
      <c r="AX28" s="354">
        <f>_xlfn.IFNA(INDEX(Bowling_data!T$2:T$100,MATCH($C28,Bowling_data!$A$2:$A$100,0)),0)</f>
        <v>0</v>
      </c>
      <c r="AY28" s="354">
        <f>_xlfn.IFNA(INDEX(Bowling_data!U$2:U$100,MATCH($C28,Bowling_data!$A$2:$A$100,0)),0)</f>
        <v>0</v>
      </c>
      <c r="AZ28" s="354">
        <f>_xlfn.IFNA(INDEX(Bowling_data!V$2:V$100,MATCH($C28,Bowling_data!$A$2:$A$100,0)),0)</f>
        <v>0</v>
      </c>
      <c r="BA28" s="354">
        <f>_xlfn.IFNA(INDEX(Bowling_data!W$2:W$100,MATCH($C28,Bowling_data!$A$2:$A$100,0)),0)</f>
        <v>0</v>
      </c>
      <c r="BB28" s="354">
        <f>_xlfn.IFNA(INDEX(Bowling_data!X$2:X$100,MATCH($C28,Bowling_data!$A$2:$A$100,0)),0)</f>
        <v>0</v>
      </c>
      <c r="BC28" s="354">
        <f>_xlfn.IFNA(INDEX(Bowling_data!Y$2:Y$100,MATCH($C28,Bowling_data!$A$2:$A$100,0)),0)</f>
        <v>0</v>
      </c>
      <c r="BD28" s="354">
        <f>_xlfn.IFNA(INDEX(Bowling_data!Z$2:Z$100,MATCH($C28,Bowling_data!$A$2:$A$100,0)),0)</f>
        <v>0</v>
      </c>
      <c r="BE28" s="354">
        <f>_xlfn.IFNA(INDEX(Bowling_data!AA$2:AA$100,MATCH($C28,Bowling_data!$A$2:$A$100,0)),0)</f>
        <v>0</v>
      </c>
      <c r="BF28" s="353">
        <f>_xlfn.IFNA(INDEX(Fielding_data!B$2:B$100,MATCH($C28,Fielding_data!$A$2:$A$100,0)),0)</f>
        <v>0</v>
      </c>
      <c r="BG28" s="354">
        <f>_xlfn.IFNA(INDEX(Fielding_data!C$2:C$100,MATCH($C28,Fielding_data!$A$2:$A$100,0)),0)</f>
        <v>0</v>
      </c>
      <c r="BH28" s="354">
        <f>_xlfn.IFNA(INDEX(Fielding_data!D$2:D$100,MATCH($C28,Fielding_data!$A$2:$A$100,0)),0)</f>
        <v>0</v>
      </c>
      <c r="BI28" s="354">
        <f>_xlfn.IFNA(INDEX(Fielding_data!E$2:E$100,MATCH($C28,Fielding_data!$A$2:$A$100,0)),0)</f>
        <v>0</v>
      </c>
      <c r="BJ28" s="354">
        <f>_xlfn.IFNA(INDEX(Fielding_data!F$2:F$100,MATCH($C28,Fielding_data!$A$2:$A$100,0)),0)</f>
        <v>0</v>
      </c>
      <c r="BK28" s="354">
        <f>_xlfn.IFNA(INDEX(Fielding_data!G$2:G$100,MATCH($C28,Fielding_data!$A$2:$A$100,0)),0)</f>
        <v>0</v>
      </c>
      <c r="BL28" s="354">
        <f>_xlfn.IFNA(INDEX(Fielding_data!H$2:H$100,MATCH($C28,Fielding_data!$A$2:$A$100,0)),0)</f>
        <v>0</v>
      </c>
      <c r="BM28" s="354">
        <f>_xlfn.IFNA(INDEX(Fielding_data!I$2:I$100,MATCH($C28,Fielding_data!$A$2:$A$100,0)),0)</f>
        <v>0</v>
      </c>
      <c r="BN28" s="354">
        <f>_xlfn.IFNA(INDEX(Fielding_data!J$2:J$100,MATCH($C28,Fielding_data!$A$2:$A$100,0)),0)</f>
        <v>0</v>
      </c>
      <c r="BO28" s="354">
        <f>_xlfn.IFNA(INDEX(Fielding_data!K$2:K$100,MATCH($C28,Fielding_data!$A$2:$A$100,0)),0)</f>
        <v>0</v>
      </c>
      <c r="BP28" s="354">
        <f>_xlfn.IFNA(INDEX(Fielding_data!L$2:L$100,MATCH($C28,Fielding_data!$A$2:$A$100,0)),0)</f>
        <v>0</v>
      </c>
      <c r="BQ28" s="354">
        <f>_xlfn.IFNA(INDEX(Fielding_data!M$2:M$100,MATCH($C28,Fielding_data!$A$2:$A$100,0)),0)</f>
        <v>0</v>
      </c>
      <c r="BR28" s="354">
        <f>_xlfn.IFNA(INDEX(Fielding_data!N$2:N$100,MATCH($C28,Fielding_data!$A$2:$A$100,0)),0)</f>
        <v>0</v>
      </c>
      <c r="BS28" s="354">
        <f>_xlfn.IFNA(INDEX(Fielding_data!O$2:O$100,MATCH($C28,Fielding_data!$A$2:$A$100,0)),0)</f>
        <v>0</v>
      </c>
      <c r="BT28" s="354">
        <f>_xlfn.IFNA(INDEX(Fielding_data!P$2:P$100,MATCH($C28,Fielding_data!$A$2:$A$100,0)),0)</f>
        <v>0</v>
      </c>
      <c r="BU28" s="354">
        <f>_xlfn.IFNA(INDEX(Fielding_data!Q$2:Q$100,MATCH($C28,Fielding_data!$A$2:$A$100,0)),0)</f>
        <v>0</v>
      </c>
      <c r="BV28" s="354">
        <f>_xlfn.IFNA(INDEX(Fielding_data!R$2:R$100,MATCH($C28,Fielding_data!$A$2:$A$100,0)),0)</f>
        <v>0</v>
      </c>
      <c r="BW28" s="354">
        <f>_xlfn.IFNA(INDEX(Fielding_data!S$2:S$100,MATCH($C28,Fielding_data!$A$2:$A$100,0)),0)</f>
        <v>16</v>
      </c>
      <c r="BX28" s="354">
        <f>_xlfn.IFNA(INDEX(Fielding_data!T$2:T$100,MATCH($C28,Fielding_data!$A$2:$A$100,0)),0)</f>
        <v>0</v>
      </c>
      <c r="BY28" s="354">
        <f>_xlfn.IFNA(INDEX(Fielding_data!U$2:U$100,MATCH($C28,Fielding_data!$A$2:$A$100,0)),0)</f>
        <v>0</v>
      </c>
      <c r="BZ28" s="354">
        <f>_xlfn.IFNA(INDEX(Fielding_data!V$2:V$100,MATCH($C28,Fielding_data!$A$2:$A$100,0)),0)</f>
        <v>0</v>
      </c>
      <c r="CA28" s="354">
        <f>_xlfn.IFNA(INDEX(Fielding_data!W$2:W$100,MATCH($C28,Fielding_data!$A$2:$A$100,0)),0)</f>
        <v>0</v>
      </c>
      <c r="CB28" s="354">
        <f>_xlfn.IFNA(INDEX(Fielding_data!X$2:X$100,MATCH($C28,Fielding_data!$A$2:$A$100,0)),0)</f>
        <v>0</v>
      </c>
      <c r="CC28" s="354">
        <f>_xlfn.IFNA(INDEX(Fielding_data!Y$2:Y$100,MATCH($C28,Fielding_data!$A$2:$A$100,0)),0)</f>
        <v>0</v>
      </c>
      <c r="CD28" s="354">
        <f>_xlfn.IFNA(INDEX(Fielding_data!Z$2:Z$100,MATCH($C28,Fielding_data!$A$2:$A$100,0)),0)</f>
        <v>0</v>
      </c>
      <c r="CE28" s="354">
        <f>_xlfn.IFNA(INDEX(Fielding_data!AA$2:AA$100,MATCH($C28,Fielding_data!$A$2:$A$100,0)),0)</f>
        <v>0</v>
      </c>
      <c r="CF28" s="353">
        <f t="shared" si="30"/>
        <v>0</v>
      </c>
      <c r="CG28" s="354">
        <f t="shared" si="31"/>
        <v>0</v>
      </c>
      <c r="CH28" s="354">
        <f t="shared" si="32"/>
        <v>0</v>
      </c>
      <c r="CI28" s="354">
        <f t="shared" si="33"/>
        <v>0</v>
      </c>
      <c r="CJ28" s="354">
        <f t="shared" si="34"/>
        <v>0</v>
      </c>
      <c r="CK28" s="354">
        <f t="shared" si="35"/>
        <v>0</v>
      </c>
      <c r="CL28" s="354">
        <f t="shared" si="36"/>
        <v>0</v>
      </c>
      <c r="CM28" s="354">
        <f t="shared" si="37"/>
        <v>0</v>
      </c>
      <c r="CN28" s="354">
        <f t="shared" si="38"/>
        <v>0</v>
      </c>
      <c r="CO28" s="354">
        <f t="shared" si="39"/>
        <v>0</v>
      </c>
      <c r="CP28" s="354">
        <f t="shared" si="40"/>
        <v>0</v>
      </c>
      <c r="CQ28" s="354">
        <f t="shared" si="41"/>
        <v>0</v>
      </c>
      <c r="CR28" s="354">
        <f t="shared" si="42"/>
        <v>0</v>
      </c>
      <c r="CS28" s="354">
        <f t="shared" si="43"/>
        <v>0</v>
      </c>
      <c r="CT28" s="354">
        <f t="shared" si="44"/>
        <v>0</v>
      </c>
      <c r="CU28" s="354">
        <f t="shared" si="45"/>
        <v>0</v>
      </c>
      <c r="CV28" s="354">
        <f t="shared" si="46"/>
        <v>0</v>
      </c>
      <c r="CW28" s="354">
        <f t="shared" si="47"/>
        <v>54.8</v>
      </c>
      <c r="CX28" s="354">
        <f t="shared" si="48"/>
        <v>0</v>
      </c>
      <c r="CY28" s="354">
        <f t="shared" si="49"/>
        <v>0</v>
      </c>
      <c r="CZ28" s="354">
        <f t="shared" si="50"/>
        <v>0</v>
      </c>
      <c r="DA28" s="354">
        <f t="shared" si="51"/>
        <v>0</v>
      </c>
      <c r="DB28" s="354">
        <f t="shared" si="52"/>
        <v>0</v>
      </c>
      <c r="DC28" s="354">
        <f t="shared" si="53"/>
        <v>0</v>
      </c>
      <c r="DD28" s="354">
        <f t="shared" si="54"/>
        <v>0</v>
      </c>
      <c r="DE28" s="355">
        <f t="shared" si="55"/>
        <v>0</v>
      </c>
      <c r="DF28" s="353">
        <f t="shared" si="56"/>
        <v>0</v>
      </c>
      <c r="DG28" s="354">
        <f t="shared" ref="DG28:DH28" si="130">+DF28+CG28</f>
        <v>0</v>
      </c>
      <c r="DH28" s="354">
        <f t="shared" si="130"/>
        <v>0</v>
      </c>
      <c r="DI28" s="354">
        <f t="shared" si="58"/>
        <v>0</v>
      </c>
      <c r="DJ28" s="354">
        <f t="shared" si="59"/>
        <v>0</v>
      </c>
      <c r="DK28" s="354">
        <f t="shared" si="60"/>
        <v>0</v>
      </c>
      <c r="DL28" s="354">
        <f t="shared" si="61"/>
        <v>0</v>
      </c>
      <c r="DM28" s="354">
        <f t="shared" si="62"/>
        <v>0</v>
      </c>
      <c r="DN28" s="354">
        <f t="shared" si="63"/>
        <v>0</v>
      </c>
      <c r="DO28" s="354">
        <f t="shared" si="64"/>
        <v>0</v>
      </c>
      <c r="DP28" s="354">
        <f t="shared" si="65"/>
        <v>0</v>
      </c>
      <c r="DQ28" s="354">
        <f t="shared" si="66"/>
        <v>0</v>
      </c>
      <c r="DR28" s="354">
        <f t="shared" si="67"/>
        <v>0</v>
      </c>
      <c r="DS28" s="354">
        <f t="shared" si="68"/>
        <v>0</v>
      </c>
      <c r="DT28" s="354">
        <f t="shared" si="69"/>
        <v>0</v>
      </c>
      <c r="DU28" s="354">
        <f t="shared" si="70"/>
        <v>0</v>
      </c>
      <c r="DV28" s="354">
        <f t="shared" si="71"/>
        <v>0</v>
      </c>
      <c r="DW28" s="354">
        <f t="shared" si="72"/>
        <v>54.8</v>
      </c>
      <c r="DX28" s="354">
        <f t="shared" si="73"/>
        <v>54.8</v>
      </c>
      <c r="DY28" s="354">
        <f t="shared" si="74"/>
        <v>54.8</v>
      </c>
      <c r="DZ28" s="354">
        <f t="shared" si="75"/>
        <v>54.8</v>
      </c>
      <c r="EA28" s="354">
        <f t="shared" si="76"/>
        <v>54.8</v>
      </c>
      <c r="EB28" s="354">
        <f t="shared" si="77"/>
        <v>54.8</v>
      </c>
      <c r="EC28" s="354">
        <f t="shared" si="78"/>
        <v>54.8</v>
      </c>
      <c r="ED28" s="354">
        <f t="shared" si="79"/>
        <v>54.8</v>
      </c>
      <c r="EE28" s="355">
        <f t="shared" si="80"/>
        <v>54.8</v>
      </c>
      <c r="EF28" s="364" t="str">
        <f t="shared" si="81"/>
        <v>-</v>
      </c>
      <c r="EG28" s="365" t="str">
        <f t="shared" si="82"/>
        <v>-</v>
      </c>
      <c r="EH28" s="365" t="str">
        <f t="shared" si="83"/>
        <v>-</v>
      </c>
      <c r="EI28" s="365" t="str">
        <f t="shared" si="84"/>
        <v>-</v>
      </c>
      <c r="EJ28" s="365" t="str">
        <f t="shared" si="85"/>
        <v>-</v>
      </c>
      <c r="EK28" s="365" t="str">
        <f t="shared" si="86"/>
        <v>-</v>
      </c>
      <c r="EL28" s="365" t="str">
        <f t="shared" si="87"/>
        <v>-</v>
      </c>
      <c r="EM28" s="365" t="str">
        <f t="shared" si="88"/>
        <v>-</v>
      </c>
      <c r="EN28" s="365" t="str">
        <f t="shared" si="89"/>
        <v>-</v>
      </c>
      <c r="EO28" s="365" t="str">
        <f t="shared" si="90"/>
        <v>-</v>
      </c>
      <c r="EP28" s="365" t="str">
        <f t="shared" si="91"/>
        <v>-</v>
      </c>
      <c r="EQ28" s="365" t="str">
        <f t="shared" si="92"/>
        <v>-</v>
      </c>
      <c r="ER28" s="365" t="str">
        <f t="shared" si="93"/>
        <v>-</v>
      </c>
      <c r="ES28" s="365" t="str">
        <f t="shared" si="94"/>
        <v>-</v>
      </c>
      <c r="ET28" s="365" t="str">
        <f t="shared" si="95"/>
        <v>-</v>
      </c>
      <c r="EU28" s="365" t="str">
        <f t="shared" si="96"/>
        <v>-</v>
      </c>
      <c r="EV28" s="365" t="str">
        <f t="shared" si="97"/>
        <v>-</v>
      </c>
      <c r="EW28" s="365">
        <f t="shared" si="98"/>
        <v>24</v>
      </c>
      <c r="EX28" s="365">
        <f t="shared" si="99"/>
        <v>24</v>
      </c>
      <c r="EY28" s="365">
        <f t="shared" si="100"/>
        <v>24</v>
      </c>
      <c r="EZ28" s="365">
        <f t="shared" si="101"/>
        <v>25</v>
      </c>
      <c r="FA28" s="365">
        <f t="shared" si="102"/>
        <v>25</v>
      </c>
      <c r="FB28" s="365">
        <f t="shared" si="103"/>
        <v>25</v>
      </c>
      <c r="FC28" s="365">
        <f t="shared" si="104"/>
        <v>25</v>
      </c>
      <c r="FD28" s="365">
        <f t="shared" si="105"/>
        <v>26</v>
      </c>
      <c r="FE28" s="366">
        <f t="shared" si="106"/>
        <v>26</v>
      </c>
    </row>
    <row r="29" spans="1:161" x14ac:dyDescent="0.2">
      <c r="A29" s="119"/>
      <c r="B29" s="157">
        <f t="shared" si="29"/>
        <v>27</v>
      </c>
      <c r="C29" s="158" t="str">
        <f>'Club Champion'!C30</f>
        <v>MINEHAN, Mark</v>
      </c>
      <c r="D29" s="159" t="str">
        <f>'Club Champion'!D30</f>
        <v>(AUS)</v>
      </c>
      <c r="E29" s="359">
        <f>IF(ISNA(VLOOKUP($C29,Batting!$B$2:$M$85,3,FALSE)),0,(VLOOKUP($C29,Batting!$B$2:$M$85,3,FALSE)))</f>
        <v>1</v>
      </c>
      <c r="F29" s="364">
        <f>INDEX(Batting_data!B$2:B$100,MATCH($C29,Batting_data!$A$2:$A$100,0))</f>
        <v>0</v>
      </c>
      <c r="G29" s="365">
        <f>INDEX(Batting_data!C$2:C$100,MATCH($C29,Batting_data!$A$2:$A$100,0))</f>
        <v>0</v>
      </c>
      <c r="H29" s="365">
        <f>INDEX(Batting_data!D$2:D$100,MATCH($C29,Batting_data!$A$2:$A$100,0))</f>
        <v>0</v>
      </c>
      <c r="I29" s="365">
        <f>INDEX(Batting_data!E$2:E$100,MATCH($C29,Batting_data!$A$2:$A$100,0))</f>
        <v>0</v>
      </c>
      <c r="J29" s="365">
        <f>INDEX(Batting_data!F$2:F$100,MATCH($C29,Batting_data!$A$2:$A$100,0))</f>
        <v>0</v>
      </c>
      <c r="K29" s="365">
        <f>INDEX(Batting_data!G$2:G$100,MATCH($C29,Batting_data!$A$2:$A$100,0))</f>
        <v>0</v>
      </c>
      <c r="L29" s="365">
        <f>INDEX(Batting_data!H$2:H$100,MATCH($C29,Batting_data!$A$2:$A$100,0))</f>
        <v>0</v>
      </c>
      <c r="M29" s="365">
        <f>INDEX(Batting_data!I$2:I$100,MATCH($C29,Batting_data!$A$2:$A$100,0))</f>
        <v>0</v>
      </c>
      <c r="N29" s="365">
        <f>INDEX(Batting_data!J$2:J$100,MATCH($C29,Batting_data!$A$2:$A$100,0))</f>
        <v>0</v>
      </c>
      <c r="O29" s="365">
        <f>INDEX(Batting_data!K$2:K$100,MATCH($C29,Batting_data!$A$2:$A$100,0))</f>
        <v>0</v>
      </c>
      <c r="P29" s="365">
        <f>INDEX(Batting_data!L$2:L$100,MATCH($C29,Batting_data!$A$2:$A$100,0))</f>
        <v>0</v>
      </c>
      <c r="Q29" s="365">
        <f>INDEX(Batting_data!M$2:M$100,MATCH($C29,Batting_data!$A$2:$A$100,0))</f>
        <v>0</v>
      </c>
      <c r="R29" s="365">
        <f>INDEX(Batting_data!N$2:N$100,MATCH($C29,Batting_data!$A$2:$A$100,0))</f>
        <v>0</v>
      </c>
      <c r="S29" s="365">
        <f>INDEX(Batting_data!O$2:O$100,MATCH($C29,Batting_data!$A$2:$A$100,0))</f>
        <v>0</v>
      </c>
      <c r="T29" s="365">
        <f>INDEX(Batting_data!P$2:P$100,MATCH($C29,Batting_data!$A$2:$A$100,0))</f>
        <v>0</v>
      </c>
      <c r="U29" s="365">
        <f>INDEX(Batting_data!Q$2:Q$100,MATCH($C29,Batting_data!$A$2:$A$100,0))</f>
        <v>0</v>
      </c>
      <c r="V29" s="365">
        <f>INDEX(Batting_data!R$2:R$100,MATCH($C29,Batting_data!$A$2:$A$100,0))</f>
        <v>0</v>
      </c>
      <c r="W29" s="365">
        <f>INDEX(Batting_data!S$2:S$100,MATCH($C29,Batting_data!$A$2:$A$100,0))</f>
        <v>0</v>
      </c>
      <c r="X29" s="365">
        <f>INDEX(Batting_data!T$2:T$100,MATCH($C29,Batting_data!$A$2:$A$100,0))</f>
        <v>0</v>
      </c>
      <c r="Y29" s="365">
        <f>INDEX(Batting_data!U$2:U$100,MATCH($C29,Batting_data!$A$2:$A$100,0))</f>
        <v>0</v>
      </c>
      <c r="Z29" s="365">
        <f>INDEX(Batting_data!V$2:V$100,MATCH($C29,Batting_data!$A$2:$A$100,0))</f>
        <v>0</v>
      </c>
      <c r="AA29" s="365">
        <f>INDEX(Batting_data!W$2:W$100,MATCH($C29,Batting_data!$A$2:$A$100,0))</f>
        <v>0</v>
      </c>
      <c r="AB29" s="365">
        <f>INDEX(Batting_data!X$2:X$100,MATCH($C29,Batting_data!$A$2:$A$100,0))</f>
        <v>0</v>
      </c>
      <c r="AC29" s="365">
        <f>INDEX(Batting_data!Y$2:Y$100,MATCH($C29,Batting_data!$A$2:$A$100,0))</f>
        <v>0</v>
      </c>
      <c r="AD29" s="365">
        <f>INDEX(Batting_data!Z$2:Z$100,MATCH($C29,Batting_data!$A$2:$A$100,0))</f>
        <v>0</v>
      </c>
      <c r="AE29" s="366">
        <f>INDEX(Batting_data!AA$2:AA$100,MATCH($C29,Batting_data!$A$2:$A$100,0))</f>
        <v>0</v>
      </c>
      <c r="AF29" s="353">
        <f>_xlfn.IFNA(INDEX(Bowling_data!B$2:B$100,MATCH($C29,Bowling_data!$A$2:$A$100,0)),0)</f>
        <v>0</v>
      </c>
      <c r="AG29" s="354">
        <f>_xlfn.IFNA(INDEX(Bowling_data!C$2:C$100,MATCH($C29,Bowling_data!$A$2:$A$100,0)),0)</f>
        <v>0</v>
      </c>
      <c r="AH29" s="354">
        <f>_xlfn.IFNA(INDEX(Bowling_data!D$2:D$100,MATCH($C29,Bowling_data!$A$2:$A$100,0)),0)</f>
        <v>0</v>
      </c>
      <c r="AI29" s="354">
        <f>_xlfn.IFNA(INDEX(Bowling_data!E$2:E$100,MATCH($C29,Bowling_data!$A$2:$A$100,0)),0)</f>
        <v>0</v>
      </c>
      <c r="AJ29" s="354">
        <f>_xlfn.IFNA(INDEX(Bowling_data!F$2:F$100,MATCH($C29,Bowling_data!$A$2:$A$100,0)),0)</f>
        <v>0</v>
      </c>
      <c r="AK29" s="354">
        <f>_xlfn.IFNA(INDEX(Bowling_data!G$2:G$100,MATCH($C29,Bowling_data!$A$2:$A$100,0)),0)</f>
        <v>0</v>
      </c>
      <c r="AL29" s="354">
        <f>_xlfn.IFNA(INDEX(Bowling_data!H$2:H$100,MATCH($C29,Bowling_data!$A$2:$A$100,0)),0)</f>
        <v>0</v>
      </c>
      <c r="AM29" s="354">
        <f>_xlfn.IFNA(INDEX(Bowling_data!I$2:I$100,MATCH($C29,Bowling_data!$A$2:$A$100,0)),0)</f>
        <v>0</v>
      </c>
      <c r="AN29" s="354">
        <f>_xlfn.IFNA(INDEX(Bowling_data!J$2:J$100,MATCH($C29,Bowling_data!$A$2:$A$100,0)),0)</f>
        <v>0</v>
      </c>
      <c r="AO29" s="354">
        <f>_xlfn.IFNA(INDEX(Bowling_data!K$2:K$100,MATCH($C29,Bowling_data!$A$2:$A$100,0)),0)</f>
        <v>0</v>
      </c>
      <c r="AP29" s="354">
        <f>_xlfn.IFNA(INDEX(Bowling_data!L$2:L$100,MATCH($C29,Bowling_data!$A$2:$A$100,0)),0)</f>
        <v>0</v>
      </c>
      <c r="AQ29" s="354">
        <f>_xlfn.IFNA(INDEX(Bowling_data!M$2:M$100,MATCH($C29,Bowling_data!$A$2:$A$100,0)),0)</f>
        <v>0</v>
      </c>
      <c r="AR29" s="354">
        <f>_xlfn.IFNA(INDEX(Bowling_data!N$2:N$100,MATCH($C29,Bowling_data!$A$2:$A$100,0)),0)</f>
        <v>0</v>
      </c>
      <c r="AS29" s="354">
        <f>_xlfn.IFNA(INDEX(Bowling_data!O$2:O$100,MATCH($C29,Bowling_data!$A$2:$A$100,0)),0)</f>
        <v>0</v>
      </c>
      <c r="AT29" s="354">
        <f>_xlfn.IFNA(INDEX(Bowling_data!P$2:P$100,MATCH($C29,Bowling_data!$A$2:$A$100,0)),0)</f>
        <v>0</v>
      </c>
      <c r="AU29" s="354">
        <f>_xlfn.IFNA(INDEX(Bowling_data!Q$2:Q$100,MATCH($C29,Bowling_data!$A$2:$A$100,0)),0)</f>
        <v>0</v>
      </c>
      <c r="AV29" s="354">
        <f>_xlfn.IFNA(INDEX(Bowling_data!R$2:R$100,MATCH($C29,Bowling_data!$A$2:$A$100,0)),0)</f>
        <v>0</v>
      </c>
      <c r="AW29" s="354">
        <f>_xlfn.IFNA(INDEX(Bowling_data!S$2:S$100,MATCH($C29,Bowling_data!$A$2:$A$100,0)),0)</f>
        <v>0</v>
      </c>
      <c r="AX29" s="354">
        <f>_xlfn.IFNA(INDEX(Bowling_data!T$2:T$100,MATCH($C29,Bowling_data!$A$2:$A$100,0)),0)</f>
        <v>0</v>
      </c>
      <c r="AY29" s="354">
        <f>_xlfn.IFNA(INDEX(Bowling_data!U$2:U$100,MATCH($C29,Bowling_data!$A$2:$A$100,0)),0)</f>
        <v>0</v>
      </c>
      <c r="AZ29" s="354">
        <f>_xlfn.IFNA(INDEX(Bowling_data!V$2:V$100,MATCH($C29,Bowling_data!$A$2:$A$100,0)),0)</f>
        <v>0</v>
      </c>
      <c r="BA29" s="354">
        <f>_xlfn.IFNA(INDEX(Bowling_data!W$2:W$100,MATCH($C29,Bowling_data!$A$2:$A$100,0)),0)</f>
        <v>45.2</v>
      </c>
      <c r="BB29" s="354">
        <f>_xlfn.IFNA(INDEX(Bowling_data!X$2:X$100,MATCH($C29,Bowling_data!$A$2:$A$100,0)),0)</f>
        <v>0</v>
      </c>
      <c r="BC29" s="354">
        <f>_xlfn.IFNA(INDEX(Bowling_data!Y$2:Y$100,MATCH($C29,Bowling_data!$A$2:$A$100,0)),0)</f>
        <v>0</v>
      </c>
      <c r="BD29" s="354">
        <f>_xlfn.IFNA(INDEX(Bowling_data!Z$2:Z$100,MATCH($C29,Bowling_data!$A$2:$A$100,0)),0)</f>
        <v>0</v>
      </c>
      <c r="BE29" s="354">
        <f>_xlfn.IFNA(INDEX(Bowling_data!AA$2:AA$100,MATCH($C29,Bowling_data!$A$2:$A$100,0)),0)</f>
        <v>0</v>
      </c>
      <c r="BF29" s="353">
        <f>_xlfn.IFNA(INDEX(Fielding_data!B$2:B$100,MATCH($C29,Fielding_data!$A$2:$A$100,0)),0)</f>
        <v>0</v>
      </c>
      <c r="BG29" s="354">
        <f>_xlfn.IFNA(INDEX(Fielding_data!C$2:C$100,MATCH($C29,Fielding_data!$A$2:$A$100,0)),0)</f>
        <v>0</v>
      </c>
      <c r="BH29" s="354">
        <f>_xlfn.IFNA(INDEX(Fielding_data!D$2:D$100,MATCH($C29,Fielding_data!$A$2:$A$100,0)),0)</f>
        <v>0</v>
      </c>
      <c r="BI29" s="354">
        <f>_xlfn.IFNA(INDEX(Fielding_data!E$2:E$100,MATCH($C29,Fielding_data!$A$2:$A$100,0)),0)</f>
        <v>0</v>
      </c>
      <c r="BJ29" s="354">
        <f>_xlfn.IFNA(INDEX(Fielding_data!F$2:F$100,MATCH($C29,Fielding_data!$A$2:$A$100,0)),0)</f>
        <v>0</v>
      </c>
      <c r="BK29" s="354">
        <f>_xlfn.IFNA(INDEX(Fielding_data!G$2:G$100,MATCH($C29,Fielding_data!$A$2:$A$100,0)),0)</f>
        <v>0</v>
      </c>
      <c r="BL29" s="354">
        <f>_xlfn.IFNA(INDEX(Fielding_data!H$2:H$100,MATCH($C29,Fielding_data!$A$2:$A$100,0)),0)</f>
        <v>0</v>
      </c>
      <c r="BM29" s="354">
        <f>_xlfn.IFNA(INDEX(Fielding_data!I$2:I$100,MATCH($C29,Fielding_data!$A$2:$A$100,0)),0)</f>
        <v>0</v>
      </c>
      <c r="BN29" s="354">
        <f>_xlfn.IFNA(INDEX(Fielding_data!J$2:J$100,MATCH($C29,Fielding_data!$A$2:$A$100,0)),0)</f>
        <v>0</v>
      </c>
      <c r="BO29" s="354">
        <f>_xlfn.IFNA(INDEX(Fielding_data!K$2:K$100,MATCH($C29,Fielding_data!$A$2:$A$100,0)),0)</f>
        <v>0</v>
      </c>
      <c r="BP29" s="354">
        <f>_xlfn.IFNA(INDEX(Fielding_data!L$2:L$100,MATCH($C29,Fielding_data!$A$2:$A$100,0)),0)</f>
        <v>0</v>
      </c>
      <c r="BQ29" s="354">
        <f>_xlfn.IFNA(INDEX(Fielding_data!M$2:M$100,MATCH($C29,Fielding_data!$A$2:$A$100,0)),0)</f>
        <v>0</v>
      </c>
      <c r="BR29" s="354">
        <f>_xlfn.IFNA(INDEX(Fielding_data!N$2:N$100,MATCH($C29,Fielding_data!$A$2:$A$100,0)),0)</f>
        <v>0</v>
      </c>
      <c r="BS29" s="354">
        <f>_xlfn.IFNA(INDEX(Fielding_data!O$2:O$100,MATCH($C29,Fielding_data!$A$2:$A$100,0)),0)</f>
        <v>0</v>
      </c>
      <c r="BT29" s="354">
        <f>_xlfn.IFNA(INDEX(Fielding_data!P$2:P$100,MATCH($C29,Fielding_data!$A$2:$A$100,0)),0)</f>
        <v>0</v>
      </c>
      <c r="BU29" s="354">
        <f>_xlfn.IFNA(INDEX(Fielding_data!Q$2:Q$100,MATCH($C29,Fielding_data!$A$2:$A$100,0)),0)</f>
        <v>0</v>
      </c>
      <c r="BV29" s="354">
        <f>_xlfn.IFNA(INDEX(Fielding_data!R$2:R$100,MATCH($C29,Fielding_data!$A$2:$A$100,0)),0)</f>
        <v>0</v>
      </c>
      <c r="BW29" s="354">
        <f>_xlfn.IFNA(INDEX(Fielding_data!S$2:S$100,MATCH($C29,Fielding_data!$A$2:$A$100,0)),0)</f>
        <v>0</v>
      </c>
      <c r="BX29" s="354">
        <f>_xlfn.IFNA(INDEX(Fielding_data!T$2:T$100,MATCH($C29,Fielding_data!$A$2:$A$100,0)),0)</f>
        <v>0</v>
      </c>
      <c r="BY29" s="354">
        <f>_xlfn.IFNA(INDEX(Fielding_data!U$2:U$100,MATCH($C29,Fielding_data!$A$2:$A$100,0)),0)</f>
        <v>0</v>
      </c>
      <c r="BZ29" s="354">
        <f>_xlfn.IFNA(INDEX(Fielding_data!V$2:V$100,MATCH($C29,Fielding_data!$A$2:$A$100,0)),0)</f>
        <v>0</v>
      </c>
      <c r="CA29" s="354">
        <f>_xlfn.IFNA(INDEX(Fielding_data!W$2:W$100,MATCH($C29,Fielding_data!$A$2:$A$100,0)),0)</f>
        <v>8</v>
      </c>
      <c r="CB29" s="354">
        <f>_xlfn.IFNA(INDEX(Fielding_data!X$2:X$100,MATCH($C29,Fielding_data!$A$2:$A$100,0)),0)</f>
        <v>0</v>
      </c>
      <c r="CC29" s="354">
        <f>_xlfn.IFNA(INDEX(Fielding_data!Y$2:Y$100,MATCH($C29,Fielding_data!$A$2:$A$100,0)),0)</f>
        <v>0</v>
      </c>
      <c r="CD29" s="354">
        <f>_xlfn.IFNA(INDEX(Fielding_data!Z$2:Z$100,MATCH($C29,Fielding_data!$A$2:$A$100,0)),0)</f>
        <v>0</v>
      </c>
      <c r="CE29" s="354">
        <f>_xlfn.IFNA(INDEX(Fielding_data!AA$2:AA$100,MATCH($C29,Fielding_data!$A$2:$A$100,0)),0)</f>
        <v>0</v>
      </c>
      <c r="CF29" s="353">
        <f t="shared" si="30"/>
        <v>0</v>
      </c>
      <c r="CG29" s="354">
        <f t="shared" si="31"/>
        <v>0</v>
      </c>
      <c r="CH29" s="354">
        <f t="shared" si="32"/>
        <v>0</v>
      </c>
      <c r="CI29" s="354">
        <f t="shared" si="33"/>
        <v>0</v>
      </c>
      <c r="CJ29" s="354">
        <f t="shared" si="34"/>
        <v>0</v>
      </c>
      <c r="CK29" s="354">
        <f t="shared" si="35"/>
        <v>0</v>
      </c>
      <c r="CL29" s="354">
        <f t="shared" si="36"/>
        <v>0</v>
      </c>
      <c r="CM29" s="354">
        <f t="shared" si="37"/>
        <v>0</v>
      </c>
      <c r="CN29" s="354">
        <f t="shared" si="38"/>
        <v>0</v>
      </c>
      <c r="CO29" s="354">
        <f t="shared" si="39"/>
        <v>0</v>
      </c>
      <c r="CP29" s="354">
        <f t="shared" si="40"/>
        <v>0</v>
      </c>
      <c r="CQ29" s="354">
        <f t="shared" si="41"/>
        <v>0</v>
      </c>
      <c r="CR29" s="354">
        <f t="shared" si="42"/>
        <v>0</v>
      </c>
      <c r="CS29" s="354">
        <f t="shared" si="43"/>
        <v>0</v>
      </c>
      <c r="CT29" s="354">
        <f t="shared" si="44"/>
        <v>0</v>
      </c>
      <c r="CU29" s="354">
        <f t="shared" si="45"/>
        <v>0</v>
      </c>
      <c r="CV29" s="354">
        <f t="shared" si="46"/>
        <v>0</v>
      </c>
      <c r="CW29" s="354">
        <f t="shared" si="47"/>
        <v>0</v>
      </c>
      <c r="CX29" s="354">
        <f t="shared" si="48"/>
        <v>0</v>
      </c>
      <c r="CY29" s="354">
        <f t="shared" si="49"/>
        <v>0</v>
      </c>
      <c r="CZ29" s="354">
        <f t="shared" si="50"/>
        <v>0</v>
      </c>
      <c r="DA29" s="354">
        <f t="shared" si="51"/>
        <v>53.2</v>
      </c>
      <c r="DB29" s="354">
        <f t="shared" si="52"/>
        <v>0</v>
      </c>
      <c r="DC29" s="354">
        <f t="shared" si="53"/>
        <v>0</v>
      </c>
      <c r="DD29" s="354">
        <f t="shared" si="54"/>
        <v>0</v>
      </c>
      <c r="DE29" s="355">
        <f t="shared" si="55"/>
        <v>0</v>
      </c>
      <c r="DF29" s="353">
        <f t="shared" si="56"/>
        <v>0</v>
      </c>
      <c r="DG29" s="354">
        <f t="shared" ref="DG29:DH29" si="131">+DF29+CG29</f>
        <v>0</v>
      </c>
      <c r="DH29" s="354">
        <f t="shared" si="131"/>
        <v>0</v>
      </c>
      <c r="DI29" s="354">
        <f t="shared" si="58"/>
        <v>0</v>
      </c>
      <c r="DJ29" s="354">
        <f t="shared" si="59"/>
        <v>0</v>
      </c>
      <c r="DK29" s="354">
        <f t="shared" si="60"/>
        <v>0</v>
      </c>
      <c r="DL29" s="354">
        <f t="shared" si="61"/>
        <v>0</v>
      </c>
      <c r="DM29" s="354">
        <f t="shared" si="62"/>
        <v>0</v>
      </c>
      <c r="DN29" s="354">
        <f t="shared" si="63"/>
        <v>0</v>
      </c>
      <c r="DO29" s="354">
        <f t="shared" si="64"/>
        <v>0</v>
      </c>
      <c r="DP29" s="354">
        <f t="shared" si="65"/>
        <v>0</v>
      </c>
      <c r="DQ29" s="354">
        <f t="shared" si="66"/>
        <v>0</v>
      </c>
      <c r="DR29" s="354">
        <f t="shared" si="67"/>
        <v>0</v>
      </c>
      <c r="DS29" s="354">
        <f t="shared" si="68"/>
        <v>0</v>
      </c>
      <c r="DT29" s="354">
        <f t="shared" si="69"/>
        <v>0</v>
      </c>
      <c r="DU29" s="354">
        <f t="shared" si="70"/>
        <v>0</v>
      </c>
      <c r="DV29" s="354">
        <f t="shared" si="71"/>
        <v>0</v>
      </c>
      <c r="DW29" s="354">
        <f t="shared" si="72"/>
        <v>0</v>
      </c>
      <c r="DX29" s="354">
        <f t="shared" si="73"/>
        <v>0</v>
      </c>
      <c r="DY29" s="354">
        <f t="shared" si="74"/>
        <v>0</v>
      </c>
      <c r="DZ29" s="354">
        <f t="shared" si="75"/>
        <v>0</v>
      </c>
      <c r="EA29" s="354">
        <f t="shared" si="76"/>
        <v>53.2</v>
      </c>
      <c r="EB29" s="354">
        <f t="shared" si="77"/>
        <v>53.2</v>
      </c>
      <c r="EC29" s="354">
        <f t="shared" si="78"/>
        <v>53.2</v>
      </c>
      <c r="ED29" s="354">
        <f t="shared" si="79"/>
        <v>53.2</v>
      </c>
      <c r="EE29" s="355">
        <f t="shared" si="80"/>
        <v>53.2</v>
      </c>
      <c r="EF29" s="364" t="str">
        <f t="shared" si="81"/>
        <v>-</v>
      </c>
      <c r="EG29" s="365" t="str">
        <f t="shared" si="82"/>
        <v>-</v>
      </c>
      <c r="EH29" s="365" t="str">
        <f t="shared" si="83"/>
        <v>-</v>
      </c>
      <c r="EI29" s="365" t="str">
        <f t="shared" si="84"/>
        <v>-</v>
      </c>
      <c r="EJ29" s="365" t="str">
        <f t="shared" si="85"/>
        <v>-</v>
      </c>
      <c r="EK29" s="365" t="str">
        <f t="shared" si="86"/>
        <v>-</v>
      </c>
      <c r="EL29" s="365" t="str">
        <f t="shared" si="87"/>
        <v>-</v>
      </c>
      <c r="EM29" s="365" t="str">
        <f t="shared" si="88"/>
        <v>-</v>
      </c>
      <c r="EN29" s="365" t="str">
        <f t="shared" si="89"/>
        <v>-</v>
      </c>
      <c r="EO29" s="365" t="str">
        <f t="shared" si="90"/>
        <v>-</v>
      </c>
      <c r="EP29" s="365" t="str">
        <f t="shared" si="91"/>
        <v>-</v>
      </c>
      <c r="EQ29" s="365" t="str">
        <f t="shared" si="92"/>
        <v>-</v>
      </c>
      <c r="ER29" s="365" t="str">
        <f t="shared" si="93"/>
        <v>-</v>
      </c>
      <c r="ES29" s="365" t="str">
        <f t="shared" si="94"/>
        <v>-</v>
      </c>
      <c r="ET29" s="365" t="str">
        <f t="shared" si="95"/>
        <v>-</v>
      </c>
      <c r="EU29" s="365" t="str">
        <f t="shared" si="96"/>
        <v>-</v>
      </c>
      <c r="EV29" s="365" t="str">
        <f t="shared" si="97"/>
        <v>-</v>
      </c>
      <c r="EW29" s="365" t="str">
        <f t="shared" si="98"/>
        <v>-</v>
      </c>
      <c r="EX29" s="365" t="str">
        <f t="shared" si="99"/>
        <v>-</v>
      </c>
      <c r="EY29" s="365" t="str">
        <f t="shared" si="100"/>
        <v>-</v>
      </c>
      <c r="EZ29" s="365" t="str">
        <f t="shared" si="101"/>
        <v>-</v>
      </c>
      <c r="FA29" s="365">
        <f t="shared" si="102"/>
        <v>26</v>
      </c>
      <c r="FB29" s="365">
        <f t="shared" si="103"/>
        <v>26</v>
      </c>
      <c r="FC29" s="365">
        <f t="shared" si="104"/>
        <v>26</v>
      </c>
      <c r="FD29" s="365">
        <f t="shared" si="105"/>
        <v>27</v>
      </c>
      <c r="FE29" s="366">
        <f t="shared" si="106"/>
        <v>27</v>
      </c>
    </row>
    <row r="30" spans="1:161" x14ac:dyDescent="0.2">
      <c r="A30" s="119"/>
      <c r="B30" s="157">
        <f t="shared" si="29"/>
        <v>28</v>
      </c>
      <c r="C30" s="158" t="str">
        <f>'Club Champion'!C31</f>
        <v>JACKSON, Rob</v>
      </c>
      <c r="D30" s="159" t="str">
        <f>'Club Champion'!D31</f>
        <v>(AUS)</v>
      </c>
      <c r="E30" s="359">
        <f>IF(ISNA(VLOOKUP($C30,Batting!$B$2:$M$85,3,FALSE)),0,(VLOOKUP($C30,Batting!$B$2:$M$85,3,FALSE)))</f>
        <v>9</v>
      </c>
      <c r="F30" s="364">
        <f>INDEX(Batting_data!B$2:B$100,MATCH($C30,Batting_data!$A$2:$A$100,0))</f>
        <v>0</v>
      </c>
      <c r="G30" s="365">
        <f>INDEX(Batting_data!C$2:C$100,MATCH($C30,Batting_data!$A$2:$A$100,0))</f>
        <v>0</v>
      </c>
      <c r="H30" s="365">
        <f>INDEX(Batting_data!D$2:D$100,MATCH($C30,Batting_data!$A$2:$A$100,0))</f>
        <v>0</v>
      </c>
      <c r="I30" s="365">
        <f>INDEX(Batting_data!E$2:E$100,MATCH($C30,Batting_data!$A$2:$A$100,0))</f>
        <v>0</v>
      </c>
      <c r="J30" s="365">
        <f>INDEX(Batting_data!F$2:F$100,MATCH($C30,Batting_data!$A$2:$A$100,0))</f>
        <v>0</v>
      </c>
      <c r="K30" s="365">
        <f>INDEX(Batting_data!G$2:G$100,MATCH($C30,Batting_data!$A$2:$A$100,0))</f>
        <v>0</v>
      </c>
      <c r="L30" s="365">
        <f>INDEX(Batting_data!H$2:H$100,MATCH($C30,Batting_data!$A$2:$A$100,0))</f>
        <v>0</v>
      </c>
      <c r="M30" s="365">
        <f>INDEX(Batting_data!I$2:I$100,MATCH($C30,Batting_data!$A$2:$A$100,0))</f>
        <v>0</v>
      </c>
      <c r="N30" s="365">
        <f>INDEX(Batting_data!J$2:J$100,MATCH($C30,Batting_data!$A$2:$A$100,0))</f>
        <v>-5</v>
      </c>
      <c r="O30" s="365">
        <f>INDEX(Batting_data!K$2:K$100,MATCH($C30,Batting_data!$A$2:$A$100,0))</f>
        <v>8</v>
      </c>
      <c r="P30" s="365">
        <f>INDEX(Batting_data!L$2:L$100,MATCH($C30,Batting_data!$A$2:$A$100,0))</f>
        <v>0</v>
      </c>
      <c r="Q30" s="365">
        <f>INDEX(Batting_data!M$2:M$100,MATCH($C30,Batting_data!$A$2:$A$100,0))</f>
        <v>-1</v>
      </c>
      <c r="R30" s="365">
        <f>INDEX(Batting_data!N$2:N$100,MATCH($C30,Batting_data!$A$2:$A$100,0))</f>
        <v>0</v>
      </c>
      <c r="S30" s="365">
        <f>INDEX(Batting_data!O$2:O$100,MATCH($C30,Batting_data!$A$2:$A$100,0))</f>
        <v>0</v>
      </c>
      <c r="T30" s="365">
        <f>INDEX(Batting_data!P$2:P$100,MATCH($C30,Batting_data!$A$2:$A$100,0))</f>
        <v>0</v>
      </c>
      <c r="U30" s="365">
        <f>INDEX(Batting_data!Q$2:Q$100,MATCH($C30,Batting_data!$A$2:$A$100,0))</f>
        <v>-1</v>
      </c>
      <c r="V30" s="365">
        <f>INDEX(Batting_data!R$2:R$100,MATCH($C30,Batting_data!$A$2:$A$100,0))</f>
        <v>0</v>
      </c>
      <c r="W30" s="365">
        <f>INDEX(Batting_data!S$2:S$100,MATCH($C30,Batting_data!$A$2:$A$100,0))</f>
        <v>0</v>
      </c>
      <c r="X30" s="365">
        <f>INDEX(Batting_data!T$2:T$100,MATCH($C30,Batting_data!$A$2:$A$100,0))</f>
        <v>0</v>
      </c>
      <c r="Y30" s="365">
        <f>INDEX(Batting_data!U$2:U$100,MATCH($C30,Batting_data!$A$2:$A$100,0))</f>
        <v>0</v>
      </c>
      <c r="Z30" s="365">
        <f>INDEX(Batting_data!V$2:V$100,MATCH($C30,Batting_data!$A$2:$A$100,0))</f>
        <v>0</v>
      </c>
      <c r="AA30" s="365">
        <f>INDEX(Batting_data!W$2:W$100,MATCH($C30,Batting_data!$A$2:$A$100,0))</f>
        <v>0</v>
      </c>
      <c r="AB30" s="365">
        <f>INDEX(Batting_data!X$2:X$100,MATCH($C30,Batting_data!$A$2:$A$100,0))</f>
        <v>0</v>
      </c>
      <c r="AC30" s="365">
        <f>INDEX(Batting_data!Y$2:Y$100,MATCH($C30,Batting_data!$A$2:$A$100,0))</f>
        <v>0</v>
      </c>
      <c r="AD30" s="365">
        <f>INDEX(Batting_data!Z$2:Z$100,MATCH($C30,Batting_data!$A$2:$A$100,0))</f>
        <v>0</v>
      </c>
      <c r="AE30" s="366">
        <f>INDEX(Batting_data!AA$2:AA$100,MATCH($C30,Batting_data!$A$2:$A$100,0))</f>
        <v>0</v>
      </c>
      <c r="AF30" s="353">
        <f>_xlfn.IFNA(INDEX(Bowling_data!B$2:B$100,MATCH($C30,Bowling_data!$A$2:$A$100,0)),0)</f>
        <v>0</v>
      </c>
      <c r="AG30" s="354">
        <f>_xlfn.IFNA(INDEX(Bowling_data!C$2:C$100,MATCH($C30,Bowling_data!$A$2:$A$100,0)),0)</f>
        <v>0</v>
      </c>
      <c r="AH30" s="354">
        <f>_xlfn.IFNA(INDEX(Bowling_data!D$2:D$100,MATCH($C30,Bowling_data!$A$2:$A$100,0)),0)</f>
        <v>0</v>
      </c>
      <c r="AI30" s="354">
        <f>_xlfn.IFNA(INDEX(Bowling_data!E$2:E$100,MATCH($C30,Bowling_data!$A$2:$A$100,0)),0)</f>
        <v>0</v>
      </c>
      <c r="AJ30" s="354">
        <f>_xlfn.IFNA(INDEX(Bowling_data!F$2:F$100,MATCH($C30,Bowling_data!$A$2:$A$100,0)),0)</f>
        <v>0</v>
      </c>
      <c r="AK30" s="354">
        <f>_xlfn.IFNA(INDEX(Bowling_data!G$2:G$100,MATCH($C30,Bowling_data!$A$2:$A$100,0)),0)</f>
        <v>0</v>
      </c>
      <c r="AL30" s="354">
        <f>_xlfn.IFNA(INDEX(Bowling_data!H$2:H$100,MATCH($C30,Bowling_data!$A$2:$A$100,0)),0)</f>
        <v>0</v>
      </c>
      <c r="AM30" s="354">
        <f>_xlfn.IFNA(INDEX(Bowling_data!I$2:I$100,MATCH($C30,Bowling_data!$A$2:$A$100,0)),0)</f>
        <v>0</v>
      </c>
      <c r="AN30" s="354">
        <f>_xlfn.IFNA(INDEX(Bowling_data!J$2:J$100,MATCH($C30,Bowling_data!$A$2:$A$100,0)),0)</f>
        <v>0</v>
      </c>
      <c r="AO30" s="354">
        <f>_xlfn.IFNA(INDEX(Bowling_data!K$2:K$100,MATCH($C30,Bowling_data!$A$2:$A$100,0)),0)</f>
        <v>0</v>
      </c>
      <c r="AP30" s="354">
        <f>_xlfn.IFNA(INDEX(Bowling_data!L$2:L$100,MATCH($C30,Bowling_data!$A$2:$A$100,0)),0)</f>
        <v>0</v>
      </c>
      <c r="AQ30" s="354">
        <f>_xlfn.IFNA(INDEX(Bowling_data!M$2:M$100,MATCH($C30,Bowling_data!$A$2:$A$100,0)),0)</f>
        <v>0</v>
      </c>
      <c r="AR30" s="354">
        <f>_xlfn.IFNA(INDEX(Bowling_data!N$2:N$100,MATCH($C30,Bowling_data!$A$2:$A$100,0)),0)</f>
        <v>0</v>
      </c>
      <c r="AS30" s="354">
        <f>_xlfn.IFNA(INDEX(Bowling_data!O$2:O$100,MATCH($C30,Bowling_data!$A$2:$A$100,0)),0)</f>
        <v>0</v>
      </c>
      <c r="AT30" s="354">
        <f>_xlfn.IFNA(INDEX(Bowling_data!P$2:P$100,MATCH($C30,Bowling_data!$A$2:$A$100,0)),0)</f>
        <v>16.399999999999999</v>
      </c>
      <c r="AU30" s="354">
        <f>_xlfn.IFNA(INDEX(Bowling_data!Q$2:Q$100,MATCH($C30,Bowling_data!$A$2:$A$100,0)),0)</f>
        <v>0</v>
      </c>
      <c r="AV30" s="354">
        <f>_xlfn.IFNA(INDEX(Bowling_data!R$2:R$100,MATCH($C30,Bowling_data!$A$2:$A$100,0)),0)</f>
        <v>0</v>
      </c>
      <c r="AW30" s="354">
        <f>_xlfn.IFNA(INDEX(Bowling_data!S$2:S$100,MATCH($C30,Bowling_data!$A$2:$A$100,0)),0)</f>
        <v>0</v>
      </c>
      <c r="AX30" s="354">
        <f>_xlfn.IFNA(INDEX(Bowling_data!T$2:T$100,MATCH($C30,Bowling_data!$A$2:$A$100,0)),0)</f>
        <v>0</v>
      </c>
      <c r="AY30" s="354">
        <f>_xlfn.IFNA(INDEX(Bowling_data!U$2:U$100,MATCH($C30,Bowling_data!$A$2:$A$100,0)),0)</f>
        <v>0</v>
      </c>
      <c r="AZ30" s="354">
        <f>_xlfn.IFNA(INDEX(Bowling_data!V$2:V$100,MATCH($C30,Bowling_data!$A$2:$A$100,0)),0)</f>
        <v>0</v>
      </c>
      <c r="BA30" s="354">
        <f>_xlfn.IFNA(INDEX(Bowling_data!W$2:W$100,MATCH($C30,Bowling_data!$A$2:$A$100,0)),0)</f>
        <v>0</v>
      </c>
      <c r="BB30" s="354">
        <f>_xlfn.IFNA(INDEX(Bowling_data!X$2:X$100,MATCH($C30,Bowling_data!$A$2:$A$100,0)),0)</f>
        <v>0</v>
      </c>
      <c r="BC30" s="354">
        <f>_xlfn.IFNA(INDEX(Bowling_data!Y$2:Y$100,MATCH($C30,Bowling_data!$A$2:$A$100,0)),0)</f>
        <v>0</v>
      </c>
      <c r="BD30" s="354">
        <f>_xlfn.IFNA(INDEX(Bowling_data!Z$2:Z$100,MATCH($C30,Bowling_data!$A$2:$A$100,0)),0)</f>
        <v>0</v>
      </c>
      <c r="BE30" s="354">
        <f>_xlfn.IFNA(INDEX(Bowling_data!AA$2:AA$100,MATCH($C30,Bowling_data!$A$2:$A$100,0)),0)</f>
        <v>0</v>
      </c>
      <c r="BF30" s="353">
        <f>_xlfn.IFNA(INDEX(Fielding_data!B$2:B$100,MATCH($C30,Fielding_data!$A$2:$A$100,0)),0)</f>
        <v>0</v>
      </c>
      <c r="BG30" s="354">
        <f>_xlfn.IFNA(INDEX(Fielding_data!C$2:C$100,MATCH($C30,Fielding_data!$A$2:$A$100,0)),0)</f>
        <v>0</v>
      </c>
      <c r="BH30" s="354">
        <f>_xlfn.IFNA(INDEX(Fielding_data!D$2:D$100,MATCH($C30,Fielding_data!$A$2:$A$100,0)),0)</f>
        <v>0</v>
      </c>
      <c r="BI30" s="354">
        <f>_xlfn.IFNA(INDEX(Fielding_data!E$2:E$100,MATCH($C30,Fielding_data!$A$2:$A$100,0)),0)</f>
        <v>8</v>
      </c>
      <c r="BJ30" s="354">
        <f>_xlfn.IFNA(INDEX(Fielding_data!F$2:F$100,MATCH($C30,Fielding_data!$A$2:$A$100,0)),0)</f>
        <v>0</v>
      </c>
      <c r="BK30" s="354">
        <f>_xlfn.IFNA(INDEX(Fielding_data!G$2:G$100,MATCH($C30,Fielding_data!$A$2:$A$100,0)),0)</f>
        <v>0</v>
      </c>
      <c r="BL30" s="354">
        <f>_xlfn.IFNA(INDEX(Fielding_data!H$2:H$100,MATCH($C30,Fielding_data!$A$2:$A$100,0)),0)</f>
        <v>0</v>
      </c>
      <c r="BM30" s="354">
        <f>_xlfn.IFNA(INDEX(Fielding_data!I$2:I$100,MATCH($C30,Fielding_data!$A$2:$A$100,0)),0)</f>
        <v>0</v>
      </c>
      <c r="BN30" s="354">
        <f>_xlfn.IFNA(INDEX(Fielding_data!J$2:J$100,MATCH($C30,Fielding_data!$A$2:$A$100,0)),0)</f>
        <v>0</v>
      </c>
      <c r="BO30" s="354">
        <f>_xlfn.IFNA(INDEX(Fielding_data!K$2:K$100,MATCH($C30,Fielding_data!$A$2:$A$100,0)),0)</f>
        <v>0</v>
      </c>
      <c r="BP30" s="354">
        <f>_xlfn.IFNA(INDEX(Fielding_data!L$2:L$100,MATCH($C30,Fielding_data!$A$2:$A$100,0)),0)</f>
        <v>0</v>
      </c>
      <c r="BQ30" s="354">
        <f>_xlfn.IFNA(INDEX(Fielding_data!M$2:M$100,MATCH($C30,Fielding_data!$A$2:$A$100,0)),0)</f>
        <v>0</v>
      </c>
      <c r="BR30" s="354">
        <f>_xlfn.IFNA(INDEX(Fielding_data!N$2:N$100,MATCH($C30,Fielding_data!$A$2:$A$100,0)),0)</f>
        <v>16</v>
      </c>
      <c r="BS30" s="354">
        <f>_xlfn.IFNA(INDEX(Fielding_data!O$2:O$100,MATCH($C30,Fielding_data!$A$2:$A$100,0)),0)</f>
        <v>0</v>
      </c>
      <c r="BT30" s="354">
        <f>_xlfn.IFNA(INDEX(Fielding_data!P$2:P$100,MATCH($C30,Fielding_data!$A$2:$A$100,0)),0)</f>
        <v>0</v>
      </c>
      <c r="BU30" s="354">
        <f>_xlfn.IFNA(INDEX(Fielding_data!Q$2:Q$100,MATCH($C30,Fielding_data!$A$2:$A$100,0)),0)</f>
        <v>0</v>
      </c>
      <c r="BV30" s="354">
        <f>_xlfn.IFNA(INDEX(Fielding_data!R$2:R$100,MATCH($C30,Fielding_data!$A$2:$A$100,0)),0)</f>
        <v>0</v>
      </c>
      <c r="BW30" s="354">
        <f>_xlfn.IFNA(INDEX(Fielding_data!S$2:S$100,MATCH($C30,Fielding_data!$A$2:$A$100,0)),0)</f>
        <v>0</v>
      </c>
      <c r="BX30" s="354">
        <f>_xlfn.IFNA(INDEX(Fielding_data!T$2:T$100,MATCH($C30,Fielding_data!$A$2:$A$100,0)),0)</f>
        <v>0</v>
      </c>
      <c r="BY30" s="354">
        <f>_xlfn.IFNA(INDEX(Fielding_data!U$2:U$100,MATCH($C30,Fielding_data!$A$2:$A$100,0)),0)</f>
        <v>0</v>
      </c>
      <c r="BZ30" s="354">
        <f>_xlfn.IFNA(INDEX(Fielding_data!V$2:V$100,MATCH($C30,Fielding_data!$A$2:$A$100,0)),0)</f>
        <v>8</v>
      </c>
      <c r="CA30" s="354">
        <f>_xlfn.IFNA(INDEX(Fielding_data!W$2:W$100,MATCH($C30,Fielding_data!$A$2:$A$100,0)),0)</f>
        <v>0</v>
      </c>
      <c r="CB30" s="354">
        <f>_xlfn.IFNA(INDEX(Fielding_data!X$2:X$100,MATCH($C30,Fielding_data!$A$2:$A$100,0)),0)</f>
        <v>0</v>
      </c>
      <c r="CC30" s="354">
        <f>_xlfn.IFNA(INDEX(Fielding_data!Y$2:Y$100,MATCH($C30,Fielding_data!$A$2:$A$100,0)),0)</f>
        <v>0</v>
      </c>
      <c r="CD30" s="354">
        <f>_xlfn.IFNA(INDEX(Fielding_data!Z$2:Z$100,MATCH($C30,Fielding_data!$A$2:$A$100,0)),0)</f>
        <v>0</v>
      </c>
      <c r="CE30" s="354">
        <f>_xlfn.IFNA(INDEX(Fielding_data!AA$2:AA$100,MATCH($C30,Fielding_data!$A$2:$A$100,0)),0)</f>
        <v>0</v>
      </c>
      <c r="CF30" s="353">
        <f t="shared" si="30"/>
        <v>0</v>
      </c>
      <c r="CG30" s="354">
        <f t="shared" si="31"/>
        <v>0</v>
      </c>
      <c r="CH30" s="354">
        <f t="shared" si="32"/>
        <v>0</v>
      </c>
      <c r="CI30" s="354">
        <f t="shared" si="33"/>
        <v>8</v>
      </c>
      <c r="CJ30" s="354">
        <f t="shared" si="34"/>
        <v>0</v>
      </c>
      <c r="CK30" s="354">
        <f t="shared" si="35"/>
        <v>0</v>
      </c>
      <c r="CL30" s="354">
        <f t="shared" si="36"/>
        <v>0</v>
      </c>
      <c r="CM30" s="354">
        <f t="shared" si="37"/>
        <v>0</v>
      </c>
      <c r="CN30" s="354">
        <f t="shared" si="38"/>
        <v>-5</v>
      </c>
      <c r="CO30" s="354">
        <f t="shared" si="39"/>
        <v>8</v>
      </c>
      <c r="CP30" s="354">
        <f t="shared" si="40"/>
        <v>0</v>
      </c>
      <c r="CQ30" s="354">
        <f t="shared" si="41"/>
        <v>-1</v>
      </c>
      <c r="CR30" s="354">
        <f t="shared" si="42"/>
        <v>16</v>
      </c>
      <c r="CS30" s="354">
        <f t="shared" si="43"/>
        <v>0</v>
      </c>
      <c r="CT30" s="354">
        <f t="shared" si="44"/>
        <v>16.399999999999999</v>
      </c>
      <c r="CU30" s="354">
        <f t="shared" si="45"/>
        <v>-1</v>
      </c>
      <c r="CV30" s="354">
        <f t="shared" si="46"/>
        <v>0</v>
      </c>
      <c r="CW30" s="354">
        <f t="shared" si="47"/>
        <v>0</v>
      </c>
      <c r="CX30" s="354">
        <f t="shared" si="48"/>
        <v>0</v>
      </c>
      <c r="CY30" s="354">
        <f t="shared" si="49"/>
        <v>0</v>
      </c>
      <c r="CZ30" s="354">
        <f t="shared" si="50"/>
        <v>8</v>
      </c>
      <c r="DA30" s="354">
        <f t="shared" si="51"/>
        <v>0</v>
      </c>
      <c r="DB30" s="354">
        <f t="shared" si="52"/>
        <v>0</v>
      </c>
      <c r="DC30" s="354">
        <f t="shared" si="53"/>
        <v>0</v>
      </c>
      <c r="DD30" s="354">
        <f t="shared" si="54"/>
        <v>0</v>
      </c>
      <c r="DE30" s="355">
        <f t="shared" si="55"/>
        <v>0</v>
      </c>
      <c r="DF30" s="353">
        <f t="shared" si="56"/>
        <v>0</v>
      </c>
      <c r="DG30" s="354">
        <f t="shared" ref="DG30:DH30" si="132">+DF30+CG30</f>
        <v>0</v>
      </c>
      <c r="DH30" s="354">
        <f t="shared" si="132"/>
        <v>0</v>
      </c>
      <c r="DI30" s="354">
        <f t="shared" si="58"/>
        <v>8</v>
      </c>
      <c r="DJ30" s="354">
        <f t="shared" si="59"/>
        <v>8</v>
      </c>
      <c r="DK30" s="354">
        <f t="shared" si="60"/>
        <v>8</v>
      </c>
      <c r="DL30" s="354">
        <f t="shared" si="61"/>
        <v>8</v>
      </c>
      <c r="DM30" s="354">
        <f t="shared" si="62"/>
        <v>8</v>
      </c>
      <c r="DN30" s="354">
        <f t="shared" si="63"/>
        <v>3</v>
      </c>
      <c r="DO30" s="354">
        <f t="shared" si="64"/>
        <v>11</v>
      </c>
      <c r="DP30" s="354">
        <f t="shared" si="65"/>
        <v>11</v>
      </c>
      <c r="DQ30" s="354">
        <f t="shared" si="66"/>
        <v>10</v>
      </c>
      <c r="DR30" s="354">
        <f t="shared" si="67"/>
        <v>26</v>
      </c>
      <c r="DS30" s="354">
        <f t="shared" si="68"/>
        <v>26</v>
      </c>
      <c r="DT30" s="354">
        <f t="shared" si="69"/>
        <v>42.4</v>
      </c>
      <c r="DU30" s="354">
        <f t="shared" si="70"/>
        <v>41.4</v>
      </c>
      <c r="DV30" s="354">
        <f t="shared" si="71"/>
        <v>41.4</v>
      </c>
      <c r="DW30" s="354">
        <f t="shared" si="72"/>
        <v>41.4</v>
      </c>
      <c r="DX30" s="354">
        <f t="shared" si="73"/>
        <v>41.4</v>
      </c>
      <c r="DY30" s="354">
        <f t="shared" si="74"/>
        <v>41.4</v>
      </c>
      <c r="DZ30" s="354">
        <f t="shared" si="75"/>
        <v>49.4</v>
      </c>
      <c r="EA30" s="354">
        <f t="shared" si="76"/>
        <v>49.4</v>
      </c>
      <c r="EB30" s="354">
        <f t="shared" si="77"/>
        <v>49.4</v>
      </c>
      <c r="EC30" s="354">
        <f t="shared" si="78"/>
        <v>49.4</v>
      </c>
      <c r="ED30" s="354">
        <f t="shared" si="79"/>
        <v>49.4</v>
      </c>
      <c r="EE30" s="355">
        <f t="shared" si="80"/>
        <v>49.4</v>
      </c>
      <c r="EF30" s="364" t="str">
        <f t="shared" si="81"/>
        <v>-</v>
      </c>
      <c r="EG30" s="365" t="str">
        <f t="shared" si="82"/>
        <v>-</v>
      </c>
      <c r="EH30" s="365" t="str">
        <f t="shared" si="83"/>
        <v>-</v>
      </c>
      <c r="EI30" s="365">
        <f t="shared" si="84"/>
        <v>20</v>
      </c>
      <c r="EJ30" s="365">
        <f t="shared" si="85"/>
        <v>21</v>
      </c>
      <c r="EK30" s="365">
        <f t="shared" si="86"/>
        <v>21</v>
      </c>
      <c r="EL30" s="365">
        <f t="shared" si="87"/>
        <v>24</v>
      </c>
      <c r="EM30" s="365">
        <f t="shared" si="88"/>
        <v>23</v>
      </c>
      <c r="EN30" s="365">
        <f t="shared" si="89"/>
        <v>24</v>
      </c>
      <c r="EO30" s="365">
        <f t="shared" si="90"/>
        <v>26</v>
      </c>
      <c r="EP30" s="365">
        <f t="shared" si="91"/>
        <v>27</v>
      </c>
      <c r="EQ30" s="365">
        <f t="shared" si="92"/>
        <v>29</v>
      </c>
      <c r="ER30" s="365">
        <f t="shared" si="93"/>
        <v>28</v>
      </c>
      <c r="ES30" s="365">
        <f t="shared" si="94"/>
        <v>28</v>
      </c>
      <c r="ET30" s="365">
        <f t="shared" si="95"/>
        <v>23</v>
      </c>
      <c r="EU30" s="365">
        <f t="shared" si="96"/>
        <v>25</v>
      </c>
      <c r="EV30" s="365">
        <f t="shared" si="97"/>
        <v>26</v>
      </c>
      <c r="EW30" s="365">
        <f t="shared" si="98"/>
        <v>27</v>
      </c>
      <c r="EX30" s="365">
        <f t="shared" si="99"/>
        <v>27</v>
      </c>
      <c r="EY30" s="365">
        <f t="shared" si="100"/>
        <v>27</v>
      </c>
      <c r="EZ30" s="365">
        <f t="shared" si="101"/>
        <v>26</v>
      </c>
      <c r="FA30" s="365">
        <f t="shared" si="102"/>
        <v>27</v>
      </c>
      <c r="FB30" s="365">
        <f t="shared" si="103"/>
        <v>27</v>
      </c>
      <c r="FC30" s="365">
        <f t="shared" si="104"/>
        <v>27</v>
      </c>
      <c r="FD30" s="365">
        <f t="shared" si="105"/>
        <v>28</v>
      </c>
      <c r="FE30" s="366">
        <f t="shared" si="106"/>
        <v>28</v>
      </c>
    </row>
    <row r="31" spans="1:161" x14ac:dyDescent="0.2">
      <c r="A31" s="119"/>
      <c r="B31" s="157">
        <f t="shared" si="29"/>
        <v>29</v>
      </c>
      <c r="C31" s="158" t="str">
        <f>'Club Champion'!C32</f>
        <v>MONK, Andrew</v>
      </c>
      <c r="D31" s="159" t="str">
        <f>'Club Champion'!D32</f>
        <v>(ENG)</v>
      </c>
      <c r="E31" s="359">
        <f>IF(ISNA(VLOOKUP($C31,Batting!$B$2:$M$85,3,FALSE)),0,(VLOOKUP($C31,Batting!$B$2:$M$85,3,FALSE)))</f>
        <v>1</v>
      </c>
      <c r="F31" s="364">
        <f>INDEX(Batting_data!B$2:B$100,MATCH($C31,Batting_data!$A$2:$A$100,0))</f>
        <v>0</v>
      </c>
      <c r="G31" s="365">
        <f>INDEX(Batting_data!C$2:C$100,MATCH($C31,Batting_data!$A$2:$A$100,0))</f>
        <v>0</v>
      </c>
      <c r="H31" s="365">
        <f>INDEX(Batting_data!D$2:D$100,MATCH($C31,Batting_data!$A$2:$A$100,0))</f>
        <v>0</v>
      </c>
      <c r="I31" s="365">
        <f>INDEX(Batting_data!E$2:E$100,MATCH($C31,Batting_data!$A$2:$A$100,0))</f>
        <v>0</v>
      </c>
      <c r="J31" s="365">
        <f>INDEX(Batting_data!F$2:F$100,MATCH($C31,Batting_data!$A$2:$A$100,0))</f>
        <v>0</v>
      </c>
      <c r="K31" s="365">
        <f>INDEX(Batting_data!G$2:G$100,MATCH($C31,Batting_data!$A$2:$A$100,0))</f>
        <v>0</v>
      </c>
      <c r="L31" s="365">
        <f>INDEX(Batting_data!H$2:H$100,MATCH($C31,Batting_data!$A$2:$A$100,0))</f>
        <v>12</v>
      </c>
      <c r="M31" s="365">
        <f>INDEX(Batting_data!I$2:I$100,MATCH($C31,Batting_data!$A$2:$A$100,0))</f>
        <v>0</v>
      </c>
      <c r="N31" s="365">
        <f>INDEX(Batting_data!J$2:J$100,MATCH($C31,Batting_data!$A$2:$A$100,0))</f>
        <v>0</v>
      </c>
      <c r="O31" s="365">
        <f>INDEX(Batting_data!K$2:K$100,MATCH($C31,Batting_data!$A$2:$A$100,0))</f>
        <v>0</v>
      </c>
      <c r="P31" s="365">
        <f>INDEX(Batting_data!L$2:L$100,MATCH($C31,Batting_data!$A$2:$A$100,0))</f>
        <v>0</v>
      </c>
      <c r="Q31" s="365">
        <f>INDEX(Batting_data!M$2:M$100,MATCH($C31,Batting_data!$A$2:$A$100,0))</f>
        <v>0</v>
      </c>
      <c r="R31" s="365">
        <f>INDEX(Batting_data!N$2:N$100,MATCH($C31,Batting_data!$A$2:$A$100,0))</f>
        <v>0</v>
      </c>
      <c r="S31" s="365">
        <f>INDEX(Batting_data!O$2:O$100,MATCH($C31,Batting_data!$A$2:$A$100,0))</f>
        <v>0</v>
      </c>
      <c r="T31" s="365">
        <f>INDEX(Batting_data!P$2:P$100,MATCH($C31,Batting_data!$A$2:$A$100,0))</f>
        <v>0</v>
      </c>
      <c r="U31" s="365">
        <f>INDEX(Batting_data!Q$2:Q$100,MATCH($C31,Batting_data!$A$2:$A$100,0))</f>
        <v>0</v>
      </c>
      <c r="V31" s="365">
        <f>INDEX(Batting_data!R$2:R$100,MATCH($C31,Batting_data!$A$2:$A$100,0))</f>
        <v>0</v>
      </c>
      <c r="W31" s="365">
        <f>INDEX(Batting_data!S$2:S$100,MATCH($C31,Batting_data!$A$2:$A$100,0))</f>
        <v>0</v>
      </c>
      <c r="X31" s="365">
        <f>INDEX(Batting_data!T$2:T$100,MATCH($C31,Batting_data!$A$2:$A$100,0))</f>
        <v>0</v>
      </c>
      <c r="Y31" s="365">
        <f>INDEX(Batting_data!U$2:U$100,MATCH($C31,Batting_data!$A$2:$A$100,0))</f>
        <v>0</v>
      </c>
      <c r="Z31" s="365">
        <f>INDEX(Batting_data!V$2:V$100,MATCH($C31,Batting_data!$A$2:$A$100,0))</f>
        <v>0</v>
      </c>
      <c r="AA31" s="365">
        <f>INDEX(Batting_data!W$2:W$100,MATCH($C31,Batting_data!$A$2:$A$100,0))</f>
        <v>0</v>
      </c>
      <c r="AB31" s="365">
        <f>INDEX(Batting_data!X$2:X$100,MATCH($C31,Batting_data!$A$2:$A$100,0))</f>
        <v>0</v>
      </c>
      <c r="AC31" s="365">
        <f>INDEX(Batting_data!Y$2:Y$100,MATCH($C31,Batting_data!$A$2:$A$100,0))</f>
        <v>0</v>
      </c>
      <c r="AD31" s="365">
        <f>INDEX(Batting_data!Z$2:Z$100,MATCH($C31,Batting_data!$A$2:$A$100,0))</f>
        <v>0</v>
      </c>
      <c r="AE31" s="366">
        <f>INDEX(Batting_data!AA$2:AA$100,MATCH($C31,Batting_data!$A$2:$A$100,0))</f>
        <v>0</v>
      </c>
      <c r="AF31" s="353">
        <f>_xlfn.IFNA(INDEX(Bowling_data!B$2:B$100,MATCH($C31,Bowling_data!$A$2:$A$100,0)),0)</f>
        <v>0</v>
      </c>
      <c r="AG31" s="354">
        <f>_xlfn.IFNA(INDEX(Bowling_data!C$2:C$100,MATCH($C31,Bowling_data!$A$2:$A$100,0)),0)</f>
        <v>0</v>
      </c>
      <c r="AH31" s="354">
        <f>_xlfn.IFNA(INDEX(Bowling_data!D$2:D$100,MATCH($C31,Bowling_data!$A$2:$A$100,0)),0)</f>
        <v>0</v>
      </c>
      <c r="AI31" s="354">
        <f>_xlfn.IFNA(INDEX(Bowling_data!E$2:E$100,MATCH($C31,Bowling_data!$A$2:$A$100,0)),0)</f>
        <v>0</v>
      </c>
      <c r="AJ31" s="354">
        <f>_xlfn.IFNA(INDEX(Bowling_data!F$2:F$100,MATCH($C31,Bowling_data!$A$2:$A$100,0)),0)</f>
        <v>0</v>
      </c>
      <c r="AK31" s="354">
        <f>_xlfn.IFNA(INDEX(Bowling_data!G$2:G$100,MATCH($C31,Bowling_data!$A$2:$A$100,0)),0)</f>
        <v>0</v>
      </c>
      <c r="AL31" s="354">
        <f>_xlfn.IFNA(INDEX(Bowling_data!H$2:H$100,MATCH($C31,Bowling_data!$A$2:$A$100,0)),0)</f>
        <v>30.4</v>
      </c>
      <c r="AM31" s="354">
        <f>_xlfn.IFNA(INDEX(Bowling_data!I$2:I$100,MATCH($C31,Bowling_data!$A$2:$A$100,0)),0)</f>
        <v>0</v>
      </c>
      <c r="AN31" s="354">
        <f>_xlfn.IFNA(INDEX(Bowling_data!J$2:J$100,MATCH($C31,Bowling_data!$A$2:$A$100,0)),0)</f>
        <v>0</v>
      </c>
      <c r="AO31" s="354">
        <f>_xlfn.IFNA(INDEX(Bowling_data!K$2:K$100,MATCH($C31,Bowling_data!$A$2:$A$100,0)),0)</f>
        <v>0</v>
      </c>
      <c r="AP31" s="354">
        <f>_xlfn.IFNA(INDEX(Bowling_data!L$2:L$100,MATCH($C31,Bowling_data!$A$2:$A$100,0)),0)</f>
        <v>0</v>
      </c>
      <c r="AQ31" s="354">
        <f>_xlfn.IFNA(INDEX(Bowling_data!M$2:M$100,MATCH($C31,Bowling_data!$A$2:$A$100,0)),0)</f>
        <v>0</v>
      </c>
      <c r="AR31" s="354">
        <f>_xlfn.IFNA(INDEX(Bowling_data!N$2:N$100,MATCH($C31,Bowling_data!$A$2:$A$100,0)),0)</f>
        <v>0</v>
      </c>
      <c r="AS31" s="354">
        <f>_xlfn.IFNA(INDEX(Bowling_data!O$2:O$100,MATCH($C31,Bowling_data!$A$2:$A$100,0)),0)</f>
        <v>0</v>
      </c>
      <c r="AT31" s="354">
        <f>_xlfn.IFNA(INDEX(Bowling_data!P$2:P$100,MATCH($C31,Bowling_data!$A$2:$A$100,0)),0)</f>
        <v>0</v>
      </c>
      <c r="AU31" s="354">
        <f>_xlfn.IFNA(INDEX(Bowling_data!Q$2:Q$100,MATCH($C31,Bowling_data!$A$2:$A$100,0)),0)</f>
        <v>0</v>
      </c>
      <c r="AV31" s="354">
        <f>_xlfn.IFNA(INDEX(Bowling_data!R$2:R$100,MATCH($C31,Bowling_data!$A$2:$A$100,0)),0)</f>
        <v>0</v>
      </c>
      <c r="AW31" s="354">
        <f>_xlfn.IFNA(INDEX(Bowling_data!S$2:S$100,MATCH($C31,Bowling_data!$A$2:$A$100,0)),0)</f>
        <v>0</v>
      </c>
      <c r="AX31" s="354">
        <f>_xlfn.IFNA(INDEX(Bowling_data!T$2:T$100,MATCH($C31,Bowling_data!$A$2:$A$100,0)),0)</f>
        <v>0</v>
      </c>
      <c r="AY31" s="354">
        <f>_xlfn.IFNA(INDEX(Bowling_data!U$2:U$100,MATCH($C31,Bowling_data!$A$2:$A$100,0)),0)</f>
        <v>0</v>
      </c>
      <c r="AZ31" s="354">
        <f>_xlfn.IFNA(INDEX(Bowling_data!V$2:V$100,MATCH($C31,Bowling_data!$A$2:$A$100,0)),0)</f>
        <v>0</v>
      </c>
      <c r="BA31" s="354">
        <f>_xlfn.IFNA(INDEX(Bowling_data!W$2:W$100,MATCH($C31,Bowling_data!$A$2:$A$100,0)),0)</f>
        <v>0</v>
      </c>
      <c r="BB31" s="354">
        <f>_xlfn.IFNA(INDEX(Bowling_data!X$2:X$100,MATCH($C31,Bowling_data!$A$2:$A$100,0)),0)</f>
        <v>0</v>
      </c>
      <c r="BC31" s="354">
        <f>_xlfn.IFNA(INDEX(Bowling_data!Y$2:Y$100,MATCH($C31,Bowling_data!$A$2:$A$100,0)),0)</f>
        <v>0</v>
      </c>
      <c r="BD31" s="354">
        <f>_xlfn.IFNA(INDEX(Bowling_data!Z$2:Z$100,MATCH($C31,Bowling_data!$A$2:$A$100,0)),0)</f>
        <v>0</v>
      </c>
      <c r="BE31" s="354">
        <f>_xlfn.IFNA(INDEX(Bowling_data!AA$2:AA$100,MATCH($C31,Bowling_data!$A$2:$A$100,0)),0)</f>
        <v>0</v>
      </c>
      <c r="BF31" s="353">
        <f>_xlfn.IFNA(INDEX(Fielding_data!B$2:B$100,MATCH($C31,Fielding_data!$A$2:$A$100,0)),0)</f>
        <v>0</v>
      </c>
      <c r="BG31" s="354">
        <f>_xlfn.IFNA(INDEX(Fielding_data!C$2:C$100,MATCH($C31,Fielding_data!$A$2:$A$100,0)),0)</f>
        <v>0</v>
      </c>
      <c r="BH31" s="354">
        <f>_xlfn.IFNA(INDEX(Fielding_data!D$2:D$100,MATCH($C31,Fielding_data!$A$2:$A$100,0)),0)</f>
        <v>0</v>
      </c>
      <c r="BI31" s="354">
        <f>_xlfn.IFNA(INDEX(Fielding_data!E$2:E$100,MATCH($C31,Fielding_data!$A$2:$A$100,0)),0)</f>
        <v>0</v>
      </c>
      <c r="BJ31" s="354">
        <f>_xlfn.IFNA(INDEX(Fielding_data!F$2:F$100,MATCH($C31,Fielding_data!$A$2:$A$100,0)),0)</f>
        <v>0</v>
      </c>
      <c r="BK31" s="354">
        <f>_xlfn.IFNA(INDEX(Fielding_data!G$2:G$100,MATCH($C31,Fielding_data!$A$2:$A$100,0)),0)</f>
        <v>0</v>
      </c>
      <c r="BL31" s="354">
        <f>_xlfn.IFNA(INDEX(Fielding_data!H$2:H$100,MATCH($C31,Fielding_data!$A$2:$A$100,0)),0)</f>
        <v>0</v>
      </c>
      <c r="BM31" s="354">
        <f>_xlfn.IFNA(INDEX(Fielding_data!I$2:I$100,MATCH($C31,Fielding_data!$A$2:$A$100,0)),0)</f>
        <v>0</v>
      </c>
      <c r="BN31" s="354">
        <f>_xlfn.IFNA(INDEX(Fielding_data!J$2:J$100,MATCH($C31,Fielding_data!$A$2:$A$100,0)),0)</f>
        <v>0</v>
      </c>
      <c r="BO31" s="354">
        <f>_xlfn.IFNA(INDEX(Fielding_data!K$2:K$100,MATCH($C31,Fielding_data!$A$2:$A$100,0)),0)</f>
        <v>0</v>
      </c>
      <c r="BP31" s="354">
        <f>_xlfn.IFNA(INDEX(Fielding_data!L$2:L$100,MATCH($C31,Fielding_data!$A$2:$A$100,0)),0)</f>
        <v>0</v>
      </c>
      <c r="BQ31" s="354">
        <f>_xlfn.IFNA(INDEX(Fielding_data!M$2:M$100,MATCH($C31,Fielding_data!$A$2:$A$100,0)),0)</f>
        <v>0</v>
      </c>
      <c r="BR31" s="354">
        <f>_xlfn.IFNA(INDEX(Fielding_data!N$2:N$100,MATCH($C31,Fielding_data!$A$2:$A$100,0)),0)</f>
        <v>0</v>
      </c>
      <c r="BS31" s="354">
        <f>_xlfn.IFNA(INDEX(Fielding_data!O$2:O$100,MATCH($C31,Fielding_data!$A$2:$A$100,0)),0)</f>
        <v>0</v>
      </c>
      <c r="BT31" s="354">
        <f>_xlfn.IFNA(INDEX(Fielding_data!P$2:P$100,MATCH($C31,Fielding_data!$A$2:$A$100,0)),0)</f>
        <v>0</v>
      </c>
      <c r="BU31" s="354">
        <f>_xlfn.IFNA(INDEX(Fielding_data!Q$2:Q$100,MATCH($C31,Fielding_data!$A$2:$A$100,0)),0)</f>
        <v>0</v>
      </c>
      <c r="BV31" s="354">
        <f>_xlfn.IFNA(INDEX(Fielding_data!R$2:R$100,MATCH($C31,Fielding_data!$A$2:$A$100,0)),0)</f>
        <v>0</v>
      </c>
      <c r="BW31" s="354">
        <f>_xlfn.IFNA(INDEX(Fielding_data!S$2:S$100,MATCH($C31,Fielding_data!$A$2:$A$100,0)),0)</f>
        <v>0</v>
      </c>
      <c r="BX31" s="354">
        <f>_xlfn.IFNA(INDEX(Fielding_data!T$2:T$100,MATCH($C31,Fielding_data!$A$2:$A$100,0)),0)</f>
        <v>0</v>
      </c>
      <c r="BY31" s="354">
        <f>_xlfn.IFNA(INDEX(Fielding_data!U$2:U$100,MATCH($C31,Fielding_data!$A$2:$A$100,0)),0)</f>
        <v>0</v>
      </c>
      <c r="BZ31" s="354">
        <f>_xlfn.IFNA(INDEX(Fielding_data!V$2:V$100,MATCH($C31,Fielding_data!$A$2:$A$100,0)),0)</f>
        <v>0</v>
      </c>
      <c r="CA31" s="354">
        <f>_xlfn.IFNA(INDEX(Fielding_data!W$2:W$100,MATCH($C31,Fielding_data!$A$2:$A$100,0)),0)</f>
        <v>0</v>
      </c>
      <c r="CB31" s="354">
        <f>_xlfn.IFNA(INDEX(Fielding_data!X$2:X$100,MATCH($C31,Fielding_data!$A$2:$A$100,0)),0)</f>
        <v>0</v>
      </c>
      <c r="CC31" s="354">
        <f>_xlfn.IFNA(INDEX(Fielding_data!Y$2:Y$100,MATCH($C31,Fielding_data!$A$2:$A$100,0)),0)</f>
        <v>0</v>
      </c>
      <c r="CD31" s="354">
        <f>_xlfn.IFNA(INDEX(Fielding_data!Z$2:Z$100,MATCH($C31,Fielding_data!$A$2:$A$100,0)),0)</f>
        <v>0</v>
      </c>
      <c r="CE31" s="354">
        <f>_xlfn.IFNA(INDEX(Fielding_data!AA$2:AA$100,MATCH($C31,Fielding_data!$A$2:$A$100,0)),0)</f>
        <v>0</v>
      </c>
      <c r="CF31" s="353">
        <f t="shared" si="30"/>
        <v>0</v>
      </c>
      <c r="CG31" s="354">
        <f t="shared" si="31"/>
        <v>0</v>
      </c>
      <c r="CH31" s="354">
        <f t="shared" si="32"/>
        <v>0</v>
      </c>
      <c r="CI31" s="354">
        <f t="shared" si="33"/>
        <v>0</v>
      </c>
      <c r="CJ31" s="354">
        <f t="shared" si="34"/>
        <v>0</v>
      </c>
      <c r="CK31" s="354">
        <f t="shared" si="35"/>
        <v>0</v>
      </c>
      <c r="CL31" s="354">
        <f t="shared" si="36"/>
        <v>42.4</v>
      </c>
      <c r="CM31" s="354">
        <f t="shared" si="37"/>
        <v>0</v>
      </c>
      <c r="CN31" s="354">
        <f t="shared" si="38"/>
        <v>0</v>
      </c>
      <c r="CO31" s="354">
        <f t="shared" si="39"/>
        <v>0</v>
      </c>
      <c r="CP31" s="354">
        <f t="shared" si="40"/>
        <v>0</v>
      </c>
      <c r="CQ31" s="354">
        <f t="shared" si="41"/>
        <v>0</v>
      </c>
      <c r="CR31" s="354">
        <f t="shared" si="42"/>
        <v>0</v>
      </c>
      <c r="CS31" s="354">
        <f t="shared" si="43"/>
        <v>0</v>
      </c>
      <c r="CT31" s="354">
        <f t="shared" si="44"/>
        <v>0</v>
      </c>
      <c r="CU31" s="354">
        <f t="shared" si="45"/>
        <v>0</v>
      </c>
      <c r="CV31" s="354">
        <f t="shared" si="46"/>
        <v>0</v>
      </c>
      <c r="CW31" s="354">
        <f t="shared" si="47"/>
        <v>0</v>
      </c>
      <c r="CX31" s="354">
        <f t="shared" si="48"/>
        <v>0</v>
      </c>
      <c r="CY31" s="354">
        <f t="shared" si="49"/>
        <v>0</v>
      </c>
      <c r="CZ31" s="354">
        <f t="shared" si="50"/>
        <v>0</v>
      </c>
      <c r="DA31" s="354">
        <f t="shared" si="51"/>
        <v>0</v>
      </c>
      <c r="DB31" s="354">
        <f t="shared" si="52"/>
        <v>0</v>
      </c>
      <c r="DC31" s="354">
        <f t="shared" si="53"/>
        <v>0</v>
      </c>
      <c r="DD31" s="354">
        <f t="shared" si="54"/>
        <v>0</v>
      </c>
      <c r="DE31" s="355">
        <f t="shared" si="55"/>
        <v>0</v>
      </c>
      <c r="DF31" s="353">
        <f t="shared" si="56"/>
        <v>0</v>
      </c>
      <c r="DG31" s="354">
        <f t="shared" ref="DG31:DH31" si="133">+DF31+CG31</f>
        <v>0</v>
      </c>
      <c r="DH31" s="354">
        <f t="shared" si="133"/>
        <v>0</v>
      </c>
      <c r="DI31" s="354">
        <f t="shared" si="58"/>
        <v>0</v>
      </c>
      <c r="DJ31" s="354">
        <f t="shared" si="59"/>
        <v>0</v>
      </c>
      <c r="DK31" s="354">
        <f t="shared" si="60"/>
        <v>0</v>
      </c>
      <c r="DL31" s="354">
        <f t="shared" si="61"/>
        <v>42.4</v>
      </c>
      <c r="DM31" s="354">
        <f t="shared" si="62"/>
        <v>42.4</v>
      </c>
      <c r="DN31" s="354">
        <f t="shared" si="63"/>
        <v>42.4</v>
      </c>
      <c r="DO31" s="354">
        <f t="shared" si="64"/>
        <v>42.4</v>
      </c>
      <c r="DP31" s="354">
        <f t="shared" si="65"/>
        <v>42.4</v>
      </c>
      <c r="DQ31" s="354">
        <f t="shared" si="66"/>
        <v>42.4</v>
      </c>
      <c r="DR31" s="354">
        <f t="shared" si="67"/>
        <v>42.4</v>
      </c>
      <c r="DS31" s="354">
        <f t="shared" si="68"/>
        <v>42.4</v>
      </c>
      <c r="DT31" s="354">
        <f t="shared" si="69"/>
        <v>42.4</v>
      </c>
      <c r="DU31" s="354">
        <f t="shared" si="70"/>
        <v>42.4</v>
      </c>
      <c r="DV31" s="354">
        <f t="shared" si="71"/>
        <v>42.4</v>
      </c>
      <c r="DW31" s="354">
        <f t="shared" si="72"/>
        <v>42.4</v>
      </c>
      <c r="DX31" s="354">
        <f t="shared" si="73"/>
        <v>42.4</v>
      </c>
      <c r="DY31" s="354">
        <f t="shared" si="74"/>
        <v>42.4</v>
      </c>
      <c r="DZ31" s="354">
        <f t="shared" si="75"/>
        <v>42.4</v>
      </c>
      <c r="EA31" s="354">
        <f t="shared" si="76"/>
        <v>42.4</v>
      </c>
      <c r="EB31" s="354">
        <f t="shared" si="77"/>
        <v>42.4</v>
      </c>
      <c r="EC31" s="354">
        <f t="shared" si="78"/>
        <v>42.4</v>
      </c>
      <c r="ED31" s="354">
        <f t="shared" si="79"/>
        <v>42.4</v>
      </c>
      <c r="EE31" s="355">
        <f t="shared" si="80"/>
        <v>42.4</v>
      </c>
      <c r="EF31" s="364" t="str">
        <f t="shared" si="81"/>
        <v>-</v>
      </c>
      <c r="EG31" s="365" t="str">
        <f t="shared" si="82"/>
        <v>-</v>
      </c>
      <c r="EH31" s="365" t="str">
        <f t="shared" si="83"/>
        <v>-</v>
      </c>
      <c r="EI31" s="365" t="str">
        <f t="shared" si="84"/>
        <v>-</v>
      </c>
      <c r="EJ31" s="365" t="str">
        <f t="shared" si="85"/>
        <v>-</v>
      </c>
      <c r="EK31" s="365" t="str">
        <f t="shared" si="86"/>
        <v>-</v>
      </c>
      <c r="EL31" s="365">
        <f t="shared" si="87"/>
        <v>17</v>
      </c>
      <c r="EM31" s="365">
        <f t="shared" si="88"/>
        <v>17</v>
      </c>
      <c r="EN31" s="365">
        <f t="shared" si="89"/>
        <v>18</v>
      </c>
      <c r="EO31" s="365">
        <f t="shared" si="90"/>
        <v>20</v>
      </c>
      <c r="EP31" s="365">
        <f t="shared" si="91"/>
        <v>21</v>
      </c>
      <c r="EQ31" s="365">
        <f t="shared" si="92"/>
        <v>21</v>
      </c>
      <c r="ER31" s="365">
        <f t="shared" si="93"/>
        <v>23</v>
      </c>
      <c r="ES31" s="365">
        <f t="shared" si="94"/>
        <v>23</v>
      </c>
      <c r="ET31" s="365">
        <f t="shared" si="95"/>
        <v>23</v>
      </c>
      <c r="EU31" s="365">
        <f t="shared" si="96"/>
        <v>24</v>
      </c>
      <c r="EV31" s="365">
        <f t="shared" si="97"/>
        <v>25</v>
      </c>
      <c r="EW31" s="365">
        <f t="shared" si="98"/>
        <v>26</v>
      </c>
      <c r="EX31" s="365">
        <f t="shared" si="99"/>
        <v>26</v>
      </c>
      <c r="EY31" s="365">
        <f t="shared" si="100"/>
        <v>26</v>
      </c>
      <c r="EZ31" s="365">
        <f t="shared" si="101"/>
        <v>27</v>
      </c>
      <c r="FA31" s="365">
        <f t="shared" si="102"/>
        <v>28</v>
      </c>
      <c r="FB31" s="365">
        <f t="shared" si="103"/>
        <v>28</v>
      </c>
      <c r="FC31" s="365">
        <f t="shared" si="104"/>
        <v>29</v>
      </c>
      <c r="FD31" s="365">
        <f t="shared" si="105"/>
        <v>30</v>
      </c>
      <c r="FE31" s="366">
        <f t="shared" si="106"/>
        <v>30</v>
      </c>
    </row>
    <row r="32" spans="1:161" x14ac:dyDescent="0.2">
      <c r="A32" s="119"/>
      <c r="B32" s="157">
        <f t="shared" si="29"/>
        <v>30</v>
      </c>
      <c r="C32" s="158" t="str">
        <f>'Club Champion'!C33</f>
        <v>GILLIAN, Kahuna</v>
      </c>
      <c r="D32" s="159" t="str">
        <f>'Club Champion'!D33</f>
        <v>(ENG)</v>
      </c>
      <c r="E32" s="359">
        <f>IF(ISNA(VLOOKUP($C32,Batting!$B$2:$M$85,3,FALSE)),0,(VLOOKUP($C32,Batting!$B$2:$M$85,3,FALSE)))</f>
        <v>8</v>
      </c>
      <c r="F32" s="364">
        <f>INDEX(Batting_data!B$2:B$100,MATCH($C32,Batting_data!$A$2:$A$100,0))</f>
        <v>0</v>
      </c>
      <c r="G32" s="365">
        <f>INDEX(Batting_data!C$2:C$100,MATCH($C32,Batting_data!$A$2:$A$100,0))</f>
        <v>1</v>
      </c>
      <c r="H32" s="365">
        <f>INDEX(Batting_data!D$2:D$100,MATCH($C32,Batting_data!$A$2:$A$100,0))</f>
        <v>0</v>
      </c>
      <c r="I32" s="365">
        <f>INDEX(Batting_data!E$2:E$100,MATCH($C32,Batting_data!$A$2:$A$100,0))</f>
        <v>0</v>
      </c>
      <c r="J32" s="365">
        <f>INDEX(Batting_data!F$2:F$100,MATCH($C32,Batting_data!$A$2:$A$100,0))</f>
        <v>0</v>
      </c>
      <c r="K32" s="365">
        <f>INDEX(Batting_data!G$2:G$100,MATCH($C32,Batting_data!$A$2:$A$100,0))</f>
        <v>0</v>
      </c>
      <c r="L32" s="365">
        <f>INDEX(Batting_data!H$2:H$100,MATCH($C32,Batting_data!$A$2:$A$100,0))</f>
        <v>0</v>
      </c>
      <c r="M32" s="365">
        <f>INDEX(Batting_data!I$2:I$100,MATCH($C32,Batting_data!$A$2:$A$100,0))</f>
        <v>0</v>
      </c>
      <c r="N32" s="365">
        <f>INDEX(Batting_data!J$2:J$100,MATCH($C32,Batting_data!$A$2:$A$100,0))</f>
        <v>0</v>
      </c>
      <c r="O32" s="365">
        <f>INDEX(Batting_data!K$2:K$100,MATCH($C32,Batting_data!$A$2:$A$100,0))</f>
        <v>-6</v>
      </c>
      <c r="P32" s="365">
        <f>INDEX(Batting_data!L$2:L$100,MATCH($C32,Batting_data!$A$2:$A$100,0))</f>
        <v>-7</v>
      </c>
      <c r="Q32" s="365">
        <f>INDEX(Batting_data!M$2:M$100,MATCH($C32,Batting_data!$A$2:$A$100,0))</f>
        <v>1</v>
      </c>
      <c r="R32" s="365">
        <f>INDEX(Batting_data!N$2:N$100,MATCH($C32,Batting_data!$A$2:$A$100,0))</f>
        <v>3</v>
      </c>
      <c r="S32" s="365">
        <f>INDEX(Batting_data!O$2:O$100,MATCH($C32,Batting_data!$A$2:$A$100,0))</f>
        <v>0</v>
      </c>
      <c r="T32" s="365">
        <f>INDEX(Batting_data!P$2:P$100,MATCH($C32,Batting_data!$A$2:$A$100,0))</f>
        <v>0</v>
      </c>
      <c r="U32" s="365">
        <f>INDEX(Batting_data!Q$2:Q$100,MATCH($C32,Batting_data!$A$2:$A$100,0))</f>
        <v>0</v>
      </c>
      <c r="V32" s="365">
        <f>INDEX(Batting_data!R$2:R$100,MATCH($C32,Batting_data!$A$2:$A$100,0))</f>
        <v>0</v>
      </c>
      <c r="W32" s="365">
        <f>INDEX(Batting_data!S$2:S$100,MATCH($C32,Batting_data!$A$2:$A$100,0))</f>
        <v>0</v>
      </c>
      <c r="X32" s="365">
        <f>INDEX(Batting_data!T$2:T$100,MATCH($C32,Batting_data!$A$2:$A$100,0))</f>
        <v>0</v>
      </c>
      <c r="Y32" s="365">
        <f>INDEX(Batting_data!U$2:U$100,MATCH($C32,Batting_data!$A$2:$A$100,0))</f>
        <v>0</v>
      </c>
      <c r="Z32" s="365">
        <f>INDEX(Batting_data!V$2:V$100,MATCH($C32,Batting_data!$A$2:$A$100,0))</f>
        <v>0</v>
      </c>
      <c r="AA32" s="365">
        <f>INDEX(Batting_data!W$2:W$100,MATCH($C32,Batting_data!$A$2:$A$100,0))</f>
        <v>0</v>
      </c>
      <c r="AB32" s="365">
        <f>INDEX(Batting_data!X$2:X$100,MATCH($C32,Batting_data!$A$2:$A$100,0))</f>
        <v>-7</v>
      </c>
      <c r="AC32" s="365">
        <f>INDEX(Batting_data!Y$2:Y$100,MATCH($C32,Batting_data!$A$2:$A$100,0))</f>
        <v>0</v>
      </c>
      <c r="AD32" s="365">
        <f>INDEX(Batting_data!Z$2:Z$100,MATCH($C32,Batting_data!$A$2:$A$100,0))</f>
        <v>2</v>
      </c>
      <c r="AE32" s="366">
        <f>INDEX(Batting_data!AA$2:AA$100,MATCH($C32,Batting_data!$A$2:$A$100,0))</f>
        <v>0</v>
      </c>
      <c r="AF32" s="353">
        <f>_xlfn.IFNA(INDEX(Bowling_data!B$2:B$100,MATCH($C32,Bowling_data!$A$2:$A$100,0)),0)</f>
        <v>0</v>
      </c>
      <c r="AG32" s="354">
        <f>_xlfn.IFNA(INDEX(Bowling_data!C$2:C$100,MATCH($C32,Bowling_data!$A$2:$A$100,0)),0)</f>
        <v>0</v>
      </c>
      <c r="AH32" s="354">
        <f>_xlfn.IFNA(INDEX(Bowling_data!D$2:D$100,MATCH($C32,Bowling_data!$A$2:$A$100,0)),0)</f>
        <v>0</v>
      </c>
      <c r="AI32" s="354">
        <f>_xlfn.IFNA(INDEX(Bowling_data!E$2:E$100,MATCH($C32,Bowling_data!$A$2:$A$100,0)),0)</f>
        <v>0</v>
      </c>
      <c r="AJ32" s="354">
        <f>_xlfn.IFNA(INDEX(Bowling_data!F$2:F$100,MATCH($C32,Bowling_data!$A$2:$A$100,0)),0)</f>
        <v>0</v>
      </c>
      <c r="AK32" s="354">
        <f>_xlfn.IFNA(INDEX(Bowling_data!G$2:G$100,MATCH($C32,Bowling_data!$A$2:$A$100,0)),0)</f>
        <v>0</v>
      </c>
      <c r="AL32" s="354">
        <f>_xlfn.IFNA(INDEX(Bowling_data!H$2:H$100,MATCH($C32,Bowling_data!$A$2:$A$100,0)),0)</f>
        <v>0</v>
      </c>
      <c r="AM32" s="354">
        <f>_xlfn.IFNA(INDEX(Bowling_data!I$2:I$100,MATCH($C32,Bowling_data!$A$2:$A$100,0)),0)</f>
        <v>0</v>
      </c>
      <c r="AN32" s="354">
        <f>_xlfn.IFNA(INDEX(Bowling_data!J$2:J$100,MATCH($C32,Bowling_data!$A$2:$A$100,0)),0)</f>
        <v>0</v>
      </c>
      <c r="AO32" s="354">
        <f>_xlfn.IFNA(INDEX(Bowling_data!K$2:K$100,MATCH($C32,Bowling_data!$A$2:$A$100,0)),0)</f>
        <v>0</v>
      </c>
      <c r="AP32" s="354">
        <f>_xlfn.IFNA(INDEX(Bowling_data!L$2:L$100,MATCH($C32,Bowling_data!$A$2:$A$100,0)),0)</f>
        <v>17.399999999999999</v>
      </c>
      <c r="AQ32" s="354">
        <f>_xlfn.IFNA(INDEX(Bowling_data!M$2:M$100,MATCH($C32,Bowling_data!$A$2:$A$100,0)),0)</f>
        <v>0</v>
      </c>
      <c r="AR32" s="354">
        <f>_xlfn.IFNA(INDEX(Bowling_data!N$2:N$100,MATCH($C32,Bowling_data!$A$2:$A$100,0)),0)</f>
        <v>17</v>
      </c>
      <c r="AS32" s="354">
        <f>_xlfn.IFNA(INDEX(Bowling_data!O$2:O$100,MATCH($C32,Bowling_data!$A$2:$A$100,0)),0)</f>
        <v>0</v>
      </c>
      <c r="AT32" s="354">
        <f>_xlfn.IFNA(INDEX(Bowling_data!P$2:P$100,MATCH($C32,Bowling_data!$A$2:$A$100,0)),0)</f>
        <v>-3.6</v>
      </c>
      <c r="AU32" s="354">
        <f>_xlfn.IFNA(INDEX(Bowling_data!Q$2:Q$100,MATCH($C32,Bowling_data!$A$2:$A$100,0)),0)</f>
        <v>0</v>
      </c>
      <c r="AV32" s="354">
        <f>_xlfn.IFNA(INDEX(Bowling_data!R$2:R$100,MATCH($C32,Bowling_data!$A$2:$A$100,0)),0)</f>
        <v>0</v>
      </c>
      <c r="AW32" s="354">
        <f>_xlfn.IFNA(INDEX(Bowling_data!S$2:S$100,MATCH($C32,Bowling_data!$A$2:$A$100,0)),0)</f>
        <v>0</v>
      </c>
      <c r="AX32" s="354">
        <f>_xlfn.IFNA(INDEX(Bowling_data!T$2:T$100,MATCH($C32,Bowling_data!$A$2:$A$100,0)),0)</f>
        <v>0</v>
      </c>
      <c r="AY32" s="354">
        <f>_xlfn.IFNA(INDEX(Bowling_data!U$2:U$100,MATCH($C32,Bowling_data!$A$2:$A$100,0)),0)</f>
        <v>0</v>
      </c>
      <c r="AZ32" s="354">
        <f>_xlfn.IFNA(INDEX(Bowling_data!V$2:V$100,MATCH($C32,Bowling_data!$A$2:$A$100,0)),0)</f>
        <v>0</v>
      </c>
      <c r="BA32" s="354">
        <f>_xlfn.IFNA(INDEX(Bowling_data!W$2:W$100,MATCH($C32,Bowling_data!$A$2:$A$100,0)),0)</f>
        <v>0</v>
      </c>
      <c r="BB32" s="354">
        <f>_xlfn.IFNA(INDEX(Bowling_data!X$2:X$100,MATCH($C32,Bowling_data!$A$2:$A$100,0)),0)</f>
        <v>0</v>
      </c>
      <c r="BC32" s="354">
        <f>_xlfn.IFNA(INDEX(Bowling_data!Y$2:Y$100,MATCH($C32,Bowling_data!$A$2:$A$100,0)),0)</f>
        <v>0</v>
      </c>
      <c r="BD32" s="354">
        <f>_xlfn.IFNA(INDEX(Bowling_data!Z$2:Z$100,MATCH($C32,Bowling_data!$A$2:$A$100,0)),0)</f>
        <v>13.4</v>
      </c>
      <c r="BE32" s="354">
        <f>_xlfn.IFNA(INDEX(Bowling_data!AA$2:AA$100,MATCH($C32,Bowling_data!$A$2:$A$100,0)),0)</f>
        <v>0</v>
      </c>
      <c r="BF32" s="353">
        <f>_xlfn.IFNA(INDEX(Fielding_data!B$2:B$100,MATCH($C32,Fielding_data!$A$2:$A$100,0)),0)</f>
        <v>0</v>
      </c>
      <c r="BG32" s="354">
        <f>_xlfn.IFNA(INDEX(Fielding_data!C$2:C$100,MATCH($C32,Fielding_data!$A$2:$A$100,0)),0)</f>
        <v>0</v>
      </c>
      <c r="BH32" s="354">
        <f>_xlfn.IFNA(INDEX(Fielding_data!D$2:D$100,MATCH($C32,Fielding_data!$A$2:$A$100,0)),0)</f>
        <v>0</v>
      </c>
      <c r="BI32" s="354">
        <f>_xlfn.IFNA(INDEX(Fielding_data!E$2:E$100,MATCH($C32,Fielding_data!$A$2:$A$100,0)),0)</f>
        <v>0</v>
      </c>
      <c r="BJ32" s="354">
        <f>_xlfn.IFNA(INDEX(Fielding_data!F$2:F$100,MATCH($C32,Fielding_data!$A$2:$A$100,0)),0)</f>
        <v>0</v>
      </c>
      <c r="BK32" s="354">
        <f>_xlfn.IFNA(INDEX(Fielding_data!G$2:G$100,MATCH($C32,Fielding_data!$A$2:$A$100,0)),0)</f>
        <v>0</v>
      </c>
      <c r="BL32" s="354">
        <f>_xlfn.IFNA(INDEX(Fielding_data!H$2:H$100,MATCH($C32,Fielding_data!$A$2:$A$100,0)),0)</f>
        <v>0</v>
      </c>
      <c r="BM32" s="354">
        <f>_xlfn.IFNA(INDEX(Fielding_data!I$2:I$100,MATCH($C32,Fielding_data!$A$2:$A$100,0)),0)</f>
        <v>0</v>
      </c>
      <c r="BN32" s="354">
        <f>_xlfn.IFNA(INDEX(Fielding_data!J$2:J$100,MATCH($C32,Fielding_data!$A$2:$A$100,0)),0)</f>
        <v>0</v>
      </c>
      <c r="BO32" s="354">
        <f>_xlfn.IFNA(INDEX(Fielding_data!K$2:K$100,MATCH($C32,Fielding_data!$A$2:$A$100,0)),0)</f>
        <v>0</v>
      </c>
      <c r="BP32" s="354">
        <f>_xlfn.IFNA(INDEX(Fielding_data!L$2:L$100,MATCH($C32,Fielding_data!$A$2:$A$100,0)),0)</f>
        <v>0</v>
      </c>
      <c r="BQ32" s="354">
        <f>_xlfn.IFNA(INDEX(Fielding_data!M$2:M$100,MATCH($C32,Fielding_data!$A$2:$A$100,0)),0)</f>
        <v>0</v>
      </c>
      <c r="BR32" s="354">
        <f>_xlfn.IFNA(INDEX(Fielding_data!N$2:N$100,MATCH($C32,Fielding_data!$A$2:$A$100,0)),0)</f>
        <v>0</v>
      </c>
      <c r="BS32" s="354">
        <f>_xlfn.IFNA(INDEX(Fielding_data!O$2:O$100,MATCH($C32,Fielding_data!$A$2:$A$100,0)),0)</f>
        <v>0</v>
      </c>
      <c r="BT32" s="354">
        <f>_xlfn.IFNA(INDEX(Fielding_data!P$2:P$100,MATCH($C32,Fielding_data!$A$2:$A$100,0)),0)</f>
        <v>0</v>
      </c>
      <c r="BU32" s="354">
        <f>_xlfn.IFNA(INDEX(Fielding_data!Q$2:Q$100,MATCH($C32,Fielding_data!$A$2:$A$100,0)),0)</f>
        <v>0</v>
      </c>
      <c r="BV32" s="354">
        <f>_xlfn.IFNA(INDEX(Fielding_data!R$2:R$100,MATCH($C32,Fielding_data!$A$2:$A$100,0)),0)</f>
        <v>0</v>
      </c>
      <c r="BW32" s="354">
        <f>_xlfn.IFNA(INDEX(Fielding_data!S$2:S$100,MATCH($C32,Fielding_data!$A$2:$A$100,0)),0)</f>
        <v>0</v>
      </c>
      <c r="BX32" s="354">
        <f>_xlfn.IFNA(INDEX(Fielding_data!T$2:T$100,MATCH($C32,Fielding_data!$A$2:$A$100,0)),0)</f>
        <v>0</v>
      </c>
      <c r="BY32" s="354">
        <f>_xlfn.IFNA(INDEX(Fielding_data!U$2:U$100,MATCH($C32,Fielding_data!$A$2:$A$100,0)),0)</f>
        <v>0</v>
      </c>
      <c r="BZ32" s="354">
        <f>_xlfn.IFNA(INDEX(Fielding_data!V$2:V$100,MATCH($C32,Fielding_data!$A$2:$A$100,0)),0)</f>
        <v>0</v>
      </c>
      <c r="CA32" s="354">
        <f>_xlfn.IFNA(INDEX(Fielding_data!W$2:W$100,MATCH($C32,Fielding_data!$A$2:$A$100,0)),0)</f>
        <v>0</v>
      </c>
      <c r="CB32" s="354">
        <f>_xlfn.IFNA(INDEX(Fielding_data!X$2:X$100,MATCH($C32,Fielding_data!$A$2:$A$100,0)),0)</f>
        <v>0</v>
      </c>
      <c r="CC32" s="354">
        <f>_xlfn.IFNA(INDEX(Fielding_data!Y$2:Y$100,MATCH($C32,Fielding_data!$A$2:$A$100,0)),0)</f>
        <v>0</v>
      </c>
      <c r="CD32" s="354">
        <f>_xlfn.IFNA(INDEX(Fielding_data!Z$2:Z$100,MATCH($C32,Fielding_data!$A$2:$A$100,0)),0)</f>
        <v>8</v>
      </c>
      <c r="CE32" s="354">
        <f>_xlfn.IFNA(INDEX(Fielding_data!AA$2:AA$100,MATCH($C32,Fielding_data!$A$2:$A$100,0)),0)</f>
        <v>0</v>
      </c>
      <c r="CF32" s="353">
        <f t="shared" si="30"/>
        <v>0</v>
      </c>
      <c r="CG32" s="354">
        <f t="shared" si="31"/>
        <v>1</v>
      </c>
      <c r="CH32" s="354">
        <f t="shared" si="32"/>
        <v>0</v>
      </c>
      <c r="CI32" s="354">
        <f t="shared" si="33"/>
        <v>0</v>
      </c>
      <c r="CJ32" s="354">
        <f t="shared" si="34"/>
        <v>0</v>
      </c>
      <c r="CK32" s="354">
        <f t="shared" si="35"/>
        <v>0</v>
      </c>
      <c r="CL32" s="354">
        <f t="shared" si="36"/>
        <v>0</v>
      </c>
      <c r="CM32" s="354">
        <f t="shared" si="37"/>
        <v>0</v>
      </c>
      <c r="CN32" s="354">
        <f t="shared" si="38"/>
        <v>0</v>
      </c>
      <c r="CO32" s="354">
        <f t="shared" si="39"/>
        <v>-6</v>
      </c>
      <c r="CP32" s="354">
        <f t="shared" si="40"/>
        <v>10.399999999999999</v>
      </c>
      <c r="CQ32" s="354">
        <f t="shared" si="41"/>
        <v>1</v>
      </c>
      <c r="CR32" s="354">
        <f t="shared" si="42"/>
        <v>20</v>
      </c>
      <c r="CS32" s="354">
        <f t="shared" si="43"/>
        <v>0</v>
      </c>
      <c r="CT32" s="354">
        <f t="shared" si="44"/>
        <v>-3.6</v>
      </c>
      <c r="CU32" s="354">
        <f t="shared" si="45"/>
        <v>0</v>
      </c>
      <c r="CV32" s="354">
        <f t="shared" si="46"/>
        <v>0</v>
      </c>
      <c r="CW32" s="354">
        <f t="shared" si="47"/>
        <v>0</v>
      </c>
      <c r="CX32" s="354">
        <f t="shared" si="48"/>
        <v>0</v>
      </c>
      <c r="CY32" s="354">
        <f t="shared" si="49"/>
        <v>0</v>
      </c>
      <c r="CZ32" s="354">
        <f t="shared" si="50"/>
        <v>0</v>
      </c>
      <c r="DA32" s="354">
        <f t="shared" si="51"/>
        <v>0</v>
      </c>
      <c r="DB32" s="354">
        <f t="shared" si="52"/>
        <v>-7</v>
      </c>
      <c r="DC32" s="354">
        <f t="shared" si="53"/>
        <v>0</v>
      </c>
      <c r="DD32" s="354">
        <f t="shared" si="54"/>
        <v>23.4</v>
      </c>
      <c r="DE32" s="355">
        <f t="shared" si="55"/>
        <v>0</v>
      </c>
      <c r="DF32" s="353">
        <f t="shared" si="56"/>
        <v>0</v>
      </c>
      <c r="DG32" s="354">
        <f t="shared" ref="DG32:DH32" si="134">+DF32+CG32</f>
        <v>1</v>
      </c>
      <c r="DH32" s="354">
        <f t="shared" si="134"/>
        <v>1</v>
      </c>
      <c r="DI32" s="354">
        <f t="shared" si="58"/>
        <v>1</v>
      </c>
      <c r="DJ32" s="354">
        <f t="shared" si="59"/>
        <v>1</v>
      </c>
      <c r="DK32" s="354">
        <f t="shared" si="60"/>
        <v>1</v>
      </c>
      <c r="DL32" s="354">
        <f t="shared" si="61"/>
        <v>1</v>
      </c>
      <c r="DM32" s="354">
        <f t="shared" si="62"/>
        <v>1</v>
      </c>
      <c r="DN32" s="354">
        <f t="shared" si="63"/>
        <v>1</v>
      </c>
      <c r="DO32" s="354">
        <f t="shared" si="64"/>
        <v>-5</v>
      </c>
      <c r="DP32" s="354">
        <f t="shared" si="65"/>
        <v>5.3999999999999986</v>
      </c>
      <c r="DQ32" s="354">
        <f t="shared" si="66"/>
        <v>6.3999999999999986</v>
      </c>
      <c r="DR32" s="354">
        <f t="shared" si="67"/>
        <v>26.4</v>
      </c>
      <c r="DS32" s="354">
        <f t="shared" si="68"/>
        <v>26.4</v>
      </c>
      <c r="DT32" s="354">
        <f t="shared" si="69"/>
        <v>22.799999999999997</v>
      </c>
      <c r="DU32" s="354">
        <f t="shared" si="70"/>
        <v>22.799999999999997</v>
      </c>
      <c r="DV32" s="354">
        <f t="shared" si="71"/>
        <v>22.799999999999997</v>
      </c>
      <c r="DW32" s="354">
        <f t="shared" si="72"/>
        <v>22.799999999999997</v>
      </c>
      <c r="DX32" s="354">
        <f t="shared" si="73"/>
        <v>22.799999999999997</v>
      </c>
      <c r="DY32" s="354">
        <f t="shared" si="74"/>
        <v>22.799999999999997</v>
      </c>
      <c r="DZ32" s="354">
        <f t="shared" si="75"/>
        <v>22.799999999999997</v>
      </c>
      <c r="EA32" s="354">
        <f t="shared" si="76"/>
        <v>22.799999999999997</v>
      </c>
      <c r="EB32" s="354">
        <f t="shared" si="77"/>
        <v>15.799999999999997</v>
      </c>
      <c r="EC32" s="354">
        <f t="shared" si="78"/>
        <v>15.799999999999997</v>
      </c>
      <c r="ED32" s="354">
        <f t="shared" si="79"/>
        <v>39.199999999999996</v>
      </c>
      <c r="EE32" s="355">
        <f t="shared" si="80"/>
        <v>39.199999999999996</v>
      </c>
      <c r="EF32" s="364" t="str">
        <f t="shared" si="81"/>
        <v>-</v>
      </c>
      <c r="EG32" s="365">
        <f t="shared" si="82"/>
        <v>14</v>
      </c>
      <c r="EH32" s="365">
        <f t="shared" si="83"/>
        <v>18</v>
      </c>
      <c r="EI32" s="365">
        <f t="shared" si="84"/>
        <v>21</v>
      </c>
      <c r="EJ32" s="365">
        <f t="shared" si="85"/>
        <v>22</v>
      </c>
      <c r="EK32" s="365">
        <f t="shared" si="86"/>
        <v>22</v>
      </c>
      <c r="EL32" s="365">
        <f t="shared" si="87"/>
        <v>25</v>
      </c>
      <c r="EM32" s="365">
        <f t="shared" si="88"/>
        <v>25</v>
      </c>
      <c r="EN32" s="365">
        <f t="shared" si="89"/>
        <v>25</v>
      </c>
      <c r="EO32" s="365">
        <f t="shared" si="90"/>
        <v>41</v>
      </c>
      <c r="EP32" s="365">
        <f t="shared" si="91"/>
        <v>29</v>
      </c>
      <c r="EQ32" s="365">
        <f t="shared" si="92"/>
        <v>30</v>
      </c>
      <c r="ER32" s="365">
        <f t="shared" si="93"/>
        <v>27</v>
      </c>
      <c r="ES32" s="365">
        <f t="shared" si="94"/>
        <v>27</v>
      </c>
      <c r="ET32" s="365">
        <f t="shared" si="95"/>
        <v>30</v>
      </c>
      <c r="EU32" s="365">
        <f t="shared" si="96"/>
        <v>30</v>
      </c>
      <c r="EV32" s="365">
        <f t="shared" si="97"/>
        <v>30</v>
      </c>
      <c r="EW32" s="365">
        <f t="shared" si="98"/>
        <v>31</v>
      </c>
      <c r="EX32" s="365">
        <f t="shared" si="99"/>
        <v>31</v>
      </c>
      <c r="EY32" s="365">
        <f t="shared" si="100"/>
        <v>31</v>
      </c>
      <c r="EZ32" s="365">
        <f t="shared" si="101"/>
        <v>31</v>
      </c>
      <c r="FA32" s="365">
        <f t="shared" si="102"/>
        <v>32</v>
      </c>
      <c r="FB32" s="365">
        <f t="shared" si="103"/>
        <v>34</v>
      </c>
      <c r="FC32" s="365">
        <f t="shared" si="104"/>
        <v>37</v>
      </c>
      <c r="FD32" s="365">
        <f t="shared" si="105"/>
        <v>31</v>
      </c>
      <c r="FE32" s="366">
        <f t="shared" si="106"/>
        <v>31</v>
      </c>
    </row>
    <row r="33" spans="1:161" x14ac:dyDescent="0.2">
      <c r="A33" s="119"/>
      <c r="B33" s="157">
        <f t="shared" si="29"/>
        <v>31</v>
      </c>
      <c r="C33" s="158" t="str">
        <f>'Club Champion'!C34</f>
        <v>PARVEER</v>
      </c>
      <c r="D33" s="159" t="str">
        <f>'Club Champion'!D34</f>
        <v>(IND)</v>
      </c>
      <c r="E33" s="359">
        <f>IF(ISNA(VLOOKUP($C33,Batting!$B$2:$M$85,3,FALSE)),0,(VLOOKUP($C33,Batting!$B$2:$M$85,3,FALSE)))</f>
        <v>1</v>
      </c>
      <c r="F33" s="364">
        <f>INDEX(Batting_data!B$2:B$100,MATCH($C33,Batting_data!$A$2:$A$100,0))</f>
        <v>0</v>
      </c>
      <c r="G33" s="365">
        <f>INDEX(Batting_data!C$2:C$100,MATCH($C33,Batting_data!$A$2:$A$100,0))</f>
        <v>0</v>
      </c>
      <c r="H33" s="365">
        <f>INDEX(Batting_data!D$2:D$100,MATCH($C33,Batting_data!$A$2:$A$100,0))</f>
        <v>0</v>
      </c>
      <c r="I33" s="365">
        <f>INDEX(Batting_data!E$2:E$100,MATCH($C33,Batting_data!$A$2:$A$100,0))</f>
        <v>0</v>
      </c>
      <c r="J33" s="365">
        <f>INDEX(Batting_data!F$2:F$100,MATCH($C33,Batting_data!$A$2:$A$100,0))</f>
        <v>0</v>
      </c>
      <c r="K33" s="365">
        <f>INDEX(Batting_data!G$2:G$100,MATCH($C33,Batting_data!$A$2:$A$100,0))</f>
        <v>0</v>
      </c>
      <c r="L33" s="365">
        <f>INDEX(Batting_data!H$2:H$100,MATCH($C33,Batting_data!$A$2:$A$100,0))</f>
        <v>0</v>
      </c>
      <c r="M33" s="365">
        <f>INDEX(Batting_data!I$2:I$100,MATCH($C33,Batting_data!$A$2:$A$100,0))</f>
        <v>0</v>
      </c>
      <c r="N33" s="365">
        <f>INDEX(Batting_data!J$2:J$100,MATCH($C33,Batting_data!$A$2:$A$100,0))</f>
        <v>0</v>
      </c>
      <c r="O33" s="365">
        <f>INDEX(Batting_data!K$2:K$100,MATCH($C33,Batting_data!$A$2:$A$100,0))</f>
        <v>0</v>
      </c>
      <c r="P33" s="365">
        <f>INDEX(Batting_data!L$2:L$100,MATCH($C33,Batting_data!$A$2:$A$100,0))</f>
        <v>0</v>
      </c>
      <c r="Q33" s="365">
        <f>INDEX(Batting_data!M$2:M$100,MATCH($C33,Batting_data!$A$2:$A$100,0))</f>
        <v>0</v>
      </c>
      <c r="R33" s="365">
        <f>INDEX(Batting_data!N$2:N$100,MATCH($C33,Batting_data!$A$2:$A$100,0))</f>
        <v>0</v>
      </c>
      <c r="S33" s="365">
        <f>INDEX(Batting_data!O$2:O$100,MATCH($C33,Batting_data!$A$2:$A$100,0))</f>
        <v>0</v>
      </c>
      <c r="T33" s="365">
        <f>INDEX(Batting_data!P$2:P$100,MATCH($C33,Batting_data!$A$2:$A$100,0))</f>
        <v>0</v>
      </c>
      <c r="U33" s="365">
        <f>INDEX(Batting_data!Q$2:Q$100,MATCH($C33,Batting_data!$A$2:$A$100,0))</f>
        <v>0</v>
      </c>
      <c r="V33" s="365">
        <f>INDEX(Batting_data!R$2:R$100,MATCH($C33,Batting_data!$A$2:$A$100,0))</f>
        <v>0</v>
      </c>
      <c r="W33" s="365">
        <f>INDEX(Batting_data!S$2:S$100,MATCH($C33,Batting_data!$A$2:$A$100,0))</f>
        <v>0</v>
      </c>
      <c r="X33" s="365">
        <f>INDEX(Batting_data!T$2:T$100,MATCH($C33,Batting_data!$A$2:$A$100,0))</f>
        <v>0</v>
      </c>
      <c r="Y33" s="365">
        <f>INDEX(Batting_data!U$2:U$100,MATCH($C33,Batting_data!$A$2:$A$100,0))</f>
        <v>0</v>
      </c>
      <c r="Z33" s="365">
        <f>INDEX(Batting_data!V$2:V$100,MATCH($C33,Batting_data!$A$2:$A$100,0))</f>
        <v>0</v>
      </c>
      <c r="AA33" s="365">
        <f>INDEX(Batting_data!W$2:W$100,MATCH($C33,Batting_data!$A$2:$A$100,0))</f>
        <v>0</v>
      </c>
      <c r="AB33" s="365">
        <f>INDEX(Batting_data!X$2:X$100,MATCH($C33,Batting_data!$A$2:$A$100,0))</f>
        <v>0</v>
      </c>
      <c r="AC33" s="365">
        <f>INDEX(Batting_data!Y$2:Y$100,MATCH($C33,Batting_data!$A$2:$A$100,0))</f>
        <v>0</v>
      </c>
      <c r="AD33" s="365">
        <f>INDEX(Batting_data!Z$2:Z$100,MATCH($C33,Batting_data!$A$2:$A$100,0))</f>
        <v>0</v>
      </c>
      <c r="AE33" s="366">
        <f>INDEX(Batting_data!AA$2:AA$100,MATCH($C33,Batting_data!$A$2:$A$100,0))</f>
        <v>0</v>
      </c>
      <c r="AF33" s="353">
        <f>_xlfn.IFNA(INDEX(Bowling_data!B$2:B$100,MATCH($C33,Bowling_data!$A$2:$A$100,0)),0)</f>
        <v>0</v>
      </c>
      <c r="AG33" s="354">
        <f>_xlfn.IFNA(INDEX(Bowling_data!C$2:C$100,MATCH($C33,Bowling_data!$A$2:$A$100,0)),0)</f>
        <v>0</v>
      </c>
      <c r="AH33" s="354">
        <f>_xlfn.IFNA(INDEX(Bowling_data!D$2:D$100,MATCH($C33,Bowling_data!$A$2:$A$100,0)),0)</f>
        <v>0</v>
      </c>
      <c r="AI33" s="354">
        <f>_xlfn.IFNA(INDEX(Bowling_data!E$2:E$100,MATCH($C33,Bowling_data!$A$2:$A$100,0)),0)</f>
        <v>0</v>
      </c>
      <c r="AJ33" s="354">
        <f>_xlfn.IFNA(INDEX(Bowling_data!F$2:F$100,MATCH($C33,Bowling_data!$A$2:$A$100,0)),0)</f>
        <v>0</v>
      </c>
      <c r="AK33" s="354">
        <f>_xlfn.IFNA(INDEX(Bowling_data!G$2:G$100,MATCH($C33,Bowling_data!$A$2:$A$100,0)),0)</f>
        <v>0</v>
      </c>
      <c r="AL33" s="354">
        <f>_xlfn.IFNA(INDEX(Bowling_data!H$2:H$100,MATCH($C33,Bowling_data!$A$2:$A$100,0)),0)</f>
        <v>0</v>
      </c>
      <c r="AM33" s="354">
        <f>_xlfn.IFNA(INDEX(Bowling_data!I$2:I$100,MATCH($C33,Bowling_data!$A$2:$A$100,0)),0)</f>
        <v>0</v>
      </c>
      <c r="AN33" s="354">
        <f>_xlfn.IFNA(INDEX(Bowling_data!J$2:J$100,MATCH($C33,Bowling_data!$A$2:$A$100,0)),0)</f>
        <v>0</v>
      </c>
      <c r="AO33" s="354">
        <f>_xlfn.IFNA(INDEX(Bowling_data!K$2:K$100,MATCH($C33,Bowling_data!$A$2:$A$100,0)),0)</f>
        <v>0</v>
      </c>
      <c r="AP33" s="354">
        <f>_xlfn.IFNA(INDEX(Bowling_data!L$2:L$100,MATCH($C33,Bowling_data!$A$2:$A$100,0)),0)</f>
        <v>0</v>
      </c>
      <c r="AQ33" s="354">
        <f>_xlfn.IFNA(INDEX(Bowling_data!M$2:M$100,MATCH($C33,Bowling_data!$A$2:$A$100,0)),0)</f>
        <v>0</v>
      </c>
      <c r="AR33" s="354">
        <f>_xlfn.IFNA(INDEX(Bowling_data!N$2:N$100,MATCH($C33,Bowling_data!$A$2:$A$100,0)),0)</f>
        <v>0</v>
      </c>
      <c r="AS33" s="354">
        <f>_xlfn.IFNA(INDEX(Bowling_data!O$2:O$100,MATCH($C33,Bowling_data!$A$2:$A$100,0)),0)</f>
        <v>0</v>
      </c>
      <c r="AT33" s="354">
        <f>_xlfn.IFNA(INDEX(Bowling_data!P$2:P$100,MATCH($C33,Bowling_data!$A$2:$A$100,0)),0)</f>
        <v>0</v>
      </c>
      <c r="AU33" s="354">
        <f>_xlfn.IFNA(INDEX(Bowling_data!Q$2:Q$100,MATCH($C33,Bowling_data!$A$2:$A$100,0)),0)</f>
        <v>0</v>
      </c>
      <c r="AV33" s="354">
        <f>_xlfn.IFNA(INDEX(Bowling_data!R$2:R$100,MATCH($C33,Bowling_data!$A$2:$A$100,0)),0)</f>
        <v>0</v>
      </c>
      <c r="AW33" s="354">
        <f>_xlfn.IFNA(INDEX(Bowling_data!S$2:S$100,MATCH($C33,Bowling_data!$A$2:$A$100,0)),0)</f>
        <v>0</v>
      </c>
      <c r="AX33" s="354">
        <f>_xlfn.IFNA(INDEX(Bowling_data!T$2:T$100,MATCH($C33,Bowling_data!$A$2:$A$100,0)),0)</f>
        <v>0</v>
      </c>
      <c r="AY33" s="354">
        <f>_xlfn.IFNA(INDEX(Bowling_data!U$2:U$100,MATCH($C33,Bowling_data!$A$2:$A$100,0)),0)</f>
        <v>0</v>
      </c>
      <c r="AZ33" s="354">
        <f>_xlfn.IFNA(INDEX(Bowling_data!V$2:V$100,MATCH($C33,Bowling_data!$A$2:$A$100,0)),0)</f>
        <v>0</v>
      </c>
      <c r="BA33" s="354">
        <f>_xlfn.IFNA(INDEX(Bowling_data!W$2:W$100,MATCH($C33,Bowling_data!$A$2:$A$100,0)),0)</f>
        <v>0</v>
      </c>
      <c r="BB33" s="354">
        <f>_xlfn.IFNA(INDEX(Bowling_data!X$2:X$100,MATCH($C33,Bowling_data!$A$2:$A$100,0)),0)</f>
        <v>0</v>
      </c>
      <c r="BC33" s="354">
        <f>_xlfn.IFNA(INDEX(Bowling_data!Y$2:Y$100,MATCH($C33,Bowling_data!$A$2:$A$100,0)),0)</f>
        <v>39</v>
      </c>
      <c r="BD33" s="354">
        <f>_xlfn.IFNA(INDEX(Bowling_data!Z$2:Z$100,MATCH($C33,Bowling_data!$A$2:$A$100,0)),0)</f>
        <v>0</v>
      </c>
      <c r="BE33" s="354">
        <f>_xlfn.IFNA(INDEX(Bowling_data!AA$2:AA$100,MATCH($C33,Bowling_data!$A$2:$A$100,0)),0)</f>
        <v>0</v>
      </c>
      <c r="BF33" s="353">
        <f>_xlfn.IFNA(INDEX(Fielding_data!B$2:B$100,MATCH($C33,Fielding_data!$A$2:$A$100,0)),0)</f>
        <v>0</v>
      </c>
      <c r="BG33" s="354">
        <f>_xlfn.IFNA(INDEX(Fielding_data!C$2:C$100,MATCH($C33,Fielding_data!$A$2:$A$100,0)),0)</f>
        <v>0</v>
      </c>
      <c r="BH33" s="354">
        <f>_xlfn.IFNA(INDEX(Fielding_data!D$2:D$100,MATCH($C33,Fielding_data!$A$2:$A$100,0)),0)</f>
        <v>0</v>
      </c>
      <c r="BI33" s="354">
        <f>_xlfn.IFNA(INDEX(Fielding_data!E$2:E$100,MATCH($C33,Fielding_data!$A$2:$A$100,0)),0)</f>
        <v>0</v>
      </c>
      <c r="BJ33" s="354">
        <f>_xlfn.IFNA(INDEX(Fielding_data!F$2:F$100,MATCH($C33,Fielding_data!$A$2:$A$100,0)),0)</f>
        <v>0</v>
      </c>
      <c r="BK33" s="354">
        <f>_xlfn.IFNA(INDEX(Fielding_data!G$2:G$100,MATCH($C33,Fielding_data!$A$2:$A$100,0)),0)</f>
        <v>0</v>
      </c>
      <c r="BL33" s="354">
        <f>_xlfn.IFNA(INDEX(Fielding_data!H$2:H$100,MATCH($C33,Fielding_data!$A$2:$A$100,0)),0)</f>
        <v>0</v>
      </c>
      <c r="BM33" s="354">
        <f>_xlfn.IFNA(INDEX(Fielding_data!I$2:I$100,MATCH($C33,Fielding_data!$A$2:$A$100,0)),0)</f>
        <v>0</v>
      </c>
      <c r="BN33" s="354">
        <f>_xlfn.IFNA(INDEX(Fielding_data!J$2:J$100,MATCH($C33,Fielding_data!$A$2:$A$100,0)),0)</f>
        <v>0</v>
      </c>
      <c r="BO33" s="354">
        <f>_xlfn.IFNA(INDEX(Fielding_data!K$2:K$100,MATCH($C33,Fielding_data!$A$2:$A$100,0)),0)</f>
        <v>0</v>
      </c>
      <c r="BP33" s="354">
        <f>_xlfn.IFNA(INDEX(Fielding_data!L$2:L$100,MATCH($C33,Fielding_data!$A$2:$A$100,0)),0)</f>
        <v>0</v>
      </c>
      <c r="BQ33" s="354">
        <f>_xlfn.IFNA(INDEX(Fielding_data!M$2:M$100,MATCH($C33,Fielding_data!$A$2:$A$100,0)),0)</f>
        <v>0</v>
      </c>
      <c r="BR33" s="354">
        <f>_xlfn.IFNA(INDEX(Fielding_data!N$2:N$100,MATCH($C33,Fielding_data!$A$2:$A$100,0)),0)</f>
        <v>0</v>
      </c>
      <c r="BS33" s="354">
        <f>_xlfn.IFNA(INDEX(Fielding_data!O$2:O$100,MATCH($C33,Fielding_data!$A$2:$A$100,0)),0)</f>
        <v>0</v>
      </c>
      <c r="BT33" s="354">
        <f>_xlfn.IFNA(INDEX(Fielding_data!P$2:P$100,MATCH($C33,Fielding_data!$A$2:$A$100,0)),0)</f>
        <v>0</v>
      </c>
      <c r="BU33" s="354">
        <f>_xlfn.IFNA(INDEX(Fielding_data!Q$2:Q$100,MATCH($C33,Fielding_data!$A$2:$A$100,0)),0)</f>
        <v>0</v>
      </c>
      <c r="BV33" s="354">
        <f>_xlfn.IFNA(INDEX(Fielding_data!R$2:R$100,MATCH($C33,Fielding_data!$A$2:$A$100,0)),0)</f>
        <v>0</v>
      </c>
      <c r="BW33" s="354">
        <f>_xlfn.IFNA(INDEX(Fielding_data!S$2:S$100,MATCH($C33,Fielding_data!$A$2:$A$100,0)),0)</f>
        <v>0</v>
      </c>
      <c r="BX33" s="354">
        <f>_xlfn.IFNA(INDEX(Fielding_data!T$2:T$100,MATCH($C33,Fielding_data!$A$2:$A$100,0)),0)</f>
        <v>0</v>
      </c>
      <c r="BY33" s="354">
        <f>_xlfn.IFNA(INDEX(Fielding_data!U$2:U$100,MATCH($C33,Fielding_data!$A$2:$A$100,0)),0)</f>
        <v>0</v>
      </c>
      <c r="BZ33" s="354">
        <f>_xlfn.IFNA(INDEX(Fielding_data!V$2:V$100,MATCH($C33,Fielding_data!$A$2:$A$100,0)),0)</f>
        <v>0</v>
      </c>
      <c r="CA33" s="354">
        <f>_xlfn.IFNA(INDEX(Fielding_data!W$2:W$100,MATCH($C33,Fielding_data!$A$2:$A$100,0)),0)</f>
        <v>0</v>
      </c>
      <c r="CB33" s="354">
        <f>_xlfn.IFNA(INDEX(Fielding_data!X$2:X$100,MATCH($C33,Fielding_data!$A$2:$A$100,0)),0)</f>
        <v>0</v>
      </c>
      <c r="CC33" s="354">
        <f>_xlfn.IFNA(INDEX(Fielding_data!Y$2:Y$100,MATCH($C33,Fielding_data!$A$2:$A$100,0)),0)</f>
        <v>8</v>
      </c>
      <c r="CD33" s="354">
        <f>_xlfn.IFNA(INDEX(Fielding_data!Z$2:Z$100,MATCH($C33,Fielding_data!$A$2:$A$100,0)),0)</f>
        <v>0</v>
      </c>
      <c r="CE33" s="354">
        <f>_xlfn.IFNA(INDEX(Fielding_data!AA$2:AA$100,MATCH($C33,Fielding_data!$A$2:$A$100,0)),0)</f>
        <v>0</v>
      </c>
      <c r="CF33" s="353">
        <f t="shared" si="30"/>
        <v>0</v>
      </c>
      <c r="CG33" s="354">
        <f t="shared" si="31"/>
        <v>0</v>
      </c>
      <c r="CH33" s="354">
        <f t="shared" si="32"/>
        <v>0</v>
      </c>
      <c r="CI33" s="354">
        <f t="shared" si="33"/>
        <v>0</v>
      </c>
      <c r="CJ33" s="354">
        <f t="shared" si="34"/>
        <v>0</v>
      </c>
      <c r="CK33" s="354">
        <f t="shared" si="35"/>
        <v>0</v>
      </c>
      <c r="CL33" s="354">
        <f t="shared" si="36"/>
        <v>0</v>
      </c>
      <c r="CM33" s="354">
        <f t="shared" si="37"/>
        <v>0</v>
      </c>
      <c r="CN33" s="354">
        <f t="shared" si="38"/>
        <v>0</v>
      </c>
      <c r="CO33" s="354">
        <f t="shared" si="39"/>
        <v>0</v>
      </c>
      <c r="CP33" s="354">
        <f t="shared" si="40"/>
        <v>0</v>
      </c>
      <c r="CQ33" s="354">
        <f t="shared" si="41"/>
        <v>0</v>
      </c>
      <c r="CR33" s="354">
        <f t="shared" si="42"/>
        <v>0</v>
      </c>
      <c r="CS33" s="354">
        <f t="shared" si="43"/>
        <v>0</v>
      </c>
      <c r="CT33" s="354">
        <f t="shared" si="44"/>
        <v>0</v>
      </c>
      <c r="CU33" s="354">
        <f t="shared" si="45"/>
        <v>0</v>
      </c>
      <c r="CV33" s="354">
        <f t="shared" si="46"/>
        <v>0</v>
      </c>
      <c r="CW33" s="354">
        <f t="shared" si="47"/>
        <v>0</v>
      </c>
      <c r="CX33" s="354">
        <f t="shared" si="48"/>
        <v>0</v>
      </c>
      <c r="CY33" s="354">
        <f t="shared" si="49"/>
        <v>0</v>
      </c>
      <c r="CZ33" s="354">
        <f t="shared" si="50"/>
        <v>0</v>
      </c>
      <c r="DA33" s="354">
        <f t="shared" si="51"/>
        <v>0</v>
      </c>
      <c r="DB33" s="354">
        <f t="shared" si="52"/>
        <v>0</v>
      </c>
      <c r="DC33" s="354">
        <f t="shared" si="53"/>
        <v>47</v>
      </c>
      <c r="DD33" s="354">
        <f t="shared" si="54"/>
        <v>0</v>
      </c>
      <c r="DE33" s="355">
        <f t="shared" si="55"/>
        <v>0</v>
      </c>
      <c r="DF33" s="353">
        <f t="shared" si="56"/>
        <v>0</v>
      </c>
      <c r="DG33" s="354">
        <f t="shared" ref="DG33:DH33" si="135">+DF33+CG33</f>
        <v>0</v>
      </c>
      <c r="DH33" s="354">
        <f t="shared" si="135"/>
        <v>0</v>
      </c>
      <c r="DI33" s="354">
        <f t="shared" si="58"/>
        <v>0</v>
      </c>
      <c r="DJ33" s="354">
        <f t="shared" si="59"/>
        <v>0</v>
      </c>
      <c r="DK33" s="354">
        <f t="shared" si="60"/>
        <v>0</v>
      </c>
      <c r="DL33" s="354">
        <f t="shared" si="61"/>
        <v>0</v>
      </c>
      <c r="DM33" s="354">
        <f t="shared" si="62"/>
        <v>0</v>
      </c>
      <c r="DN33" s="354">
        <f t="shared" si="63"/>
        <v>0</v>
      </c>
      <c r="DO33" s="354">
        <f t="shared" si="64"/>
        <v>0</v>
      </c>
      <c r="DP33" s="354">
        <f t="shared" si="65"/>
        <v>0</v>
      </c>
      <c r="DQ33" s="354">
        <f t="shared" si="66"/>
        <v>0</v>
      </c>
      <c r="DR33" s="354">
        <f t="shared" si="67"/>
        <v>0</v>
      </c>
      <c r="DS33" s="354">
        <f t="shared" si="68"/>
        <v>0</v>
      </c>
      <c r="DT33" s="354">
        <f t="shared" si="69"/>
        <v>0</v>
      </c>
      <c r="DU33" s="354">
        <f t="shared" si="70"/>
        <v>0</v>
      </c>
      <c r="DV33" s="354">
        <f t="shared" si="71"/>
        <v>0</v>
      </c>
      <c r="DW33" s="354">
        <f t="shared" si="72"/>
        <v>0</v>
      </c>
      <c r="DX33" s="354">
        <f t="shared" si="73"/>
        <v>0</v>
      </c>
      <c r="DY33" s="354">
        <f t="shared" si="74"/>
        <v>0</v>
      </c>
      <c r="DZ33" s="354">
        <f t="shared" si="75"/>
        <v>0</v>
      </c>
      <c r="EA33" s="354">
        <f t="shared" si="76"/>
        <v>0</v>
      </c>
      <c r="EB33" s="354">
        <f t="shared" si="77"/>
        <v>0</v>
      </c>
      <c r="EC33" s="354">
        <f t="shared" si="78"/>
        <v>47</v>
      </c>
      <c r="ED33" s="354">
        <f t="shared" si="79"/>
        <v>47</v>
      </c>
      <c r="EE33" s="355">
        <f t="shared" si="80"/>
        <v>47</v>
      </c>
      <c r="EF33" s="364" t="str">
        <f t="shared" si="81"/>
        <v>-</v>
      </c>
      <c r="EG33" s="365" t="str">
        <f t="shared" si="82"/>
        <v>-</v>
      </c>
      <c r="EH33" s="365" t="str">
        <f t="shared" si="83"/>
        <v>-</v>
      </c>
      <c r="EI33" s="365" t="str">
        <f t="shared" si="84"/>
        <v>-</v>
      </c>
      <c r="EJ33" s="365" t="str">
        <f t="shared" si="85"/>
        <v>-</v>
      </c>
      <c r="EK33" s="365" t="str">
        <f t="shared" si="86"/>
        <v>-</v>
      </c>
      <c r="EL33" s="365" t="str">
        <f t="shared" si="87"/>
        <v>-</v>
      </c>
      <c r="EM33" s="365" t="str">
        <f t="shared" si="88"/>
        <v>-</v>
      </c>
      <c r="EN33" s="365" t="str">
        <f t="shared" si="89"/>
        <v>-</v>
      </c>
      <c r="EO33" s="365" t="str">
        <f t="shared" si="90"/>
        <v>-</v>
      </c>
      <c r="EP33" s="365" t="str">
        <f t="shared" si="91"/>
        <v>-</v>
      </c>
      <c r="EQ33" s="365" t="str">
        <f t="shared" si="92"/>
        <v>-</v>
      </c>
      <c r="ER33" s="365" t="str">
        <f t="shared" si="93"/>
        <v>-</v>
      </c>
      <c r="ES33" s="365" t="str">
        <f t="shared" si="94"/>
        <v>-</v>
      </c>
      <c r="ET33" s="365" t="str">
        <f t="shared" si="95"/>
        <v>-</v>
      </c>
      <c r="EU33" s="365" t="str">
        <f t="shared" si="96"/>
        <v>-</v>
      </c>
      <c r="EV33" s="365" t="str">
        <f t="shared" si="97"/>
        <v>-</v>
      </c>
      <c r="EW33" s="365" t="str">
        <f t="shared" si="98"/>
        <v>-</v>
      </c>
      <c r="EX33" s="365" t="str">
        <f t="shared" si="99"/>
        <v>-</v>
      </c>
      <c r="EY33" s="365" t="str">
        <f t="shared" si="100"/>
        <v>-</v>
      </c>
      <c r="EZ33" s="365" t="str">
        <f t="shared" si="101"/>
        <v>-</v>
      </c>
      <c r="FA33" s="365" t="str">
        <f t="shared" si="102"/>
        <v>-</v>
      </c>
      <c r="FB33" s="365" t="str">
        <f t="shared" si="103"/>
        <v>-</v>
      </c>
      <c r="FC33" s="365">
        <f t="shared" si="104"/>
        <v>28</v>
      </c>
      <c r="FD33" s="365">
        <f t="shared" si="105"/>
        <v>29</v>
      </c>
      <c r="FE33" s="366">
        <f t="shared" si="106"/>
        <v>29</v>
      </c>
    </row>
    <row r="34" spans="1:161" x14ac:dyDescent="0.2">
      <c r="A34" s="119"/>
      <c r="B34" s="157">
        <f t="shared" si="29"/>
        <v>32</v>
      </c>
      <c r="C34" s="158" t="str">
        <f>'Club Champion'!C35</f>
        <v>PREET</v>
      </c>
      <c r="D34" s="159" t="str">
        <f>'Club Champion'!D35</f>
        <v>(IND)</v>
      </c>
      <c r="E34" s="359">
        <f>IF(ISNA(VLOOKUP($C34,Batting!$B$2:$M$85,3,FALSE)),0,(VLOOKUP($C34,Batting!$B$2:$M$85,3,FALSE)))</f>
        <v>1</v>
      </c>
      <c r="F34" s="364">
        <f>INDEX(Batting_data!B$2:B$100,MATCH($C34,Batting_data!$A$2:$A$100,0))</f>
        <v>0</v>
      </c>
      <c r="G34" s="365">
        <f>INDEX(Batting_data!C$2:C$100,MATCH($C34,Batting_data!$A$2:$A$100,0))</f>
        <v>0</v>
      </c>
      <c r="H34" s="365">
        <f>INDEX(Batting_data!D$2:D$100,MATCH($C34,Batting_data!$A$2:$A$100,0))</f>
        <v>0</v>
      </c>
      <c r="I34" s="365">
        <f>INDEX(Batting_data!E$2:E$100,MATCH($C34,Batting_data!$A$2:$A$100,0))</f>
        <v>0</v>
      </c>
      <c r="J34" s="365">
        <f>INDEX(Batting_data!F$2:F$100,MATCH($C34,Batting_data!$A$2:$A$100,0))</f>
        <v>0</v>
      </c>
      <c r="K34" s="365">
        <f>INDEX(Batting_data!G$2:G$100,MATCH($C34,Batting_data!$A$2:$A$100,0))</f>
        <v>0</v>
      </c>
      <c r="L34" s="365">
        <f>INDEX(Batting_data!H$2:H$100,MATCH($C34,Batting_data!$A$2:$A$100,0))</f>
        <v>0</v>
      </c>
      <c r="M34" s="365">
        <f>INDEX(Batting_data!I$2:I$100,MATCH($C34,Batting_data!$A$2:$A$100,0))</f>
        <v>0</v>
      </c>
      <c r="N34" s="365">
        <f>INDEX(Batting_data!J$2:J$100,MATCH($C34,Batting_data!$A$2:$A$100,0))</f>
        <v>0</v>
      </c>
      <c r="O34" s="365">
        <f>INDEX(Batting_data!K$2:K$100,MATCH($C34,Batting_data!$A$2:$A$100,0))</f>
        <v>0</v>
      </c>
      <c r="P34" s="365">
        <f>INDEX(Batting_data!L$2:L$100,MATCH($C34,Batting_data!$A$2:$A$100,0))</f>
        <v>0</v>
      </c>
      <c r="Q34" s="365">
        <f>INDEX(Batting_data!M$2:M$100,MATCH($C34,Batting_data!$A$2:$A$100,0))</f>
        <v>0</v>
      </c>
      <c r="R34" s="365">
        <f>INDEX(Batting_data!N$2:N$100,MATCH($C34,Batting_data!$A$2:$A$100,0))</f>
        <v>0</v>
      </c>
      <c r="S34" s="365">
        <f>INDEX(Batting_data!O$2:O$100,MATCH($C34,Batting_data!$A$2:$A$100,0))</f>
        <v>0</v>
      </c>
      <c r="T34" s="365">
        <f>INDEX(Batting_data!P$2:P$100,MATCH($C34,Batting_data!$A$2:$A$100,0))</f>
        <v>0</v>
      </c>
      <c r="U34" s="365">
        <f>INDEX(Batting_data!Q$2:Q$100,MATCH($C34,Batting_data!$A$2:$A$100,0))</f>
        <v>0</v>
      </c>
      <c r="V34" s="365">
        <f>INDEX(Batting_data!R$2:R$100,MATCH($C34,Batting_data!$A$2:$A$100,0))</f>
        <v>0</v>
      </c>
      <c r="W34" s="365">
        <f>INDEX(Batting_data!S$2:S$100,MATCH($C34,Batting_data!$A$2:$A$100,0))</f>
        <v>0</v>
      </c>
      <c r="X34" s="365">
        <f>INDEX(Batting_data!T$2:T$100,MATCH($C34,Batting_data!$A$2:$A$100,0))</f>
        <v>0</v>
      </c>
      <c r="Y34" s="365">
        <f>INDEX(Batting_data!U$2:U$100,MATCH($C34,Batting_data!$A$2:$A$100,0))</f>
        <v>0</v>
      </c>
      <c r="Z34" s="365">
        <f>INDEX(Batting_data!V$2:V$100,MATCH($C34,Batting_data!$A$2:$A$100,0))</f>
        <v>0</v>
      </c>
      <c r="AA34" s="365">
        <f>INDEX(Batting_data!W$2:W$100,MATCH($C34,Batting_data!$A$2:$A$100,0))</f>
        <v>0</v>
      </c>
      <c r="AB34" s="365">
        <f>INDEX(Batting_data!X$2:X$100,MATCH($C34,Batting_data!$A$2:$A$100,0))</f>
        <v>0</v>
      </c>
      <c r="AC34" s="365">
        <f>INDEX(Batting_data!Y$2:Y$100,MATCH($C34,Batting_data!$A$2:$A$100,0))</f>
        <v>36</v>
      </c>
      <c r="AD34" s="365">
        <f>INDEX(Batting_data!Z$2:Z$100,MATCH($C34,Batting_data!$A$2:$A$100,0))</f>
        <v>0</v>
      </c>
      <c r="AE34" s="366">
        <f>INDEX(Batting_data!AA$2:AA$100,MATCH($C34,Batting_data!$A$2:$A$100,0))</f>
        <v>0</v>
      </c>
      <c r="AF34" s="353">
        <f>_xlfn.IFNA(INDEX(Bowling_data!B$2:B$100,MATCH($C34,Bowling_data!$A$2:$A$100,0)),0)</f>
        <v>0</v>
      </c>
      <c r="AG34" s="354">
        <f>_xlfn.IFNA(INDEX(Bowling_data!C$2:C$100,MATCH($C34,Bowling_data!$A$2:$A$100,0)),0)</f>
        <v>0</v>
      </c>
      <c r="AH34" s="354">
        <f>_xlfn.IFNA(INDEX(Bowling_data!D$2:D$100,MATCH($C34,Bowling_data!$A$2:$A$100,0)),0)</f>
        <v>0</v>
      </c>
      <c r="AI34" s="354">
        <f>_xlfn.IFNA(INDEX(Bowling_data!E$2:E$100,MATCH($C34,Bowling_data!$A$2:$A$100,0)),0)</f>
        <v>0</v>
      </c>
      <c r="AJ34" s="354">
        <f>_xlfn.IFNA(INDEX(Bowling_data!F$2:F$100,MATCH($C34,Bowling_data!$A$2:$A$100,0)),0)</f>
        <v>0</v>
      </c>
      <c r="AK34" s="354">
        <f>_xlfn.IFNA(INDEX(Bowling_data!G$2:G$100,MATCH($C34,Bowling_data!$A$2:$A$100,0)),0)</f>
        <v>0</v>
      </c>
      <c r="AL34" s="354">
        <f>_xlfn.IFNA(INDEX(Bowling_data!H$2:H$100,MATCH($C34,Bowling_data!$A$2:$A$100,0)),0)</f>
        <v>0</v>
      </c>
      <c r="AM34" s="354">
        <f>_xlfn.IFNA(INDEX(Bowling_data!I$2:I$100,MATCH($C34,Bowling_data!$A$2:$A$100,0)),0)</f>
        <v>0</v>
      </c>
      <c r="AN34" s="354">
        <f>_xlfn.IFNA(INDEX(Bowling_data!J$2:J$100,MATCH($C34,Bowling_data!$A$2:$A$100,0)),0)</f>
        <v>0</v>
      </c>
      <c r="AO34" s="354">
        <f>_xlfn.IFNA(INDEX(Bowling_data!K$2:K$100,MATCH($C34,Bowling_data!$A$2:$A$100,0)),0)</f>
        <v>0</v>
      </c>
      <c r="AP34" s="354">
        <f>_xlfn.IFNA(INDEX(Bowling_data!L$2:L$100,MATCH($C34,Bowling_data!$A$2:$A$100,0)),0)</f>
        <v>0</v>
      </c>
      <c r="AQ34" s="354">
        <f>_xlfn.IFNA(INDEX(Bowling_data!M$2:M$100,MATCH($C34,Bowling_data!$A$2:$A$100,0)),0)</f>
        <v>0</v>
      </c>
      <c r="AR34" s="354">
        <f>_xlfn.IFNA(INDEX(Bowling_data!N$2:N$100,MATCH($C34,Bowling_data!$A$2:$A$100,0)),0)</f>
        <v>0</v>
      </c>
      <c r="AS34" s="354">
        <f>_xlfn.IFNA(INDEX(Bowling_data!O$2:O$100,MATCH($C34,Bowling_data!$A$2:$A$100,0)),0)</f>
        <v>0</v>
      </c>
      <c r="AT34" s="354">
        <f>_xlfn.IFNA(INDEX(Bowling_data!P$2:P$100,MATCH($C34,Bowling_data!$A$2:$A$100,0)),0)</f>
        <v>0</v>
      </c>
      <c r="AU34" s="354">
        <f>_xlfn.IFNA(INDEX(Bowling_data!Q$2:Q$100,MATCH($C34,Bowling_data!$A$2:$A$100,0)),0)</f>
        <v>0</v>
      </c>
      <c r="AV34" s="354">
        <f>_xlfn.IFNA(INDEX(Bowling_data!R$2:R$100,MATCH($C34,Bowling_data!$A$2:$A$100,0)),0)</f>
        <v>0</v>
      </c>
      <c r="AW34" s="354">
        <f>_xlfn.IFNA(INDEX(Bowling_data!S$2:S$100,MATCH($C34,Bowling_data!$A$2:$A$100,0)),0)</f>
        <v>0</v>
      </c>
      <c r="AX34" s="354">
        <f>_xlfn.IFNA(INDEX(Bowling_data!T$2:T$100,MATCH($C34,Bowling_data!$A$2:$A$100,0)),0)</f>
        <v>0</v>
      </c>
      <c r="AY34" s="354">
        <f>_xlfn.IFNA(INDEX(Bowling_data!U$2:U$100,MATCH($C34,Bowling_data!$A$2:$A$100,0)),0)</f>
        <v>0</v>
      </c>
      <c r="AZ34" s="354">
        <f>_xlfn.IFNA(INDEX(Bowling_data!V$2:V$100,MATCH($C34,Bowling_data!$A$2:$A$100,0)),0)</f>
        <v>0</v>
      </c>
      <c r="BA34" s="354">
        <f>_xlfn.IFNA(INDEX(Bowling_data!W$2:W$100,MATCH($C34,Bowling_data!$A$2:$A$100,0)),0)</f>
        <v>0</v>
      </c>
      <c r="BB34" s="354">
        <f>_xlfn.IFNA(INDEX(Bowling_data!X$2:X$100,MATCH($C34,Bowling_data!$A$2:$A$100,0)),0)</f>
        <v>0</v>
      </c>
      <c r="BC34" s="354">
        <f>_xlfn.IFNA(INDEX(Bowling_data!Y$2:Y$100,MATCH($C34,Bowling_data!$A$2:$A$100,0)),0)</f>
        <v>-3</v>
      </c>
      <c r="BD34" s="354">
        <f>_xlfn.IFNA(INDEX(Bowling_data!Z$2:Z$100,MATCH($C34,Bowling_data!$A$2:$A$100,0)),0)</f>
        <v>0</v>
      </c>
      <c r="BE34" s="354">
        <f>_xlfn.IFNA(INDEX(Bowling_data!AA$2:AA$100,MATCH($C34,Bowling_data!$A$2:$A$100,0)),0)</f>
        <v>0</v>
      </c>
      <c r="BF34" s="353">
        <f>_xlfn.IFNA(INDEX(Fielding_data!B$2:B$100,MATCH($C34,Fielding_data!$A$2:$A$100,0)),0)</f>
        <v>0</v>
      </c>
      <c r="BG34" s="354">
        <f>_xlfn.IFNA(INDEX(Fielding_data!C$2:C$100,MATCH($C34,Fielding_data!$A$2:$A$100,0)),0)</f>
        <v>0</v>
      </c>
      <c r="BH34" s="354">
        <f>_xlfn.IFNA(INDEX(Fielding_data!D$2:D$100,MATCH($C34,Fielding_data!$A$2:$A$100,0)),0)</f>
        <v>0</v>
      </c>
      <c r="BI34" s="354">
        <f>_xlfn.IFNA(INDEX(Fielding_data!E$2:E$100,MATCH($C34,Fielding_data!$A$2:$A$100,0)),0)</f>
        <v>0</v>
      </c>
      <c r="BJ34" s="354">
        <f>_xlfn.IFNA(INDEX(Fielding_data!F$2:F$100,MATCH($C34,Fielding_data!$A$2:$A$100,0)),0)</f>
        <v>0</v>
      </c>
      <c r="BK34" s="354">
        <f>_xlfn.IFNA(INDEX(Fielding_data!G$2:G$100,MATCH($C34,Fielding_data!$A$2:$A$100,0)),0)</f>
        <v>0</v>
      </c>
      <c r="BL34" s="354">
        <f>_xlfn.IFNA(INDEX(Fielding_data!H$2:H$100,MATCH($C34,Fielding_data!$A$2:$A$100,0)),0)</f>
        <v>0</v>
      </c>
      <c r="BM34" s="354">
        <f>_xlfn.IFNA(INDEX(Fielding_data!I$2:I$100,MATCH($C34,Fielding_data!$A$2:$A$100,0)),0)</f>
        <v>0</v>
      </c>
      <c r="BN34" s="354">
        <f>_xlfn.IFNA(INDEX(Fielding_data!J$2:J$100,MATCH($C34,Fielding_data!$A$2:$A$100,0)),0)</f>
        <v>0</v>
      </c>
      <c r="BO34" s="354">
        <f>_xlfn.IFNA(INDEX(Fielding_data!K$2:K$100,MATCH($C34,Fielding_data!$A$2:$A$100,0)),0)</f>
        <v>0</v>
      </c>
      <c r="BP34" s="354">
        <f>_xlfn.IFNA(INDEX(Fielding_data!L$2:L$100,MATCH($C34,Fielding_data!$A$2:$A$100,0)),0)</f>
        <v>0</v>
      </c>
      <c r="BQ34" s="354">
        <f>_xlfn.IFNA(INDEX(Fielding_data!M$2:M$100,MATCH($C34,Fielding_data!$A$2:$A$100,0)),0)</f>
        <v>0</v>
      </c>
      <c r="BR34" s="354">
        <f>_xlfn.IFNA(INDEX(Fielding_data!N$2:N$100,MATCH($C34,Fielding_data!$A$2:$A$100,0)),0)</f>
        <v>0</v>
      </c>
      <c r="BS34" s="354">
        <f>_xlfn.IFNA(INDEX(Fielding_data!O$2:O$100,MATCH($C34,Fielding_data!$A$2:$A$100,0)),0)</f>
        <v>0</v>
      </c>
      <c r="BT34" s="354">
        <f>_xlfn.IFNA(INDEX(Fielding_data!P$2:P$100,MATCH($C34,Fielding_data!$A$2:$A$100,0)),0)</f>
        <v>0</v>
      </c>
      <c r="BU34" s="354">
        <f>_xlfn.IFNA(INDEX(Fielding_data!Q$2:Q$100,MATCH($C34,Fielding_data!$A$2:$A$100,0)),0)</f>
        <v>0</v>
      </c>
      <c r="BV34" s="354">
        <f>_xlfn.IFNA(INDEX(Fielding_data!R$2:R$100,MATCH($C34,Fielding_data!$A$2:$A$100,0)),0)</f>
        <v>0</v>
      </c>
      <c r="BW34" s="354">
        <f>_xlfn.IFNA(INDEX(Fielding_data!S$2:S$100,MATCH($C34,Fielding_data!$A$2:$A$100,0)),0)</f>
        <v>0</v>
      </c>
      <c r="BX34" s="354">
        <f>_xlfn.IFNA(INDEX(Fielding_data!T$2:T$100,MATCH($C34,Fielding_data!$A$2:$A$100,0)),0)</f>
        <v>0</v>
      </c>
      <c r="BY34" s="354">
        <f>_xlfn.IFNA(INDEX(Fielding_data!U$2:U$100,MATCH($C34,Fielding_data!$A$2:$A$100,0)),0)</f>
        <v>0</v>
      </c>
      <c r="BZ34" s="354">
        <f>_xlfn.IFNA(INDEX(Fielding_data!V$2:V$100,MATCH($C34,Fielding_data!$A$2:$A$100,0)),0)</f>
        <v>0</v>
      </c>
      <c r="CA34" s="354">
        <f>_xlfn.IFNA(INDEX(Fielding_data!W$2:W$100,MATCH($C34,Fielding_data!$A$2:$A$100,0)),0)</f>
        <v>0</v>
      </c>
      <c r="CB34" s="354">
        <f>_xlfn.IFNA(INDEX(Fielding_data!X$2:X$100,MATCH($C34,Fielding_data!$A$2:$A$100,0)),0)</f>
        <v>0</v>
      </c>
      <c r="CC34" s="354">
        <f>_xlfn.IFNA(INDEX(Fielding_data!Y$2:Y$100,MATCH($C34,Fielding_data!$A$2:$A$100,0)),0)</f>
        <v>0</v>
      </c>
      <c r="CD34" s="354">
        <f>_xlfn.IFNA(INDEX(Fielding_data!Z$2:Z$100,MATCH($C34,Fielding_data!$A$2:$A$100,0)),0)</f>
        <v>0</v>
      </c>
      <c r="CE34" s="354">
        <f>_xlfn.IFNA(INDEX(Fielding_data!AA$2:AA$100,MATCH($C34,Fielding_data!$A$2:$A$100,0)),0)</f>
        <v>0</v>
      </c>
      <c r="CF34" s="353">
        <f t="shared" si="30"/>
        <v>0</v>
      </c>
      <c r="CG34" s="354">
        <f t="shared" si="31"/>
        <v>0</v>
      </c>
      <c r="CH34" s="354">
        <f t="shared" si="32"/>
        <v>0</v>
      </c>
      <c r="CI34" s="354">
        <f t="shared" si="33"/>
        <v>0</v>
      </c>
      <c r="CJ34" s="354">
        <f t="shared" si="34"/>
        <v>0</v>
      </c>
      <c r="CK34" s="354">
        <f t="shared" si="35"/>
        <v>0</v>
      </c>
      <c r="CL34" s="354">
        <f t="shared" si="36"/>
        <v>0</v>
      </c>
      <c r="CM34" s="354">
        <f t="shared" si="37"/>
        <v>0</v>
      </c>
      <c r="CN34" s="354">
        <f t="shared" si="38"/>
        <v>0</v>
      </c>
      <c r="CO34" s="354">
        <f t="shared" si="39"/>
        <v>0</v>
      </c>
      <c r="CP34" s="354">
        <f t="shared" si="40"/>
        <v>0</v>
      </c>
      <c r="CQ34" s="354">
        <f t="shared" si="41"/>
        <v>0</v>
      </c>
      <c r="CR34" s="354">
        <f t="shared" si="42"/>
        <v>0</v>
      </c>
      <c r="CS34" s="354">
        <f t="shared" si="43"/>
        <v>0</v>
      </c>
      <c r="CT34" s="354">
        <f t="shared" si="44"/>
        <v>0</v>
      </c>
      <c r="CU34" s="354">
        <f t="shared" si="45"/>
        <v>0</v>
      </c>
      <c r="CV34" s="354">
        <f t="shared" si="46"/>
        <v>0</v>
      </c>
      <c r="CW34" s="354">
        <f t="shared" si="47"/>
        <v>0</v>
      </c>
      <c r="CX34" s="354">
        <f t="shared" si="48"/>
        <v>0</v>
      </c>
      <c r="CY34" s="354">
        <f t="shared" si="49"/>
        <v>0</v>
      </c>
      <c r="CZ34" s="354">
        <f t="shared" si="50"/>
        <v>0</v>
      </c>
      <c r="DA34" s="354">
        <f t="shared" si="51"/>
        <v>0</v>
      </c>
      <c r="DB34" s="354">
        <f t="shared" si="52"/>
        <v>0</v>
      </c>
      <c r="DC34" s="354">
        <f t="shared" si="53"/>
        <v>33</v>
      </c>
      <c r="DD34" s="354">
        <f t="shared" si="54"/>
        <v>0</v>
      </c>
      <c r="DE34" s="355">
        <f t="shared" si="55"/>
        <v>0</v>
      </c>
      <c r="DF34" s="353">
        <f t="shared" si="56"/>
        <v>0</v>
      </c>
      <c r="DG34" s="354">
        <f t="shared" ref="DG34:DH34" si="136">+DF34+CG34</f>
        <v>0</v>
      </c>
      <c r="DH34" s="354">
        <f t="shared" si="136"/>
        <v>0</v>
      </c>
      <c r="DI34" s="354">
        <f t="shared" si="58"/>
        <v>0</v>
      </c>
      <c r="DJ34" s="354">
        <f t="shared" si="59"/>
        <v>0</v>
      </c>
      <c r="DK34" s="354">
        <f t="shared" si="60"/>
        <v>0</v>
      </c>
      <c r="DL34" s="354">
        <f t="shared" si="61"/>
        <v>0</v>
      </c>
      <c r="DM34" s="354">
        <f t="shared" si="62"/>
        <v>0</v>
      </c>
      <c r="DN34" s="354">
        <f t="shared" si="63"/>
        <v>0</v>
      </c>
      <c r="DO34" s="354">
        <f t="shared" si="64"/>
        <v>0</v>
      </c>
      <c r="DP34" s="354">
        <f t="shared" si="65"/>
        <v>0</v>
      </c>
      <c r="DQ34" s="354">
        <f t="shared" si="66"/>
        <v>0</v>
      </c>
      <c r="DR34" s="354">
        <f t="shared" si="67"/>
        <v>0</v>
      </c>
      <c r="DS34" s="354">
        <f t="shared" si="68"/>
        <v>0</v>
      </c>
      <c r="DT34" s="354">
        <f t="shared" si="69"/>
        <v>0</v>
      </c>
      <c r="DU34" s="354">
        <f t="shared" si="70"/>
        <v>0</v>
      </c>
      <c r="DV34" s="354">
        <f t="shared" si="71"/>
        <v>0</v>
      </c>
      <c r="DW34" s="354">
        <f t="shared" si="72"/>
        <v>0</v>
      </c>
      <c r="DX34" s="354">
        <f t="shared" si="73"/>
        <v>0</v>
      </c>
      <c r="DY34" s="354">
        <f t="shared" si="74"/>
        <v>0</v>
      </c>
      <c r="DZ34" s="354">
        <f t="shared" si="75"/>
        <v>0</v>
      </c>
      <c r="EA34" s="354">
        <f t="shared" si="76"/>
        <v>0</v>
      </c>
      <c r="EB34" s="354">
        <f t="shared" si="77"/>
        <v>0</v>
      </c>
      <c r="EC34" s="354">
        <f t="shared" si="78"/>
        <v>33</v>
      </c>
      <c r="ED34" s="354">
        <f t="shared" si="79"/>
        <v>33</v>
      </c>
      <c r="EE34" s="355">
        <f t="shared" si="80"/>
        <v>33</v>
      </c>
      <c r="EF34" s="364" t="str">
        <f t="shared" si="81"/>
        <v>-</v>
      </c>
      <c r="EG34" s="365" t="str">
        <f t="shared" si="82"/>
        <v>-</v>
      </c>
      <c r="EH34" s="365" t="str">
        <f t="shared" si="83"/>
        <v>-</v>
      </c>
      <c r="EI34" s="365" t="str">
        <f t="shared" si="84"/>
        <v>-</v>
      </c>
      <c r="EJ34" s="365" t="str">
        <f t="shared" si="85"/>
        <v>-</v>
      </c>
      <c r="EK34" s="365" t="str">
        <f t="shared" si="86"/>
        <v>-</v>
      </c>
      <c r="EL34" s="365" t="str">
        <f t="shared" si="87"/>
        <v>-</v>
      </c>
      <c r="EM34" s="365" t="str">
        <f t="shared" si="88"/>
        <v>-</v>
      </c>
      <c r="EN34" s="365" t="str">
        <f t="shared" si="89"/>
        <v>-</v>
      </c>
      <c r="EO34" s="365" t="str">
        <f t="shared" si="90"/>
        <v>-</v>
      </c>
      <c r="EP34" s="365" t="str">
        <f t="shared" si="91"/>
        <v>-</v>
      </c>
      <c r="EQ34" s="365" t="str">
        <f t="shared" si="92"/>
        <v>-</v>
      </c>
      <c r="ER34" s="365" t="str">
        <f t="shared" si="93"/>
        <v>-</v>
      </c>
      <c r="ES34" s="365" t="str">
        <f t="shared" si="94"/>
        <v>-</v>
      </c>
      <c r="ET34" s="365" t="str">
        <f t="shared" si="95"/>
        <v>-</v>
      </c>
      <c r="EU34" s="365" t="str">
        <f t="shared" si="96"/>
        <v>-</v>
      </c>
      <c r="EV34" s="365" t="str">
        <f t="shared" si="97"/>
        <v>-</v>
      </c>
      <c r="EW34" s="365" t="str">
        <f t="shared" si="98"/>
        <v>-</v>
      </c>
      <c r="EX34" s="365" t="str">
        <f t="shared" si="99"/>
        <v>-</v>
      </c>
      <c r="EY34" s="365" t="str">
        <f t="shared" si="100"/>
        <v>-</v>
      </c>
      <c r="EZ34" s="365" t="str">
        <f t="shared" si="101"/>
        <v>-</v>
      </c>
      <c r="FA34" s="365" t="str">
        <f t="shared" si="102"/>
        <v>-</v>
      </c>
      <c r="FB34" s="365" t="str">
        <f t="shared" si="103"/>
        <v>-</v>
      </c>
      <c r="FC34" s="365">
        <f t="shared" si="104"/>
        <v>31</v>
      </c>
      <c r="FD34" s="365">
        <f t="shared" si="105"/>
        <v>32</v>
      </c>
      <c r="FE34" s="366">
        <f t="shared" si="106"/>
        <v>32</v>
      </c>
    </row>
    <row r="35" spans="1:161" x14ac:dyDescent="0.2">
      <c r="A35" s="119"/>
      <c r="B35" s="157">
        <f t="shared" si="29"/>
        <v>33</v>
      </c>
      <c r="C35" s="158" t="str">
        <f>'Club Champion'!C36</f>
        <v>KANTH, Kiso</v>
      </c>
      <c r="D35" s="159" t="str">
        <f>'Club Champion'!D36</f>
        <v>(SL)</v>
      </c>
      <c r="E35" s="359">
        <f>IF(ISNA(VLOOKUP($C35,Batting!$B$2:$M$85,3,FALSE)),0,(VLOOKUP($C35,Batting!$B$2:$M$85,3,FALSE)))</f>
        <v>3</v>
      </c>
      <c r="F35" s="364">
        <f>INDEX(Batting_data!B$2:B$100,MATCH($C35,Batting_data!$A$2:$A$100,0))</f>
        <v>-7</v>
      </c>
      <c r="G35" s="365">
        <f>INDEX(Batting_data!C$2:C$100,MATCH($C35,Batting_data!$A$2:$A$100,0))</f>
        <v>0</v>
      </c>
      <c r="H35" s="365">
        <f>INDEX(Batting_data!D$2:D$100,MATCH($C35,Batting_data!$A$2:$A$100,0))</f>
        <v>0</v>
      </c>
      <c r="I35" s="365">
        <f>INDEX(Batting_data!E$2:E$100,MATCH($C35,Batting_data!$A$2:$A$100,0))</f>
        <v>0</v>
      </c>
      <c r="J35" s="365">
        <f>INDEX(Batting_data!F$2:F$100,MATCH($C35,Batting_data!$A$2:$A$100,0))</f>
        <v>0</v>
      </c>
      <c r="K35" s="365">
        <f>INDEX(Batting_data!G$2:G$100,MATCH($C35,Batting_data!$A$2:$A$100,0))</f>
        <v>0</v>
      </c>
      <c r="L35" s="365">
        <f>INDEX(Batting_data!H$2:H$100,MATCH($C35,Batting_data!$A$2:$A$100,0))</f>
        <v>0</v>
      </c>
      <c r="M35" s="365">
        <f>INDEX(Batting_data!I$2:I$100,MATCH($C35,Batting_data!$A$2:$A$100,0))</f>
        <v>0</v>
      </c>
      <c r="N35" s="365">
        <f>INDEX(Batting_data!J$2:J$100,MATCH($C35,Batting_data!$A$2:$A$100,0))</f>
        <v>0</v>
      </c>
      <c r="O35" s="365">
        <f>INDEX(Batting_data!K$2:K$100,MATCH($C35,Batting_data!$A$2:$A$100,0))</f>
        <v>0</v>
      </c>
      <c r="P35" s="365">
        <f>INDEX(Batting_data!L$2:L$100,MATCH($C35,Batting_data!$A$2:$A$100,0))</f>
        <v>-7</v>
      </c>
      <c r="Q35" s="365">
        <f>INDEX(Batting_data!M$2:M$100,MATCH($C35,Batting_data!$A$2:$A$100,0))</f>
        <v>0</v>
      </c>
      <c r="R35" s="365">
        <f>INDEX(Batting_data!N$2:N$100,MATCH($C35,Batting_data!$A$2:$A$100,0))</f>
        <v>0</v>
      </c>
      <c r="S35" s="365">
        <f>INDEX(Batting_data!O$2:O$100,MATCH($C35,Batting_data!$A$2:$A$100,0))</f>
        <v>0</v>
      </c>
      <c r="T35" s="365">
        <f>INDEX(Batting_data!P$2:P$100,MATCH($C35,Batting_data!$A$2:$A$100,0))</f>
        <v>0</v>
      </c>
      <c r="U35" s="365">
        <f>INDEX(Batting_data!Q$2:Q$100,MATCH($C35,Batting_data!$A$2:$A$100,0))</f>
        <v>-4</v>
      </c>
      <c r="V35" s="365">
        <f>INDEX(Batting_data!R$2:R$100,MATCH($C35,Batting_data!$A$2:$A$100,0))</f>
        <v>0</v>
      </c>
      <c r="W35" s="365">
        <f>INDEX(Batting_data!S$2:S$100,MATCH($C35,Batting_data!$A$2:$A$100,0))</f>
        <v>0</v>
      </c>
      <c r="X35" s="365">
        <f>INDEX(Batting_data!T$2:T$100,MATCH($C35,Batting_data!$A$2:$A$100,0))</f>
        <v>0</v>
      </c>
      <c r="Y35" s="365">
        <f>INDEX(Batting_data!U$2:U$100,MATCH($C35,Batting_data!$A$2:$A$100,0))</f>
        <v>0</v>
      </c>
      <c r="Z35" s="365">
        <f>INDEX(Batting_data!V$2:V$100,MATCH($C35,Batting_data!$A$2:$A$100,0))</f>
        <v>0</v>
      </c>
      <c r="AA35" s="365">
        <f>INDEX(Batting_data!W$2:W$100,MATCH($C35,Batting_data!$A$2:$A$100,0))</f>
        <v>0</v>
      </c>
      <c r="AB35" s="365">
        <f>INDEX(Batting_data!X$2:X$100,MATCH($C35,Batting_data!$A$2:$A$100,0))</f>
        <v>0</v>
      </c>
      <c r="AC35" s="365">
        <f>INDEX(Batting_data!Y$2:Y$100,MATCH($C35,Batting_data!$A$2:$A$100,0))</f>
        <v>0</v>
      </c>
      <c r="AD35" s="365">
        <f>INDEX(Batting_data!Z$2:Z$100,MATCH($C35,Batting_data!$A$2:$A$100,0))</f>
        <v>0</v>
      </c>
      <c r="AE35" s="366">
        <f>INDEX(Batting_data!AA$2:AA$100,MATCH($C35,Batting_data!$A$2:$A$100,0))</f>
        <v>0</v>
      </c>
      <c r="AF35" s="353">
        <f>_xlfn.IFNA(INDEX(Bowling_data!B$2:B$100,MATCH($C35,Bowling_data!$A$2:$A$100,0)),0)</f>
        <v>-6.6</v>
      </c>
      <c r="AG35" s="354">
        <f>_xlfn.IFNA(INDEX(Bowling_data!C$2:C$100,MATCH($C35,Bowling_data!$A$2:$A$100,0)),0)</f>
        <v>0</v>
      </c>
      <c r="AH35" s="354">
        <f>_xlfn.IFNA(INDEX(Bowling_data!D$2:D$100,MATCH($C35,Bowling_data!$A$2:$A$100,0)),0)</f>
        <v>0</v>
      </c>
      <c r="AI35" s="354">
        <f>_xlfn.IFNA(INDEX(Bowling_data!E$2:E$100,MATCH($C35,Bowling_data!$A$2:$A$100,0)),0)</f>
        <v>0</v>
      </c>
      <c r="AJ35" s="354">
        <f>_xlfn.IFNA(INDEX(Bowling_data!F$2:F$100,MATCH($C35,Bowling_data!$A$2:$A$100,0)),0)</f>
        <v>0</v>
      </c>
      <c r="AK35" s="354">
        <f>_xlfn.IFNA(INDEX(Bowling_data!G$2:G$100,MATCH($C35,Bowling_data!$A$2:$A$100,0)),0)</f>
        <v>0</v>
      </c>
      <c r="AL35" s="354">
        <f>_xlfn.IFNA(INDEX(Bowling_data!H$2:H$100,MATCH($C35,Bowling_data!$A$2:$A$100,0)),0)</f>
        <v>0</v>
      </c>
      <c r="AM35" s="354">
        <f>_xlfn.IFNA(INDEX(Bowling_data!I$2:I$100,MATCH($C35,Bowling_data!$A$2:$A$100,0)),0)</f>
        <v>0</v>
      </c>
      <c r="AN35" s="354">
        <f>_xlfn.IFNA(INDEX(Bowling_data!J$2:J$100,MATCH($C35,Bowling_data!$A$2:$A$100,0)),0)</f>
        <v>0</v>
      </c>
      <c r="AO35" s="354">
        <f>_xlfn.IFNA(INDEX(Bowling_data!K$2:K$100,MATCH($C35,Bowling_data!$A$2:$A$100,0)),0)</f>
        <v>0</v>
      </c>
      <c r="AP35" s="354">
        <f>_xlfn.IFNA(INDEX(Bowling_data!L$2:L$100,MATCH($C35,Bowling_data!$A$2:$A$100,0)),0)</f>
        <v>53.8</v>
      </c>
      <c r="AQ35" s="354">
        <f>_xlfn.IFNA(INDEX(Bowling_data!M$2:M$100,MATCH($C35,Bowling_data!$A$2:$A$100,0)),0)</f>
        <v>0</v>
      </c>
      <c r="AR35" s="354">
        <f>_xlfn.IFNA(INDEX(Bowling_data!N$2:N$100,MATCH($C35,Bowling_data!$A$2:$A$100,0)),0)</f>
        <v>0</v>
      </c>
      <c r="AS35" s="354">
        <f>_xlfn.IFNA(INDEX(Bowling_data!O$2:O$100,MATCH($C35,Bowling_data!$A$2:$A$100,0)),0)</f>
        <v>0</v>
      </c>
      <c r="AT35" s="354">
        <f>_xlfn.IFNA(INDEX(Bowling_data!P$2:P$100,MATCH($C35,Bowling_data!$A$2:$A$100,0)),0)</f>
        <v>0</v>
      </c>
      <c r="AU35" s="354">
        <f>_xlfn.IFNA(INDEX(Bowling_data!Q$2:Q$100,MATCH($C35,Bowling_data!$A$2:$A$100,0)),0)</f>
        <v>0</v>
      </c>
      <c r="AV35" s="354">
        <f>_xlfn.IFNA(INDEX(Bowling_data!R$2:R$100,MATCH($C35,Bowling_data!$A$2:$A$100,0)),0)</f>
        <v>0</v>
      </c>
      <c r="AW35" s="354">
        <f>_xlfn.IFNA(INDEX(Bowling_data!S$2:S$100,MATCH($C35,Bowling_data!$A$2:$A$100,0)),0)</f>
        <v>0</v>
      </c>
      <c r="AX35" s="354">
        <f>_xlfn.IFNA(INDEX(Bowling_data!T$2:T$100,MATCH($C35,Bowling_data!$A$2:$A$100,0)),0)</f>
        <v>0</v>
      </c>
      <c r="AY35" s="354">
        <f>_xlfn.IFNA(INDEX(Bowling_data!U$2:U$100,MATCH($C35,Bowling_data!$A$2:$A$100,0)),0)</f>
        <v>0</v>
      </c>
      <c r="AZ35" s="354">
        <f>_xlfn.IFNA(INDEX(Bowling_data!V$2:V$100,MATCH($C35,Bowling_data!$A$2:$A$100,0)),0)</f>
        <v>0</v>
      </c>
      <c r="BA35" s="354">
        <f>_xlfn.IFNA(INDEX(Bowling_data!W$2:W$100,MATCH($C35,Bowling_data!$A$2:$A$100,0)),0)</f>
        <v>0</v>
      </c>
      <c r="BB35" s="354">
        <f>_xlfn.IFNA(INDEX(Bowling_data!X$2:X$100,MATCH($C35,Bowling_data!$A$2:$A$100,0)),0)</f>
        <v>0</v>
      </c>
      <c r="BC35" s="354">
        <f>_xlfn.IFNA(INDEX(Bowling_data!Y$2:Y$100,MATCH($C35,Bowling_data!$A$2:$A$100,0)),0)</f>
        <v>0</v>
      </c>
      <c r="BD35" s="354">
        <f>_xlfn.IFNA(INDEX(Bowling_data!Z$2:Z$100,MATCH($C35,Bowling_data!$A$2:$A$100,0)),0)</f>
        <v>0</v>
      </c>
      <c r="BE35" s="354">
        <f>_xlfn.IFNA(INDEX(Bowling_data!AA$2:AA$100,MATCH($C35,Bowling_data!$A$2:$A$100,0)),0)</f>
        <v>0</v>
      </c>
      <c r="BF35" s="353">
        <f>_xlfn.IFNA(INDEX(Fielding_data!B$2:B$100,MATCH($C35,Fielding_data!$A$2:$A$100,0)),0)</f>
        <v>0</v>
      </c>
      <c r="BG35" s="354">
        <f>_xlfn.IFNA(INDEX(Fielding_data!C$2:C$100,MATCH($C35,Fielding_data!$A$2:$A$100,0)),0)</f>
        <v>0</v>
      </c>
      <c r="BH35" s="354">
        <f>_xlfn.IFNA(INDEX(Fielding_data!D$2:D$100,MATCH($C35,Fielding_data!$A$2:$A$100,0)),0)</f>
        <v>0</v>
      </c>
      <c r="BI35" s="354">
        <f>_xlfn.IFNA(INDEX(Fielding_data!E$2:E$100,MATCH($C35,Fielding_data!$A$2:$A$100,0)),0)</f>
        <v>0</v>
      </c>
      <c r="BJ35" s="354">
        <f>_xlfn.IFNA(INDEX(Fielding_data!F$2:F$100,MATCH($C35,Fielding_data!$A$2:$A$100,0)),0)</f>
        <v>0</v>
      </c>
      <c r="BK35" s="354">
        <f>_xlfn.IFNA(INDEX(Fielding_data!G$2:G$100,MATCH($C35,Fielding_data!$A$2:$A$100,0)),0)</f>
        <v>0</v>
      </c>
      <c r="BL35" s="354">
        <f>_xlfn.IFNA(INDEX(Fielding_data!H$2:H$100,MATCH($C35,Fielding_data!$A$2:$A$100,0)),0)</f>
        <v>0</v>
      </c>
      <c r="BM35" s="354">
        <f>_xlfn.IFNA(INDEX(Fielding_data!I$2:I$100,MATCH($C35,Fielding_data!$A$2:$A$100,0)),0)</f>
        <v>0</v>
      </c>
      <c r="BN35" s="354">
        <f>_xlfn.IFNA(INDEX(Fielding_data!J$2:J$100,MATCH($C35,Fielding_data!$A$2:$A$100,0)),0)</f>
        <v>0</v>
      </c>
      <c r="BO35" s="354">
        <f>_xlfn.IFNA(INDEX(Fielding_data!K$2:K$100,MATCH($C35,Fielding_data!$A$2:$A$100,0)),0)</f>
        <v>0</v>
      </c>
      <c r="BP35" s="354">
        <f>_xlfn.IFNA(INDEX(Fielding_data!L$2:L$100,MATCH($C35,Fielding_data!$A$2:$A$100,0)),0)</f>
        <v>0</v>
      </c>
      <c r="BQ35" s="354">
        <f>_xlfn.IFNA(INDEX(Fielding_data!M$2:M$100,MATCH($C35,Fielding_data!$A$2:$A$100,0)),0)</f>
        <v>0</v>
      </c>
      <c r="BR35" s="354">
        <f>_xlfn.IFNA(INDEX(Fielding_data!N$2:N$100,MATCH($C35,Fielding_data!$A$2:$A$100,0)),0)</f>
        <v>0</v>
      </c>
      <c r="BS35" s="354">
        <f>_xlfn.IFNA(INDEX(Fielding_data!O$2:O$100,MATCH($C35,Fielding_data!$A$2:$A$100,0)),0)</f>
        <v>0</v>
      </c>
      <c r="BT35" s="354">
        <f>_xlfn.IFNA(INDEX(Fielding_data!P$2:P$100,MATCH($C35,Fielding_data!$A$2:$A$100,0)),0)</f>
        <v>0</v>
      </c>
      <c r="BU35" s="354">
        <f>_xlfn.IFNA(INDEX(Fielding_data!Q$2:Q$100,MATCH($C35,Fielding_data!$A$2:$A$100,0)),0)</f>
        <v>0</v>
      </c>
      <c r="BV35" s="354">
        <f>_xlfn.IFNA(INDEX(Fielding_data!R$2:R$100,MATCH($C35,Fielding_data!$A$2:$A$100,0)),0)</f>
        <v>0</v>
      </c>
      <c r="BW35" s="354">
        <f>_xlfn.IFNA(INDEX(Fielding_data!S$2:S$100,MATCH($C35,Fielding_data!$A$2:$A$100,0)),0)</f>
        <v>0</v>
      </c>
      <c r="BX35" s="354">
        <f>_xlfn.IFNA(INDEX(Fielding_data!T$2:T$100,MATCH($C35,Fielding_data!$A$2:$A$100,0)),0)</f>
        <v>0</v>
      </c>
      <c r="BY35" s="354">
        <f>_xlfn.IFNA(INDEX(Fielding_data!U$2:U$100,MATCH($C35,Fielding_data!$A$2:$A$100,0)),0)</f>
        <v>0</v>
      </c>
      <c r="BZ35" s="354">
        <f>_xlfn.IFNA(INDEX(Fielding_data!V$2:V$100,MATCH($C35,Fielding_data!$A$2:$A$100,0)),0)</f>
        <v>0</v>
      </c>
      <c r="CA35" s="354">
        <f>_xlfn.IFNA(INDEX(Fielding_data!W$2:W$100,MATCH($C35,Fielding_data!$A$2:$A$100,0)),0)</f>
        <v>0</v>
      </c>
      <c r="CB35" s="354">
        <f>_xlfn.IFNA(INDEX(Fielding_data!X$2:X$100,MATCH($C35,Fielding_data!$A$2:$A$100,0)),0)</f>
        <v>0</v>
      </c>
      <c r="CC35" s="354">
        <f>_xlfn.IFNA(INDEX(Fielding_data!Y$2:Y$100,MATCH($C35,Fielding_data!$A$2:$A$100,0)),0)</f>
        <v>0</v>
      </c>
      <c r="CD35" s="354">
        <f>_xlfn.IFNA(INDEX(Fielding_data!Z$2:Z$100,MATCH($C35,Fielding_data!$A$2:$A$100,0)),0)</f>
        <v>0</v>
      </c>
      <c r="CE35" s="354">
        <f>_xlfn.IFNA(INDEX(Fielding_data!AA$2:AA$100,MATCH($C35,Fielding_data!$A$2:$A$100,0)),0)</f>
        <v>0</v>
      </c>
      <c r="CF35" s="353">
        <f t="shared" si="30"/>
        <v>-13.6</v>
      </c>
      <c r="CG35" s="354">
        <f t="shared" si="31"/>
        <v>0</v>
      </c>
      <c r="CH35" s="354">
        <f t="shared" si="32"/>
        <v>0</v>
      </c>
      <c r="CI35" s="354">
        <f t="shared" si="33"/>
        <v>0</v>
      </c>
      <c r="CJ35" s="354">
        <f t="shared" si="34"/>
        <v>0</v>
      </c>
      <c r="CK35" s="354">
        <f t="shared" si="35"/>
        <v>0</v>
      </c>
      <c r="CL35" s="354">
        <f t="shared" si="36"/>
        <v>0</v>
      </c>
      <c r="CM35" s="354">
        <f t="shared" si="37"/>
        <v>0</v>
      </c>
      <c r="CN35" s="354">
        <f t="shared" si="38"/>
        <v>0</v>
      </c>
      <c r="CO35" s="354">
        <f t="shared" si="39"/>
        <v>0</v>
      </c>
      <c r="CP35" s="354">
        <f t="shared" si="40"/>
        <v>46.8</v>
      </c>
      <c r="CQ35" s="354">
        <f t="shared" si="41"/>
        <v>0</v>
      </c>
      <c r="CR35" s="354">
        <f t="shared" si="42"/>
        <v>0</v>
      </c>
      <c r="CS35" s="354">
        <f t="shared" si="43"/>
        <v>0</v>
      </c>
      <c r="CT35" s="354">
        <f t="shared" si="44"/>
        <v>0</v>
      </c>
      <c r="CU35" s="354">
        <f t="shared" si="45"/>
        <v>-4</v>
      </c>
      <c r="CV35" s="354">
        <f t="shared" si="46"/>
        <v>0</v>
      </c>
      <c r="CW35" s="354">
        <f t="shared" si="47"/>
        <v>0</v>
      </c>
      <c r="CX35" s="354">
        <f t="shared" si="48"/>
        <v>0</v>
      </c>
      <c r="CY35" s="354">
        <f t="shared" si="49"/>
        <v>0</v>
      </c>
      <c r="CZ35" s="354">
        <f t="shared" si="50"/>
        <v>0</v>
      </c>
      <c r="DA35" s="354">
        <f t="shared" si="51"/>
        <v>0</v>
      </c>
      <c r="DB35" s="354">
        <f t="shared" si="52"/>
        <v>0</v>
      </c>
      <c r="DC35" s="354">
        <f t="shared" si="53"/>
        <v>0</v>
      </c>
      <c r="DD35" s="354">
        <f t="shared" si="54"/>
        <v>0</v>
      </c>
      <c r="DE35" s="355">
        <f t="shared" si="55"/>
        <v>0</v>
      </c>
      <c r="DF35" s="353">
        <f t="shared" si="56"/>
        <v>-13.6</v>
      </c>
      <c r="DG35" s="354">
        <f t="shared" ref="DG35:DH35" si="137">+DF35+CG35</f>
        <v>-13.6</v>
      </c>
      <c r="DH35" s="354">
        <f t="shared" si="137"/>
        <v>-13.6</v>
      </c>
      <c r="DI35" s="354">
        <f t="shared" si="58"/>
        <v>-13.6</v>
      </c>
      <c r="DJ35" s="354">
        <f t="shared" si="59"/>
        <v>-13.6</v>
      </c>
      <c r="DK35" s="354">
        <f t="shared" si="60"/>
        <v>-13.6</v>
      </c>
      <c r="DL35" s="354">
        <f t="shared" si="61"/>
        <v>-13.6</v>
      </c>
      <c r="DM35" s="354">
        <f t="shared" si="62"/>
        <v>-13.6</v>
      </c>
      <c r="DN35" s="354">
        <f t="shared" si="63"/>
        <v>-13.6</v>
      </c>
      <c r="DO35" s="354">
        <f t="shared" si="64"/>
        <v>-13.6</v>
      </c>
      <c r="DP35" s="354">
        <f t="shared" si="65"/>
        <v>33.199999999999996</v>
      </c>
      <c r="DQ35" s="354">
        <f t="shared" si="66"/>
        <v>33.199999999999996</v>
      </c>
      <c r="DR35" s="354">
        <f t="shared" si="67"/>
        <v>33.199999999999996</v>
      </c>
      <c r="DS35" s="354">
        <f t="shared" si="68"/>
        <v>33.199999999999996</v>
      </c>
      <c r="DT35" s="354">
        <f t="shared" si="69"/>
        <v>33.199999999999996</v>
      </c>
      <c r="DU35" s="354">
        <f t="shared" si="70"/>
        <v>29.199999999999996</v>
      </c>
      <c r="DV35" s="354">
        <f t="shared" si="71"/>
        <v>29.199999999999996</v>
      </c>
      <c r="DW35" s="354">
        <f t="shared" si="72"/>
        <v>29.199999999999996</v>
      </c>
      <c r="DX35" s="354">
        <f t="shared" si="73"/>
        <v>29.199999999999996</v>
      </c>
      <c r="DY35" s="354">
        <f t="shared" si="74"/>
        <v>29.199999999999996</v>
      </c>
      <c r="DZ35" s="354">
        <f t="shared" si="75"/>
        <v>29.199999999999996</v>
      </c>
      <c r="EA35" s="354">
        <f t="shared" si="76"/>
        <v>29.199999999999996</v>
      </c>
      <c r="EB35" s="354">
        <f t="shared" si="77"/>
        <v>29.199999999999996</v>
      </c>
      <c r="EC35" s="354">
        <f t="shared" si="78"/>
        <v>29.199999999999996</v>
      </c>
      <c r="ED35" s="354">
        <f t="shared" si="79"/>
        <v>29.199999999999996</v>
      </c>
      <c r="EE35" s="355">
        <f t="shared" si="80"/>
        <v>29.199999999999996</v>
      </c>
      <c r="EF35" s="364">
        <f t="shared" si="81"/>
        <v>48</v>
      </c>
      <c r="EG35" s="365">
        <f t="shared" si="82"/>
        <v>48</v>
      </c>
      <c r="EH35" s="365">
        <f t="shared" si="83"/>
        <v>48</v>
      </c>
      <c r="EI35" s="365">
        <f t="shared" si="84"/>
        <v>48</v>
      </c>
      <c r="EJ35" s="365">
        <f t="shared" si="85"/>
        <v>48</v>
      </c>
      <c r="EK35" s="365">
        <f t="shared" si="86"/>
        <v>47</v>
      </c>
      <c r="EL35" s="365">
        <f t="shared" si="87"/>
        <v>47</v>
      </c>
      <c r="EM35" s="365">
        <f t="shared" si="88"/>
        <v>47</v>
      </c>
      <c r="EN35" s="365">
        <f t="shared" si="89"/>
        <v>47</v>
      </c>
      <c r="EO35" s="365">
        <f t="shared" si="90"/>
        <v>47</v>
      </c>
      <c r="EP35" s="365">
        <f t="shared" si="91"/>
        <v>23</v>
      </c>
      <c r="EQ35" s="365">
        <f t="shared" si="92"/>
        <v>23</v>
      </c>
      <c r="ER35" s="365">
        <f t="shared" si="93"/>
        <v>24</v>
      </c>
      <c r="ES35" s="365">
        <f t="shared" si="94"/>
        <v>24</v>
      </c>
      <c r="ET35" s="365">
        <f t="shared" si="95"/>
        <v>25</v>
      </c>
      <c r="EU35" s="365">
        <f t="shared" si="96"/>
        <v>26</v>
      </c>
      <c r="EV35" s="365">
        <f t="shared" si="97"/>
        <v>27</v>
      </c>
      <c r="EW35" s="365">
        <f t="shared" si="98"/>
        <v>28</v>
      </c>
      <c r="EX35" s="365">
        <f t="shared" si="99"/>
        <v>28</v>
      </c>
      <c r="EY35" s="365">
        <f t="shared" si="100"/>
        <v>28</v>
      </c>
      <c r="EZ35" s="365">
        <f t="shared" si="101"/>
        <v>28</v>
      </c>
      <c r="FA35" s="365">
        <f t="shared" si="102"/>
        <v>29</v>
      </c>
      <c r="FB35" s="365">
        <f t="shared" si="103"/>
        <v>29</v>
      </c>
      <c r="FC35" s="365">
        <f t="shared" si="104"/>
        <v>32</v>
      </c>
      <c r="FD35" s="365">
        <f t="shared" si="105"/>
        <v>33</v>
      </c>
      <c r="FE35" s="366">
        <f t="shared" si="106"/>
        <v>33</v>
      </c>
    </row>
    <row r="36" spans="1:161" x14ac:dyDescent="0.2">
      <c r="A36" s="119"/>
      <c r="B36" s="157">
        <f t="shared" si="29"/>
        <v>34</v>
      </c>
      <c r="C36" s="158" t="str">
        <f>'Club Champion'!C37</f>
        <v>PAUL, Canyon</v>
      </c>
      <c r="D36" s="159" t="str">
        <f>'Club Champion'!D37</f>
        <v>(ZIM)</v>
      </c>
      <c r="E36" s="359">
        <f>IF(ISNA(VLOOKUP($C36,Batting!$B$2:$M$85,3,FALSE)),0,(VLOOKUP($C36,Batting!$B$2:$M$85,3,FALSE)))</f>
        <v>2</v>
      </c>
      <c r="F36" s="364">
        <f>INDEX(Batting_data!B$2:B$100,MATCH($C36,Batting_data!$A$2:$A$100,0))</f>
        <v>-4</v>
      </c>
      <c r="G36" s="365">
        <f>INDEX(Batting_data!C$2:C$100,MATCH($C36,Batting_data!$A$2:$A$100,0))</f>
        <v>0</v>
      </c>
      <c r="H36" s="365">
        <f>INDEX(Batting_data!D$2:D$100,MATCH($C36,Batting_data!$A$2:$A$100,0))</f>
        <v>-3</v>
      </c>
      <c r="I36" s="365">
        <f>INDEX(Batting_data!E$2:E$100,MATCH($C36,Batting_data!$A$2:$A$100,0))</f>
        <v>0</v>
      </c>
      <c r="J36" s="365">
        <f>INDEX(Batting_data!F$2:F$100,MATCH($C36,Batting_data!$A$2:$A$100,0))</f>
        <v>0</v>
      </c>
      <c r="K36" s="365">
        <f>INDEX(Batting_data!G$2:G$100,MATCH($C36,Batting_data!$A$2:$A$100,0))</f>
        <v>0</v>
      </c>
      <c r="L36" s="365">
        <f>INDEX(Batting_data!H$2:H$100,MATCH($C36,Batting_data!$A$2:$A$100,0))</f>
        <v>0</v>
      </c>
      <c r="M36" s="365">
        <f>INDEX(Batting_data!I$2:I$100,MATCH($C36,Batting_data!$A$2:$A$100,0))</f>
        <v>0</v>
      </c>
      <c r="N36" s="365">
        <f>INDEX(Batting_data!J$2:J$100,MATCH($C36,Batting_data!$A$2:$A$100,0))</f>
        <v>0</v>
      </c>
      <c r="O36" s="365">
        <f>INDEX(Batting_data!K$2:K$100,MATCH($C36,Batting_data!$A$2:$A$100,0))</f>
        <v>0</v>
      </c>
      <c r="P36" s="365">
        <f>INDEX(Batting_data!L$2:L$100,MATCH($C36,Batting_data!$A$2:$A$100,0))</f>
        <v>0</v>
      </c>
      <c r="Q36" s="365">
        <f>INDEX(Batting_data!M$2:M$100,MATCH($C36,Batting_data!$A$2:$A$100,0))</f>
        <v>0</v>
      </c>
      <c r="R36" s="365">
        <f>INDEX(Batting_data!N$2:N$100,MATCH($C36,Batting_data!$A$2:$A$100,0))</f>
        <v>0</v>
      </c>
      <c r="S36" s="365">
        <f>INDEX(Batting_data!O$2:O$100,MATCH($C36,Batting_data!$A$2:$A$100,0))</f>
        <v>0</v>
      </c>
      <c r="T36" s="365">
        <f>INDEX(Batting_data!P$2:P$100,MATCH($C36,Batting_data!$A$2:$A$100,0))</f>
        <v>0</v>
      </c>
      <c r="U36" s="365">
        <f>INDEX(Batting_data!Q$2:Q$100,MATCH($C36,Batting_data!$A$2:$A$100,0))</f>
        <v>0</v>
      </c>
      <c r="V36" s="365">
        <f>INDEX(Batting_data!R$2:R$100,MATCH($C36,Batting_data!$A$2:$A$100,0))</f>
        <v>0</v>
      </c>
      <c r="W36" s="365">
        <f>INDEX(Batting_data!S$2:S$100,MATCH($C36,Batting_data!$A$2:$A$100,0))</f>
        <v>0</v>
      </c>
      <c r="X36" s="365">
        <f>INDEX(Batting_data!T$2:T$100,MATCH($C36,Batting_data!$A$2:$A$100,0))</f>
        <v>0</v>
      </c>
      <c r="Y36" s="365">
        <f>INDEX(Batting_data!U$2:U$100,MATCH($C36,Batting_data!$A$2:$A$100,0))</f>
        <v>0</v>
      </c>
      <c r="Z36" s="365">
        <f>INDEX(Batting_data!V$2:V$100,MATCH($C36,Batting_data!$A$2:$A$100,0))</f>
        <v>0</v>
      </c>
      <c r="AA36" s="365">
        <f>INDEX(Batting_data!W$2:W$100,MATCH($C36,Batting_data!$A$2:$A$100,0))</f>
        <v>0</v>
      </c>
      <c r="AB36" s="365">
        <f>INDEX(Batting_data!X$2:X$100,MATCH($C36,Batting_data!$A$2:$A$100,0))</f>
        <v>0</v>
      </c>
      <c r="AC36" s="365">
        <f>INDEX(Batting_data!Y$2:Y$100,MATCH($C36,Batting_data!$A$2:$A$100,0))</f>
        <v>0</v>
      </c>
      <c r="AD36" s="365">
        <f>INDEX(Batting_data!Z$2:Z$100,MATCH($C36,Batting_data!$A$2:$A$100,0))</f>
        <v>0</v>
      </c>
      <c r="AE36" s="366">
        <f>INDEX(Batting_data!AA$2:AA$100,MATCH($C36,Batting_data!$A$2:$A$100,0))</f>
        <v>0</v>
      </c>
      <c r="AF36" s="353">
        <f>_xlfn.IFNA(INDEX(Bowling_data!B$2:B$100,MATCH($C36,Bowling_data!$A$2:$A$100,0)),0)</f>
        <v>36</v>
      </c>
      <c r="AG36" s="354">
        <f>_xlfn.IFNA(INDEX(Bowling_data!C$2:C$100,MATCH($C36,Bowling_data!$A$2:$A$100,0)),0)</f>
        <v>0</v>
      </c>
      <c r="AH36" s="354">
        <f>_xlfn.IFNA(INDEX(Bowling_data!D$2:D$100,MATCH($C36,Bowling_data!$A$2:$A$100,0)),0)</f>
        <v>0</v>
      </c>
      <c r="AI36" s="354">
        <f>_xlfn.IFNA(INDEX(Bowling_data!E$2:E$100,MATCH($C36,Bowling_data!$A$2:$A$100,0)),0)</f>
        <v>0</v>
      </c>
      <c r="AJ36" s="354">
        <f>_xlfn.IFNA(INDEX(Bowling_data!F$2:F$100,MATCH($C36,Bowling_data!$A$2:$A$100,0)),0)</f>
        <v>0</v>
      </c>
      <c r="AK36" s="354">
        <f>_xlfn.IFNA(INDEX(Bowling_data!G$2:G$100,MATCH($C36,Bowling_data!$A$2:$A$100,0)),0)</f>
        <v>0</v>
      </c>
      <c r="AL36" s="354">
        <f>_xlfn.IFNA(INDEX(Bowling_data!H$2:H$100,MATCH($C36,Bowling_data!$A$2:$A$100,0)),0)</f>
        <v>0</v>
      </c>
      <c r="AM36" s="354">
        <f>_xlfn.IFNA(INDEX(Bowling_data!I$2:I$100,MATCH($C36,Bowling_data!$A$2:$A$100,0)),0)</f>
        <v>0</v>
      </c>
      <c r="AN36" s="354">
        <f>_xlfn.IFNA(INDEX(Bowling_data!J$2:J$100,MATCH($C36,Bowling_data!$A$2:$A$100,0)),0)</f>
        <v>0</v>
      </c>
      <c r="AO36" s="354">
        <f>_xlfn.IFNA(INDEX(Bowling_data!K$2:K$100,MATCH($C36,Bowling_data!$A$2:$A$100,0)),0)</f>
        <v>0</v>
      </c>
      <c r="AP36" s="354">
        <f>_xlfn.IFNA(INDEX(Bowling_data!L$2:L$100,MATCH($C36,Bowling_data!$A$2:$A$100,0)),0)</f>
        <v>0</v>
      </c>
      <c r="AQ36" s="354">
        <f>_xlfn.IFNA(INDEX(Bowling_data!M$2:M$100,MATCH($C36,Bowling_data!$A$2:$A$100,0)),0)</f>
        <v>0</v>
      </c>
      <c r="AR36" s="354">
        <f>_xlfn.IFNA(INDEX(Bowling_data!N$2:N$100,MATCH($C36,Bowling_data!$A$2:$A$100,0)),0)</f>
        <v>0</v>
      </c>
      <c r="AS36" s="354">
        <f>_xlfn.IFNA(INDEX(Bowling_data!O$2:O$100,MATCH($C36,Bowling_data!$A$2:$A$100,0)),0)</f>
        <v>0</v>
      </c>
      <c r="AT36" s="354">
        <f>_xlfn.IFNA(INDEX(Bowling_data!P$2:P$100,MATCH($C36,Bowling_data!$A$2:$A$100,0)),0)</f>
        <v>0</v>
      </c>
      <c r="AU36" s="354">
        <f>_xlfn.IFNA(INDEX(Bowling_data!Q$2:Q$100,MATCH($C36,Bowling_data!$A$2:$A$100,0)),0)</f>
        <v>0</v>
      </c>
      <c r="AV36" s="354">
        <f>_xlfn.IFNA(INDEX(Bowling_data!R$2:R$100,MATCH($C36,Bowling_data!$A$2:$A$100,0)),0)</f>
        <v>0</v>
      </c>
      <c r="AW36" s="354">
        <f>_xlfn.IFNA(INDEX(Bowling_data!S$2:S$100,MATCH($C36,Bowling_data!$A$2:$A$100,0)),0)</f>
        <v>0</v>
      </c>
      <c r="AX36" s="354">
        <f>_xlfn.IFNA(INDEX(Bowling_data!T$2:T$100,MATCH($C36,Bowling_data!$A$2:$A$100,0)),0)</f>
        <v>0</v>
      </c>
      <c r="AY36" s="354">
        <f>_xlfn.IFNA(INDEX(Bowling_data!U$2:U$100,MATCH($C36,Bowling_data!$A$2:$A$100,0)),0)</f>
        <v>0</v>
      </c>
      <c r="AZ36" s="354">
        <f>_xlfn.IFNA(INDEX(Bowling_data!V$2:V$100,MATCH($C36,Bowling_data!$A$2:$A$100,0)),0)</f>
        <v>0</v>
      </c>
      <c r="BA36" s="354">
        <f>_xlfn.IFNA(INDEX(Bowling_data!W$2:W$100,MATCH($C36,Bowling_data!$A$2:$A$100,0)),0)</f>
        <v>0</v>
      </c>
      <c r="BB36" s="354">
        <f>_xlfn.IFNA(INDEX(Bowling_data!X$2:X$100,MATCH($C36,Bowling_data!$A$2:$A$100,0)),0)</f>
        <v>0</v>
      </c>
      <c r="BC36" s="354">
        <f>_xlfn.IFNA(INDEX(Bowling_data!Y$2:Y$100,MATCH($C36,Bowling_data!$A$2:$A$100,0)),0)</f>
        <v>0</v>
      </c>
      <c r="BD36" s="354">
        <f>_xlfn.IFNA(INDEX(Bowling_data!Z$2:Z$100,MATCH($C36,Bowling_data!$A$2:$A$100,0)),0)</f>
        <v>0</v>
      </c>
      <c r="BE36" s="354">
        <f>_xlfn.IFNA(INDEX(Bowling_data!AA$2:AA$100,MATCH($C36,Bowling_data!$A$2:$A$100,0)),0)</f>
        <v>0</v>
      </c>
      <c r="BF36" s="353">
        <f>_xlfn.IFNA(INDEX(Fielding_data!B$2:B$100,MATCH($C36,Fielding_data!$A$2:$A$100,0)),0)</f>
        <v>0</v>
      </c>
      <c r="BG36" s="354">
        <f>_xlfn.IFNA(INDEX(Fielding_data!C$2:C$100,MATCH($C36,Fielding_data!$A$2:$A$100,0)),0)</f>
        <v>0</v>
      </c>
      <c r="BH36" s="354">
        <f>_xlfn.IFNA(INDEX(Fielding_data!D$2:D$100,MATCH($C36,Fielding_data!$A$2:$A$100,0)),0)</f>
        <v>0</v>
      </c>
      <c r="BI36" s="354">
        <f>_xlfn.IFNA(INDEX(Fielding_data!E$2:E$100,MATCH($C36,Fielding_data!$A$2:$A$100,0)),0)</f>
        <v>0</v>
      </c>
      <c r="BJ36" s="354">
        <f>_xlfn.IFNA(INDEX(Fielding_data!F$2:F$100,MATCH($C36,Fielding_data!$A$2:$A$100,0)),0)</f>
        <v>0</v>
      </c>
      <c r="BK36" s="354">
        <f>_xlfn.IFNA(INDEX(Fielding_data!G$2:G$100,MATCH($C36,Fielding_data!$A$2:$A$100,0)),0)</f>
        <v>0</v>
      </c>
      <c r="BL36" s="354">
        <f>_xlfn.IFNA(INDEX(Fielding_data!H$2:H$100,MATCH($C36,Fielding_data!$A$2:$A$100,0)),0)</f>
        <v>0</v>
      </c>
      <c r="BM36" s="354">
        <f>_xlfn.IFNA(INDEX(Fielding_data!I$2:I$100,MATCH($C36,Fielding_data!$A$2:$A$100,0)),0)</f>
        <v>0</v>
      </c>
      <c r="BN36" s="354">
        <f>_xlfn.IFNA(INDEX(Fielding_data!J$2:J$100,MATCH($C36,Fielding_data!$A$2:$A$100,0)),0)</f>
        <v>0</v>
      </c>
      <c r="BO36" s="354">
        <f>_xlfn.IFNA(INDEX(Fielding_data!K$2:K$100,MATCH($C36,Fielding_data!$A$2:$A$100,0)),0)</f>
        <v>0</v>
      </c>
      <c r="BP36" s="354">
        <f>_xlfn.IFNA(INDEX(Fielding_data!L$2:L$100,MATCH($C36,Fielding_data!$A$2:$A$100,0)),0)</f>
        <v>0</v>
      </c>
      <c r="BQ36" s="354">
        <f>_xlfn.IFNA(INDEX(Fielding_data!M$2:M$100,MATCH($C36,Fielding_data!$A$2:$A$100,0)),0)</f>
        <v>0</v>
      </c>
      <c r="BR36" s="354">
        <f>_xlfn.IFNA(INDEX(Fielding_data!N$2:N$100,MATCH($C36,Fielding_data!$A$2:$A$100,0)),0)</f>
        <v>0</v>
      </c>
      <c r="BS36" s="354">
        <f>_xlfn.IFNA(INDEX(Fielding_data!O$2:O$100,MATCH($C36,Fielding_data!$A$2:$A$100,0)),0)</f>
        <v>0</v>
      </c>
      <c r="BT36" s="354">
        <f>_xlfn.IFNA(INDEX(Fielding_data!P$2:P$100,MATCH($C36,Fielding_data!$A$2:$A$100,0)),0)</f>
        <v>0</v>
      </c>
      <c r="BU36" s="354">
        <f>_xlfn.IFNA(INDEX(Fielding_data!Q$2:Q$100,MATCH($C36,Fielding_data!$A$2:$A$100,0)),0)</f>
        <v>0</v>
      </c>
      <c r="BV36" s="354">
        <f>_xlfn.IFNA(INDEX(Fielding_data!R$2:R$100,MATCH($C36,Fielding_data!$A$2:$A$100,0)),0)</f>
        <v>0</v>
      </c>
      <c r="BW36" s="354">
        <f>_xlfn.IFNA(INDEX(Fielding_data!S$2:S$100,MATCH($C36,Fielding_data!$A$2:$A$100,0)),0)</f>
        <v>0</v>
      </c>
      <c r="BX36" s="354">
        <f>_xlfn.IFNA(INDEX(Fielding_data!T$2:T$100,MATCH($C36,Fielding_data!$A$2:$A$100,0)),0)</f>
        <v>0</v>
      </c>
      <c r="BY36" s="354">
        <f>_xlfn.IFNA(INDEX(Fielding_data!U$2:U$100,MATCH($C36,Fielding_data!$A$2:$A$100,0)),0)</f>
        <v>0</v>
      </c>
      <c r="BZ36" s="354">
        <f>_xlfn.IFNA(INDEX(Fielding_data!V$2:V$100,MATCH($C36,Fielding_data!$A$2:$A$100,0)),0)</f>
        <v>0</v>
      </c>
      <c r="CA36" s="354">
        <f>_xlfn.IFNA(INDEX(Fielding_data!W$2:W$100,MATCH($C36,Fielding_data!$A$2:$A$100,0)),0)</f>
        <v>0</v>
      </c>
      <c r="CB36" s="354">
        <f>_xlfn.IFNA(INDEX(Fielding_data!X$2:X$100,MATCH($C36,Fielding_data!$A$2:$A$100,0)),0)</f>
        <v>0</v>
      </c>
      <c r="CC36" s="354">
        <f>_xlfn.IFNA(INDEX(Fielding_data!Y$2:Y$100,MATCH($C36,Fielding_data!$A$2:$A$100,0)),0)</f>
        <v>0</v>
      </c>
      <c r="CD36" s="354">
        <f>_xlfn.IFNA(INDEX(Fielding_data!Z$2:Z$100,MATCH($C36,Fielding_data!$A$2:$A$100,0)),0)</f>
        <v>0</v>
      </c>
      <c r="CE36" s="354">
        <f>_xlfn.IFNA(INDEX(Fielding_data!AA$2:AA$100,MATCH($C36,Fielding_data!$A$2:$A$100,0)),0)</f>
        <v>0</v>
      </c>
      <c r="CF36" s="353">
        <f t="shared" si="30"/>
        <v>32</v>
      </c>
      <c r="CG36" s="354">
        <f t="shared" si="31"/>
        <v>0</v>
      </c>
      <c r="CH36" s="354">
        <f t="shared" si="32"/>
        <v>-3</v>
      </c>
      <c r="CI36" s="354">
        <f t="shared" si="33"/>
        <v>0</v>
      </c>
      <c r="CJ36" s="354">
        <f t="shared" si="34"/>
        <v>0</v>
      </c>
      <c r="CK36" s="354">
        <f t="shared" si="35"/>
        <v>0</v>
      </c>
      <c r="CL36" s="354">
        <f t="shared" si="36"/>
        <v>0</v>
      </c>
      <c r="CM36" s="354">
        <f t="shared" si="37"/>
        <v>0</v>
      </c>
      <c r="CN36" s="354">
        <f t="shared" si="38"/>
        <v>0</v>
      </c>
      <c r="CO36" s="354">
        <f t="shared" si="39"/>
        <v>0</v>
      </c>
      <c r="CP36" s="354">
        <f t="shared" si="40"/>
        <v>0</v>
      </c>
      <c r="CQ36" s="354">
        <f t="shared" si="41"/>
        <v>0</v>
      </c>
      <c r="CR36" s="354">
        <f t="shared" si="42"/>
        <v>0</v>
      </c>
      <c r="CS36" s="354">
        <f t="shared" si="43"/>
        <v>0</v>
      </c>
      <c r="CT36" s="354">
        <f t="shared" si="44"/>
        <v>0</v>
      </c>
      <c r="CU36" s="354">
        <f t="shared" si="45"/>
        <v>0</v>
      </c>
      <c r="CV36" s="354">
        <f t="shared" si="46"/>
        <v>0</v>
      </c>
      <c r="CW36" s="354">
        <f t="shared" si="47"/>
        <v>0</v>
      </c>
      <c r="CX36" s="354">
        <f t="shared" si="48"/>
        <v>0</v>
      </c>
      <c r="CY36" s="354">
        <f t="shared" si="49"/>
        <v>0</v>
      </c>
      <c r="CZ36" s="354">
        <f t="shared" si="50"/>
        <v>0</v>
      </c>
      <c r="DA36" s="354">
        <f t="shared" si="51"/>
        <v>0</v>
      </c>
      <c r="DB36" s="354">
        <f t="shared" si="52"/>
        <v>0</v>
      </c>
      <c r="DC36" s="354">
        <f t="shared" si="53"/>
        <v>0</v>
      </c>
      <c r="DD36" s="354">
        <f t="shared" si="54"/>
        <v>0</v>
      </c>
      <c r="DE36" s="355">
        <f t="shared" si="55"/>
        <v>0</v>
      </c>
      <c r="DF36" s="353">
        <f t="shared" si="56"/>
        <v>32</v>
      </c>
      <c r="DG36" s="354">
        <f t="shared" ref="DG36:DH36" si="138">+DF36+CG36</f>
        <v>32</v>
      </c>
      <c r="DH36" s="354">
        <f t="shared" si="138"/>
        <v>29</v>
      </c>
      <c r="DI36" s="354">
        <f t="shared" si="58"/>
        <v>29</v>
      </c>
      <c r="DJ36" s="354">
        <f t="shared" si="59"/>
        <v>29</v>
      </c>
      <c r="DK36" s="354">
        <f t="shared" si="60"/>
        <v>29</v>
      </c>
      <c r="DL36" s="354">
        <f t="shared" si="61"/>
        <v>29</v>
      </c>
      <c r="DM36" s="354">
        <f t="shared" si="62"/>
        <v>29</v>
      </c>
      <c r="DN36" s="354">
        <f t="shared" si="63"/>
        <v>29</v>
      </c>
      <c r="DO36" s="354">
        <f t="shared" si="64"/>
        <v>29</v>
      </c>
      <c r="DP36" s="354">
        <f t="shared" si="65"/>
        <v>29</v>
      </c>
      <c r="DQ36" s="354">
        <f t="shared" si="66"/>
        <v>29</v>
      </c>
      <c r="DR36" s="354">
        <f t="shared" si="67"/>
        <v>29</v>
      </c>
      <c r="DS36" s="354">
        <f t="shared" si="68"/>
        <v>29</v>
      </c>
      <c r="DT36" s="354">
        <f t="shared" si="69"/>
        <v>29</v>
      </c>
      <c r="DU36" s="354">
        <f t="shared" si="70"/>
        <v>29</v>
      </c>
      <c r="DV36" s="354">
        <f t="shared" si="71"/>
        <v>29</v>
      </c>
      <c r="DW36" s="354">
        <f t="shared" si="72"/>
        <v>29</v>
      </c>
      <c r="DX36" s="354">
        <f t="shared" si="73"/>
        <v>29</v>
      </c>
      <c r="DY36" s="354">
        <f t="shared" si="74"/>
        <v>29</v>
      </c>
      <c r="DZ36" s="354">
        <f t="shared" si="75"/>
        <v>29</v>
      </c>
      <c r="EA36" s="354">
        <f t="shared" si="76"/>
        <v>29</v>
      </c>
      <c r="EB36" s="354">
        <f t="shared" si="77"/>
        <v>29</v>
      </c>
      <c r="EC36" s="354">
        <f t="shared" si="78"/>
        <v>29</v>
      </c>
      <c r="ED36" s="354">
        <f t="shared" si="79"/>
        <v>29</v>
      </c>
      <c r="EE36" s="355">
        <f t="shared" si="80"/>
        <v>29</v>
      </c>
      <c r="EF36" s="364">
        <f t="shared" si="81"/>
        <v>6</v>
      </c>
      <c r="EG36" s="365">
        <f t="shared" si="82"/>
        <v>10</v>
      </c>
      <c r="EH36" s="365">
        <f t="shared" si="83"/>
        <v>14</v>
      </c>
      <c r="EI36" s="365">
        <f t="shared" si="84"/>
        <v>16</v>
      </c>
      <c r="EJ36" s="365">
        <f t="shared" si="85"/>
        <v>17</v>
      </c>
      <c r="EK36" s="365">
        <f t="shared" si="86"/>
        <v>18</v>
      </c>
      <c r="EL36" s="365">
        <f t="shared" si="87"/>
        <v>20</v>
      </c>
      <c r="EM36" s="365">
        <f t="shared" si="88"/>
        <v>21</v>
      </c>
      <c r="EN36" s="365">
        <f t="shared" si="89"/>
        <v>21</v>
      </c>
      <c r="EO36" s="365">
        <f t="shared" si="90"/>
        <v>23</v>
      </c>
      <c r="EP36" s="365">
        <f t="shared" si="91"/>
        <v>24</v>
      </c>
      <c r="EQ36" s="365">
        <f t="shared" si="92"/>
        <v>25</v>
      </c>
      <c r="ER36" s="365">
        <f t="shared" si="93"/>
        <v>26</v>
      </c>
      <c r="ES36" s="365">
        <f t="shared" si="94"/>
        <v>26</v>
      </c>
      <c r="ET36" s="365">
        <f t="shared" si="95"/>
        <v>26</v>
      </c>
      <c r="EU36" s="365">
        <f t="shared" si="96"/>
        <v>27</v>
      </c>
      <c r="EV36" s="365">
        <f t="shared" si="97"/>
        <v>28</v>
      </c>
      <c r="EW36" s="365">
        <f t="shared" si="98"/>
        <v>29</v>
      </c>
      <c r="EX36" s="365">
        <f t="shared" si="99"/>
        <v>29</v>
      </c>
      <c r="EY36" s="365">
        <f t="shared" si="100"/>
        <v>29</v>
      </c>
      <c r="EZ36" s="365">
        <f t="shared" si="101"/>
        <v>29</v>
      </c>
      <c r="FA36" s="365">
        <f t="shared" si="102"/>
        <v>30</v>
      </c>
      <c r="FB36" s="365">
        <f t="shared" si="103"/>
        <v>30</v>
      </c>
      <c r="FC36" s="365">
        <f t="shared" si="104"/>
        <v>33</v>
      </c>
      <c r="FD36" s="365">
        <f t="shared" si="105"/>
        <v>34</v>
      </c>
      <c r="FE36" s="366">
        <f t="shared" si="106"/>
        <v>34</v>
      </c>
    </row>
    <row r="37" spans="1:161" x14ac:dyDescent="0.2">
      <c r="A37" s="119"/>
      <c r="B37" s="157">
        <f t="shared" si="29"/>
        <v>35</v>
      </c>
      <c r="C37" s="158" t="str">
        <f>'Club Champion'!C38</f>
        <v>PHELAN, Jack</v>
      </c>
      <c r="D37" s="159" t="str">
        <f>'Club Champion'!D38</f>
        <v>(NZ)</v>
      </c>
      <c r="E37" s="359">
        <f>IF(ISNA(VLOOKUP($C37,Batting!$B$2:$M$85,3,FALSE)),0,(VLOOKUP($C37,Batting!$B$2:$M$85,3,FALSE)))</f>
        <v>4</v>
      </c>
      <c r="F37" s="364">
        <f>INDEX(Batting_data!B$2:B$100,MATCH($C37,Batting_data!$A$2:$A$100,0))</f>
        <v>0</v>
      </c>
      <c r="G37" s="365">
        <f>INDEX(Batting_data!C$2:C$100,MATCH($C37,Batting_data!$A$2:$A$100,0))</f>
        <v>0</v>
      </c>
      <c r="H37" s="365">
        <f>INDEX(Batting_data!D$2:D$100,MATCH($C37,Batting_data!$A$2:$A$100,0))</f>
        <v>9</v>
      </c>
      <c r="I37" s="365">
        <f>INDEX(Batting_data!E$2:E$100,MATCH($C37,Batting_data!$A$2:$A$100,0))</f>
        <v>0</v>
      </c>
      <c r="J37" s="365">
        <f>INDEX(Batting_data!F$2:F$100,MATCH($C37,Batting_data!$A$2:$A$100,0))</f>
        <v>-6</v>
      </c>
      <c r="K37" s="365">
        <f>INDEX(Batting_data!G$2:G$100,MATCH($C37,Batting_data!$A$2:$A$100,0))</f>
        <v>0</v>
      </c>
      <c r="L37" s="365">
        <f>INDEX(Batting_data!H$2:H$100,MATCH($C37,Batting_data!$A$2:$A$100,0))</f>
        <v>0</v>
      </c>
      <c r="M37" s="365">
        <f>INDEX(Batting_data!I$2:I$100,MATCH($C37,Batting_data!$A$2:$A$100,0))</f>
        <v>-7</v>
      </c>
      <c r="N37" s="365">
        <f>INDEX(Batting_data!J$2:J$100,MATCH($C37,Batting_data!$A$2:$A$100,0))</f>
        <v>20</v>
      </c>
      <c r="O37" s="365">
        <f>INDEX(Batting_data!K$2:K$100,MATCH($C37,Batting_data!$A$2:$A$100,0))</f>
        <v>0</v>
      </c>
      <c r="P37" s="365">
        <f>INDEX(Batting_data!L$2:L$100,MATCH($C37,Batting_data!$A$2:$A$100,0))</f>
        <v>0</v>
      </c>
      <c r="Q37" s="365">
        <f>INDEX(Batting_data!M$2:M$100,MATCH($C37,Batting_data!$A$2:$A$100,0))</f>
        <v>0</v>
      </c>
      <c r="R37" s="365">
        <f>INDEX(Batting_data!N$2:N$100,MATCH($C37,Batting_data!$A$2:$A$100,0))</f>
        <v>0</v>
      </c>
      <c r="S37" s="365">
        <f>INDEX(Batting_data!O$2:O$100,MATCH($C37,Batting_data!$A$2:$A$100,0))</f>
        <v>0</v>
      </c>
      <c r="T37" s="365">
        <f>INDEX(Batting_data!P$2:P$100,MATCH($C37,Batting_data!$A$2:$A$100,0))</f>
        <v>0</v>
      </c>
      <c r="U37" s="365">
        <f>INDEX(Batting_data!Q$2:Q$100,MATCH($C37,Batting_data!$A$2:$A$100,0))</f>
        <v>0</v>
      </c>
      <c r="V37" s="365">
        <f>INDEX(Batting_data!R$2:R$100,MATCH($C37,Batting_data!$A$2:$A$100,0))</f>
        <v>0</v>
      </c>
      <c r="W37" s="365">
        <f>INDEX(Batting_data!S$2:S$100,MATCH($C37,Batting_data!$A$2:$A$100,0))</f>
        <v>0</v>
      </c>
      <c r="X37" s="365">
        <f>INDEX(Batting_data!T$2:T$100,MATCH($C37,Batting_data!$A$2:$A$100,0))</f>
        <v>0</v>
      </c>
      <c r="Y37" s="365">
        <f>INDEX(Batting_data!U$2:U$100,MATCH($C37,Batting_data!$A$2:$A$100,0))</f>
        <v>0</v>
      </c>
      <c r="Z37" s="365">
        <f>INDEX(Batting_data!V$2:V$100,MATCH($C37,Batting_data!$A$2:$A$100,0))</f>
        <v>0</v>
      </c>
      <c r="AA37" s="365">
        <f>INDEX(Batting_data!W$2:W$100,MATCH($C37,Batting_data!$A$2:$A$100,0))</f>
        <v>0</v>
      </c>
      <c r="AB37" s="365">
        <f>INDEX(Batting_data!X$2:X$100,MATCH($C37,Batting_data!$A$2:$A$100,0))</f>
        <v>0</v>
      </c>
      <c r="AC37" s="365">
        <f>INDEX(Batting_data!Y$2:Y$100,MATCH($C37,Batting_data!$A$2:$A$100,0))</f>
        <v>0</v>
      </c>
      <c r="AD37" s="365">
        <f>INDEX(Batting_data!Z$2:Z$100,MATCH($C37,Batting_data!$A$2:$A$100,0))</f>
        <v>0</v>
      </c>
      <c r="AE37" s="366">
        <f>INDEX(Batting_data!AA$2:AA$100,MATCH($C37,Batting_data!$A$2:$A$100,0))</f>
        <v>0</v>
      </c>
      <c r="AF37" s="353">
        <f>_xlfn.IFNA(INDEX(Bowling_data!B$2:B$100,MATCH($C37,Bowling_data!$A$2:$A$100,0)),0)</f>
        <v>0</v>
      </c>
      <c r="AG37" s="354">
        <f>_xlfn.IFNA(INDEX(Bowling_data!C$2:C$100,MATCH($C37,Bowling_data!$A$2:$A$100,0)),0)</f>
        <v>0</v>
      </c>
      <c r="AH37" s="354">
        <f>_xlfn.IFNA(INDEX(Bowling_data!D$2:D$100,MATCH($C37,Bowling_data!$A$2:$A$100,0)),0)</f>
        <v>0</v>
      </c>
      <c r="AI37" s="354">
        <f>_xlfn.IFNA(INDEX(Bowling_data!E$2:E$100,MATCH($C37,Bowling_data!$A$2:$A$100,0)),0)</f>
        <v>0</v>
      </c>
      <c r="AJ37" s="354">
        <f>_xlfn.IFNA(INDEX(Bowling_data!F$2:F$100,MATCH($C37,Bowling_data!$A$2:$A$100,0)),0)</f>
        <v>0</v>
      </c>
      <c r="AK37" s="354">
        <f>_xlfn.IFNA(INDEX(Bowling_data!G$2:G$100,MATCH($C37,Bowling_data!$A$2:$A$100,0)),0)</f>
        <v>0</v>
      </c>
      <c r="AL37" s="354">
        <f>_xlfn.IFNA(INDEX(Bowling_data!H$2:H$100,MATCH($C37,Bowling_data!$A$2:$A$100,0)),0)</f>
        <v>0</v>
      </c>
      <c r="AM37" s="354">
        <f>_xlfn.IFNA(INDEX(Bowling_data!I$2:I$100,MATCH($C37,Bowling_data!$A$2:$A$100,0)),0)</f>
        <v>0</v>
      </c>
      <c r="AN37" s="354">
        <f>_xlfn.IFNA(INDEX(Bowling_data!J$2:J$100,MATCH($C37,Bowling_data!$A$2:$A$100,0)),0)</f>
        <v>0</v>
      </c>
      <c r="AO37" s="354">
        <f>_xlfn.IFNA(INDEX(Bowling_data!K$2:K$100,MATCH($C37,Bowling_data!$A$2:$A$100,0)),0)</f>
        <v>0</v>
      </c>
      <c r="AP37" s="354">
        <f>_xlfn.IFNA(INDEX(Bowling_data!L$2:L$100,MATCH($C37,Bowling_data!$A$2:$A$100,0)),0)</f>
        <v>0</v>
      </c>
      <c r="AQ37" s="354">
        <f>_xlfn.IFNA(INDEX(Bowling_data!M$2:M$100,MATCH($C37,Bowling_data!$A$2:$A$100,0)),0)</f>
        <v>0</v>
      </c>
      <c r="AR37" s="354">
        <f>_xlfn.IFNA(INDEX(Bowling_data!N$2:N$100,MATCH($C37,Bowling_data!$A$2:$A$100,0)),0)</f>
        <v>0</v>
      </c>
      <c r="AS37" s="354">
        <f>_xlfn.IFNA(INDEX(Bowling_data!O$2:O$100,MATCH($C37,Bowling_data!$A$2:$A$100,0)),0)</f>
        <v>0</v>
      </c>
      <c r="AT37" s="354">
        <f>_xlfn.IFNA(INDEX(Bowling_data!P$2:P$100,MATCH($C37,Bowling_data!$A$2:$A$100,0)),0)</f>
        <v>0</v>
      </c>
      <c r="AU37" s="354">
        <f>_xlfn.IFNA(INDEX(Bowling_data!Q$2:Q$100,MATCH($C37,Bowling_data!$A$2:$A$100,0)),0)</f>
        <v>0</v>
      </c>
      <c r="AV37" s="354">
        <f>_xlfn.IFNA(INDEX(Bowling_data!R$2:R$100,MATCH($C37,Bowling_data!$A$2:$A$100,0)),0)</f>
        <v>0</v>
      </c>
      <c r="AW37" s="354">
        <f>_xlfn.IFNA(INDEX(Bowling_data!S$2:S$100,MATCH($C37,Bowling_data!$A$2:$A$100,0)),0)</f>
        <v>0</v>
      </c>
      <c r="AX37" s="354">
        <f>_xlfn.IFNA(INDEX(Bowling_data!T$2:T$100,MATCH($C37,Bowling_data!$A$2:$A$100,0)),0)</f>
        <v>0</v>
      </c>
      <c r="AY37" s="354">
        <f>_xlfn.IFNA(INDEX(Bowling_data!U$2:U$100,MATCH($C37,Bowling_data!$A$2:$A$100,0)),0)</f>
        <v>0</v>
      </c>
      <c r="AZ37" s="354">
        <f>_xlfn.IFNA(INDEX(Bowling_data!V$2:V$100,MATCH($C37,Bowling_data!$A$2:$A$100,0)),0)</f>
        <v>0</v>
      </c>
      <c r="BA37" s="354">
        <f>_xlfn.IFNA(INDEX(Bowling_data!W$2:W$100,MATCH($C37,Bowling_data!$A$2:$A$100,0)),0)</f>
        <v>0</v>
      </c>
      <c r="BB37" s="354">
        <f>_xlfn.IFNA(INDEX(Bowling_data!X$2:X$100,MATCH($C37,Bowling_data!$A$2:$A$100,0)),0)</f>
        <v>0</v>
      </c>
      <c r="BC37" s="354">
        <f>_xlfn.IFNA(INDEX(Bowling_data!Y$2:Y$100,MATCH($C37,Bowling_data!$A$2:$A$100,0)),0)</f>
        <v>0</v>
      </c>
      <c r="BD37" s="354">
        <f>_xlfn.IFNA(INDEX(Bowling_data!Z$2:Z$100,MATCH($C37,Bowling_data!$A$2:$A$100,0)),0)</f>
        <v>0</v>
      </c>
      <c r="BE37" s="354">
        <f>_xlfn.IFNA(INDEX(Bowling_data!AA$2:AA$100,MATCH($C37,Bowling_data!$A$2:$A$100,0)),0)</f>
        <v>0</v>
      </c>
      <c r="BF37" s="353">
        <f>_xlfn.IFNA(INDEX(Fielding_data!B$2:B$100,MATCH($C37,Fielding_data!$A$2:$A$100,0)),0)</f>
        <v>0</v>
      </c>
      <c r="BG37" s="354">
        <f>_xlfn.IFNA(INDEX(Fielding_data!C$2:C$100,MATCH($C37,Fielding_data!$A$2:$A$100,0)),0)</f>
        <v>0</v>
      </c>
      <c r="BH37" s="354">
        <f>_xlfn.IFNA(INDEX(Fielding_data!D$2:D$100,MATCH($C37,Fielding_data!$A$2:$A$100,0)),0)</f>
        <v>8</v>
      </c>
      <c r="BI37" s="354">
        <f>_xlfn.IFNA(INDEX(Fielding_data!E$2:E$100,MATCH($C37,Fielding_data!$A$2:$A$100,0)),0)</f>
        <v>0</v>
      </c>
      <c r="BJ37" s="354">
        <f>_xlfn.IFNA(INDEX(Fielding_data!F$2:F$100,MATCH($C37,Fielding_data!$A$2:$A$100,0)),0)</f>
        <v>0</v>
      </c>
      <c r="BK37" s="354">
        <f>_xlfn.IFNA(INDEX(Fielding_data!G$2:G$100,MATCH($C37,Fielding_data!$A$2:$A$100,0)),0)</f>
        <v>0</v>
      </c>
      <c r="BL37" s="354">
        <f>_xlfn.IFNA(INDEX(Fielding_data!H$2:H$100,MATCH($C37,Fielding_data!$A$2:$A$100,0)),0)</f>
        <v>0</v>
      </c>
      <c r="BM37" s="354">
        <f>_xlfn.IFNA(INDEX(Fielding_data!I$2:I$100,MATCH($C37,Fielding_data!$A$2:$A$100,0)),0)</f>
        <v>0</v>
      </c>
      <c r="BN37" s="354">
        <f>_xlfn.IFNA(INDEX(Fielding_data!J$2:J$100,MATCH($C37,Fielding_data!$A$2:$A$100,0)),0)</f>
        <v>0</v>
      </c>
      <c r="BO37" s="354">
        <f>_xlfn.IFNA(INDEX(Fielding_data!K$2:K$100,MATCH($C37,Fielding_data!$A$2:$A$100,0)),0)</f>
        <v>0</v>
      </c>
      <c r="BP37" s="354">
        <f>_xlfn.IFNA(INDEX(Fielding_data!L$2:L$100,MATCH($C37,Fielding_data!$A$2:$A$100,0)),0)</f>
        <v>0</v>
      </c>
      <c r="BQ37" s="354">
        <f>_xlfn.IFNA(INDEX(Fielding_data!M$2:M$100,MATCH($C37,Fielding_data!$A$2:$A$100,0)),0)</f>
        <v>0</v>
      </c>
      <c r="BR37" s="354">
        <f>_xlfn.IFNA(INDEX(Fielding_data!N$2:N$100,MATCH($C37,Fielding_data!$A$2:$A$100,0)),0)</f>
        <v>0</v>
      </c>
      <c r="BS37" s="354">
        <f>_xlfn.IFNA(INDEX(Fielding_data!O$2:O$100,MATCH($C37,Fielding_data!$A$2:$A$100,0)),0)</f>
        <v>0</v>
      </c>
      <c r="BT37" s="354">
        <f>_xlfn.IFNA(INDEX(Fielding_data!P$2:P$100,MATCH($C37,Fielding_data!$A$2:$A$100,0)),0)</f>
        <v>0</v>
      </c>
      <c r="BU37" s="354">
        <f>_xlfn.IFNA(INDEX(Fielding_data!Q$2:Q$100,MATCH($C37,Fielding_data!$A$2:$A$100,0)),0)</f>
        <v>0</v>
      </c>
      <c r="BV37" s="354">
        <f>_xlfn.IFNA(INDEX(Fielding_data!R$2:R$100,MATCH($C37,Fielding_data!$A$2:$A$100,0)),0)</f>
        <v>0</v>
      </c>
      <c r="BW37" s="354">
        <f>_xlfn.IFNA(INDEX(Fielding_data!S$2:S$100,MATCH($C37,Fielding_data!$A$2:$A$100,0)),0)</f>
        <v>0</v>
      </c>
      <c r="BX37" s="354">
        <f>_xlfn.IFNA(INDEX(Fielding_data!T$2:T$100,MATCH($C37,Fielding_data!$A$2:$A$100,0)),0)</f>
        <v>0</v>
      </c>
      <c r="BY37" s="354">
        <f>_xlfn.IFNA(INDEX(Fielding_data!U$2:U$100,MATCH($C37,Fielding_data!$A$2:$A$100,0)),0)</f>
        <v>0</v>
      </c>
      <c r="BZ37" s="354">
        <f>_xlfn.IFNA(INDEX(Fielding_data!V$2:V$100,MATCH($C37,Fielding_data!$A$2:$A$100,0)),0)</f>
        <v>0</v>
      </c>
      <c r="CA37" s="354">
        <f>_xlfn.IFNA(INDEX(Fielding_data!W$2:W$100,MATCH($C37,Fielding_data!$A$2:$A$100,0)),0)</f>
        <v>0</v>
      </c>
      <c r="CB37" s="354">
        <f>_xlfn.IFNA(INDEX(Fielding_data!X$2:X$100,MATCH($C37,Fielding_data!$A$2:$A$100,0)),0)</f>
        <v>0</v>
      </c>
      <c r="CC37" s="354">
        <f>_xlfn.IFNA(INDEX(Fielding_data!Y$2:Y$100,MATCH($C37,Fielding_data!$A$2:$A$100,0)),0)</f>
        <v>0</v>
      </c>
      <c r="CD37" s="354">
        <f>_xlfn.IFNA(INDEX(Fielding_data!Z$2:Z$100,MATCH($C37,Fielding_data!$A$2:$A$100,0)),0)</f>
        <v>0</v>
      </c>
      <c r="CE37" s="354">
        <f>_xlfn.IFNA(INDEX(Fielding_data!AA$2:AA$100,MATCH($C37,Fielding_data!$A$2:$A$100,0)),0)</f>
        <v>0</v>
      </c>
      <c r="CF37" s="353">
        <f t="shared" si="30"/>
        <v>0</v>
      </c>
      <c r="CG37" s="354">
        <f t="shared" si="31"/>
        <v>0</v>
      </c>
      <c r="CH37" s="354">
        <f t="shared" si="32"/>
        <v>17</v>
      </c>
      <c r="CI37" s="354">
        <f t="shared" si="33"/>
        <v>0</v>
      </c>
      <c r="CJ37" s="354">
        <f t="shared" si="34"/>
        <v>-6</v>
      </c>
      <c r="CK37" s="354">
        <f t="shared" si="35"/>
        <v>0</v>
      </c>
      <c r="CL37" s="354">
        <f t="shared" si="36"/>
        <v>0</v>
      </c>
      <c r="CM37" s="354">
        <f t="shared" si="37"/>
        <v>-7</v>
      </c>
      <c r="CN37" s="354">
        <f t="shared" si="38"/>
        <v>20</v>
      </c>
      <c r="CO37" s="354">
        <f t="shared" si="39"/>
        <v>0</v>
      </c>
      <c r="CP37" s="354">
        <f t="shared" si="40"/>
        <v>0</v>
      </c>
      <c r="CQ37" s="354">
        <f t="shared" si="41"/>
        <v>0</v>
      </c>
      <c r="CR37" s="354">
        <f t="shared" si="42"/>
        <v>0</v>
      </c>
      <c r="CS37" s="354">
        <f t="shared" si="43"/>
        <v>0</v>
      </c>
      <c r="CT37" s="354">
        <f t="shared" si="44"/>
        <v>0</v>
      </c>
      <c r="CU37" s="354">
        <f t="shared" si="45"/>
        <v>0</v>
      </c>
      <c r="CV37" s="354">
        <f t="shared" si="46"/>
        <v>0</v>
      </c>
      <c r="CW37" s="354">
        <f t="shared" si="47"/>
        <v>0</v>
      </c>
      <c r="CX37" s="354">
        <f t="shared" si="48"/>
        <v>0</v>
      </c>
      <c r="CY37" s="354">
        <f t="shared" si="49"/>
        <v>0</v>
      </c>
      <c r="CZ37" s="354">
        <f t="shared" si="50"/>
        <v>0</v>
      </c>
      <c r="DA37" s="354">
        <f t="shared" si="51"/>
        <v>0</v>
      </c>
      <c r="DB37" s="354">
        <f t="shared" si="52"/>
        <v>0</v>
      </c>
      <c r="DC37" s="354">
        <f t="shared" si="53"/>
        <v>0</v>
      </c>
      <c r="DD37" s="354">
        <f t="shared" si="54"/>
        <v>0</v>
      </c>
      <c r="DE37" s="355">
        <f t="shared" si="55"/>
        <v>0</v>
      </c>
      <c r="DF37" s="353">
        <f t="shared" si="56"/>
        <v>0</v>
      </c>
      <c r="DG37" s="354">
        <f t="shared" ref="DG37:DH37" si="139">+DF37+CG37</f>
        <v>0</v>
      </c>
      <c r="DH37" s="354">
        <f t="shared" si="139"/>
        <v>17</v>
      </c>
      <c r="DI37" s="354">
        <f t="shared" si="58"/>
        <v>17</v>
      </c>
      <c r="DJ37" s="354">
        <f t="shared" si="59"/>
        <v>11</v>
      </c>
      <c r="DK37" s="354">
        <f t="shared" si="60"/>
        <v>11</v>
      </c>
      <c r="DL37" s="354">
        <f t="shared" si="61"/>
        <v>11</v>
      </c>
      <c r="DM37" s="354">
        <f t="shared" si="62"/>
        <v>4</v>
      </c>
      <c r="DN37" s="354">
        <f t="shared" si="63"/>
        <v>24</v>
      </c>
      <c r="DO37" s="354">
        <f t="shared" si="64"/>
        <v>24</v>
      </c>
      <c r="DP37" s="354">
        <f t="shared" si="65"/>
        <v>24</v>
      </c>
      <c r="DQ37" s="354">
        <f t="shared" si="66"/>
        <v>24</v>
      </c>
      <c r="DR37" s="354">
        <f t="shared" si="67"/>
        <v>24</v>
      </c>
      <c r="DS37" s="354">
        <f t="shared" si="68"/>
        <v>24</v>
      </c>
      <c r="DT37" s="354">
        <f t="shared" si="69"/>
        <v>24</v>
      </c>
      <c r="DU37" s="354">
        <f t="shared" si="70"/>
        <v>24</v>
      </c>
      <c r="DV37" s="354">
        <f t="shared" si="71"/>
        <v>24</v>
      </c>
      <c r="DW37" s="354">
        <f t="shared" si="72"/>
        <v>24</v>
      </c>
      <c r="DX37" s="354">
        <f t="shared" si="73"/>
        <v>24</v>
      </c>
      <c r="DY37" s="354">
        <f t="shared" si="74"/>
        <v>24</v>
      </c>
      <c r="DZ37" s="354">
        <f t="shared" si="75"/>
        <v>24</v>
      </c>
      <c r="EA37" s="354">
        <f t="shared" si="76"/>
        <v>24</v>
      </c>
      <c r="EB37" s="354">
        <f t="shared" si="77"/>
        <v>24</v>
      </c>
      <c r="EC37" s="354">
        <f t="shared" si="78"/>
        <v>24</v>
      </c>
      <c r="ED37" s="354">
        <f t="shared" si="79"/>
        <v>24</v>
      </c>
      <c r="EE37" s="355">
        <f t="shared" si="80"/>
        <v>24</v>
      </c>
      <c r="EF37" s="364" t="str">
        <f t="shared" si="81"/>
        <v>-</v>
      </c>
      <c r="EG37" s="365" t="str">
        <f t="shared" si="82"/>
        <v>-</v>
      </c>
      <c r="EH37" s="365">
        <f t="shared" si="83"/>
        <v>15</v>
      </c>
      <c r="EI37" s="365">
        <f t="shared" si="84"/>
        <v>18</v>
      </c>
      <c r="EJ37" s="365">
        <f t="shared" si="85"/>
        <v>20</v>
      </c>
      <c r="EK37" s="365">
        <f t="shared" si="86"/>
        <v>20</v>
      </c>
      <c r="EL37" s="365">
        <f t="shared" si="87"/>
        <v>23</v>
      </c>
      <c r="EM37" s="365">
        <f t="shared" si="88"/>
        <v>24</v>
      </c>
      <c r="EN37" s="365">
        <f t="shared" si="89"/>
        <v>22</v>
      </c>
      <c r="EO37" s="365">
        <f t="shared" si="90"/>
        <v>24</v>
      </c>
      <c r="EP37" s="365">
        <f t="shared" si="91"/>
        <v>25</v>
      </c>
      <c r="EQ37" s="365">
        <f t="shared" si="92"/>
        <v>27</v>
      </c>
      <c r="ER37" s="365">
        <f t="shared" si="93"/>
        <v>30</v>
      </c>
      <c r="ES37" s="365">
        <f t="shared" si="94"/>
        <v>30</v>
      </c>
      <c r="ET37" s="365">
        <f t="shared" si="95"/>
        <v>29</v>
      </c>
      <c r="EU37" s="365">
        <f t="shared" si="96"/>
        <v>29</v>
      </c>
      <c r="EV37" s="365">
        <f t="shared" si="97"/>
        <v>29</v>
      </c>
      <c r="EW37" s="365">
        <f t="shared" si="98"/>
        <v>30</v>
      </c>
      <c r="EX37" s="365">
        <f t="shared" si="99"/>
        <v>30</v>
      </c>
      <c r="EY37" s="365">
        <f t="shared" si="100"/>
        <v>30</v>
      </c>
      <c r="EZ37" s="365">
        <f t="shared" si="101"/>
        <v>30</v>
      </c>
      <c r="FA37" s="365">
        <f t="shared" si="102"/>
        <v>31</v>
      </c>
      <c r="FB37" s="365">
        <f t="shared" si="103"/>
        <v>31</v>
      </c>
      <c r="FC37" s="365">
        <f t="shared" si="104"/>
        <v>34</v>
      </c>
      <c r="FD37" s="365">
        <f t="shared" si="105"/>
        <v>35</v>
      </c>
      <c r="FE37" s="366">
        <f t="shared" si="106"/>
        <v>35</v>
      </c>
    </row>
    <row r="38" spans="1:161" x14ac:dyDescent="0.2">
      <c r="A38" s="119"/>
      <c r="B38" s="157">
        <f t="shared" si="29"/>
        <v>36</v>
      </c>
      <c r="C38" s="158" t="str">
        <f>'Club Champion'!C39</f>
        <v>DESAI, Pratyesh</v>
      </c>
      <c r="D38" s="159" t="str">
        <f>'Club Champion'!D39</f>
        <v>(IND)</v>
      </c>
      <c r="E38" s="359">
        <f>IF(ISNA(VLOOKUP($C38,Batting!$B$2:$M$85,3,FALSE)),0,(VLOOKUP($C38,Batting!$B$2:$M$85,3,FALSE)))</f>
        <v>3</v>
      </c>
      <c r="F38" s="364">
        <f>INDEX(Batting_data!B$2:B$100,MATCH($C38,Batting_data!$A$2:$A$100,0))</f>
        <v>0</v>
      </c>
      <c r="G38" s="365">
        <f>INDEX(Batting_data!C$2:C$100,MATCH($C38,Batting_data!$A$2:$A$100,0))</f>
        <v>0</v>
      </c>
      <c r="H38" s="365">
        <f>INDEX(Batting_data!D$2:D$100,MATCH($C38,Batting_data!$A$2:$A$100,0))</f>
        <v>0</v>
      </c>
      <c r="I38" s="365">
        <f>INDEX(Batting_data!E$2:E$100,MATCH($C38,Batting_data!$A$2:$A$100,0))</f>
        <v>0</v>
      </c>
      <c r="J38" s="365">
        <f>INDEX(Batting_data!F$2:F$100,MATCH($C38,Batting_data!$A$2:$A$100,0))</f>
        <v>0</v>
      </c>
      <c r="K38" s="365">
        <f>INDEX(Batting_data!G$2:G$100,MATCH($C38,Batting_data!$A$2:$A$100,0))</f>
        <v>0</v>
      </c>
      <c r="L38" s="365">
        <f>INDEX(Batting_data!H$2:H$100,MATCH($C38,Batting_data!$A$2:$A$100,0))</f>
        <v>0</v>
      </c>
      <c r="M38" s="365">
        <f>INDEX(Batting_data!I$2:I$100,MATCH($C38,Batting_data!$A$2:$A$100,0))</f>
        <v>0</v>
      </c>
      <c r="N38" s="365">
        <f>INDEX(Batting_data!J$2:J$100,MATCH($C38,Batting_data!$A$2:$A$100,0))</f>
        <v>0</v>
      </c>
      <c r="O38" s="365">
        <f>INDEX(Batting_data!K$2:K$100,MATCH($C38,Batting_data!$A$2:$A$100,0))</f>
        <v>0</v>
      </c>
      <c r="P38" s="365">
        <f>INDEX(Batting_data!L$2:L$100,MATCH($C38,Batting_data!$A$2:$A$100,0))</f>
        <v>0</v>
      </c>
      <c r="Q38" s="365">
        <f>INDEX(Batting_data!M$2:M$100,MATCH($C38,Batting_data!$A$2:$A$100,0))</f>
        <v>0</v>
      </c>
      <c r="R38" s="365">
        <f>INDEX(Batting_data!N$2:N$100,MATCH($C38,Batting_data!$A$2:$A$100,0))</f>
        <v>0</v>
      </c>
      <c r="S38" s="365">
        <f>INDEX(Batting_data!O$2:O$100,MATCH($C38,Batting_data!$A$2:$A$100,0))</f>
        <v>0</v>
      </c>
      <c r="T38" s="365">
        <f>INDEX(Batting_data!P$2:P$100,MATCH($C38,Batting_data!$A$2:$A$100,0))</f>
        <v>0</v>
      </c>
      <c r="U38" s="365">
        <f>INDEX(Batting_data!Q$2:Q$100,MATCH($C38,Batting_data!$A$2:$A$100,0))</f>
        <v>0</v>
      </c>
      <c r="V38" s="365">
        <f>INDEX(Batting_data!R$2:R$100,MATCH($C38,Batting_data!$A$2:$A$100,0))</f>
        <v>0</v>
      </c>
      <c r="W38" s="365">
        <f>INDEX(Batting_data!S$2:S$100,MATCH($C38,Batting_data!$A$2:$A$100,0))</f>
        <v>0</v>
      </c>
      <c r="X38" s="365">
        <f>INDEX(Batting_data!T$2:T$100,MATCH($C38,Batting_data!$A$2:$A$100,0))</f>
        <v>0</v>
      </c>
      <c r="Y38" s="365">
        <f>INDEX(Batting_data!U$2:U$100,MATCH($C38,Batting_data!$A$2:$A$100,0))</f>
        <v>0</v>
      </c>
      <c r="Z38" s="365">
        <f>INDEX(Batting_data!V$2:V$100,MATCH($C38,Batting_data!$A$2:$A$100,0))</f>
        <v>0</v>
      </c>
      <c r="AA38" s="365">
        <f>INDEX(Batting_data!W$2:W$100,MATCH($C38,Batting_data!$A$2:$A$100,0))</f>
        <v>-7</v>
      </c>
      <c r="AB38" s="365">
        <f>INDEX(Batting_data!X$2:X$100,MATCH($C38,Batting_data!$A$2:$A$100,0))</f>
        <v>-7</v>
      </c>
      <c r="AC38" s="365">
        <f>INDEX(Batting_data!Y$2:Y$100,MATCH($C38,Batting_data!$A$2:$A$100,0))</f>
        <v>0</v>
      </c>
      <c r="AD38" s="365">
        <f>INDEX(Batting_data!Z$2:Z$100,MATCH($C38,Batting_data!$A$2:$A$100,0))</f>
        <v>0</v>
      </c>
      <c r="AE38" s="366">
        <f>INDEX(Batting_data!AA$2:AA$100,MATCH($C38,Batting_data!$A$2:$A$100,0))</f>
        <v>0</v>
      </c>
      <c r="AF38" s="353">
        <f>_xlfn.IFNA(INDEX(Bowling_data!B$2:B$100,MATCH($C38,Bowling_data!$A$2:$A$100,0)),0)</f>
        <v>0</v>
      </c>
      <c r="AG38" s="354">
        <f>_xlfn.IFNA(INDEX(Bowling_data!C$2:C$100,MATCH($C38,Bowling_data!$A$2:$A$100,0)),0)</f>
        <v>0</v>
      </c>
      <c r="AH38" s="354">
        <f>_xlfn.IFNA(INDEX(Bowling_data!D$2:D$100,MATCH($C38,Bowling_data!$A$2:$A$100,0)),0)</f>
        <v>0</v>
      </c>
      <c r="AI38" s="354">
        <f>_xlfn.IFNA(INDEX(Bowling_data!E$2:E$100,MATCH($C38,Bowling_data!$A$2:$A$100,0)),0)</f>
        <v>0</v>
      </c>
      <c r="AJ38" s="354">
        <f>_xlfn.IFNA(INDEX(Bowling_data!F$2:F$100,MATCH($C38,Bowling_data!$A$2:$A$100,0)),0)</f>
        <v>0</v>
      </c>
      <c r="AK38" s="354">
        <f>_xlfn.IFNA(INDEX(Bowling_data!G$2:G$100,MATCH($C38,Bowling_data!$A$2:$A$100,0)),0)</f>
        <v>0</v>
      </c>
      <c r="AL38" s="354">
        <f>_xlfn.IFNA(INDEX(Bowling_data!H$2:H$100,MATCH($C38,Bowling_data!$A$2:$A$100,0)),0)</f>
        <v>0</v>
      </c>
      <c r="AM38" s="354">
        <f>_xlfn.IFNA(INDEX(Bowling_data!I$2:I$100,MATCH($C38,Bowling_data!$A$2:$A$100,0)),0)</f>
        <v>0</v>
      </c>
      <c r="AN38" s="354">
        <f>_xlfn.IFNA(INDEX(Bowling_data!J$2:J$100,MATCH($C38,Bowling_data!$A$2:$A$100,0)),0)</f>
        <v>0</v>
      </c>
      <c r="AO38" s="354">
        <f>_xlfn.IFNA(INDEX(Bowling_data!K$2:K$100,MATCH($C38,Bowling_data!$A$2:$A$100,0)),0)</f>
        <v>0</v>
      </c>
      <c r="AP38" s="354">
        <f>_xlfn.IFNA(INDEX(Bowling_data!L$2:L$100,MATCH($C38,Bowling_data!$A$2:$A$100,0)),0)</f>
        <v>0</v>
      </c>
      <c r="AQ38" s="354">
        <f>_xlfn.IFNA(INDEX(Bowling_data!M$2:M$100,MATCH($C38,Bowling_data!$A$2:$A$100,0)),0)</f>
        <v>0</v>
      </c>
      <c r="AR38" s="354">
        <f>_xlfn.IFNA(INDEX(Bowling_data!N$2:N$100,MATCH($C38,Bowling_data!$A$2:$A$100,0)),0)</f>
        <v>0</v>
      </c>
      <c r="AS38" s="354">
        <f>_xlfn.IFNA(INDEX(Bowling_data!O$2:O$100,MATCH($C38,Bowling_data!$A$2:$A$100,0)),0)</f>
        <v>0</v>
      </c>
      <c r="AT38" s="354">
        <f>_xlfn.IFNA(INDEX(Bowling_data!P$2:P$100,MATCH($C38,Bowling_data!$A$2:$A$100,0)),0)</f>
        <v>0</v>
      </c>
      <c r="AU38" s="354">
        <f>_xlfn.IFNA(INDEX(Bowling_data!Q$2:Q$100,MATCH($C38,Bowling_data!$A$2:$A$100,0)),0)</f>
        <v>0</v>
      </c>
      <c r="AV38" s="354">
        <f>_xlfn.IFNA(INDEX(Bowling_data!R$2:R$100,MATCH($C38,Bowling_data!$A$2:$A$100,0)),0)</f>
        <v>0</v>
      </c>
      <c r="AW38" s="354">
        <f>_xlfn.IFNA(INDEX(Bowling_data!S$2:S$100,MATCH($C38,Bowling_data!$A$2:$A$100,0)),0)</f>
        <v>16.8</v>
      </c>
      <c r="AX38" s="354">
        <f>_xlfn.IFNA(INDEX(Bowling_data!T$2:T$100,MATCH($C38,Bowling_data!$A$2:$A$100,0)),0)</f>
        <v>0</v>
      </c>
      <c r="AY38" s="354">
        <f>_xlfn.IFNA(INDEX(Bowling_data!U$2:U$100,MATCH($C38,Bowling_data!$A$2:$A$100,0)),0)</f>
        <v>0</v>
      </c>
      <c r="AZ38" s="354">
        <f>_xlfn.IFNA(INDEX(Bowling_data!V$2:V$100,MATCH($C38,Bowling_data!$A$2:$A$100,0)),0)</f>
        <v>0</v>
      </c>
      <c r="BA38" s="354">
        <f>_xlfn.IFNA(INDEX(Bowling_data!W$2:W$100,MATCH($C38,Bowling_data!$A$2:$A$100,0)),0)</f>
        <v>-8.1999999999999993</v>
      </c>
      <c r="BB38" s="354">
        <f>_xlfn.IFNA(INDEX(Bowling_data!X$2:X$100,MATCH($C38,Bowling_data!$A$2:$A$100,0)),0)</f>
        <v>12</v>
      </c>
      <c r="BC38" s="354">
        <f>_xlfn.IFNA(INDEX(Bowling_data!Y$2:Y$100,MATCH($C38,Bowling_data!$A$2:$A$100,0)),0)</f>
        <v>0</v>
      </c>
      <c r="BD38" s="354">
        <f>_xlfn.IFNA(INDEX(Bowling_data!Z$2:Z$100,MATCH($C38,Bowling_data!$A$2:$A$100,0)),0)</f>
        <v>0</v>
      </c>
      <c r="BE38" s="354">
        <f>_xlfn.IFNA(INDEX(Bowling_data!AA$2:AA$100,MATCH($C38,Bowling_data!$A$2:$A$100,0)),0)</f>
        <v>0</v>
      </c>
      <c r="BF38" s="353">
        <f>_xlfn.IFNA(INDEX(Fielding_data!B$2:B$100,MATCH($C38,Fielding_data!$A$2:$A$100,0)),0)</f>
        <v>0</v>
      </c>
      <c r="BG38" s="354">
        <f>_xlfn.IFNA(INDEX(Fielding_data!C$2:C$100,MATCH($C38,Fielding_data!$A$2:$A$100,0)),0)</f>
        <v>0</v>
      </c>
      <c r="BH38" s="354">
        <f>_xlfn.IFNA(INDEX(Fielding_data!D$2:D$100,MATCH($C38,Fielding_data!$A$2:$A$100,0)),0)</f>
        <v>0</v>
      </c>
      <c r="BI38" s="354">
        <f>_xlfn.IFNA(INDEX(Fielding_data!E$2:E$100,MATCH($C38,Fielding_data!$A$2:$A$100,0)),0)</f>
        <v>0</v>
      </c>
      <c r="BJ38" s="354">
        <f>_xlfn.IFNA(INDEX(Fielding_data!F$2:F$100,MATCH($C38,Fielding_data!$A$2:$A$100,0)),0)</f>
        <v>0</v>
      </c>
      <c r="BK38" s="354">
        <f>_xlfn.IFNA(INDEX(Fielding_data!G$2:G$100,MATCH($C38,Fielding_data!$A$2:$A$100,0)),0)</f>
        <v>0</v>
      </c>
      <c r="BL38" s="354">
        <f>_xlfn.IFNA(INDEX(Fielding_data!H$2:H$100,MATCH($C38,Fielding_data!$A$2:$A$100,0)),0)</f>
        <v>0</v>
      </c>
      <c r="BM38" s="354">
        <f>_xlfn.IFNA(INDEX(Fielding_data!I$2:I$100,MATCH($C38,Fielding_data!$A$2:$A$100,0)),0)</f>
        <v>0</v>
      </c>
      <c r="BN38" s="354">
        <f>_xlfn.IFNA(INDEX(Fielding_data!J$2:J$100,MATCH($C38,Fielding_data!$A$2:$A$100,0)),0)</f>
        <v>0</v>
      </c>
      <c r="BO38" s="354">
        <f>_xlfn.IFNA(INDEX(Fielding_data!K$2:K$100,MATCH($C38,Fielding_data!$A$2:$A$100,0)),0)</f>
        <v>0</v>
      </c>
      <c r="BP38" s="354">
        <f>_xlfn.IFNA(INDEX(Fielding_data!L$2:L$100,MATCH($C38,Fielding_data!$A$2:$A$100,0)),0)</f>
        <v>0</v>
      </c>
      <c r="BQ38" s="354">
        <f>_xlfn.IFNA(INDEX(Fielding_data!M$2:M$100,MATCH($C38,Fielding_data!$A$2:$A$100,0)),0)</f>
        <v>0</v>
      </c>
      <c r="BR38" s="354">
        <f>_xlfn.IFNA(INDEX(Fielding_data!N$2:N$100,MATCH($C38,Fielding_data!$A$2:$A$100,0)),0)</f>
        <v>0</v>
      </c>
      <c r="BS38" s="354">
        <f>_xlfn.IFNA(INDEX(Fielding_data!O$2:O$100,MATCH($C38,Fielding_data!$A$2:$A$100,0)),0)</f>
        <v>0</v>
      </c>
      <c r="BT38" s="354">
        <f>_xlfn.IFNA(INDEX(Fielding_data!P$2:P$100,MATCH($C38,Fielding_data!$A$2:$A$100,0)),0)</f>
        <v>0</v>
      </c>
      <c r="BU38" s="354">
        <f>_xlfn.IFNA(INDEX(Fielding_data!Q$2:Q$100,MATCH($C38,Fielding_data!$A$2:$A$100,0)),0)</f>
        <v>0</v>
      </c>
      <c r="BV38" s="354">
        <f>_xlfn.IFNA(INDEX(Fielding_data!R$2:R$100,MATCH($C38,Fielding_data!$A$2:$A$100,0)),0)</f>
        <v>0</v>
      </c>
      <c r="BW38" s="354">
        <f>_xlfn.IFNA(INDEX(Fielding_data!S$2:S$100,MATCH($C38,Fielding_data!$A$2:$A$100,0)),0)</f>
        <v>0</v>
      </c>
      <c r="BX38" s="354">
        <f>_xlfn.IFNA(INDEX(Fielding_data!T$2:T$100,MATCH($C38,Fielding_data!$A$2:$A$100,0)),0)</f>
        <v>0</v>
      </c>
      <c r="BY38" s="354">
        <f>_xlfn.IFNA(INDEX(Fielding_data!U$2:U$100,MATCH($C38,Fielding_data!$A$2:$A$100,0)),0)</f>
        <v>0</v>
      </c>
      <c r="BZ38" s="354">
        <f>_xlfn.IFNA(INDEX(Fielding_data!V$2:V$100,MATCH($C38,Fielding_data!$A$2:$A$100,0)),0)</f>
        <v>0</v>
      </c>
      <c r="CA38" s="354">
        <f>_xlfn.IFNA(INDEX(Fielding_data!W$2:W$100,MATCH($C38,Fielding_data!$A$2:$A$100,0)),0)</f>
        <v>8</v>
      </c>
      <c r="CB38" s="354">
        <f>_xlfn.IFNA(INDEX(Fielding_data!X$2:X$100,MATCH($C38,Fielding_data!$A$2:$A$100,0)),0)</f>
        <v>8</v>
      </c>
      <c r="CC38" s="354">
        <f>_xlfn.IFNA(INDEX(Fielding_data!Y$2:Y$100,MATCH($C38,Fielding_data!$A$2:$A$100,0)),0)</f>
        <v>0</v>
      </c>
      <c r="CD38" s="354">
        <f>_xlfn.IFNA(INDEX(Fielding_data!Z$2:Z$100,MATCH($C38,Fielding_data!$A$2:$A$100,0)),0)</f>
        <v>0</v>
      </c>
      <c r="CE38" s="354">
        <f>_xlfn.IFNA(INDEX(Fielding_data!AA$2:AA$100,MATCH($C38,Fielding_data!$A$2:$A$100,0)),0)</f>
        <v>0</v>
      </c>
      <c r="CF38" s="353">
        <f t="shared" si="30"/>
        <v>0</v>
      </c>
      <c r="CG38" s="354">
        <f t="shared" si="31"/>
        <v>0</v>
      </c>
      <c r="CH38" s="354">
        <f t="shared" si="32"/>
        <v>0</v>
      </c>
      <c r="CI38" s="354">
        <f t="shared" si="33"/>
        <v>0</v>
      </c>
      <c r="CJ38" s="354">
        <f t="shared" si="34"/>
        <v>0</v>
      </c>
      <c r="CK38" s="354">
        <f t="shared" si="35"/>
        <v>0</v>
      </c>
      <c r="CL38" s="354">
        <f t="shared" si="36"/>
        <v>0</v>
      </c>
      <c r="CM38" s="354">
        <f t="shared" si="37"/>
        <v>0</v>
      </c>
      <c r="CN38" s="354">
        <f t="shared" si="38"/>
        <v>0</v>
      </c>
      <c r="CO38" s="354">
        <f t="shared" si="39"/>
        <v>0</v>
      </c>
      <c r="CP38" s="354">
        <f t="shared" si="40"/>
        <v>0</v>
      </c>
      <c r="CQ38" s="354">
        <f t="shared" si="41"/>
        <v>0</v>
      </c>
      <c r="CR38" s="354">
        <f t="shared" si="42"/>
        <v>0</v>
      </c>
      <c r="CS38" s="354">
        <f t="shared" si="43"/>
        <v>0</v>
      </c>
      <c r="CT38" s="354">
        <f t="shared" si="44"/>
        <v>0</v>
      </c>
      <c r="CU38" s="354">
        <f t="shared" si="45"/>
        <v>0</v>
      </c>
      <c r="CV38" s="354">
        <f t="shared" si="46"/>
        <v>0</v>
      </c>
      <c r="CW38" s="354">
        <f t="shared" si="47"/>
        <v>16.8</v>
      </c>
      <c r="CX38" s="354">
        <f t="shared" si="48"/>
        <v>0</v>
      </c>
      <c r="CY38" s="354">
        <f t="shared" si="49"/>
        <v>0</v>
      </c>
      <c r="CZ38" s="354">
        <f t="shared" si="50"/>
        <v>0</v>
      </c>
      <c r="DA38" s="354">
        <f t="shared" si="51"/>
        <v>-7.1999999999999993</v>
      </c>
      <c r="DB38" s="354">
        <f t="shared" si="52"/>
        <v>13</v>
      </c>
      <c r="DC38" s="354">
        <f t="shared" si="53"/>
        <v>0</v>
      </c>
      <c r="DD38" s="354">
        <f t="shared" si="54"/>
        <v>0</v>
      </c>
      <c r="DE38" s="355">
        <f t="shared" si="55"/>
        <v>0</v>
      </c>
      <c r="DF38" s="353">
        <f t="shared" si="56"/>
        <v>0</v>
      </c>
      <c r="DG38" s="354">
        <f t="shared" ref="DG38:DH38" si="140">+DF38+CG38</f>
        <v>0</v>
      </c>
      <c r="DH38" s="354">
        <f t="shared" si="140"/>
        <v>0</v>
      </c>
      <c r="DI38" s="354">
        <f t="shared" si="58"/>
        <v>0</v>
      </c>
      <c r="DJ38" s="354">
        <f t="shared" si="59"/>
        <v>0</v>
      </c>
      <c r="DK38" s="354">
        <f t="shared" si="60"/>
        <v>0</v>
      </c>
      <c r="DL38" s="354">
        <f t="shared" si="61"/>
        <v>0</v>
      </c>
      <c r="DM38" s="354">
        <f t="shared" si="62"/>
        <v>0</v>
      </c>
      <c r="DN38" s="354">
        <f t="shared" si="63"/>
        <v>0</v>
      </c>
      <c r="DO38" s="354">
        <f t="shared" si="64"/>
        <v>0</v>
      </c>
      <c r="DP38" s="354">
        <f t="shared" si="65"/>
        <v>0</v>
      </c>
      <c r="DQ38" s="354">
        <f t="shared" si="66"/>
        <v>0</v>
      </c>
      <c r="DR38" s="354">
        <f t="shared" si="67"/>
        <v>0</v>
      </c>
      <c r="DS38" s="354">
        <f t="shared" si="68"/>
        <v>0</v>
      </c>
      <c r="DT38" s="354">
        <f t="shared" si="69"/>
        <v>0</v>
      </c>
      <c r="DU38" s="354">
        <f t="shared" si="70"/>
        <v>0</v>
      </c>
      <c r="DV38" s="354">
        <f t="shared" si="71"/>
        <v>0</v>
      </c>
      <c r="DW38" s="354">
        <f t="shared" si="72"/>
        <v>16.8</v>
      </c>
      <c r="DX38" s="354">
        <f t="shared" si="73"/>
        <v>16.8</v>
      </c>
      <c r="DY38" s="354">
        <f t="shared" si="74"/>
        <v>16.8</v>
      </c>
      <c r="DZ38" s="354">
        <f t="shared" si="75"/>
        <v>16.8</v>
      </c>
      <c r="EA38" s="354">
        <f t="shared" si="76"/>
        <v>9.6000000000000014</v>
      </c>
      <c r="EB38" s="354">
        <f t="shared" si="77"/>
        <v>22.6</v>
      </c>
      <c r="EC38" s="354">
        <f t="shared" si="78"/>
        <v>22.6</v>
      </c>
      <c r="ED38" s="354">
        <f t="shared" si="79"/>
        <v>22.6</v>
      </c>
      <c r="EE38" s="355">
        <f t="shared" si="80"/>
        <v>22.6</v>
      </c>
      <c r="EF38" s="364" t="str">
        <f t="shared" si="81"/>
        <v>-</v>
      </c>
      <c r="EG38" s="365" t="str">
        <f t="shared" si="82"/>
        <v>-</v>
      </c>
      <c r="EH38" s="365" t="str">
        <f t="shared" si="83"/>
        <v>-</v>
      </c>
      <c r="EI38" s="365" t="str">
        <f t="shared" si="84"/>
        <v>-</v>
      </c>
      <c r="EJ38" s="365" t="str">
        <f t="shared" si="85"/>
        <v>-</v>
      </c>
      <c r="EK38" s="365" t="str">
        <f t="shared" si="86"/>
        <v>-</v>
      </c>
      <c r="EL38" s="365" t="str">
        <f t="shared" si="87"/>
        <v>-</v>
      </c>
      <c r="EM38" s="365" t="str">
        <f t="shared" si="88"/>
        <v>-</v>
      </c>
      <c r="EN38" s="365" t="str">
        <f t="shared" si="89"/>
        <v>-</v>
      </c>
      <c r="EO38" s="365" t="str">
        <f t="shared" si="90"/>
        <v>-</v>
      </c>
      <c r="EP38" s="365" t="str">
        <f t="shared" si="91"/>
        <v>-</v>
      </c>
      <c r="EQ38" s="365" t="str">
        <f t="shared" si="92"/>
        <v>-</v>
      </c>
      <c r="ER38" s="365" t="str">
        <f t="shared" si="93"/>
        <v>-</v>
      </c>
      <c r="ES38" s="365" t="str">
        <f t="shared" si="94"/>
        <v>-</v>
      </c>
      <c r="ET38" s="365" t="str">
        <f t="shared" si="95"/>
        <v>-</v>
      </c>
      <c r="EU38" s="365" t="str">
        <f t="shared" si="96"/>
        <v>-</v>
      </c>
      <c r="EV38" s="365" t="str">
        <f t="shared" si="97"/>
        <v>-</v>
      </c>
      <c r="EW38" s="365">
        <f t="shared" si="98"/>
        <v>33</v>
      </c>
      <c r="EX38" s="365">
        <f t="shared" si="99"/>
        <v>33</v>
      </c>
      <c r="EY38" s="365">
        <f t="shared" si="100"/>
        <v>33</v>
      </c>
      <c r="EZ38" s="365">
        <f t="shared" si="101"/>
        <v>33</v>
      </c>
      <c r="FA38" s="365">
        <f t="shared" si="102"/>
        <v>35</v>
      </c>
      <c r="FB38" s="365">
        <f t="shared" si="103"/>
        <v>32</v>
      </c>
      <c r="FC38" s="365">
        <f t="shared" si="104"/>
        <v>35</v>
      </c>
      <c r="FD38" s="365">
        <f t="shared" si="105"/>
        <v>36</v>
      </c>
      <c r="FE38" s="366">
        <f t="shared" si="106"/>
        <v>36</v>
      </c>
    </row>
    <row r="39" spans="1:161" x14ac:dyDescent="0.2">
      <c r="A39" s="119"/>
      <c r="B39" s="157">
        <f t="shared" si="29"/>
        <v>37</v>
      </c>
      <c r="C39" s="158" t="str">
        <f>'Club Champion'!C40</f>
        <v>KHAN, Aadil</v>
      </c>
      <c r="D39" s="159" t="str">
        <f>'Club Champion'!D40</f>
        <v>(PAK)</v>
      </c>
      <c r="E39" s="359">
        <f>IF(ISNA(VLOOKUP($C39,Batting!$B$2:$M$85,3,FALSE)),0,(VLOOKUP($C39,Batting!$B$2:$M$85,3,FALSE)))</f>
        <v>1</v>
      </c>
      <c r="F39" s="364">
        <f>INDEX(Batting_data!B$2:B$100,MATCH($C39,Batting_data!$A$2:$A$100,0))</f>
        <v>0</v>
      </c>
      <c r="G39" s="365">
        <f>INDEX(Batting_data!C$2:C$100,MATCH($C39,Batting_data!$A$2:$A$100,0))</f>
        <v>0</v>
      </c>
      <c r="H39" s="365">
        <f>INDEX(Batting_data!D$2:D$100,MATCH($C39,Batting_data!$A$2:$A$100,0))</f>
        <v>0</v>
      </c>
      <c r="I39" s="365">
        <f>INDEX(Batting_data!E$2:E$100,MATCH($C39,Batting_data!$A$2:$A$100,0))</f>
        <v>0</v>
      </c>
      <c r="J39" s="365">
        <f>INDEX(Batting_data!F$2:F$100,MATCH($C39,Batting_data!$A$2:$A$100,0))</f>
        <v>0</v>
      </c>
      <c r="K39" s="365">
        <f>INDEX(Batting_data!G$2:G$100,MATCH($C39,Batting_data!$A$2:$A$100,0))</f>
        <v>0</v>
      </c>
      <c r="L39" s="365">
        <f>INDEX(Batting_data!H$2:H$100,MATCH($C39,Batting_data!$A$2:$A$100,0))</f>
        <v>0</v>
      </c>
      <c r="M39" s="365">
        <f>INDEX(Batting_data!I$2:I$100,MATCH($C39,Batting_data!$A$2:$A$100,0))</f>
        <v>0</v>
      </c>
      <c r="N39" s="365">
        <f>INDEX(Batting_data!J$2:J$100,MATCH($C39,Batting_data!$A$2:$A$100,0))</f>
        <v>0</v>
      </c>
      <c r="O39" s="365">
        <f>INDEX(Batting_data!K$2:K$100,MATCH($C39,Batting_data!$A$2:$A$100,0))</f>
        <v>0</v>
      </c>
      <c r="P39" s="365">
        <f>INDEX(Batting_data!L$2:L$100,MATCH($C39,Batting_data!$A$2:$A$100,0))</f>
        <v>0</v>
      </c>
      <c r="Q39" s="365">
        <f>INDEX(Batting_data!M$2:M$100,MATCH($C39,Batting_data!$A$2:$A$100,0))</f>
        <v>0</v>
      </c>
      <c r="R39" s="365">
        <f>INDEX(Batting_data!N$2:N$100,MATCH($C39,Batting_data!$A$2:$A$100,0))</f>
        <v>0</v>
      </c>
      <c r="S39" s="365">
        <f>INDEX(Batting_data!O$2:O$100,MATCH($C39,Batting_data!$A$2:$A$100,0))</f>
        <v>0</v>
      </c>
      <c r="T39" s="365">
        <f>INDEX(Batting_data!P$2:P$100,MATCH($C39,Batting_data!$A$2:$A$100,0))</f>
        <v>0</v>
      </c>
      <c r="U39" s="365">
        <f>INDEX(Batting_data!Q$2:Q$100,MATCH($C39,Batting_data!$A$2:$A$100,0))</f>
        <v>0</v>
      </c>
      <c r="V39" s="365">
        <f>INDEX(Batting_data!R$2:R$100,MATCH($C39,Batting_data!$A$2:$A$100,0))</f>
        <v>0</v>
      </c>
      <c r="W39" s="365">
        <f>INDEX(Batting_data!S$2:S$100,MATCH($C39,Batting_data!$A$2:$A$100,0))</f>
        <v>0</v>
      </c>
      <c r="X39" s="365">
        <f>INDEX(Batting_data!T$2:T$100,MATCH($C39,Batting_data!$A$2:$A$100,0))</f>
        <v>0</v>
      </c>
      <c r="Y39" s="365">
        <f>INDEX(Batting_data!U$2:U$100,MATCH($C39,Batting_data!$A$2:$A$100,0))</f>
        <v>0</v>
      </c>
      <c r="Z39" s="365">
        <f>INDEX(Batting_data!V$2:V$100,MATCH($C39,Batting_data!$A$2:$A$100,0))</f>
        <v>0</v>
      </c>
      <c r="AA39" s="365">
        <f>INDEX(Batting_data!W$2:W$100,MATCH($C39,Batting_data!$A$2:$A$100,0))</f>
        <v>0</v>
      </c>
      <c r="AB39" s="365">
        <f>INDEX(Batting_data!X$2:X$100,MATCH($C39,Batting_data!$A$2:$A$100,0))</f>
        <v>0</v>
      </c>
      <c r="AC39" s="365">
        <f>INDEX(Batting_data!Y$2:Y$100,MATCH($C39,Batting_data!$A$2:$A$100,0))</f>
        <v>0</v>
      </c>
      <c r="AD39" s="365">
        <f>INDEX(Batting_data!Z$2:Z$100,MATCH($C39,Batting_data!$A$2:$A$100,0))</f>
        <v>0</v>
      </c>
      <c r="AE39" s="366">
        <f>INDEX(Batting_data!AA$2:AA$100,MATCH($C39,Batting_data!$A$2:$A$100,0))</f>
        <v>0</v>
      </c>
      <c r="AF39" s="353">
        <f>_xlfn.IFNA(INDEX(Bowling_data!B$2:B$100,MATCH($C39,Bowling_data!$A$2:$A$100,0)),0)</f>
        <v>0</v>
      </c>
      <c r="AG39" s="354">
        <f>_xlfn.IFNA(INDEX(Bowling_data!C$2:C$100,MATCH($C39,Bowling_data!$A$2:$A$100,0)),0)</f>
        <v>0</v>
      </c>
      <c r="AH39" s="354">
        <f>_xlfn.IFNA(INDEX(Bowling_data!D$2:D$100,MATCH($C39,Bowling_data!$A$2:$A$100,0)),0)</f>
        <v>0</v>
      </c>
      <c r="AI39" s="354">
        <f>_xlfn.IFNA(INDEX(Bowling_data!E$2:E$100,MATCH($C39,Bowling_data!$A$2:$A$100,0)),0)</f>
        <v>0</v>
      </c>
      <c r="AJ39" s="354">
        <f>_xlfn.IFNA(INDEX(Bowling_data!F$2:F$100,MATCH($C39,Bowling_data!$A$2:$A$100,0)),0)</f>
        <v>0</v>
      </c>
      <c r="AK39" s="354">
        <f>_xlfn.IFNA(INDEX(Bowling_data!G$2:G$100,MATCH($C39,Bowling_data!$A$2:$A$100,0)),0)</f>
        <v>0</v>
      </c>
      <c r="AL39" s="354">
        <f>_xlfn.IFNA(INDEX(Bowling_data!H$2:H$100,MATCH($C39,Bowling_data!$A$2:$A$100,0)),0)</f>
        <v>0</v>
      </c>
      <c r="AM39" s="354">
        <f>_xlfn.IFNA(INDEX(Bowling_data!I$2:I$100,MATCH($C39,Bowling_data!$A$2:$A$100,0)),0)</f>
        <v>0</v>
      </c>
      <c r="AN39" s="354">
        <f>_xlfn.IFNA(INDEX(Bowling_data!J$2:J$100,MATCH($C39,Bowling_data!$A$2:$A$100,0)),0)</f>
        <v>0</v>
      </c>
      <c r="AO39" s="354">
        <f>_xlfn.IFNA(INDEX(Bowling_data!K$2:K$100,MATCH($C39,Bowling_data!$A$2:$A$100,0)),0)</f>
        <v>0</v>
      </c>
      <c r="AP39" s="354">
        <f>_xlfn.IFNA(INDEX(Bowling_data!L$2:L$100,MATCH($C39,Bowling_data!$A$2:$A$100,0)),0)</f>
        <v>0</v>
      </c>
      <c r="AQ39" s="354">
        <f>_xlfn.IFNA(INDEX(Bowling_data!M$2:M$100,MATCH($C39,Bowling_data!$A$2:$A$100,0)),0)</f>
        <v>0</v>
      </c>
      <c r="AR39" s="354">
        <f>_xlfn.IFNA(INDEX(Bowling_data!N$2:N$100,MATCH($C39,Bowling_data!$A$2:$A$100,0)),0)</f>
        <v>0</v>
      </c>
      <c r="AS39" s="354">
        <f>_xlfn.IFNA(INDEX(Bowling_data!O$2:O$100,MATCH($C39,Bowling_data!$A$2:$A$100,0)),0)</f>
        <v>0</v>
      </c>
      <c r="AT39" s="354">
        <f>_xlfn.IFNA(INDEX(Bowling_data!P$2:P$100,MATCH($C39,Bowling_data!$A$2:$A$100,0)),0)</f>
        <v>0</v>
      </c>
      <c r="AU39" s="354">
        <f>_xlfn.IFNA(INDEX(Bowling_data!Q$2:Q$100,MATCH($C39,Bowling_data!$A$2:$A$100,0)),0)</f>
        <v>0</v>
      </c>
      <c r="AV39" s="354">
        <f>_xlfn.IFNA(INDEX(Bowling_data!R$2:R$100,MATCH($C39,Bowling_data!$A$2:$A$100,0)),0)</f>
        <v>0</v>
      </c>
      <c r="AW39" s="354">
        <f>_xlfn.IFNA(INDEX(Bowling_data!S$2:S$100,MATCH($C39,Bowling_data!$A$2:$A$100,0)),0)</f>
        <v>19.600000000000001</v>
      </c>
      <c r="AX39" s="354">
        <f>_xlfn.IFNA(INDEX(Bowling_data!T$2:T$100,MATCH($C39,Bowling_data!$A$2:$A$100,0)),0)</f>
        <v>0</v>
      </c>
      <c r="AY39" s="354">
        <f>_xlfn.IFNA(INDEX(Bowling_data!U$2:U$100,MATCH($C39,Bowling_data!$A$2:$A$100,0)),0)</f>
        <v>0</v>
      </c>
      <c r="AZ39" s="354">
        <f>_xlfn.IFNA(INDEX(Bowling_data!V$2:V$100,MATCH($C39,Bowling_data!$A$2:$A$100,0)),0)</f>
        <v>0</v>
      </c>
      <c r="BA39" s="354">
        <f>_xlfn.IFNA(INDEX(Bowling_data!W$2:W$100,MATCH($C39,Bowling_data!$A$2:$A$100,0)),0)</f>
        <v>0</v>
      </c>
      <c r="BB39" s="354">
        <f>_xlfn.IFNA(INDEX(Bowling_data!X$2:X$100,MATCH($C39,Bowling_data!$A$2:$A$100,0)),0)</f>
        <v>0</v>
      </c>
      <c r="BC39" s="354">
        <f>_xlfn.IFNA(INDEX(Bowling_data!Y$2:Y$100,MATCH($C39,Bowling_data!$A$2:$A$100,0)),0)</f>
        <v>0</v>
      </c>
      <c r="BD39" s="354">
        <f>_xlfn.IFNA(INDEX(Bowling_data!Z$2:Z$100,MATCH($C39,Bowling_data!$A$2:$A$100,0)),0)</f>
        <v>0</v>
      </c>
      <c r="BE39" s="354">
        <f>_xlfn.IFNA(INDEX(Bowling_data!AA$2:AA$100,MATCH($C39,Bowling_data!$A$2:$A$100,0)),0)</f>
        <v>0</v>
      </c>
      <c r="BF39" s="353">
        <f>_xlfn.IFNA(INDEX(Fielding_data!B$2:B$100,MATCH($C39,Fielding_data!$A$2:$A$100,0)),0)</f>
        <v>0</v>
      </c>
      <c r="BG39" s="354">
        <f>_xlfn.IFNA(INDEX(Fielding_data!C$2:C$100,MATCH($C39,Fielding_data!$A$2:$A$100,0)),0)</f>
        <v>0</v>
      </c>
      <c r="BH39" s="354">
        <f>_xlfn.IFNA(INDEX(Fielding_data!D$2:D$100,MATCH($C39,Fielding_data!$A$2:$A$100,0)),0)</f>
        <v>0</v>
      </c>
      <c r="BI39" s="354">
        <f>_xlfn.IFNA(INDEX(Fielding_data!E$2:E$100,MATCH($C39,Fielding_data!$A$2:$A$100,0)),0)</f>
        <v>0</v>
      </c>
      <c r="BJ39" s="354">
        <f>_xlfn.IFNA(INDEX(Fielding_data!F$2:F$100,MATCH($C39,Fielding_data!$A$2:$A$100,0)),0)</f>
        <v>0</v>
      </c>
      <c r="BK39" s="354">
        <f>_xlfn.IFNA(INDEX(Fielding_data!G$2:G$100,MATCH($C39,Fielding_data!$A$2:$A$100,0)),0)</f>
        <v>0</v>
      </c>
      <c r="BL39" s="354">
        <f>_xlfn.IFNA(INDEX(Fielding_data!H$2:H$100,MATCH($C39,Fielding_data!$A$2:$A$100,0)),0)</f>
        <v>0</v>
      </c>
      <c r="BM39" s="354">
        <f>_xlfn.IFNA(INDEX(Fielding_data!I$2:I$100,MATCH($C39,Fielding_data!$A$2:$A$100,0)),0)</f>
        <v>0</v>
      </c>
      <c r="BN39" s="354">
        <f>_xlfn.IFNA(INDEX(Fielding_data!J$2:J$100,MATCH($C39,Fielding_data!$A$2:$A$100,0)),0)</f>
        <v>0</v>
      </c>
      <c r="BO39" s="354">
        <f>_xlfn.IFNA(INDEX(Fielding_data!K$2:K$100,MATCH($C39,Fielding_data!$A$2:$A$100,0)),0)</f>
        <v>0</v>
      </c>
      <c r="BP39" s="354">
        <f>_xlfn.IFNA(INDEX(Fielding_data!L$2:L$100,MATCH($C39,Fielding_data!$A$2:$A$100,0)),0)</f>
        <v>0</v>
      </c>
      <c r="BQ39" s="354">
        <f>_xlfn.IFNA(INDEX(Fielding_data!M$2:M$100,MATCH($C39,Fielding_data!$A$2:$A$100,0)),0)</f>
        <v>0</v>
      </c>
      <c r="BR39" s="354">
        <f>_xlfn.IFNA(INDEX(Fielding_data!N$2:N$100,MATCH($C39,Fielding_data!$A$2:$A$100,0)),0)</f>
        <v>0</v>
      </c>
      <c r="BS39" s="354">
        <f>_xlfn.IFNA(INDEX(Fielding_data!O$2:O$100,MATCH($C39,Fielding_data!$A$2:$A$100,0)),0)</f>
        <v>0</v>
      </c>
      <c r="BT39" s="354">
        <f>_xlfn.IFNA(INDEX(Fielding_data!P$2:P$100,MATCH($C39,Fielding_data!$A$2:$A$100,0)),0)</f>
        <v>0</v>
      </c>
      <c r="BU39" s="354">
        <f>_xlfn.IFNA(INDEX(Fielding_data!Q$2:Q$100,MATCH($C39,Fielding_data!$A$2:$A$100,0)),0)</f>
        <v>0</v>
      </c>
      <c r="BV39" s="354">
        <f>_xlfn.IFNA(INDEX(Fielding_data!R$2:R$100,MATCH($C39,Fielding_data!$A$2:$A$100,0)),0)</f>
        <v>0</v>
      </c>
      <c r="BW39" s="354">
        <f>_xlfn.IFNA(INDEX(Fielding_data!S$2:S$100,MATCH($C39,Fielding_data!$A$2:$A$100,0)),0)</f>
        <v>0</v>
      </c>
      <c r="BX39" s="354">
        <f>_xlfn.IFNA(INDEX(Fielding_data!T$2:T$100,MATCH($C39,Fielding_data!$A$2:$A$100,0)),0)</f>
        <v>0</v>
      </c>
      <c r="BY39" s="354">
        <f>_xlfn.IFNA(INDEX(Fielding_data!U$2:U$100,MATCH($C39,Fielding_data!$A$2:$A$100,0)),0)</f>
        <v>0</v>
      </c>
      <c r="BZ39" s="354">
        <f>_xlfn.IFNA(INDEX(Fielding_data!V$2:V$100,MATCH($C39,Fielding_data!$A$2:$A$100,0)),0)</f>
        <v>0</v>
      </c>
      <c r="CA39" s="354">
        <f>_xlfn.IFNA(INDEX(Fielding_data!W$2:W$100,MATCH($C39,Fielding_data!$A$2:$A$100,0)),0)</f>
        <v>0</v>
      </c>
      <c r="CB39" s="354">
        <f>_xlfn.IFNA(INDEX(Fielding_data!X$2:X$100,MATCH($C39,Fielding_data!$A$2:$A$100,0)),0)</f>
        <v>0</v>
      </c>
      <c r="CC39" s="354">
        <f>_xlfn.IFNA(INDEX(Fielding_data!Y$2:Y$100,MATCH($C39,Fielding_data!$A$2:$A$100,0)),0)</f>
        <v>0</v>
      </c>
      <c r="CD39" s="354">
        <f>_xlfn.IFNA(INDEX(Fielding_data!Z$2:Z$100,MATCH($C39,Fielding_data!$A$2:$A$100,0)),0)</f>
        <v>0</v>
      </c>
      <c r="CE39" s="354">
        <f>_xlfn.IFNA(INDEX(Fielding_data!AA$2:AA$100,MATCH($C39,Fielding_data!$A$2:$A$100,0)),0)</f>
        <v>0</v>
      </c>
      <c r="CF39" s="353">
        <f t="shared" si="30"/>
        <v>0</v>
      </c>
      <c r="CG39" s="354">
        <f t="shared" si="31"/>
        <v>0</v>
      </c>
      <c r="CH39" s="354">
        <f t="shared" si="32"/>
        <v>0</v>
      </c>
      <c r="CI39" s="354">
        <f t="shared" si="33"/>
        <v>0</v>
      </c>
      <c r="CJ39" s="354">
        <f t="shared" si="34"/>
        <v>0</v>
      </c>
      <c r="CK39" s="354">
        <f t="shared" si="35"/>
        <v>0</v>
      </c>
      <c r="CL39" s="354">
        <f t="shared" si="36"/>
        <v>0</v>
      </c>
      <c r="CM39" s="354">
        <f t="shared" si="37"/>
        <v>0</v>
      </c>
      <c r="CN39" s="354">
        <f t="shared" si="38"/>
        <v>0</v>
      </c>
      <c r="CO39" s="354">
        <f t="shared" si="39"/>
        <v>0</v>
      </c>
      <c r="CP39" s="354">
        <f t="shared" si="40"/>
        <v>0</v>
      </c>
      <c r="CQ39" s="354">
        <f t="shared" si="41"/>
        <v>0</v>
      </c>
      <c r="CR39" s="354">
        <f t="shared" si="42"/>
        <v>0</v>
      </c>
      <c r="CS39" s="354">
        <f t="shared" si="43"/>
        <v>0</v>
      </c>
      <c r="CT39" s="354">
        <f t="shared" si="44"/>
        <v>0</v>
      </c>
      <c r="CU39" s="354">
        <f t="shared" si="45"/>
        <v>0</v>
      </c>
      <c r="CV39" s="354">
        <f t="shared" si="46"/>
        <v>0</v>
      </c>
      <c r="CW39" s="354">
        <f t="shared" si="47"/>
        <v>19.600000000000001</v>
      </c>
      <c r="CX39" s="354">
        <f t="shared" si="48"/>
        <v>0</v>
      </c>
      <c r="CY39" s="354">
        <f t="shared" si="49"/>
        <v>0</v>
      </c>
      <c r="CZ39" s="354">
        <f t="shared" si="50"/>
        <v>0</v>
      </c>
      <c r="DA39" s="354">
        <f t="shared" si="51"/>
        <v>0</v>
      </c>
      <c r="DB39" s="354">
        <f t="shared" si="52"/>
        <v>0</v>
      </c>
      <c r="DC39" s="354">
        <f t="shared" si="53"/>
        <v>0</v>
      </c>
      <c r="DD39" s="354">
        <f t="shared" si="54"/>
        <v>0</v>
      </c>
      <c r="DE39" s="355">
        <f t="shared" si="55"/>
        <v>0</v>
      </c>
      <c r="DF39" s="353">
        <f t="shared" si="56"/>
        <v>0</v>
      </c>
      <c r="DG39" s="354">
        <f t="shared" ref="DG39:DH39" si="141">+DF39+CG39</f>
        <v>0</v>
      </c>
      <c r="DH39" s="354">
        <f t="shared" si="141"/>
        <v>0</v>
      </c>
      <c r="DI39" s="354">
        <f t="shared" si="58"/>
        <v>0</v>
      </c>
      <c r="DJ39" s="354">
        <f t="shared" si="59"/>
        <v>0</v>
      </c>
      <c r="DK39" s="354">
        <f t="shared" si="60"/>
        <v>0</v>
      </c>
      <c r="DL39" s="354">
        <f t="shared" si="61"/>
        <v>0</v>
      </c>
      <c r="DM39" s="354">
        <f t="shared" si="62"/>
        <v>0</v>
      </c>
      <c r="DN39" s="354">
        <f t="shared" si="63"/>
        <v>0</v>
      </c>
      <c r="DO39" s="354">
        <f t="shared" si="64"/>
        <v>0</v>
      </c>
      <c r="DP39" s="354">
        <f t="shared" si="65"/>
        <v>0</v>
      </c>
      <c r="DQ39" s="354">
        <f t="shared" si="66"/>
        <v>0</v>
      </c>
      <c r="DR39" s="354">
        <f t="shared" si="67"/>
        <v>0</v>
      </c>
      <c r="DS39" s="354">
        <f t="shared" si="68"/>
        <v>0</v>
      </c>
      <c r="DT39" s="354">
        <f t="shared" si="69"/>
        <v>0</v>
      </c>
      <c r="DU39" s="354">
        <f t="shared" si="70"/>
        <v>0</v>
      </c>
      <c r="DV39" s="354">
        <f t="shared" si="71"/>
        <v>0</v>
      </c>
      <c r="DW39" s="354">
        <f t="shared" si="72"/>
        <v>19.600000000000001</v>
      </c>
      <c r="DX39" s="354">
        <f t="shared" si="73"/>
        <v>19.600000000000001</v>
      </c>
      <c r="DY39" s="354">
        <f t="shared" si="74"/>
        <v>19.600000000000001</v>
      </c>
      <c r="DZ39" s="354">
        <f t="shared" si="75"/>
        <v>19.600000000000001</v>
      </c>
      <c r="EA39" s="354">
        <f t="shared" si="76"/>
        <v>19.600000000000001</v>
      </c>
      <c r="EB39" s="354">
        <f t="shared" si="77"/>
        <v>19.600000000000001</v>
      </c>
      <c r="EC39" s="354">
        <f t="shared" si="78"/>
        <v>19.600000000000001</v>
      </c>
      <c r="ED39" s="354">
        <f t="shared" si="79"/>
        <v>19.600000000000001</v>
      </c>
      <c r="EE39" s="355">
        <f t="shared" si="80"/>
        <v>19.600000000000001</v>
      </c>
      <c r="EF39" s="364" t="str">
        <f t="shared" si="81"/>
        <v>-</v>
      </c>
      <c r="EG39" s="365" t="str">
        <f t="shared" si="82"/>
        <v>-</v>
      </c>
      <c r="EH39" s="365" t="str">
        <f t="shared" si="83"/>
        <v>-</v>
      </c>
      <c r="EI39" s="365" t="str">
        <f t="shared" si="84"/>
        <v>-</v>
      </c>
      <c r="EJ39" s="365" t="str">
        <f t="shared" si="85"/>
        <v>-</v>
      </c>
      <c r="EK39" s="365" t="str">
        <f t="shared" si="86"/>
        <v>-</v>
      </c>
      <c r="EL39" s="365" t="str">
        <f t="shared" si="87"/>
        <v>-</v>
      </c>
      <c r="EM39" s="365" t="str">
        <f t="shared" si="88"/>
        <v>-</v>
      </c>
      <c r="EN39" s="365" t="str">
        <f t="shared" si="89"/>
        <v>-</v>
      </c>
      <c r="EO39" s="365" t="str">
        <f t="shared" si="90"/>
        <v>-</v>
      </c>
      <c r="EP39" s="365" t="str">
        <f t="shared" si="91"/>
        <v>-</v>
      </c>
      <c r="EQ39" s="365" t="str">
        <f t="shared" si="92"/>
        <v>-</v>
      </c>
      <c r="ER39" s="365" t="str">
        <f t="shared" si="93"/>
        <v>-</v>
      </c>
      <c r="ES39" s="365" t="str">
        <f t="shared" si="94"/>
        <v>-</v>
      </c>
      <c r="ET39" s="365" t="str">
        <f t="shared" si="95"/>
        <v>-</v>
      </c>
      <c r="EU39" s="365" t="str">
        <f t="shared" si="96"/>
        <v>-</v>
      </c>
      <c r="EV39" s="365" t="str">
        <f t="shared" si="97"/>
        <v>-</v>
      </c>
      <c r="EW39" s="365">
        <f t="shared" si="98"/>
        <v>32</v>
      </c>
      <c r="EX39" s="365">
        <f t="shared" si="99"/>
        <v>32</v>
      </c>
      <c r="EY39" s="365">
        <f t="shared" si="100"/>
        <v>32</v>
      </c>
      <c r="EZ39" s="365">
        <f t="shared" si="101"/>
        <v>32</v>
      </c>
      <c r="FA39" s="365">
        <f t="shared" si="102"/>
        <v>33</v>
      </c>
      <c r="FB39" s="365">
        <f t="shared" si="103"/>
        <v>33</v>
      </c>
      <c r="FC39" s="365">
        <f t="shared" si="104"/>
        <v>36</v>
      </c>
      <c r="FD39" s="365">
        <f t="shared" si="105"/>
        <v>37</v>
      </c>
      <c r="FE39" s="366">
        <f t="shared" si="106"/>
        <v>37</v>
      </c>
    </row>
    <row r="40" spans="1:161" x14ac:dyDescent="0.2">
      <c r="A40" s="119"/>
      <c r="B40" s="157">
        <f t="shared" si="29"/>
        <v>38</v>
      </c>
      <c r="C40" s="158" t="str">
        <f>'Club Champion'!C41</f>
        <v>BORGOR, Dominic</v>
      </c>
      <c r="D40" s="159" t="str">
        <f>'Club Champion'!D41</f>
        <v>(AUS)</v>
      </c>
      <c r="E40" s="359">
        <f>IF(ISNA(VLOOKUP($C40,Batting!$B$2:$M$85,3,FALSE)),0,(VLOOKUP($C40,Batting!$B$2:$M$85,3,FALSE)))</f>
        <v>1</v>
      </c>
      <c r="F40" s="364">
        <f>INDEX(Batting_data!B$2:B$100,MATCH($C40,Batting_data!$A$2:$A$100,0))</f>
        <v>0</v>
      </c>
      <c r="G40" s="365">
        <f>INDEX(Batting_data!C$2:C$100,MATCH($C40,Batting_data!$A$2:$A$100,0))</f>
        <v>0</v>
      </c>
      <c r="H40" s="365">
        <f>INDEX(Batting_data!D$2:D$100,MATCH($C40,Batting_data!$A$2:$A$100,0))</f>
        <v>-3</v>
      </c>
      <c r="I40" s="365">
        <f>INDEX(Batting_data!E$2:E$100,MATCH($C40,Batting_data!$A$2:$A$100,0))</f>
        <v>0</v>
      </c>
      <c r="J40" s="365">
        <f>INDEX(Batting_data!F$2:F$100,MATCH($C40,Batting_data!$A$2:$A$100,0))</f>
        <v>0</v>
      </c>
      <c r="K40" s="365">
        <f>INDEX(Batting_data!G$2:G$100,MATCH($C40,Batting_data!$A$2:$A$100,0))</f>
        <v>0</v>
      </c>
      <c r="L40" s="365">
        <f>INDEX(Batting_data!H$2:H$100,MATCH($C40,Batting_data!$A$2:$A$100,0))</f>
        <v>0</v>
      </c>
      <c r="M40" s="365">
        <f>INDEX(Batting_data!I$2:I$100,MATCH($C40,Batting_data!$A$2:$A$100,0))</f>
        <v>0</v>
      </c>
      <c r="N40" s="365">
        <f>INDEX(Batting_data!J$2:J$100,MATCH($C40,Batting_data!$A$2:$A$100,0))</f>
        <v>0</v>
      </c>
      <c r="O40" s="365">
        <f>INDEX(Batting_data!K$2:K$100,MATCH($C40,Batting_data!$A$2:$A$100,0))</f>
        <v>0</v>
      </c>
      <c r="P40" s="365">
        <f>INDEX(Batting_data!L$2:L$100,MATCH($C40,Batting_data!$A$2:$A$100,0))</f>
        <v>0</v>
      </c>
      <c r="Q40" s="365">
        <f>INDEX(Batting_data!M$2:M$100,MATCH($C40,Batting_data!$A$2:$A$100,0))</f>
        <v>0</v>
      </c>
      <c r="R40" s="365">
        <f>INDEX(Batting_data!N$2:N$100,MATCH($C40,Batting_data!$A$2:$A$100,0))</f>
        <v>0</v>
      </c>
      <c r="S40" s="365">
        <f>INDEX(Batting_data!O$2:O$100,MATCH($C40,Batting_data!$A$2:$A$100,0))</f>
        <v>0</v>
      </c>
      <c r="T40" s="365">
        <f>INDEX(Batting_data!P$2:P$100,MATCH($C40,Batting_data!$A$2:$A$100,0))</f>
        <v>0</v>
      </c>
      <c r="U40" s="365">
        <f>INDEX(Batting_data!Q$2:Q$100,MATCH($C40,Batting_data!$A$2:$A$100,0))</f>
        <v>0</v>
      </c>
      <c r="V40" s="365">
        <f>INDEX(Batting_data!R$2:R$100,MATCH($C40,Batting_data!$A$2:$A$100,0))</f>
        <v>0</v>
      </c>
      <c r="W40" s="365">
        <f>INDEX(Batting_data!S$2:S$100,MATCH($C40,Batting_data!$A$2:$A$100,0))</f>
        <v>0</v>
      </c>
      <c r="X40" s="365">
        <f>INDEX(Batting_data!T$2:T$100,MATCH($C40,Batting_data!$A$2:$A$100,0))</f>
        <v>0</v>
      </c>
      <c r="Y40" s="365">
        <f>INDEX(Batting_data!U$2:U$100,MATCH($C40,Batting_data!$A$2:$A$100,0))</f>
        <v>0</v>
      </c>
      <c r="Z40" s="365">
        <f>INDEX(Batting_data!V$2:V$100,MATCH($C40,Batting_data!$A$2:$A$100,0))</f>
        <v>0</v>
      </c>
      <c r="AA40" s="365">
        <f>INDEX(Batting_data!W$2:W$100,MATCH($C40,Batting_data!$A$2:$A$100,0))</f>
        <v>0</v>
      </c>
      <c r="AB40" s="365">
        <f>INDEX(Batting_data!X$2:X$100,MATCH($C40,Batting_data!$A$2:$A$100,0))</f>
        <v>0</v>
      </c>
      <c r="AC40" s="365">
        <f>INDEX(Batting_data!Y$2:Y$100,MATCH($C40,Batting_data!$A$2:$A$100,0))</f>
        <v>0</v>
      </c>
      <c r="AD40" s="365">
        <f>INDEX(Batting_data!Z$2:Z$100,MATCH($C40,Batting_data!$A$2:$A$100,0))</f>
        <v>0</v>
      </c>
      <c r="AE40" s="366">
        <f>INDEX(Batting_data!AA$2:AA$100,MATCH($C40,Batting_data!$A$2:$A$100,0))</f>
        <v>0</v>
      </c>
      <c r="AF40" s="353">
        <f>_xlfn.IFNA(INDEX(Bowling_data!B$2:B$100,MATCH($C40,Bowling_data!$A$2:$A$100,0)),0)</f>
        <v>0</v>
      </c>
      <c r="AG40" s="354">
        <f>_xlfn.IFNA(INDEX(Bowling_data!C$2:C$100,MATCH($C40,Bowling_data!$A$2:$A$100,0)),0)</f>
        <v>0</v>
      </c>
      <c r="AH40" s="354">
        <f>_xlfn.IFNA(INDEX(Bowling_data!D$2:D$100,MATCH($C40,Bowling_data!$A$2:$A$100,0)),0)</f>
        <v>15.8</v>
      </c>
      <c r="AI40" s="354">
        <f>_xlfn.IFNA(INDEX(Bowling_data!E$2:E$100,MATCH($C40,Bowling_data!$A$2:$A$100,0)),0)</f>
        <v>0</v>
      </c>
      <c r="AJ40" s="354">
        <f>_xlfn.IFNA(INDEX(Bowling_data!F$2:F$100,MATCH($C40,Bowling_data!$A$2:$A$100,0)),0)</f>
        <v>0</v>
      </c>
      <c r="AK40" s="354">
        <f>_xlfn.IFNA(INDEX(Bowling_data!G$2:G$100,MATCH($C40,Bowling_data!$A$2:$A$100,0)),0)</f>
        <v>0</v>
      </c>
      <c r="AL40" s="354">
        <f>_xlfn.IFNA(INDEX(Bowling_data!H$2:H$100,MATCH($C40,Bowling_data!$A$2:$A$100,0)),0)</f>
        <v>0</v>
      </c>
      <c r="AM40" s="354">
        <f>_xlfn.IFNA(INDEX(Bowling_data!I$2:I$100,MATCH($C40,Bowling_data!$A$2:$A$100,0)),0)</f>
        <v>0</v>
      </c>
      <c r="AN40" s="354">
        <f>_xlfn.IFNA(INDEX(Bowling_data!J$2:J$100,MATCH($C40,Bowling_data!$A$2:$A$100,0)),0)</f>
        <v>0</v>
      </c>
      <c r="AO40" s="354">
        <f>_xlfn.IFNA(INDEX(Bowling_data!K$2:K$100,MATCH($C40,Bowling_data!$A$2:$A$100,0)),0)</f>
        <v>0</v>
      </c>
      <c r="AP40" s="354">
        <f>_xlfn.IFNA(INDEX(Bowling_data!L$2:L$100,MATCH($C40,Bowling_data!$A$2:$A$100,0)),0)</f>
        <v>0</v>
      </c>
      <c r="AQ40" s="354">
        <f>_xlfn.IFNA(INDEX(Bowling_data!M$2:M$100,MATCH($C40,Bowling_data!$A$2:$A$100,0)),0)</f>
        <v>0</v>
      </c>
      <c r="AR40" s="354">
        <f>_xlfn.IFNA(INDEX(Bowling_data!N$2:N$100,MATCH($C40,Bowling_data!$A$2:$A$100,0)),0)</f>
        <v>0</v>
      </c>
      <c r="AS40" s="354">
        <f>_xlfn.IFNA(INDEX(Bowling_data!O$2:O$100,MATCH($C40,Bowling_data!$A$2:$A$100,0)),0)</f>
        <v>0</v>
      </c>
      <c r="AT40" s="354">
        <f>_xlfn.IFNA(INDEX(Bowling_data!P$2:P$100,MATCH($C40,Bowling_data!$A$2:$A$100,0)),0)</f>
        <v>0</v>
      </c>
      <c r="AU40" s="354">
        <f>_xlfn.IFNA(INDEX(Bowling_data!Q$2:Q$100,MATCH($C40,Bowling_data!$A$2:$A$100,0)),0)</f>
        <v>0</v>
      </c>
      <c r="AV40" s="354">
        <f>_xlfn.IFNA(INDEX(Bowling_data!R$2:R$100,MATCH($C40,Bowling_data!$A$2:$A$100,0)),0)</f>
        <v>0</v>
      </c>
      <c r="AW40" s="354">
        <f>_xlfn.IFNA(INDEX(Bowling_data!S$2:S$100,MATCH($C40,Bowling_data!$A$2:$A$100,0)),0)</f>
        <v>0</v>
      </c>
      <c r="AX40" s="354">
        <f>_xlfn.IFNA(INDEX(Bowling_data!T$2:T$100,MATCH($C40,Bowling_data!$A$2:$A$100,0)),0)</f>
        <v>0</v>
      </c>
      <c r="AY40" s="354">
        <f>_xlfn.IFNA(INDEX(Bowling_data!U$2:U$100,MATCH($C40,Bowling_data!$A$2:$A$100,0)),0)</f>
        <v>0</v>
      </c>
      <c r="AZ40" s="354">
        <f>_xlfn.IFNA(INDEX(Bowling_data!V$2:V$100,MATCH($C40,Bowling_data!$A$2:$A$100,0)),0)</f>
        <v>0</v>
      </c>
      <c r="BA40" s="354">
        <f>_xlfn.IFNA(INDEX(Bowling_data!W$2:W$100,MATCH($C40,Bowling_data!$A$2:$A$100,0)),0)</f>
        <v>0</v>
      </c>
      <c r="BB40" s="354">
        <f>_xlfn.IFNA(INDEX(Bowling_data!X$2:X$100,MATCH($C40,Bowling_data!$A$2:$A$100,0)),0)</f>
        <v>0</v>
      </c>
      <c r="BC40" s="354">
        <f>_xlfn.IFNA(INDEX(Bowling_data!Y$2:Y$100,MATCH($C40,Bowling_data!$A$2:$A$100,0)),0)</f>
        <v>0</v>
      </c>
      <c r="BD40" s="354">
        <f>_xlfn.IFNA(INDEX(Bowling_data!Z$2:Z$100,MATCH($C40,Bowling_data!$A$2:$A$100,0)),0)</f>
        <v>0</v>
      </c>
      <c r="BE40" s="354">
        <f>_xlfn.IFNA(INDEX(Bowling_data!AA$2:AA$100,MATCH($C40,Bowling_data!$A$2:$A$100,0)),0)</f>
        <v>0</v>
      </c>
      <c r="BF40" s="353">
        <f>_xlfn.IFNA(INDEX(Fielding_data!B$2:B$100,MATCH($C40,Fielding_data!$A$2:$A$100,0)),0)</f>
        <v>0</v>
      </c>
      <c r="BG40" s="354">
        <f>_xlfn.IFNA(INDEX(Fielding_data!C$2:C$100,MATCH($C40,Fielding_data!$A$2:$A$100,0)),0)</f>
        <v>0</v>
      </c>
      <c r="BH40" s="354">
        <f>_xlfn.IFNA(INDEX(Fielding_data!D$2:D$100,MATCH($C40,Fielding_data!$A$2:$A$100,0)),0)</f>
        <v>0</v>
      </c>
      <c r="BI40" s="354">
        <f>_xlfn.IFNA(INDEX(Fielding_data!E$2:E$100,MATCH($C40,Fielding_data!$A$2:$A$100,0)),0)</f>
        <v>0</v>
      </c>
      <c r="BJ40" s="354">
        <f>_xlfn.IFNA(INDEX(Fielding_data!F$2:F$100,MATCH($C40,Fielding_data!$A$2:$A$100,0)),0)</f>
        <v>0</v>
      </c>
      <c r="BK40" s="354">
        <f>_xlfn.IFNA(INDEX(Fielding_data!G$2:G$100,MATCH($C40,Fielding_data!$A$2:$A$100,0)),0)</f>
        <v>0</v>
      </c>
      <c r="BL40" s="354">
        <f>_xlfn.IFNA(INDEX(Fielding_data!H$2:H$100,MATCH($C40,Fielding_data!$A$2:$A$100,0)),0)</f>
        <v>0</v>
      </c>
      <c r="BM40" s="354">
        <f>_xlfn.IFNA(INDEX(Fielding_data!I$2:I$100,MATCH($C40,Fielding_data!$A$2:$A$100,0)),0)</f>
        <v>0</v>
      </c>
      <c r="BN40" s="354">
        <f>_xlfn.IFNA(INDEX(Fielding_data!J$2:J$100,MATCH($C40,Fielding_data!$A$2:$A$100,0)),0)</f>
        <v>0</v>
      </c>
      <c r="BO40" s="354">
        <f>_xlfn.IFNA(INDEX(Fielding_data!K$2:K$100,MATCH($C40,Fielding_data!$A$2:$A$100,0)),0)</f>
        <v>0</v>
      </c>
      <c r="BP40" s="354">
        <f>_xlfn.IFNA(INDEX(Fielding_data!L$2:L$100,MATCH($C40,Fielding_data!$A$2:$A$100,0)),0)</f>
        <v>0</v>
      </c>
      <c r="BQ40" s="354">
        <f>_xlfn.IFNA(INDEX(Fielding_data!M$2:M$100,MATCH($C40,Fielding_data!$A$2:$A$100,0)),0)</f>
        <v>0</v>
      </c>
      <c r="BR40" s="354">
        <f>_xlfn.IFNA(INDEX(Fielding_data!N$2:N$100,MATCH($C40,Fielding_data!$A$2:$A$100,0)),0)</f>
        <v>0</v>
      </c>
      <c r="BS40" s="354">
        <f>_xlfn.IFNA(INDEX(Fielding_data!O$2:O$100,MATCH($C40,Fielding_data!$A$2:$A$100,0)),0)</f>
        <v>0</v>
      </c>
      <c r="BT40" s="354">
        <f>_xlfn.IFNA(INDEX(Fielding_data!P$2:P$100,MATCH($C40,Fielding_data!$A$2:$A$100,0)),0)</f>
        <v>0</v>
      </c>
      <c r="BU40" s="354">
        <f>_xlfn.IFNA(INDEX(Fielding_data!Q$2:Q$100,MATCH($C40,Fielding_data!$A$2:$A$100,0)),0)</f>
        <v>0</v>
      </c>
      <c r="BV40" s="354">
        <f>_xlfn.IFNA(INDEX(Fielding_data!R$2:R$100,MATCH($C40,Fielding_data!$A$2:$A$100,0)),0)</f>
        <v>0</v>
      </c>
      <c r="BW40" s="354">
        <f>_xlfn.IFNA(INDEX(Fielding_data!S$2:S$100,MATCH($C40,Fielding_data!$A$2:$A$100,0)),0)</f>
        <v>0</v>
      </c>
      <c r="BX40" s="354">
        <f>_xlfn.IFNA(INDEX(Fielding_data!T$2:T$100,MATCH($C40,Fielding_data!$A$2:$A$100,0)),0)</f>
        <v>0</v>
      </c>
      <c r="BY40" s="354">
        <f>_xlfn.IFNA(INDEX(Fielding_data!U$2:U$100,MATCH($C40,Fielding_data!$A$2:$A$100,0)),0)</f>
        <v>0</v>
      </c>
      <c r="BZ40" s="354">
        <f>_xlfn.IFNA(INDEX(Fielding_data!V$2:V$100,MATCH($C40,Fielding_data!$A$2:$A$100,0)),0)</f>
        <v>0</v>
      </c>
      <c r="CA40" s="354">
        <f>_xlfn.IFNA(INDEX(Fielding_data!W$2:W$100,MATCH($C40,Fielding_data!$A$2:$A$100,0)),0)</f>
        <v>0</v>
      </c>
      <c r="CB40" s="354">
        <f>_xlfn.IFNA(INDEX(Fielding_data!X$2:X$100,MATCH($C40,Fielding_data!$A$2:$A$100,0)),0)</f>
        <v>0</v>
      </c>
      <c r="CC40" s="354">
        <f>_xlfn.IFNA(INDEX(Fielding_data!Y$2:Y$100,MATCH($C40,Fielding_data!$A$2:$A$100,0)),0)</f>
        <v>0</v>
      </c>
      <c r="CD40" s="354">
        <f>_xlfn.IFNA(INDEX(Fielding_data!Z$2:Z$100,MATCH($C40,Fielding_data!$A$2:$A$100,0)),0)</f>
        <v>0</v>
      </c>
      <c r="CE40" s="354">
        <f>_xlfn.IFNA(INDEX(Fielding_data!AA$2:AA$100,MATCH($C40,Fielding_data!$A$2:$A$100,0)),0)</f>
        <v>0</v>
      </c>
      <c r="CF40" s="353">
        <f t="shared" si="30"/>
        <v>0</v>
      </c>
      <c r="CG40" s="354">
        <f t="shared" si="31"/>
        <v>0</v>
      </c>
      <c r="CH40" s="354">
        <f t="shared" si="32"/>
        <v>12.8</v>
      </c>
      <c r="CI40" s="354">
        <f t="shared" si="33"/>
        <v>0</v>
      </c>
      <c r="CJ40" s="354">
        <f t="shared" si="34"/>
        <v>0</v>
      </c>
      <c r="CK40" s="354">
        <f t="shared" si="35"/>
        <v>0</v>
      </c>
      <c r="CL40" s="354">
        <f t="shared" si="36"/>
        <v>0</v>
      </c>
      <c r="CM40" s="354">
        <f t="shared" si="37"/>
        <v>0</v>
      </c>
      <c r="CN40" s="354">
        <f t="shared" si="38"/>
        <v>0</v>
      </c>
      <c r="CO40" s="354">
        <f t="shared" si="39"/>
        <v>0</v>
      </c>
      <c r="CP40" s="354">
        <f t="shared" si="40"/>
        <v>0</v>
      </c>
      <c r="CQ40" s="354">
        <f t="shared" si="41"/>
        <v>0</v>
      </c>
      <c r="CR40" s="354">
        <f t="shared" si="42"/>
        <v>0</v>
      </c>
      <c r="CS40" s="354">
        <f t="shared" si="43"/>
        <v>0</v>
      </c>
      <c r="CT40" s="354">
        <f t="shared" si="44"/>
        <v>0</v>
      </c>
      <c r="CU40" s="354">
        <f t="shared" si="45"/>
        <v>0</v>
      </c>
      <c r="CV40" s="354">
        <f t="shared" si="46"/>
        <v>0</v>
      </c>
      <c r="CW40" s="354">
        <f t="shared" si="47"/>
        <v>0</v>
      </c>
      <c r="CX40" s="354">
        <f t="shared" si="48"/>
        <v>0</v>
      </c>
      <c r="CY40" s="354">
        <f t="shared" si="49"/>
        <v>0</v>
      </c>
      <c r="CZ40" s="354">
        <f t="shared" si="50"/>
        <v>0</v>
      </c>
      <c r="DA40" s="354">
        <f t="shared" si="51"/>
        <v>0</v>
      </c>
      <c r="DB40" s="354">
        <f t="shared" si="52"/>
        <v>0</v>
      </c>
      <c r="DC40" s="354">
        <f t="shared" si="53"/>
        <v>0</v>
      </c>
      <c r="DD40" s="354">
        <f t="shared" si="54"/>
        <v>0</v>
      </c>
      <c r="DE40" s="355">
        <f t="shared" si="55"/>
        <v>0</v>
      </c>
      <c r="DF40" s="353">
        <f t="shared" si="56"/>
        <v>0</v>
      </c>
      <c r="DG40" s="354">
        <f t="shared" ref="DG40:DH40" si="142">+DF40+CG40</f>
        <v>0</v>
      </c>
      <c r="DH40" s="354">
        <f t="shared" si="142"/>
        <v>12.8</v>
      </c>
      <c r="DI40" s="354">
        <f t="shared" si="58"/>
        <v>12.8</v>
      </c>
      <c r="DJ40" s="354">
        <f t="shared" si="59"/>
        <v>12.8</v>
      </c>
      <c r="DK40" s="354">
        <f t="shared" si="60"/>
        <v>12.8</v>
      </c>
      <c r="DL40" s="354">
        <f t="shared" si="61"/>
        <v>12.8</v>
      </c>
      <c r="DM40" s="354">
        <f t="shared" si="62"/>
        <v>12.8</v>
      </c>
      <c r="DN40" s="354">
        <f t="shared" si="63"/>
        <v>12.8</v>
      </c>
      <c r="DO40" s="354">
        <f t="shared" si="64"/>
        <v>12.8</v>
      </c>
      <c r="DP40" s="354">
        <f t="shared" si="65"/>
        <v>12.8</v>
      </c>
      <c r="DQ40" s="354">
        <f t="shared" si="66"/>
        <v>12.8</v>
      </c>
      <c r="DR40" s="354">
        <f t="shared" si="67"/>
        <v>12.8</v>
      </c>
      <c r="DS40" s="354">
        <f t="shared" si="68"/>
        <v>12.8</v>
      </c>
      <c r="DT40" s="354">
        <f t="shared" si="69"/>
        <v>12.8</v>
      </c>
      <c r="DU40" s="354">
        <f t="shared" si="70"/>
        <v>12.8</v>
      </c>
      <c r="DV40" s="354">
        <f t="shared" si="71"/>
        <v>12.8</v>
      </c>
      <c r="DW40" s="354">
        <f t="shared" si="72"/>
        <v>12.8</v>
      </c>
      <c r="DX40" s="354">
        <f t="shared" si="73"/>
        <v>12.8</v>
      </c>
      <c r="DY40" s="354">
        <f t="shared" si="74"/>
        <v>12.8</v>
      </c>
      <c r="DZ40" s="354">
        <f t="shared" si="75"/>
        <v>12.8</v>
      </c>
      <c r="EA40" s="354">
        <f t="shared" si="76"/>
        <v>12.8</v>
      </c>
      <c r="EB40" s="354">
        <f t="shared" si="77"/>
        <v>12.8</v>
      </c>
      <c r="EC40" s="354">
        <f t="shared" si="78"/>
        <v>12.8</v>
      </c>
      <c r="ED40" s="354">
        <f t="shared" si="79"/>
        <v>12.8</v>
      </c>
      <c r="EE40" s="355">
        <f t="shared" si="80"/>
        <v>12.8</v>
      </c>
      <c r="EF40" s="364" t="str">
        <f t="shared" si="81"/>
        <v>-</v>
      </c>
      <c r="EG40" s="365" t="str">
        <f t="shared" si="82"/>
        <v>-</v>
      </c>
      <c r="EH40" s="365">
        <f t="shared" si="83"/>
        <v>17</v>
      </c>
      <c r="EI40" s="365">
        <f t="shared" si="84"/>
        <v>19</v>
      </c>
      <c r="EJ40" s="365">
        <f t="shared" si="85"/>
        <v>19</v>
      </c>
      <c r="EK40" s="365">
        <f t="shared" si="86"/>
        <v>19</v>
      </c>
      <c r="EL40" s="365">
        <f t="shared" si="87"/>
        <v>22</v>
      </c>
      <c r="EM40" s="365">
        <f t="shared" si="88"/>
        <v>22</v>
      </c>
      <c r="EN40" s="365">
        <f t="shared" si="89"/>
        <v>23</v>
      </c>
      <c r="EO40" s="365">
        <f t="shared" si="90"/>
        <v>25</v>
      </c>
      <c r="EP40" s="365">
        <f t="shared" si="91"/>
        <v>26</v>
      </c>
      <c r="EQ40" s="365">
        <f t="shared" si="92"/>
        <v>28</v>
      </c>
      <c r="ER40" s="365">
        <f t="shared" si="93"/>
        <v>31</v>
      </c>
      <c r="ES40" s="365">
        <f t="shared" si="94"/>
        <v>31</v>
      </c>
      <c r="ET40" s="365">
        <f t="shared" si="95"/>
        <v>31</v>
      </c>
      <c r="EU40" s="365">
        <f t="shared" si="96"/>
        <v>31</v>
      </c>
      <c r="EV40" s="365">
        <f t="shared" si="97"/>
        <v>31</v>
      </c>
      <c r="EW40" s="365">
        <f t="shared" si="98"/>
        <v>34</v>
      </c>
      <c r="EX40" s="365">
        <f t="shared" si="99"/>
        <v>34</v>
      </c>
      <c r="EY40" s="365">
        <f t="shared" si="100"/>
        <v>34</v>
      </c>
      <c r="EZ40" s="365">
        <f t="shared" si="101"/>
        <v>34</v>
      </c>
      <c r="FA40" s="365">
        <f t="shared" si="102"/>
        <v>34</v>
      </c>
      <c r="FB40" s="365">
        <f t="shared" si="103"/>
        <v>35</v>
      </c>
      <c r="FC40" s="365">
        <f t="shared" si="104"/>
        <v>38</v>
      </c>
      <c r="FD40" s="365">
        <f t="shared" si="105"/>
        <v>38</v>
      </c>
      <c r="FE40" s="366">
        <f t="shared" si="106"/>
        <v>38</v>
      </c>
    </row>
    <row r="41" spans="1:161" x14ac:dyDescent="0.2">
      <c r="A41" s="119"/>
      <c r="B41" s="157">
        <f t="shared" si="29"/>
        <v>39</v>
      </c>
      <c r="C41" s="158" t="str">
        <f>'Club Champion'!C42</f>
        <v>GURPREET</v>
      </c>
      <c r="D41" s="159" t="str">
        <f>'Club Champion'!D42</f>
        <v>(IND)</v>
      </c>
      <c r="E41" s="359">
        <f>IF(ISNA(VLOOKUP($C41,Batting!$B$2:$M$85,3,FALSE)),0,(VLOOKUP($C41,Batting!$B$2:$M$85,3,FALSE)))</f>
        <v>2</v>
      </c>
      <c r="F41" s="364">
        <f>INDEX(Batting_data!B$2:B$100,MATCH($C41,Batting_data!$A$2:$A$100,0))</f>
        <v>0</v>
      </c>
      <c r="G41" s="365">
        <f>INDEX(Batting_data!C$2:C$100,MATCH($C41,Batting_data!$A$2:$A$100,0))</f>
        <v>0</v>
      </c>
      <c r="H41" s="365">
        <f>INDEX(Batting_data!D$2:D$100,MATCH($C41,Batting_data!$A$2:$A$100,0))</f>
        <v>0</v>
      </c>
      <c r="I41" s="365">
        <f>INDEX(Batting_data!E$2:E$100,MATCH($C41,Batting_data!$A$2:$A$100,0))</f>
        <v>0</v>
      </c>
      <c r="J41" s="365">
        <f>INDEX(Batting_data!F$2:F$100,MATCH($C41,Batting_data!$A$2:$A$100,0))</f>
        <v>0</v>
      </c>
      <c r="K41" s="365">
        <f>INDEX(Batting_data!G$2:G$100,MATCH($C41,Batting_data!$A$2:$A$100,0))</f>
        <v>0</v>
      </c>
      <c r="L41" s="365">
        <f>INDEX(Batting_data!H$2:H$100,MATCH($C41,Batting_data!$A$2:$A$100,0))</f>
        <v>0</v>
      </c>
      <c r="M41" s="365">
        <f>INDEX(Batting_data!I$2:I$100,MATCH($C41,Batting_data!$A$2:$A$100,0))</f>
        <v>0</v>
      </c>
      <c r="N41" s="365">
        <f>INDEX(Batting_data!J$2:J$100,MATCH($C41,Batting_data!$A$2:$A$100,0))</f>
        <v>0</v>
      </c>
      <c r="O41" s="365">
        <f>INDEX(Batting_data!K$2:K$100,MATCH($C41,Batting_data!$A$2:$A$100,0))</f>
        <v>0</v>
      </c>
      <c r="P41" s="365">
        <f>INDEX(Batting_data!L$2:L$100,MATCH($C41,Batting_data!$A$2:$A$100,0))</f>
        <v>0</v>
      </c>
      <c r="Q41" s="365">
        <f>INDEX(Batting_data!M$2:M$100,MATCH($C41,Batting_data!$A$2:$A$100,0))</f>
        <v>0</v>
      </c>
      <c r="R41" s="365">
        <f>INDEX(Batting_data!N$2:N$100,MATCH($C41,Batting_data!$A$2:$A$100,0))</f>
        <v>0</v>
      </c>
      <c r="S41" s="365">
        <f>INDEX(Batting_data!O$2:O$100,MATCH($C41,Batting_data!$A$2:$A$100,0))</f>
        <v>0</v>
      </c>
      <c r="T41" s="365">
        <f>INDEX(Batting_data!P$2:P$100,MATCH($C41,Batting_data!$A$2:$A$100,0))</f>
        <v>0</v>
      </c>
      <c r="U41" s="365">
        <f>INDEX(Batting_data!Q$2:Q$100,MATCH($C41,Batting_data!$A$2:$A$100,0))</f>
        <v>0</v>
      </c>
      <c r="V41" s="365">
        <f>INDEX(Batting_data!R$2:R$100,MATCH($C41,Batting_data!$A$2:$A$100,0))</f>
        <v>0</v>
      </c>
      <c r="W41" s="365">
        <f>INDEX(Batting_data!S$2:S$100,MATCH($C41,Batting_data!$A$2:$A$100,0))</f>
        <v>0</v>
      </c>
      <c r="X41" s="365">
        <f>INDEX(Batting_data!T$2:T$100,MATCH($C41,Batting_data!$A$2:$A$100,0))</f>
        <v>0</v>
      </c>
      <c r="Y41" s="365">
        <f>INDEX(Batting_data!U$2:U$100,MATCH($C41,Batting_data!$A$2:$A$100,0))</f>
        <v>0</v>
      </c>
      <c r="Z41" s="365">
        <f>INDEX(Batting_data!V$2:V$100,MATCH($C41,Batting_data!$A$2:$A$100,0))</f>
        <v>0</v>
      </c>
      <c r="AA41" s="365">
        <f>INDEX(Batting_data!W$2:W$100,MATCH($C41,Batting_data!$A$2:$A$100,0))</f>
        <v>0</v>
      </c>
      <c r="AB41" s="365">
        <f>INDEX(Batting_data!X$2:X$100,MATCH($C41,Batting_data!$A$2:$A$100,0))</f>
        <v>0</v>
      </c>
      <c r="AC41" s="365">
        <f>INDEX(Batting_data!Y$2:Y$100,MATCH($C41,Batting_data!$A$2:$A$100,0))</f>
        <v>0</v>
      </c>
      <c r="AD41" s="365">
        <f>INDEX(Batting_data!Z$2:Z$100,MATCH($C41,Batting_data!$A$2:$A$100,0))</f>
        <v>0</v>
      </c>
      <c r="AE41" s="366">
        <f>INDEX(Batting_data!AA$2:AA$100,MATCH($C41,Batting_data!$A$2:$A$100,0))</f>
        <v>0</v>
      </c>
      <c r="AF41" s="353">
        <f>_xlfn.IFNA(INDEX(Bowling_data!B$2:B$100,MATCH($C41,Bowling_data!$A$2:$A$100,0)),0)</f>
        <v>0</v>
      </c>
      <c r="AG41" s="354">
        <f>_xlfn.IFNA(INDEX(Bowling_data!C$2:C$100,MATCH($C41,Bowling_data!$A$2:$A$100,0)),0)</f>
        <v>0</v>
      </c>
      <c r="AH41" s="354">
        <f>_xlfn.IFNA(INDEX(Bowling_data!D$2:D$100,MATCH($C41,Bowling_data!$A$2:$A$100,0)),0)</f>
        <v>0</v>
      </c>
      <c r="AI41" s="354">
        <f>_xlfn.IFNA(INDEX(Bowling_data!E$2:E$100,MATCH($C41,Bowling_data!$A$2:$A$100,0)),0)</f>
        <v>0</v>
      </c>
      <c r="AJ41" s="354">
        <f>_xlfn.IFNA(INDEX(Bowling_data!F$2:F$100,MATCH($C41,Bowling_data!$A$2:$A$100,0)),0)</f>
        <v>0</v>
      </c>
      <c r="AK41" s="354">
        <f>_xlfn.IFNA(INDEX(Bowling_data!G$2:G$100,MATCH($C41,Bowling_data!$A$2:$A$100,0)),0)</f>
        <v>0</v>
      </c>
      <c r="AL41" s="354">
        <f>_xlfn.IFNA(INDEX(Bowling_data!H$2:H$100,MATCH($C41,Bowling_data!$A$2:$A$100,0)),0)</f>
        <v>0</v>
      </c>
      <c r="AM41" s="354">
        <f>_xlfn.IFNA(INDEX(Bowling_data!I$2:I$100,MATCH($C41,Bowling_data!$A$2:$A$100,0)),0)</f>
        <v>0</v>
      </c>
      <c r="AN41" s="354">
        <f>_xlfn.IFNA(INDEX(Bowling_data!J$2:J$100,MATCH($C41,Bowling_data!$A$2:$A$100,0)),0)</f>
        <v>0</v>
      </c>
      <c r="AO41" s="354">
        <f>_xlfn.IFNA(INDEX(Bowling_data!K$2:K$100,MATCH($C41,Bowling_data!$A$2:$A$100,0)),0)</f>
        <v>0</v>
      </c>
      <c r="AP41" s="354">
        <f>_xlfn.IFNA(INDEX(Bowling_data!L$2:L$100,MATCH($C41,Bowling_data!$A$2:$A$100,0)),0)</f>
        <v>0</v>
      </c>
      <c r="AQ41" s="354">
        <f>_xlfn.IFNA(INDEX(Bowling_data!M$2:M$100,MATCH($C41,Bowling_data!$A$2:$A$100,0)),0)</f>
        <v>0</v>
      </c>
      <c r="AR41" s="354">
        <f>_xlfn.IFNA(INDEX(Bowling_data!N$2:N$100,MATCH($C41,Bowling_data!$A$2:$A$100,0)),0)</f>
        <v>0</v>
      </c>
      <c r="AS41" s="354">
        <f>_xlfn.IFNA(INDEX(Bowling_data!O$2:O$100,MATCH($C41,Bowling_data!$A$2:$A$100,0)),0)</f>
        <v>0</v>
      </c>
      <c r="AT41" s="354">
        <f>_xlfn.IFNA(INDEX(Bowling_data!P$2:P$100,MATCH($C41,Bowling_data!$A$2:$A$100,0)),0)</f>
        <v>0</v>
      </c>
      <c r="AU41" s="354">
        <f>_xlfn.IFNA(INDEX(Bowling_data!Q$2:Q$100,MATCH($C41,Bowling_data!$A$2:$A$100,0)),0)</f>
        <v>0</v>
      </c>
      <c r="AV41" s="354">
        <f>_xlfn.IFNA(INDEX(Bowling_data!R$2:R$100,MATCH($C41,Bowling_data!$A$2:$A$100,0)),0)</f>
        <v>0</v>
      </c>
      <c r="AW41" s="354">
        <f>_xlfn.IFNA(INDEX(Bowling_data!S$2:S$100,MATCH($C41,Bowling_data!$A$2:$A$100,0)),0)</f>
        <v>0</v>
      </c>
      <c r="AX41" s="354">
        <f>_xlfn.IFNA(INDEX(Bowling_data!T$2:T$100,MATCH($C41,Bowling_data!$A$2:$A$100,0)),0)</f>
        <v>0</v>
      </c>
      <c r="AY41" s="354">
        <f>_xlfn.IFNA(INDEX(Bowling_data!U$2:U$100,MATCH($C41,Bowling_data!$A$2:$A$100,0)),0)</f>
        <v>0</v>
      </c>
      <c r="AZ41" s="354">
        <f>_xlfn.IFNA(INDEX(Bowling_data!V$2:V$100,MATCH($C41,Bowling_data!$A$2:$A$100,0)),0)</f>
        <v>0</v>
      </c>
      <c r="BA41" s="354">
        <f>_xlfn.IFNA(INDEX(Bowling_data!W$2:W$100,MATCH($C41,Bowling_data!$A$2:$A$100,0)),0)</f>
        <v>0</v>
      </c>
      <c r="BB41" s="354">
        <f>_xlfn.IFNA(INDEX(Bowling_data!X$2:X$100,MATCH($C41,Bowling_data!$A$2:$A$100,0)),0)</f>
        <v>0</v>
      </c>
      <c r="BC41" s="354">
        <f>_xlfn.IFNA(INDEX(Bowling_data!Y$2:Y$100,MATCH($C41,Bowling_data!$A$2:$A$100,0)),0)</f>
        <v>8.1999999999999993</v>
      </c>
      <c r="BD41" s="354">
        <f>_xlfn.IFNA(INDEX(Bowling_data!Z$2:Z$100,MATCH($C41,Bowling_data!$A$2:$A$100,0)),0)</f>
        <v>-2.4</v>
      </c>
      <c r="BE41" s="354">
        <f>_xlfn.IFNA(INDEX(Bowling_data!AA$2:AA$100,MATCH($C41,Bowling_data!$A$2:$A$100,0)),0)</f>
        <v>0</v>
      </c>
      <c r="BF41" s="353">
        <f>_xlfn.IFNA(INDEX(Fielding_data!B$2:B$100,MATCH($C41,Fielding_data!$A$2:$A$100,0)),0)</f>
        <v>0</v>
      </c>
      <c r="BG41" s="354">
        <f>_xlfn.IFNA(INDEX(Fielding_data!C$2:C$100,MATCH($C41,Fielding_data!$A$2:$A$100,0)),0)</f>
        <v>0</v>
      </c>
      <c r="BH41" s="354">
        <f>_xlfn.IFNA(INDEX(Fielding_data!D$2:D$100,MATCH($C41,Fielding_data!$A$2:$A$100,0)),0)</f>
        <v>0</v>
      </c>
      <c r="BI41" s="354">
        <f>_xlfn.IFNA(INDEX(Fielding_data!E$2:E$100,MATCH($C41,Fielding_data!$A$2:$A$100,0)),0)</f>
        <v>0</v>
      </c>
      <c r="BJ41" s="354">
        <f>_xlfn.IFNA(INDEX(Fielding_data!F$2:F$100,MATCH($C41,Fielding_data!$A$2:$A$100,0)),0)</f>
        <v>0</v>
      </c>
      <c r="BK41" s="354">
        <f>_xlfn.IFNA(INDEX(Fielding_data!G$2:G$100,MATCH($C41,Fielding_data!$A$2:$A$100,0)),0)</f>
        <v>0</v>
      </c>
      <c r="BL41" s="354">
        <f>_xlfn.IFNA(INDEX(Fielding_data!H$2:H$100,MATCH($C41,Fielding_data!$A$2:$A$100,0)),0)</f>
        <v>0</v>
      </c>
      <c r="BM41" s="354">
        <f>_xlfn.IFNA(INDEX(Fielding_data!I$2:I$100,MATCH($C41,Fielding_data!$A$2:$A$100,0)),0)</f>
        <v>0</v>
      </c>
      <c r="BN41" s="354">
        <f>_xlfn.IFNA(INDEX(Fielding_data!J$2:J$100,MATCH($C41,Fielding_data!$A$2:$A$100,0)),0)</f>
        <v>0</v>
      </c>
      <c r="BO41" s="354">
        <f>_xlfn.IFNA(INDEX(Fielding_data!K$2:K$100,MATCH($C41,Fielding_data!$A$2:$A$100,0)),0)</f>
        <v>0</v>
      </c>
      <c r="BP41" s="354">
        <f>_xlfn.IFNA(INDEX(Fielding_data!L$2:L$100,MATCH($C41,Fielding_data!$A$2:$A$100,0)),0)</f>
        <v>0</v>
      </c>
      <c r="BQ41" s="354">
        <f>_xlfn.IFNA(INDEX(Fielding_data!M$2:M$100,MATCH($C41,Fielding_data!$A$2:$A$100,0)),0)</f>
        <v>0</v>
      </c>
      <c r="BR41" s="354">
        <f>_xlfn.IFNA(INDEX(Fielding_data!N$2:N$100,MATCH($C41,Fielding_data!$A$2:$A$100,0)),0)</f>
        <v>0</v>
      </c>
      <c r="BS41" s="354">
        <f>_xlfn.IFNA(INDEX(Fielding_data!O$2:O$100,MATCH($C41,Fielding_data!$A$2:$A$100,0)),0)</f>
        <v>0</v>
      </c>
      <c r="BT41" s="354">
        <f>_xlfn.IFNA(INDEX(Fielding_data!P$2:P$100,MATCH($C41,Fielding_data!$A$2:$A$100,0)),0)</f>
        <v>0</v>
      </c>
      <c r="BU41" s="354">
        <f>_xlfn.IFNA(INDEX(Fielding_data!Q$2:Q$100,MATCH($C41,Fielding_data!$A$2:$A$100,0)),0)</f>
        <v>0</v>
      </c>
      <c r="BV41" s="354">
        <f>_xlfn.IFNA(INDEX(Fielding_data!R$2:R$100,MATCH($C41,Fielding_data!$A$2:$A$100,0)),0)</f>
        <v>0</v>
      </c>
      <c r="BW41" s="354">
        <f>_xlfn.IFNA(INDEX(Fielding_data!S$2:S$100,MATCH($C41,Fielding_data!$A$2:$A$100,0)),0)</f>
        <v>0</v>
      </c>
      <c r="BX41" s="354">
        <f>_xlfn.IFNA(INDEX(Fielding_data!T$2:T$100,MATCH($C41,Fielding_data!$A$2:$A$100,0)),0)</f>
        <v>0</v>
      </c>
      <c r="BY41" s="354">
        <f>_xlfn.IFNA(INDEX(Fielding_data!U$2:U$100,MATCH($C41,Fielding_data!$A$2:$A$100,0)),0)</f>
        <v>0</v>
      </c>
      <c r="BZ41" s="354">
        <f>_xlfn.IFNA(INDEX(Fielding_data!V$2:V$100,MATCH($C41,Fielding_data!$A$2:$A$100,0)),0)</f>
        <v>0</v>
      </c>
      <c r="CA41" s="354">
        <f>_xlfn.IFNA(INDEX(Fielding_data!W$2:W$100,MATCH($C41,Fielding_data!$A$2:$A$100,0)),0)</f>
        <v>0</v>
      </c>
      <c r="CB41" s="354">
        <f>_xlfn.IFNA(INDEX(Fielding_data!X$2:X$100,MATCH($C41,Fielding_data!$A$2:$A$100,0)),0)</f>
        <v>0</v>
      </c>
      <c r="CC41" s="354">
        <f>_xlfn.IFNA(INDEX(Fielding_data!Y$2:Y$100,MATCH($C41,Fielding_data!$A$2:$A$100,0)),0)</f>
        <v>0</v>
      </c>
      <c r="CD41" s="354">
        <f>_xlfn.IFNA(INDEX(Fielding_data!Z$2:Z$100,MATCH($C41,Fielding_data!$A$2:$A$100,0)),0)</f>
        <v>0</v>
      </c>
      <c r="CE41" s="354">
        <f>_xlfn.IFNA(INDEX(Fielding_data!AA$2:AA$100,MATCH($C41,Fielding_data!$A$2:$A$100,0)),0)</f>
        <v>0</v>
      </c>
      <c r="CF41" s="353">
        <f t="shared" si="30"/>
        <v>0</v>
      </c>
      <c r="CG41" s="354">
        <f t="shared" si="31"/>
        <v>0</v>
      </c>
      <c r="CH41" s="354">
        <f t="shared" si="32"/>
        <v>0</v>
      </c>
      <c r="CI41" s="354">
        <f t="shared" si="33"/>
        <v>0</v>
      </c>
      <c r="CJ41" s="354">
        <f t="shared" si="34"/>
        <v>0</v>
      </c>
      <c r="CK41" s="354">
        <f t="shared" si="35"/>
        <v>0</v>
      </c>
      <c r="CL41" s="354">
        <f t="shared" si="36"/>
        <v>0</v>
      </c>
      <c r="CM41" s="354">
        <f t="shared" si="37"/>
        <v>0</v>
      </c>
      <c r="CN41" s="354">
        <f t="shared" si="38"/>
        <v>0</v>
      </c>
      <c r="CO41" s="354">
        <f t="shared" si="39"/>
        <v>0</v>
      </c>
      <c r="CP41" s="354">
        <f t="shared" si="40"/>
        <v>0</v>
      </c>
      <c r="CQ41" s="354">
        <f t="shared" si="41"/>
        <v>0</v>
      </c>
      <c r="CR41" s="354">
        <f t="shared" si="42"/>
        <v>0</v>
      </c>
      <c r="CS41" s="354">
        <f t="shared" si="43"/>
        <v>0</v>
      </c>
      <c r="CT41" s="354">
        <f t="shared" si="44"/>
        <v>0</v>
      </c>
      <c r="CU41" s="354">
        <f t="shared" si="45"/>
        <v>0</v>
      </c>
      <c r="CV41" s="354">
        <f t="shared" si="46"/>
        <v>0</v>
      </c>
      <c r="CW41" s="354">
        <f t="shared" si="47"/>
        <v>0</v>
      </c>
      <c r="CX41" s="354">
        <f t="shared" si="48"/>
        <v>0</v>
      </c>
      <c r="CY41" s="354">
        <f t="shared" si="49"/>
        <v>0</v>
      </c>
      <c r="CZ41" s="354">
        <f t="shared" si="50"/>
        <v>0</v>
      </c>
      <c r="DA41" s="354">
        <f t="shared" si="51"/>
        <v>0</v>
      </c>
      <c r="DB41" s="354">
        <f t="shared" si="52"/>
        <v>0</v>
      </c>
      <c r="DC41" s="354">
        <f t="shared" si="53"/>
        <v>8.1999999999999993</v>
      </c>
      <c r="DD41" s="354">
        <f t="shared" si="54"/>
        <v>-2.4</v>
      </c>
      <c r="DE41" s="355">
        <f t="shared" si="55"/>
        <v>0</v>
      </c>
      <c r="DF41" s="353">
        <f t="shared" si="56"/>
        <v>0</v>
      </c>
      <c r="DG41" s="354">
        <f t="shared" ref="DG41:DH41" si="143">+DF41+CG41</f>
        <v>0</v>
      </c>
      <c r="DH41" s="354">
        <f t="shared" si="143"/>
        <v>0</v>
      </c>
      <c r="DI41" s="354">
        <f t="shared" si="58"/>
        <v>0</v>
      </c>
      <c r="DJ41" s="354">
        <f t="shared" si="59"/>
        <v>0</v>
      </c>
      <c r="DK41" s="354">
        <f t="shared" si="60"/>
        <v>0</v>
      </c>
      <c r="DL41" s="354">
        <f t="shared" si="61"/>
        <v>0</v>
      </c>
      <c r="DM41" s="354">
        <f t="shared" si="62"/>
        <v>0</v>
      </c>
      <c r="DN41" s="354">
        <f t="shared" si="63"/>
        <v>0</v>
      </c>
      <c r="DO41" s="354">
        <f t="shared" si="64"/>
        <v>0</v>
      </c>
      <c r="DP41" s="354">
        <f t="shared" si="65"/>
        <v>0</v>
      </c>
      <c r="DQ41" s="354">
        <f t="shared" si="66"/>
        <v>0</v>
      </c>
      <c r="DR41" s="354">
        <f t="shared" si="67"/>
        <v>0</v>
      </c>
      <c r="DS41" s="354">
        <f t="shared" si="68"/>
        <v>0</v>
      </c>
      <c r="DT41" s="354">
        <f t="shared" si="69"/>
        <v>0</v>
      </c>
      <c r="DU41" s="354">
        <f t="shared" si="70"/>
        <v>0</v>
      </c>
      <c r="DV41" s="354">
        <f t="shared" si="71"/>
        <v>0</v>
      </c>
      <c r="DW41" s="354">
        <f t="shared" si="72"/>
        <v>0</v>
      </c>
      <c r="DX41" s="354">
        <f t="shared" si="73"/>
        <v>0</v>
      </c>
      <c r="DY41" s="354">
        <f t="shared" si="74"/>
        <v>0</v>
      </c>
      <c r="DZ41" s="354">
        <f t="shared" si="75"/>
        <v>0</v>
      </c>
      <c r="EA41" s="354">
        <f t="shared" si="76"/>
        <v>0</v>
      </c>
      <c r="EB41" s="354">
        <f t="shared" si="77"/>
        <v>0</v>
      </c>
      <c r="EC41" s="354">
        <f t="shared" si="78"/>
        <v>8.1999999999999993</v>
      </c>
      <c r="ED41" s="354">
        <f t="shared" si="79"/>
        <v>5.7999999999999989</v>
      </c>
      <c r="EE41" s="355">
        <f t="shared" si="80"/>
        <v>5.7999999999999989</v>
      </c>
      <c r="EF41" s="364" t="str">
        <f t="shared" si="81"/>
        <v>-</v>
      </c>
      <c r="EG41" s="365" t="str">
        <f t="shared" si="82"/>
        <v>-</v>
      </c>
      <c r="EH41" s="365" t="str">
        <f t="shared" si="83"/>
        <v>-</v>
      </c>
      <c r="EI41" s="365" t="str">
        <f t="shared" si="84"/>
        <v>-</v>
      </c>
      <c r="EJ41" s="365" t="str">
        <f t="shared" si="85"/>
        <v>-</v>
      </c>
      <c r="EK41" s="365" t="str">
        <f t="shared" si="86"/>
        <v>-</v>
      </c>
      <c r="EL41" s="365" t="str">
        <f t="shared" si="87"/>
        <v>-</v>
      </c>
      <c r="EM41" s="365" t="str">
        <f t="shared" si="88"/>
        <v>-</v>
      </c>
      <c r="EN41" s="365" t="str">
        <f t="shared" si="89"/>
        <v>-</v>
      </c>
      <c r="EO41" s="365" t="str">
        <f t="shared" si="90"/>
        <v>-</v>
      </c>
      <c r="EP41" s="365" t="str">
        <f t="shared" si="91"/>
        <v>-</v>
      </c>
      <c r="EQ41" s="365" t="str">
        <f t="shared" si="92"/>
        <v>-</v>
      </c>
      <c r="ER41" s="365" t="str">
        <f t="shared" si="93"/>
        <v>-</v>
      </c>
      <c r="ES41" s="365" t="str">
        <f t="shared" si="94"/>
        <v>-</v>
      </c>
      <c r="ET41" s="365" t="str">
        <f t="shared" si="95"/>
        <v>-</v>
      </c>
      <c r="EU41" s="365" t="str">
        <f t="shared" si="96"/>
        <v>-</v>
      </c>
      <c r="EV41" s="365" t="str">
        <f t="shared" si="97"/>
        <v>-</v>
      </c>
      <c r="EW41" s="365" t="str">
        <f t="shared" si="98"/>
        <v>-</v>
      </c>
      <c r="EX41" s="365" t="str">
        <f t="shared" si="99"/>
        <v>-</v>
      </c>
      <c r="EY41" s="365" t="str">
        <f t="shared" si="100"/>
        <v>-</v>
      </c>
      <c r="EZ41" s="365" t="str">
        <f t="shared" si="101"/>
        <v>-</v>
      </c>
      <c r="FA41" s="365" t="str">
        <f t="shared" si="102"/>
        <v>-</v>
      </c>
      <c r="FB41" s="365" t="str">
        <f t="shared" si="103"/>
        <v>-</v>
      </c>
      <c r="FC41" s="365">
        <f t="shared" si="104"/>
        <v>39</v>
      </c>
      <c r="FD41" s="365">
        <f t="shared" si="105"/>
        <v>39</v>
      </c>
      <c r="FE41" s="366">
        <f t="shared" si="106"/>
        <v>39</v>
      </c>
    </row>
    <row r="42" spans="1:161" x14ac:dyDescent="0.2">
      <c r="A42" s="119"/>
      <c r="B42" s="157">
        <f t="shared" si="29"/>
        <v>40</v>
      </c>
      <c r="C42" s="158" t="str">
        <f>'Club Champion'!C43</f>
        <v>RAM</v>
      </c>
      <c r="D42" s="159" t="str">
        <f>'Club Champion'!D43</f>
        <v>(IND)</v>
      </c>
      <c r="E42" s="359">
        <f>IF(ISNA(VLOOKUP($C42,Batting!$B$2:$M$85,3,FALSE)),0,(VLOOKUP($C42,Batting!$B$2:$M$85,3,FALSE)))</f>
        <v>1</v>
      </c>
      <c r="F42" s="364">
        <f>INDEX(Batting_data!B$2:B$100,MATCH($C42,Batting_data!$A$2:$A$100,0))</f>
        <v>0</v>
      </c>
      <c r="G42" s="365">
        <f>INDEX(Batting_data!C$2:C$100,MATCH($C42,Batting_data!$A$2:$A$100,0))</f>
        <v>0</v>
      </c>
      <c r="H42" s="365">
        <f>INDEX(Batting_data!D$2:D$100,MATCH($C42,Batting_data!$A$2:$A$100,0))</f>
        <v>0</v>
      </c>
      <c r="I42" s="365">
        <f>INDEX(Batting_data!E$2:E$100,MATCH($C42,Batting_data!$A$2:$A$100,0))</f>
        <v>0</v>
      </c>
      <c r="J42" s="365">
        <f>INDEX(Batting_data!F$2:F$100,MATCH($C42,Batting_data!$A$2:$A$100,0))</f>
        <v>0</v>
      </c>
      <c r="K42" s="365">
        <f>INDEX(Batting_data!G$2:G$100,MATCH($C42,Batting_data!$A$2:$A$100,0))</f>
        <v>0</v>
      </c>
      <c r="L42" s="365">
        <f>INDEX(Batting_data!H$2:H$100,MATCH($C42,Batting_data!$A$2:$A$100,0))</f>
        <v>0</v>
      </c>
      <c r="M42" s="365">
        <f>INDEX(Batting_data!I$2:I$100,MATCH($C42,Batting_data!$A$2:$A$100,0))</f>
        <v>0</v>
      </c>
      <c r="N42" s="365">
        <f>INDEX(Batting_data!J$2:J$100,MATCH($C42,Batting_data!$A$2:$A$100,0))</f>
        <v>0</v>
      </c>
      <c r="O42" s="365">
        <f>INDEX(Batting_data!K$2:K$100,MATCH($C42,Batting_data!$A$2:$A$100,0))</f>
        <v>0</v>
      </c>
      <c r="P42" s="365">
        <f>INDEX(Batting_data!L$2:L$100,MATCH($C42,Batting_data!$A$2:$A$100,0))</f>
        <v>0</v>
      </c>
      <c r="Q42" s="365">
        <f>INDEX(Batting_data!M$2:M$100,MATCH($C42,Batting_data!$A$2:$A$100,0))</f>
        <v>0</v>
      </c>
      <c r="R42" s="365">
        <f>INDEX(Batting_data!N$2:N$100,MATCH($C42,Batting_data!$A$2:$A$100,0))</f>
        <v>0</v>
      </c>
      <c r="S42" s="365">
        <f>INDEX(Batting_data!O$2:O$100,MATCH($C42,Batting_data!$A$2:$A$100,0))</f>
        <v>0</v>
      </c>
      <c r="T42" s="365">
        <f>INDEX(Batting_data!P$2:P$100,MATCH($C42,Batting_data!$A$2:$A$100,0))</f>
        <v>0</v>
      </c>
      <c r="U42" s="365">
        <f>INDEX(Batting_data!Q$2:Q$100,MATCH($C42,Batting_data!$A$2:$A$100,0))</f>
        <v>0</v>
      </c>
      <c r="V42" s="365">
        <f>INDEX(Batting_data!R$2:R$100,MATCH($C42,Batting_data!$A$2:$A$100,0))</f>
        <v>0</v>
      </c>
      <c r="W42" s="365">
        <f>INDEX(Batting_data!S$2:S$100,MATCH($C42,Batting_data!$A$2:$A$100,0))</f>
        <v>0</v>
      </c>
      <c r="X42" s="365">
        <f>INDEX(Batting_data!T$2:T$100,MATCH($C42,Batting_data!$A$2:$A$100,0))</f>
        <v>0</v>
      </c>
      <c r="Y42" s="365">
        <f>INDEX(Batting_data!U$2:U$100,MATCH($C42,Batting_data!$A$2:$A$100,0))</f>
        <v>0</v>
      </c>
      <c r="Z42" s="365">
        <f>INDEX(Batting_data!V$2:V$100,MATCH($C42,Batting_data!$A$2:$A$100,0))</f>
        <v>0</v>
      </c>
      <c r="AA42" s="365">
        <f>INDEX(Batting_data!W$2:W$100,MATCH($C42,Batting_data!$A$2:$A$100,0))</f>
        <v>0</v>
      </c>
      <c r="AB42" s="365">
        <f>INDEX(Batting_data!X$2:X$100,MATCH($C42,Batting_data!$A$2:$A$100,0))</f>
        <v>0</v>
      </c>
      <c r="AC42" s="365">
        <f>INDEX(Batting_data!Y$2:Y$100,MATCH($C42,Batting_data!$A$2:$A$100,0))</f>
        <v>-2</v>
      </c>
      <c r="AD42" s="365">
        <f>INDEX(Batting_data!Z$2:Z$100,MATCH($C42,Batting_data!$A$2:$A$100,0))</f>
        <v>0</v>
      </c>
      <c r="AE42" s="366">
        <f>INDEX(Batting_data!AA$2:AA$100,MATCH($C42,Batting_data!$A$2:$A$100,0))</f>
        <v>0</v>
      </c>
      <c r="AF42" s="353">
        <f>_xlfn.IFNA(INDEX(Bowling_data!B$2:B$100,MATCH($C42,Bowling_data!$A$2:$A$100,0)),0)</f>
        <v>0</v>
      </c>
      <c r="AG42" s="354">
        <f>_xlfn.IFNA(INDEX(Bowling_data!C$2:C$100,MATCH($C42,Bowling_data!$A$2:$A$100,0)),0)</f>
        <v>0</v>
      </c>
      <c r="AH42" s="354">
        <f>_xlfn.IFNA(INDEX(Bowling_data!D$2:D$100,MATCH($C42,Bowling_data!$A$2:$A$100,0)),0)</f>
        <v>0</v>
      </c>
      <c r="AI42" s="354">
        <f>_xlfn.IFNA(INDEX(Bowling_data!E$2:E$100,MATCH($C42,Bowling_data!$A$2:$A$100,0)),0)</f>
        <v>0</v>
      </c>
      <c r="AJ42" s="354">
        <f>_xlfn.IFNA(INDEX(Bowling_data!F$2:F$100,MATCH($C42,Bowling_data!$A$2:$A$100,0)),0)</f>
        <v>0</v>
      </c>
      <c r="AK42" s="354">
        <f>_xlfn.IFNA(INDEX(Bowling_data!G$2:G$100,MATCH($C42,Bowling_data!$A$2:$A$100,0)),0)</f>
        <v>0</v>
      </c>
      <c r="AL42" s="354">
        <f>_xlfn.IFNA(INDEX(Bowling_data!H$2:H$100,MATCH($C42,Bowling_data!$A$2:$A$100,0)),0)</f>
        <v>0</v>
      </c>
      <c r="AM42" s="354">
        <f>_xlfn.IFNA(INDEX(Bowling_data!I$2:I$100,MATCH($C42,Bowling_data!$A$2:$A$100,0)),0)</f>
        <v>0</v>
      </c>
      <c r="AN42" s="354">
        <f>_xlfn.IFNA(INDEX(Bowling_data!J$2:J$100,MATCH($C42,Bowling_data!$A$2:$A$100,0)),0)</f>
        <v>0</v>
      </c>
      <c r="AO42" s="354">
        <f>_xlfn.IFNA(INDEX(Bowling_data!K$2:K$100,MATCH($C42,Bowling_data!$A$2:$A$100,0)),0)</f>
        <v>0</v>
      </c>
      <c r="AP42" s="354">
        <f>_xlfn.IFNA(INDEX(Bowling_data!L$2:L$100,MATCH($C42,Bowling_data!$A$2:$A$100,0)),0)</f>
        <v>0</v>
      </c>
      <c r="AQ42" s="354">
        <f>_xlfn.IFNA(INDEX(Bowling_data!M$2:M$100,MATCH($C42,Bowling_data!$A$2:$A$100,0)),0)</f>
        <v>0</v>
      </c>
      <c r="AR42" s="354">
        <f>_xlfn.IFNA(INDEX(Bowling_data!N$2:N$100,MATCH($C42,Bowling_data!$A$2:$A$100,0)),0)</f>
        <v>0</v>
      </c>
      <c r="AS42" s="354">
        <f>_xlfn.IFNA(INDEX(Bowling_data!O$2:O$100,MATCH($C42,Bowling_data!$A$2:$A$100,0)),0)</f>
        <v>0</v>
      </c>
      <c r="AT42" s="354">
        <f>_xlfn.IFNA(INDEX(Bowling_data!P$2:P$100,MATCH($C42,Bowling_data!$A$2:$A$100,0)),0)</f>
        <v>0</v>
      </c>
      <c r="AU42" s="354">
        <f>_xlfn.IFNA(INDEX(Bowling_data!Q$2:Q$100,MATCH($C42,Bowling_data!$A$2:$A$100,0)),0)</f>
        <v>0</v>
      </c>
      <c r="AV42" s="354">
        <f>_xlfn.IFNA(INDEX(Bowling_data!R$2:R$100,MATCH($C42,Bowling_data!$A$2:$A$100,0)),0)</f>
        <v>0</v>
      </c>
      <c r="AW42" s="354">
        <f>_xlfn.IFNA(INDEX(Bowling_data!S$2:S$100,MATCH($C42,Bowling_data!$A$2:$A$100,0)),0)</f>
        <v>0</v>
      </c>
      <c r="AX42" s="354">
        <f>_xlfn.IFNA(INDEX(Bowling_data!T$2:T$100,MATCH($C42,Bowling_data!$A$2:$A$100,0)),0)</f>
        <v>0</v>
      </c>
      <c r="AY42" s="354">
        <f>_xlfn.IFNA(INDEX(Bowling_data!U$2:U$100,MATCH($C42,Bowling_data!$A$2:$A$100,0)),0)</f>
        <v>0</v>
      </c>
      <c r="AZ42" s="354">
        <f>_xlfn.IFNA(INDEX(Bowling_data!V$2:V$100,MATCH($C42,Bowling_data!$A$2:$A$100,0)),0)</f>
        <v>0</v>
      </c>
      <c r="BA42" s="354">
        <f>_xlfn.IFNA(INDEX(Bowling_data!W$2:W$100,MATCH($C42,Bowling_data!$A$2:$A$100,0)),0)</f>
        <v>0</v>
      </c>
      <c r="BB42" s="354">
        <f>_xlfn.IFNA(INDEX(Bowling_data!X$2:X$100,MATCH($C42,Bowling_data!$A$2:$A$100,0)),0)</f>
        <v>0</v>
      </c>
      <c r="BC42" s="354">
        <f>_xlfn.IFNA(INDEX(Bowling_data!Y$2:Y$100,MATCH($C42,Bowling_data!$A$2:$A$100,0)),0)</f>
        <v>0</v>
      </c>
      <c r="BD42" s="354">
        <f>_xlfn.IFNA(INDEX(Bowling_data!Z$2:Z$100,MATCH($C42,Bowling_data!$A$2:$A$100,0)),0)</f>
        <v>0</v>
      </c>
      <c r="BE42" s="354">
        <f>_xlfn.IFNA(INDEX(Bowling_data!AA$2:AA$100,MATCH($C42,Bowling_data!$A$2:$A$100,0)),0)</f>
        <v>0</v>
      </c>
      <c r="BF42" s="353">
        <f>_xlfn.IFNA(INDEX(Fielding_data!B$2:B$100,MATCH($C42,Fielding_data!$A$2:$A$100,0)),0)</f>
        <v>0</v>
      </c>
      <c r="BG42" s="354">
        <f>_xlfn.IFNA(INDEX(Fielding_data!C$2:C$100,MATCH($C42,Fielding_data!$A$2:$A$100,0)),0)</f>
        <v>0</v>
      </c>
      <c r="BH42" s="354">
        <f>_xlfn.IFNA(INDEX(Fielding_data!D$2:D$100,MATCH($C42,Fielding_data!$A$2:$A$100,0)),0)</f>
        <v>0</v>
      </c>
      <c r="BI42" s="354">
        <f>_xlfn.IFNA(INDEX(Fielding_data!E$2:E$100,MATCH($C42,Fielding_data!$A$2:$A$100,0)),0)</f>
        <v>0</v>
      </c>
      <c r="BJ42" s="354">
        <f>_xlfn.IFNA(INDEX(Fielding_data!F$2:F$100,MATCH($C42,Fielding_data!$A$2:$A$100,0)),0)</f>
        <v>0</v>
      </c>
      <c r="BK42" s="354">
        <f>_xlfn.IFNA(INDEX(Fielding_data!G$2:G$100,MATCH($C42,Fielding_data!$A$2:$A$100,0)),0)</f>
        <v>0</v>
      </c>
      <c r="BL42" s="354">
        <f>_xlfn.IFNA(INDEX(Fielding_data!H$2:H$100,MATCH($C42,Fielding_data!$A$2:$A$100,0)),0)</f>
        <v>0</v>
      </c>
      <c r="BM42" s="354">
        <f>_xlfn.IFNA(INDEX(Fielding_data!I$2:I$100,MATCH($C42,Fielding_data!$A$2:$A$100,0)),0)</f>
        <v>0</v>
      </c>
      <c r="BN42" s="354">
        <f>_xlfn.IFNA(INDEX(Fielding_data!J$2:J$100,MATCH($C42,Fielding_data!$A$2:$A$100,0)),0)</f>
        <v>0</v>
      </c>
      <c r="BO42" s="354">
        <f>_xlfn.IFNA(INDEX(Fielding_data!K$2:K$100,MATCH($C42,Fielding_data!$A$2:$A$100,0)),0)</f>
        <v>0</v>
      </c>
      <c r="BP42" s="354">
        <f>_xlfn.IFNA(INDEX(Fielding_data!L$2:L$100,MATCH($C42,Fielding_data!$A$2:$A$100,0)),0)</f>
        <v>0</v>
      </c>
      <c r="BQ42" s="354">
        <f>_xlfn.IFNA(INDEX(Fielding_data!M$2:M$100,MATCH($C42,Fielding_data!$A$2:$A$100,0)),0)</f>
        <v>0</v>
      </c>
      <c r="BR42" s="354">
        <f>_xlfn.IFNA(INDEX(Fielding_data!N$2:N$100,MATCH($C42,Fielding_data!$A$2:$A$100,0)),0)</f>
        <v>0</v>
      </c>
      <c r="BS42" s="354">
        <f>_xlfn.IFNA(INDEX(Fielding_data!O$2:O$100,MATCH($C42,Fielding_data!$A$2:$A$100,0)),0)</f>
        <v>0</v>
      </c>
      <c r="BT42" s="354">
        <f>_xlfn.IFNA(INDEX(Fielding_data!P$2:P$100,MATCH($C42,Fielding_data!$A$2:$A$100,0)),0)</f>
        <v>0</v>
      </c>
      <c r="BU42" s="354">
        <f>_xlfn.IFNA(INDEX(Fielding_data!Q$2:Q$100,MATCH($C42,Fielding_data!$A$2:$A$100,0)),0)</f>
        <v>0</v>
      </c>
      <c r="BV42" s="354">
        <f>_xlfn.IFNA(INDEX(Fielding_data!R$2:R$100,MATCH($C42,Fielding_data!$A$2:$A$100,0)),0)</f>
        <v>0</v>
      </c>
      <c r="BW42" s="354">
        <f>_xlfn.IFNA(INDEX(Fielding_data!S$2:S$100,MATCH($C42,Fielding_data!$A$2:$A$100,0)),0)</f>
        <v>0</v>
      </c>
      <c r="BX42" s="354">
        <f>_xlfn.IFNA(INDEX(Fielding_data!T$2:T$100,MATCH($C42,Fielding_data!$A$2:$A$100,0)),0)</f>
        <v>0</v>
      </c>
      <c r="BY42" s="354">
        <f>_xlfn.IFNA(INDEX(Fielding_data!U$2:U$100,MATCH($C42,Fielding_data!$A$2:$A$100,0)),0)</f>
        <v>0</v>
      </c>
      <c r="BZ42" s="354">
        <f>_xlfn.IFNA(INDEX(Fielding_data!V$2:V$100,MATCH($C42,Fielding_data!$A$2:$A$100,0)),0)</f>
        <v>0</v>
      </c>
      <c r="CA42" s="354">
        <f>_xlfn.IFNA(INDEX(Fielding_data!W$2:W$100,MATCH($C42,Fielding_data!$A$2:$A$100,0)),0)</f>
        <v>0</v>
      </c>
      <c r="CB42" s="354">
        <f>_xlfn.IFNA(INDEX(Fielding_data!X$2:X$100,MATCH($C42,Fielding_data!$A$2:$A$100,0)),0)</f>
        <v>0</v>
      </c>
      <c r="CC42" s="354">
        <f>_xlfn.IFNA(INDEX(Fielding_data!Y$2:Y$100,MATCH($C42,Fielding_data!$A$2:$A$100,0)),0)</f>
        <v>0</v>
      </c>
      <c r="CD42" s="354">
        <f>_xlfn.IFNA(INDEX(Fielding_data!Z$2:Z$100,MATCH($C42,Fielding_data!$A$2:$A$100,0)),0)</f>
        <v>0</v>
      </c>
      <c r="CE42" s="354">
        <f>_xlfn.IFNA(INDEX(Fielding_data!AA$2:AA$100,MATCH($C42,Fielding_data!$A$2:$A$100,0)),0)</f>
        <v>0</v>
      </c>
      <c r="CF42" s="353">
        <f t="shared" si="30"/>
        <v>0</v>
      </c>
      <c r="CG42" s="354">
        <f t="shared" si="31"/>
        <v>0</v>
      </c>
      <c r="CH42" s="354">
        <f t="shared" si="32"/>
        <v>0</v>
      </c>
      <c r="CI42" s="354">
        <f t="shared" si="33"/>
        <v>0</v>
      </c>
      <c r="CJ42" s="354">
        <f t="shared" si="34"/>
        <v>0</v>
      </c>
      <c r="CK42" s="354">
        <f t="shared" si="35"/>
        <v>0</v>
      </c>
      <c r="CL42" s="354">
        <f t="shared" si="36"/>
        <v>0</v>
      </c>
      <c r="CM42" s="354">
        <f t="shared" si="37"/>
        <v>0</v>
      </c>
      <c r="CN42" s="354">
        <f t="shared" si="38"/>
        <v>0</v>
      </c>
      <c r="CO42" s="354">
        <f t="shared" si="39"/>
        <v>0</v>
      </c>
      <c r="CP42" s="354">
        <f t="shared" si="40"/>
        <v>0</v>
      </c>
      <c r="CQ42" s="354">
        <f t="shared" si="41"/>
        <v>0</v>
      </c>
      <c r="CR42" s="354">
        <f t="shared" si="42"/>
        <v>0</v>
      </c>
      <c r="CS42" s="354">
        <f t="shared" si="43"/>
        <v>0</v>
      </c>
      <c r="CT42" s="354">
        <f t="shared" si="44"/>
        <v>0</v>
      </c>
      <c r="CU42" s="354">
        <f t="shared" si="45"/>
        <v>0</v>
      </c>
      <c r="CV42" s="354">
        <f t="shared" si="46"/>
        <v>0</v>
      </c>
      <c r="CW42" s="354">
        <f t="shared" si="47"/>
        <v>0</v>
      </c>
      <c r="CX42" s="354">
        <f t="shared" si="48"/>
        <v>0</v>
      </c>
      <c r="CY42" s="354">
        <f t="shared" si="49"/>
        <v>0</v>
      </c>
      <c r="CZ42" s="354">
        <f t="shared" si="50"/>
        <v>0</v>
      </c>
      <c r="DA42" s="354">
        <f t="shared" si="51"/>
        <v>0</v>
      </c>
      <c r="DB42" s="354">
        <f t="shared" si="52"/>
        <v>0</v>
      </c>
      <c r="DC42" s="354">
        <f t="shared" si="53"/>
        <v>-2</v>
      </c>
      <c r="DD42" s="354">
        <f t="shared" si="54"/>
        <v>0</v>
      </c>
      <c r="DE42" s="355">
        <f t="shared" si="55"/>
        <v>0</v>
      </c>
      <c r="DF42" s="353">
        <f t="shared" si="56"/>
        <v>0</v>
      </c>
      <c r="DG42" s="354">
        <f t="shared" ref="DG42:DH42" si="144">+DF42+CG42</f>
        <v>0</v>
      </c>
      <c r="DH42" s="354">
        <f t="shared" si="144"/>
        <v>0</v>
      </c>
      <c r="DI42" s="354">
        <f t="shared" si="58"/>
        <v>0</v>
      </c>
      <c r="DJ42" s="354">
        <f t="shared" si="59"/>
        <v>0</v>
      </c>
      <c r="DK42" s="354">
        <f t="shared" si="60"/>
        <v>0</v>
      </c>
      <c r="DL42" s="354">
        <f t="shared" si="61"/>
        <v>0</v>
      </c>
      <c r="DM42" s="354">
        <f t="shared" si="62"/>
        <v>0</v>
      </c>
      <c r="DN42" s="354">
        <f t="shared" si="63"/>
        <v>0</v>
      </c>
      <c r="DO42" s="354">
        <f t="shared" si="64"/>
        <v>0</v>
      </c>
      <c r="DP42" s="354">
        <f t="shared" si="65"/>
        <v>0</v>
      </c>
      <c r="DQ42" s="354">
        <f t="shared" si="66"/>
        <v>0</v>
      </c>
      <c r="DR42" s="354">
        <f t="shared" si="67"/>
        <v>0</v>
      </c>
      <c r="DS42" s="354">
        <f t="shared" si="68"/>
        <v>0</v>
      </c>
      <c r="DT42" s="354">
        <f t="shared" si="69"/>
        <v>0</v>
      </c>
      <c r="DU42" s="354">
        <f t="shared" si="70"/>
        <v>0</v>
      </c>
      <c r="DV42" s="354">
        <f t="shared" si="71"/>
        <v>0</v>
      </c>
      <c r="DW42" s="354">
        <f t="shared" si="72"/>
        <v>0</v>
      </c>
      <c r="DX42" s="354">
        <f t="shared" si="73"/>
        <v>0</v>
      </c>
      <c r="DY42" s="354">
        <f t="shared" si="74"/>
        <v>0</v>
      </c>
      <c r="DZ42" s="354">
        <f t="shared" si="75"/>
        <v>0</v>
      </c>
      <c r="EA42" s="354">
        <f t="shared" si="76"/>
        <v>0</v>
      </c>
      <c r="EB42" s="354">
        <f t="shared" si="77"/>
        <v>0</v>
      </c>
      <c r="EC42" s="354">
        <f t="shared" si="78"/>
        <v>-2</v>
      </c>
      <c r="ED42" s="354">
        <f t="shared" si="79"/>
        <v>-2</v>
      </c>
      <c r="EE42" s="355">
        <f t="shared" si="80"/>
        <v>-2</v>
      </c>
      <c r="EF42" s="364" t="str">
        <f t="shared" si="81"/>
        <v>-</v>
      </c>
      <c r="EG42" s="365" t="str">
        <f t="shared" si="82"/>
        <v>-</v>
      </c>
      <c r="EH42" s="365" t="str">
        <f t="shared" si="83"/>
        <v>-</v>
      </c>
      <c r="EI42" s="365" t="str">
        <f t="shared" si="84"/>
        <v>-</v>
      </c>
      <c r="EJ42" s="365" t="str">
        <f t="shared" si="85"/>
        <v>-</v>
      </c>
      <c r="EK42" s="365" t="str">
        <f t="shared" si="86"/>
        <v>-</v>
      </c>
      <c r="EL42" s="365" t="str">
        <f t="shared" si="87"/>
        <v>-</v>
      </c>
      <c r="EM42" s="365" t="str">
        <f t="shared" si="88"/>
        <v>-</v>
      </c>
      <c r="EN42" s="365" t="str">
        <f t="shared" si="89"/>
        <v>-</v>
      </c>
      <c r="EO42" s="365" t="str">
        <f t="shared" si="90"/>
        <v>-</v>
      </c>
      <c r="EP42" s="365" t="str">
        <f t="shared" si="91"/>
        <v>-</v>
      </c>
      <c r="EQ42" s="365" t="str">
        <f t="shared" si="92"/>
        <v>-</v>
      </c>
      <c r="ER42" s="365" t="str">
        <f t="shared" si="93"/>
        <v>-</v>
      </c>
      <c r="ES42" s="365" t="str">
        <f t="shared" si="94"/>
        <v>-</v>
      </c>
      <c r="ET42" s="365" t="str">
        <f t="shared" si="95"/>
        <v>-</v>
      </c>
      <c r="EU42" s="365" t="str">
        <f t="shared" si="96"/>
        <v>-</v>
      </c>
      <c r="EV42" s="365" t="str">
        <f t="shared" si="97"/>
        <v>-</v>
      </c>
      <c r="EW42" s="365" t="str">
        <f t="shared" si="98"/>
        <v>-</v>
      </c>
      <c r="EX42" s="365" t="str">
        <f t="shared" si="99"/>
        <v>-</v>
      </c>
      <c r="EY42" s="365" t="str">
        <f t="shared" si="100"/>
        <v>-</v>
      </c>
      <c r="EZ42" s="365" t="str">
        <f t="shared" si="101"/>
        <v>-</v>
      </c>
      <c r="FA42" s="365" t="str">
        <f t="shared" si="102"/>
        <v>-</v>
      </c>
      <c r="FB42" s="365" t="str">
        <f t="shared" si="103"/>
        <v>-</v>
      </c>
      <c r="FC42" s="365">
        <f t="shared" si="104"/>
        <v>40</v>
      </c>
      <c r="FD42" s="365">
        <f t="shared" si="105"/>
        <v>40</v>
      </c>
      <c r="FE42" s="366">
        <f t="shared" si="106"/>
        <v>40</v>
      </c>
    </row>
    <row r="43" spans="1:161" x14ac:dyDescent="0.2">
      <c r="A43" s="119"/>
      <c r="B43" s="157">
        <f t="shared" si="29"/>
        <v>41</v>
      </c>
      <c r="C43" s="158" t="str">
        <f>'Club Champion'!C44</f>
        <v>NADEEM, Badar</v>
      </c>
      <c r="D43" s="159" t="str">
        <f>'Club Champion'!D44</f>
        <v>(PAK)</v>
      </c>
      <c r="E43" s="359">
        <f>IF(ISNA(VLOOKUP($C43,Batting!$B$2:$M$85,3,FALSE)),0,(VLOOKUP($C43,Batting!$B$2:$M$85,3,FALSE)))</f>
        <v>1</v>
      </c>
      <c r="F43" s="364">
        <f>INDEX(Batting_data!B$2:B$100,MATCH($C43,Batting_data!$A$2:$A$100,0))</f>
        <v>0</v>
      </c>
      <c r="G43" s="365">
        <f>INDEX(Batting_data!C$2:C$100,MATCH($C43,Batting_data!$A$2:$A$100,0))</f>
        <v>0</v>
      </c>
      <c r="H43" s="365">
        <f>INDEX(Batting_data!D$2:D$100,MATCH($C43,Batting_data!$A$2:$A$100,0))</f>
        <v>0</v>
      </c>
      <c r="I43" s="365">
        <f>INDEX(Batting_data!E$2:E$100,MATCH($C43,Batting_data!$A$2:$A$100,0))</f>
        <v>0</v>
      </c>
      <c r="J43" s="365">
        <f>INDEX(Batting_data!F$2:F$100,MATCH($C43,Batting_data!$A$2:$A$100,0))</f>
        <v>0</v>
      </c>
      <c r="K43" s="365">
        <f>INDEX(Batting_data!G$2:G$100,MATCH($C43,Batting_data!$A$2:$A$100,0))</f>
        <v>0</v>
      </c>
      <c r="L43" s="365">
        <f>INDEX(Batting_data!H$2:H$100,MATCH($C43,Batting_data!$A$2:$A$100,0))</f>
        <v>0</v>
      </c>
      <c r="M43" s="365">
        <f>INDEX(Batting_data!I$2:I$100,MATCH($C43,Batting_data!$A$2:$A$100,0))</f>
        <v>0</v>
      </c>
      <c r="N43" s="365">
        <f>INDEX(Batting_data!J$2:J$100,MATCH($C43,Batting_data!$A$2:$A$100,0))</f>
        <v>0</v>
      </c>
      <c r="O43" s="365">
        <f>INDEX(Batting_data!K$2:K$100,MATCH($C43,Batting_data!$A$2:$A$100,0))</f>
        <v>0</v>
      </c>
      <c r="P43" s="365">
        <f>INDEX(Batting_data!L$2:L$100,MATCH($C43,Batting_data!$A$2:$A$100,0))</f>
        <v>0</v>
      </c>
      <c r="Q43" s="365">
        <f>INDEX(Batting_data!M$2:M$100,MATCH($C43,Batting_data!$A$2:$A$100,0))</f>
        <v>0</v>
      </c>
      <c r="R43" s="365">
        <f>INDEX(Batting_data!N$2:N$100,MATCH($C43,Batting_data!$A$2:$A$100,0))</f>
        <v>0</v>
      </c>
      <c r="S43" s="365">
        <f>INDEX(Batting_data!O$2:O$100,MATCH($C43,Batting_data!$A$2:$A$100,0))</f>
        <v>0</v>
      </c>
      <c r="T43" s="365">
        <f>INDEX(Batting_data!P$2:P$100,MATCH($C43,Batting_data!$A$2:$A$100,0))</f>
        <v>0</v>
      </c>
      <c r="U43" s="365">
        <f>INDEX(Batting_data!Q$2:Q$100,MATCH($C43,Batting_data!$A$2:$A$100,0))</f>
        <v>-5</v>
      </c>
      <c r="V43" s="365">
        <f>INDEX(Batting_data!R$2:R$100,MATCH($C43,Batting_data!$A$2:$A$100,0))</f>
        <v>0</v>
      </c>
      <c r="W43" s="365">
        <f>INDEX(Batting_data!S$2:S$100,MATCH($C43,Batting_data!$A$2:$A$100,0))</f>
        <v>0</v>
      </c>
      <c r="X43" s="365">
        <f>INDEX(Batting_data!T$2:T$100,MATCH($C43,Batting_data!$A$2:$A$100,0))</f>
        <v>0</v>
      </c>
      <c r="Y43" s="365">
        <f>INDEX(Batting_data!U$2:U$100,MATCH($C43,Batting_data!$A$2:$A$100,0))</f>
        <v>0</v>
      </c>
      <c r="Z43" s="365">
        <f>INDEX(Batting_data!V$2:V$100,MATCH($C43,Batting_data!$A$2:$A$100,0))</f>
        <v>0</v>
      </c>
      <c r="AA43" s="365">
        <f>INDEX(Batting_data!W$2:W$100,MATCH($C43,Batting_data!$A$2:$A$100,0))</f>
        <v>0</v>
      </c>
      <c r="AB43" s="365">
        <f>INDEX(Batting_data!X$2:X$100,MATCH($C43,Batting_data!$A$2:$A$100,0))</f>
        <v>0</v>
      </c>
      <c r="AC43" s="365">
        <f>INDEX(Batting_data!Y$2:Y$100,MATCH($C43,Batting_data!$A$2:$A$100,0))</f>
        <v>0</v>
      </c>
      <c r="AD43" s="365">
        <f>INDEX(Batting_data!Z$2:Z$100,MATCH($C43,Batting_data!$A$2:$A$100,0))</f>
        <v>0</v>
      </c>
      <c r="AE43" s="366">
        <f>INDEX(Batting_data!AA$2:AA$100,MATCH($C43,Batting_data!$A$2:$A$100,0))</f>
        <v>0</v>
      </c>
      <c r="AF43" s="353">
        <f>_xlfn.IFNA(INDEX(Bowling_data!B$2:B$100,MATCH($C43,Bowling_data!$A$2:$A$100,0)),0)</f>
        <v>0</v>
      </c>
      <c r="AG43" s="354">
        <f>_xlfn.IFNA(INDEX(Bowling_data!C$2:C$100,MATCH($C43,Bowling_data!$A$2:$A$100,0)),0)</f>
        <v>0</v>
      </c>
      <c r="AH43" s="354">
        <f>_xlfn.IFNA(INDEX(Bowling_data!D$2:D$100,MATCH($C43,Bowling_data!$A$2:$A$100,0)),0)</f>
        <v>0</v>
      </c>
      <c r="AI43" s="354">
        <f>_xlfn.IFNA(INDEX(Bowling_data!E$2:E$100,MATCH($C43,Bowling_data!$A$2:$A$100,0)),0)</f>
        <v>0</v>
      </c>
      <c r="AJ43" s="354">
        <f>_xlfn.IFNA(INDEX(Bowling_data!F$2:F$100,MATCH($C43,Bowling_data!$A$2:$A$100,0)),0)</f>
        <v>0</v>
      </c>
      <c r="AK43" s="354">
        <f>_xlfn.IFNA(INDEX(Bowling_data!G$2:G$100,MATCH($C43,Bowling_data!$A$2:$A$100,0)),0)</f>
        <v>0</v>
      </c>
      <c r="AL43" s="354">
        <f>_xlfn.IFNA(INDEX(Bowling_data!H$2:H$100,MATCH($C43,Bowling_data!$A$2:$A$100,0)),0)</f>
        <v>0</v>
      </c>
      <c r="AM43" s="354">
        <f>_xlfn.IFNA(INDEX(Bowling_data!I$2:I$100,MATCH($C43,Bowling_data!$A$2:$A$100,0)),0)</f>
        <v>0</v>
      </c>
      <c r="AN43" s="354">
        <f>_xlfn.IFNA(INDEX(Bowling_data!J$2:J$100,MATCH($C43,Bowling_data!$A$2:$A$100,0)),0)</f>
        <v>0</v>
      </c>
      <c r="AO43" s="354">
        <f>_xlfn.IFNA(INDEX(Bowling_data!K$2:K$100,MATCH($C43,Bowling_data!$A$2:$A$100,0)),0)</f>
        <v>0</v>
      </c>
      <c r="AP43" s="354">
        <f>_xlfn.IFNA(INDEX(Bowling_data!L$2:L$100,MATCH($C43,Bowling_data!$A$2:$A$100,0)),0)</f>
        <v>0</v>
      </c>
      <c r="AQ43" s="354">
        <f>_xlfn.IFNA(INDEX(Bowling_data!M$2:M$100,MATCH($C43,Bowling_data!$A$2:$A$100,0)),0)</f>
        <v>0</v>
      </c>
      <c r="AR43" s="354">
        <f>_xlfn.IFNA(INDEX(Bowling_data!N$2:N$100,MATCH($C43,Bowling_data!$A$2:$A$100,0)),0)</f>
        <v>0</v>
      </c>
      <c r="AS43" s="354">
        <f>_xlfn.IFNA(INDEX(Bowling_data!O$2:O$100,MATCH($C43,Bowling_data!$A$2:$A$100,0)),0)</f>
        <v>0</v>
      </c>
      <c r="AT43" s="354">
        <f>_xlfn.IFNA(INDEX(Bowling_data!P$2:P$100,MATCH($C43,Bowling_data!$A$2:$A$100,0)),0)</f>
        <v>0</v>
      </c>
      <c r="AU43" s="354">
        <f>_xlfn.IFNA(INDEX(Bowling_data!Q$2:Q$100,MATCH($C43,Bowling_data!$A$2:$A$100,0)),0)</f>
        <v>0</v>
      </c>
      <c r="AV43" s="354">
        <f>_xlfn.IFNA(INDEX(Bowling_data!R$2:R$100,MATCH($C43,Bowling_data!$A$2:$A$100,0)),0)</f>
        <v>0</v>
      </c>
      <c r="AW43" s="354">
        <f>_xlfn.IFNA(INDEX(Bowling_data!S$2:S$100,MATCH($C43,Bowling_data!$A$2:$A$100,0)),0)</f>
        <v>0</v>
      </c>
      <c r="AX43" s="354">
        <f>_xlfn.IFNA(INDEX(Bowling_data!T$2:T$100,MATCH($C43,Bowling_data!$A$2:$A$100,0)),0)</f>
        <v>0</v>
      </c>
      <c r="AY43" s="354">
        <f>_xlfn.IFNA(INDEX(Bowling_data!U$2:U$100,MATCH($C43,Bowling_data!$A$2:$A$100,0)),0)</f>
        <v>0</v>
      </c>
      <c r="AZ43" s="354">
        <f>_xlfn.IFNA(INDEX(Bowling_data!V$2:V$100,MATCH($C43,Bowling_data!$A$2:$A$100,0)),0)</f>
        <v>0</v>
      </c>
      <c r="BA43" s="354">
        <f>_xlfn.IFNA(INDEX(Bowling_data!W$2:W$100,MATCH($C43,Bowling_data!$A$2:$A$100,0)),0)</f>
        <v>0</v>
      </c>
      <c r="BB43" s="354">
        <f>_xlfn.IFNA(INDEX(Bowling_data!X$2:X$100,MATCH($C43,Bowling_data!$A$2:$A$100,0)),0)</f>
        <v>0</v>
      </c>
      <c r="BC43" s="354">
        <f>_xlfn.IFNA(INDEX(Bowling_data!Y$2:Y$100,MATCH($C43,Bowling_data!$A$2:$A$100,0)),0)</f>
        <v>0</v>
      </c>
      <c r="BD43" s="354">
        <f>_xlfn.IFNA(INDEX(Bowling_data!Z$2:Z$100,MATCH($C43,Bowling_data!$A$2:$A$100,0)),0)</f>
        <v>0</v>
      </c>
      <c r="BE43" s="354">
        <f>_xlfn.IFNA(INDEX(Bowling_data!AA$2:AA$100,MATCH($C43,Bowling_data!$A$2:$A$100,0)),0)</f>
        <v>0</v>
      </c>
      <c r="BF43" s="353">
        <f>_xlfn.IFNA(INDEX(Fielding_data!B$2:B$100,MATCH($C43,Fielding_data!$A$2:$A$100,0)),0)</f>
        <v>0</v>
      </c>
      <c r="BG43" s="354">
        <f>_xlfn.IFNA(INDEX(Fielding_data!C$2:C$100,MATCH($C43,Fielding_data!$A$2:$A$100,0)),0)</f>
        <v>0</v>
      </c>
      <c r="BH43" s="354">
        <f>_xlfn.IFNA(INDEX(Fielding_data!D$2:D$100,MATCH($C43,Fielding_data!$A$2:$A$100,0)),0)</f>
        <v>0</v>
      </c>
      <c r="BI43" s="354">
        <f>_xlfn.IFNA(INDEX(Fielding_data!E$2:E$100,MATCH($C43,Fielding_data!$A$2:$A$100,0)),0)</f>
        <v>0</v>
      </c>
      <c r="BJ43" s="354">
        <f>_xlfn.IFNA(INDEX(Fielding_data!F$2:F$100,MATCH($C43,Fielding_data!$A$2:$A$100,0)),0)</f>
        <v>0</v>
      </c>
      <c r="BK43" s="354">
        <f>_xlfn.IFNA(INDEX(Fielding_data!G$2:G$100,MATCH($C43,Fielding_data!$A$2:$A$100,0)),0)</f>
        <v>0</v>
      </c>
      <c r="BL43" s="354">
        <f>_xlfn.IFNA(INDEX(Fielding_data!H$2:H$100,MATCH($C43,Fielding_data!$A$2:$A$100,0)),0)</f>
        <v>0</v>
      </c>
      <c r="BM43" s="354">
        <f>_xlfn.IFNA(INDEX(Fielding_data!I$2:I$100,MATCH($C43,Fielding_data!$A$2:$A$100,0)),0)</f>
        <v>0</v>
      </c>
      <c r="BN43" s="354">
        <f>_xlfn.IFNA(INDEX(Fielding_data!J$2:J$100,MATCH($C43,Fielding_data!$A$2:$A$100,0)),0)</f>
        <v>0</v>
      </c>
      <c r="BO43" s="354">
        <f>_xlfn.IFNA(INDEX(Fielding_data!K$2:K$100,MATCH($C43,Fielding_data!$A$2:$A$100,0)),0)</f>
        <v>0</v>
      </c>
      <c r="BP43" s="354">
        <f>_xlfn.IFNA(INDEX(Fielding_data!L$2:L$100,MATCH($C43,Fielding_data!$A$2:$A$100,0)),0)</f>
        <v>0</v>
      </c>
      <c r="BQ43" s="354">
        <f>_xlfn.IFNA(INDEX(Fielding_data!M$2:M$100,MATCH($C43,Fielding_data!$A$2:$A$100,0)),0)</f>
        <v>0</v>
      </c>
      <c r="BR43" s="354">
        <f>_xlfn.IFNA(INDEX(Fielding_data!N$2:N$100,MATCH($C43,Fielding_data!$A$2:$A$100,0)),0)</f>
        <v>0</v>
      </c>
      <c r="BS43" s="354">
        <f>_xlfn.IFNA(INDEX(Fielding_data!O$2:O$100,MATCH($C43,Fielding_data!$A$2:$A$100,0)),0)</f>
        <v>0</v>
      </c>
      <c r="BT43" s="354">
        <f>_xlfn.IFNA(INDEX(Fielding_data!P$2:P$100,MATCH($C43,Fielding_data!$A$2:$A$100,0)),0)</f>
        <v>0</v>
      </c>
      <c r="BU43" s="354">
        <f>_xlfn.IFNA(INDEX(Fielding_data!Q$2:Q$100,MATCH($C43,Fielding_data!$A$2:$A$100,0)),0)</f>
        <v>0</v>
      </c>
      <c r="BV43" s="354">
        <f>_xlfn.IFNA(INDEX(Fielding_data!R$2:R$100,MATCH($C43,Fielding_data!$A$2:$A$100,0)),0)</f>
        <v>0</v>
      </c>
      <c r="BW43" s="354">
        <f>_xlfn.IFNA(INDEX(Fielding_data!S$2:S$100,MATCH($C43,Fielding_data!$A$2:$A$100,0)),0)</f>
        <v>0</v>
      </c>
      <c r="BX43" s="354">
        <f>_xlfn.IFNA(INDEX(Fielding_data!T$2:T$100,MATCH($C43,Fielding_data!$A$2:$A$100,0)),0)</f>
        <v>0</v>
      </c>
      <c r="BY43" s="354">
        <f>_xlfn.IFNA(INDEX(Fielding_data!U$2:U$100,MATCH($C43,Fielding_data!$A$2:$A$100,0)),0)</f>
        <v>0</v>
      </c>
      <c r="BZ43" s="354">
        <f>_xlfn.IFNA(INDEX(Fielding_data!V$2:V$100,MATCH($C43,Fielding_data!$A$2:$A$100,0)),0)</f>
        <v>0</v>
      </c>
      <c r="CA43" s="354">
        <f>_xlfn.IFNA(INDEX(Fielding_data!W$2:W$100,MATCH($C43,Fielding_data!$A$2:$A$100,0)),0)</f>
        <v>0</v>
      </c>
      <c r="CB43" s="354">
        <f>_xlfn.IFNA(INDEX(Fielding_data!X$2:X$100,MATCH($C43,Fielding_data!$A$2:$A$100,0)),0)</f>
        <v>0</v>
      </c>
      <c r="CC43" s="354">
        <f>_xlfn.IFNA(INDEX(Fielding_data!Y$2:Y$100,MATCH($C43,Fielding_data!$A$2:$A$100,0)),0)</f>
        <v>0</v>
      </c>
      <c r="CD43" s="354">
        <f>_xlfn.IFNA(INDEX(Fielding_data!Z$2:Z$100,MATCH($C43,Fielding_data!$A$2:$A$100,0)),0)</f>
        <v>0</v>
      </c>
      <c r="CE43" s="354">
        <f>_xlfn.IFNA(INDEX(Fielding_data!AA$2:AA$100,MATCH($C43,Fielding_data!$A$2:$A$100,0)),0)</f>
        <v>0</v>
      </c>
      <c r="CF43" s="353">
        <f t="shared" si="30"/>
        <v>0</v>
      </c>
      <c r="CG43" s="354">
        <f t="shared" si="31"/>
        <v>0</v>
      </c>
      <c r="CH43" s="354">
        <f t="shared" si="32"/>
        <v>0</v>
      </c>
      <c r="CI43" s="354">
        <f t="shared" si="33"/>
        <v>0</v>
      </c>
      <c r="CJ43" s="354">
        <f t="shared" si="34"/>
        <v>0</v>
      </c>
      <c r="CK43" s="354">
        <f t="shared" si="35"/>
        <v>0</v>
      </c>
      <c r="CL43" s="354">
        <f t="shared" si="36"/>
        <v>0</v>
      </c>
      <c r="CM43" s="354">
        <f t="shared" si="37"/>
        <v>0</v>
      </c>
      <c r="CN43" s="354">
        <f t="shared" si="38"/>
        <v>0</v>
      </c>
      <c r="CO43" s="354">
        <f t="shared" si="39"/>
        <v>0</v>
      </c>
      <c r="CP43" s="354">
        <f t="shared" si="40"/>
        <v>0</v>
      </c>
      <c r="CQ43" s="354">
        <f t="shared" si="41"/>
        <v>0</v>
      </c>
      <c r="CR43" s="354">
        <f t="shared" si="42"/>
        <v>0</v>
      </c>
      <c r="CS43" s="354">
        <f t="shared" si="43"/>
        <v>0</v>
      </c>
      <c r="CT43" s="354">
        <f t="shared" si="44"/>
        <v>0</v>
      </c>
      <c r="CU43" s="354">
        <f t="shared" si="45"/>
        <v>-5</v>
      </c>
      <c r="CV43" s="354">
        <f t="shared" si="46"/>
        <v>0</v>
      </c>
      <c r="CW43" s="354">
        <f t="shared" si="47"/>
        <v>0</v>
      </c>
      <c r="CX43" s="354">
        <f t="shared" si="48"/>
        <v>0</v>
      </c>
      <c r="CY43" s="354">
        <f t="shared" si="49"/>
        <v>0</v>
      </c>
      <c r="CZ43" s="354">
        <f t="shared" si="50"/>
        <v>0</v>
      </c>
      <c r="DA43" s="354">
        <f t="shared" si="51"/>
        <v>0</v>
      </c>
      <c r="DB43" s="354">
        <f t="shared" si="52"/>
        <v>0</v>
      </c>
      <c r="DC43" s="354">
        <f t="shared" si="53"/>
        <v>0</v>
      </c>
      <c r="DD43" s="354">
        <f t="shared" si="54"/>
        <v>0</v>
      </c>
      <c r="DE43" s="355">
        <f t="shared" si="55"/>
        <v>0</v>
      </c>
      <c r="DF43" s="353">
        <f t="shared" si="56"/>
        <v>0</v>
      </c>
      <c r="DG43" s="354">
        <f t="shared" ref="DG43:DH43" si="145">+DF43+CG43</f>
        <v>0</v>
      </c>
      <c r="DH43" s="354">
        <f t="shared" si="145"/>
        <v>0</v>
      </c>
      <c r="DI43" s="354">
        <f t="shared" si="58"/>
        <v>0</v>
      </c>
      <c r="DJ43" s="354">
        <f t="shared" si="59"/>
        <v>0</v>
      </c>
      <c r="DK43" s="354">
        <f t="shared" si="60"/>
        <v>0</v>
      </c>
      <c r="DL43" s="354">
        <f t="shared" si="61"/>
        <v>0</v>
      </c>
      <c r="DM43" s="354">
        <f t="shared" si="62"/>
        <v>0</v>
      </c>
      <c r="DN43" s="354">
        <f t="shared" si="63"/>
        <v>0</v>
      </c>
      <c r="DO43" s="354">
        <f t="shared" si="64"/>
        <v>0</v>
      </c>
      <c r="DP43" s="354">
        <f t="shared" si="65"/>
        <v>0</v>
      </c>
      <c r="DQ43" s="354">
        <f t="shared" si="66"/>
        <v>0</v>
      </c>
      <c r="DR43" s="354">
        <f t="shared" si="67"/>
        <v>0</v>
      </c>
      <c r="DS43" s="354">
        <f t="shared" si="68"/>
        <v>0</v>
      </c>
      <c r="DT43" s="354">
        <f t="shared" si="69"/>
        <v>0</v>
      </c>
      <c r="DU43" s="354">
        <f t="shared" si="70"/>
        <v>-5</v>
      </c>
      <c r="DV43" s="354">
        <f t="shared" si="71"/>
        <v>-5</v>
      </c>
      <c r="DW43" s="354">
        <f t="shared" si="72"/>
        <v>-5</v>
      </c>
      <c r="DX43" s="354">
        <f t="shared" si="73"/>
        <v>-5</v>
      </c>
      <c r="DY43" s="354">
        <f t="shared" si="74"/>
        <v>-5</v>
      </c>
      <c r="DZ43" s="354">
        <f t="shared" si="75"/>
        <v>-5</v>
      </c>
      <c r="EA43" s="354">
        <f t="shared" si="76"/>
        <v>-5</v>
      </c>
      <c r="EB43" s="354">
        <f t="shared" si="77"/>
        <v>-5</v>
      </c>
      <c r="EC43" s="354">
        <f t="shared" si="78"/>
        <v>-5</v>
      </c>
      <c r="ED43" s="354">
        <f t="shared" si="79"/>
        <v>-5</v>
      </c>
      <c r="EE43" s="355">
        <f t="shared" si="80"/>
        <v>-5</v>
      </c>
      <c r="EF43" s="364" t="str">
        <f t="shared" si="81"/>
        <v>-</v>
      </c>
      <c r="EG43" s="365" t="str">
        <f t="shared" si="82"/>
        <v>-</v>
      </c>
      <c r="EH43" s="365" t="str">
        <f t="shared" si="83"/>
        <v>-</v>
      </c>
      <c r="EI43" s="365" t="str">
        <f t="shared" si="84"/>
        <v>-</v>
      </c>
      <c r="EJ43" s="365" t="str">
        <f t="shared" si="85"/>
        <v>-</v>
      </c>
      <c r="EK43" s="365" t="str">
        <f t="shared" si="86"/>
        <v>-</v>
      </c>
      <c r="EL43" s="365" t="str">
        <f t="shared" si="87"/>
        <v>-</v>
      </c>
      <c r="EM43" s="365" t="str">
        <f t="shared" si="88"/>
        <v>-</v>
      </c>
      <c r="EN43" s="365" t="str">
        <f t="shared" si="89"/>
        <v>-</v>
      </c>
      <c r="EO43" s="365" t="str">
        <f t="shared" si="90"/>
        <v>-</v>
      </c>
      <c r="EP43" s="365" t="str">
        <f t="shared" si="91"/>
        <v>-</v>
      </c>
      <c r="EQ43" s="365" t="str">
        <f t="shared" si="92"/>
        <v>-</v>
      </c>
      <c r="ER43" s="365" t="str">
        <f t="shared" si="93"/>
        <v>-</v>
      </c>
      <c r="ES43" s="365" t="str">
        <f t="shared" si="94"/>
        <v>-</v>
      </c>
      <c r="ET43" s="365" t="str">
        <f t="shared" si="95"/>
        <v>-</v>
      </c>
      <c r="EU43" s="365">
        <f t="shared" si="96"/>
        <v>41</v>
      </c>
      <c r="EV43" s="365">
        <f t="shared" si="97"/>
        <v>41</v>
      </c>
      <c r="EW43" s="365">
        <f t="shared" si="98"/>
        <v>41</v>
      </c>
      <c r="EX43" s="365">
        <f t="shared" si="99"/>
        <v>41</v>
      </c>
      <c r="EY43" s="365">
        <f t="shared" si="100"/>
        <v>41</v>
      </c>
      <c r="EZ43" s="365">
        <f t="shared" si="101"/>
        <v>41</v>
      </c>
      <c r="FA43" s="365">
        <f t="shared" si="102"/>
        <v>41</v>
      </c>
      <c r="FB43" s="365">
        <f t="shared" si="103"/>
        <v>41</v>
      </c>
      <c r="FC43" s="365">
        <f t="shared" si="104"/>
        <v>41</v>
      </c>
      <c r="FD43" s="365">
        <f t="shared" si="105"/>
        <v>41</v>
      </c>
      <c r="FE43" s="366">
        <f t="shared" si="106"/>
        <v>41</v>
      </c>
    </row>
    <row r="44" spans="1:161" x14ac:dyDescent="0.2">
      <c r="A44" s="119"/>
      <c r="B44" s="157">
        <f t="shared" si="29"/>
        <v>42</v>
      </c>
      <c r="C44" s="158" t="str">
        <f>'Club Champion'!C45</f>
        <v>HEALEY, Seth</v>
      </c>
      <c r="D44" s="159" t="str">
        <f>'Club Champion'!D45</f>
        <v>(AUS)</v>
      </c>
      <c r="E44" s="359">
        <f>IF(ISNA(VLOOKUP($C44,Batting!$B$2:$M$85,3,FALSE)),0,(VLOOKUP($C44,Batting!$B$2:$M$85,3,FALSE)))</f>
        <v>1</v>
      </c>
      <c r="F44" s="364">
        <f>INDEX(Batting_data!B$2:B$100,MATCH($C44,Batting_data!$A$2:$A$100,0))</f>
        <v>0</v>
      </c>
      <c r="G44" s="365">
        <f>INDEX(Batting_data!C$2:C$100,MATCH($C44,Batting_data!$A$2:$A$100,0))</f>
        <v>0</v>
      </c>
      <c r="H44" s="365">
        <f>INDEX(Batting_data!D$2:D$100,MATCH($C44,Batting_data!$A$2:$A$100,0))</f>
        <v>0</v>
      </c>
      <c r="I44" s="365">
        <f>INDEX(Batting_data!E$2:E$100,MATCH($C44,Batting_data!$A$2:$A$100,0))</f>
        <v>0</v>
      </c>
      <c r="J44" s="365">
        <f>INDEX(Batting_data!F$2:F$100,MATCH($C44,Batting_data!$A$2:$A$100,0))</f>
        <v>0</v>
      </c>
      <c r="K44" s="365">
        <f>INDEX(Batting_data!G$2:G$100,MATCH($C44,Batting_data!$A$2:$A$100,0))</f>
        <v>0</v>
      </c>
      <c r="L44" s="365">
        <f>INDEX(Batting_data!H$2:H$100,MATCH($C44,Batting_data!$A$2:$A$100,0))</f>
        <v>0</v>
      </c>
      <c r="M44" s="365">
        <f>INDEX(Batting_data!I$2:I$100,MATCH($C44,Batting_data!$A$2:$A$100,0))</f>
        <v>-7</v>
      </c>
      <c r="N44" s="365">
        <f>INDEX(Batting_data!J$2:J$100,MATCH($C44,Batting_data!$A$2:$A$100,0))</f>
        <v>0</v>
      </c>
      <c r="O44" s="365">
        <f>INDEX(Batting_data!K$2:K$100,MATCH($C44,Batting_data!$A$2:$A$100,0))</f>
        <v>0</v>
      </c>
      <c r="P44" s="365">
        <f>INDEX(Batting_data!L$2:L$100,MATCH($C44,Batting_data!$A$2:$A$100,0))</f>
        <v>0</v>
      </c>
      <c r="Q44" s="365">
        <f>INDEX(Batting_data!M$2:M$100,MATCH($C44,Batting_data!$A$2:$A$100,0))</f>
        <v>0</v>
      </c>
      <c r="R44" s="365">
        <f>INDEX(Batting_data!N$2:N$100,MATCH($C44,Batting_data!$A$2:$A$100,0))</f>
        <v>0</v>
      </c>
      <c r="S44" s="365">
        <f>INDEX(Batting_data!O$2:O$100,MATCH($C44,Batting_data!$A$2:$A$100,0))</f>
        <v>0</v>
      </c>
      <c r="T44" s="365">
        <f>INDEX(Batting_data!P$2:P$100,MATCH($C44,Batting_data!$A$2:$A$100,0))</f>
        <v>0</v>
      </c>
      <c r="U44" s="365">
        <f>INDEX(Batting_data!Q$2:Q$100,MATCH($C44,Batting_data!$A$2:$A$100,0))</f>
        <v>0</v>
      </c>
      <c r="V44" s="365">
        <f>INDEX(Batting_data!R$2:R$100,MATCH($C44,Batting_data!$A$2:$A$100,0))</f>
        <v>0</v>
      </c>
      <c r="W44" s="365">
        <f>INDEX(Batting_data!S$2:S$100,MATCH($C44,Batting_data!$A$2:$A$100,0))</f>
        <v>0</v>
      </c>
      <c r="X44" s="365">
        <f>INDEX(Batting_data!T$2:T$100,MATCH($C44,Batting_data!$A$2:$A$100,0))</f>
        <v>0</v>
      </c>
      <c r="Y44" s="365">
        <f>INDEX(Batting_data!U$2:U$100,MATCH($C44,Batting_data!$A$2:$A$100,0))</f>
        <v>0</v>
      </c>
      <c r="Z44" s="365">
        <f>INDEX(Batting_data!V$2:V$100,MATCH($C44,Batting_data!$A$2:$A$100,0))</f>
        <v>0</v>
      </c>
      <c r="AA44" s="365">
        <f>INDEX(Batting_data!W$2:W$100,MATCH($C44,Batting_data!$A$2:$A$100,0))</f>
        <v>0</v>
      </c>
      <c r="AB44" s="365">
        <f>INDEX(Batting_data!X$2:X$100,MATCH($C44,Batting_data!$A$2:$A$100,0))</f>
        <v>0</v>
      </c>
      <c r="AC44" s="365">
        <f>INDEX(Batting_data!Y$2:Y$100,MATCH($C44,Batting_data!$A$2:$A$100,0))</f>
        <v>0</v>
      </c>
      <c r="AD44" s="365">
        <f>INDEX(Batting_data!Z$2:Z$100,MATCH($C44,Batting_data!$A$2:$A$100,0))</f>
        <v>0</v>
      </c>
      <c r="AE44" s="366">
        <f>INDEX(Batting_data!AA$2:AA$100,MATCH($C44,Batting_data!$A$2:$A$100,0))</f>
        <v>0</v>
      </c>
      <c r="AF44" s="353">
        <f>_xlfn.IFNA(INDEX(Bowling_data!B$2:B$100,MATCH($C44,Bowling_data!$A$2:$A$100,0)),0)</f>
        <v>0</v>
      </c>
      <c r="AG44" s="354">
        <f>_xlfn.IFNA(INDEX(Bowling_data!C$2:C$100,MATCH($C44,Bowling_data!$A$2:$A$100,0)),0)</f>
        <v>0</v>
      </c>
      <c r="AH44" s="354">
        <f>_xlfn.IFNA(INDEX(Bowling_data!D$2:D$100,MATCH($C44,Bowling_data!$A$2:$A$100,0)),0)</f>
        <v>0</v>
      </c>
      <c r="AI44" s="354">
        <f>_xlfn.IFNA(INDEX(Bowling_data!E$2:E$100,MATCH($C44,Bowling_data!$A$2:$A$100,0)),0)</f>
        <v>0</v>
      </c>
      <c r="AJ44" s="354">
        <f>_xlfn.IFNA(INDEX(Bowling_data!F$2:F$100,MATCH($C44,Bowling_data!$A$2:$A$100,0)),0)</f>
        <v>0</v>
      </c>
      <c r="AK44" s="354">
        <f>_xlfn.IFNA(INDEX(Bowling_data!G$2:G$100,MATCH($C44,Bowling_data!$A$2:$A$100,0)),0)</f>
        <v>0</v>
      </c>
      <c r="AL44" s="354">
        <f>_xlfn.IFNA(INDEX(Bowling_data!H$2:H$100,MATCH($C44,Bowling_data!$A$2:$A$100,0)),0)</f>
        <v>0</v>
      </c>
      <c r="AM44" s="354">
        <f>_xlfn.IFNA(INDEX(Bowling_data!I$2:I$100,MATCH($C44,Bowling_data!$A$2:$A$100,0)),0)</f>
        <v>0</v>
      </c>
      <c r="AN44" s="354">
        <f>_xlfn.IFNA(INDEX(Bowling_data!J$2:J$100,MATCH($C44,Bowling_data!$A$2:$A$100,0)),0)</f>
        <v>0</v>
      </c>
      <c r="AO44" s="354">
        <f>_xlfn.IFNA(INDEX(Bowling_data!K$2:K$100,MATCH($C44,Bowling_data!$A$2:$A$100,0)),0)</f>
        <v>0</v>
      </c>
      <c r="AP44" s="354">
        <f>_xlfn.IFNA(INDEX(Bowling_data!L$2:L$100,MATCH($C44,Bowling_data!$A$2:$A$100,0)),0)</f>
        <v>0</v>
      </c>
      <c r="AQ44" s="354">
        <f>_xlfn.IFNA(INDEX(Bowling_data!M$2:M$100,MATCH($C44,Bowling_data!$A$2:$A$100,0)),0)</f>
        <v>0</v>
      </c>
      <c r="AR44" s="354">
        <f>_xlfn.IFNA(INDEX(Bowling_data!N$2:N$100,MATCH($C44,Bowling_data!$A$2:$A$100,0)),0)</f>
        <v>0</v>
      </c>
      <c r="AS44" s="354">
        <f>_xlfn.IFNA(INDEX(Bowling_data!O$2:O$100,MATCH($C44,Bowling_data!$A$2:$A$100,0)),0)</f>
        <v>0</v>
      </c>
      <c r="AT44" s="354">
        <f>_xlfn.IFNA(INDEX(Bowling_data!P$2:P$100,MATCH($C44,Bowling_data!$A$2:$A$100,0)),0)</f>
        <v>0</v>
      </c>
      <c r="AU44" s="354">
        <f>_xlfn.IFNA(INDEX(Bowling_data!Q$2:Q$100,MATCH($C44,Bowling_data!$A$2:$A$100,0)),0)</f>
        <v>0</v>
      </c>
      <c r="AV44" s="354">
        <f>_xlfn.IFNA(INDEX(Bowling_data!R$2:R$100,MATCH($C44,Bowling_data!$A$2:$A$100,0)),0)</f>
        <v>0</v>
      </c>
      <c r="AW44" s="354">
        <f>_xlfn.IFNA(INDEX(Bowling_data!S$2:S$100,MATCH($C44,Bowling_data!$A$2:$A$100,0)),0)</f>
        <v>0</v>
      </c>
      <c r="AX44" s="354">
        <f>_xlfn.IFNA(INDEX(Bowling_data!T$2:T$100,MATCH($C44,Bowling_data!$A$2:$A$100,0)),0)</f>
        <v>0</v>
      </c>
      <c r="AY44" s="354">
        <f>_xlfn.IFNA(INDEX(Bowling_data!U$2:U$100,MATCH($C44,Bowling_data!$A$2:$A$100,0)),0)</f>
        <v>0</v>
      </c>
      <c r="AZ44" s="354">
        <f>_xlfn.IFNA(INDEX(Bowling_data!V$2:V$100,MATCH($C44,Bowling_data!$A$2:$A$100,0)),0)</f>
        <v>0</v>
      </c>
      <c r="BA44" s="354">
        <f>_xlfn.IFNA(INDEX(Bowling_data!W$2:W$100,MATCH($C44,Bowling_data!$A$2:$A$100,0)),0)</f>
        <v>0</v>
      </c>
      <c r="BB44" s="354">
        <f>_xlfn.IFNA(INDEX(Bowling_data!X$2:X$100,MATCH($C44,Bowling_data!$A$2:$A$100,0)),0)</f>
        <v>0</v>
      </c>
      <c r="BC44" s="354">
        <f>_xlfn.IFNA(INDEX(Bowling_data!Y$2:Y$100,MATCH($C44,Bowling_data!$A$2:$A$100,0)),0)</f>
        <v>0</v>
      </c>
      <c r="BD44" s="354">
        <f>_xlfn.IFNA(INDEX(Bowling_data!Z$2:Z$100,MATCH($C44,Bowling_data!$A$2:$A$100,0)),0)</f>
        <v>0</v>
      </c>
      <c r="BE44" s="354">
        <f>_xlfn.IFNA(INDEX(Bowling_data!AA$2:AA$100,MATCH($C44,Bowling_data!$A$2:$A$100,0)),0)</f>
        <v>0</v>
      </c>
      <c r="BF44" s="353">
        <f>_xlfn.IFNA(INDEX(Fielding_data!B$2:B$100,MATCH($C44,Fielding_data!$A$2:$A$100,0)),0)</f>
        <v>0</v>
      </c>
      <c r="BG44" s="354">
        <f>_xlfn.IFNA(INDEX(Fielding_data!C$2:C$100,MATCH($C44,Fielding_data!$A$2:$A$100,0)),0)</f>
        <v>0</v>
      </c>
      <c r="BH44" s="354">
        <f>_xlfn.IFNA(INDEX(Fielding_data!D$2:D$100,MATCH($C44,Fielding_data!$A$2:$A$100,0)),0)</f>
        <v>0</v>
      </c>
      <c r="BI44" s="354">
        <f>_xlfn.IFNA(INDEX(Fielding_data!E$2:E$100,MATCH($C44,Fielding_data!$A$2:$A$100,0)),0)</f>
        <v>0</v>
      </c>
      <c r="BJ44" s="354">
        <f>_xlfn.IFNA(INDEX(Fielding_data!F$2:F$100,MATCH($C44,Fielding_data!$A$2:$A$100,0)),0)</f>
        <v>0</v>
      </c>
      <c r="BK44" s="354">
        <f>_xlfn.IFNA(INDEX(Fielding_data!G$2:G$100,MATCH($C44,Fielding_data!$A$2:$A$100,0)),0)</f>
        <v>0</v>
      </c>
      <c r="BL44" s="354">
        <f>_xlfn.IFNA(INDEX(Fielding_data!H$2:H$100,MATCH($C44,Fielding_data!$A$2:$A$100,0)),0)</f>
        <v>0</v>
      </c>
      <c r="BM44" s="354">
        <f>_xlfn.IFNA(INDEX(Fielding_data!I$2:I$100,MATCH($C44,Fielding_data!$A$2:$A$100,0)),0)</f>
        <v>0</v>
      </c>
      <c r="BN44" s="354">
        <f>_xlfn.IFNA(INDEX(Fielding_data!J$2:J$100,MATCH($C44,Fielding_data!$A$2:$A$100,0)),0)</f>
        <v>0</v>
      </c>
      <c r="BO44" s="354">
        <f>_xlfn.IFNA(INDEX(Fielding_data!K$2:K$100,MATCH($C44,Fielding_data!$A$2:$A$100,0)),0)</f>
        <v>0</v>
      </c>
      <c r="BP44" s="354">
        <f>_xlfn.IFNA(INDEX(Fielding_data!L$2:L$100,MATCH($C44,Fielding_data!$A$2:$A$100,0)),0)</f>
        <v>0</v>
      </c>
      <c r="BQ44" s="354">
        <f>_xlfn.IFNA(INDEX(Fielding_data!M$2:M$100,MATCH($C44,Fielding_data!$A$2:$A$100,0)),0)</f>
        <v>0</v>
      </c>
      <c r="BR44" s="354">
        <f>_xlfn.IFNA(INDEX(Fielding_data!N$2:N$100,MATCH($C44,Fielding_data!$A$2:$A$100,0)),0)</f>
        <v>0</v>
      </c>
      <c r="BS44" s="354">
        <f>_xlfn.IFNA(INDEX(Fielding_data!O$2:O$100,MATCH($C44,Fielding_data!$A$2:$A$100,0)),0)</f>
        <v>0</v>
      </c>
      <c r="BT44" s="354">
        <f>_xlfn.IFNA(INDEX(Fielding_data!P$2:P$100,MATCH($C44,Fielding_data!$A$2:$A$100,0)),0)</f>
        <v>0</v>
      </c>
      <c r="BU44" s="354">
        <f>_xlfn.IFNA(INDEX(Fielding_data!Q$2:Q$100,MATCH($C44,Fielding_data!$A$2:$A$100,0)),0)</f>
        <v>0</v>
      </c>
      <c r="BV44" s="354">
        <f>_xlfn.IFNA(INDEX(Fielding_data!R$2:R$100,MATCH($C44,Fielding_data!$A$2:$A$100,0)),0)</f>
        <v>0</v>
      </c>
      <c r="BW44" s="354">
        <f>_xlfn.IFNA(INDEX(Fielding_data!S$2:S$100,MATCH($C44,Fielding_data!$A$2:$A$100,0)),0)</f>
        <v>0</v>
      </c>
      <c r="BX44" s="354">
        <f>_xlfn.IFNA(INDEX(Fielding_data!T$2:T$100,MATCH($C44,Fielding_data!$A$2:$A$100,0)),0)</f>
        <v>0</v>
      </c>
      <c r="BY44" s="354">
        <f>_xlfn.IFNA(INDEX(Fielding_data!U$2:U$100,MATCH($C44,Fielding_data!$A$2:$A$100,0)),0)</f>
        <v>0</v>
      </c>
      <c r="BZ44" s="354">
        <f>_xlfn.IFNA(INDEX(Fielding_data!V$2:V$100,MATCH($C44,Fielding_data!$A$2:$A$100,0)),0)</f>
        <v>0</v>
      </c>
      <c r="CA44" s="354">
        <f>_xlfn.IFNA(INDEX(Fielding_data!W$2:W$100,MATCH($C44,Fielding_data!$A$2:$A$100,0)),0)</f>
        <v>0</v>
      </c>
      <c r="CB44" s="354">
        <f>_xlfn.IFNA(INDEX(Fielding_data!X$2:X$100,MATCH($C44,Fielding_data!$A$2:$A$100,0)),0)</f>
        <v>0</v>
      </c>
      <c r="CC44" s="354">
        <f>_xlfn.IFNA(INDEX(Fielding_data!Y$2:Y$100,MATCH($C44,Fielding_data!$A$2:$A$100,0)),0)</f>
        <v>0</v>
      </c>
      <c r="CD44" s="354">
        <f>_xlfn.IFNA(INDEX(Fielding_data!Z$2:Z$100,MATCH($C44,Fielding_data!$A$2:$A$100,0)),0)</f>
        <v>0</v>
      </c>
      <c r="CE44" s="354">
        <f>_xlfn.IFNA(INDEX(Fielding_data!AA$2:AA$100,MATCH($C44,Fielding_data!$A$2:$A$100,0)),0)</f>
        <v>0</v>
      </c>
      <c r="CF44" s="353">
        <f t="shared" si="30"/>
        <v>0</v>
      </c>
      <c r="CG44" s="354">
        <f t="shared" si="31"/>
        <v>0</v>
      </c>
      <c r="CH44" s="354">
        <f t="shared" si="32"/>
        <v>0</v>
      </c>
      <c r="CI44" s="354">
        <f t="shared" si="33"/>
        <v>0</v>
      </c>
      <c r="CJ44" s="354">
        <f t="shared" si="34"/>
        <v>0</v>
      </c>
      <c r="CK44" s="354">
        <f t="shared" si="35"/>
        <v>0</v>
      </c>
      <c r="CL44" s="354">
        <f t="shared" si="36"/>
        <v>0</v>
      </c>
      <c r="CM44" s="354">
        <f t="shared" si="37"/>
        <v>-7</v>
      </c>
      <c r="CN44" s="354">
        <f t="shared" si="38"/>
        <v>0</v>
      </c>
      <c r="CO44" s="354">
        <f t="shared" si="39"/>
        <v>0</v>
      </c>
      <c r="CP44" s="354">
        <f t="shared" si="40"/>
        <v>0</v>
      </c>
      <c r="CQ44" s="354">
        <f t="shared" si="41"/>
        <v>0</v>
      </c>
      <c r="CR44" s="354">
        <f t="shared" si="42"/>
        <v>0</v>
      </c>
      <c r="CS44" s="354">
        <f t="shared" si="43"/>
        <v>0</v>
      </c>
      <c r="CT44" s="354">
        <f t="shared" si="44"/>
        <v>0</v>
      </c>
      <c r="CU44" s="354">
        <f t="shared" si="45"/>
        <v>0</v>
      </c>
      <c r="CV44" s="354">
        <f t="shared" si="46"/>
        <v>0</v>
      </c>
      <c r="CW44" s="354">
        <f t="shared" si="47"/>
        <v>0</v>
      </c>
      <c r="CX44" s="354">
        <f t="shared" si="48"/>
        <v>0</v>
      </c>
      <c r="CY44" s="354">
        <f t="shared" si="49"/>
        <v>0</v>
      </c>
      <c r="CZ44" s="354">
        <f t="shared" si="50"/>
        <v>0</v>
      </c>
      <c r="DA44" s="354">
        <f t="shared" si="51"/>
        <v>0</v>
      </c>
      <c r="DB44" s="354">
        <f t="shared" si="52"/>
        <v>0</v>
      </c>
      <c r="DC44" s="354">
        <f t="shared" si="53"/>
        <v>0</v>
      </c>
      <c r="DD44" s="354">
        <f t="shared" si="54"/>
        <v>0</v>
      </c>
      <c r="DE44" s="355">
        <f t="shared" si="55"/>
        <v>0</v>
      </c>
      <c r="DF44" s="353">
        <f t="shared" si="56"/>
        <v>0</v>
      </c>
      <c r="DG44" s="354">
        <f t="shared" ref="DG44:DH44" si="146">+DF44+CG44</f>
        <v>0</v>
      </c>
      <c r="DH44" s="354">
        <f t="shared" si="146"/>
        <v>0</v>
      </c>
      <c r="DI44" s="354">
        <f t="shared" si="58"/>
        <v>0</v>
      </c>
      <c r="DJ44" s="354">
        <f t="shared" si="59"/>
        <v>0</v>
      </c>
      <c r="DK44" s="354">
        <f t="shared" si="60"/>
        <v>0</v>
      </c>
      <c r="DL44" s="354">
        <f t="shared" si="61"/>
        <v>0</v>
      </c>
      <c r="DM44" s="354">
        <f t="shared" si="62"/>
        <v>-7</v>
      </c>
      <c r="DN44" s="354">
        <f t="shared" si="63"/>
        <v>-7</v>
      </c>
      <c r="DO44" s="354">
        <f t="shared" si="64"/>
        <v>-7</v>
      </c>
      <c r="DP44" s="354">
        <f t="shared" si="65"/>
        <v>-7</v>
      </c>
      <c r="DQ44" s="354">
        <f t="shared" si="66"/>
        <v>-7</v>
      </c>
      <c r="DR44" s="354">
        <f t="shared" si="67"/>
        <v>-7</v>
      </c>
      <c r="DS44" s="354">
        <f t="shared" si="68"/>
        <v>-7</v>
      </c>
      <c r="DT44" s="354">
        <f t="shared" si="69"/>
        <v>-7</v>
      </c>
      <c r="DU44" s="354">
        <f t="shared" si="70"/>
        <v>-7</v>
      </c>
      <c r="DV44" s="354">
        <f t="shared" si="71"/>
        <v>-7</v>
      </c>
      <c r="DW44" s="354">
        <f t="shared" si="72"/>
        <v>-7</v>
      </c>
      <c r="DX44" s="354">
        <f t="shared" si="73"/>
        <v>-7</v>
      </c>
      <c r="DY44" s="354">
        <f t="shared" si="74"/>
        <v>-7</v>
      </c>
      <c r="DZ44" s="354">
        <f t="shared" si="75"/>
        <v>-7</v>
      </c>
      <c r="EA44" s="354">
        <f t="shared" si="76"/>
        <v>-7</v>
      </c>
      <c r="EB44" s="354">
        <f t="shared" si="77"/>
        <v>-7</v>
      </c>
      <c r="EC44" s="354">
        <f t="shared" si="78"/>
        <v>-7</v>
      </c>
      <c r="ED44" s="354">
        <f t="shared" si="79"/>
        <v>-7</v>
      </c>
      <c r="EE44" s="355">
        <f t="shared" si="80"/>
        <v>-7</v>
      </c>
      <c r="EF44" s="364" t="str">
        <f t="shared" si="81"/>
        <v>-</v>
      </c>
      <c r="EG44" s="365" t="str">
        <f t="shared" si="82"/>
        <v>-</v>
      </c>
      <c r="EH44" s="365" t="str">
        <f t="shared" si="83"/>
        <v>-</v>
      </c>
      <c r="EI44" s="365" t="str">
        <f t="shared" si="84"/>
        <v>-</v>
      </c>
      <c r="EJ44" s="365" t="str">
        <f t="shared" si="85"/>
        <v>-</v>
      </c>
      <c r="EK44" s="365" t="str">
        <f t="shared" si="86"/>
        <v>-</v>
      </c>
      <c r="EL44" s="365" t="str">
        <f t="shared" si="87"/>
        <v>-</v>
      </c>
      <c r="EM44" s="365">
        <f t="shared" si="88"/>
        <v>43</v>
      </c>
      <c r="EN44" s="365">
        <f t="shared" si="89"/>
        <v>43</v>
      </c>
      <c r="EO44" s="365">
        <f t="shared" si="90"/>
        <v>43</v>
      </c>
      <c r="EP44" s="365">
        <f t="shared" si="91"/>
        <v>44</v>
      </c>
      <c r="EQ44" s="365">
        <f t="shared" si="92"/>
        <v>44</v>
      </c>
      <c r="ER44" s="365">
        <f t="shared" si="93"/>
        <v>44</v>
      </c>
      <c r="ES44" s="365">
        <f t="shared" si="94"/>
        <v>44</v>
      </c>
      <c r="ET44" s="365">
        <f t="shared" si="95"/>
        <v>44</v>
      </c>
      <c r="EU44" s="365">
        <f t="shared" si="96"/>
        <v>43</v>
      </c>
      <c r="EV44" s="365">
        <f t="shared" si="97"/>
        <v>43</v>
      </c>
      <c r="EW44" s="365">
        <f t="shared" si="98"/>
        <v>43</v>
      </c>
      <c r="EX44" s="365">
        <f t="shared" si="99"/>
        <v>43</v>
      </c>
      <c r="EY44" s="365">
        <f t="shared" si="100"/>
        <v>43</v>
      </c>
      <c r="EZ44" s="365">
        <f t="shared" si="101"/>
        <v>43</v>
      </c>
      <c r="FA44" s="365">
        <f t="shared" si="102"/>
        <v>43</v>
      </c>
      <c r="FB44" s="365">
        <f t="shared" si="103"/>
        <v>42</v>
      </c>
      <c r="FC44" s="365">
        <f t="shared" si="104"/>
        <v>42</v>
      </c>
      <c r="FD44" s="365">
        <f t="shared" si="105"/>
        <v>42</v>
      </c>
      <c r="FE44" s="366">
        <f t="shared" si="106"/>
        <v>42</v>
      </c>
    </row>
    <row r="45" spans="1:161" x14ac:dyDescent="0.2">
      <c r="A45" s="119"/>
      <c r="B45" s="157">
        <f t="shared" si="29"/>
        <v>43</v>
      </c>
      <c r="C45" s="158" t="str">
        <f>'Club Champion'!C46</f>
        <v>TORR, Jake</v>
      </c>
      <c r="D45" s="159" t="str">
        <f>'Club Champion'!D46</f>
        <v>(ENG)</v>
      </c>
      <c r="E45" s="359">
        <f>IF(ISNA(VLOOKUP($C45,Batting!$B$2:$M$85,3,FALSE)),0,(VLOOKUP($C45,Batting!$B$2:$M$85,3,FALSE)))</f>
        <v>1</v>
      </c>
      <c r="F45" s="364">
        <f>INDEX(Batting_data!B$2:B$100,MATCH($C45,Batting_data!$A$2:$A$100,0))</f>
        <v>-7</v>
      </c>
      <c r="G45" s="365">
        <f>INDEX(Batting_data!C$2:C$100,MATCH($C45,Batting_data!$A$2:$A$100,0))</f>
        <v>0</v>
      </c>
      <c r="H45" s="365">
        <f>INDEX(Batting_data!D$2:D$100,MATCH($C45,Batting_data!$A$2:$A$100,0))</f>
        <v>0</v>
      </c>
      <c r="I45" s="365">
        <f>INDEX(Batting_data!E$2:E$100,MATCH($C45,Batting_data!$A$2:$A$100,0))</f>
        <v>0</v>
      </c>
      <c r="J45" s="365">
        <f>INDEX(Batting_data!F$2:F$100,MATCH($C45,Batting_data!$A$2:$A$100,0))</f>
        <v>0</v>
      </c>
      <c r="K45" s="365">
        <f>INDEX(Batting_data!G$2:G$100,MATCH($C45,Batting_data!$A$2:$A$100,0))</f>
        <v>0</v>
      </c>
      <c r="L45" s="365">
        <f>INDEX(Batting_data!H$2:H$100,MATCH($C45,Batting_data!$A$2:$A$100,0))</f>
        <v>0</v>
      </c>
      <c r="M45" s="365">
        <f>INDEX(Batting_data!I$2:I$100,MATCH($C45,Batting_data!$A$2:$A$100,0))</f>
        <v>0</v>
      </c>
      <c r="N45" s="365">
        <f>INDEX(Batting_data!J$2:J$100,MATCH($C45,Batting_data!$A$2:$A$100,0))</f>
        <v>0</v>
      </c>
      <c r="O45" s="365">
        <f>INDEX(Batting_data!K$2:K$100,MATCH($C45,Batting_data!$A$2:$A$100,0))</f>
        <v>0</v>
      </c>
      <c r="P45" s="365">
        <f>INDEX(Batting_data!L$2:L$100,MATCH($C45,Batting_data!$A$2:$A$100,0))</f>
        <v>0</v>
      </c>
      <c r="Q45" s="365">
        <f>INDEX(Batting_data!M$2:M$100,MATCH($C45,Batting_data!$A$2:$A$100,0))</f>
        <v>0</v>
      </c>
      <c r="R45" s="365">
        <f>INDEX(Batting_data!N$2:N$100,MATCH($C45,Batting_data!$A$2:$A$100,0))</f>
        <v>0</v>
      </c>
      <c r="S45" s="365">
        <f>INDEX(Batting_data!O$2:O$100,MATCH($C45,Batting_data!$A$2:$A$100,0))</f>
        <v>0</v>
      </c>
      <c r="T45" s="365">
        <f>INDEX(Batting_data!P$2:P$100,MATCH($C45,Batting_data!$A$2:$A$100,0))</f>
        <v>0</v>
      </c>
      <c r="U45" s="365">
        <f>INDEX(Batting_data!Q$2:Q$100,MATCH($C45,Batting_data!$A$2:$A$100,0))</f>
        <v>0</v>
      </c>
      <c r="V45" s="365">
        <f>INDEX(Batting_data!R$2:R$100,MATCH($C45,Batting_data!$A$2:$A$100,0))</f>
        <v>0</v>
      </c>
      <c r="W45" s="365">
        <f>INDEX(Batting_data!S$2:S$100,MATCH($C45,Batting_data!$A$2:$A$100,0))</f>
        <v>0</v>
      </c>
      <c r="X45" s="365">
        <f>INDEX(Batting_data!T$2:T$100,MATCH($C45,Batting_data!$A$2:$A$100,0))</f>
        <v>0</v>
      </c>
      <c r="Y45" s="365">
        <f>INDEX(Batting_data!U$2:U$100,MATCH($C45,Batting_data!$A$2:$A$100,0))</f>
        <v>0</v>
      </c>
      <c r="Z45" s="365">
        <f>INDEX(Batting_data!V$2:V$100,MATCH($C45,Batting_data!$A$2:$A$100,0))</f>
        <v>0</v>
      </c>
      <c r="AA45" s="365">
        <f>INDEX(Batting_data!W$2:W$100,MATCH($C45,Batting_data!$A$2:$A$100,0))</f>
        <v>0</v>
      </c>
      <c r="AB45" s="365">
        <f>INDEX(Batting_data!X$2:X$100,MATCH($C45,Batting_data!$A$2:$A$100,0))</f>
        <v>0</v>
      </c>
      <c r="AC45" s="365">
        <f>INDEX(Batting_data!Y$2:Y$100,MATCH($C45,Batting_data!$A$2:$A$100,0))</f>
        <v>0</v>
      </c>
      <c r="AD45" s="365">
        <f>INDEX(Batting_data!Z$2:Z$100,MATCH($C45,Batting_data!$A$2:$A$100,0))</f>
        <v>0</v>
      </c>
      <c r="AE45" s="366">
        <f>INDEX(Batting_data!AA$2:AA$100,MATCH($C45,Batting_data!$A$2:$A$100,0))</f>
        <v>0</v>
      </c>
      <c r="AF45" s="353">
        <f>_xlfn.IFNA(INDEX(Bowling_data!B$2:B$100,MATCH($C45,Bowling_data!$A$2:$A$100,0)),0)</f>
        <v>0</v>
      </c>
      <c r="AG45" s="354">
        <f>_xlfn.IFNA(INDEX(Bowling_data!C$2:C$100,MATCH($C45,Bowling_data!$A$2:$A$100,0)),0)</f>
        <v>0</v>
      </c>
      <c r="AH45" s="354">
        <f>_xlfn.IFNA(INDEX(Bowling_data!D$2:D$100,MATCH($C45,Bowling_data!$A$2:$A$100,0)),0)</f>
        <v>0</v>
      </c>
      <c r="AI45" s="354">
        <f>_xlfn.IFNA(INDEX(Bowling_data!E$2:E$100,MATCH($C45,Bowling_data!$A$2:$A$100,0)),0)</f>
        <v>0</v>
      </c>
      <c r="AJ45" s="354">
        <f>_xlfn.IFNA(INDEX(Bowling_data!F$2:F$100,MATCH($C45,Bowling_data!$A$2:$A$100,0)),0)</f>
        <v>0</v>
      </c>
      <c r="AK45" s="354">
        <f>_xlfn.IFNA(INDEX(Bowling_data!G$2:G$100,MATCH($C45,Bowling_data!$A$2:$A$100,0)),0)</f>
        <v>0</v>
      </c>
      <c r="AL45" s="354">
        <f>_xlfn.IFNA(INDEX(Bowling_data!H$2:H$100,MATCH($C45,Bowling_data!$A$2:$A$100,0)),0)</f>
        <v>0</v>
      </c>
      <c r="AM45" s="354">
        <f>_xlfn.IFNA(INDEX(Bowling_data!I$2:I$100,MATCH($C45,Bowling_data!$A$2:$A$100,0)),0)</f>
        <v>0</v>
      </c>
      <c r="AN45" s="354">
        <f>_xlfn.IFNA(INDEX(Bowling_data!J$2:J$100,MATCH($C45,Bowling_data!$A$2:$A$100,0)),0)</f>
        <v>0</v>
      </c>
      <c r="AO45" s="354">
        <f>_xlfn.IFNA(INDEX(Bowling_data!K$2:K$100,MATCH($C45,Bowling_data!$A$2:$A$100,0)),0)</f>
        <v>0</v>
      </c>
      <c r="AP45" s="354">
        <f>_xlfn.IFNA(INDEX(Bowling_data!L$2:L$100,MATCH($C45,Bowling_data!$A$2:$A$100,0)),0)</f>
        <v>0</v>
      </c>
      <c r="AQ45" s="354">
        <f>_xlfn.IFNA(INDEX(Bowling_data!M$2:M$100,MATCH($C45,Bowling_data!$A$2:$A$100,0)),0)</f>
        <v>0</v>
      </c>
      <c r="AR45" s="354">
        <f>_xlfn.IFNA(INDEX(Bowling_data!N$2:N$100,MATCH($C45,Bowling_data!$A$2:$A$100,0)),0)</f>
        <v>0</v>
      </c>
      <c r="AS45" s="354">
        <f>_xlfn.IFNA(INDEX(Bowling_data!O$2:O$100,MATCH($C45,Bowling_data!$A$2:$A$100,0)),0)</f>
        <v>0</v>
      </c>
      <c r="AT45" s="354">
        <f>_xlfn.IFNA(INDEX(Bowling_data!P$2:P$100,MATCH($C45,Bowling_data!$A$2:$A$100,0)),0)</f>
        <v>0</v>
      </c>
      <c r="AU45" s="354">
        <f>_xlfn.IFNA(INDEX(Bowling_data!Q$2:Q$100,MATCH($C45,Bowling_data!$A$2:$A$100,0)),0)</f>
        <v>0</v>
      </c>
      <c r="AV45" s="354">
        <f>_xlfn.IFNA(INDEX(Bowling_data!R$2:R$100,MATCH($C45,Bowling_data!$A$2:$A$100,0)),0)</f>
        <v>0</v>
      </c>
      <c r="AW45" s="354">
        <f>_xlfn.IFNA(INDEX(Bowling_data!S$2:S$100,MATCH($C45,Bowling_data!$A$2:$A$100,0)),0)</f>
        <v>0</v>
      </c>
      <c r="AX45" s="354">
        <f>_xlfn.IFNA(INDEX(Bowling_data!T$2:T$100,MATCH($C45,Bowling_data!$A$2:$A$100,0)),0)</f>
        <v>0</v>
      </c>
      <c r="AY45" s="354">
        <f>_xlfn.IFNA(INDEX(Bowling_data!U$2:U$100,MATCH($C45,Bowling_data!$A$2:$A$100,0)),0)</f>
        <v>0</v>
      </c>
      <c r="AZ45" s="354">
        <f>_xlfn.IFNA(INDEX(Bowling_data!V$2:V$100,MATCH($C45,Bowling_data!$A$2:$A$100,0)),0)</f>
        <v>0</v>
      </c>
      <c r="BA45" s="354">
        <f>_xlfn.IFNA(INDEX(Bowling_data!W$2:W$100,MATCH($C45,Bowling_data!$A$2:$A$100,0)),0)</f>
        <v>0</v>
      </c>
      <c r="BB45" s="354">
        <f>_xlfn.IFNA(INDEX(Bowling_data!X$2:X$100,MATCH($C45,Bowling_data!$A$2:$A$100,0)),0)</f>
        <v>0</v>
      </c>
      <c r="BC45" s="354">
        <f>_xlfn.IFNA(INDEX(Bowling_data!Y$2:Y$100,MATCH($C45,Bowling_data!$A$2:$A$100,0)),0)</f>
        <v>0</v>
      </c>
      <c r="BD45" s="354">
        <f>_xlfn.IFNA(INDEX(Bowling_data!Z$2:Z$100,MATCH($C45,Bowling_data!$A$2:$A$100,0)),0)</f>
        <v>0</v>
      </c>
      <c r="BE45" s="354">
        <f>_xlfn.IFNA(INDEX(Bowling_data!AA$2:AA$100,MATCH($C45,Bowling_data!$A$2:$A$100,0)),0)</f>
        <v>0</v>
      </c>
      <c r="BF45" s="353">
        <f>_xlfn.IFNA(INDEX(Fielding_data!B$2:B$100,MATCH($C45,Fielding_data!$A$2:$A$100,0)),0)</f>
        <v>0</v>
      </c>
      <c r="BG45" s="354">
        <f>_xlfn.IFNA(INDEX(Fielding_data!C$2:C$100,MATCH($C45,Fielding_data!$A$2:$A$100,0)),0)</f>
        <v>0</v>
      </c>
      <c r="BH45" s="354">
        <f>_xlfn.IFNA(INDEX(Fielding_data!D$2:D$100,MATCH($C45,Fielding_data!$A$2:$A$100,0)),0)</f>
        <v>0</v>
      </c>
      <c r="BI45" s="354">
        <f>_xlfn.IFNA(INDEX(Fielding_data!E$2:E$100,MATCH($C45,Fielding_data!$A$2:$A$100,0)),0)</f>
        <v>0</v>
      </c>
      <c r="BJ45" s="354">
        <f>_xlfn.IFNA(INDEX(Fielding_data!F$2:F$100,MATCH($C45,Fielding_data!$A$2:$A$100,0)),0)</f>
        <v>0</v>
      </c>
      <c r="BK45" s="354">
        <f>_xlfn.IFNA(INDEX(Fielding_data!G$2:G$100,MATCH($C45,Fielding_data!$A$2:$A$100,0)),0)</f>
        <v>0</v>
      </c>
      <c r="BL45" s="354">
        <f>_xlfn.IFNA(INDEX(Fielding_data!H$2:H$100,MATCH($C45,Fielding_data!$A$2:$A$100,0)),0)</f>
        <v>0</v>
      </c>
      <c r="BM45" s="354">
        <f>_xlfn.IFNA(INDEX(Fielding_data!I$2:I$100,MATCH($C45,Fielding_data!$A$2:$A$100,0)),0)</f>
        <v>0</v>
      </c>
      <c r="BN45" s="354">
        <f>_xlfn.IFNA(INDEX(Fielding_data!J$2:J$100,MATCH($C45,Fielding_data!$A$2:$A$100,0)),0)</f>
        <v>0</v>
      </c>
      <c r="BO45" s="354">
        <f>_xlfn.IFNA(INDEX(Fielding_data!K$2:K$100,MATCH($C45,Fielding_data!$A$2:$A$100,0)),0)</f>
        <v>0</v>
      </c>
      <c r="BP45" s="354">
        <f>_xlfn.IFNA(INDEX(Fielding_data!L$2:L$100,MATCH($C45,Fielding_data!$A$2:$A$100,0)),0)</f>
        <v>0</v>
      </c>
      <c r="BQ45" s="354">
        <f>_xlfn.IFNA(INDEX(Fielding_data!M$2:M$100,MATCH($C45,Fielding_data!$A$2:$A$100,0)),0)</f>
        <v>0</v>
      </c>
      <c r="BR45" s="354">
        <f>_xlfn.IFNA(INDEX(Fielding_data!N$2:N$100,MATCH($C45,Fielding_data!$A$2:$A$100,0)),0)</f>
        <v>0</v>
      </c>
      <c r="BS45" s="354">
        <f>_xlfn.IFNA(INDEX(Fielding_data!O$2:O$100,MATCH($C45,Fielding_data!$A$2:$A$100,0)),0)</f>
        <v>0</v>
      </c>
      <c r="BT45" s="354">
        <f>_xlfn.IFNA(INDEX(Fielding_data!P$2:P$100,MATCH($C45,Fielding_data!$A$2:$A$100,0)),0)</f>
        <v>0</v>
      </c>
      <c r="BU45" s="354">
        <f>_xlfn.IFNA(INDEX(Fielding_data!Q$2:Q$100,MATCH($C45,Fielding_data!$A$2:$A$100,0)),0)</f>
        <v>0</v>
      </c>
      <c r="BV45" s="354">
        <f>_xlfn.IFNA(INDEX(Fielding_data!R$2:R$100,MATCH($C45,Fielding_data!$A$2:$A$100,0)),0)</f>
        <v>0</v>
      </c>
      <c r="BW45" s="354">
        <f>_xlfn.IFNA(INDEX(Fielding_data!S$2:S$100,MATCH($C45,Fielding_data!$A$2:$A$100,0)),0)</f>
        <v>0</v>
      </c>
      <c r="BX45" s="354">
        <f>_xlfn.IFNA(INDEX(Fielding_data!T$2:T$100,MATCH($C45,Fielding_data!$A$2:$A$100,0)),0)</f>
        <v>0</v>
      </c>
      <c r="BY45" s="354">
        <f>_xlfn.IFNA(INDEX(Fielding_data!U$2:U$100,MATCH($C45,Fielding_data!$A$2:$A$100,0)),0)</f>
        <v>0</v>
      </c>
      <c r="BZ45" s="354">
        <f>_xlfn.IFNA(INDEX(Fielding_data!V$2:V$100,MATCH($C45,Fielding_data!$A$2:$A$100,0)),0)</f>
        <v>0</v>
      </c>
      <c r="CA45" s="354">
        <f>_xlfn.IFNA(INDEX(Fielding_data!W$2:W$100,MATCH($C45,Fielding_data!$A$2:$A$100,0)),0)</f>
        <v>0</v>
      </c>
      <c r="CB45" s="354">
        <f>_xlfn.IFNA(INDEX(Fielding_data!X$2:X$100,MATCH($C45,Fielding_data!$A$2:$A$100,0)),0)</f>
        <v>0</v>
      </c>
      <c r="CC45" s="354">
        <f>_xlfn.IFNA(INDEX(Fielding_data!Y$2:Y$100,MATCH($C45,Fielding_data!$A$2:$A$100,0)),0)</f>
        <v>0</v>
      </c>
      <c r="CD45" s="354">
        <f>_xlfn.IFNA(INDEX(Fielding_data!Z$2:Z$100,MATCH($C45,Fielding_data!$A$2:$A$100,0)),0)</f>
        <v>0</v>
      </c>
      <c r="CE45" s="354">
        <f>_xlfn.IFNA(INDEX(Fielding_data!AA$2:AA$100,MATCH($C45,Fielding_data!$A$2:$A$100,0)),0)</f>
        <v>0</v>
      </c>
      <c r="CF45" s="353">
        <f t="shared" si="30"/>
        <v>-7</v>
      </c>
      <c r="CG45" s="354">
        <f t="shared" si="31"/>
        <v>0</v>
      </c>
      <c r="CH45" s="354">
        <f t="shared" si="32"/>
        <v>0</v>
      </c>
      <c r="CI45" s="354">
        <f t="shared" si="33"/>
        <v>0</v>
      </c>
      <c r="CJ45" s="354">
        <f t="shared" si="34"/>
        <v>0</v>
      </c>
      <c r="CK45" s="354">
        <f t="shared" si="35"/>
        <v>0</v>
      </c>
      <c r="CL45" s="354">
        <f t="shared" si="36"/>
        <v>0</v>
      </c>
      <c r="CM45" s="354">
        <f t="shared" si="37"/>
        <v>0</v>
      </c>
      <c r="CN45" s="354">
        <f t="shared" si="38"/>
        <v>0</v>
      </c>
      <c r="CO45" s="354">
        <f t="shared" si="39"/>
        <v>0</v>
      </c>
      <c r="CP45" s="354">
        <f t="shared" si="40"/>
        <v>0</v>
      </c>
      <c r="CQ45" s="354">
        <f t="shared" si="41"/>
        <v>0</v>
      </c>
      <c r="CR45" s="354">
        <f t="shared" si="42"/>
        <v>0</v>
      </c>
      <c r="CS45" s="354">
        <f t="shared" si="43"/>
        <v>0</v>
      </c>
      <c r="CT45" s="354">
        <f t="shared" si="44"/>
        <v>0</v>
      </c>
      <c r="CU45" s="354">
        <f t="shared" si="45"/>
        <v>0</v>
      </c>
      <c r="CV45" s="354">
        <f t="shared" si="46"/>
        <v>0</v>
      </c>
      <c r="CW45" s="354">
        <f t="shared" si="47"/>
        <v>0</v>
      </c>
      <c r="CX45" s="354">
        <f t="shared" si="48"/>
        <v>0</v>
      </c>
      <c r="CY45" s="354">
        <f t="shared" si="49"/>
        <v>0</v>
      </c>
      <c r="CZ45" s="354">
        <f t="shared" si="50"/>
        <v>0</v>
      </c>
      <c r="DA45" s="354">
        <f t="shared" si="51"/>
        <v>0</v>
      </c>
      <c r="DB45" s="354">
        <f t="shared" si="52"/>
        <v>0</v>
      </c>
      <c r="DC45" s="354">
        <f t="shared" si="53"/>
        <v>0</v>
      </c>
      <c r="DD45" s="354">
        <f t="shared" si="54"/>
        <v>0</v>
      </c>
      <c r="DE45" s="355">
        <f t="shared" si="55"/>
        <v>0</v>
      </c>
      <c r="DF45" s="353">
        <f t="shared" si="56"/>
        <v>-7</v>
      </c>
      <c r="DG45" s="354">
        <f t="shared" ref="DG45:DH45" si="147">+DF45+CG45</f>
        <v>-7</v>
      </c>
      <c r="DH45" s="354">
        <f t="shared" si="147"/>
        <v>-7</v>
      </c>
      <c r="DI45" s="354">
        <f t="shared" si="58"/>
        <v>-7</v>
      </c>
      <c r="DJ45" s="354">
        <f t="shared" si="59"/>
        <v>-7</v>
      </c>
      <c r="DK45" s="354">
        <f t="shared" si="60"/>
        <v>-7</v>
      </c>
      <c r="DL45" s="354">
        <f t="shared" si="61"/>
        <v>-7</v>
      </c>
      <c r="DM45" s="354">
        <f t="shared" si="62"/>
        <v>-7</v>
      </c>
      <c r="DN45" s="354">
        <f t="shared" si="63"/>
        <v>-7</v>
      </c>
      <c r="DO45" s="354">
        <f t="shared" si="64"/>
        <v>-7</v>
      </c>
      <c r="DP45" s="354">
        <f t="shared" si="65"/>
        <v>-7</v>
      </c>
      <c r="DQ45" s="354">
        <f t="shared" si="66"/>
        <v>-7</v>
      </c>
      <c r="DR45" s="354">
        <f t="shared" si="67"/>
        <v>-7</v>
      </c>
      <c r="DS45" s="354">
        <f t="shared" si="68"/>
        <v>-7</v>
      </c>
      <c r="DT45" s="354">
        <f t="shared" si="69"/>
        <v>-7</v>
      </c>
      <c r="DU45" s="354">
        <f t="shared" si="70"/>
        <v>-7</v>
      </c>
      <c r="DV45" s="354">
        <f t="shared" si="71"/>
        <v>-7</v>
      </c>
      <c r="DW45" s="354">
        <f t="shared" si="72"/>
        <v>-7</v>
      </c>
      <c r="DX45" s="354">
        <f t="shared" si="73"/>
        <v>-7</v>
      </c>
      <c r="DY45" s="354">
        <f t="shared" si="74"/>
        <v>-7</v>
      </c>
      <c r="DZ45" s="354">
        <f t="shared" si="75"/>
        <v>-7</v>
      </c>
      <c r="EA45" s="354">
        <f t="shared" si="76"/>
        <v>-7</v>
      </c>
      <c r="EB45" s="354">
        <f t="shared" si="77"/>
        <v>-7</v>
      </c>
      <c r="EC45" s="354">
        <f t="shared" si="78"/>
        <v>-7</v>
      </c>
      <c r="ED45" s="354">
        <f t="shared" si="79"/>
        <v>-7</v>
      </c>
      <c r="EE45" s="355">
        <f t="shared" si="80"/>
        <v>-7</v>
      </c>
      <c r="EF45" s="364">
        <f t="shared" si="81"/>
        <v>46</v>
      </c>
      <c r="EG45" s="365">
        <f t="shared" si="82"/>
        <v>45</v>
      </c>
      <c r="EH45" s="365">
        <f t="shared" si="83"/>
        <v>45</v>
      </c>
      <c r="EI45" s="365">
        <f t="shared" si="84"/>
        <v>45</v>
      </c>
      <c r="EJ45" s="365">
        <f t="shared" si="85"/>
        <v>45</v>
      </c>
      <c r="EK45" s="365">
        <f t="shared" si="86"/>
        <v>45</v>
      </c>
      <c r="EL45" s="365">
        <f t="shared" si="87"/>
        <v>44</v>
      </c>
      <c r="EM45" s="365">
        <f t="shared" si="88"/>
        <v>43</v>
      </c>
      <c r="EN45" s="365">
        <f t="shared" si="89"/>
        <v>43</v>
      </c>
      <c r="EO45" s="365">
        <f t="shared" si="90"/>
        <v>43</v>
      </c>
      <c r="EP45" s="365">
        <f t="shared" si="91"/>
        <v>44</v>
      </c>
      <c r="EQ45" s="365">
        <f t="shared" si="92"/>
        <v>44</v>
      </c>
      <c r="ER45" s="365">
        <f t="shared" si="93"/>
        <v>44</v>
      </c>
      <c r="ES45" s="365">
        <f t="shared" si="94"/>
        <v>44</v>
      </c>
      <c r="ET45" s="365">
        <f t="shared" si="95"/>
        <v>44</v>
      </c>
      <c r="EU45" s="365">
        <f t="shared" si="96"/>
        <v>43</v>
      </c>
      <c r="EV45" s="365">
        <f t="shared" si="97"/>
        <v>43</v>
      </c>
      <c r="EW45" s="365">
        <f t="shared" si="98"/>
        <v>43</v>
      </c>
      <c r="EX45" s="365">
        <f t="shared" si="99"/>
        <v>43</v>
      </c>
      <c r="EY45" s="365">
        <f t="shared" si="100"/>
        <v>43</v>
      </c>
      <c r="EZ45" s="365">
        <f t="shared" si="101"/>
        <v>43</v>
      </c>
      <c r="FA45" s="365">
        <f t="shared" si="102"/>
        <v>43</v>
      </c>
      <c r="FB45" s="365">
        <f t="shared" si="103"/>
        <v>42</v>
      </c>
      <c r="FC45" s="365">
        <f t="shared" si="104"/>
        <v>42</v>
      </c>
      <c r="FD45" s="365">
        <f t="shared" si="105"/>
        <v>42</v>
      </c>
      <c r="FE45" s="366">
        <f t="shared" si="106"/>
        <v>42</v>
      </c>
    </row>
    <row r="46" spans="1:161" x14ac:dyDescent="0.2">
      <c r="A46" s="119"/>
      <c r="B46" s="157">
        <f t="shared" si="29"/>
        <v>44</v>
      </c>
      <c r="C46" s="158" t="str">
        <f>'Club Champion'!C47</f>
        <v>GLYNN, Matt</v>
      </c>
      <c r="D46" s="159" t="str">
        <f>'Club Champion'!D47</f>
        <v>(AUS)</v>
      </c>
      <c r="E46" s="359">
        <f>IF(ISNA(VLOOKUP($C46,Batting!$B$2:$M$85,3,FALSE)),0,(VLOOKUP($C46,Batting!$B$2:$M$85,3,FALSE)))</f>
        <v>1</v>
      </c>
      <c r="F46" s="364">
        <f>INDEX(Batting_data!B$2:B$100,MATCH($C46,Batting_data!$A$2:$A$100,0))</f>
        <v>0</v>
      </c>
      <c r="G46" s="365">
        <f>INDEX(Batting_data!C$2:C$100,MATCH($C46,Batting_data!$A$2:$A$100,0))</f>
        <v>0</v>
      </c>
      <c r="H46" s="365">
        <f>INDEX(Batting_data!D$2:D$100,MATCH($C46,Batting_data!$A$2:$A$100,0))</f>
        <v>0</v>
      </c>
      <c r="I46" s="365">
        <f>INDEX(Batting_data!E$2:E$100,MATCH($C46,Batting_data!$A$2:$A$100,0))</f>
        <v>0</v>
      </c>
      <c r="J46" s="365">
        <f>INDEX(Batting_data!F$2:F$100,MATCH($C46,Batting_data!$A$2:$A$100,0))</f>
        <v>0</v>
      </c>
      <c r="K46" s="365">
        <f>INDEX(Batting_data!G$2:G$100,MATCH($C46,Batting_data!$A$2:$A$100,0))</f>
        <v>0</v>
      </c>
      <c r="L46" s="365">
        <f>INDEX(Batting_data!H$2:H$100,MATCH($C46,Batting_data!$A$2:$A$100,0))</f>
        <v>0</v>
      </c>
      <c r="M46" s="365">
        <f>INDEX(Batting_data!I$2:I$100,MATCH($C46,Batting_data!$A$2:$A$100,0))</f>
        <v>0</v>
      </c>
      <c r="N46" s="365">
        <f>INDEX(Batting_data!J$2:J$100,MATCH($C46,Batting_data!$A$2:$A$100,0))</f>
        <v>0</v>
      </c>
      <c r="O46" s="365">
        <f>INDEX(Batting_data!K$2:K$100,MATCH($C46,Batting_data!$A$2:$A$100,0))</f>
        <v>0</v>
      </c>
      <c r="P46" s="365">
        <f>INDEX(Batting_data!L$2:L$100,MATCH($C46,Batting_data!$A$2:$A$100,0))</f>
        <v>0</v>
      </c>
      <c r="Q46" s="365">
        <f>INDEX(Batting_data!M$2:M$100,MATCH($C46,Batting_data!$A$2:$A$100,0))</f>
        <v>0</v>
      </c>
      <c r="R46" s="365">
        <f>INDEX(Batting_data!N$2:N$100,MATCH($C46,Batting_data!$A$2:$A$100,0))</f>
        <v>0</v>
      </c>
      <c r="S46" s="365">
        <f>INDEX(Batting_data!O$2:O$100,MATCH($C46,Batting_data!$A$2:$A$100,0))</f>
        <v>0</v>
      </c>
      <c r="T46" s="365">
        <f>INDEX(Batting_data!P$2:P$100,MATCH($C46,Batting_data!$A$2:$A$100,0))</f>
        <v>0</v>
      </c>
      <c r="U46" s="365">
        <f>INDEX(Batting_data!Q$2:Q$100,MATCH($C46,Batting_data!$A$2:$A$100,0))</f>
        <v>-3</v>
      </c>
      <c r="V46" s="365">
        <f>INDEX(Batting_data!R$2:R$100,MATCH($C46,Batting_data!$A$2:$A$100,0))</f>
        <v>0</v>
      </c>
      <c r="W46" s="365">
        <f>INDEX(Batting_data!S$2:S$100,MATCH($C46,Batting_data!$A$2:$A$100,0))</f>
        <v>0</v>
      </c>
      <c r="X46" s="365">
        <f>INDEX(Batting_data!T$2:T$100,MATCH($C46,Batting_data!$A$2:$A$100,0))</f>
        <v>0</v>
      </c>
      <c r="Y46" s="365">
        <f>INDEX(Batting_data!U$2:U$100,MATCH($C46,Batting_data!$A$2:$A$100,0))</f>
        <v>0</v>
      </c>
      <c r="Z46" s="365">
        <f>INDEX(Batting_data!V$2:V$100,MATCH($C46,Batting_data!$A$2:$A$100,0))</f>
        <v>0</v>
      </c>
      <c r="AA46" s="365">
        <f>INDEX(Batting_data!W$2:W$100,MATCH($C46,Batting_data!$A$2:$A$100,0))</f>
        <v>0</v>
      </c>
      <c r="AB46" s="365">
        <f>INDEX(Batting_data!X$2:X$100,MATCH($C46,Batting_data!$A$2:$A$100,0))</f>
        <v>0</v>
      </c>
      <c r="AC46" s="365">
        <f>INDEX(Batting_data!Y$2:Y$100,MATCH($C46,Batting_data!$A$2:$A$100,0))</f>
        <v>0</v>
      </c>
      <c r="AD46" s="365">
        <f>INDEX(Batting_data!Z$2:Z$100,MATCH($C46,Batting_data!$A$2:$A$100,0))</f>
        <v>0</v>
      </c>
      <c r="AE46" s="366">
        <f>INDEX(Batting_data!AA$2:AA$100,MATCH($C46,Batting_data!$A$2:$A$100,0))</f>
        <v>0</v>
      </c>
      <c r="AF46" s="353">
        <f>_xlfn.IFNA(INDEX(Bowling_data!B$2:B$100,MATCH($C46,Bowling_data!$A$2:$A$100,0)),0)</f>
        <v>0</v>
      </c>
      <c r="AG46" s="354">
        <f>_xlfn.IFNA(INDEX(Bowling_data!C$2:C$100,MATCH($C46,Bowling_data!$A$2:$A$100,0)),0)</f>
        <v>0</v>
      </c>
      <c r="AH46" s="354">
        <f>_xlfn.IFNA(INDEX(Bowling_data!D$2:D$100,MATCH($C46,Bowling_data!$A$2:$A$100,0)),0)</f>
        <v>0</v>
      </c>
      <c r="AI46" s="354">
        <f>_xlfn.IFNA(INDEX(Bowling_data!E$2:E$100,MATCH($C46,Bowling_data!$A$2:$A$100,0)),0)</f>
        <v>0</v>
      </c>
      <c r="AJ46" s="354">
        <f>_xlfn.IFNA(INDEX(Bowling_data!F$2:F$100,MATCH($C46,Bowling_data!$A$2:$A$100,0)),0)</f>
        <v>0</v>
      </c>
      <c r="AK46" s="354">
        <f>_xlfn.IFNA(INDEX(Bowling_data!G$2:G$100,MATCH($C46,Bowling_data!$A$2:$A$100,0)),0)</f>
        <v>0</v>
      </c>
      <c r="AL46" s="354">
        <f>_xlfn.IFNA(INDEX(Bowling_data!H$2:H$100,MATCH($C46,Bowling_data!$A$2:$A$100,0)),0)</f>
        <v>0</v>
      </c>
      <c r="AM46" s="354">
        <f>_xlfn.IFNA(INDEX(Bowling_data!I$2:I$100,MATCH($C46,Bowling_data!$A$2:$A$100,0)),0)</f>
        <v>0</v>
      </c>
      <c r="AN46" s="354">
        <f>_xlfn.IFNA(INDEX(Bowling_data!J$2:J$100,MATCH($C46,Bowling_data!$A$2:$A$100,0)),0)</f>
        <v>0</v>
      </c>
      <c r="AO46" s="354">
        <f>_xlfn.IFNA(INDEX(Bowling_data!K$2:K$100,MATCH($C46,Bowling_data!$A$2:$A$100,0)),0)</f>
        <v>0</v>
      </c>
      <c r="AP46" s="354">
        <f>_xlfn.IFNA(INDEX(Bowling_data!L$2:L$100,MATCH($C46,Bowling_data!$A$2:$A$100,0)),0)</f>
        <v>0</v>
      </c>
      <c r="AQ46" s="354">
        <f>_xlfn.IFNA(INDEX(Bowling_data!M$2:M$100,MATCH($C46,Bowling_data!$A$2:$A$100,0)),0)</f>
        <v>0</v>
      </c>
      <c r="AR46" s="354">
        <f>_xlfn.IFNA(INDEX(Bowling_data!N$2:N$100,MATCH($C46,Bowling_data!$A$2:$A$100,0)),0)</f>
        <v>0</v>
      </c>
      <c r="AS46" s="354">
        <f>_xlfn.IFNA(INDEX(Bowling_data!O$2:O$100,MATCH($C46,Bowling_data!$A$2:$A$100,0)),0)</f>
        <v>0</v>
      </c>
      <c r="AT46" s="354">
        <f>_xlfn.IFNA(INDEX(Bowling_data!P$2:P$100,MATCH($C46,Bowling_data!$A$2:$A$100,0)),0)</f>
        <v>0</v>
      </c>
      <c r="AU46" s="354">
        <f>_xlfn.IFNA(INDEX(Bowling_data!Q$2:Q$100,MATCH($C46,Bowling_data!$A$2:$A$100,0)),0)</f>
        <v>-4.5999999999999996</v>
      </c>
      <c r="AV46" s="354">
        <f>_xlfn.IFNA(INDEX(Bowling_data!R$2:R$100,MATCH($C46,Bowling_data!$A$2:$A$100,0)),0)</f>
        <v>0</v>
      </c>
      <c r="AW46" s="354">
        <f>_xlfn.IFNA(INDEX(Bowling_data!S$2:S$100,MATCH($C46,Bowling_data!$A$2:$A$100,0)),0)</f>
        <v>0</v>
      </c>
      <c r="AX46" s="354">
        <f>_xlfn.IFNA(INDEX(Bowling_data!T$2:T$100,MATCH($C46,Bowling_data!$A$2:$A$100,0)),0)</f>
        <v>0</v>
      </c>
      <c r="AY46" s="354">
        <f>_xlfn.IFNA(INDEX(Bowling_data!U$2:U$100,MATCH($C46,Bowling_data!$A$2:$A$100,0)),0)</f>
        <v>0</v>
      </c>
      <c r="AZ46" s="354">
        <f>_xlfn.IFNA(INDEX(Bowling_data!V$2:V$100,MATCH($C46,Bowling_data!$A$2:$A$100,0)),0)</f>
        <v>0</v>
      </c>
      <c r="BA46" s="354">
        <f>_xlfn.IFNA(INDEX(Bowling_data!W$2:W$100,MATCH($C46,Bowling_data!$A$2:$A$100,0)),0)</f>
        <v>0</v>
      </c>
      <c r="BB46" s="354">
        <f>_xlfn.IFNA(INDEX(Bowling_data!X$2:X$100,MATCH($C46,Bowling_data!$A$2:$A$100,0)),0)</f>
        <v>0</v>
      </c>
      <c r="BC46" s="354">
        <f>_xlfn.IFNA(INDEX(Bowling_data!Y$2:Y$100,MATCH($C46,Bowling_data!$A$2:$A$100,0)),0)</f>
        <v>0</v>
      </c>
      <c r="BD46" s="354">
        <f>_xlfn.IFNA(INDEX(Bowling_data!Z$2:Z$100,MATCH($C46,Bowling_data!$A$2:$A$100,0)),0)</f>
        <v>0</v>
      </c>
      <c r="BE46" s="354">
        <f>_xlfn.IFNA(INDEX(Bowling_data!AA$2:AA$100,MATCH($C46,Bowling_data!$A$2:$A$100,0)),0)</f>
        <v>0</v>
      </c>
      <c r="BF46" s="353">
        <f>_xlfn.IFNA(INDEX(Fielding_data!B$2:B$100,MATCH($C46,Fielding_data!$A$2:$A$100,0)),0)</f>
        <v>0</v>
      </c>
      <c r="BG46" s="354">
        <f>_xlfn.IFNA(INDEX(Fielding_data!C$2:C$100,MATCH($C46,Fielding_data!$A$2:$A$100,0)),0)</f>
        <v>0</v>
      </c>
      <c r="BH46" s="354">
        <f>_xlfn.IFNA(INDEX(Fielding_data!D$2:D$100,MATCH($C46,Fielding_data!$A$2:$A$100,0)),0)</f>
        <v>0</v>
      </c>
      <c r="BI46" s="354">
        <f>_xlfn.IFNA(INDEX(Fielding_data!E$2:E$100,MATCH($C46,Fielding_data!$A$2:$A$100,0)),0)</f>
        <v>0</v>
      </c>
      <c r="BJ46" s="354">
        <f>_xlfn.IFNA(INDEX(Fielding_data!F$2:F$100,MATCH($C46,Fielding_data!$A$2:$A$100,0)),0)</f>
        <v>0</v>
      </c>
      <c r="BK46" s="354">
        <f>_xlfn.IFNA(INDEX(Fielding_data!G$2:G$100,MATCH($C46,Fielding_data!$A$2:$A$100,0)),0)</f>
        <v>0</v>
      </c>
      <c r="BL46" s="354">
        <f>_xlfn.IFNA(INDEX(Fielding_data!H$2:H$100,MATCH($C46,Fielding_data!$A$2:$A$100,0)),0)</f>
        <v>0</v>
      </c>
      <c r="BM46" s="354">
        <f>_xlfn.IFNA(INDEX(Fielding_data!I$2:I$100,MATCH($C46,Fielding_data!$A$2:$A$100,0)),0)</f>
        <v>0</v>
      </c>
      <c r="BN46" s="354">
        <f>_xlfn.IFNA(INDEX(Fielding_data!J$2:J$100,MATCH($C46,Fielding_data!$A$2:$A$100,0)),0)</f>
        <v>0</v>
      </c>
      <c r="BO46" s="354">
        <f>_xlfn.IFNA(INDEX(Fielding_data!K$2:K$100,MATCH($C46,Fielding_data!$A$2:$A$100,0)),0)</f>
        <v>0</v>
      </c>
      <c r="BP46" s="354">
        <f>_xlfn.IFNA(INDEX(Fielding_data!L$2:L$100,MATCH($C46,Fielding_data!$A$2:$A$100,0)),0)</f>
        <v>0</v>
      </c>
      <c r="BQ46" s="354">
        <f>_xlfn.IFNA(INDEX(Fielding_data!M$2:M$100,MATCH($C46,Fielding_data!$A$2:$A$100,0)),0)</f>
        <v>0</v>
      </c>
      <c r="BR46" s="354">
        <f>_xlfn.IFNA(INDEX(Fielding_data!N$2:N$100,MATCH($C46,Fielding_data!$A$2:$A$100,0)),0)</f>
        <v>0</v>
      </c>
      <c r="BS46" s="354">
        <f>_xlfn.IFNA(INDEX(Fielding_data!O$2:O$100,MATCH($C46,Fielding_data!$A$2:$A$100,0)),0)</f>
        <v>0</v>
      </c>
      <c r="BT46" s="354">
        <f>_xlfn.IFNA(INDEX(Fielding_data!P$2:P$100,MATCH($C46,Fielding_data!$A$2:$A$100,0)),0)</f>
        <v>0</v>
      </c>
      <c r="BU46" s="354">
        <f>_xlfn.IFNA(INDEX(Fielding_data!Q$2:Q$100,MATCH($C46,Fielding_data!$A$2:$A$100,0)),0)</f>
        <v>0</v>
      </c>
      <c r="BV46" s="354">
        <f>_xlfn.IFNA(INDEX(Fielding_data!R$2:R$100,MATCH($C46,Fielding_data!$A$2:$A$100,0)),0)</f>
        <v>0</v>
      </c>
      <c r="BW46" s="354">
        <f>_xlfn.IFNA(INDEX(Fielding_data!S$2:S$100,MATCH($C46,Fielding_data!$A$2:$A$100,0)),0)</f>
        <v>0</v>
      </c>
      <c r="BX46" s="354">
        <f>_xlfn.IFNA(INDEX(Fielding_data!T$2:T$100,MATCH($C46,Fielding_data!$A$2:$A$100,0)),0)</f>
        <v>0</v>
      </c>
      <c r="BY46" s="354">
        <f>_xlfn.IFNA(INDEX(Fielding_data!U$2:U$100,MATCH($C46,Fielding_data!$A$2:$A$100,0)),0)</f>
        <v>0</v>
      </c>
      <c r="BZ46" s="354">
        <f>_xlfn.IFNA(INDEX(Fielding_data!V$2:V$100,MATCH($C46,Fielding_data!$A$2:$A$100,0)),0)</f>
        <v>0</v>
      </c>
      <c r="CA46" s="354">
        <f>_xlfn.IFNA(INDEX(Fielding_data!W$2:W$100,MATCH($C46,Fielding_data!$A$2:$A$100,0)),0)</f>
        <v>0</v>
      </c>
      <c r="CB46" s="354">
        <f>_xlfn.IFNA(INDEX(Fielding_data!X$2:X$100,MATCH($C46,Fielding_data!$A$2:$A$100,0)),0)</f>
        <v>0</v>
      </c>
      <c r="CC46" s="354">
        <f>_xlfn.IFNA(INDEX(Fielding_data!Y$2:Y$100,MATCH($C46,Fielding_data!$A$2:$A$100,0)),0)</f>
        <v>0</v>
      </c>
      <c r="CD46" s="354">
        <f>_xlfn.IFNA(INDEX(Fielding_data!Z$2:Z$100,MATCH($C46,Fielding_data!$A$2:$A$100,0)),0)</f>
        <v>0</v>
      </c>
      <c r="CE46" s="354">
        <f>_xlfn.IFNA(INDEX(Fielding_data!AA$2:AA$100,MATCH($C46,Fielding_data!$A$2:$A$100,0)),0)</f>
        <v>0</v>
      </c>
      <c r="CF46" s="353">
        <f t="shared" si="30"/>
        <v>0</v>
      </c>
      <c r="CG46" s="354">
        <f t="shared" si="31"/>
        <v>0</v>
      </c>
      <c r="CH46" s="354">
        <f t="shared" si="32"/>
        <v>0</v>
      </c>
      <c r="CI46" s="354">
        <f t="shared" si="33"/>
        <v>0</v>
      </c>
      <c r="CJ46" s="354">
        <f t="shared" si="34"/>
        <v>0</v>
      </c>
      <c r="CK46" s="354">
        <f t="shared" si="35"/>
        <v>0</v>
      </c>
      <c r="CL46" s="354">
        <f t="shared" si="36"/>
        <v>0</v>
      </c>
      <c r="CM46" s="354">
        <f t="shared" si="37"/>
        <v>0</v>
      </c>
      <c r="CN46" s="354">
        <f t="shared" si="38"/>
        <v>0</v>
      </c>
      <c r="CO46" s="354">
        <f t="shared" si="39"/>
        <v>0</v>
      </c>
      <c r="CP46" s="354">
        <f t="shared" si="40"/>
        <v>0</v>
      </c>
      <c r="CQ46" s="354">
        <f t="shared" si="41"/>
        <v>0</v>
      </c>
      <c r="CR46" s="354">
        <f t="shared" si="42"/>
        <v>0</v>
      </c>
      <c r="CS46" s="354">
        <f t="shared" si="43"/>
        <v>0</v>
      </c>
      <c r="CT46" s="354">
        <f t="shared" si="44"/>
        <v>0</v>
      </c>
      <c r="CU46" s="354">
        <f t="shared" si="45"/>
        <v>-7.6</v>
      </c>
      <c r="CV46" s="354">
        <f t="shared" si="46"/>
        <v>0</v>
      </c>
      <c r="CW46" s="354">
        <f t="shared" si="47"/>
        <v>0</v>
      </c>
      <c r="CX46" s="354">
        <f t="shared" si="48"/>
        <v>0</v>
      </c>
      <c r="CY46" s="354">
        <f t="shared" si="49"/>
        <v>0</v>
      </c>
      <c r="CZ46" s="354">
        <f t="shared" si="50"/>
        <v>0</v>
      </c>
      <c r="DA46" s="354">
        <f t="shared" si="51"/>
        <v>0</v>
      </c>
      <c r="DB46" s="354">
        <f t="shared" si="52"/>
        <v>0</v>
      </c>
      <c r="DC46" s="354">
        <f t="shared" si="53"/>
        <v>0</v>
      </c>
      <c r="DD46" s="354">
        <f t="shared" si="54"/>
        <v>0</v>
      </c>
      <c r="DE46" s="355">
        <f t="shared" si="55"/>
        <v>0</v>
      </c>
      <c r="DF46" s="353">
        <f t="shared" si="56"/>
        <v>0</v>
      </c>
      <c r="DG46" s="354">
        <f t="shared" ref="DG46:DH46" si="148">+DF46+CG46</f>
        <v>0</v>
      </c>
      <c r="DH46" s="354">
        <f t="shared" si="148"/>
        <v>0</v>
      </c>
      <c r="DI46" s="354">
        <f t="shared" si="58"/>
        <v>0</v>
      </c>
      <c r="DJ46" s="354">
        <f t="shared" si="59"/>
        <v>0</v>
      </c>
      <c r="DK46" s="354">
        <f t="shared" si="60"/>
        <v>0</v>
      </c>
      <c r="DL46" s="354">
        <f t="shared" si="61"/>
        <v>0</v>
      </c>
      <c r="DM46" s="354">
        <f t="shared" si="62"/>
        <v>0</v>
      </c>
      <c r="DN46" s="354">
        <f t="shared" si="63"/>
        <v>0</v>
      </c>
      <c r="DO46" s="354">
        <f t="shared" si="64"/>
        <v>0</v>
      </c>
      <c r="DP46" s="354">
        <f t="shared" si="65"/>
        <v>0</v>
      </c>
      <c r="DQ46" s="354">
        <f t="shared" si="66"/>
        <v>0</v>
      </c>
      <c r="DR46" s="354">
        <f t="shared" si="67"/>
        <v>0</v>
      </c>
      <c r="DS46" s="354">
        <f t="shared" si="68"/>
        <v>0</v>
      </c>
      <c r="DT46" s="354">
        <f t="shared" si="69"/>
        <v>0</v>
      </c>
      <c r="DU46" s="354">
        <f t="shared" si="70"/>
        <v>-7.6</v>
      </c>
      <c r="DV46" s="354">
        <f t="shared" si="71"/>
        <v>-7.6</v>
      </c>
      <c r="DW46" s="354">
        <f t="shared" si="72"/>
        <v>-7.6</v>
      </c>
      <c r="DX46" s="354">
        <f t="shared" si="73"/>
        <v>-7.6</v>
      </c>
      <c r="DY46" s="354">
        <f t="shared" si="74"/>
        <v>-7.6</v>
      </c>
      <c r="DZ46" s="354">
        <f t="shared" si="75"/>
        <v>-7.6</v>
      </c>
      <c r="EA46" s="354">
        <f t="shared" si="76"/>
        <v>-7.6</v>
      </c>
      <c r="EB46" s="354">
        <f t="shared" si="77"/>
        <v>-7.6</v>
      </c>
      <c r="EC46" s="354">
        <f t="shared" si="78"/>
        <v>-7.6</v>
      </c>
      <c r="ED46" s="354">
        <f t="shared" si="79"/>
        <v>-7.6</v>
      </c>
      <c r="EE46" s="355">
        <f t="shared" si="80"/>
        <v>-7.6</v>
      </c>
      <c r="EF46" s="364" t="str">
        <f t="shared" si="81"/>
        <v>-</v>
      </c>
      <c r="EG46" s="365" t="str">
        <f t="shared" si="82"/>
        <v>-</v>
      </c>
      <c r="EH46" s="365" t="str">
        <f t="shared" si="83"/>
        <v>-</v>
      </c>
      <c r="EI46" s="365" t="str">
        <f t="shared" si="84"/>
        <v>-</v>
      </c>
      <c r="EJ46" s="365" t="str">
        <f t="shared" si="85"/>
        <v>-</v>
      </c>
      <c r="EK46" s="365" t="str">
        <f t="shared" si="86"/>
        <v>-</v>
      </c>
      <c r="EL46" s="365" t="str">
        <f t="shared" si="87"/>
        <v>-</v>
      </c>
      <c r="EM46" s="365" t="str">
        <f t="shared" si="88"/>
        <v>-</v>
      </c>
      <c r="EN46" s="365" t="str">
        <f t="shared" si="89"/>
        <v>-</v>
      </c>
      <c r="EO46" s="365" t="str">
        <f t="shared" si="90"/>
        <v>-</v>
      </c>
      <c r="EP46" s="365" t="str">
        <f t="shared" si="91"/>
        <v>-</v>
      </c>
      <c r="EQ46" s="365" t="str">
        <f t="shared" si="92"/>
        <v>-</v>
      </c>
      <c r="ER46" s="365" t="str">
        <f t="shared" si="93"/>
        <v>-</v>
      </c>
      <c r="ES46" s="365" t="str">
        <f t="shared" si="94"/>
        <v>-</v>
      </c>
      <c r="ET46" s="365" t="str">
        <f t="shared" si="95"/>
        <v>-</v>
      </c>
      <c r="EU46" s="365">
        <f t="shared" si="96"/>
        <v>45</v>
      </c>
      <c r="EV46" s="365">
        <f t="shared" si="97"/>
        <v>45</v>
      </c>
      <c r="EW46" s="365">
        <f t="shared" si="98"/>
        <v>45</v>
      </c>
      <c r="EX46" s="365">
        <f t="shared" si="99"/>
        <v>45</v>
      </c>
      <c r="EY46" s="365">
        <f t="shared" si="100"/>
        <v>45</v>
      </c>
      <c r="EZ46" s="365">
        <f t="shared" si="101"/>
        <v>45</v>
      </c>
      <c r="FA46" s="365">
        <f t="shared" si="102"/>
        <v>45</v>
      </c>
      <c r="FB46" s="365">
        <f t="shared" si="103"/>
        <v>44</v>
      </c>
      <c r="FC46" s="365">
        <f t="shared" si="104"/>
        <v>44</v>
      </c>
      <c r="FD46" s="365">
        <f t="shared" si="105"/>
        <v>44</v>
      </c>
      <c r="FE46" s="366">
        <f t="shared" si="106"/>
        <v>44</v>
      </c>
    </row>
    <row r="47" spans="1:161" x14ac:dyDescent="0.2">
      <c r="A47" s="119"/>
      <c r="B47" s="157">
        <f t="shared" si="29"/>
        <v>45</v>
      </c>
      <c r="C47" s="158" t="str">
        <f>'Club Champion'!C48</f>
        <v>MONK, William</v>
      </c>
      <c r="D47" s="159" t="str">
        <f>'Club Champion'!D48</f>
        <v>(ENG)</v>
      </c>
      <c r="E47" s="359">
        <f>IF(ISNA(VLOOKUP($C47,Batting!$B$2:$M$85,3,FALSE)),0,(VLOOKUP($C47,Batting!$B$2:$M$85,3,FALSE)))</f>
        <v>1</v>
      </c>
      <c r="F47" s="364">
        <f>INDEX(Batting_data!B$2:B$100,MATCH($C47,Batting_data!$A$2:$A$100,0))</f>
        <v>0</v>
      </c>
      <c r="G47" s="365">
        <f>INDEX(Batting_data!C$2:C$100,MATCH($C47,Batting_data!$A$2:$A$100,0))</f>
        <v>0</v>
      </c>
      <c r="H47" s="365">
        <f>INDEX(Batting_data!D$2:D$100,MATCH($C47,Batting_data!$A$2:$A$100,0))</f>
        <v>0</v>
      </c>
      <c r="I47" s="365">
        <f>INDEX(Batting_data!E$2:E$100,MATCH($C47,Batting_data!$A$2:$A$100,0))</f>
        <v>0</v>
      </c>
      <c r="J47" s="365">
        <f>INDEX(Batting_data!F$2:F$100,MATCH($C47,Batting_data!$A$2:$A$100,0))</f>
        <v>0</v>
      </c>
      <c r="K47" s="365">
        <f>INDEX(Batting_data!G$2:G$100,MATCH($C47,Batting_data!$A$2:$A$100,0))</f>
        <v>0</v>
      </c>
      <c r="L47" s="365">
        <f>INDEX(Batting_data!H$2:H$100,MATCH($C47,Batting_data!$A$2:$A$100,0))</f>
        <v>0</v>
      </c>
      <c r="M47" s="365">
        <f>INDEX(Batting_data!I$2:I$100,MATCH($C47,Batting_data!$A$2:$A$100,0))</f>
        <v>0</v>
      </c>
      <c r="N47" s="365">
        <f>INDEX(Batting_data!J$2:J$100,MATCH($C47,Batting_data!$A$2:$A$100,0))</f>
        <v>0</v>
      </c>
      <c r="O47" s="365">
        <f>INDEX(Batting_data!K$2:K$100,MATCH($C47,Batting_data!$A$2:$A$100,0))</f>
        <v>0</v>
      </c>
      <c r="P47" s="365">
        <f>INDEX(Batting_data!L$2:L$100,MATCH($C47,Batting_data!$A$2:$A$100,0))</f>
        <v>0</v>
      </c>
      <c r="Q47" s="365">
        <f>INDEX(Batting_data!M$2:M$100,MATCH($C47,Batting_data!$A$2:$A$100,0))</f>
        <v>0</v>
      </c>
      <c r="R47" s="365">
        <f>INDEX(Batting_data!N$2:N$100,MATCH($C47,Batting_data!$A$2:$A$100,0))</f>
        <v>0</v>
      </c>
      <c r="S47" s="365">
        <f>INDEX(Batting_data!O$2:O$100,MATCH($C47,Batting_data!$A$2:$A$100,0))</f>
        <v>0</v>
      </c>
      <c r="T47" s="365">
        <f>INDEX(Batting_data!P$2:P$100,MATCH($C47,Batting_data!$A$2:$A$100,0))</f>
        <v>0</v>
      </c>
      <c r="U47" s="365">
        <f>INDEX(Batting_data!Q$2:Q$100,MATCH($C47,Batting_data!$A$2:$A$100,0))</f>
        <v>0</v>
      </c>
      <c r="V47" s="365">
        <f>INDEX(Batting_data!R$2:R$100,MATCH($C47,Batting_data!$A$2:$A$100,0))</f>
        <v>0</v>
      </c>
      <c r="W47" s="365">
        <f>INDEX(Batting_data!S$2:S$100,MATCH($C47,Batting_data!$A$2:$A$100,0))</f>
        <v>0</v>
      </c>
      <c r="X47" s="365">
        <f>INDEX(Batting_data!T$2:T$100,MATCH($C47,Batting_data!$A$2:$A$100,0))</f>
        <v>0</v>
      </c>
      <c r="Y47" s="365">
        <f>INDEX(Batting_data!U$2:U$100,MATCH($C47,Batting_data!$A$2:$A$100,0))</f>
        <v>0</v>
      </c>
      <c r="Z47" s="365">
        <f>INDEX(Batting_data!V$2:V$100,MATCH($C47,Batting_data!$A$2:$A$100,0))</f>
        <v>0</v>
      </c>
      <c r="AA47" s="365">
        <f>INDEX(Batting_data!W$2:W$100,MATCH($C47,Batting_data!$A$2:$A$100,0))</f>
        <v>0</v>
      </c>
      <c r="AB47" s="365">
        <f>INDEX(Batting_data!X$2:X$100,MATCH($C47,Batting_data!$A$2:$A$100,0))</f>
        <v>0</v>
      </c>
      <c r="AC47" s="365">
        <f>INDEX(Batting_data!Y$2:Y$100,MATCH($C47,Batting_data!$A$2:$A$100,0))</f>
        <v>0</v>
      </c>
      <c r="AD47" s="365">
        <f>INDEX(Batting_data!Z$2:Z$100,MATCH($C47,Batting_data!$A$2:$A$100,0))</f>
        <v>0</v>
      </c>
      <c r="AE47" s="366">
        <f>INDEX(Batting_data!AA$2:AA$100,MATCH($C47,Batting_data!$A$2:$A$100,0))</f>
        <v>0</v>
      </c>
      <c r="AF47" s="353">
        <f>_xlfn.IFNA(INDEX(Bowling_data!B$2:B$100,MATCH($C47,Bowling_data!$A$2:$A$100,0)),0)</f>
        <v>0</v>
      </c>
      <c r="AG47" s="354">
        <f>_xlfn.IFNA(INDEX(Bowling_data!C$2:C$100,MATCH($C47,Bowling_data!$A$2:$A$100,0)),0)</f>
        <v>0</v>
      </c>
      <c r="AH47" s="354">
        <f>_xlfn.IFNA(INDEX(Bowling_data!D$2:D$100,MATCH($C47,Bowling_data!$A$2:$A$100,0)),0)</f>
        <v>0</v>
      </c>
      <c r="AI47" s="354">
        <f>_xlfn.IFNA(INDEX(Bowling_data!E$2:E$100,MATCH($C47,Bowling_data!$A$2:$A$100,0)),0)</f>
        <v>0</v>
      </c>
      <c r="AJ47" s="354">
        <f>_xlfn.IFNA(INDEX(Bowling_data!F$2:F$100,MATCH($C47,Bowling_data!$A$2:$A$100,0)),0)</f>
        <v>0</v>
      </c>
      <c r="AK47" s="354">
        <f>_xlfn.IFNA(INDEX(Bowling_data!G$2:G$100,MATCH($C47,Bowling_data!$A$2:$A$100,0)),0)</f>
        <v>0</v>
      </c>
      <c r="AL47" s="354">
        <f>_xlfn.IFNA(INDEX(Bowling_data!H$2:H$100,MATCH($C47,Bowling_data!$A$2:$A$100,0)),0)</f>
        <v>-8.4</v>
      </c>
      <c r="AM47" s="354">
        <f>_xlfn.IFNA(INDEX(Bowling_data!I$2:I$100,MATCH($C47,Bowling_data!$A$2:$A$100,0)),0)</f>
        <v>0</v>
      </c>
      <c r="AN47" s="354">
        <f>_xlfn.IFNA(INDEX(Bowling_data!J$2:J$100,MATCH($C47,Bowling_data!$A$2:$A$100,0)),0)</f>
        <v>0</v>
      </c>
      <c r="AO47" s="354">
        <f>_xlfn.IFNA(INDEX(Bowling_data!K$2:K$100,MATCH($C47,Bowling_data!$A$2:$A$100,0)),0)</f>
        <v>0</v>
      </c>
      <c r="AP47" s="354">
        <f>_xlfn.IFNA(INDEX(Bowling_data!L$2:L$100,MATCH($C47,Bowling_data!$A$2:$A$100,0)),0)</f>
        <v>0</v>
      </c>
      <c r="AQ47" s="354">
        <f>_xlfn.IFNA(INDEX(Bowling_data!M$2:M$100,MATCH($C47,Bowling_data!$A$2:$A$100,0)),0)</f>
        <v>0</v>
      </c>
      <c r="AR47" s="354">
        <f>_xlfn.IFNA(INDEX(Bowling_data!N$2:N$100,MATCH($C47,Bowling_data!$A$2:$A$100,0)),0)</f>
        <v>0</v>
      </c>
      <c r="AS47" s="354">
        <f>_xlfn.IFNA(INDEX(Bowling_data!O$2:O$100,MATCH($C47,Bowling_data!$A$2:$A$100,0)),0)</f>
        <v>0</v>
      </c>
      <c r="AT47" s="354">
        <f>_xlfn.IFNA(INDEX(Bowling_data!P$2:P$100,MATCH($C47,Bowling_data!$A$2:$A$100,0)),0)</f>
        <v>0</v>
      </c>
      <c r="AU47" s="354">
        <f>_xlfn.IFNA(INDEX(Bowling_data!Q$2:Q$100,MATCH($C47,Bowling_data!$A$2:$A$100,0)),0)</f>
        <v>0</v>
      </c>
      <c r="AV47" s="354">
        <f>_xlfn.IFNA(INDEX(Bowling_data!R$2:R$100,MATCH($C47,Bowling_data!$A$2:$A$100,0)),0)</f>
        <v>0</v>
      </c>
      <c r="AW47" s="354">
        <f>_xlfn.IFNA(INDEX(Bowling_data!S$2:S$100,MATCH($C47,Bowling_data!$A$2:$A$100,0)),0)</f>
        <v>0</v>
      </c>
      <c r="AX47" s="354">
        <f>_xlfn.IFNA(INDEX(Bowling_data!T$2:T$100,MATCH($C47,Bowling_data!$A$2:$A$100,0)),0)</f>
        <v>0</v>
      </c>
      <c r="AY47" s="354">
        <f>_xlfn.IFNA(INDEX(Bowling_data!U$2:U$100,MATCH($C47,Bowling_data!$A$2:$A$100,0)),0)</f>
        <v>0</v>
      </c>
      <c r="AZ47" s="354">
        <f>_xlfn.IFNA(INDEX(Bowling_data!V$2:V$100,MATCH($C47,Bowling_data!$A$2:$A$100,0)),0)</f>
        <v>0</v>
      </c>
      <c r="BA47" s="354">
        <f>_xlfn.IFNA(INDEX(Bowling_data!W$2:W$100,MATCH($C47,Bowling_data!$A$2:$A$100,0)),0)</f>
        <v>0</v>
      </c>
      <c r="BB47" s="354">
        <f>_xlfn.IFNA(INDEX(Bowling_data!X$2:X$100,MATCH($C47,Bowling_data!$A$2:$A$100,0)),0)</f>
        <v>0</v>
      </c>
      <c r="BC47" s="354">
        <f>_xlfn.IFNA(INDEX(Bowling_data!Y$2:Y$100,MATCH($C47,Bowling_data!$A$2:$A$100,0)),0)</f>
        <v>0</v>
      </c>
      <c r="BD47" s="354">
        <f>_xlfn.IFNA(INDEX(Bowling_data!Z$2:Z$100,MATCH($C47,Bowling_data!$A$2:$A$100,0)),0)</f>
        <v>0</v>
      </c>
      <c r="BE47" s="354">
        <f>_xlfn.IFNA(INDEX(Bowling_data!AA$2:AA$100,MATCH($C47,Bowling_data!$A$2:$A$100,0)),0)</f>
        <v>0</v>
      </c>
      <c r="BF47" s="353">
        <f>_xlfn.IFNA(INDEX(Fielding_data!B$2:B$100,MATCH($C47,Fielding_data!$A$2:$A$100,0)),0)</f>
        <v>0</v>
      </c>
      <c r="BG47" s="354">
        <f>_xlfn.IFNA(INDEX(Fielding_data!C$2:C$100,MATCH($C47,Fielding_data!$A$2:$A$100,0)),0)</f>
        <v>0</v>
      </c>
      <c r="BH47" s="354">
        <f>_xlfn.IFNA(INDEX(Fielding_data!D$2:D$100,MATCH($C47,Fielding_data!$A$2:$A$100,0)),0)</f>
        <v>0</v>
      </c>
      <c r="BI47" s="354">
        <f>_xlfn.IFNA(INDEX(Fielding_data!E$2:E$100,MATCH($C47,Fielding_data!$A$2:$A$100,0)),0)</f>
        <v>0</v>
      </c>
      <c r="BJ47" s="354">
        <f>_xlfn.IFNA(INDEX(Fielding_data!F$2:F$100,MATCH($C47,Fielding_data!$A$2:$A$100,0)),0)</f>
        <v>0</v>
      </c>
      <c r="BK47" s="354">
        <f>_xlfn.IFNA(INDEX(Fielding_data!G$2:G$100,MATCH($C47,Fielding_data!$A$2:$A$100,0)),0)</f>
        <v>0</v>
      </c>
      <c r="BL47" s="354">
        <f>_xlfn.IFNA(INDEX(Fielding_data!H$2:H$100,MATCH($C47,Fielding_data!$A$2:$A$100,0)),0)</f>
        <v>0</v>
      </c>
      <c r="BM47" s="354">
        <f>_xlfn.IFNA(INDEX(Fielding_data!I$2:I$100,MATCH($C47,Fielding_data!$A$2:$A$100,0)),0)</f>
        <v>0</v>
      </c>
      <c r="BN47" s="354">
        <f>_xlfn.IFNA(INDEX(Fielding_data!J$2:J$100,MATCH($C47,Fielding_data!$A$2:$A$100,0)),0)</f>
        <v>0</v>
      </c>
      <c r="BO47" s="354">
        <f>_xlfn.IFNA(INDEX(Fielding_data!K$2:K$100,MATCH($C47,Fielding_data!$A$2:$A$100,0)),0)</f>
        <v>0</v>
      </c>
      <c r="BP47" s="354">
        <f>_xlfn.IFNA(INDEX(Fielding_data!L$2:L$100,MATCH($C47,Fielding_data!$A$2:$A$100,0)),0)</f>
        <v>0</v>
      </c>
      <c r="BQ47" s="354">
        <f>_xlfn.IFNA(INDEX(Fielding_data!M$2:M$100,MATCH($C47,Fielding_data!$A$2:$A$100,0)),0)</f>
        <v>0</v>
      </c>
      <c r="BR47" s="354">
        <f>_xlfn.IFNA(INDEX(Fielding_data!N$2:N$100,MATCH($C47,Fielding_data!$A$2:$A$100,0)),0)</f>
        <v>0</v>
      </c>
      <c r="BS47" s="354">
        <f>_xlfn.IFNA(INDEX(Fielding_data!O$2:O$100,MATCH($C47,Fielding_data!$A$2:$A$100,0)),0)</f>
        <v>0</v>
      </c>
      <c r="BT47" s="354">
        <f>_xlfn.IFNA(INDEX(Fielding_data!P$2:P$100,MATCH($C47,Fielding_data!$A$2:$A$100,0)),0)</f>
        <v>0</v>
      </c>
      <c r="BU47" s="354">
        <f>_xlfn.IFNA(INDEX(Fielding_data!Q$2:Q$100,MATCH($C47,Fielding_data!$A$2:$A$100,0)),0)</f>
        <v>0</v>
      </c>
      <c r="BV47" s="354">
        <f>_xlfn.IFNA(INDEX(Fielding_data!R$2:R$100,MATCH($C47,Fielding_data!$A$2:$A$100,0)),0)</f>
        <v>0</v>
      </c>
      <c r="BW47" s="354">
        <f>_xlfn.IFNA(INDEX(Fielding_data!S$2:S$100,MATCH($C47,Fielding_data!$A$2:$A$100,0)),0)</f>
        <v>0</v>
      </c>
      <c r="BX47" s="354">
        <f>_xlfn.IFNA(INDEX(Fielding_data!T$2:T$100,MATCH($C47,Fielding_data!$A$2:$A$100,0)),0)</f>
        <v>0</v>
      </c>
      <c r="BY47" s="354">
        <f>_xlfn.IFNA(INDEX(Fielding_data!U$2:U$100,MATCH($C47,Fielding_data!$A$2:$A$100,0)),0)</f>
        <v>0</v>
      </c>
      <c r="BZ47" s="354">
        <f>_xlfn.IFNA(INDEX(Fielding_data!V$2:V$100,MATCH($C47,Fielding_data!$A$2:$A$100,0)),0)</f>
        <v>0</v>
      </c>
      <c r="CA47" s="354">
        <f>_xlfn.IFNA(INDEX(Fielding_data!W$2:W$100,MATCH($C47,Fielding_data!$A$2:$A$100,0)),0)</f>
        <v>0</v>
      </c>
      <c r="CB47" s="354">
        <f>_xlfn.IFNA(INDEX(Fielding_data!X$2:X$100,MATCH($C47,Fielding_data!$A$2:$A$100,0)),0)</f>
        <v>0</v>
      </c>
      <c r="CC47" s="354">
        <f>_xlfn.IFNA(INDEX(Fielding_data!Y$2:Y$100,MATCH($C47,Fielding_data!$A$2:$A$100,0)),0)</f>
        <v>0</v>
      </c>
      <c r="CD47" s="354">
        <f>_xlfn.IFNA(INDEX(Fielding_data!Z$2:Z$100,MATCH($C47,Fielding_data!$A$2:$A$100,0)),0)</f>
        <v>0</v>
      </c>
      <c r="CE47" s="354">
        <f>_xlfn.IFNA(INDEX(Fielding_data!AA$2:AA$100,MATCH($C47,Fielding_data!$A$2:$A$100,0)),0)</f>
        <v>0</v>
      </c>
      <c r="CF47" s="353">
        <f t="shared" si="30"/>
        <v>0</v>
      </c>
      <c r="CG47" s="354">
        <f t="shared" si="31"/>
        <v>0</v>
      </c>
      <c r="CH47" s="354">
        <f t="shared" si="32"/>
        <v>0</v>
      </c>
      <c r="CI47" s="354">
        <f t="shared" si="33"/>
        <v>0</v>
      </c>
      <c r="CJ47" s="354">
        <f t="shared" si="34"/>
        <v>0</v>
      </c>
      <c r="CK47" s="354">
        <f t="shared" si="35"/>
        <v>0</v>
      </c>
      <c r="CL47" s="354">
        <f t="shared" si="36"/>
        <v>-8.4</v>
      </c>
      <c r="CM47" s="354">
        <f t="shared" si="37"/>
        <v>0</v>
      </c>
      <c r="CN47" s="354">
        <f t="shared" si="38"/>
        <v>0</v>
      </c>
      <c r="CO47" s="354">
        <f t="shared" si="39"/>
        <v>0</v>
      </c>
      <c r="CP47" s="354">
        <f t="shared" si="40"/>
        <v>0</v>
      </c>
      <c r="CQ47" s="354">
        <f t="shared" si="41"/>
        <v>0</v>
      </c>
      <c r="CR47" s="354">
        <f t="shared" si="42"/>
        <v>0</v>
      </c>
      <c r="CS47" s="354">
        <f t="shared" si="43"/>
        <v>0</v>
      </c>
      <c r="CT47" s="354">
        <f t="shared" si="44"/>
        <v>0</v>
      </c>
      <c r="CU47" s="354">
        <f t="shared" si="45"/>
        <v>0</v>
      </c>
      <c r="CV47" s="354">
        <f t="shared" si="46"/>
        <v>0</v>
      </c>
      <c r="CW47" s="354">
        <f t="shared" si="47"/>
        <v>0</v>
      </c>
      <c r="CX47" s="354">
        <f t="shared" si="48"/>
        <v>0</v>
      </c>
      <c r="CY47" s="354">
        <f t="shared" si="49"/>
        <v>0</v>
      </c>
      <c r="CZ47" s="354">
        <f t="shared" si="50"/>
        <v>0</v>
      </c>
      <c r="DA47" s="354">
        <f t="shared" si="51"/>
        <v>0</v>
      </c>
      <c r="DB47" s="354">
        <f t="shared" si="52"/>
        <v>0</v>
      </c>
      <c r="DC47" s="354">
        <f t="shared" si="53"/>
        <v>0</v>
      </c>
      <c r="DD47" s="354">
        <f t="shared" si="54"/>
        <v>0</v>
      </c>
      <c r="DE47" s="355">
        <f t="shared" si="55"/>
        <v>0</v>
      </c>
      <c r="DF47" s="353">
        <f t="shared" si="56"/>
        <v>0</v>
      </c>
      <c r="DG47" s="354">
        <f t="shared" ref="DG47:DH47" si="149">+DF47+CG47</f>
        <v>0</v>
      </c>
      <c r="DH47" s="354">
        <f t="shared" si="149"/>
        <v>0</v>
      </c>
      <c r="DI47" s="354">
        <f t="shared" si="58"/>
        <v>0</v>
      </c>
      <c r="DJ47" s="354">
        <f t="shared" si="59"/>
        <v>0</v>
      </c>
      <c r="DK47" s="354">
        <f t="shared" si="60"/>
        <v>0</v>
      </c>
      <c r="DL47" s="354">
        <f t="shared" si="61"/>
        <v>-8.4</v>
      </c>
      <c r="DM47" s="354">
        <f t="shared" si="62"/>
        <v>-8.4</v>
      </c>
      <c r="DN47" s="354">
        <f t="shared" si="63"/>
        <v>-8.4</v>
      </c>
      <c r="DO47" s="354">
        <f t="shared" si="64"/>
        <v>-8.4</v>
      </c>
      <c r="DP47" s="354">
        <f t="shared" si="65"/>
        <v>-8.4</v>
      </c>
      <c r="DQ47" s="354">
        <f t="shared" si="66"/>
        <v>-8.4</v>
      </c>
      <c r="DR47" s="354">
        <f t="shared" si="67"/>
        <v>-8.4</v>
      </c>
      <c r="DS47" s="354">
        <f t="shared" si="68"/>
        <v>-8.4</v>
      </c>
      <c r="DT47" s="354">
        <f t="shared" si="69"/>
        <v>-8.4</v>
      </c>
      <c r="DU47" s="354">
        <f t="shared" si="70"/>
        <v>-8.4</v>
      </c>
      <c r="DV47" s="354">
        <f t="shared" si="71"/>
        <v>-8.4</v>
      </c>
      <c r="DW47" s="354">
        <f t="shared" si="72"/>
        <v>-8.4</v>
      </c>
      <c r="DX47" s="354">
        <f t="shared" si="73"/>
        <v>-8.4</v>
      </c>
      <c r="DY47" s="354">
        <f t="shared" si="74"/>
        <v>-8.4</v>
      </c>
      <c r="DZ47" s="354">
        <f t="shared" si="75"/>
        <v>-8.4</v>
      </c>
      <c r="EA47" s="354">
        <f t="shared" si="76"/>
        <v>-8.4</v>
      </c>
      <c r="EB47" s="354">
        <f t="shared" si="77"/>
        <v>-8.4</v>
      </c>
      <c r="EC47" s="354">
        <f t="shared" si="78"/>
        <v>-8.4</v>
      </c>
      <c r="ED47" s="354">
        <f t="shared" si="79"/>
        <v>-8.4</v>
      </c>
      <c r="EE47" s="355">
        <f t="shared" si="80"/>
        <v>-8.4</v>
      </c>
      <c r="EF47" s="364" t="str">
        <f t="shared" si="81"/>
        <v>-</v>
      </c>
      <c r="EG47" s="365" t="str">
        <f t="shared" si="82"/>
        <v>-</v>
      </c>
      <c r="EH47" s="365" t="str">
        <f t="shared" si="83"/>
        <v>-</v>
      </c>
      <c r="EI47" s="365" t="str">
        <f t="shared" si="84"/>
        <v>-</v>
      </c>
      <c r="EJ47" s="365" t="str">
        <f t="shared" si="85"/>
        <v>-</v>
      </c>
      <c r="EK47" s="365" t="str">
        <f t="shared" si="86"/>
        <v>-</v>
      </c>
      <c r="EL47" s="365">
        <f t="shared" si="87"/>
        <v>45</v>
      </c>
      <c r="EM47" s="365">
        <f t="shared" si="88"/>
        <v>45</v>
      </c>
      <c r="EN47" s="365">
        <f t="shared" si="89"/>
        <v>45</v>
      </c>
      <c r="EO47" s="365">
        <f t="shared" si="90"/>
        <v>45</v>
      </c>
      <c r="EP47" s="365">
        <f t="shared" si="91"/>
        <v>46</v>
      </c>
      <c r="EQ47" s="365">
        <f t="shared" si="92"/>
        <v>46</v>
      </c>
      <c r="ER47" s="365">
        <f t="shared" si="93"/>
        <v>46</v>
      </c>
      <c r="ES47" s="365">
        <f t="shared" si="94"/>
        <v>46</v>
      </c>
      <c r="ET47" s="365">
        <f t="shared" si="95"/>
        <v>46</v>
      </c>
      <c r="EU47" s="365">
        <f t="shared" si="96"/>
        <v>46</v>
      </c>
      <c r="EV47" s="365">
        <f t="shared" si="97"/>
        <v>46</v>
      </c>
      <c r="EW47" s="365">
        <f t="shared" si="98"/>
        <v>46</v>
      </c>
      <c r="EX47" s="365">
        <f t="shared" si="99"/>
        <v>46</v>
      </c>
      <c r="EY47" s="365">
        <f t="shared" si="100"/>
        <v>46</v>
      </c>
      <c r="EZ47" s="365">
        <f t="shared" si="101"/>
        <v>46</v>
      </c>
      <c r="FA47" s="365">
        <f t="shared" si="102"/>
        <v>46</v>
      </c>
      <c r="FB47" s="365">
        <f t="shared" si="103"/>
        <v>45</v>
      </c>
      <c r="FC47" s="365">
        <f t="shared" si="104"/>
        <v>45</v>
      </c>
      <c r="FD47" s="365">
        <f t="shared" si="105"/>
        <v>45</v>
      </c>
      <c r="FE47" s="366">
        <f t="shared" si="106"/>
        <v>45</v>
      </c>
    </row>
    <row r="48" spans="1:161" x14ac:dyDescent="0.2">
      <c r="A48" s="119"/>
      <c r="B48" s="157">
        <f t="shared" si="29"/>
        <v>46</v>
      </c>
      <c r="C48" s="158" t="str">
        <f>'Club Champion'!C49</f>
        <v>CULLEN, Andrew</v>
      </c>
      <c r="D48" s="159" t="str">
        <f>'Club Champion'!D49</f>
        <v>(AUS)</v>
      </c>
      <c r="E48" s="359">
        <f>IF(ISNA(VLOOKUP($C48,Batting!$B$2:$M$85,3,FALSE)),0,(VLOOKUP($C48,Batting!$B$2:$M$85,3,FALSE)))</f>
        <v>3</v>
      </c>
      <c r="F48" s="364">
        <f>INDEX(Batting_data!B$2:B$100,MATCH($C48,Batting_data!$A$2:$A$100,0))</f>
        <v>0</v>
      </c>
      <c r="G48" s="365">
        <f>INDEX(Batting_data!C$2:C$100,MATCH($C48,Batting_data!$A$2:$A$100,0))</f>
        <v>0</v>
      </c>
      <c r="H48" s="365">
        <f>INDEX(Batting_data!D$2:D$100,MATCH($C48,Batting_data!$A$2:$A$100,0))</f>
        <v>0</v>
      </c>
      <c r="I48" s="365">
        <f>INDEX(Batting_data!E$2:E$100,MATCH($C48,Batting_data!$A$2:$A$100,0))</f>
        <v>0</v>
      </c>
      <c r="J48" s="365">
        <f>INDEX(Batting_data!F$2:F$100,MATCH($C48,Batting_data!$A$2:$A$100,0))</f>
        <v>0</v>
      </c>
      <c r="K48" s="365">
        <f>INDEX(Batting_data!G$2:G$100,MATCH($C48,Batting_data!$A$2:$A$100,0))</f>
        <v>0</v>
      </c>
      <c r="L48" s="365">
        <f>INDEX(Batting_data!H$2:H$100,MATCH($C48,Batting_data!$A$2:$A$100,0))</f>
        <v>0</v>
      </c>
      <c r="M48" s="365">
        <f>INDEX(Batting_data!I$2:I$100,MATCH($C48,Batting_data!$A$2:$A$100,0))</f>
        <v>-6</v>
      </c>
      <c r="N48" s="365">
        <f>INDEX(Batting_data!J$2:J$100,MATCH($C48,Batting_data!$A$2:$A$100,0))</f>
        <v>0</v>
      </c>
      <c r="O48" s="365">
        <f>INDEX(Batting_data!K$2:K$100,MATCH($C48,Batting_data!$A$2:$A$100,0))</f>
        <v>0</v>
      </c>
      <c r="P48" s="365">
        <f>INDEX(Batting_data!L$2:L$100,MATCH($C48,Batting_data!$A$2:$A$100,0))</f>
        <v>0</v>
      </c>
      <c r="Q48" s="365">
        <f>INDEX(Batting_data!M$2:M$100,MATCH($C48,Batting_data!$A$2:$A$100,0))</f>
        <v>0</v>
      </c>
      <c r="R48" s="365">
        <f>INDEX(Batting_data!N$2:N$100,MATCH($C48,Batting_data!$A$2:$A$100,0))</f>
        <v>0</v>
      </c>
      <c r="S48" s="365">
        <f>INDEX(Batting_data!O$2:O$100,MATCH($C48,Batting_data!$A$2:$A$100,0))</f>
        <v>0</v>
      </c>
      <c r="T48" s="365">
        <f>INDEX(Batting_data!P$2:P$100,MATCH($C48,Batting_data!$A$2:$A$100,0))</f>
        <v>0</v>
      </c>
      <c r="U48" s="365">
        <f>INDEX(Batting_data!Q$2:Q$100,MATCH($C48,Batting_data!$A$2:$A$100,0))</f>
        <v>0</v>
      </c>
      <c r="V48" s="365">
        <f>INDEX(Batting_data!R$2:R$100,MATCH($C48,Batting_data!$A$2:$A$100,0))</f>
        <v>0</v>
      </c>
      <c r="W48" s="365">
        <f>INDEX(Batting_data!S$2:S$100,MATCH($C48,Batting_data!$A$2:$A$100,0))</f>
        <v>0</v>
      </c>
      <c r="X48" s="365">
        <f>INDEX(Batting_data!T$2:T$100,MATCH($C48,Batting_data!$A$2:$A$100,0))</f>
        <v>0</v>
      </c>
      <c r="Y48" s="365">
        <f>INDEX(Batting_data!U$2:U$100,MATCH($C48,Batting_data!$A$2:$A$100,0))</f>
        <v>0</v>
      </c>
      <c r="Z48" s="365">
        <f>INDEX(Batting_data!V$2:V$100,MATCH($C48,Batting_data!$A$2:$A$100,0))</f>
        <v>0</v>
      </c>
      <c r="AA48" s="365">
        <f>INDEX(Batting_data!W$2:W$100,MATCH($C48,Batting_data!$A$2:$A$100,0))</f>
        <v>0</v>
      </c>
      <c r="AB48" s="365">
        <f>INDEX(Batting_data!X$2:X$100,MATCH($C48,Batting_data!$A$2:$A$100,0))</f>
        <v>-3</v>
      </c>
      <c r="AC48" s="365">
        <f>INDEX(Batting_data!Y$2:Y$100,MATCH($C48,Batting_data!$A$2:$A$100,0))</f>
        <v>0</v>
      </c>
      <c r="AD48" s="365">
        <f>INDEX(Batting_data!Z$2:Z$100,MATCH($C48,Batting_data!$A$2:$A$100,0))</f>
        <v>0</v>
      </c>
      <c r="AE48" s="366">
        <f>INDEX(Batting_data!AA$2:AA$100,MATCH($C48,Batting_data!$A$2:$A$100,0))</f>
        <v>0</v>
      </c>
      <c r="AF48" s="353">
        <f>_xlfn.IFNA(INDEX(Bowling_data!B$2:B$100,MATCH($C48,Bowling_data!$A$2:$A$100,0)),0)</f>
        <v>0</v>
      </c>
      <c r="AG48" s="354">
        <f>_xlfn.IFNA(INDEX(Bowling_data!C$2:C$100,MATCH($C48,Bowling_data!$A$2:$A$100,0)),0)</f>
        <v>0</v>
      </c>
      <c r="AH48" s="354">
        <f>_xlfn.IFNA(INDEX(Bowling_data!D$2:D$100,MATCH($C48,Bowling_data!$A$2:$A$100,0)),0)</f>
        <v>0</v>
      </c>
      <c r="AI48" s="354">
        <f>_xlfn.IFNA(INDEX(Bowling_data!E$2:E$100,MATCH($C48,Bowling_data!$A$2:$A$100,0)),0)</f>
        <v>0</v>
      </c>
      <c r="AJ48" s="354">
        <f>_xlfn.IFNA(INDEX(Bowling_data!F$2:F$100,MATCH($C48,Bowling_data!$A$2:$A$100,0)),0)</f>
        <v>0</v>
      </c>
      <c r="AK48" s="354">
        <f>_xlfn.IFNA(INDEX(Bowling_data!G$2:G$100,MATCH($C48,Bowling_data!$A$2:$A$100,0)),0)</f>
        <v>0</v>
      </c>
      <c r="AL48" s="354">
        <f>_xlfn.IFNA(INDEX(Bowling_data!H$2:H$100,MATCH($C48,Bowling_data!$A$2:$A$100,0)),0)</f>
        <v>0</v>
      </c>
      <c r="AM48" s="354">
        <f>_xlfn.IFNA(INDEX(Bowling_data!I$2:I$100,MATCH($C48,Bowling_data!$A$2:$A$100,0)),0)</f>
        <v>0</v>
      </c>
      <c r="AN48" s="354">
        <f>_xlfn.IFNA(INDEX(Bowling_data!J$2:J$100,MATCH($C48,Bowling_data!$A$2:$A$100,0)),0)</f>
        <v>0</v>
      </c>
      <c r="AO48" s="354">
        <f>_xlfn.IFNA(INDEX(Bowling_data!K$2:K$100,MATCH($C48,Bowling_data!$A$2:$A$100,0)),0)</f>
        <v>0</v>
      </c>
      <c r="AP48" s="354">
        <f>_xlfn.IFNA(INDEX(Bowling_data!L$2:L$100,MATCH($C48,Bowling_data!$A$2:$A$100,0)),0)</f>
        <v>0</v>
      </c>
      <c r="AQ48" s="354">
        <f>_xlfn.IFNA(INDEX(Bowling_data!M$2:M$100,MATCH($C48,Bowling_data!$A$2:$A$100,0)),0)</f>
        <v>0</v>
      </c>
      <c r="AR48" s="354">
        <f>_xlfn.IFNA(INDEX(Bowling_data!N$2:N$100,MATCH($C48,Bowling_data!$A$2:$A$100,0)),0)</f>
        <v>0</v>
      </c>
      <c r="AS48" s="354">
        <f>_xlfn.IFNA(INDEX(Bowling_data!O$2:O$100,MATCH($C48,Bowling_data!$A$2:$A$100,0)),0)</f>
        <v>0</v>
      </c>
      <c r="AT48" s="354">
        <f>_xlfn.IFNA(INDEX(Bowling_data!P$2:P$100,MATCH($C48,Bowling_data!$A$2:$A$100,0)),0)</f>
        <v>0</v>
      </c>
      <c r="AU48" s="354">
        <f>_xlfn.IFNA(INDEX(Bowling_data!Q$2:Q$100,MATCH($C48,Bowling_data!$A$2:$A$100,0)),0)</f>
        <v>0</v>
      </c>
      <c r="AV48" s="354">
        <f>_xlfn.IFNA(INDEX(Bowling_data!R$2:R$100,MATCH($C48,Bowling_data!$A$2:$A$100,0)),0)</f>
        <v>0</v>
      </c>
      <c r="AW48" s="354">
        <f>_xlfn.IFNA(INDEX(Bowling_data!S$2:S$100,MATCH($C48,Bowling_data!$A$2:$A$100,0)),0)</f>
        <v>0</v>
      </c>
      <c r="AX48" s="354">
        <f>_xlfn.IFNA(INDEX(Bowling_data!T$2:T$100,MATCH($C48,Bowling_data!$A$2:$A$100,0)),0)</f>
        <v>0</v>
      </c>
      <c r="AY48" s="354">
        <f>_xlfn.IFNA(INDEX(Bowling_data!U$2:U$100,MATCH($C48,Bowling_data!$A$2:$A$100,0)),0)</f>
        <v>0</v>
      </c>
      <c r="AZ48" s="354">
        <f>_xlfn.IFNA(INDEX(Bowling_data!V$2:V$100,MATCH($C48,Bowling_data!$A$2:$A$100,0)),0)</f>
        <v>0</v>
      </c>
      <c r="BA48" s="354">
        <f>_xlfn.IFNA(INDEX(Bowling_data!W$2:W$100,MATCH($C48,Bowling_data!$A$2:$A$100,0)),0)</f>
        <v>0</v>
      </c>
      <c r="BB48" s="354">
        <f>_xlfn.IFNA(INDEX(Bowling_data!X$2:X$100,MATCH($C48,Bowling_data!$A$2:$A$100,0)),0)</f>
        <v>0</v>
      </c>
      <c r="BC48" s="354">
        <f>_xlfn.IFNA(INDEX(Bowling_data!Y$2:Y$100,MATCH($C48,Bowling_data!$A$2:$A$100,0)),0)</f>
        <v>0</v>
      </c>
      <c r="BD48" s="354">
        <f>_xlfn.IFNA(INDEX(Bowling_data!Z$2:Z$100,MATCH($C48,Bowling_data!$A$2:$A$100,0)),0)</f>
        <v>0</v>
      </c>
      <c r="BE48" s="354">
        <f>_xlfn.IFNA(INDEX(Bowling_data!AA$2:AA$100,MATCH($C48,Bowling_data!$A$2:$A$100,0)),0)</f>
        <v>0</v>
      </c>
      <c r="BF48" s="353">
        <f>_xlfn.IFNA(INDEX(Fielding_data!B$2:B$100,MATCH($C48,Fielding_data!$A$2:$A$100,0)),0)</f>
        <v>0</v>
      </c>
      <c r="BG48" s="354">
        <f>_xlfn.IFNA(INDEX(Fielding_data!C$2:C$100,MATCH($C48,Fielding_data!$A$2:$A$100,0)),0)</f>
        <v>0</v>
      </c>
      <c r="BH48" s="354">
        <f>_xlfn.IFNA(INDEX(Fielding_data!D$2:D$100,MATCH($C48,Fielding_data!$A$2:$A$100,0)),0)</f>
        <v>0</v>
      </c>
      <c r="BI48" s="354">
        <f>_xlfn.IFNA(INDEX(Fielding_data!E$2:E$100,MATCH($C48,Fielding_data!$A$2:$A$100,0)),0)</f>
        <v>0</v>
      </c>
      <c r="BJ48" s="354">
        <f>_xlfn.IFNA(INDEX(Fielding_data!F$2:F$100,MATCH($C48,Fielding_data!$A$2:$A$100,0)),0)</f>
        <v>0</v>
      </c>
      <c r="BK48" s="354">
        <f>_xlfn.IFNA(INDEX(Fielding_data!G$2:G$100,MATCH($C48,Fielding_data!$A$2:$A$100,0)),0)</f>
        <v>0</v>
      </c>
      <c r="BL48" s="354">
        <f>_xlfn.IFNA(INDEX(Fielding_data!H$2:H$100,MATCH($C48,Fielding_data!$A$2:$A$100,0)),0)</f>
        <v>0</v>
      </c>
      <c r="BM48" s="354">
        <f>_xlfn.IFNA(INDEX(Fielding_data!I$2:I$100,MATCH($C48,Fielding_data!$A$2:$A$100,0)),0)</f>
        <v>0</v>
      </c>
      <c r="BN48" s="354">
        <f>_xlfn.IFNA(INDEX(Fielding_data!J$2:J$100,MATCH($C48,Fielding_data!$A$2:$A$100,0)),0)</f>
        <v>0</v>
      </c>
      <c r="BO48" s="354">
        <f>_xlfn.IFNA(INDEX(Fielding_data!K$2:K$100,MATCH($C48,Fielding_data!$A$2:$A$100,0)),0)</f>
        <v>0</v>
      </c>
      <c r="BP48" s="354">
        <f>_xlfn.IFNA(INDEX(Fielding_data!L$2:L$100,MATCH($C48,Fielding_data!$A$2:$A$100,0)),0)</f>
        <v>0</v>
      </c>
      <c r="BQ48" s="354">
        <f>_xlfn.IFNA(INDEX(Fielding_data!M$2:M$100,MATCH($C48,Fielding_data!$A$2:$A$100,0)),0)</f>
        <v>0</v>
      </c>
      <c r="BR48" s="354">
        <f>_xlfn.IFNA(INDEX(Fielding_data!N$2:N$100,MATCH($C48,Fielding_data!$A$2:$A$100,0)),0)</f>
        <v>0</v>
      </c>
      <c r="BS48" s="354">
        <f>_xlfn.IFNA(INDEX(Fielding_data!O$2:O$100,MATCH($C48,Fielding_data!$A$2:$A$100,0)),0)</f>
        <v>0</v>
      </c>
      <c r="BT48" s="354">
        <f>_xlfn.IFNA(INDEX(Fielding_data!P$2:P$100,MATCH($C48,Fielding_data!$A$2:$A$100,0)),0)</f>
        <v>0</v>
      </c>
      <c r="BU48" s="354">
        <f>_xlfn.IFNA(INDEX(Fielding_data!Q$2:Q$100,MATCH($C48,Fielding_data!$A$2:$A$100,0)),0)</f>
        <v>0</v>
      </c>
      <c r="BV48" s="354">
        <f>_xlfn.IFNA(INDEX(Fielding_data!R$2:R$100,MATCH($C48,Fielding_data!$A$2:$A$100,0)),0)</f>
        <v>0</v>
      </c>
      <c r="BW48" s="354">
        <f>_xlfn.IFNA(INDEX(Fielding_data!S$2:S$100,MATCH($C48,Fielding_data!$A$2:$A$100,0)),0)</f>
        <v>0</v>
      </c>
      <c r="BX48" s="354">
        <f>_xlfn.IFNA(INDEX(Fielding_data!T$2:T$100,MATCH($C48,Fielding_data!$A$2:$A$100,0)),0)</f>
        <v>0</v>
      </c>
      <c r="BY48" s="354">
        <f>_xlfn.IFNA(INDEX(Fielding_data!U$2:U$100,MATCH($C48,Fielding_data!$A$2:$A$100,0)),0)</f>
        <v>0</v>
      </c>
      <c r="BZ48" s="354">
        <f>_xlfn.IFNA(INDEX(Fielding_data!V$2:V$100,MATCH($C48,Fielding_data!$A$2:$A$100,0)),0)</f>
        <v>0</v>
      </c>
      <c r="CA48" s="354">
        <f>_xlfn.IFNA(INDEX(Fielding_data!W$2:W$100,MATCH($C48,Fielding_data!$A$2:$A$100,0)),0)</f>
        <v>0</v>
      </c>
      <c r="CB48" s="354">
        <f>_xlfn.IFNA(INDEX(Fielding_data!X$2:X$100,MATCH($C48,Fielding_data!$A$2:$A$100,0)),0)</f>
        <v>0</v>
      </c>
      <c r="CC48" s="354">
        <f>_xlfn.IFNA(INDEX(Fielding_data!Y$2:Y$100,MATCH($C48,Fielding_data!$A$2:$A$100,0)),0)</f>
        <v>0</v>
      </c>
      <c r="CD48" s="354">
        <f>_xlfn.IFNA(INDEX(Fielding_data!Z$2:Z$100,MATCH($C48,Fielding_data!$A$2:$A$100,0)),0)</f>
        <v>0</v>
      </c>
      <c r="CE48" s="354">
        <f>_xlfn.IFNA(INDEX(Fielding_data!AA$2:AA$100,MATCH($C48,Fielding_data!$A$2:$A$100,0)),0)</f>
        <v>0</v>
      </c>
      <c r="CF48" s="353">
        <f t="shared" si="30"/>
        <v>0</v>
      </c>
      <c r="CG48" s="354">
        <f t="shared" si="31"/>
        <v>0</v>
      </c>
      <c r="CH48" s="354">
        <f t="shared" si="32"/>
        <v>0</v>
      </c>
      <c r="CI48" s="354">
        <f t="shared" si="33"/>
        <v>0</v>
      </c>
      <c r="CJ48" s="354">
        <f t="shared" si="34"/>
        <v>0</v>
      </c>
      <c r="CK48" s="354">
        <f t="shared" si="35"/>
        <v>0</v>
      </c>
      <c r="CL48" s="354">
        <f t="shared" si="36"/>
        <v>0</v>
      </c>
      <c r="CM48" s="354">
        <f t="shared" si="37"/>
        <v>-6</v>
      </c>
      <c r="CN48" s="354">
        <f t="shared" si="38"/>
        <v>0</v>
      </c>
      <c r="CO48" s="354">
        <f t="shared" si="39"/>
        <v>0</v>
      </c>
      <c r="CP48" s="354">
        <f t="shared" si="40"/>
        <v>0</v>
      </c>
      <c r="CQ48" s="354">
        <f t="shared" si="41"/>
        <v>0</v>
      </c>
      <c r="CR48" s="354">
        <f t="shared" si="42"/>
        <v>0</v>
      </c>
      <c r="CS48" s="354">
        <f t="shared" si="43"/>
        <v>0</v>
      </c>
      <c r="CT48" s="354">
        <f t="shared" si="44"/>
        <v>0</v>
      </c>
      <c r="CU48" s="354">
        <f t="shared" si="45"/>
        <v>0</v>
      </c>
      <c r="CV48" s="354">
        <f t="shared" si="46"/>
        <v>0</v>
      </c>
      <c r="CW48" s="354">
        <f t="shared" si="47"/>
        <v>0</v>
      </c>
      <c r="CX48" s="354">
        <f t="shared" si="48"/>
        <v>0</v>
      </c>
      <c r="CY48" s="354">
        <f t="shared" si="49"/>
        <v>0</v>
      </c>
      <c r="CZ48" s="354">
        <f t="shared" si="50"/>
        <v>0</v>
      </c>
      <c r="DA48" s="354">
        <f t="shared" si="51"/>
        <v>0</v>
      </c>
      <c r="DB48" s="354">
        <f t="shared" si="52"/>
        <v>-3</v>
      </c>
      <c r="DC48" s="354">
        <f t="shared" si="53"/>
        <v>0</v>
      </c>
      <c r="DD48" s="354">
        <f t="shared" si="54"/>
        <v>0</v>
      </c>
      <c r="DE48" s="355">
        <f t="shared" si="55"/>
        <v>0</v>
      </c>
      <c r="DF48" s="353">
        <f t="shared" si="56"/>
        <v>0</v>
      </c>
      <c r="DG48" s="354">
        <f t="shared" ref="DG48:DH48" si="150">+DF48+CG48</f>
        <v>0</v>
      </c>
      <c r="DH48" s="354">
        <f t="shared" si="150"/>
        <v>0</v>
      </c>
      <c r="DI48" s="354">
        <f t="shared" si="58"/>
        <v>0</v>
      </c>
      <c r="DJ48" s="354">
        <f t="shared" si="59"/>
        <v>0</v>
      </c>
      <c r="DK48" s="354">
        <f t="shared" si="60"/>
        <v>0</v>
      </c>
      <c r="DL48" s="354">
        <f t="shared" si="61"/>
        <v>0</v>
      </c>
      <c r="DM48" s="354">
        <f t="shared" si="62"/>
        <v>-6</v>
      </c>
      <c r="DN48" s="354">
        <f t="shared" si="63"/>
        <v>-6</v>
      </c>
      <c r="DO48" s="354">
        <f t="shared" si="64"/>
        <v>-6</v>
      </c>
      <c r="DP48" s="354">
        <f t="shared" si="65"/>
        <v>-6</v>
      </c>
      <c r="DQ48" s="354">
        <f t="shared" si="66"/>
        <v>-6</v>
      </c>
      <c r="DR48" s="354">
        <f t="shared" si="67"/>
        <v>-6</v>
      </c>
      <c r="DS48" s="354">
        <f t="shared" si="68"/>
        <v>-6</v>
      </c>
      <c r="DT48" s="354">
        <f t="shared" si="69"/>
        <v>-6</v>
      </c>
      <c r="DU48" s="354">
        <f t="shared" si="70"/>
        <v>-6</v>
      </c>
      <c r="DV48" s="354">
        <f t="shared" si="71"/>
        <v>-6</v>
      </c>
      <c r="DW48" s="354">
        <f t="shared" si="72"/>
        <v>-6</v>
      </c>
      <c r="DX48" s="354">
        <f t="shared" si="73"/>
        <v>-6</v>
      </c>
      <c r="DY48" s="354">
        <f t="shared" si="74"/>
        <v>-6</v>
      </c>
      <c r="DZ48" s="354">
        <f t="shared" si="75"/>
        <v>-6</v>
      </c>
      <c r="EA48" s="354">
        <f t="shared" si="76"/>
        <v>-6</v>
      </c>
      <c r="EB48" s="354">
        <f t="shared" si="77"/>
        <v>-9</v>
      </c>
      <c r="EC48" s="354">
        <f t="shared" si="78"/>
        <v>-9</v>
      </c>
      <c r="ED48" s="354">
        <f t="shared" si="79"/>
        <v>-9</v>
      </c>
      <c r="EE48" s="355">
        <f t="shared" si="80"/>
        <v>-9</v>
      </c>
      <c r="EF48" s="364" t="str">
        <f t="shared" si="81"/>
        <v>-</v>
      </c>
      <c r="EG48" s="365" t="str">
        <f t="shared" si="82"/>
        <v>-</v>
      </c>
      <c r="EH48" s="365" t="str">
        <f t="shared" si="83"/>
        <v>-</v>
      </c>
      <c r="EI48" s="365" t="str">
        <f t="shared" si="84"/>
        <v>-</v>
      </c>
      <c r="EJ48" s="365" t="str">
        <f t="shared" si="85"/>
        <v>-</v>
      </c>
      <c r="EK48" s="365" t="str">
        <f t="shared" si="86"/>
        <v>-</v>
      </c>
      <c r="EL48" s="365" t="str">
        <f t="shared" si="87"/>
        <v>-</v>
      </c>
      <c r="EM48" s="365">
        <f t="shared" si="88"/>
        <v>42</v>
      </c>
      <c r="EN48" s="365">
        <f t="shared" si="89"/>
        <v>42</v>
      </c>
      <c r="EO48" s="365">
        <f t="shared" si="90"/>
        <v>42</v>
      </c>
      <c r="EP48" s="365">
        <f t="shared" si="91"/>
        <v>43</v>
      </c>
      <c r="EQ48" s="365">
        <f t="shared" si="92"/>
        <v>43</v>
      </c>
      <c r="ER48" s="365">
        <f t="shared" si="93"/>
        <v>43</v>
      </c>
      <c r="ES48" s="365">
        <f t="shared" si="94"/>
        <v>43</v>
      </c>
      <c r="ET48" s="365">
        <f t="shared" si="95"/>
        <v>43</v>
      </c>
      <c r="EU48" s="365">
        <f t="shared" si="96"/>
        <v>42</v>
      </c>
      <c r="EV48" s="365">
        <f t="shared" si="97"/>
        <v>42</v>
      </c>
      <c r="EW48" s="365">
        <f t="shared" si="98"/>
        <v>42</v>
      </c>
      <c r="EX48" s="365">
        <f t="shared" si="99"/>
        <v>42</v>
      </c>
      <c r="EY48" s="365">
        <f t="shared" si="100"/>
        <v>42</v>
      </c>
      <c r="EZ48" s="365">
        <f t="shared" si="101"/>
        <v>42</v>
      </c>
      <c r="FA48" s="365">
        <f t="shared" si="102"/>
        <v>42</v>
      </c>
      <c r="FB48" s="365">
        <f t="shared" si="103"/>
        <v>46</v>
      </c>
      <c r="FC48" s="365">
        <f t="shared" si="104"/>
        <v>46</v>
      </c>
      <c r="FD48" s="365">
        <f t="shared" si="105"/>
        <v>46</v>
      </c>
      <c r="FE48" s="366">
        <f t="shared" si="106"/>
        <v>46</v>
      </c>
    </row>
    <row r="49" spans="1:161" x14ac:dyDescent="0.2">
      <c r="A49" s="119"/>
      <c r="B49" s="157">
        <f t="shared" si="29"/>
        <v>47</v>
      </c>
      <c r="C49" s="158" t="str">
        <f>'Club Champion'!C50</f>
        <v>KRUNIC, Ilija</v>
      </c>
      <c r="D49" s="159" t="str">
        <f>'Club Champion'!D50</f>
        <v>(SRB)</v>
      </c>
      <c r="E49" s="359">
        <f>IF(ISNA(VLOOKUP($C49,Batting!$B$2:$M$85,3,FALSE)),0,(VLOOKUP($C49,Batting!$B$2:$M$85,3,FALSE)))</f>
        <v>1</v>
      </c>
      <c r="F49" s="364">
        <f>INDEX(Batting_data!B$2:B$100,MATCH($C49,Batting_data!$A$2:$A$100,0))</f>
        <v>0</v>
      </c>
      <c r="G49" s="365">
        <f>INDEX(Batting_data!C$2:C$100,MATCH($C49,Batting_data!$A$2:$A$100,0))</f>
        <v>-5</v>
      </c>
      <c r="H49" s="365">
        <f>INDEX(Batting_data!D$2:D$100,MATCH($C49,Batting_data!$A$2:$A$100,0))</f>
        <v>0</v>
      </c>
      <c r="I49" s="365">
        <f>INDEX(Batting_data!E$2:E$100,MATCH($C49,Batting_data!$A$2:$A$100,0))</f>
        <v>0</v>
      </c>
      <c r="J49" s="365">
        <f>INDEX(Batting_data!F$2:F$100,MATCH($C49,Batting_data!$A$2:$A$100,0))</f>
        <v>0</v>
      </c>
      <c r="K49" s="365">
        <f>INDEX(Batting_data!G$2:G$100,MATCH($C49,Batting_data!$A$2:$A$100,0))</f>
        <v>0</v>
      </c>
      <c r="L49" s="365">
        <f>INDEX(Batting_data!H$2:H$100,MATCH($C49,Batting_data!$A$2:$A$100,0))</f>
        <v>0</v>
      </c>
      <c r="M49" s="365">
        <f>INDEX(Batting_data!I$2:I$100,MATCH($C49,Batting_data!$A$2:$A$100,0))</f>
        <v>0</v>
      </c>
      <c r="N49" s="365">
        <f>INDEX(Batting_data!J$2:J$100,MATCH($C49,Batting_data!$A$2:$A$100,0))</f>
        <v>0</v>
      </c>
      <c r="O49" s="365">
        <f>INDEX(Batting_data!K$2:K$100,MATCH($C49,Batting_data!$A$2:$A$100,0))</f>
        <v>0</v>
      </c>
      <c r="P49" s="365">
        <f>INDEX(Batting_data!L$2:L$100,MATCH($C49,Batting_data!$A$2:$A$100,0))</f>
        <v>0</v>
      </c>
      <c r="Q49" s="365">
        <f>INDEX(Batting_data!M$2:M$100,MATCH($C49,Batting_data!$A$2:$A$100,0))</f>
        <v>0</v>
      </c>
      <c r="R49" s="365">
        <f>INDEX(Batting_data!N$2:N$100,MATCH($C49,Batting_data!$A$2:$A$100,0))</f>
        <v>0</v>
      </c>
      <c r="S49" s="365">
        <f>INDEX(Batting_data!O$2:O$100,MATCH($C49,Batting_data!$A$2:$A$100,0))</f>
        <v>0</v>
      </c>
      <c r="T49" s="365">
        <f>INDEX(Batting_data!P$2:P$100,MATCH($C49,Batting_data!$A$2:$A$100,0))</f>
        <v>0</v>
      </c>
      <c r="U49" s="365">
        <f>INDEX(Batting_data!Q$2:Q$100,MATCH($C49,Batting_data!$A$2:$A$100,0))</f>
        <v>0</v>
      </c>
      <c r="V49" s="365">
        <f>INDEX(Batting_data!R$2:R$100,MATCH($C49,Batting_data!$A$2:$A$100,0))</f>
        <v>0</v>
      </c>
      <c r="W49" s="365">
        <f>INDEX(Batting_data!S$2:S$100,MATCH($C49,Batting_data!$A$2:$A$100,0))</f>
        <v>0</v>
      </c>
      <c r="X49" s="365">
        <f>INDEX(Batting_data!T$2:T$100,MATCH($C49,Batting_data!$A$2:$A$100,0))</f>
        <v>0</v>
      </c>
      <c r="Y49" s="365">
        <f>INDEX(Batting_data!U$2:U$100,MATCH($C49,Batting_data!$A$2:$A$100,0))</f>
        <v>0</v>
      </c>
      <c r="Z49" s="365">
        <f>INDEX(Batting_data!V$2:V$100,MATCH($C49,Batting_data!$A$2:$A$100,0))</f>
        <v>0</v>
      </c>
      <c r="AA49" s="365">
        <f>INDEX(Batting_data!W$2:W$100,MATCH($C49,Batting_data!$A$2:$A$100,0))</f>
        <v>0</v>
      </c>
      <c r="AB49" s="365">
        <f>INDEX(Batting_data!X$2:X$100,MATCH($C49,Batting_data!$A$2:$A$100,0))</f>
        <v>0</v>
      </c>
      <c r="AC49" s="365">
        <f>INDEX(Batting_data!Y$2:Y$100,MATCH($C49,Batting_data!$A$2:$A$100,0))</f>
        <v>0</v>
      </c>
      <c r="AD49" s="365">
        <f>INDEX(Batting_data!Z$2:Z$100,MATCH($C49,Batting_data!$A$2:$A$100,0))</f>
        <v>0</v>
      </c>
      <c r="AE49" s="366">
        <f>INDEX(Batting_data!AA$2:AA$100,MATCH($C49,Batting_data!$A$2:$A$100,0))</f>
        <v>0</v>
      </c>
      <c r="AF49" s="353">
        <f>_xlfn.IFNA(INDEX(Bowling_data!B$2:B$100,MATCH($C49,Bowling_data!$A$2:$A$100,0)),0)</f>
        <v>0</v>
      </c>
      <c r="AG49" s="354">
        <f>_xlfn.IFNA(INDEX(Bowling_data!C$2:C$100,MATCH($C49,Bowling_data!$A$2:$A$100,0)),0)</f>
        <v>-7.4</v>
      </c>
      <c r="AH49" s="354">
        <f>_xlfn.IFNA(INDEX(Bowling_data!D$2:D$100,MATCH($C49,Bowling_data!$A$2:$A$100,0)),0)</f>
        <v>0</v>
      </c>
      <c r="AI49" s="354">
        <f>_xlfn.IFNA(INDEX(Bowling_data!E$2:E$100,MATCH($C49,Bowling_data!$A$2:$A$100,0)),0)</f>
        <v>0</v>
      </c>
      <c r="AJ49" s="354">
        <f>_xlfn.IFNA(INDEX(Bowling_data!F$2:F$100,MATCH($C49,Bowling_data!$A$2:$A$100,0)),0)</f>
        <v>0</v>
      </c>
      <c r="AK49" s="354">
        <f>_xlfn.IFNA(INDEX(Bowling_data!G$2:G$100,MATCH($C49,Bowling_data!$A$2:$A$100,0)),0)</f>
        <v>0</v>
      </c>
      <c r="AL49" s="354">
        <f>_xlfn.IFNA(INDEX(Bowling_data!H$2:H$100,MATCH($C49,Bowling_data!$A$2:$A$100,0)),0)</f>
        <v>0</v>
      </c>
      <c r="AM49" s="354">
        <f>_xlfn.IFNA(INDEX(Bowling_data!I$2:I$100,MATCH($C49,Bowling_data!$A$2:$A$100,0)),0)</f>
        <v>0</v>
      </c>
      <c r="AN49" s="354">
        <f>_xlfn.IFNA(INDEX(Bowling_data!J$2:J$100,MATCH($C49,Bowling_data!$A$2:$A$100,0)),0)</f>
        <v>0</v>
      </c>
      <c r="AO49" s="354">
        <f>_xlfn.IFNA(INDEX(Bowling_data!K$2:K$100,MATCH($C49,Bowling_data!$A$2:$A$100,0)),0)</f>
        <v>0</v>
      </c>
      <c r="AP49" s="354">
        <f>_xlfn.IFNA(INDEX(Bowling_data!L$2:L$100,MATCH($C49,Bowling_data!$A$2:$A$100,0)),0)</f>
        <v>0</v>
      </c>
      <c r="AQ49" s="354">
        <f>_xlfn.IFNA(INDEX(Bowling_data!M$2:M$100,MATCH($C49,Bowling_data!$A$2:$A$100,0)),0)</f>
        <v>0</v>
      </c>
      <c r="AR49" s="354">
        <f>_xlfn.IFNA(INDEX(Bowling_data!N$2:N$100,MATCH($C49,Bowling_data!$A$2:$A$100,0)),0)</f>
        <v>0</v>
      </c>
      <c r="AS49" s="354">
        <f>_xlfn.IFNA(INDEX(Bowling_data!O$2:O$100,MATCH($C49,Bowling_data!$A$2:$A$100,0)),0)</f>
        <v>0</v>
      </c>
      <c r="AT49" s="354">
        <f>_xlfn.IFNA(INDEX(Bowling_data!P$2:P$100,MATCH($C49,Bowling_data!$A$2:$A$100,0)),0)</f>
        <v>0</v>
      </c>
      <c r="AU49" s="354">
        <f>_xlfn.IFNA(INDEX(Bowling_data!Q$2:Q$100,MATCH($C49,Bowling_data!$A$2:$A$100,0)),0)</f>
        <v>0</v>
      </c>
      <c r="AV49" s="354">
        <f>_xlfn.IFNA(INDEX(Bowling_data!R$2:R$100,MATCH($C49,Bowling_data!$A$2:$A$100,0)),0)</f>
        <v>0</v>
      </c>
      <c r="AW49" s="354">
        <f>_xlfn.IFNA(INDEX(Bowling_data!S$2:S$100,MATCH($C49,Bowling_data!$A$2:$A$100,0)),0)</f>
        <v>0</v>
      </c>
      <c r="AX49" s="354">
        <f>_xlfn.IFNA(INDEX(Bowling_data!T$2:T$100,MATCH($C49,Bowling_data!$A$2:$A$100,0)),0)</f>
        <v>0</v>
      </c>
      <c r="AY49" s="354">
        <f>_xlfn.IFNA(INDEX(Bowling_data!U$2:U$100,MATCH($C49,Bowling_data!$A$2:$A$100,0)),0)</f>
        <v>0</v>
      </c>
      <c r="AZ49" s="354">
        <f>_xlfn.IFNA(INDEX(Bowling_data!V$2:V$100,MATCH($C49,Bowling_data!$A$2:$A$100,0)),0)</f>
        <v>0</v>
      </c>
      <c r="BA49" s="354">
        <f>_xlfn.IFNA(INDEX(Bowling_data!W$2:W$100,MATCH($C49,Bowling_data!$A$2:$A$100,0)),0)</f>
        <v>0</v>
      </c>
      <c r="BB49" s="354">
        <f>_xlfn.IFNA(INDEX(Bowling_data!X$2:X$100,MATCH($C49,Bowling_data!$A$2:$A$100,0)),0)</f>
        <v>0</v>
      </c>
      <c r="BC49" s="354">
        <f>_xlfn.IFNA(INDEX(Bowling_data!Y$2:Y$100,MATCH($C49,Bowling_data!$A$2:$A$100,0)),0)</f>
        <v>0</v>
      </c>
      <c r="BD49" s="354">
        <f>_xlfn.IFNA(INDEX(Bowling_data!Z$2:Z$100,MATCH($C49,Bowling_data!$A$2:$A$100,0)),0)</f>
        <v>0</v>
      </c>
      <c r="BE49" s="354">
        <f>_xlfn.IFNA(INDEX(Bowling_data!AA$2:AA$100,MATCH($C49,Bowling_data!$A$2:$A$100,0)),0)</f>
        <v>0</v>
      </c>
      <c r="BF49" s="353">
        <f>_xlfn.IFNA(INDEX(Fielding_data!B$2:B$100,MATCH($C49,Fielding_data!$A$2:$A$100,0)),0)</f>
        <v>0</v>
      </c>
      <c r="BG49" s="354">
        <f>_xlfn.IFNA(INDEX(Fielding_data!C$2:C$100,MATCH($C49,Fielding_data!$A$2:$A$100,0)),0)</f>
        <v>0</v>
      </c>
      <c r="BH49" s="354">
        <f>_xlfn.IFNA(INDEX(Fielding_data!D$2:D$100,MATCH($C49,Fielding_data!$A$2:$A$100,0)),0)</f>
        <v>0</v>
      </c>
      <c r="BI49" s="354">
        <f>_xlfn.IFNA(INDEX(Fielding_data!E$2:E$100,MATCH($C49,Fielding_data!$A$2:$A$100,0)),0)</f>
        <v>0</v>
      </c>
      <c r="BJ49" s="354">
        <f>_xlfn.IFNA(INDEX(Fielding_data!F$2:F$100,MATCH($C49,Fielding_data!$A$2:$A$100,0)),0)</f>
        <v>0</v>
      </c>
      <c r="BK49" s="354">
        <f>_xlfn.IFNA(INDEX(Fielding_data!G$2:G$100,MATCH($C49,Fielding_data!$A$2:$A$100,0)),0)</f>
        <v>0</v>
      </c>
      <c r="BL49" s="354">
        <f>_xlfn.IFNA(INDEX(Fielding_data!H$2:H$100,MATCH($C49,Fielding_data!$A$2:$A$100,0)),0)</f>
        <v>0</v>
      </c>
      <c r="BM49" s="354">
        <f>_xlfn.IFNA(INDEX(Fielding_data!I$2:I$100,MATCH($C49,Fielding_data!$A$2:$A$100,0)),0)</f>
        <v>0</v>
      </c>
      <c r="BN49" s="354">
        <f>_xlfn.IFNA(INDEX(Fielding_data!J$2:J$100,MATCH($C49,Fielding_data!$A$2:$A$100,0)),0)</f>
        <v>0</v>
      </c>
      <c r="BO49" s="354">
        <f>_xlfn.IFNA(INDEX(Fielding_data!K$2:K$100,MATCH($C49,Fielding_data!$A$2:$A$100,0)),0)</f>
        <v>0</v>
      </c>
      <c r="BP49" s="354">
        <f>_xlfn.IFNA(INDEX(Fielding_data!L$2:L$100,MATCH($C49,Fielding_data!$A$2:$A$100,0)),0)</f>
        <v>0</v>
      </c>
      <c r="BQ49" s="354">
        <f>_xlfn.IFNA(INDEX(Fielding_data!M$2:M$100,MATCH($C49,Fielding_data!$A$2:$A$100,0)),0)</f>
        <v>0</v>
      </c>
      <c r="BR49" s="354">
        <f>_xlfn.IFNA(INDEX(Fielding_data!N$2:N$100,MATCH($C49,Fielding_data!$A$2:$A$100,0)),0)</f>
        <v>0</v>
      </c>
      <c r="BS49" s="354">
        <f>_xlfn.IFNA(INDEX(Fielding_data!O$2:O$100,MATCH($C49,Fielding_data!$A$2:$A$100,0)),0)</f>
        <v>0</v>
      </c>
      <c r="BT49" s="354">
        <f>_xlfn.IFNA(INDEX(Fielding_data!P$2:P$100,MATCH($C49,Fielding_data!$A$2:$A$100,0)),0)</f>
        <v>0</v>
      </c>
      <c r="BU49" s="354">
        <f>_xlfn.IFNA(INDEX(Fielding_data!Q$2:Q$100,MATCH($C49,Fielding_data!$A$2:$A$100,0)),0)</f>
        <v>0</v>
      </c>
      <c r="BV49" s="354">
        <f>_xlfn.IFNA(INDEX(Fielding_data!R$2:R$100,MATCH($C49,Fielding_data!$A$2:$A$100,0)),0)</f>
        <v>0</v>
      </c>
      <c r="BW49" s="354">
        <f>_xlfn.IFNA(INDEX(Fielding_data!S$2:S$100,MATCH($C49,Fielding_data!$A$2:$A$100,0)),0)</f>
        <v>0</v>
      </c>
      <c r="BX49" s="354">
        <f>_xlfn.IFNA(INDEX(Fielding_data!T$2:T$100,MATCH($C49,Fielding_data!$A$2:$A$100,0)),0)</f>
        <v>0</v>
      </c>
      <c r="BY49" s="354">
        <f>_xlfn.IFNA(INDEX(Fielding_data!U$2:U$100,MATCH($C49,Fielding_data!$A$2:$A$100,0)),0)</f>
        <v>0</v>
      </c>
      <c r="BZ49" s="354">
        <f>_xlfn.IFNA(INDEX(Fielding_data!V$2:V$100,MATCH($C49,Fielding_data!$A$2:$A$100,0)),0)</f>
        <v>0</v>
      </c>
      <c r="CA49" s="354">
        <f>_xlfn.IFNA(INDEX(Fielding_data!W$2:W$100,MATCH($C49,Fielding_data!$A$2:$A$100,0)),0)</f>
        <v>0</v>
      </c>
      <c r="CB49" s="354">
        <f>_xlfn.IFNA(INDEX(Fielding_data!X$2:X$100,MATCH($C49,Fielding_data!$A$2:$A$100,0)),0)</f>
        <v>0</v>
      </c>
      <c r="CC49" s="354">
        <f>_xlfn.IFNA(INDEX(Fielding_data!Y$2:Y$100,MATCH($C49,Fielding_data!$A$2:$A$100,0)),0)</f>
        <v>0</v>
      </c>
      <c r="CD49" s="354">
        <f>_xlfn.IFNA(INDEX(Fielding_data!Z$2:Z$100,MATCH($C49,Fielding_data!$A$2:$A$100,0)),0)</f>
        <v>0</v>
      </c>
      <c r="CE49" s="354">
        <f>_xlfn.IFNA(INDEX(Fielding_data!AA$2:AA$100,MATCH($C49,Fielding_data!$A$2:$A$100,0)),0)</f>
        <v>0</v>
      </c>
      <c r="CF49" s="353">
        <f t="shared" si="30"/>
        <v>0</v>
      </c>
      <c r="CG49" s="354">
        <f t="shared" si="31"/>
        <v>-12.4</v>
      </c>
      <c r="CH49" s="354">
        <f t="shared" si="32"/>
        <v>0</v>
      </c>
      <c r="CI49" s="354">
        <f t="shared" si="33"/>
        <v>0</v>
      </c>
      <c r="CJ49" s="354">
        <f t="shared" si="34"/>
        <v>0</v>
      </c>
      <c r="CK49" s="354">
        <f t="shared" si="35"/>
        <v>0</v>
      </c>
      <c r="CL49" s="354">
        <f t="shared" si="36"/>
        <v>0</v>
      </c>
      <c r="CM49" s="354">
        <f t="shared" si="37"/>
        <v>0</v>
      </c>
      <c r="CN49" s="354">
        <f t="shared" si="38"/>
        <v>0</v>
      </c>
      <c r="CO49" s="354">
        <f t="shared" si="39"/>
        <v>0</v>
      </c>
      <c r="CP49" s="354">
        <f t="shared" si="40"/>
        <v>0</v>
      </c>
      <c r="CQ49" s="354">
        <f t="shared" si="41"/>
        <v>0</v>
      </c>
      <c r="CR49" s="354">
        <f t="shared" si="42"/>
        <v>0</v>
      </c>
      <c r="CS49" s="354">
        <f t="shared" si="43"/>
        <v>0</v>
      </c>
      <c r="CT49" s="354">
        <f t="shared" si="44"/>
        <v>0</v>
      </c>
      <c r="CU49" s="354">
        <f t="shared" si="45"/>
        <v>0</v>
      </c>
      <c r="CV49" s="354">
        <f t="shared" si="46"/>
        <v>0</v>
      </c>
      <c r="CW49" s="354">
        <f t="shared" si="47"/>
        <v>0</v>
      </c>
      <c r="CX49" s="354">
        <f t="shared" si="48"/>
        <v>0</v>
      </c>
      <c r="CY49" s="354">
        <f t="shared" si="49"/>
        <v>0</v>
      </c>
      <c r="CZ49" s="354">
        <f t="shared" si="50"/>
        <v>0</v>
      </c>
      <c r="DA49" s="354">
        <f t="shared" si="51"/>
        <v>0</v>
      </c>
      <c r="DB49" s="354">
        <f t="shared" si="52"/>
        <v>0</v>
      </c>
      <c r="DC49" s="354">
        <f t="shared" si="53"/>
        <v>0</v>
      </c>
      <c r="DD49" s="354">
        <f t="shared" si="54"/>
        <v>0</v>
      </c>
      <c r="DE49" s="355">
        <f t="shared" si="55"/>
        <v>0</v>
      </c>
      <c r="DF49" s="353">
        <f t="shared" si="56"/>
        <v>0</v>
      </c>
      <c r="DG49" s="354">
        <f t="shared" ref="DG49:DH49" si="151">+DF49+CG49</f>
        <v>-12.4</v>
      </c>
      <c r="DH49" s="354">
        <f t="shared" si="151"/>
        <v>-12.4</v>
      </c>
      <c r="DI49" s="354">
        <f t="shared" si="58"/>
        <v>-12.4</v>
      </c>
      <c r="DJ49" s="354">
        <f t="shared" si="59"/>
        <v>-12.4</v>
      </c>
      <c r="DK49" s="354">
        <f t="shared" si="60"/>
        <v>-12.4</v>
      </c>
      <c r="DL49" s="354">
        <f t="shared" si="61"/>
        <v>-12.4</v>
      </c>
      <c r="DM49" s="354">
        <f t="shared" si="62"/>
        <v>-12.4</v>
      </c>
      <c r="DN49" s="354">
        <f t="shared" si="63"/>
        <v>-12.4</v>
      </c>
      <c r="DO49" s="354">
        <f t="shared" si="64"/>
        <v>-12.4</v>
      </c>
      <c r="DP49" s="354">
        <f t="shared" si="65"/>
        <v>-12.4</v>
      </c>
      <c r="DQ49" s="354">
        <f t="shared" si="66"/>
        <v>-12.4</v>
      </c>
      <c r="DR49" s="354">
        <f t="shared" si="67"/>
        <v>-12.4</v>
      </c>
      <c r="DS49" s="354">
        <f t="shared" si="68"/>
        <v>-12.4</v>
      </c>
      <c r="DT49" s="354">
        <f t="shared" si="69"/>
        <v>-12.4</v>
      </c>
      <c r="DU49" s="354">
        <f t="shared" si="70"/>
        <v>-12.4</v>
      </c>
      <c r="DV49" s="354">
        <f t="shared" si="71"/>
        <v>-12.4</v>
      </c>
      <c r="DW49" s="354">
        <f t="shared" si="72"/>
        <v>-12.4</v>
      </c>
      <c r="DX49" s="354">
        <f t="shared" si="73"/>
        <v>-12.4</v>
      </c>
      <c r="DY49" s="354">
        <f t="shared" si="74"/>
        <v>-12.4</v>
      </c>
      <c r="DZ49" s="354">
        <f t="shared" si="75"/>
        <v>-12.4</v>
      </c>
      <c r="EA49" s="354">
        <f t="shared" si="76"/>
        <v>-12.4</v>
      </c>
      <c r="EB49" s="354">
        <f t="shared" si="77"/>
        <v>-12.4</v>
      </c>
      <c r="EC49" s="354">
        <f t="shared" si="78"/>
        <v>-12.4</v>
      </c>
      <c r="ED49" s="354">
        <f t="shared" si="79"/>
        <v>-12.4</v>
      </c>
      <c r="EE49" s="355">
        <f t="shared" si="80"/>
        <v>-12.4</v>
      </c>
      <c r="EF49" s="364" t="str">
        <f t="shared" si="81"/>
        <v>-</v>
      </c>
      <c r="EG49" s="365">
        <f t="shared" si="82"/>
        <v>47</v>
      </c>
      <c r="EH49" s="365">
        <f t="shared" si="83"/>
        <v>47</v>
      </c>
      <c r="EI49" s="365">
        <f t="shared" si="84"/>
        <v>47</v>
      </c>
      <c r="EJ49" s="365">
        <f t="shared" si="85"/>
        <v>47</v>
      </c>
      <c r="EK49" s="365">
        <f t="shared" si="86"/>
        <v>46</v>
      </c>
      <c r="EL49" s="365">
        <f t="shared" si="87"/>
        <v>46</v>
      </c>
      <c r="EM49" s="365">
        <f t="shared" si="88"/>
        <v>46</v>
      </c>
      <c r="EN49" s="365">
        <f t="shared" si="89"/>
        <v>46</v>
      </c>
      <c r="EO49" s="365">
        <f t="shared" si="90"/>
        <v>46</v>
      </c>
      <c r="EP49" s="365">
        <f t="shared" si="91"/>
        <v>47</v>
      </c>
      <c r="EQ49" s="365">
        <f t="shared" si="92"/>
        <v>47</v>
      </c>
      <c r="ER49" s="365">
        <f t="shared" si="93"/>
        <v>47</v>
      </c>
      <c r="ES49" s="365">
        <f t="shared" si="94"/>
        <v>47</v>
      </c>
      <c r="ET49" s="365">
        <f t="shared" si="95"/>
        <v>47</v>
      </c>
      <c r="EU49" s="365">
        <f t="shared" si="96"/>
        <v>47</v>
      </c>
      <c r="EV49" s="365">
        <f t="shared" si="97"/>
        <v>47</v>
      </c>
      <c r="EW49" s="365">
        <f t="shared" si="98"/>
        <v>47</v>
      </c>
      <c r="EX49" s="365">
        <f t="shared" si="99"/>
        <v>47</v>
      </c>
      <c r="EY49" s="365">
        <f t="shared" si="100"/>
        <v>47</v>
      </c>
      <c r="EZ49" s="365">
        <f t="shared" si="101"/>
        <v>47</v>
      </c>
      <c r="FA49" s="365">
        <f t="shared" si="102"/>
        <v>47</v>
      </c>
      <c r="FB49" s="365">
        <f t="shared" si="103"/>
        <v>47</v>
      </c>
      <c r="FC49" s="365">
        <f t="shared" si="104"/>
        <v>47</v>
      </c>
      <c r="FD49" s="365">
        <f t="shared" si="105"/>
        <v>47</v>
      </c>
      <c r="FE49" s="366">
        <f t="shared" si="106"/>
        <v>47</v>
      </c>
    </row>
    <row r="50" spans="1:161" x14ac:dyDescent="0.2">
      <c r="A50" s="119"/>
      <c r="B50" s="196">
        <f t="shared" si="29"/>
        <v>48</v>
      </c>
      <c r="C50" s="197" t="str">
        <f>'Club Champion'!C51</f>
        <v>HARDY, Tim</v>
      </c>
      <c r="D50" s="198" t="str">
        <f>'Club Champion'!D51</f>
        <v>(ENG)</v>
      </c>
      <c r="E50" s="360">
        <f>IF(ISNA(VLOOKUP($C50,Batting!$B$2:$M$85,3,FALSE)),0,(VLOOKUP($C50,Batting!$B$2:$M$85,3,FALSE)))</f>
        <v>11</v>
      </c>
      <c r="F50" s="367">
        <f>INDEX(Batting_data!B$2:B$100,MATCH($C50,Batting_data!$A$2:$A$100,0))</f>
        <v>-7</v>
      </c>
      <c r="G50" s="368">
        <f>INDEX(Batting_data!C$2:C$100,MATCH($C50,Batting_data!$A$2:$A$100,0))</f>
        <v>0</v>
      </c>
      <c r="H50" s="368">
        <f>INDEX(Batting_data!D$2:D$100,MATCH($C50,Batting_data!$A$2:$A$100,0))</f>
        <v>0</v>
      </c>
      <c r="I50" s="368">
        <f>INDEX(Batting_data!E$2:E$100,MATCH($C50,Batting_data!$A$2:$A$100,0))</f>
        <v>0</v>
      </c>
      <c r="J50" s="368">
        <f>INDEX(Batting_data!F$2:F$100,MATCH($C50,Batting_data!$A$2:$A$100,0))</f>
        <v>0</v>
      </c>
      <c r="K50" s="368">
        <f>INDEX(Batting_data!G$2:G$100,MATCH($C50,Batting_data!$A$2:$A$100,0))</f>
        <v>-7</v>
      </c>
      <c r="L50" s="368">
        <f>INDEX(Batting_data!H$2:H$100,MATCH($C50,Batting_data!$A$2:$A$100,0))</f>
        <v>0</v>
      </c>
      <c r="M50" s="368">
        <f>INDEX(Batting_data!I$2:I$100,MATCH($C50,Batting_data!$A$2:$A$100,0))</f>
        <v>-3</v>
      </c>
      <c r="N50" s="368">
        <f>INDEX(Batting_data!J$2:J$100,MATCH($C50,Batting_data!$A$2:$A$100,0))</f>
        <v>-5</v>
      </c>
      <c r="O50" s="368">
        <f>INDEX(Batting_data!K$2:K$100,MATCH($C50,Batting_data!$A$2:$A$100,0))</f>
        <v>0</v>
      </c>
      <c r="P50" s="368">
        <f>INDEX(Batting_data!L$2:L$100,MATCH($C50,Batting_data!$A$2:$A$100,0))</f>
        <v>0</v>
      </c>
      <c r="Q50" s="368">
        <f>INDEX(Batting_data!M$2:M$100,MATCH($C50,Batting_data!$A$2:$A$100,0))</f>
        <v>-7</v>
      </c>
      <c r="R50" s="368">
        <f>INDEX(Batting_data!N$2:N$100,MATCH($C50,Batting_data!$A$2:$A$100,0))</f>
        <v>0</v>
      </c>
      <c r="S50" s="368">
        <f>INDEX(Batting_data!O$2:O$100,MATCH($C50,Batting_data!$A$2:$A$100,0))</f>
        <v>0</v>
      </c>
      <c r="T50" s="368">
        <f>INDEX(Batting_data!P$2:P$100,MATCH($C50,Batting_data!$A$2:$A$100,0))</f>
        <v>2</v>
      </c>
      <c r="U50" s="368">
        <f>INDEX(Batting_data!Q$2:Q$100,MATCH($C50,Batting_data!$A$2:$A$100,0))</f>
        <v>-3</v>
      </c>
      <c r="V50" s="368">
        <f>INDEX(Batting_data!R$2:R$100,MATCH($C50,Batting_data!$A$2:$A$100,0))</f>
        <v>0</v>
      </c>
      <c r="W50" s="368">
        <f>INDEX(Batting_data!S$2:S$100,MATCH($C50,Batting_data!$A$2:$A$100,0))</f>
        <v>0</v>
      </c>
      <c r="X50" s="368">
        <f>INDEX(Batting_data!T$2:T$100,MATCH($C50,Batting_data!$A$2:$A$100,0))</f>
        <v>0</v>
      </c>
      <c r="Y50" s="368">
        <f>INDEX(Batting_data!U$2:U$100,MATCH($C50,Batting_data!$A$2:$A$100,0))</f>
        <v>0</v>
      </c>
      <c r="Z50" s="368">
        <f>INDEX(Batting_data!V$2:V$100,MATCH($C50,Batting_data!$A$2:$A$100,0))</f>
        <v>0</v>
      </c>
      <c r="AA50" s="368">
        <f>INDEX(Batting_data!W$2:W$100,MATCH($C50,Batting_data!$A$2:$A$100,0))</f>
        <v>-7</v>
      </c>
      <c r="AB50" s="368">
        <f>INDEX(Batting_data!X$2:X$100,MATCH($C50,Batting_data!$A$2:$A$100,0))</f>
        <v>0</v>
      </c>
      <c r="AC50" s="368">
        <f>INDEX(Batting_data!Y$2:Y$100,MATCH($C50,Batting_data!$A$2:$A$100,0))</f>
        <v>0</v>
      </c>
      <c r="AD50" s="368">
        <f>INDEX(Batting_data!Z$2:Z$100,MATCH($C50,Batting_data!$A$2:$A$100,0))</f>
        <v>0</v>
      </c>
      <c r="AE50" s="369">
        <f>INDEX(Batting_data!AA$2:AA$100,MATCH($C50,Batting_data!$A$2:$A$100,0))</f>
        <v>0</v>
      </c>
      <c r="AF50" s="356">
        <f>_xlfn.IFNA(INDEX(Bowling_data!B$2:B$100,MATCH($C50,Bowling_data!$A$2:$A$100,0)),0)</f>
        <v>0</v>
      </c>
      <c r="AG50" s="357">
        <f>_xlfn.IFNA(INDEX(Bowling_data!C$2:C$100,MATCH($C50,Bowling_data!$A$2:$A$100,0)),0)</f>
        <v>0</v>
      </c>
      <c r="AH50" s="357">
        <f>_xlfn.IFNA(INDEX(Bowling_data!D$2:D$100,MATCH($C50,Bowling_data!$A$2:$A$100,0)),0)</f>
        <v>0</v>
      </c>
      <c r="AI50" s="357">
        <f>_xlfn.IFNA(INDEX(Bowling_data!E$2:E$100,MATCH($C50,Bowling_data!$A$2:$A$100,0)),0)</f>
        <v>0</v>
      </c>
      <c r="AJ50" s="357">
        <f>_xlfn.IFNA(INDEX(Bowling_data!F$2:F$100,MATCH($C50,Bowling_data!$A$2:$A$100,0)),0)</f>
        <v>0</v>
      </c>
      <c r="AK50" s="357">
        <f>_xlfn.IFNA(INDEX(Bowling_data!G$2:G$100,MATCH($C50,Bowling_data!$A$2:$A$100,0)),0)</f>
        <v>0</v>
      </c>
      <c r="AL50" s="357">
        <f>_xlfn.IFNA(INDEX(Bowling_data!H$2:H$100,MATCH($C50,Bowling_data!$A$2:$A$100,0)),0)</f>
        <v>0</v>
      </c>
      <c r="AM50" s="357">
        <f>_xlfn.IFNA(INDEX(Bowling_data!I$2:I$100,MATCH($C50,Bowling_data!$A$2:$A$100,0)),0)</f>
        <v>0</v>
      </c>
      <c r="AN50" s="357">
        <f>_xlfn.IFNA(INDEX(Bowling_data!J$2:J$100,MATCH($C50,Bowling_data!$A$2:$A$100,0)),0)</f>
        <v>0</v>
      </c>
      <c r="AO50" s="357">
        <f>_xlfn.IFNA(INDEX(Bowling_data!K$2:K$100,MATCH($C50,Bowling_data!$A$2:$A$100,0)),0)</f>
        <v>0</v>
      </c>
      <c r="AP50" s="357">
        <f>_xlfn.IFNA(INDEX(Bowling_data!L$2:L$100,MATCH($C50,Bowling_data!$A$2:$A$100,0)),0)</f>
        <v>0</v>
      </c>
      <c r="AQ50" s="357">
        <f>_xlfn.IFNA(INDEX(Bowling_data!M$2:M$100,MATCH($C50,Bowling_data!$A$2:$A$100,0)),0)</f>
        <v>0</v>
      </c>
      <c r="AR50" s="357">
        <f>_xlfn.IFNA(INDEX(Bowling_data!N$2:N$100,MATCH($C50,Bowling_data!$A$2:$A$100,0)),0)</f>
        <v>0</v>
      </c>
      <c r="AS50" s="357">
        <f>_xlfn.IFNA(INDEX(Bowling_data!O$2:O$100,MATCH($C50,Bowling_data!$A$2:$A$100,0)),0)</f>
        <v>0</v>
      </c>
      <c r="AT50" s="357">
        <f>_xlfn.IFNA(INDEX(Bowling_data!P$2:P$100,MATCH($C50,Bowling_data!$A$2:$A$100,0)),0)</f>
        <v>0</v>
      </c>
      <c r="AU50" s="357">
        <f>_xlfn.IFNA(INDEX(Bowling_data!Q$2:Q$100,MATCH($C50,Bowling_data!$A$2:$A$100,0)),0)</f>
        <v>0</v>
      </c>
      <c r="AV50" s="357">
        <f>_xlfn.IFNA(INDEX(Bowling_data!R$2:R$100,MATCH($C50,Bowling_data!$A$2:$A$100,0)),0)</f>
        <v>0</v>
      </c>
      <c r="AW50" s="357">
        <f>_xlfn.IFNA(INDEX(Bowling_data!S$2:S$100,MATCH($C50,Bowling_data!$A$2:$A$100,0)),0)</f>
        <v>0</v>
      </c>
      <c r="AX50" s="357">
        <f>_xlfn.IFNA(INDEX(Bowling_data!T$2:T$100,MATCH($C50,Bowling_data!$A$2:$A$100,0)),0)</f>
        <v>0</v>
      </c>
      <c r="AY50" s="357">
        <f>_xlfn.IFNA(INDEX(Bowling_data!U$2:U$100,MATCH($C50,Bowling_data!$A$2:$A$100,0)),0)</f>
        <v>0</v>
      </c>
      <c r="AZ50" s="357">
        <f>_xlfn.IFNA(INDEX(Bowling_data!V$2:V$100,MATCH($C50,Bowling_data!$A$2:$A$100,0)),0)</f>
        <v>0</v>
      </c>
      <c r="BA50" s="357">
        <f>_xlfn.IFNA(INDEX(Bowling_data!W$2:W$100,MATCH($C50,Bowling_data!$A$2:$A$100,0)),0)</f>
        <v>0</v>
      </c>
      <c r="BB50" s="357">
        <f>_xlfn.IFNA(INDEX(Bowling_data!X$2:X$100,MATCH($C50,Bowling_data!$A$2:$A$100,0)),0)</f>
        <v>0</v>
      </c>
      <c r="BC50" s="357">
        <f>_xlfn.IFNA(INDEX(Bowling_data!Y$2:Y$100,MATCH($C50,Bowling_data!$A$2:$A$100,0)),0)</f>
        <v>0</v>
      </c>
      <c r="BD50" s="357">
        <f>_xlfn.IFNA(INDEX(Bowling_data!Z$2:Z$100,MATCH($C50,Bowling_data!$A$2:$A$100,0)),0)</f>
        <v>0</v>
      </c>
      <c r="BE50" s="357">
        <f>_xlfn.IFNA(INDEX(Bowling_data!AA$2:AA$100,MATCH($C50,Bowling_data!$A$2:$A$100,0)),0)</f>
        <v>0</v>
      </c>
      <c r="BF50" s="356">
        <f>_xlfn.IFNA(INDEX(Fielding_data!B$2:B$100,MATCH($C50,Fielding_data!$A$2:$A$100,0)),0)</f>
        <v>0</v>
      </c>
      <c r="BG50" s="357">
        <f>_xlfn.IFNA(INDEX(Fielding_data!C$2:C$100,MATCH($C50,Fielding_data!$A$2:$A$100,0)),0)</f>
        <v>0</v>
      </c>
      <c r="BH50" s="357">
        <f>_xlfn.IFNA(INDEX(Fielding_data!D$2:D$100,MATCH($C50,Fielding_data!$A$2:$A$100,0)),0)</f>
        <v>0</v>
      </c>
      <c r="BI50" s="357">
        <f>_xlfn.IFNA(INDEX(Fielding_data!E$2:E$100,MATCH($C50,Fielding_data!$A$2:$A$100,0)),0)</f>
        <v>0</v>
      </c>
      <c r="BJ50" s="357">
        <f>_xlfn.IFNA(INDEX(Fielding_data!F$2:F$100,MATCH($C50,Fielding_data!$A$2:$A$100,0)),0)</f>
        <v>0</v>
      </c>
      <c r="BK50" s="357">
        <f>_xlfn.IFNA(INDEX(Fielding_data!G$2:G$100,MATCH($C50,Fielding_data!$A$2:$A$100,0)),0)</f>
        <v>0</v>
      </c>
      <c r="BL50" s="357">
        <f>_xlfn.IFNA(INDEX(Fielding_data!H$2:H$100,MATCH($C50,Fielding_data!$A$2:$A$100,0)),0)</f>
        <v>0</v>
      </c>
      <c r="BM50" s="357">
        <f>_xlfn.IFNA(INDEX(Fielding_data!I$2:I$100,MATCH($C50,Fielding_data!$A$2:$A$100,0)),0)</f>
        <v>0</v>
      </c>
      <c r="BN50" s="357">
        <f>_xlfn.IFNA(INDEX(Fielding_data!J$2:J$100,MATCH($C50,Fielding_data!$A$2:$A$100,0)),0)</f>
        <v>0</v>
      </c>
      <c r="BO50" s="357">
        <f>_xlfn.IFNA(INDEX(Fielding_data!K$2:K$100,MATCH($C50,Fielding_data!$A$2:$A$100,0)),0)</f>
        <v>0</v>
      </c>
      <c r="BP50" s="357">
        <f>_xlfn.IFNA(INDEX(Fielding_data!L$2:L$100,MATCH($C50,Fielding_data!$A$2:$A$100,0)),0)</f>
        <v>0</v>
      </c>
      <c r="BQ50" s="357">
        <f>_xlfn.IFNA(INDEX(Fielding_data!M$2:M$100,MATCH($C50,Fielding_data!$A$2:$A$100,0)),0)</f>
        <v>0</v>
      </c>
      <c r="BR50" s="357">
        <f>_xlfn.IFNA(INDEX(Fielding_data!N$2:N$100,MATCH($C50,Fielding_data!$A$2:$A$100,0)),0)</f>
        <v>0</v>
      </c>
      <c r="BS50" s="357">
        <f>_xlfn.IFNA(INDEX(Fielding_data!O$2:O$100,MATCH($C50,Fielding_data!$A$2:$A$100,0)),0)</f>
        <v>0</v>
      </c>
      <c r="BT50" s="357">
        <f>_xlfn.IFNA(INDEX(Fielding_data!P$2:P$100,MATCH($C50,Fielding_data!$A$2:$A$100,0)),0)</f>
        <v>0</v>
      </c>
      <c r="BU50" s="357">
        <f>_xlfn.IFNA(INDEX(Fielding_data!Q$2:Q$100,MATCH($C50,Fielding_data!$A$2:$A$100,0)),0)</f>
        <v>0</v>
      </c>
      <c r="BV50" s="357">
        <f>_xlfn.IFNA(INDEX(Fielding_data!R$2:R$100,MATCH($C50,Fielding_data!$A$2:$A$100,0)),0)</f>
        <v>0</v>
      </c>
      <c r="BW50" s="357">
        <f>_xlfn.IFNA(INDEX(Fielding_data!S$2:S$100,MATCH($C50,Fielding_data!$A$2:$A$100,0)),0)</f>
        <v>0</v>
      </c>
      <c r="BX50" s="357">
        <f>_xlfn.IFNA(INDEX(Fielding_data!T$2:T$100,MATCH($C50,Fielding_data!$A$2:$A$100,0)),0)</f>
        <v>0</v>
      </c>
      <c r="BY50" s="357">
        <f>_xlfn.IFNA(INDEX(Fielding_data!U$2:U$100,MATCH($C50,Fielding_data!$A$2:$A$100,0)),0)</f>
        <v>0</v>
      </c>
      <c r="BZ50" s="357">
        <f>_xlfn.IFNA(INDEX(Fielding_data!V$2:V$100,MATCH($C50,Fielding_data!$A$2:$A$100,0)),0)</f>
        <v>0</v>
      </c>
      <c r="CA50" s="357">
        <f>_xlfn.IFNA(INDEX(Fielding_data!W$2:W$100,MATCH($C50,Fielding_data!$A$2:$A$100,0)),0)</f>
        <v>0</v>
      </c>
      <c r="CB50" s="357">
        <f>_xlfn.IFNA(INDEX(Fielding_data!X$2:X$100,MATCH($C50,Fielding_data!$A$2:$A$100,0)),0)</f>
        <v>0</v>
      </c>
      <c r="CC50" s="357">
        <f>_xlfn.IFNA(INDEX(Fielding_data!Y$2:Y$100,MATCH($C50,Fielding_data!$A$2:$A$100,0)),0)</f>
        <v>0</v>
      </c>
      <c r="CD50" s="357">
        <f>_xlfn.IFNA(INDEX(Fielding_data!Z$2:Z$100,MATCH($C50,Fielding_data!$A$2:$A$100,0)),0)</f>
        <v>0</v>
      </c>
      <c r="CE50" s="357">
        <f>_xlfn.IFNA(INDEX(Fielding_data!AA$2:AA$100,MATCH($C50,Fielding_data!$A$2:$A$100,0)),0)</f>
        <v>0</v>
      </c>
      <c r="CF50" s="356">
        <f t="shared" si="30"/>
        <v>-7</v>
      </c>
      <c r="CG50" s="357">
        <f t="shared" si="31"/>
        <v>0</v>
      </c>
      <c r="CH50" s="357">
        <f t="shared" si="32"/>
        <v>0</v>
      </c>
      <c r="CI50" s="357">
        <f t="shared" si="33"/>
        <v>0</v>
      </c>
      <c r="CJ50" s="357">
        <f t="shared" si="34"/>
        <v>0</v>
      </c>
      <c r="CK50" s="357">
        <f t="shared" si="35"/>
        <v>-7</v>
      </c>
      <c r="CL50" s="357">
        <f t="shared" si="36"/>
        <v>0</v>
      </c>
      <c r="CM50" s="357">
        <f t="shared" si="37"/>
        <v>-3</v>
      </c>
      <c r="CN50" s="357">
        <f t="shared" si="38"/>
        <v>-5</v>
      </c>
      <c r="CO50" s="357">
        <f t="shared" si="39"/>
        <v>0</v>
      </c>
      <c r="CP50" s="357">
        <f t="shared" si="40"/>
        <v>0</v>
      </c>
      <c r="CQ50" s="357">
        <f t="shared" si="41"/>
        <v>-7</v>
      </c>
      <c r="CR50" s="357">
        <f t="shared" si="42"/>
        <v>0</v>
      </c>
      <c r="CS50" s="357">
        <f t="shared" si="43"/>
        <v>0</v>
      </c>
      <c r="CT50" s="357">
        <f t="shared" si="44"/>
        <v>2</v>
      </c>
      <c r="CU50" s="357">
        <f t="shared" si="45"/>
        <v>-3</v>
      </c>
      <c r="CV50" s="357">
        <f t="shared" si="46"/>
        <v>0</v>
      </c>
      <c r="CW50" s="357">
        <f t="shared" si="47"/>
        <v>0</v>
      </c>
      <c r="CX50" s="357">
        <f t="shared" si="48"/>
        <v>0</v>
      </c>
      <c r="CY50" s="357">
        <f t="shared" si="49"/>
        <v>0</v>
      </c>
      <c r="CZ50" s="357">
        <f t="shared" si="50"/>
        <v>0</v>
      </c>
      <c r="DA50" s="357">
        <f t="shared" si="51"/>
        <v>-7</v>
      </c>
      <c r="DB50" s="357">
        <f t="shared" si="52"/>
        <v>0</v>
      </c>
      <c r="DC50" s="357">
        <f t="shared" si="53"/>
        <v>0</v>
      </c>
      <c r="DD50" s="357">
        <f t="shared" si="54"/>
        <v>0</v>
      </c>
      <c r="DE50" s="358">
        <f t="shared" si="55"/>
        <v>0</v>
      </c>
      <c r="DF50" s="356">
        <f t="shared" si="56"/>
        <v>-7</v>
      </c>
      <c r="DG50" s="357">
        <f t="shared" ref="DG50:DH50" si="152">+DF50+CG50</f>
        <v>-7</v>
      </c>
      <c r="DH50" s="357">
        <f t="shared" si="152"/>
        <v>-7</v>
      </c>
      <c r="DI50" s="357">
        <f t="shared" si="58"/>
        <v>-7</v>
      </c>
      <c r="DJ50" s="357">
        <f t="shared" si="59"/>
        <v>-7</v>
      </c>
      <c r="DK50" s="357">
        <f t="shared" si="60"/>
        <v>-14</v>
      </c>
      <c r="DL50" s="357">
        <f t="shared" si="61"/>
        <v>-14</v>
      </c>
      <c r="DM50" s="357">
        <f t="shared" si="62"/>
        <v>-17</v>
      </c>
      <c r="DN50" s="357">
        <f t="shared" si="63"/>
        <v>-22</v>
      </c>
      <c r="DO50" s="357">
        <f t="shared" si="64"/>
        <v>-22</v>
      </c>
      <c r="DP50" s="357">
        <f t="shared" si="65"/>
        <v>-22</v>
      </c>
      <c r="DQ50" s="357">
        <f t="shared" si="66"/>
        <v>-29</v>
      </c>
      <c r="DR50" s="357">
        <f t="shared" si="67"/>
        <v>-29</v>
      </c>
      <c r="DS50" s="357">
        <f t="shared" si="68"/>
        <v>-29</v>
      </c>
      <c r="DT50" s="357">
        <f t="shared" si="69"/>
        <v>-27</v>
      </c>
      <c r="DU50" s="357">
        <f t="shared" si="70"/>
        <v>-30</v>
      </c>
      <c r="DV50" s="357">
        <f t="shared" si="71"/>
        <v>-30</v>
      </c>
      <c r="DW50" s="357">
        <f t="shared" si="72"/>
        <v>-30</v>
      </c>
      <c r="DX50" s="357">
        <f t="shared" si="73"/>
        <v>-30</v>
      </c>
      <c r="DY50" s="357">
        <f t="shared" si="74"/>
        <v>-30</v>
      </c>
      <c r="DZ50" s="357">
        <f t="shared" si="75"/>
        <v>-30</v>
      </c>
      <c r="EA50" s="357">
        <f t="shared" si="76"/>
        <v>-37</v>
      </c>
      <c r="EB50" s="357">
        <f t="shared" si="77"/>
        <v>-37</v>
      </c>
      <c r="EC50" s="357">
        <f t="shared" si="78"/>
        <v>-37</v>
      </c>
      <c r="ED50" s="357">
        <f t="shared" si="79"/>
        <v>-37</v>
      </c>
      <c r="EE50" s="358">
        <f t="shared" si="80"/>
        <v>-37</v>
      </c>
      <c r="EF50" s="367">
        <f t="shared" si="81"/>
        <v>46</v>
      </c>
      <c r="EG50" s="368">
        <f t="shared" si="82"/>
        <v>45</v>
      </c>
      <c r="EH50" s="368">
        <f t="shared" si="83"/>
        <v>45</v>
      </c>
      <c r="EI50" s="368">
        <f t="shared" si="84"/>
        <v>45</v>
      </c>
      <c r="EJ50" s="368">
        <f t="shared" si="85"/>
        <v>45</v>
      </c>
      <c r="EK50" s="368">
        <f t="shared" si="86"/>
        <v>48</v>
      </c>
      <c r="EL50" s="368">
        <f t="shared" si="87"/>
        <v>48</v>
      </c>
      <c r="EM50" s="368">
        <f t="shared" si="88"/>
        <v>48</v>
      </c>
      <c r="EN50" s="368">
        <f t="shared" si="89"/>
        <v>48</v>
      </c>
      <c r="EO50" s="368">
        <f t="shared" si="90"/>
        <v>48</v>
      </c>
      <c r="EP50" s="368">
        <f t="shared" si="91"/>
        <v>48</v>
      </c>
      <c r="EQ50" s="368">
        <f t="shared" si="92"/>
        <v>48</v>
      </c>
      <c r="ER50" s="368">
        <f t="shared" si="93"/>
        <v>48</v>
      </c>
      <c r="ES50" s="368">
        <f t="shared" si="94"/>
        <v>48</v>
      </c>
      <c r="ET50" s="368">
        <f t="shared" si="95"/>
        <v>48</v>
      </c>
      <c r="EU50" s="368">
        <f t="shared" si="96"/>
        <v>48</v>
      </c>
      <c r="EV50" s="368">
        <f t="shared" si="97"/>
        <v>48</v>
      </c>
      <c r="EW50" s="368">
        <f t="shared" si="98"/>
        <v>48</v>
      </c>
      <c r="EX50" s="368">
        <f t="shared" si="99"/>
        <v>48</v>
      </c>
      <c r="EY50" s="368">
        <f t="shared" si="100"/>
        <v>48</v>
      </c>
      <c r="EZ50" s="368">
        <f t="shared" si="101"/>
        <v>48</v>
      </c>
      <c r="FA50" s="368">
        <f t="shared" si="102"/>
        <v>48</v>
      </c>
      <c r="FB50" s="368">
        <f t="shared" si="103"/>
        <v>48</v>
      </c>
      <c r="FC50" s="368">
        <f t="shared" si="104"/>
        <v>48</v>
      </c>
      <c r="FD50" s="368">
        <f t="shared" si="105"/>
        <v>48</v>
      </c>
      <c r="FE50" s="369">
        <f t="shared" si="106"/>
        <v>48</v>
      </c>
    </row>
    <row r="176" spans="1:1" x14ac:dyDescent="0.2">
      <c r="A176" s="119"/>
    </row>
    <row r="177" spans="1:1" x14ac:dyDescent="0.2">
      <c r="A177" s="119"/>
    </row>
    <row r="178" spans="1:1" x14ac:dyDescent="0.2">
      <c r="A178" s="119"/>
    </row>
    <row r="231" spans="1:1" x14ac:dyDescent="0.2">
      <c r="A231" s="119"/>
    </row>
    <row r="232" spans="1:1" x14ac:dyDescent="0.2">
      <c r="A232" s="119"/>
    </row>
    <row r="233" spans="1:1" x14ac:dyDescent="0.2">
      <c r="A233" s="119"/>
    </row>
    <row r="234" spans="1:1" x14ac:dyDescent="0.2">
      <c r="A234" s="119"/>
    </row>
    <row r="235" spans="1:1" x14ac:dyDescent="0.2">
      <c r="A235" s="119"/>
    </row>
    <row r="236" spans="1:1" x14ac:dyDescent="0.2">
      <c r="A236" s="119"/>
    </row>
    <row r="237" spans="1:1" x14ac:dyDescent="0.2">
      <c r="A237" s="119"/>
    </row>
    <row r="238" spans="1:1" x14ac:dyDescent="0.2">
      <c r="A238" s="119"/>
    </row>
  </sheetData>
  <mergeCells count="7">
    <mergeCell ref="DF1:EE1"/>
    <mergeCell ref="EF1:FE1"/>
    <mergeCell ref="B2:D2"/>
    <mergeCell ref="F1:AE1"/>
    <mergeCell ref="AF1:BE1"/>
    <mergeCell ref="BF1:CE1"/>
    <mergeCell ref="CF1:DE1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81710-2E20-4E1E-B701-3C36E5E145EC}">
  <dimension ref="A1:AC53"/>
  <sheetViews>
    <sheetView showGridLines="0" workbookViewId="0">
      <selection activeCell="AB12" activeCellId="1" sqref="AB17:AB53 AB2:AB12"/>
    </sheetView>
  </sheetViews>
  <sheetFormatPr defaultRowHeight="12.75" x14ac:dyDescent="0.2"/>
  <cols>
    <col min="1" max="1" width="16.7109375" bestFit="1" customWidth="1"/>
    <col min="2" max="27" width="4.42578125" customWidth="1"/>
  </cols>
  <sheetData>
    <row r="1" spans="1:29" s="407" customFormat="1" ht="103.5" x14ac:dyDescent="0.2">
      <c r="B1" s="407" t="s">
        <v>240</v>
      </c>
      <c r="C1" s="407" t="s">
        <v>244</v>
      </c>
      <c r="D1" s="407" t="s">
        <v>201</v>
      </c>
      <c r="E1" s="407" t="s">
        <v>186</v>
      </c>
      <c r="F1" s="407" t="s">
        <v>248</v>
      </c>
      <c r="G1" s="407" t="s">
        <v>5</v>
      </c>
      <c r="H1" s="407" t="s">
        <v>251</v>
      </c>
      <c r="I1" s="407" t="s">
        <v>253</v>
      </c>
      <c r="J1" s="407" t="s">
        <v>187</v>
      </c>
      <c r="K1" s="407" t="s">
        <v>202</v>
      </c>
      <c r="L1" s="407" t="s">
        <v>7</v>
      </c>
      <c r="M1" s="407" t="s">
        <v>164</v>
      </c>
      <c r="N1" s="407" t="s">
        <v>262</v>
      </c>
      <c r="O1" s="407" t="s">
        <v>4</v>
      </c>
      <c r="P1" s="407" t="s">
        <v>265</v>
      </c>
      <c r="Q1" s="407" t="s">
        <v>268</v>
      </c>
      <c r="R1" s="407" t="s">
        <v>324</v>
      </c>
      <c r="S1" s="407" t="s">
        <v>271</v>
      </c>
      <c r="T1" s="407" t="s">
        <v>273</v>
      </c>
      <c r="U1" s="407" t="s">
        <v>273</v>
      </c>
      <c r="V1" s="407" t="s">
        <v>6</v>
      </c>
      <c r="W1" s="407" t="s">
        <v>278</v>
      </c>
      <c r="X1" s="407" t="s">
        <v>280</v>
      </c>
      <c r="Y1" s="407" t="s">
        <v>282</v>
      </c>
      <c r="Z1" s="407" t="s">
        <v>198</v>
      </c>
      <c r="AA1" s="407" t="s">
        <v>285</v>
      </c>
    </row>
    <row r="2" spans="1:29" x14ac:dyDescent="0.2">
      <c r="A2" t="str">
        <f>Batting!B6</f>
        <v>STYLES, Ryan</v>
      </c>
      <c r="B2">
        <f>IF(AND(Batting!R6&gt;=0,Batting!S6="*"),Batting!R6,IF(Batting!R6="dnb",0,IF(AND(Batting!R6&lt;&gt;"",Batting!S6=""),Batting!R6-7,0)))</f>
        <v>0</v>
      </c>
      <c r="C2">
        <f>IF(AND(Batting!U6&gt;=0,Batting!V6="*"),Batting!U6,IF(Batting!U6="dnb",0,IF(AND(Batting!U6&lt;&gt;"",Batting!V6=""),Batting!U6-7,0)))</f>
        <v>-5</v>
      </c>
      <c r="D2">
        <f>IF(AND(Batting!X6&gt;=0,Batting!Y6="*"),Batting!X6,IF(Batting!X6="dnb",0,IF(AND(Batting!X6&lt;&gt;"",Batting!Y6=""),Batting!X6-7,0)))</f>
        <v>0</v>
      </c>
      <c r="E2">
        <f>IF(AND(Batting!AA6&gt;=0,Batting!AB6="*"),Batting!AA6,IF(Batting!AA6="dnb",0,IF(AND(Batting!AA6&lt;&gt;"",Batting!AB6=""),Batting!AA6-7,0)))</f>
        <v>0</v>
      </c>
      <c r="F2">
        <f>IF(AND(Batting!AD6&gt;=0,Batting!AE6="*"),Batting!AD6,IF(Batting!AD6="dnb",0,IF(AND(Batting!AD6&lt;&gt;"",Batting!AE6=""),Batting!AD6-7,0)))</f>
        <v>15</v>
      </c>
      <c r="G2">
        <f>IF(AND(Batting!AG6&gt;=0,Batting!AH6="*"),Batting!AG6,IF(Batting!AG6="dnb",0,IF(AND(Batting!AG6&lt;&gt;"",Batting!AH6=""),Batting!AG6-7,0)))</f>
        <v>22</v>
      </c>
      <c r="H2">
        <f>IF(AND(Batting!AJ6&gt;=0,Batting!AK6="*"),Batting!AJ6,IF(Batting!AJ6="dnb",0,IF(AND(Batting!AJ6&lt;&gt;"",Batting!AK6=""),Batting!AJ6-7,0)))</f>
        <v>54</v>
      </c>
      <c r="I2">
        <f>IF(AND(Batting!AM6&gt;=0,Batting!AN6="*"),Batting!AM6,IF(Batting!AM6="dnb",0,IF(AND(Batting!AM6&lt;&gt;"",Batting!AN6=""),Batting!AM6-7,0)))</f>
        <v>49</v>
      </c>
      <c r="J2">
        <f>IF(AND(Batting!AP6&gt;=0,Batting!AQ6="*"),Batting!AP6,IF(Batting!AP6="dnb",0,IF(AND(Batting!AP6&lt;&gt;"",Batting!AQ6=""),Batting!AP6-7,0)))</f>
        <v>0</v>
      </c>
      <c r="K2">
        <f>IF(AND(Batting!AS6&gt;=0,Batting!AT6="*"),Batting!AS6,IF(Batting!AS6="dnb",0,IF(AND(Batting!AS6&lt;&gt;"",Batting!AT6=""),Batting!AS6-7,0)))</f>
        <v>46</v>
      </c>
      <c r="L2">
        <f>IF(AND(Batting!AV6&gt;=0,Batting!AW6="*"),Batting!AV6,IF(Batting!AV6="dnb",0,IF(AND(Batting!AV6&lt;&gt;"",Batting!AW6=""),Batting!AV6-7,0)))</f>
        <v>41</v>
      </c>
      <c r="M2">
        <f>IF(AND(Batting!AY6&gt;=0,Batting!AZ6="*"),Batting!AY6,IF(Batting!AY6="dnb",0,IF(AND(Batting!AY6&lt;&gt;"",Batting!AZ6=""),Batting!AY6-7,0)))</f>
        <v>0</v>
      </c>
      <c r="N2">
        <f>IF(AND(Batting!BB6&gt;=0,Batting!BC6="*"),Batting!BB6,IF(Batting!BB6="dnb",0,IF(AND(Batting!BB6&lt;&gt;"",Batting!BC6=""),Batting!BB6-7,0)))</f>
        <v>0</v>
      </c>
      <c r="O2">
        <f>IF(AND(Batting!BE6&gt;=0,Batting!BF6="*"),Batting!BE6,IF(Batting!BE6="dnb",0,IF(AND(Batting!BE6&lt;&gt;"",Batting!BF6=""),Batting!BE6-7,0)))</f>
        <v>0</v>
      </c>
      <c r="P2">
        <f>IF(AND(Batting!BH6&gt;=0,Batting!BI6="*"),Batting!BH6,IF(Batting!BH6="dnb",0,IF(AND(Batting!BH6&lt;&gt;"",Batting!BI6=""),Batting!BH6-7,0)))</f>
        <v>42</v>
      </c>
      <c r="Q2">
        <f>IF(AND(Batting!BK6&gt;=0,Batting!BL6="*"),Batting!BK6,IF(Batting!BK6="dnb",0,IF(AND(Batting!BK6&lt;&gt;"",Batting!BL6=""),Batting!BK6-7,0)))</f>
        <v>15</v>
      </c>
      <c r="R2">
        <f>IF(AND(Batting!BN6&gt;=0,Batting!BO6="*"),Batting!BN6,IF(Batting!BN6="dnb",0,IF(AND(Batting!BN6&lt;&gt;"",Batting!BO6=""),Batting!BN6-7,0)))</f>
        <v>-7</v>
      </c>
      <c r="S2">
        <f>IF(AND(Batting!BQ6&gt;=0,Batting!BR6="*"),Batting!BQ6,IF(Batting!BQ6="dnb",0,IF(AND(Batting!BQ6&lt;&gt;"",Batting!BR6=""),Batting!BQ6-7,0)))</f>
        <v>0</v>
      </c>
      <c r="T2">
        <f>IF(AND(Batting!BT6&gt;=0,Batting!BU6="*"),Batting!BT6,IF(Batting!BT6="dnb",0,IF(AND(Batting!BT6&lt;&gt;"",Batting!BU6=""),Batting!BT6-7,0)))</f>
        <v>60</v>
      </c>
      <c r="U2">
        <f>IF(AND(Batting!BW6&gt;=0,Batting!BX6="*"),Batting!BW6,IF(Batting!BW6="dnb",0,IF(AND(Batting!BW6&lt;&gt;"",Batting!BX6=""),Batting!BW6-7,0)))</f>
        <v>48</v>
      </c>
      <c r="V2">
        <f>IF(AND(Batting!BZ6&gt;=0,Batting!CA6="*"),Batting!BZ6,IF(Batting!BZ6="dnb",0,IF(AND(Batting!BZ6&lt;&gt;"",Batting!CA6=""),Batting!BZ6-7,0)))</f>
        <v>0</v>
      </c>
      <c r="W2">
        <f>IF(AND(Batting!CC6&gt;=0,Batting!CD6="*"),Batting!CC6,IF(Batting!CC6="dnb",0,IF(AND(Batting!CC6&lt;&gt;"",Batting!CD6=""),Batting!CC6-7,0)))</f>
        <v>72</v>
      </c>
      <c r="X2">
        <f>IF(AND(Batting!CF6&gt;=0,Batting!CG6="*"),Batting!CF6,IF(Batting!CF6="dnb",0,IF(AND(Batting!CF6&lt;&gt;"",Batting!CG6=""),Batting!CF6-7,0)))</f>
        <v>0</v>
      </c>
      <c r="Y2">
        <f>IF(AND(Batting!CI6&gt;=0,Batting!CJ6="*"),Batting!CI6,IF(Batting!CI6="dnb",0,IF(AND(Batting!CI6&lt;&gt;"",Batting!CJ6=""),Batting!CI6-7,0)))</f>
        <v>0</v>
      </c>
      <c r="Z2">
        <f>IF(AND(Batting!CL6&gt;=0,Batting!CM6="*"),Batting!CL6,IF(Batting!CL6="dnb",0,IF(AND(Batting!CL6&lt;&gt;"",Batting!CM6=""),Batting!CL6-7,0)))</f>
        <v>0</v>
      </c>
      <c r="AA2">
        <f>IF(AND(Batting!CO6&gt;=0,Batting!CP6="*"),Batting!CO6,IF(Batting!CO6="dnb",0,IF(AND(Batting!CO6&lt;&gt;"",Batting!CP6=""),Batting!CO6-7,0)))</f>
        <v>0</v>
      </c>
      <c r="AB2">
        <f>SUM(B2:AA2)</f>
        <v>452</v>
      </c>
      <c r="AC2">
        <f>VLOOKUP($A2,'Club Champion'!$C$4:$AB$51,26,FALSE)-AB2</f>
        <v>0</v>
      </c>
    </row>
    <row r="3" spans="1:29" x14ac:dyDescent="0.2">
      <c r="A3" t="str">
        <f>Batting!B7</f>
        <v>HOAR, Carl</v>
      </c>
      <c r="B3">
        <f>IF(AND(Batting!R7&gt;=0,Batting!S7="*"),Batting!R7,IF(Batting!R7="dnb",0,IF(AND(Batting!R7&lt;&gt;"",Batting!S7=""),Batting!R7-7,0)))</f>
        <v>0</v>
      </c>
      <c r="C3">
        <f>IF(AND(Batting!U7&gt;=0,Batting!V7="*"),Batting!U7,IF(Batting!U7="dnb",0,IF(AND(Batting!U7&lt;&gt;"",Batting!V7=""),Batting!U7-7,0)))</f>
        <v>38</v>
      </c>
      <c r="D3">
        <f>IF(AND(Batting!X7&gt;=0,Batting!Y7="*"),Batting!X7,IF(Batting!X7="dnb",0,IF(AND(Batting!X7&lt;&gt;"",Batting!Y7=""),Batting!X7-7,0)))</f>
        <v>16</v>
      </c>
      <c r="E3">
        <f>IF(AND(Batting!AA7&gt;=0,Batting!AB7="*"),Batting!AA7,IF(Batting!AA7="dnb",0,IF(AND(Batting!AA7&lt;&gt;"",Batting!AB7=""),Batting!AA7-7,0)))</f>
        <v>36</v>
      </c>
      <c r="F3">
        <f>IF(AND(Batting!AD7&gt;=0,Batting!AE7="*"),Batting!AD7,IF(Batting!AD7="dnb",0,IF(AND(Batting!AD7&lt;&gt;"",Batting!AE7=""),Batting!AD7-7,0)))</f>
        <v>16</v>
      </c>
      <c r="G3">
        <f>IF(AND(Batting!AG7&gt;=0,Batting!AH7="*"),Batting!AG7,IF(Batting!AG7="dnb",0,IF(AND(Batting!AG7&lt;&gt;"",Batting!AH7=""),Batting!AG7-7,0)))</f>
        <v>40</v>
      </c>
      <c r="H3">
        <f>IF(AND(Batting!AJ7&gt;=0,Batting!AK7="*"),Batting!AJ7,IF(Batting!AJ7="dnb",0,IF(AND(Batting!AJ7&lt;&gt;"",Batting!AK7=""),Batting!AJ7-7,0)))</f>
        <v>69</v>
      </c>
      <c r="I3">
        <f>IF(AND(Batting!AM7&gt;=0,Batting!AN7="*"),Batting!AM7,IF(Batting!AM7="dnb",0,IF(AND(Batting!AM7&lt;&gt;"",Batting!AN7=""),Batting!AM7-7,0)))</f>
        <v>-2</v>
      </c>
      <c r="J3">
        <f>IF(AND(Batting!AP7&gt;=0,Batting!AQ7="*"),Batting!AP7,IF(Batting!AP7="dnb",0,IF(AND(Batting!AP7&lt;&gt;"",Batting!AQ7=""),Batting!AP7-7,0)))</f>
        <v>12</v>
      </c>
      <c r="K3">
        <f>IF(AND(Batting!AS7&gt;=0,Batting!AT7="*"),Batting!AS7,IF(Batting!AS7="dnb",0,IF(AND(Batting!AS7&lt;&gt;"",Batting!AT7=""),Batting!AS7-7,0)))</f>
        <v>1</v>
      </c>
      <c r="L3">
        <f>IF(AND(Batting!AV7&gt;=0,Batting!AW7="*"),Batting!AV7,IF(Batting!AV7="dnb",0,IF(AND(Batting!AV7&lt;&gt;"",Batting!AW7=""),Batting!AV7-7,0)))</f>
        <v>58</v>
      </c>
      <c r="M3">
        <f>IF(AND(Batting!AY7&gt;=0,Batting!AZ7="*"),Batting!AY7,IF(Batting!AY7="dnb",0,IF(AND(Batting!AY7&lt;&gt;"",Batting!AZ7=""),Batting!AY7-7,0)))</f>
        <v>-1</v>
      </c>
      <c r="N3">
        <f>IF(AND(Batting!BB7&gt;=0,Batting!BC7="*"),Batting!BB7,IF(Batting!BB7="dnb",0,IF(AND(Batting!BB7&lt;&gt;"",Batting!BC7=""),Batting!BB7-7,0)))</f>
        <v>1</v>
      </c>
      <c r="O3">
        <f>IF(AND(Batting!BE7&gt;=0,Batting!BF7="*"),Batting!BE7,IF(Batting!BE7="dnb",0,IF(AND(Batting!BE7&lt;&gt;"",Batting!BF7=""),Batting!BE7-7,0)))</f>
        <v>0</v>
      </c>
      <c r="P3">
        <f>IF(AND(Batting!BH7&gt;=0,Batting!BI7="*"),Batting!BH7,IF(Batting!BH7="dnb",0,IF(AND(Batting!BH7&lt;&gt;"",Batting!BI7=""),Batting!BH7-7,0)))</f>
        <v>12</v>
      </c>
      <c r="Q3">
        <f>IF(AND(Batting!BK7&gt;=0,Batting!BL7="*"),Batting!BK7,IF(Batting!BK7="dnb",0,IF(AND(Batting!BK7&lt;&gt;"",Batting!BL7=""),Batting!BK7-7,0)))</f>
        <v>41</v>
      </c>
      <c r="R3">
        <f>IF(AND(Batting!BN7&gt;=0,Batting!BO7="*"),Batting!BN7,IF(Batting!BN7="dnb",0,IF(AND(Batting!BN7&lt;&gt;"",Batting!BO7=""),Batting!BN7-7,0)))</f>
        <v>22</v>
      </c>
      <c r="S3">
        <f>IF(AND(Batting!BQ7&gt;=0,Batting!BR7="*"),Batting!BQ7,IF(Batting!BQ7="dnb",0,IF(AND(Batting!BQ7&lt;&gt;"",Batting!BR7=""),Batting!BQ7-7,0)))</f>
        <v>46</v>
      </c>
      <c r="T3">
        <f>IF(AND(Batting!BT7&gt;=0,Batting!BU7="*"),Batting!BT7,IF(Batting!BT7="dnb",0,IF(AND(Batting!BT7&lt;&gt;"",Batting!BU7=""),Batting!BT7-7,0)))</f>
        <v>-1</v>
      </c>
      <c r="U3">
        <f>IF(AND(Batting!BW7&gt;=0,Batting!BX7="*"),Batting!BW7,IF(Batting!BW7="dnb",0,IF(AND(Batting!BW7&lt;&gt;"",Batting!BX7=""),Batting!BW7-7,0)))</f>
        <v>11</v>
      </c>
      <c r="V3">
        <f>IF(AND(Batting!BZ7&gt;=0,Batting!CA7="*"),Batting!BZ7,IF(Batting!BZ7="dnb",0,IF(AND(Batting!BZ7&lt;&gt;"",Batting!CA7=""),Batting!BZ7-7,0)))</f>
        <v>69</v>
      </c>
      <c r="W3">
        <f>IF(AND(Batting!CC7&gt;=0,Batting!CD7="*"),Batting!CC7,IF(Batting!CC7="dnb",0,IF(AND(Batting!CC7&lt;&gt;"",Batting!CD7=""),Batting!CC7-7,0)))</f>
        <v>56</v>
      </c>
      <c r="X3">
        <f>IF(AND(Batting!CF7&gt;=0,Batting!CG7="*"),Batting!CF7,IF(Batting!CF7="dnb",0,IF(AND(Batting!CF7&lt;&gt;"",Batting!CG7=""),Batting!CF7-7,0)))</f>
        <v>22</v>
      </c>
      <c r="Y3">
        <f>IF(AND(Batting!CI7&gt;=0,Batting!CJ7="*"),Batting!CI7,IF(Batting!CI7="dnb",0,IF(AND(Batting!CI7&lt;&gt;"",Batting!CJ7=""),Batting!CI7-7,0)))</f>
        <v>65</v>
      </c>
      <c r="Z3">
        <f>IF(AND(Batting!CL7&gt;=0,Batting!CM7="*"),Batting!CL7,IF(Batting!CL7="dnb",0,IF(AND(Batting!CL7&lt;&gt;"",Batting!CM7=""),Batting!CL7-7,0)))</f>
        <v>19</v>
      </c>
      <c r="AA3">
        <f>IF(AND(Batting!CO7&gt;=0,Batting!CP7="*"),Batting!CO7,IF(Batting!CO7="dnb",0,IF(AND(Batting!CO7&lt;&gt;"",Batting!CP7=""),Batting!CO7-7,0)))</f>
        <v>0</v>
      </c>
      <c r="AB3">
        <f t="shared" ref="AB3:AB48" si="0">SUM(B3:AA3)</f>
        <v>646</v>
      </c>
      <c r="AC3">
        <f>VLOOKUP($A3,'Club Champion'!$C$4:$AB$51,26,FALSE)-AB3</f>
        <v>0</v>
      </c>
    </row>
    <row r="4" spans="1:29" x14ac:dyDescent="0.2">
      <c r="A4" t="str">
        <f>Batting!B8</f>
        <v>BALOCH, Ali</v>
      </c>
      <c r="B4">
        <f>IF(AND(Batting!R8&gt;=0,Batting!S8="*"),Batting!R8,IF(Batting!R8="dnb",0,IF(AND(Batting!R8&lt;&gt;"",Batting!S8=""),Batting!R8-7,0)))</f>
        <v>28</v>
      </c>
      <c r="C4">
        <f>IF(AND(Batting!U8&gt;=0,Batting!V8="*"),Batting!U8,IF(Batting!U8="dnb",0,IF(AND(Batting!U8&lt;&gt;"",Batting!V8=""),Batting!U8-7,0)))</f>
        <v>0</v>
      </c>
      <c r="D4">
        <f>IF(AND(Batting!X8&gt;=0,Batting!Y8="*"),Batting!X8,IF(Batting!X8="dnb",0,IF(AND(Batting!X8&lt;&gt;"",Batting!Y8=""),Batting!X8-7,0)))</f>
        <v>-7</v>
      </c>
      <c r="E4">
        <f>IF(AND(Batting!AA8&gt;=0,Batting!AB8="*"),Batting!AA8,IF(Batting!AA8="dnb",0,IF(AND(Batting!AA8&lt;&gt;"",Batting!AB8=""),Batting!AA8-7,0)))</f>
        <v>0</v>
      </c>
      <c r="F4">
        <f>IF(AND(Batting!AD8&gt;=0,Batting!AE8="*"),Batting!AD8,IF(Batting!AD8="dnb",0,IF(AND(Batting!AD8&lt;&gt;"",Batting!AE8=""),Batting!AD8-7,0)))</f>
        <v>0</v>
      </c>
      <c r="G4">
        <f>IF(AND(Batting!AG8&gt;=0,Batting!AH8="*"),Batting!AG8,IF(Batting!AG8="dnb",0,IF(AND(Batting!AG8&lt;&gt;"",Batting!AH8=""),Batting!AG8-7,0)))</f>
        <v>0</v>
      </c>
      <c r="H4">
        <f>IF(AND(Batting!AJ8&gt;=0,Batting!AK8="*"),Batting!AJ8,IF(Batting!AJ8="dnb",0,IF(AND(Batting!AJ8&lt;&gt;"",Batting!AK8=""),Batting!AJ8-7,0)))</f>
        <v>0</v>
      </c>
      <c r="I4">
        <f>IF(AND(Batting!AM8&gt;=0,Batting!AN8="*"),Batting!AM8,IF(Batting!AM8="dnb",0,IF(AND(Batting!AM8&lt;&gt;"",Batting!AN8=""),Batting!AM8-7,0)))</f>
        <v>0</v>
      </c>
      <c r="J4">
        <f>IF(AND(Batting!AP8&gt;=0,Batting!AQ8="*"),Batting!AP8,IF(Batting!AP8="dnb",0,IF(AND(Batting!AP8&lt;&gt;"",Batting!AQ8=""),Batting!AP8-7,0)))</f>
        <v>0</v>
      </c>
      <c r="K4">
        <f>IF(AND(Batting!AS8&gt;=0,Batting!AT8="*"),Batting!AS8,IF(Batting!AS8="dnb",0,IF(AND(Batting!AS8&lt;&gt;"",Batting!AT8=""),Batting!AS8-7,0)))</f>
        <v>7</v>
      </c>
      <c r="L4">
        <f>IF(AND(Batting!AV8&gt;=0,Batting!AW8="*"),Batting!AV8,IF(Batting!AV8="dnb",0,IF(AND(Batting!AV8&lt;&gt;"",Batting!AW8=""),Batting!AV8-7,0)))</f>
        <v>0</v>
      </c>
      <c r="M4">
        <f>IF(AND(Batting!AY8&gt;=0,Batting!AZ8="*"),Batting!AY8,IF(Batting!AY8="dnb",0,IF(AND(Batting!AY8&lt;&gt;"",Batting!AZ8=""),Batting!AY8-7,0)))</f>
        <v>0</v>
      </c>
      <c r="N4">
        <f>IF(AND(Batting!BB8&gt;=0,Batting!BC8="*"),Batting!BB8,IF(Batting!BB8="dnb",0,IF(AND(Batting!BB8&lt;&gt;"",Batting!BC8=""),Batting!BB8-7,0)))</f>
        <v>9</v>
      </c>
      <c r="O4">
        <f>IF(AND(Batting!BE8&gt;=0,Batting!BF8="*"),Batting!BE8,IF(Batting!BE8="dnb",0,IF(AND(Batting!BE8&lt;&gt;"",Batting!BF8=""),Batting!BE8-7,0)))</f>
        <v>0</v>
      </c>
      <c r="P4">
        <f>IF(AND(Batting!BH8&gt;=0,Batting!BI8="*"),Batting!BH8,IF(Batting!BH8="dnb",0,IF(AND(Batting!BH8&lt;&gt;"",Batting!BI8=""),Batting!BH8-7,0)))</f>
        <v>10</v>
      </c>
      <c r="Q4">
        <f>IF(AND(Batting!BK8&gt;=0,Batting!BL8="*"),Batting!BK8,IF(Batting!BK8="dnb",0,IF(AND(Batting!BK8&lt;&gt;"",Batting!BL8=""),Batting!BK8-7,0)))</f>
        <v>-2</v>
      </c>
      <c r="R4">
        <f>IF(AND(Batting!BN8&gt;=0,Batting!BO8="*"),Batting!BN8,IF(Batting!BN8="dnb",0,IF(AND(Batting!BN8&lt;&gt;"",Batting!BO8=""),Batting!BN8-7,0)))</f>
        <v>13</v>
      </c>
      <c r="S4">
        <f>IF(AND(Batting!BQ8&gt;=0,Batting!BR8="*"),Batting!BQ8,IF(Batting!BQ8="dnb",0,IF(AND(Batting!BQ8&lt;&gt;"",Batting!BR8=""),Batting!BQ8-7,0)))</f>
        <v>43</v>
      </c>
      <c r="T4">
        <f>IF(AND(Batting!BT8&gt;=0,Batting!BU8="*"),Batting!BT8,IF(Batting!BT8="dnb",0,IF(AND(Batting!BT8&lt;&gt;"",Batting!BU8=""),Batting!BT8-7,0)))</f>
        <v>13</v>
      </c>
      <c r="U4">
        <f>IF(AND(Batting!BW8&gt;=0,Batting!BX8="*"),Batting!BW8,IF(Batting!BW8="dnb",0,IF(AND(Batting!BW8&lt;&gt;"",Batting!BX8=""),Batting!BW8-7,0)))</f>
        <v>11</v>
      </c>
      <c r="V4">
        <f>IF(AND(Batting!BZ8&gt;=0,Batting!CA8="*"),Batting!BZ8,IF(Batting!BZ8="dnb",0,IF(AND(Batting!BZ8&lt;&gt;"",Batting!CA8=""),Batting!BZ8-7,0)))</f>
        <v>96</v>
      </c>
      <c r="W4">
        <f>IF(AND(Batting!CC8&gt;=0,Batting!CD8="*"),Batting!CC8,IF(Batting!CC8="dnb",0,IF(AND(Batting!CC8&lt;&gt;"",Batting!CD8=""),Batting!CC8-7,0)))</f>
        <v>0</v>
      </c>
      <c r="X4">
        <f>IF(AND(Batting!CF8&gt;=0,Batting!CG8="*"),Batting!CF8,IF(Batting!CF8="dnb",0,IF(AND(Batting!CF8&lt;&gt;"",Batting!CG8=""),Batting!CF8-7,0)))</f>
        <v>16</v>
      </c>
      <c r="Y4">
        <f>IF(AND(Batting!CI8&gt;=0,Batting!CJ8="*"),Batting!CI8,IF(Batting!CI8="dnb",0,IF(AND(Batting!CI8&lt;&gt;"",Batting!CJ8=""),Batting!CI8-7,0)))</f>
        <v>93</v>
      </c>
      <c r="Z4">
        <f>IF(AND(Batting!CL8&gt;=0,Batting!CM8="*"),Batting!CL8,IF(Batting!CL8="dnb",0,IF(AND(Batting!CL8&lt;&gt;"",Batting!CM8=""),Batting!CL8-7,0)))</f>
        <v>32</v>
      </c>
      <c r="AA4">
        <f>IF(AND(Batting!CO8&gt;=0,Batting!CP8="*"),Batting!CO8,IF(Batting!CO8="dnb",0,IF(AND(Batting!CO8&lt;&gt;"",Batting!CP8=""),Batting!CO8-7,0)))</f>
        <v>0</v>
      </c>
      <c r="AB4">
        <f t="shared" si="0"/>
        <v>362</v>
      </c>
      <c r="AC4">
        <f>VLOOKUP($A4,'Club Champion'!$C$4:$AB$51,26,FALSE)-AB4</f>
        <v>0</v>
      </c>
    </row>
    <row r="5" spans="1:29" x14ac:dyDescent="0.2">
      <c r="A5" t="str">
        <f>Batting!B9</f>
        <v>PRICE, Richard</v>
      </c>
      <c r="B5">
        <f>IF(AND(Batting!R9&gt;=0,Batting!S9="*"),Batting!R9,IF(Batting!R9="dnb",0,IF(AND(Batting!R9&lt;&gt;"",Batting!S9=""),Batting!R9-7,0)))</f>
        <v>98</v>
      </c>
      <c r="C5">
        <f>IF(AND(Batting!U9&gt;=0,Batting!V9="*"),Batting!U9,IF(Batting!U9="dnb",0,IF(AND(Batting!U9&lt;&gt;"",Batting!V9=""),Batting!U9-7,0)))</f>
        <v>0</v>
      </c>
      <c r="D5">
        <f>IF(AND(Batting!X9&gt;=0,Batting!Y9="*"),Batting!X9,IF(Batting!X9="dnb",0,IF(AND(Batting!X9&lt;&gt;"",Batting!Y9=""),Batting!X9-7,0)))</f>
        <v>1</v>
      </c>
      <c r="E5">
        <f>IF(AND(Batting!AA9&gt;=0,Batting!AB9="*"),Batting!AA9,IF(Batting!AA9="dnb",0,IF(AND(Batting!AA9&lt;&gt;"",Batting!AB9=""),Batting!AA9-7,0)))</f>
        <v>0</v>
      </c>
      <c r="F5">
        <f>IF(AND(Batting!AD9&gt;=0,Batting!AE9="*"),Batting!AD9,IF(Batting!AD9="dnb",0,IF(AND(Batting!AD9&lt;&gt;"",Batting!AE9=""),Batting!AD9-7,0)))</f>
        <v>9</v>
      </c>
      <c r="G5">
        <f>IF(AND(Batting!AG9&gt;=0,Batting!AH9="*"),Batting!AG9,IF(Batting!AG9="dnb",0,IF(AND(Batting!AG9&lt;&gt;"",Batting!AH9=""),Batting!AG9-7,0)))</f>
        <v>-3</v>
      </c>
      <c r="H5">
        <f>IF(AND(Batting!AJ9&gt;=0,Batting!AK9="*"),Batting!AJ9,IF(Batting!AJ9="dnb",0,IF(AND(Batting!AJ9&lt;&gt;"",Batting!AK9=""),Batting!AJ9-7,0)))</f>
        <v>0</v>
      </c>
      <c r="I5">
        <f>IF(AND(Batting!AM9&gt;=0,Batting!AN9="*"),Batting!AM9,IF(Batting!AM9="dnb",0,IF(AND(Batting!AM9&lt;&gt;"",Batting!AN9=""),Batting!AM9-7,0)))</f>
        <v>0</v>
      </c>
      <c r="J5">
        <f>IF(AND(Batting!AP9&gt;=0,Batting!AQ9="*"),Batting!AP9,IF(Batting!AP9="dnb",0,IF(AND(Batting!AP9&lt;&gt;"",Batting!AQ9=""),Batting!AP9-7,0)))</f>
        <v>15</v>
      </c>
      <c r="K5">
        <f>IF(AND(Batting!AS9&gt;=0,Batting!AT9="*"),Batting!AS9,IF(Batting!AS9="dnb",0,IF(AND(Batting!AS9&lt;&gt;"",Batting!AT9=""),Batting!AS9-7,0)))</f>
        <v>0</v>
      </c>
      <c r="L5">
        <f>IF(AND(Batting!AV9&gt;=0,Batting!AW9="*"),Batting!AV9,IF(Batting!AV9="dnb",0,IF(AND(Batting!AV9&lt;&gt;"",Batting!AW9=""),Batting!AV9-7,0)))</f>
        <v>0</v>
      </c>
      <c r="M5">
        <f>IF(AND(Batting!AY9&gt;=0,Batting!AZ9="*"),Batting!AY9,IF(Batting!AY9="dnb",0,IF(AND(Batting!AY9&lt;&gt;"",Batting!AZ9=""),Batting!AY9-7,0)))</f>
        <v>0</v>
      </c>
      <c r="N5">
        <f>IF(AND(Batting!BB9&gt;=0,Batting!BC9="*"),Batting!BB9,IF(Batting!BB9="dnb",0,IF(AND(Batting!BB9&lt;&gt;"",Batting!BC9=""),Batting!BB9-7,0)))</f>
        <v>-5</v>
      </c>
      <c r="O5">
        <f>IF(AND(Batting!BE9&gt;=0,Batting!BF9="*"),Batting!BE9,IF(Batting!BE9="dnb",0,IF(AND(Batting!BE9&lt;&gt;"",Batting!BF9=""),Batting!BE9-7,0)))</f>
        <v>0</v>
      </c>
      <c r="P5">
        <f>IF(AND(Batting!BH9&gt;=0,Batting!BI9="*"),Batting!BH9,IF(Batting!BH9="dnb",0,IF(AND(Batting!BH9&lt;&gt;"",Batting!BI9=""),Batting!BH9-7,0)))</f>
        <v>46</v>
      </c>
      <c r="Q5">
        <f>IF(AND(Batting!BK9&gt;=0,Batting!BL9="*"),Batting!BK9,IF(Batting!BK9="dnb",0,IF(AND(Batting!BK9&lt;&gt;"",Batting!BL9=""),Batting!BK9-7,0)))</f>
        <v>18</v>
      </c>
      <c r="R5">
        <f>IF(AND(Batting!BN9&gt;=0,Batting!BO9="*"),Batting!BN9,IF(Batting!BN9="dnb",0,IF(AND(Batting!BN9&lt;&gt;"",Batting!BO9=""),Batting!BN9-7,0)))</f>
        <v>-7</v>
      </c>
      <c r="S5">
        <f>IF(AND(Batting!BQ9&gt;=0,Batting!BR9="*"),Batting!BQ9,IF(Batting!BQ9="dnb",0,IF(AND(Batting!BQ9&lt;&gt;"",Batting!BR9=""),Batting!BQ9-7,0)))</f>
        <v>0</v>
      </c>
      <c r="T5">
        <f>IF(AND(Batting!BT9&gt;=0,Batting!BU9="*"),Batting!BT9,IF(Batting!BT9="dnb",0,IF(AND(Batting!BT9&lt;&gt;"",Batting!BU9=""),Batting!BT9-7,0)))</f>
        <v>-7</v>
      </c>
      <c r="U5">
        <f>IF(AND(Batting!BW9&gt;=0,Batting!BX9="*"),Batting!BW9,IF(Batting!BW9="dnb",0,IF(AND(Batting!BW9&lt;&gt;"",Batting!BX9=""),Batting!BW9-7,0)))</f>
        <v>-1</v>
      </c>
      <c r="V5">
        <f>IF(AND(Batting!BZ9&gt;=0,Batting!CA9="*"),Batting!BZ9,IF(Batting!BZ9="dnb",0,IF(AND(Batting!BZ9&lt;&gt;"",Batting!CA9=""),Batting!BZ9-7,0)))</f>
        <v>0</v>
      </c>
      <c r="W5">
        <f>IF(AND(Batting!CC9&gt;=0,Batting!CD9="*"),Batting!CC9,IF(Batting!CC9="dnb",0,IF(AND(Batting!CC9&lt;&gt;"",Batting!CD9=""),Batting!CC9-7,0)))</f>
        <v>0</v>
      </c>
      <c r="X5">
        <f>IF(AND(Batting!CF9&gt;=0,Batting!CG9="*"),Batting!CF9,IF(Batting!CF9="dnb",0,IF(AND(Batting!CF9&lt;&gt;"",Batting!CG9=""),Batting!CF9-7,0)))</f>
        <v>0</v>
      </c>
      <c r="Y5">
        <f>IF(AND(Batting!CI9&gt;=0,Batting!CJ9="*"),Batting!CI9,IF(Batting!CI9="dnb",0,IF(AND(Batting!CI9&lt;&gt;"",Batting!CJ9=""),Batting!CI9-7,0)))</f>
        <v>0</v>
      </c>
      <c r="Z5">
        <f>IF(AND(Batting!CL9&gt;=0,Batting!CM9="*"),Batting!CL9,IF(Batting!CL9="dnb",0,IF(AND(Batting!CL9&lt;&gt;"",Batting!CM9=""),Batting!CL9-7,0)))</f>
        <v>53</v>
      </c>
      <c r="AA5">
        <f>IF(AND(Batting!CO9&gt;=0,Batting!CP9="*"),Batting!CO9,IF(Batting!CO9="dnb",0,IF(AND(Batting!CO9&lt;&gt;"",Batting!CP9=""),Batting!CO9-7,0)))</f>
        <v>0</v>
      </c>
      <c r="AB5">
        <f t="shared" si="0"/>
        <v>217</v>
      </c>
      <c r="AC5">
        <f>VLOOKUP($A5,'Club Champion'!$C$4:$AB$51,26,FALSE)-AB5</f>
        <v>0</v>
      </c>
    </row>
    <row r="6" spans="1:29" x14ac:dyDescent="0.2">
      <c r="A6" t="str">
        <f>Batting!B10</f>
        <v>THACKER, Nilesh</v>
      </c>
      <c r="B6">
        <f>IF(AND(Batting!R10&gt;=0,Batting!S10="*"),Batting!R10,IF(Batting!R10="dnb",0,IF(AND(Batting!R10&lt;&gt;"",Batting!S10=""),Batting!R10-7,0)))</f>
        <v>0</v>
      </c>
      <c r="C6">
        <f>IF(AND(Batting!U10&gt;=0,Batting!V10="*"),Batting!U10,IF(Batting!U10="dnb",0,IF(AND(Batting!U10&lt;&gt;"",Batting!V10=""),Batting!U10-7,0)))</f>
        <v>8</v>
      </c>
      <c r="D6">
        <f>IF(AND(Batting!X10&gt;=0,Batting!Y10="*"),Batting!X10,IF(Batting!X10="dnb",0,IF(AND(Batting!X10&lt;&gt;"",Batting!Y10=""),Batting!X10-7,0)))</f>
        <v>0</v>
      </c>
      <c r="E6">
        <f>IF(AND(Batting!AA10&gt;=0,Batting!AB10="*"),Batting!AA10,IF(Batting!AA10="dnb",0,IF(AND(Batting!AA10&lt;&gt;"",Batting!AB10=""),Batting!AA10-7,0)))</f>
        <v>0</v>
      </c>
      <c r="F6">
        <f>IF(AND(Batting!AD10&gt;=0,Batting!AE10="*"),Batting!AD10,IF(Batting!AD10="dnb",0,IF(AND(Batting!AD10&lt;&gt;"",Batting!AE10=""),Batting!AD10-7,0)))</f>
        <v>2</v>
      </c>
      <c r="G6">
        <f>IF(AND(Batting!AG10&gt;=0,Batting!AH10="*"),Batting!AG10,IF(Batting!AG10="dnb",0,IF(AND(Batting!AG10&lt;&gt;"",Batting!AH10=""),Batting!AG10-7,0)))</f>
        <v>0</v>
      </c>
      <c r="H6">
        <f>IF(AND(Batting!AJ10&gt;=0,Batting!AK10="*"),Batting!AJ10,IF(Batting!AJ10="dnb",0,IF(AND(Batting!AJ10&lt;&gt;"",Batting!AK10=""),Batting!AJ10-7,0)))</f>
        <v>32</v>
      </c>
      <c r="I6">
        <f>IF(AND(Batting!AM10&gt;=0,Batting!AN10="*"),Batting!AM10,IF(Batting!AM10="dnb",0,IF(AND(Batting!AM10&lt;&gt;"",Batting!AN10=""),Batting!AM10-7,0)))</f>
        <v>16</v>
      </c>
      <c r="J6">
        <f>IF(AND(Batting!AP10&gt;=0,Batting!AQ10="*"),Batting!AP10,IF(Batting!AP10="dnb",0,IF(AND(Batting!AP10&lt;&gt;"",Batting!AQ10=""),Batting!AP10-7,0)))</f>
        <v>0</v>
      </c>
      <c r="K6">
        <f>IF(AND(Batting!AS10&gt;=0,Batting!AT10="*"),Batting!AS10,IF(Batting!AS10="dnb",0,IF(AND(Batting!AS10&lt;&gt;"",Batting!AT10=""),Batting!AS10-7,0)))</f>
        <v>-5</v>
      </c>
      <c r="L6">
        <f>IF(AND(Batting!AV10&gt;=0,Batting!AW10="*"),Batting!AV10,IF(Batting!AV10="dnb",0,IF(AND(Batting!AV10&lt;&gt;"",Batting!AW10=""),Batting!AV10-7,0)))</f>
        <v>-5</v>
      </c>
      <c r="M6">
        <f>IF(AND(Batting!AY10&gt;=0,Batting!AZ10="*"),Batting!AY10,IF(Batting!AY10="dnb",0,IF(AND(Batting!AY10&lt;&gt;"",Batting!AZ10=""),Batting!AY10-7,0)))</f>
        <v>17</v>
      </c>
      <c r="N6">
        <f>IF(AND(Batting!BB10&gt;=0,Batting!BC10="*"),Batting!BB10,IF(Batting!BB10="dnb",0,IF(AND(Batting!BB10&lt;&gt;"",Batting!BC10=""),Batting!BB10-7,0)))</f>
        <v>40</v>
      </c>
      <c r="O6">
        <f>IF(AND(Batting!BE10&gt;=0,Batting!BF10="*"),Batting!BE10,IF(Batting!BE10="dnb",0,IF(AND(Batting!BE10&lt;&gt;"",Batting!BF10=""),Batting!BE10-7,0)))</f>
        <v>0</v>
      </c>
      <c r="P6">
        <f>IF(AND(Batting!BH10&gt;=0,Batting!BI10="*"),Batting!BH10,IF(Batting!BH10="dnb",0,IF(AND(Batting!BH10&lt;&gt;"",Batting!BI10=""),Batting!BH10-7,0)))</f>
        <v>0</v>
      </c>
      <c r="Q6">
        <f>IF(AND(Batting!BK10&gt;=0,Batting!BL10="*"),Batting!BK10,IF(Batting!BK10="dnb",0,IF(AND(Batting!BK10&lt;&gt;"",Batting!BL10=""),Batting!BK10-7,0)))</f>
        <v>0</v>
      </c>
      <c r="R6">
        <f>IF(AND(Batting!BN10&gt;=0,Batting!BO10="*"),Batting!BN10,IF(Batting!BN10="dnb",0,IF(AND(Batting!BN10&lt;&gt;"",Batting!BO10=""),Batting!BN10-7,0)))</f>
        <v>42</v>
      </c>
      <c r="S6">
        <f>IF(AND(Batting!BQ10&gt;=0,Batting!BR10="*"),Batting!BQ10,IF(Batting!BQ10="dnb",0,IF(AND(Batting!BQ10&lt;&gt;"",Batting!BR10=""),Batting!BQ10-7,0)))</f>
        <v>0</v>
      </c>
      <c r="T6">
        <f>IF(AND(Batting!BT10&gt;=0,Batting!BU10="*"),Batting!BT10,IF(Batting!BT10="dnb",0,IF(AND(Batting!BT10&lt;&gt;"",Batting!BU10=""),Batting!BT10-7,0)))</f>
        <v>50</v>
      </c>
      <c r="U6">
        <f>IF(AND(Batting!BW10&gt;=0,Batting!BX10="*"),Batting!BW10,IF(Batting!BW10="dnb",0,IF(AND(Batting!BW10&lt;&gt;"",Batting!BX10=""),Batting!BW10-7,0)))</f>
        <v>-3</v>
      </c>
      <c r="V6">
        <f>IF(AND(Batting!BZ10&gt;=0,Batting!CA10="*"),Batting!BZ10,IF(Batting!BZ10="dnb",0,IF(AND(Batting!BZ10&lt;&gt;"",Batting!CA10=""),Batting!BZ10-7,0)))</f>
        <v>0</v>
      </c>
      <c r="W6">
        <f>IF(AND(Batting!CC10&gt;=0,Batting!CD10="*"),Batting!CC10,IF(Batting!CC10="dnb",0,IF(AND(Batting!CC10&lt;&gt;"",Batting!CD10=""),Batting!CC10-7,0)))</f>
        <v>46</v>
      </c>
      <c r="X6">
        <f>IF(AND(Batting!CF10&gt;=0,Batting!CG10="*"),Batting!CF10,IF(Batting!CF10="dnb",0,IF(AND(Batting!CF10&lt;&gt;"",Batting!CG10=""),Batting!CF10-7,0)))</f>
        <v>41</v>
      </c>
      <c r="Y6">
        <f>IF(AND(Batting!CI10&gt;=0,Batting!CJ10="*"),Batting!CI10,IF(Batting!CI10="dnb",0,IF(AND(Batting!CI10&lt;&gt;"",Batting!CJ10=""),Batting!CI10-7,0)))</f>
        <v>0</v>
      </c>
      <c r="Z6">
        <f>IF(AND(Batting!CL10&gt;=0,Batting!CM10="*"),Batting!CL10,IF(Batting!CL10="dnb",0,IF(AND(Batting!CL10&lt;&gt;"",Batting!CM10=""),Batting!CL10-7,0)))</f>
        <v>0</v>
      </c>
      <c r="AA6">
        <f>IF(AND(Batting!CO10&gt;=0,Batting!CP10="*"),Batting!CO10,IF(Batting!CO10="dnb",0,IF(AND(Batting!CO10&lt;&gt;"",Batting!CP10=""),Batting!CO10-7,0)))</f>
        <v>0</v>
      </c>
      <c r="AB6">
        <f t="shared" si="0"/>
        <v>281</v>
      </c>
      <c r="AC6">
        <f>VLOOKUP($A6,'Club Champion'!$C$4:$AB$51,26,FALSE)-AB6</f>
        <v>0</v>
      </c>
    </row>
    <row r="7" spans="1:29" x14ac:dyDescent="0.2">
      <c r="A7" t="str">
        <f>Batting!B11</f>
        <v>KAPOOR, Chandon</v>
      </c>
      <c r="B7">
        <f>IF(AND(Batting!R11&gt;=0,Batting!S11="*"),Batting!R11,IF(Batting!R11="dnb",0,IF(AND(Batting!R11&lt;&gt;"",Batting!S11=""),Batting!R11-7,0)))</f>
        <v>0</v>
      </c>
      <c r="C7">
        <f>IF(AND(Batting!U11&gt;=0,Batting!V11="*"),Batting!U11,IF(Batting!U11="dnb",0,IF(AND(Batting!U11&lt;&gt;"",Batting!V11=""),Batting!U11-7,0)))</f>
        <v>0</v>
      </c>
      <c r="D7">
        <f>IF(AND(Batting!X11&gt;=0,Batting!Y11="*"),Batting!X11,IF(Batting!X11="dnb",0,IF(AND(Batting!X11&lt;&gt;"",Batting!Y11=""),Batting!X11-7,0)))</f>
        <v>-6</v>
      </c>
      <c r="E7">
        <f>IF(AND(Batting!AA11&gt;=0,Batting!AB11="*"),Batting!AA11,IF(Batting!AA11="dnb",0,IF(AND(Batting!AA11&lt;&gt;"",Batting!AB11=""),Batting!AA11-7,0)))</f>
        <v>0</v>
      </c>
      <c r="F7">
        <f>IF(AND(Batting!AD11&gt;=0,Batting!AE11="*"),Batting!AD11,IF(Batting!AD11="dnb",0,IF(AND(Batting!AD11&lt;&gt;"",Batting!AE11=""),Batting!AD11-7,0)))</f>
        <v>0</v>
      </c>
      <c r="G7">
        <f>IF(AND(Batting!AG11&gt;=0,Batting!AH11="*"),Batting!AG11,IF(Batting!AG11="dnb",0,IF(AND(Batting!AG11&lt;&gt;"",Batting!AH11=""),Batting!AG11-7,0)))</f>
        <v>0</v>
      </c>
      <c r="H7">
        <f>IF(AND(Batting!AJ11&gt;=0,Batting!AK11="*"),Batting!AJ11,IF(Batting!AJ11="dnb",0,IF(AND(Batting!AJ11&lt;&gt;"",Batting!AK11=""),Batting!AJ11-7,0)))</f>
        <v>0</v>
      </c>
      <c r="I7">
        <f>IF(AND(Batting!AM11&gt;=0,Batting!AN11="*"),Batting!AM11,IF(Batting!AM11="dnb",0,IF(AND(Batting!AM11&lt;&gt;"",Batting!AN11=""),Batting!AM11-7,0)))</f>
        <v>3</v>
      </c>
      <c r="J7">
        <f>IF(AND(Batting!AP11&gt;=0,Batting!AQ11="*"),Batting!AP11,IF(Batting!AP11="dnb",0,IF(AND(Batting!AP11&lt;&gt;"",Batting!AQ11=""),Batting!AP11-7,0)))</f>
        <v>-3</v>
      </c>
      <c r="K7">
        <f>IF(AND(Batting!AS11&gt;=0,Batting!AT11="*"),Batting!AS11,IF(Batting!AS11="dnb",0,IF(AND(Batting!AS11&lt;&gt;"",Batting!AT11=""),Batting!AS11-7,0)))</f>
        <v>10</v>
      </c>
      <c r="L7">
        <f>IF(AND(Batting!AV11&gt;=0,Batting!AW11="*"),Batting!AV11,IF(Batting!AV11="dnb",0,IF(AND(Batting!AV11&lt;&gt;"",Batting!AW11=""),Batting!AV11-7,0)))</f>
        <v>0</v>
      </c>
      <c r="M7">
        <f>IF(AND(Batting!AY11&gt;=0,Batting!AZ11="*"),Batting!AY11,IF(Batting!AY11="dnb",0,IF(AND(Batting!AY11&lt;&gt;"",Batting!AZ11=""),Batting!AY11-7,0)))</f>
        <v>0</v>
      </c>
      <c r="N7">
        <f>IF(AND(Batting!BB11&gt;=0,Batting!BC11="*"),Batting!BB11,IF(Batting!BB11="dnb",0,IF(AND(Batting!BB11&lt;&gt;"",Batting!BC11=""),Batting!BB11-7,0)))</f>
        <v>5</v>
      </c>
      <c r="O7">
        <f>IF(AND(Batting!BE11&gt;=0,Batting!BF11="*"),Batting!BE11,IF(Batting!BE11="dnb",0,IF(AND(Batting!BE11&lt;&gt;"",Batting!BF11=""),Batting!BE11-7,0)))</f>
        <v>0</v>
      </c>
      <c r="P7">
        <f>IF(AND(Batting!BH11&gt;=0,Batting!BI11="*"),Batting!BH11,IF(Batting!BH11="dnb",0,IF(AND(Batting!BH11&lt;&gt;"",Batting!BI11=""),Batting!BH11-7,0)))</f>
        <v>0</v>
      </c>
      <c r="Q7">
        <f>IF(AND(Batting!BK11&gt;=0,Batting!BL11="*"),Batting!BK11,IF(Batting!BK11="dnb",0,IF(AND(Batting!BK11&lt;&gt;"",Batting!BL11=""),Batting!BK11-7,0)))</f>
        <v>0</v>
      </c>
      <c r="R7">
        <f>IF(AND(Batting!BN11&gt;=0,Batting!BO11="*"),Batting!BN11,IF(Batting!BN11="dnb",0,IF(AND(Batting!BN11&lt;&gt;"",Batting!BO11=""),Batting!BN11-7,0)))</f>
        <v>0</v>
      </c>
      <c r="S7">
        <f>IF(AND(Batting!BQ11&gt;=0,Batting!BR11="*"),Batting!BQ11,IF(Batting!BQ11="dnb",0,IF(AND(Batting!BQ11&lt;&gt;"",Batting!BR11=""),Batting!BQ11-7,0)))</f>
        <v>0</v>
      </c>
      <c r="T7">
        <f>IF(AND(Batting!BT11&gt;=0,Batting!BU11="*"),Batting!BT11,IF(Batting!BT11="dnb",0,IF(AND(Batting!BT11&lt;&gt;"",Batting!BU11=""),Batting!BT11-7,0)))</f>
        <v>63</v>
      </c>
      <c r="U7">
        <f>IF(AND(Batting!BW11&gt;=0,Batting!BX11="*"),Batting!BW11,IF(Batting!BW11="dnb",0,IF(AND(Batting!BW11&lt;&gt;"",Batting!BX11=""),Batting!BW11-7,0)))</f>
        <v>0</v>
      </c>
      <c r="V7">
        <f>IF(AND(Batting!BZ11&gt;=0,Batting!CA11="*"),Batting!BZ11,IF(Batting!BZ11="dnb",0,IF(AND(Batting!BZ11&lt;&gt;"",Batting!CA11=""),Batting!BZ11-7,0)))</f>
        <v>0</v>
      </c>
      <c r="W7">
        <f>IF(AND(Batting!CC11&gt;=0,Batting!CD11="*"),Batting!CC11,IF(Batting!CC11="dnb",0,IF(AND(Batting!CC11&lt;&gt;"",Batting!CD11=""),Batting!CC11-7,0)))</f>
        <v>0</v>
      </c>
      <c r="X7">
        <f>IF(AND(Batting!CF11&gt;=0,Batting!CG11="*"),Batting!CF11,IF(Batting!CF11="dnb",0,IF(AND(Batting!CF11&lt;&gt;"",Batting!CG11=""),Batting!CF11-7,0)))</f>
        <v>0</v>
      </c>
      <c r="Y7">
        <f>IF(AND(Batting!CI11&gt;=0,Batting!CJ11="*"),Batting!CI11,IF(Batting!CI11="dnb",0,IF(AND(Batting!CI11&lt;&gt;"",Batting!CJ11=""),Batting!CI11-7,0)))</f>
        <v>7</v>
      </c>
      <c r="Z7">
        <f>IF(AND(Batting!CL11&gt;=0,Batting!CM11="*"),Batting!CL11,IF(Batting!CL11="dnb",0,IF(AND(Batting!CL11&lt;&gt;"",Batting!CM11=""),Batting!CL11-7,0)))</f>
        <v>0</v>
      </c>
      <c r="AA7">
        <f>IF(AND(Batting!CO11&gt;=0,Batting!CP11="*"),Batting!CO11,IF(Batting!CO11="dnb",0,IF(AND(Batting!CO11&lt;&gt;"",Batting!CP11=""),Batting!CO11-7,0)))</f>
        <v>0</v>
      </c>
      <c r="AB7">
        <f t="shared" si="0"/>
        <v>79</v>
      </c>
      <c r="AC7">
        <f>VLOOKUP($A7,'Club Champion'!$C$4:$AB$51,26,FALSE)-AB7</f>
        <v>0</v>
      </c>
    </row>
    <row r="8" spans="1:29" x14ac:dyDescent="0.2">
      <c r="A8" t="str">
        <f>Batting!B12</f>
        <v>McQUIN, James</v>
      </c>
      <c r="B8">
        <f>IF(AND(Batting!R12&gt;=0,Batting!S12="*"),Batting!R12,IF(Batting!R12="dnb",0,IF(AND(Batting!R12&lt;&gt;"",Batting!S12=""),Batting!R12-7,0)))</f>
        <v>37</v>
      </c>
      <c r="C8">
        <f>IF(AND(Batting!U12&gt;=0,Batting!V12="*"),Batting!U12,IF(Batting!U12="dnb",0,IF(AND(Batting!U12&lt;&gt;"",Batting!V12=""),Batting!U12-7,0)))</f>
        <v>0</v>
      </c>
      <c r="D8">
        <f>IF(AND(Batting!X12&gt;=0,Batting!Y12="*"),Batting!X12,IF(Batting!X12="dnb",0,IF(AND(Batting!X12&lt;&gt;"",Batting!Y12=""),Batting!X12-7,0)))</f>
        <v>0</v>
      </c>
      <c r="E8">
        <f>IF(AND(Batting!AA12&gt;=0,Batting!AB12="*"),Batting!AA12,IF(Batting!AA12="dnb",0,IF(AND(Batting!AA12&lt;&gt;"",Batting!AB12=""),Batting!AA12-7,0)))</f>
        <v>0</v>
      </c>
      <c r="F8">
        <f>IF(AND(Batting!AD12&gt;=0,Batting!AE12="*"),Batting!AD12,IF(Batting!AD12="dnb",0,IF(AND(Batting!AD12&lt;&gt;"",Batting!AE12=""),Batting!AD12-7,0)))</f>
        <v>0</v>
      </c>
      <c r="G8">
        <f>IF(AND(Batting!AG12&gt;=0,Batting!AH12="*"),Batting!AG12,IF(Batting!AG12="dnb",0,IF(AND(Batting!AG12&lt;&gt;"",Batting!AH12=""),Batting!AG12-7,0)))</f>
        <v>0</v>
      </c>
      <c r="H8">
        <f>IF(AND(Batting!AJ12&gt;=0,Batting!AK12="*"),Batting!AJ12,IF(Batting!AJ12="dnb",0,IF(AND(Batting!AJ12&lt;&gt;"",Batting!AK12=""),Batting!AJ12-7,0)))</f>
        <v>0</v>
      </c>
      <c r="I8">
        <f>IF(AND(Batting!AM12&gt;=0,Batting!AN12="*"),Batting!AM12,IF(Batting!AM12="dnb",0,IF(AND(Batting!AM12&lt;&gt;"",Batting!AN12=""),Batting!AM12-7,0)))</f>
        <v>0</v>
      </c>
      <c r="J8">
        <f>IF(AND(Batting!AP12&gt;=0,Batting!AQ12="*"),Batting!AP12,IF(Batting!AP12="dnb",0,IF(AND(Batting!AP12&lt;&gt;"",Batting!AQ12=""),Batting!AP12-7,0)))</f>
        <v>-6</v>
      </c>
      <c r="K8">
        <f>IF(AND(Batting!AS12&gt;=0,Batting!AT12="*"),Batting!AS12,IF(Batting!AS12="dnb",0,IF(AND(Batting!AS12&lt;&gt;"",Batting!AT12=""),Batting!AS12-7,0)))</f>
        <v>0</v>
      </c>
      <c r="L8">
        <f>IF(AND(Batting!AV12&gt;=0,Batting!AW12="*"),Batting!AV12,IF(Batting!AV12="dnb",0,IF(AND(Batting!AV12&lt;&gt;"",Batting!AW12=""),Batting!AV12-7,0)))</f>
        <v>19</v>
      </c>
      <c r="M8">
        <f>IF(AND(Batting!AY12&gt;=0,Batting!AZ12="*"),Batting!AY12,IF(Batting!AY12="dnb",0,IF(AND(Batting!AY12&lt;&gt;"",Batting!AZ12=""),Batting!AY12-7,0)))</f>
        <v>0</v>
      </c>
      <c r="N8">
        <f>IF(AND(Batting!BB12&gt;=0,Batting!BC12="*"),Batting!BB12,IF(Batting!BB12="dnb",0,IF(AND(Batting!BB12&lt;&gt;"",Batting!BC12=""),Batting!BB12-7,0)))</f>
        <v>1</v>
      </c>
      <c r="O8">
        <f>IF(AND(Batting!BE12&gt;=0,Batting!BF12="*"),Batting!BE12,IF(Batting!BE12="dnb",0,IF(AND(Batting!BE12&lt;&gt;"",Batting!BF12=""),Batting!BE12-7,0)))</f>
        <v>0</v>
      </c>
      <c r="P8">
        <f>IF(AND(Batting!BH12&gt;=0,Batting!BI12="*"),Batting!BH12,IF(Batting!BH12="dnb",0,IF(AND(Batting!BH12&lt;&gt;"",Batting!BI12=""),Batting!BH12-7,0)))</f>
        <v>3</v>
      </c>
      <c r="Q8">
        <f>IF(AND(Batting!BK12&gt;=0,Batting!BL12="*"),Batting!BK12,IF(Batting!BK12="dnb",0,IF(AND(Batting!BK12&lt;&gt;"",Batting!BL12=""),Batting!BK12-7,0)))</f>
        <v>0</v>
      </c>
      <c r="R8">
        <f>IF(AND(Batting!BN12&gt;=0,Batting!BO12="*"),Batting!BN12,IF(Batting!BN12="dnb",0,IF(AND(Batting!BN12&lt;&gt;"",Batting!BO12=""),Batting!BN12-7,0)))</f>
        <v>8</v>
      </c>
      <c r="S8">
        <f>IF(AND(Batting!BQ12&gt;=0,Batting!BR12="*"),Batting!BQ12,IF(Batting!BQ12="dnb",0,IF(AND(Batting!BQ12&lt;&gt;"",Batting!BR12=""),Batting!BQ12-7,0)))</f>
        <v>-2</v>
      </c>
      <c r="T8">
        <f>IF(AND(Batting!BT12&gt;=0,Batting!BU12="*"),Batting!BT12,IF(Batting!BT12="dnb",0,IF(AND(Batting!BT12&lt;&gt;"",Batting!BU12=""),Batting!BT12-7,0)))</f>
        <v>0</v>
      </c>
      <c r="U8">
        <f>IF(AND(Batting!BW12&gt;=0,Batting!BX12="*"),Batting!BW12,IF(Batting!BW12="dnb",0,IF(AND(Batting!BW12&lt;&gt;"",Batting!BX12=""),Batting!BW12-7,0)))</f>
        <v>0</v>
      </c>
      <c r="V8">
        <f>IF(AND(Batting!BZ12&gt;=0,Batting!CA12="*"),Batting!BZ12,IF(Batting!BZ12="dnb",0,IF(AND(Batting!BZ12&lt;&gt;"",Batting!CA12=""),Batting!BZ12-7,0)))</f>
        <v>0</v>
      </c>
      <c r="W8">
        <f>IF(AND(Batting!CC12&gt;=0,Batting!CD12="*"),Batting!CC12,IF(Batting!CC12="dnb",0,IF(AND(Batting!CC12&lt;&gt;"",Batting!CD12=""),Batting!CC12-7,0)))</f>
        <v>40</v>
      </c>
      <c r="X8">
        <f>IF(AND(Batting!CF12&gt;=0,Batting!CG12="*"),Batting!CF12,IF(Batting!CF12="dnb",0,IF(AND(Batting!CF12&lt;&gt;"",Batting!CG12=""),Batting!CF12-7,0)))</f>
        <v>0</v>
      </c>
      <c r="Y8">
        <f>IF(AND(Batting!CI12&gt;=0,Batting!CJ12="*"),Batting!CI12,IF(Batting!CI12="dnb",0,IF(AND(Batting!CI12&lt;&gt;"",Batting!CJ12=""),Batting!CI12-7,0)))</f>
        <v>8</v>
      </c>
      <c r="Z8">
        <f>IF(AND(Batting!CL12&gt;=0,Batting!CM12="*"),Batting!CL12,IF(Batting!CL12="dnb",0,IF(AND(Batting!CL12&lt;&gt;"",Batting!CM12=""),Batting!CL12-7,0)))</f>
        <v>0</v>
      </c>
      <c r="AA8">
        <f>IF(AND(Batting!CO12&gt;=0,Batting!CP12="*"),Batting!CO12,IF(Batting!CO12="dnb",0,IF(AND(Batting!CO12&lt;&gt;"",Batting!CP12=""),Batting!CO12-7,0)))</f>
        <v>0</v>
      </c>
      <c r="AB8">
        <f t="shared" si="0"/>
        <v>108</v>
      </c>
      <c r="AC8">
        <f>VLOOKUP($A8,'Club Champion'!$C$4:$AB$51,26,FALSE)-AB8</f>
        <v>0</v>
      </c>
    </row>
    <row r="9" spans="1:29" x14ac:dyDescent="0.2">
      <c r="A9" t="str">
        <f>Batting!B13</f>
        <v>McLOGHLIN, Mick</v>
      </c>
      <c r="B9">
        <f>IF(AND(Batting!R13&gt;=0,Batting!S13="*"),Batting!R13,IF(Batting!R13="dnb",0,IF(AND(Batting!R13&lt;&gt;"",Batting!S13=""),Batting!R13-7,0)))</f>
        <v>0</v>
      </c>
      <c r="C9">
        <f>IF(AND(Batting!U13&gt;=0,Batting!V13="*"),Batting!U13,IF(Batting!U13="dnb",0,IF(AND(Batting!U13&lt;&gt;"",Batting!V13=""),Batting!U13-7,0)))</f>
        <v>0</v>
      </c>
      <c r="D9">
        <f>IF(AND(Batting!X13&gt;=0,Batting!Y13="*"),Batting!X13,IF(Batting!X13="dnb",0,IF(AND(Batting!X13&lt;&gt;"",Batting!Y13=""),Batting!X13-7,0)))</f>
        <v>33</v>
      </c>
      <c r="E9">
        <f>IF(AND(Batting!AA13&gt;=0,Batting!AB13="*"),Batting!AA13,IF(Batting!AA13="dnb",0,IF(AND(Batting!AA13&lt;&gt;"",Batting!AB13=""),Batting!AA13-7,0)))</f>
        <v>0</v>
      </c>
      <c r="F9">
        <f>IF(AND(Batting!AD13&gt;=0,Batting!AE13="*"),Batting!AD13,IF(Batting!AD13="dnb",0,IF(AND(Batting!AD13&lt;&gt;"",Batting!AE13=""),Batting!AD13-7,0)))</f>
        <v>0</v>
      </c>
      <c r="G9">
        <f>IF(AND(Batting!AG13&gt;=0,Batting!AH13="*"),Batting!AG13,IF(Batting!AG13="dnb",0,IF(AND(Batting!AG13&lt;&gt;"",Batting!AH13=""),Batting!AG13-7,0)))</f>
        <v>0</v>
      </c>
      <c r="H9">
        <f>IF(AND(Batting!AJ13&gt;=0,Batting!AK13="*"),Batting!AJ13,IF(Batting!AJ13="dnb",0,IF(AND(Batting!AJ13&lt;&gt;"",Batting!AK13=""),Batting!AJ13-7,0)))</f>
        <v>0</v>
      </c>
      <c r="I9">
        <f>IF(AND(Batting!AM13&gt;=0,Batting!AN13="*"),Batting!AM13,IF(Batting!AM13="dnb",0,IF(AND(Batting!AM13&lt;&gt;"",Batting!AN13=""),Batting!AM13-7,0)))</f>
        <v>0</v>
      </c>
      <c r="J9">
        <f>IF(AND(Batting!AP13&gt;=0,Batting!AQ13="*"),Batting!AP13,IF(Batting!AP13="dnb",0,IF(AND(Batting!AP13&lt;&gt;"",Batting!AQ13=""),Batting!AP13-7,0)))</f>
        <v>-3</v>
      </c>
      <c r="K9">
        <f>IF(AND(Batting!AS13&gt;=0,Batting!AT13="*"),Batting!AS13,IF(Batting!AS13="dnb",0,IF(AND(Batting!AS13&lt;&gt;"",Batting!AT13=""),Batting!AS13-7,0)))</f>
        <v>-7</v>
      </c>
      <c r="L9">
        <f>IF(AND(Batting!AV13&gt;=0,Batting!AW13="*"),Batting!AV13,IF(Batting!AV13="dnb",0,IF(AND(Batting!AV13&lt;&gt;"",Batting!AW13=""),Batting!AV13-7,0)))</f>
        <v>0</v>
      </c>
      <c r="M9">
        <f>IF(AND(Batting!AY13&gt;=0,Batting!AZ13="*"),Batting!AY13,IF(Batting!AY13="dnb",0,IF(AND(Batting!AY13&lt;&gt;"",Batting!AZ13=""),Batting!AY13-7,0)))</f>
        <v>0</v>
      </c>
      <c r="N9">
        <f>IF(AND(Batting!BB13&gt;=0,Batting!BC13="*"),Batting!BB13,IF(Batting!BB13="dnb",0,IF(AND(Batting!BB13&lt;&gt;"",Batting!BC13=""),Batting!BB13-7,0)))</f>
        <v>0</v>
      </c>
      <c r="O9">
        <f>IF(AND(Batting!BE13&gt;=0,Batting!BF13="*"),Batting!BE13,IF(Batting!BE13="dnb",0,IF(AND(Batting!BE13&lt;&gt;"",Batting!BF13=""),Batting!BE13-7,0)))</f>
        <v>0</v>
      </c>
      <c r="P9">
        <f>IF(AND(Batting!BH13&gt;=0,Batting!BI13="*"),Batting!BH13,IF(Batting!BH13="dnb",0,IF(AND(Batting!BH13&lt;&gt;"",Batting!BI13=""),Batting!BH13-7,0)))</f>
        <v>0</v>
      </c>
      <c r="Q9">
        <f>IF(AND(Batting!BK13&gt;=0,Batting!BL13="*"),Batting!BK13,IF(Batting!BK13="dnb",0,IF(AND(Batting!BK13&lt;&gt;"",Batting!BL13=""),Batting!BK13-7,0)))</f>
        <v>0</v>
      </c>
      <c r="R9">
        <f>IF(AND(Batting!BN13&gt;=0,Batting!BO13="*"),Batting!BN13,IF(Batting!BN13="dnb",0,IF(AND(Batting!BN13&lt;&gt;"",Batting!BO13=""),Batting!BN13-7,0)))</f>
        <v>0</v>
      </c>
      <c r="S9">
        <f>IF(AND(Batting!BQ13&gt;=0,Batting!BR13="*"),Batting!BQ13,IF(Batting!BQ13="dnb",0,IF(AND(Batting!BQ13&lt;&gt;"",Batting!BR13=""),Batting!BQ13-7,0)))</f>
        <v>0</v>
      </c>
      <c r="T9">
        <f>IF(AND(Batting!BT13&gt;=0,Batting!BU13="*"),Batting!BT13,IF(Batting!BT13="dnb",0,IF(AND(Batting!BT13&lt;&gt;"",Batting!BU13=""),Batting!BT13-7,0)))</f>
        <v>5</v>
      </c>
      <c r="U9">
        <f>IF(AND(Batting!BW13&gt;=0,Batting!BX13="*"),Batting!BW13,IF(Batting!BW13="dnb",0,IF(AND(Batting!BW13&lt;&gt;"",Batting!BX13=""),Batting!BW13-7,0)))</f>
        <v>0</v>
      </c>
      <c r="V9">
        <f>IF(AND(Batting!BZ13&gt;=0,Batting!CA13="*"),Batting!BZ13,IF(Batting!BZ13="dnb",0,IF(AND(Batting!BZ13&lt;&gt;"",Batting!CA13=""),Batting!BZ13-7,0)))</f>
        <v>0</v>
      </c>
      <c r="W9">
        <f>IF(AND(Batting!CC13&gt;=0,Batting!CD13="*"),Batting!CC13,IF(Batting!CC13="dnb",0,IF(AND(Batting!CC13&lt;&gt;"",Batting!CD13=""),Batting!CC13-7,0)))</f>
        <v>0</v>
      </c>
      <c r="X9">
        <f>IF(AND(Batting!CF13&gt;=0,Batting!CG13="*"),Batting!CF13,IF(Batting!CF13="dnb",0,IF(AND(Batting!CF13&lt;&gt;"",Batting!CG13=""),Batting!CF13-7,0)))</f>
        <v>6</v>
      </c>
      <c r="Y9">
        <f>IF(AND(Batting!CI13&gt;=0,Batting!CJ13="*"),Batting!CI13,IF(Batting!CI13="dnb",0,IF(AND(Batting!CI13&lt;&gt;"",Batting!CJ13=""),Batting!CI13-7,0)))</f>
        <v>0</v>
      </c>
      <c r="Z9">
        <f>IF(AND(Batting!CL13&gt;=0,Batting!CM13="*"),Batting!CL13,IF(Batting!CL13="dnb",0,IF(AND(Batting!CL13&lt;&gt;"",Batting!CM13=""),Batting!CL13-7,0)))</f>
        <v>0</v>
      </c>
      <c r="AA9">
        <f>IF(AND(Batting!CO13&gt;=0,Batting!CP13="*"),Batting!CO13,IF(Batting!CO13="dnb",0,IF(AND(Batting!CO13&lt;&gt;"",Batting!CP13=""),Batting!CO13-7,0)))</f>
        <v>0</v>
      </c>
      <c r="AB9">
        <f t="shared" si="0"/>
        <v>34</v>
      </c>
      <c r="AC9">
        <f>VLOOKUP($A9,'Club Champion'!$C$4:$AB$51,26,FALSE)-AB9</f>
        <v>0</v>
      </c>
    </row>
    <row r="10" spans="1:29" x14ac:dyDescent="0.2">
      <c r="A10" t="str">
        <f>Batting!B14</f>
        <v>WERREN, Steve</v>
      </c>
      <c r="B10">
        <f>IF(AND(Batting!R14&gt;=0,Batting!S14="*"),Batting!R14,IF(Batting!R14="dnb",0,IF(AND(Batting!R14&lt;&gt;"",Batting!S14=""),Batting!R14-7,0)))</f>
        <v>19</v>
      </c>
      <c r="C10">
        <f>IF(AND(Batting!U14&gt;=0,Batting!V14="*"),Batting!U14,IF(Batting!U14="dnb",0,IF(AND(Batting!U14&lt;&gt;"",Batting!V14=""),Batting!U14-7,0)))</f>
        <v>1</v>
      </c>
      <c r="D10">
        <f>IF(AND(Batting!X14&gt;=0,Batting!Y14="*"),Batting!X14,IF(Batting!X14="dnb",0,IF(AND(Batting!X14&lt;&gt;"",Batting!Y14=""),Batting!X14-7,0)))</f>
        <v>7</v>
      </c>
      <c r="E10">
        <f>IF(AND(Batting!AA14&gt;=0,Batting!AB14="*"),Batting!AA14,IF(Batting!AA14="dnb",0,IF(AND(Batting!AA14&lt;&gt;"",Batting!AB14=""),Batting!AA14-7,0)))</f>
        <v>0</v>
      </c>
      <c r="F10">
        <f>IF(AND(Batting!AD14&gt;=0,Batting!AE14="*"),Batting!AD14,IF(Batting!AD14="dnb",0,IF(AND(Batting!AD14&lt;&gt;"",Batting!AE14=""),Batting!AD14-7,0)))</f>
        <v>-7</v>
      </c>
      <c r="G10">
        <f>IF(AND(Batting!AG14&gt;=0,Batting!AH14="*"),Batting!AG14,IF(Batting!AG14="dnb",0,IF(AND(Batting!AG14&lt;&gt;"",Batting!AH14=""),Batting!AG14-7,0)))</f>
        <v>15</v>
      </c>
      <c r="H10">
        <f>IF(AND(Batting!AJ14&gt;=0,Batting!AK14="*"),Batting!AJ14,IF(Batting!AJ14="dnb",0,IF(AND(Batting!AJ14&lt;&gt;"",Batting!AK14=""),Batting!AJ14-7,0)))</f>
        <v>0</v>
      </c>
      <c r="I10">
        <f>IF(AND(Batting!AM14&gt;=0,Batting!AN14="*"),Batting!AM14,IF(Batting!AM14="dnb",0,IF(AND(Batting!AM14&lt;&gt;"",Batting!AN14=""),Batting!AM14-7,0)))</f>
        <v>-7</v>
      </c>
      <c r="J10">
        <f>IF(AND(Batting!AP14&gt;=0,Batting!AQ14="*"),Batting!AP14,IF(Batting!AP14="dnb",0,IF(AND(Batting!AP14&lt;&gt;"",Batting!AQ14=""),Batting!AP14-7,0)))</f>
        <v>0</v>
      </c>
      <c r="K10">
        <f>IF(AND(Batting!AS14&gt;=0,Batting!AT14="*"),Batting!AS14,IF(Batting!AS14="dnb",0,IF(AND(Batting!AS14&lt;&gt;"",Batting!AT14=""),Batting!AS14-7,0)))</f>
        <v>0</v>
      </c>
      <c r="L10">
        <f>IF(AND(Batting!AV14&gt;=0,Batting!AW14="*"),Batting!AV14,IF(Batting!AV14="dnb",0,IF(AND(Batting!AV14&lt;&gt;"",Batting!AW14=""),Batting!AV14-7,0)))</f>
        <v>1</v>
      </c>
      <c r="M10">
        <f>IF(AND(Batting!AY14&gt;=0,Batting!AZ14="*"),Batting!AY14,IF(Batting!AY14="dnb",0,IF(AND(Batting!AY14&lt;&gt;"",Batting!AZ14=""),Batting!AY14-7,0)))</f>
        <v>-7</v>
      </c>
      <c r="N10">
        <f>IF(AND(Batting!BB14&gt;=0,Batting!BC14="*"),Batting!BB14,IF(Batting!BB14="dnb",0,IF(AND(Batting!BB14&lt;&gt;"",Batting!BC14=""),Batting!BB14-7,0)))</f>
        <v>0</v>
      </c>
      <c r="O10">
        <f>IF(AND(Batting!BE14&gt;=0,Batting!BF14="*"),Batting!BE14,IF(Batting!BE14="dnb",0,IF(AND(Batting!BE14&lt;&gt;"",Batting!BF14=""),Batting!BE14-7,0)))</f>
        <v>0</v>
      </c>
      <c r="P10">
        <f>IF(AND(Batting!BH14&gt;=0,Batting!BI14="*"),Batting!BH14,IF(Batting!BH14="dnb",0,IF(AND(Batting!BH14&lt;&gt;"",Batting!BI14=""),Batting!BH14-7,0)))</f>
        <v>3</v>
      </c>
      <c r="Q10">
        <f>IF(AND(Batting!BK14&gt;=0,Batting!BL14="*"),Batting!BK14,IF(Batting!BK14="dnb",0,IF(AND(Batting!BK14&lt;&gt;"",Batting!BL14=""),Batting!BK14-7,0)))</f>
        <v>2</v>
      </c>
      <c r="R10">
        <f>IF(AND(Batting!BN14&gt;=0,Batting!BO14="*"),Batting!BN14,IF(Batting!BN14="dnb",0,IF(AND(Batting!BN14&lt;&gt;"",Batting!BO14=""),Batting!BN14-7,0)))</f>
        <v>-2</v>
      </c>
      <c r="S10">
        <f>IF(AND(Batting!BQ14&gt;=0,Batting!BR14="*"),Batting!BQ14,IF(Batting!BQ14="dnb",0,IF(AND(Batting!BQ14&lt;&gt;"",Batting!BR14=""),Batting!BQ14-7,0)))</f>
        <v>0</v>
      </c>
      <c r="T10">
        <f>IF(AND(Batting!BT14&gt;=0,Batting!BU14="*"),Batting!BT14,IF(Batting!BT14="dnb",0,IF(AND(Batting!BT14&lt;&gt;"",Batting!BU14=""),Batting!BT14-7,0)))</f>
        <v>0</v>
      </c>
      <c r="U10">
        <f>IF(AND(Batting!BW14&gt;=0,Batting!BX14="*"),Batting!BW14,IF(Batting!BW14="dnb",0,IF(AND(Batting!BW14&lt;&gt;"",Batting!BX14=""),Batting!BW14-7,0)))</f>
        <v>5</v>
      </c>
      <c r="V10">
        <f>IF(AND(Batting!BZ14&gt;=0,Batting!CA14="*"),Batting!BZ14,IF(Batting!BZ14="dnb",0,IF(AND(Batting!BZ14&lt;&gt;"",Batting!CA14=""),Batting!BZ14-7,0)))</f>
        <v>0</v>
      </c>
      <c r="W10">
        <f>IF(AND(Batting!CC14&gt;=0,Batting!CD14="*"),Batting!CC14,IF(Batting!CC14="dnb",0,IF(AND(Batting!CC14&lt;&gt;"",Batting!CD14=""),Batting!CC14-7,0)))</f>
        <v>0</v>
      </c>
      <c r="X10">
        <f>IF(AND(Batting!CF14&gt;=0,Batting!CG14="*"),Batting!CF14,IF(Batting!CF14="dnb",0,IF(AND(Batting!CF14&lt;&gt;"",Batting!CG14=""),Batting!CF14-7,0)))</f>
        <v>0</v>
      </c>
      <c r="Y10">
        <f>IF(AND(Batting!CI14&gt;=0,Batting!CJ14="*"),Batting!CI14,IF(Batting!CI14="dnb",0,IF(AND(Batting!CI14&lt;&gt;"",Batting!CJ14=""),Batting!CI14-7,0)))</f>
        <v>0</v>
      </c>
      <c r="Z10">
        <f>IF(AND(Batting!CL14&gt;=0,Batting!CM14="*"),Batting!CL14,IF(Batting!CL14="dnb",0,IF(AND(Batting!CL14&lt;&gt;"",Batting!CM14=""),Batting!CL14-7,0)))</f>
        <v>0</v>
      </c>
      <c r="AA10">
        <f>IF(AND(Batting!CO14&gt;=0,Batting!CP14="*"),Batting!CO14,IF(Batting!CO14="dnb",0,IF(AND(Batting!CO14&lt;&gt;"",Batting!CP14=""),Batting!CO14-7,0)))</f>
        <v>0</v>
      </c>
      <c r="AB10">
        <f t="shared" si="0"/>
        <v>30</v>
      </c>
      <c r="AC10">
        <f>VLOOKUP($A10,'Club Champion'!$C$4:$AB$51,26,FALSE)-AB10</f>
        <v>0</v>
      </c>
    </row>
    <row r="11" spans="1:29" x14ac:dyDescent="0.2">
      <c r="A11" t="str">
        <f>Batting!B15</f>
        <v>McCOY, John</v>
      </c>
      <c r="B11">
        <f>IF(AND(Batting!R15&gt;=0,Batting!S15="*"),Batting!R15,IF(Batting!R15="dnb",0,IF(AND(Batting!R15&lt;&gt;"",Batting!S15=""),Batting!R15-7,0)))</f>
        <v>0</v>
      </c>
      <c r="C11">
        <f>IF(AND(Batting!U15&gt;=0,Batting!V15="*"),Batting!U15,IF(Batting!U15="dnb",0,IF(AND(Batting!U15&lt;&gt;"",Batting!V15=""),Batting!U15-7,0)))</f>
        <v>14</v>
      </c>
      <c r="D11">
        <f>IF(AND(Batting!X15&gt;=0,Batting!Y15="*"),Batting!X15,IF(Batting!X15="dnb",0,IF(AND(Batting!X15&lt;&gt;"",Batting!Y15=""),Batting!X15-7,0)))</f>
        <v>14</v>
      </c>
      <c r="E11">
        <f>IF(AND(Batting!AA15&gt;=0,Batting!AB15="*"),Batting!AA15,IF(Batting!AA15="dnb",0,IF(AND(Batting!AA15&lt;&gt;"",Batting!AB15=""),Batting!AA15-7,0)))</f>
        <v>0</v>
      </c>
      <c r="F11">
        <f>IF(AND(Batting!AD15&gt;=0,Batting!AE15="*"),Batting!AD15,IF(Batting!AD15="dnb",0,IF(AND(Batting!AD15&lt;&gt;"",Batting!AE15=""),Batting!AD15-7,0)))</f>
        <v>0</v>
      </c>
      <c r="G11">
        <f>IF(AND(Batting!AG15&gt;=0,Batting!AH15="*"),Batting!AG15,IF(Batting!AG15="dnb",0,IF(AND(Batting!AG15&lt;&gt;"",Batting!AH15=""),Batting!AG15-7,0)))</f>
        <v>0</v>
      </c>
      <c r="H11">
        <f>IF(AND(Batting!AJ15&gt;=0,Batting!AK15="*"),Batting!AJ15,IF(Batting!AJ15="dnb",0,IF(AND(Batting!AJ15&lt;&gt;"",Batting!AK15=""),Batting!AJ15-7,0)))</f>
        <v>0</v>
      </c>
      <c r="I11">
        <f>IF(AND(Batting!AM15&gt;=0,Batting!AN15="*"),Batting!AM15,IF(Batting!AM15="dnb",0,IF(AND(Batting!AM15&lt;&gt;"",Batting!AN15=""),Batting!AM15-7,0)))</f>
        <v>0</v>
      </c>
      <c r="J11">
        <f>IF(AND(Batting!AP15&gt;=0,Batting!AQ15="*"),Batting!AP15,IF(Batting!AP15="dnb",0,IF(AND(Batting!AP15&lt;&gt;"",Batting!AQ15=""),Batting!AP15-7,0)))</f>
        <v>0</v>
      </c>
      <c r="K11">
        <f>IF(AND(Batting!AS15&gt;=0,Batting!AT15="*"),Batting!AS15,IF(Batting!AS15="dnb",0,IF(AND(Batting!AS15&lt;&gt;"",Batting!AT15=""),Batting!AS15-7,0)))</f>
        <v>0</v>
      </c>
      <c r="L11">
        <f>IF(AND(Batting!AV15&gt;=0,Batting!AW15="*"),Batting!AV15,IF(Batting!AV15="dnb",0,IF(AND(Batting!AV15&lt;&gt;"",Batting!AW15=""),Batting!AV15-7,0)))</f>
        <v>-2</v>
      </c>
      <c r="M11">
        <f>IF(AND(Batting!AY15&gt;=0,Batting!AZ15="*"),Batting!AY15,IF(Batting!AY15="dnb",0,IF(AND(Batting!AY15&lt;&gt;"",Batting!AZ15=""),Batting!AY15-7,0)))</f>
        <v>-7</v>
      </c>
      <c r="N11">
        <f>IF(AND(Batting!BB15&gt;=0,Batting!BC15="*"),Batting!BB15,IF(Batting!BB15="dnb",0,IF(AND(Batting!BB15&lt;&gt;"",Batting!BC15=""),Batting!BB15-7,0)))</f>
        <v>0</v>
      </c>
      <c r="O11">
        <f>IF(AND(Batting!BE15&gt;=0,Batting!BF15="*"),Batting!BE15,IF(Batting!BE15="dnb",0,IF(AND(Batting!BE15&lt;&gt;"",Batting!BF15=""),Batting!BE15-7,0)))</f>
        <v>0</v>
      </c>
      <c r="P11">
        <f>IF(AND(Batting!BH15&gt;=0,Batting!BI15="*"),Batting!BH15,IF(Batting!BH15="dnb",0,IF(AND(Batting!BH15&lt;&gt;"",Batting!BI15=""),Batting!BH15-7,0)))</f>
        <v>0</v>
      </c>
      <c r="Q11">
        <f>IF(AND(Batting!BK15&gt;=0,Batting!BL15="*"),Batting!BK15,IF(Batting!BK15="dnb",0,IF(AND(Batting!BK15&lt;&gt;"",Batting!BL15=""),Batting!BK15-7,0)))</f>
        <v>0</v>
      </c>
      <c r="R11">
        <f>IF(AND(Batting!BN15&gt;=0,Batting!BO15="*"),Batting!BN15,IF(Batting!BN15="dnb",0,IF(AND(Batting!BN15&lt;&gt;"",Batting!BO15=""),Batting!BN15-7,0)))</f>
        <v>0</v>
      </c>
      <c r="S11">
        <f>IF(AND(Batting!BQ15&gt;=0,Batting!BR15="*"),Batting!BQ15,IF(Batting!BQ15="dnb",0,IF(AND(Batting!BQ15&lt;&gt;"",Batting!BR15=""),Batting!BQ15-7,0)))</f>
        <v>0</v>
      </c>
      <c r="T11">
        <f>IF(AND(Batting!BT15&gt;=0,Batting!BU15="*"),Batting!BT15,IF(Batting!BT15="dnb",0,IF(AND(Batting!BT15&lt;&gt;"",Batting!BU15=""),Batting!BT15-7,0)))</f>
        <v>0</v>
      </c>
      <c r="U11">
        <f>IF(AND(Batting!BW15&gt;=0,Batting!BX15="*"),Batting!BW15,IF(Batting!BW15="dnb",0,IF(AND(Batting!BW15&lt;&gt;"",Batting!BX15=""),Batting!BW15-7,0)))</f>
        <v>0</v>
      </c>
      <c r="V11">
        <f>IF(AND(Batting!BZ15&gt;=0,Batting!CA15="*"),Batting!BZ15,IF(Batting!BZ15="dnb",0,IF(AND(Batting!BZ15&lt;&gt;"",Batting!CA15=""),Batting!BZ15-7,0)))</f>
        <v>0</v>
      </c>
      <c r="W11">
        <f>IF(AND(Batting!CC15&gt;=0,Batting!CD15="*"),Batting!CC15,IF(Batting!CC15="dnb",0,IF(AND(Batting!CC15&lt;&gt;"",Batting!CD15=""),Batting!CC15-7,0)))</f>
        <v>0</v>
      </c>
      <c r="X11">
        <f>IF(AND(Batting!CF15&gt;=0,Batting!CG15="*"),Batting!CF15,IF(Batting!CF15="dnb",0,IF(AND(Batting!CF15&lt;&gt;"",Batting!CG15=""),Batting!CF15-7,0)))</f>
        <v>-7</v>
      </c>
      <c r="Y11">
        <f>IF(AND(Batting!CI15&gt;=0,Batting!CJ15="*"),Batting!CI15,IF(Batting!CI15="dnb",0,IF(AND(Batting!CI15&lt;&gt;"",Batting!CJ15=""),Batting!CI15-7,0)))</f>
        <v>0</v>
      </c>
      <c r="Z11">
        <f>IF(AND(Batting!CL15&gt;=0,Batting!CM15="*"),Batting!CL15,IF(Batting!CL15="dnb",0,IF(AND(Batting!CL15&lt;&gt;"",Batting!CM15=""),Batting!CL15-7,0)))</f>
        <v>0</v>
      </c>
      <c r="AA11">
        <f>IF(AND(Batting!CO15&gt;=0,Batting!CP15="*"),Batting!CO15,IF(Batting!CO15="dnb",0,IF(AND(Batting!CO15&lt;&gt;"",Batting!CP15=""),Batting!CO15-7,0)))</f>
        <v>0</v>
      </c>
      <c r="AB11">
        <f t="shared" si="0"/>
        <v>12</v>
      </c>
      <c r="AC11">
        <f>VLOOKUP($A11,'Club Champion'!$C$4:$AB$51,26,FALSE)-AB11</f>
        <v>0</v>
      </c>
    </row>
    <row r="12" spans="1:29" x14ac:dyDescent="0.2">
      <c r="A12" t="str">
        <f>Batting!B16</f>
        <v>HARDY, Tim</v>
      </c>
      <c r="B12">
        <f>IF(AND(Batting!R16&gt;=0,Batting!S16="*"),Batting!R16,IF(Batting!R16="dnb",0,IF(AND(Batting!R16&lt;&gt;"",Batting!S16=""),Batting!R16-7,0)))</f>
        <v>-7</v>
      </c>
      <c r="C12">
        <f>IF(AND(Batting!U16&gt;=0,Batting!V16="*"),Batting!U16,IF(Batting!U16="dnb",0,IF(AND(Batting!U16&lt;&gt;"",Batting!V16=""),Batting!U16-7,0)))</f>
        <v>0</v>
      </c>
      <c r="D12">
        <f>IF(AND(Batting!X16&gt;=0,Batting!Y16="*"),Batting!X16,IF(Batting!X16="dnb",0,IF(AND(Batting!X16&lt;&gt;"",Batting!Y16=""),Batting!X16-7,0)))</f>
        <v>0</v>
      </c>
      <c r="E12">
        <f>IF(AND(Batting!AA16&gt;=0,Batting!AB16="*"),Batting!AA16,IF(Batting!AA16="dnb",0,IF(AND(Batting!AA16&lt;&gt;"",Batting!AB16=""),Batting!AA16-7,0)))</f>
        <v>0</v>
      </c>
      <c r="F12">
        <f>IF(AND(Batting!AD16&gt;=0,Batting!AE16="*"),Batting!AD16,IF(Batting!AD16="dnb",0,IF(AND(Batting!AD16&lt;&gt;"",Batting!AE16=""),Batting!AD16-7,0)))</f>
        <v>0</v>
      </c>
      <c r="G12">
        <f>IF(AND(Batting!AG16&gt;=0,Batting!AH16="*"),Batting!AG16,IF(Batting!AG16="dnb",0,IF(AND(Batting!AG16&lt;&gt;"",Batting!AH16=""),Batting!AG16-7,0)))</f>
        <v>-7</v>
      </c>
      <c r="H12">
        <f>IF(AND(Batting!AJ16&gt;=0,Batting!AK16="*"),Batting!AJ16,IF(Batting!AJ16="dnb",0,IF(AND(Batting!AJ16&lt;&gt;"",Batting!AK16=""),Batting!AJ16-7,0)))</f>
        <v>0</v>
      </c>
      <c r="I12">
        <f>IF(AND(Batting!AM16&gt;=0,Batting!AN16="*"),Batting!AM16,IF(Batting!AM16="dnb",0,IF(AND(Batting!AM16&lt;&gt;"",Batting!AN16=""),Batting!AM16-7,0)))</f>
        <v>-3</v>
      </c>
      <c r="J12">
        <f>IF(AND(Batting!AP16&gt;=0,Batting!AQ16="*"),Batting!AP16,IF(Batting!AP16="dnb",0,IF(AND(Batting!AP16&lt;&gt;"",Batting!AQ16=""),Batting!AP16-7,0)))</f>
        <v>-5</v>
      </c>
      <c r="K12">
        <f>IF(AND(Batting!AS16&gt;=0,Batting!AT16="*"),Batting!AS16,IF(Batting!AS16="dnb",0,IF(AND(Batting!AS16&lt;&gt;"",Batting!AT16=""),Batting!AS16-7,0)))</f>
        <v>0</v>
      </c>
      <c r="L12">
        <f>IF(AND(Batting!AV16&gt;=0,Batting!AW16="*"),Batting!AV16,IF(Batting!AV16="dnb",0,IF(AND(Batting!AV16&lt;&gt;"",Batting!AW16=""),Batting!AV16-7,0)))</f>
        <v>0</v>
      </c>
      <c r="M12">
        <f>IF(AND(Batting!AY16&gt;=0,Batting!AZ16="*"),Batting!AY16,IF(Batting!AY16="dnb",0,IF(AND(Batting!AY16&lt;&gt;"",Batting!AZ16=""),Batting!AY16-7,0)))</f>
        <v>-7</v>
      </c>
      <c r="N12">
        <f>IF(AND(Batting!BB16&gt;=0,Batting!BC16="*"),Batting!BB16,IF(Batting!BB16="dnb",0,IF(AND(Batting!BB16&lt;&gt;"",Batting!BC16=""),Batting!BB16-7,0)))</f>
        <v>0</v>
      </c>
      <c r="O12">
        <f>IF(AND(Batting!BE16&gt;=0,Batting!BF16="*"),Batting!BE16,IF(Batting!BE16="dnb",0,IF(AND(Batting!BE16&lt;&gt;"",Batting!BF16=""),Batting!BE16-7,0)))</f>
        <v>0</v>
      </c>
      <c r="P12">
        <f>IF(AND(Batting!BH16&gt;=0,Batting!BI16="*"),Batting!BH16,IF(Batting!BH16="dnb",0,IF(AND(Batting!BH16&lt;&gt;"",Batting!BI16=""),Batting!BH16-7,0)))</f>
        <v>2</v>
      </c>
      <c r="Q12">
        <f>IF(AND(Batting!BK16&gt;=0,Batting!BL16="*"),Batting!BK16,IF(Batting!BK16="dnb",0,IF(AND(Batting!BK16&lt;&gt;"",Batting!BL16=""),Batting!BK16-7,0)))</f>
        <v>-3</v>
      </c>
      <c r="R12">
        <f>IF(AND(Batting!BN16&gt;=0,Batting!BO16="*"),Batting!BN16,IF(Batting!BN16="dnb",0,IF(AND(Batting!BN16&lt;&gt;"",Batting!BO16=""),Batting!BN16-7,0)))</f>
        <v>0</v>
      </c>
      <c r="S12">
        <f>IF(AND(Batting!BQ16&gt;=0,Batting!BR16="*"),Batting!BQ16,IF(Batting!BQ16="dnb",0,IF(AND(Batting!BQ16&lt;&gt;"",Batting!BR16=""),Batting!BQ16-7,0)))</f>
        <v>0</v>
      </c>
      <c r="T12">
        <f>IF(AND(Batting!BT16&gt;=0,Batting!BU16="*"),Batting!BT16,IF(Batting!BT16="dnb",0,IF(AND(Batting!BT16&lt;&gt;"",Batting!BU16=""),Batting!BT16-7,0)))</f>
        <v>0</v>
      </c>
      <c r="U12">
        <f>IF(AND(Batting!BW16&gt;=0,Batting!BX16="*"),Batting!BW16,IF(Batting!BW16="dnb",0,IF(AND(Batting!BW16&lt;&gt;"",Batting!BX16=""),Batting!BW16-7,0)))</f>
        <v>0</v>
      </c>
      <c r="V12">
        <f>IF(AND(Batting!BZ16&gt;=0,Batting!CA16="*"),Batting!BZ16,IF(Batting!BZ16="dnb",0,IF(AND(Batting!BZ16&lt;&gt;"",Batting!CA16=""),Batting!BZ16-7,0)))</f>
        <v>0</v>
      </c>
      <c r="W12">
        <f>IF(AND(Batting!CC16&gt;=0,Batting!CD16="*"),Batting!CC16,IF(Batting!CC16="dnb",0,IF(AND(Batting!CC16&lt;&gt;"",Batting!CD16=""),Batting!CC16-7,0)))</f>
        <v>-7</v>
      </c>
      <c r="X12">
        <f>IF(AND(Batting!CF16&gt;=0,Batting!CG16="*"),Batting!CF16,IF(Batting!CF16="dnb",0,IF(AND(Batting!CF16&lt;&gt;"",Batting!CG16=""),Batting!CF16-7,0)))</f>
        <v>0</v>
      </c>
      <c r="Y12">
        <f>IF(AND(Batting!CI16&gt;=0,Batting!CJ16="*"),Batting!CI16,IF(Batting!CI16="dnb",0,IF(AND(Batting!CI16&lt;&gt;"",Batting!CJ16=""),Batting!CI16-7,0)))</f>
        <v>0</v>
      </c>
      <c r="Z12">
        <f>IF(AND(Batting!CL16&gt;=0,Batting!CM16="*"),Batting!CL16,IF(Batting!CL16="dnb",0,IF(AND(Batting!CL16&lt;&gt;"",Batting!CM16=""),Batting!CL16-7,0)))</f>
        <v>0</v>
      </c>
      <c r="AA12">
        <f>IF(AND(Batting!CO16&gt;=0,Batting!CP16="*"),Batting!CO16,IF(Batting!CO16="dnb",0,IF(AND(Batting!CO16&lt;&gt;"",Batting!CP16=""),Batting!CO16-7,0)))</f>
        <v>0</v>
      </c>
      <c r="AB12">
        <f t="shared" si="0"/>
        <v>-37</v>
      </c>
      <c r="AC12">
        <f>VLOOKUP($A12,'Club Champion'!$C$4:$AB$51,26,FALSE)-AB12</f>
        <v>0</v>
      </c>
    </row>
    <row r="13" spans="1:29" x14ac:dyDescent="0.2">
      <c r="A13">
        <f>Batting!B17</f>
        <v>0</v>
      </c>
      <c r="B13">
        <f>IF(AND(Batting!R17&gt;=0,Batting!S17="*"),Batting!R17,IF(Batting!R17="dnb",0,IF(AND(Batting!R17&lt;&gt;"",Batting!S17=""),Batting!R17-7,0)))</f>
        <v>0</v>
      </c>
      <c r="C13">
        <f>IF(AND(Batting!U17&gt;=0,Batting!V17="*"),Batting!U17,IF(Batting!U17="dnb",0,IF(AND(Batting!U17&lt;&gt;"",Batting!V17=""),Batting!U17-7,0)))</f>
        <v>0</v>
      </c>
      <c r="D13">
        <f>IF(AND(Batting!X17&gt;=0,Batting!Y17="*"),Batting!X17,IF(Batting!X17="dnb",0,IF(AND(Batting!X17&lt;&gt;"",Batting!Y17=""),Batting!X17-7,0)))</f>
        <v>0</v>
      </c>
      <c r="E13">
        <f>IF(AND(Batting!AA17&gt;=0,Batting!AB17="*"),Batting!AA17,IF(Batting!AA17="dnb",0,IF(AND(Batting!AA17&lt;&gt;"",Batting!AB17=""),Batting!AA17-7,0)))</f>
        <v>0</v>
      </c>
      <c r="F13">
        <f>IF(AND(Batting!AD17&gt;=0,Batting!AE17="*"),Batting!AD17,IF(Batting!AD17="dnb",0,IF(AND(Batting!AD17&lt;&gt;"",Batting!AE17=""),Batting!AD17-7,0)))</f>
        <v>0</v>
      </c>
      <c r="G13">
        <f>IF(AND(Batting!AG17&gt;=0,Batting!AH17="*"),Batting!AG17,IF(Batting!AG17="dnb",0,IF(AND(Batting!AG17&lt;&gt;"",Batting!AH17=""),Batting!AG17-7,0)))</f>
        <v>0</v>
      </c>
      <c r="H13">
        <f>IF(AND(Batting!AJ17&gt;=0,Batting!AK17="*"),Batting!AJ17,IF(Batting!AJ17="dnb",0,IF(AND(Batting!AJ17&lt;&gt;"",Batting!AK17=""),Batting!AJ17-7,0)))</f>
        <v>0</v>
      </c>
      <c r="I13">
        <f>IF(AND(Batting!AM17&gt;=0,Batting!AN17="*"),Batting!AM17,IF(Batting!AM17="dnb",0,IF(AND(Batting!AM17&lt;&gt;"",Batting!AN17=""),Batting!AM17-7,0)))</f>
        <v>0</v>
      </c>
      <c r="J13">
        <f>IF(AND(Batting!AP17&gt;=0,Batting!AQ17="*"),Batting!AP17,IF(Batting!AP17="dnb",0,IF(AND(Batting!AP17&lt;&gt;"",Batting!AQ17=""),Batting!AP17-7,0)))</f>
        <v>0</v>
      </c>
      <c r="K13">
        <f>IF(AND(Batting!AS17&gt;=0,Batting!AT17="*"),Batting!AS17,IF(Batting!AS17="dnb",0,IF(AND(Batting!AS17&lt;&gt;"",Batting!AT17=""),Batting!AS17-7,0)))</f>
        <v>0</v>
      </c>
      <c r="L13">
        <f>IF(AND(Batting!AV17&gt;=0,Batting!AW17="*"),Batting!AV17,IF(Batting!AV17="dnb",0,IF(AND(Batting!AV17&lt;&gt;"",Batting!AW17=""),Batting!AV17-7,0)))</f>
        <v>0</v>
      </c>
      <c r="M13">
        <f>IF(AND(Batting!AY17&gt;=0,Batting!AZ17="*"),Batting!AY17,IF(Batting!AY17="dnb",0,IF(AND(Batting!AY17&lt;&gt;"",Batting!AZ17=""),Batting!AY17-7,0)))</f>
        <v>0</v>
      </c>
      <c r="N13">
        <f>IF(AND(Batting!BB17&gt;=0,Batting!BC17="*"),Batting!BB17,IF(Batting!BB17="dnb",0,IF(AND(Batting!BB17&lt;&gt;"",Batting!BC17=""),Batting!BB17-7,0)))</f>
        <v>0</v>
      </c>
      <c r="O13">
        <f>IF(AND(Batting!BE17&gt;=0,Batting!BF17="*"),Batting!BE17,IF(Batting!BE17="dnb",0,IF(AND(Batting!BE17&lt;&gt;"",Batting!BF17=""),Batting!BE17-7,0)))</f>
        <v>0</v>
      </c>
      <c r="P13">
        <f>IF(AND(Batting!BH17&gt;=0,Batting!BI17="*"),Batting!BH17,IF(Batting!BH17="dnb",0,IF(AND(Batting!BH17&lt;&gt;"",Batting!BI17=""),Batting!BH17-7,0)))</f>
        <v>0</v>
      </c>
      <c r="Q13">
        <f>IF(AND(Batting!BK17&gt;=0,Batting!BL17="*"),Batting!BK17,IF(Batting!BK17="dnb",0,IF(AND(Batting!BK17&lt;&gt;"",Batting!BL17=""),Batting!BK17-7,0)))</f>
        <v>0</v>
      </c>
      <c r="R13">
        <f>IF(AND(Batting!BN17&gt;=0,Batting!BO17="*"),Batting!BN17,IF(Batting!BN17="dnb",0,IF(AND(Batting!BN17&lt;&gt;"",Batting!BO17=""),Batting!BN17-7,0)))</f>
        <v>0</v>
      </c>
      <c r="S13">
        <f>IF(AND(Batting!BQ17&gt;=0,Batting!BR17="*"),Batting!BQ17,IF(Batting!BQ17="dnb",0,IF(AND(Batting!BQ17&lt;&gt;"",Batting!BR17=""),Batting!BQ17-7,0)))</f>
        <v>0</v>
      </c>
      <c r="T13">
        <f>IF(AND(Batting!BT17&gt;=0,Batting!BU17="*"),Batting!BT17,IF(Batting!BT17="dnb",0,IF(AND(Batting!BT17&lt;&gt;"",Batting!BU17=""),Batting!BT17-7,0)))</f>
        <v>0</v>
      </c>
      <c r="U13">
        <f>IF(AND(Batting!BW17&gt;=0,Batting!BX17="*"),Batting!BW17,IF(Batting!BW17="dnb",0,IF(AND(Batting!BW17&lt;&gt;"",Batting!BX17=""),Batting!BW17-7,0)))</f>
        <v>0</v>
      </c>
      <c r="V13">
        <f>IF(AND(Batting!BZ17&gt;=0,Batting!CA17="*"),Batting!BZ17,IF(Batting!BZ17="dnb",0,IF(AND(Batting!BZ17&lt;&gt;"",Batting!CA17=""),Batting!BZ17-7,0)))</f>
        <v>0</v>
      </c>
      <c r="W13">
        <f>IF(AND(Batting!CC17&gt;=0,Batting!CD17="*"),Batting!CC17,IF(Batting!CC17="dnb",0,IF(AND(Batting!CC17&lt;&gt;"",Batting!CD17=""),Batting!CC17-7,0)))</f>
        <v>0</v>
      </c>
      <c r="X13">
        <f>IF(AND(Batting!CF17&gt;=0,Batting!CG17="*"),Batting!CF17,IF(Batting!CF17="dnb",0,IF(AND(Batting!CF17&lt;&gt;"",Batting!CG17=""),Batting!CF17-7,0)))</f>
        <v>0</v>
      </c>
      <c r="Y13">
        <f>IF(AND(Batting!CI17&gt;=0,Batting!CJ17="*"),Batting!CI17,IF(Batting!CI17="dnb",0,IF(AND(Batting!CI17&lt;&gt;"",Batting!CJ17=""),Batting!CI17-7,0)))</f>
        <v>0</v>
      </c>
      <c r="Z13">
        <f>IF(AND(Batting!CL17&gt;=0,Batting!CM17="*"),Batting!CL17,IF(Batting!CL17="dnb",0,IF(AND(Batting!CL17&lt;&gt;"",Batting!CM17=""),Batting!CL17-7,0)))</f>
        <v>0</v>
      </c>
      <c r="AA13">
        <f>IF(AND(Batting!CO17&gt;=0,Batting!CP17="*"),Batting!CO17,IF(Batting!CO17="dnb",0,IF(AND(Batting!CO17&lt;&gt;"",Batting!CP17=""),Batting!CO17-7,0)))</f>
        <v>0</v>
      </c>
      <c r="AB13">
        <f t="shared" si="0"/>
        <v>0</v>
      </c>
      <c r="AC13" t="e">
        <f>VLOOKUP($A13,'Club Champion'!$C$4:$AB$51,26,FALSE)-AB13</f>
        <v>#N/A</v>
      </c>
    </row>
    <row r="14" spans="1:29" x14ac:dyDescent="0.2">
      <c r="A14">
        <f>Batting!B18</f>
        <v>0</v>
      </c>
      <c r="B14">
        <f>IF(AND(Batting!R18&gt;=0,Batting!S18="*"),Batting!R18,IF(Batting!R18="dnb",0,IF(AND(Batting!R18&lt;&gt;"",Batting!S18=""),Batting!R18-7,0)))</f>
        <v>0</v>
      </c>
      <c r="C14">
        <f>IF(AND(Batting!U18&gt;=0,Batting!V18="*"),Batting!U18,IF(Batting!U18="dnb",0,IF(AND(Batting!U18&lt;&gt;"",Batting!V18=""),Batting!U18-7,0)))</f>
        <v>0</v>
      </c>
      <c r="D14">
        <f>IF(AND(Batting!X18&gt;=0,Batting!Y18="*"),Batting!X18,IF(Batting!X18="dnb",0,IF(AND(Batting!X18&lt;&gt;"",Batting!Y18=""),Batting!X18-7,0)))</f>
        <v>0</v>
      </c>
      <c r="E14">
        <f>IF(AND(Batting!AA18&gt;=0,Batting!AB18="*"),Batting!AA18,IF(Batting!AA18="dnb",0,IF(AND(Batting!AA18&lt;&gt;"",Batting!AB18=""),Batting!AA18-7,0)))</f>
        <v>0</v>
      </c>
      <c r="F14">
        <f>IF(AND(Batting!AD18&gt;=0,Batting!AE18="*"),Batting!AD18,IF(Batting!AD18="dnb",0,IF(AND(Batting!AD18&lt;&gt;"",Batting!AE18=""),Batting!AD18-7,0)))</f>
        <v>0</v>
      </c>
      <c r="G14">
        <f>IF(AND(Batting!AG18&gt;=0,Batting!AH18="*"),Batting!AG18,IF(Batting!AG18="dnb",0,IF(AND(Batting!AG18&lt;&gt;"",Batting!AH18=""),Batting!AG18-7,0)))</f>
        <v>0</v>
      </c>
      <c r="H14">
        <f>IF(AND(Batting!AJ18&gt;=0,Batting!AK18="*"),Batting!AJ18,IF(Batting!AJ18="dnb",0,IF(AND(Batting!AJ18&lt;&gt;"",Batting!AK18=""),Batting!AJ18-7,0)))</f>
        <v>0</v>
      </c>
      <c r="I14">
        <f>IF(AND(Batting!AM18&gt;=0,Batting!AN18="*"),Batting!AM18,IF(Batting!AM18="dnb",0,IF(AND(Batting!AM18&lt;&gt;"",Batting!AN18=""),Batting!AM18-7,0)))</f>
        <v>0</v>
      </c>
      <c r="J14">
        <f>IF(AND(Batting!AP18&gt;=0,Batting!AQ18="*"),Batting!AP18,IF(Batting!AP18="dnb",0,IF(AND(Batting!AP18&lt;&gt;"",Batting!AQ18=""),Batting!AP18-7,0)))</f>
        <v>0</v>
      </c>
      <c r="K14">
        <f>IF(AND(Batting!AS18&gt;=0,Batting!AT18="*"),Batting!AS18,IF(Batting!AS18="dnb",0,IF(AND(Batting!AS18&lt;&gt;"",Batting!AT18=""),Batting!AS18-7,0)))</f>
        <v>0</v>
      </c>
      <c r="L14">
        <f>IF(AND(Batting!AV18&gt;=0,Batting!AW18="*"),Batting!AV18,IF(Batting!AV18="dnb",0,IF(AND(Batting!AV18&lt;&gt;"",Batting!AW18=""),Batting!AV18-7,0)))</f>
        <v>0</v>
      </c>
      <c r="M14">
        <f>IF(AND(Batting!AY18&gt;=0,Batting!AZ18="*"),Batting!AY18,IF(Batting!AY18="dnb",0,IF(AND(Batting!AY18&lt;&gt;"",Batting!AZ18=""),Batting!AY18-7,0)))</f>
        <v>0</v>
      </c>
      <c r="N14">
        <f>IF(AND(Batting!BB18&gt;=0,Batting!BC18="*"),Batting!BB18,IF(Batting!BB18="dnb",0,IF(AND(Batting!BB18&lt;&gt;"",Batting!BC18=""),Batting!BB18-7,0)))</f>
        <v>0</v>
      </c>
      <c r="O14">
        <f>IF(AND(Batting!BE18&gt;=0,Batting!BF18="*"),Batting!BE18,IF(Batting!BE18="dnb",0,IF(AND(Batting!BE18&lt;&gt;"",Batting!BF18=""),Batting!BE18-7,0)))</f>
        <v>0</v>
      </c>
      <c r="P14">
        <f>IF(AND(Batting!BH18&gt;=0,Batting!BI18="*"),Batting!BH18,IF(Batting!BH18="dnb",0,IF(AND(Batting!BH18&lt;&gt;"",Batting!BI18=""),Batting!BH18-7,0)))</f>
        <v>0</v>
      </c>
      <c r="Q14">
        <f>IF(AND(Batting!BK18&gt;=0,Batting!BL18="*"),Batting!BK18,IF(Batting!BK18="dnb",0,IF(AND(Batting!BK18&lt;&gt;"",Batting!BL18=""),Batting!BK18-7,0)))</f>
        <v>0</v>
      </c>
      <c r="R14">
        <f>IF(AND(Batting!BN18&gt;=0,Batting!BO18="*"),Batting!BN18,IF(Batting!BN18="dnb",0,IF(AND(Batting!BN18&lt;&gt;"",Batting!BO18=""),Batting!BN18-7,0)))</f>
        <v>0</v>
      </c>
      <c r="S14">
        <f>IF(AND(Batting!BQ18&gt;=0,Batting!BR18="*"),Batting!BQ18,IF(Batting!BQ18="dnb",0,IF(AND(Batting!BQ18&lt;&gt;"",Batting!BR18=""),Batting!BQ18-7,0)))</f>
        <v>0</v>
      </c>
      <c r="T14">
        <f>IF(AND(Batting!BT18&gt;=0,Batting!BU18="*"),Batting!BT18,IF(Batting!BT18="dnb",0,IF(AND(Batting!BT18&lt;&gt;"",Batting!BU18=""),Batting!BT18-7,0)))</f>
        <v>0</v>
      </c>
      <c r="U14">
        <f>IF(AND(Batting!BW18&gt;=0,Batting!BX18="*"),Batting!BW18,IF(Batting!BW18="dnb",0,IF(AND(Batting!BW18&lt;&gt;"",Batting!BX18=""),Batting!BW18-7,0)))</f>
        <v>0</v>
      </c>
      <c r="V14">
        <f>IF(AND(Batting!BZ18&gt;=0,Batting!CA18="*"),Batting!BZ18,IF(Batting!BZ18="dnb",0,IF(AND(Batting!BZ18&lt;&gt;"",Batting!CA18=""),Batting!BZ18-7,0)))</f>
        <v>0</v>
      </c>
      <c r="W14">
        <f>IF(AND(Batting!CC18&gt;=0,Batting!CD18="*"),Batting!CC18,IF(Batting!CC18="dnb",0,IF(AND(Batting!CC18&lt;&gt;"",Batting!CD18=""),Batting!CC18-7,0)))</f>
        <v>0</v>
      </c>
      <c r="X14">
        <f>IF(AND(Batting!CF18&gt;=0,Batting!CG18="*"),Batting!CF18,IF(Batting!CF18="dnb",0,IF(AND(Batting!CF18&lt;&gt;"",Batting!CG18=""),Batting!CF18-7,0)))</f>
        <v>0</v>
      </c>
      <c r="Y14">
        <f>IF(AND(Batting!CI18&gt;=0,Batting!CJ18="*"),Batting!CI18,IF(Batting!CI18="dnb",0,IF(AND(Batting!CI18&lt;&gt;"",Batting!CJ18=""),Batting!CI18-7,0)))</f>
        <v>0</v>
      </c>
      <c r="Z14">
        <f>IF(AND(Batting!CL18&gt;=0,Batting!CM18="*"),Batting!CL18,IF(Batting!CL18="dnb",0,IF(AND(Batting!CL18&lt;&gt;"",Batting!CM18=""),Batting!CL18-7,0)))</f>
        <v>0</v>
      </c>
      <c r="AA14">
        <f>IF(AND(Batting!CO18&gt;=0,Batting!CP18="*"),Batting!CO18,IF(Batting!CO18="dnb",0,IF(AND(Batting!CO18&lt;&gt;"",Batting!CP18=""),Batting!CO18-7,0)))</f>
        <v>0</v>
      </c>
      <c r="AB14">
        <f t="shared" si="0"/>
        <v>0</v>
      </c>
      <c r="AC14" t="e">
        <f>VLOOKUP($A14,'Club Champion'!$C$4:$AB$51,26,FALSE)-AB14</f>
        <v>#N/A</v>
      </c>
    </row>
    <row r="15" spans="1:29" x14ac:dyDescent="0.2">
      <c r="A15">
        <f>Batting!B19</f>
        <v>0</v>
      </c>
      <c r="B15">
        <f>IF(AND(Batting!R19&gt;=0,Batting!S19="*"),Batting!R19,IF(Batting!R19="dnb",0,IF(AND(Batting!R19&lt;&gt;"",Batting!S19=""),Batting!R19-7,0)))</f>
        <v>0</v>
      </c>
      <c r="C15">
        <f>IF(AND(Batting!U19&gt;=0,Batting!V19="*"),Batting!U19,IF(Batting!U19="dnb",0,IF(AND(Batting!U19&lt;&gt;"",Batting!V19=""),Batting!U19-7,0)))</f>
        <v>0</v>
      </c>
      <c r="D15">
        <f>IF(AND(Batting!X19&gt;=0,Batting!Y19="*"),Batting!X19,IF(Batting!X19="dnb",0,IF(AND(Batting!X19&lt;&gt;"",Batting!Y19=""),Batting!X19-7,0)))</f>
        <v>0</v>
      </c>
      <c r="E15">
        <f>IF(AND(Batting!AA19&gt;=0,Batting!AB19="*"),Batting!AA19,IF(Batting!AA19="dnb",0,IF(AND(Batting!AA19&lt;&gt;"",Batting!AB19=""),Batting!AA19-7,0)))</f>
        <v>0</v>
      </c>
      <c r="F15">
        <f>IF(AND(Batting!AD19&gt;=0,Batting!AE19="*"),Batting!AD19,IF(Batting!AD19="dnb",0,IF(AND(Batting!AD19&lt;&gt;"",Batting!AE19=""),Batting!AD19-7,0)))</f>
        <v>0</v>
      </c>
      <c r="G15">
        <f>IF(AND(Batting!AG19&gt;=0,Batting!AH19="*"),Batting!AG19,IF(Batting!AG19="dnb",0,IF(AND(Batting!AG19&lt;&gt;"",Batting!AH19=""),Batting!AG19-7,0)))</f>
        <v>0</v>
      </c>
      <c r="H15">
        <f>IF(AND(Batting!AJ19&gt;=0,Batting!AK19="*"),Batting!AJ19,IF(Batting!AJ19="dnb",0,IF(AND(Batting!AJ19&lt;&gt;"",Batting!AK19=""),Batting!AJ19-7,0)))</f>
        <v>0</v>
      </c>
      <c r="I15">
        <f>IF(AND(Batting!AM19&gt;=0,Batting!AN19="*"),Batting!AM19,IF(Batting!AM19="dnb",0,IF(AND(Batting!AM19&lt;&gt;"",Batting!AN19=""),Batting!AM19-7,0)))</f>
        <v>0</v>
      </c>
      <c r="J15">
        <f>IF(AND(Batting!AP19&gt;=0,Batting!AQ19="*"),Batting!AP19,IF(Batting!AP19="dnb",0,IF(AND(Batting!AP19&lt;&gt;"",Batting!AQ19=""),Batting!AP19-7,0)))</f>
        <v>0</v>
      </c>
      <c r="K15">
        <f>IF(AND(Batting!AS19&gt;=0,Batting!AT19="*"),Batting!AS19,IF(Batting!AS19="dnb",0,IF(AND(Batting!AS19&lt;&gt;"",Batting!AT19=""),Batting!AS19-7,0)))</f>
        <v>0</v>
      </c>
      <c r="L15">
        <f>IF(AND(Batting!AV19&gt;=0,Batting!AW19="*"),Batting!AV19,IF(Batting!AV19="dnb",0,IF(AND(Batting!AV19&lt;&gt;"",Batting!AW19=""),Batting!AV19-7,0)))</f>
        <v>0</v>
      </c>
      <c r="M15">
        <f>IF(AND(Batting!AY19&gt;=0,Batting!AZ19="*"),Batting!AY19,IF(Batting!AY19="dnb",0,IF(AND(Batting!AY19&lt;&gt;"",Batting!AZ19=""),Batting!AY19-7,0)))</f>
        <v>0</v>
      </c>
      <c r="N15">
        <f>IF(AND(Batting!BB19&gt;=0,Batting!BC19="*"),Batting!BB19,IF(Batting!BB19="dnb",0,IF(AND(Batting!BB19&lt;&gt;"",Batting!BC19=""),Batting!BB19-7,0)))</f>
        <v>0</v>
      </c>
      <c r="O15">
        <f>IF(AND(Batting!BE19&gt;=0,Batting!BF19="*"),Batting!BE19,IF(Batting!BE19="dnb",0,IF(AND(Batting!BE19&lt;&gt;"",Batting!BF19=""),Batting!BE19-7,0)))</f>
        <v>0</v>
      </c>
      <c r="P15">
        <f>IF(AND(Batting!BH19&gt;=0,Batting!BI19="*"),Batting!BH19,IF(Batting!BH19="dnb",0,IF(AND(Batting!BH19&lt;&gt;"",Batting!BI19=""),Batting!BH19-7,0)))</f>
        <v>0</v>
      </c>
      <c r="Q15">
        <f>IF(AND(Batting!BK19&gt;=0,Batting!BL19="*"),Batting!BK19,IF(Batting!BK19="dnb",0,IF(AND(Batting!BK19&lt;&gt;"",Batting!BL19=""),Batting!BK19-7,0)))</f>
        <v>0</v>
      </c>
      <c r="R15">
        <f>IF(AND(Batting!BN19&gt;=0,Batting!BO19="*"),Batting!BN19,IF(Batting!BN19="dnb",0,IF(AND(Batting!BN19&lt;&gt;"",Batting!BO19=""),Batting!BN19-7,0)))</f>
        <v>0</v>
      </c>
      <c r="S15">
        <f>IF(AND(Batting!BQ19&gt;=0,Batting!BR19="*"),Batting!BQ19,IF(Batting!BQ19="dnb",0,IF(AND(Batting!BQ19&lt;&gt;"",Batting!BR19=""),Batting!BQ19-7,0)))</f>
        <v>0</v>
      </c>
      <c r="T15">
        <f>IF(AND(Batting!BT19&gt;=0,Batting!BU19="*"),Batting!BT19,IF(Batting!BT19="dnb",0,IF(AND(Batting!BT19&lt;&gt;"",Batting!BU19=""),Batting!BT19-7,0)))</f>
        <v>0</v>
      </c>
      <c r="U15">
        <f>IF(AND(Batting!BW19&gt;=0,Batting!BX19="*"),Batting!BW19,IF(Batting!BW19="dnb",0,IF(AND(Batting!BW19&lt;&gt;"",Batting!BX19=""),Batting!BW19-7,0)))</f>
        <v>0</v>
      </c>
      <c r="V15">
        <f>IF(AND(Batting!BZ19&gt;=0,Batting!CA19="*"),Batting!BZ19,IF(Batting!BZ19="dnb",0,IF(AND(Batting!BZ19&lt;&gt;"",Batting!CA19=""),Batting!BZ19-7,0)))</f>
        <v>0</v>
      </c>
      <c r="W15">
        <f>IF(AND(Batting!CC19&gt;=0,Batting!CD19="*"),Batting!CC19,IF(Batting!CC19="dnb",0,IF(AND(Batting!CC19&lt;&gt;"",Batting!CD19=""),Batting!CC19-7,0)))</f>
        <v>0</v>
      </c>
      <c r="X15">
        <f>IF(AND(Batting!CF19&gt;=0,Batting!CG19="*"),Batting!CF19,IF(Batting!CF19="dnb",0,IF(AND(Batting!CF19&lt;&gt;"",Batting!CG19=""),Batting!CF19-7,0)))</f>
        <v>0</v>
      </c>
      <c r="Y15">
        <f>IF(AND(Batting!CI19&gt;=0,Batting!CJ19="*"),Batting!CI19,IF(Batting!CI19="dnb",0,IF(AND(Batting!CI19&lt;&gt;"",Batting!CJ19=""),Batting!CI19-7,0)))</f>
        <v>0</v>
      </c>
      <c r="Z15">
        <f>IF(AND(Batting!CL19&gt;=0,Batting!CM19="*"),Batting!CL19,IF(Batting!CL19="dnb",0,IF(AND(Batting!CL19&lt;&gt;"",Batting!CM19=""),Batting!CL19-7,0)))</f>
        <v>0</v>
      </c>
      <c r="AA15">
        <f>IF(AND(Batting!CO19&gt;=0,Batting!CP19="*"),Batting!CO19,IF(Batting!CO19="dnb",0,IF(AND(Batting!CO19&lt;&gt;"",Batting!CP19=""),Batting!CO19-7,0)))</f>
        <v>0</v>
      </c>
      <c r="AB15">
        <f t="shared" si="0"/>
        <v>0</v>
      </c>
      <c r="AC15" t="e">
        <f>VLOOKUP($A15,'Club Champion'!$C$4:$AB$51,26,FALSE)-AB15</f>
        <v>#N/A</v>
      </c>
    </row>
    <row r="16" spans="1:29" x14ac:dyDescent="0.2">
      <c r="A16" t="str">
        <f>Batting!B20</f>
        <v>ALSO BATTED</v>
      </c>
      <c r="B16">
        <f>IF(AND(Batting!R20&gt;=0,Batting!S20="*"),Batting!R20,IF(Batting!R20="dnb",0,IF(AND(Batting!R20&lt;&gt;"",Batting!S20=""),Batting!R20-7,0)))</f>
        <v>0</v>
      </c>
      <c r="C16">
        <f>IF(AND(Batting!U20&gt;=0,Batting!V20="*"),Batting!U20,IF(Batting!U20="dnb",0,IF(AND(Batting!U20&lt;&gt;"",Batting!V20=""),Batting!U20-7,0)))</f>
        <v>0</v>
      </c>
      <c r="D16">
        <f>IF(AND(Batting!X20&gt;=0,Batting!Y20="*"),Batting!X20,IF(Batting!X20="dnb",0,IF(AND(Batting!X20&lt;&gt;"",Batting!Y20=""),Batting!X20-7,0)))</f>
        <v>0</v>
      </c>
      <c r="E16">
        <f>IF(AND(Batting!AA20&gt;=0,Batting!AB20="*"),Batting!AA20,IF(Batting!AA20="dnb",0,IF(AND(Batting!AA20&lt;&gt;"",Batting!AB20=""),Batting!AA20-7,0)))</f>
        <v>0</v>
      </c>
      <c r="F16">
        <f>IF(AND(Batting!AD20&gt;=0,Batting!AE20="*"),Batting!AD20,IF(Batting!AD20="dnb",0,IF(AND(Batting!AD20&lt;&gt;"",Batting!AE20=""),Batting!AD20-7,0)))</f>
        <v>0</v>
      </c>
      <c r="G16">
        <f>IF(AND(Batting!AG20&gt;=0,Batting!AH20="*"),Batting!AG20,IF(Batting!AG20="dnb",0,IF(AND(Batting!AG20&lt;&gt;"",Batting!AH20=""),Batting!AG20-7,0)))</f>
        <v>0</v>
      </c>
      <c r="H16">
        <f>IF(AND(Batting!AJ20&gt;=0,Batting!AK20="*"),Batting!AJ20,IF(Batting!AJ20="dnb",0,IF(AND(Batting!AJ20&lt;&gt;"",Batting!AK20=""),Batting!AJ20-7,0)))</f>
        <v>0</v>
      </c>
      <c r="I16">
        <f>IF(AND(Batting!AM20&gt;=0,Batting!AN20="*"),Batting!AM20,IF(Batting!AM20="dnb",0,IF(AND(Batting!AM20&lt;&gt;"",Batting!AN20=""),Batting!AM20-7,0)))</f>
        <v>0</v>
      </c>
      <c r="J16">
        <f>IF(AND(Batting!AP20&gt;=0,Batting!AQ20="*"),Batting!AP20,IF(Batting!AP20="dnb",0,IF(AND(Batting!AP20&lt;&gt;"",Batting!AQ20=""),Batting!AP20-7,0)))</f>
        <v>0</v>
      </c>
      <c r="K16">
        <f>IF(AND(Batting!AS20&gt;=0,Batting!AT20="*"),Batting!AS20,IF(Batting!AS20="dnb",0,IF(AND(Batting!AS20&lt;&gt;"",Batting!AT20=""),Batting!AS20-7,0)))</f>
        <v>0</v>
      </c>
      <c r="L16">
        <f>IF(AND(Batting!AV20&gt;=0,Batting!AW20="*"),Batting!AV20,IF(Batting!AV20="dnb",0,IF(AND(Batting!AV20&lt;&gt;"",Batting!AW20=""),Batting!AV20-7,0)))</f>
        <v>0</v>
      </c>
      <c r="M16">
        <f>IF(AND(Batting!AY20&gt;=0,Batting!AZ20="*"),Batting!AY20,IF(Batting!AY20="dnb",0,IF(AND(Batting!AY20&lt;&gt;"",Batting!AZ20=""),Batting!AY20-7,0)))</f>
        <v>0</v>
      </c>
      <c r="N16">
        <f>IF(AND(Batting!BB20&gt;=0,Batting!BC20="*"),Batting!BB20,IF(Batting!BB20="dnb",0,IF(AND(Batting!BB20&lt;&gt;"",Batting!BC20=""),Batting!BB20-7,0)))</f>
        <v>0</v>
      </c>
      <c r="O16">
        <f>IF(AND(Batting!BE20&gt;=0,Batting!BF20="*"),Batting!BE20,IF(Batting!BE20="dnb",0,IF(AND(Batting!BE20&lt;&gt;"",Batting!BF20=""),Batting!BE20-7,0)))</f>
        <v>0</v>
      </c>
      <c r="P16">
        <f>IF(AND(Batting!BH20&gt;=0,Batting!BI20="*"),Batting!BH20,IF(Batting!BH20="dnb",0,IF(AND(Batting!BH20&lt;&gt;"",Batting!BI20=""),Batting!BH20-7,0)))</f>
        <v>0</v>
      </c>
      <c r="Q16">
        <f>IF(AND(Batting!BK20&gt;=0,Batting!BL20="*"),Batting!BK20,IF(Batting!BK20="dnb",0,IF(AND(Batting!BK20&lt;&gt;"",Batting!BL20=""),Batting!BK20-7,0)))</f>
        <v>0</v>
      </c>
      <c r="R16">
        <f>IF(AND(Batting!BN20&gt;=0,Batting!BO20="*"),Batting!BN20,IF(Batting!BN20="dnb",0,IF(AND(Batting!BN20&lt;&gt;"",Batting!BO20=""),Batting!BN20-7,0)))</f>
        <v>0</v>
      </c>
      <c r="S16">
        <f>IF(AND(Batting!BQ20&gt;=0,Batting!BR20="*"),Batting!BQ20,IF(Batting!BQ20="dnb",0,IF(AND(Batting!BQ20&lt;&gt;"",Batting!BR20=""),Batting!BQ20-7,0)))</f>
        <v>0</v>
      </c>
      <c r="T16">
        <f>IF(AND(Batting!BT20&gt;=0,Batting!BU20="*"),Batting!BT20,IF(Batting!BT20="dnb",0,IF(AND(Batting!BT20&lt;&gt;"",Batting!BU20=""),Batting!BT20-7,0)))</f>
        <v>0</v>
      </c>
      <c r="U16">
        <f>IF(AND(Batting!BW20&gt;=0,Batting!BX20="*"),Batting!BW20,IF(Batting!BW20="dnb",0,IF(AND(Batting!BW20&lt;&gt;"",Batting!BX20=""),Batting!BW20-7,0)))</f>
        <v>0</v>
      </c>
      <c r="V16">
        <f>IF(AND(Batting!BZ20&gt;=0,Batting!CA20="*"),Batting!BZ20,IF(Batting!BZ20="dnb",0,IF(AND(Batting!BZ20&lt;&gt;"",Batting!CA20=""),Batting!BZ20-7,0)))</f>
        <v>0</v>
      </c>
      <c r="W16">
        <f>IF(AND(Batting!CC20&gt;=0,Batting!CD20="*"),Batting!CC20,IF(Batting!CC20="dnb",0,IF(AND(Batting!CC20&lt;&gt;"",Batting!CD20=""),Batting!CC20-7,0)))</f>
        <v>0</v>
      </c>
      <c r="X16">
        <f>IF(AND(Batting!CF20&gt;=0,Batting!CG20="*"),Batting!CF20,IF(Batting!CF20="dnb",0,IF(AND(Batting!CF20&lt;&gt;"",Batting!CG20=""),Batting!CF20-7,0)))</f>
        <v>0</v>
      </c>
      <c r="Y16">
        <f>IF(AND(Batting!CI20&gt;=0,Batting!CJ20="*"),Batting!CI20,IF(Batting!CI20="dnb",0,IF(AND(Batting!CI20&lt;&gt;"",Batting!CJ20=""),Batting!CI20-7,0)))</f>
        <v>0</v>
      </c>
      <c r="Z16">
        <f>IF(AND(Batting!CL20&gt;=0,Batting!CM20="*"),Batting!CL20,IF(Batting!CL20="dnb",0,IF(AND(Batting!CL20&lt;&gt;"",Batting!CM20=""),Batting!CL20-7,0)))</f>
        <v>0</v>
      </c>
      <c r="AA16">
        <f>IF(AND(Batting!CO20&gt;=0,Batting!CP20="*"),Batting!CO20,IF(Batting!CO20="dnb",0,IF(AND(Batting!CO20&lt;&gt;"",Batting!CP20=""),Batting!CO20-7,0)))</f>
        <v>0</v>
      </c>
      <c r="AB16">
        <f t="shared" si="0"/>
        <v>0</v>
      </c>
      <c r="AC16" t="e">
        <f>VLOOKUP($A16,'Club Champion'!$C$4:$AB$51,26,FALSE)-AB16</f>
        <v>#N/A</v>
      </c>
    </row>
    <row r="17" spans="1:29" x14ac:dyDescent="0.2">
      <c r="A17" t="str">
        <f>Batting!B21</f>
        <v>MAINI, Rohit</v>
      </c>
      <c r="B17">
        <f>IF(AND(Batting!R21&gt;=0,Batting!S21="*"),Batting!R21,IF(Batting!R21="dnb",0,IF(AND(Batting!R21&lt;&gt;"",Batting!S21=""),Batting!R21-7,0)))</f>
        <v>0</v>
      </c>
      <c r="C17">
        <f>IF(AND(Batting!U21&gt;=0,Batting!V21="*"),Batting!U21,IF(Batting!U21="dnb",0,IF(AND(Batting!U21&lt;&gt;"",Batting!V21=""),Batting!U21-7,0)))</f>
        <v>0</v>
      </c>
      <c r="D17">
        <f>IF(AND(Batting!X21&gt;=0,Batting!Y21="*"),Batting!X21,IF(Batting!X21="dnb",0,IF(AND(Batting!X21&lt;&gt;"",Batting!Y21=""),Batting!X21-7,0)))</f>
        <v>0</v>
      </c>
      <c r="E17">
        <f>IF(AND(Batting!AA21&gt;=0,Batting!AB21="*"),Batting!AA21,IF(Batting!AA21="dnb",0,IF(AND(Batting!AA21&lt;&gt;"",Batting!AB21=""),Batting!AA21-7,0)))</f>
        <v>0</v>
      </c>
      <c r="F17">
        <f>IF(AND(Batting!AD21&gt;=0,Batting!AE21="*"),Batting!AD21,IF(Batting!AD21="dnb",0,IF(AND(Batting!AD21&lt;&gt;"",Batting!AE21=""),Batting!AD21-7,0)))</f>
        <v>0</v>
      </c>
      <c r="G17">
        <f>IF(AND(Batting!AG21&gt;=0,Batting!AH21="*"),Batting!AG21,IF(Batting!AG21="dnb",0,IF(AND(Batting!AG21&lt;&gt;"",Batting!AH21=""),Batting!AG21-7,0)))</f>
        <v>0</v>
      </c>
      <c r="H17">
        <f>IF(AND(Batting!AJ21&gt;=0,Batting!AK21="*"),Batting!AJ21,IF(Batting!AJ21="dnb",0,IF(AND(Batting!AJ21&lt;&gt;"",Batting!AK21=""),Batting!AJ21-7,0)))</f>
        <v>0</v>
      </c>
      <c r="I17">
        <f>IF(AND(Batting!AM21&gt;=0,Batting!AN21="*"),Batting!AM21,IF(Batting!AM21="dnb",0,IF(AND(Batting!AM21&lt;&gt;"",Batting!AN21=""),Batting!AM21-7,0)))</f>
        <v>-7</v>
      </c>
      <c r="J17">
        <f>IF(AND(Batting!AP21&gt;=0,Batting!AQ21="*"),Batting!AP21,IF(Batting!AP21="dnb",0,IF(AND(Batting!AP21&lt;&gt;"",Batting!AQ21=""),Batting!AP21-7,0)))</f>
        <v>0</v>
      </c>
      <c r="K17">
        <f>IF(AND(Batting!AS21&gt;=0,Batting!AT21="*"),Batting!AS21,IF(Batting!AS21="dnb",0,IF(AND(Batting!AS21&lt;&gt;"",Batting!AT21=""),Batting!AS21-7,0)))</f>
        <v>0</v>
      </c>
      <c r="L17">
        <f>IF(AND(Batting!AV21&gt;=0,Batting!AW21="*"),Batting!AV21,IF(Batting!AV21="dnb",0,IF(AND(Batting!AV21&lt;&gt;"",Batting!AW21=""),Batting!AV21-7,0)))</f>
        <v>0</v>
      </c>
      <c r="M17">
        <f>IF(AND(Batting!AY21&gt;=0,Batting!AZ21="*"),Batting!AY21,IF(Batting!AY21="dnb",0,IF(AND(Batting!AY21&lt;&gt;"",Batting!AZ21=""),Batting!AY21-7,0)))</f>
        <v>43</v>
      </c>
      <c r="N17">
        <f>IF(AND(Batting!BB21&gt;=0,Batting!BC21="*"),Batting!BB21,IF(Batting!BB21="dnb",0,IF(AND(Batting!BB21&lt;&gt;"",Batting!BC21=""),Batting!BB21-7,0)))</f>
        <v>0</v>
      </c>
      <c r="O17">
        <f>IF(AND(Batting!BE21&gt;=0,Batting!BF21="*"),Batting!BE21,IF(Batting!BE21="dnb",0,IF(AND(Batting!BE21&lt;&gt;"",Batting!BF21=""),Batting!BE21-7,0)))</f>
        <v>0</v>
      </c>
      <c r="P17">
        <f>IF(AND(Batting!BH21&gt;=0,Batting!BI21="*"),Batting!BH21,IF(Batting!BH21="dnb",0,IF(AND(Batting!BH21&lt;&gt;"",Batting!BI21=""),Batting!BH21-7,0)))</f>
        <v>0</v>
      </c>
      <c r="Q17">
        <f>IF(AND(Batting!BK21&gt;=0,Batting!BL21="*"),Batting!BK21,IF(Batting!BK21="dnb",0,IF(AND(Batting!BK21&lt;&gt;"",Batting!BL21=""),Batting!BK21-7,0)))</f>
        <v>0</v>
      </c>
      <c r="R17">
        <f>IF(AND(Batting!BN21&gt;=0,Batting!BO21="*"),Batting!BN21,IF(Batting!BN21="dnb",0,IF(AND(Batting!BN21&lt;&gt;"",Batting!BO21=""),Batting!BN21-7,0)))</f>
        <v>0</v>
      </c>
      <c r="S17">
        <f>IF(AND(Batting!BQ21&gt;=0,Batting!BR21="*"),Batting!BQ21,IF(Batting!BQ21="dnb",0,IF(AND(Batting!BQ21&lt;&gt;"",Batting!BR21=""),Batting!BQ21-7,0)))</f>
        <v>0</v>
      </c>
      <c r="T17">
        <f>IF(AND(Batting!BT21&gt;=0,Batting!BU21="*"),Batting!BT21,IF(Batting!BT21="dnb",0,IF(AND(Batting!BT21&lt;&gt;"",Batting!BU21=""),Batting!BT21-7,0)))</f>
        <v>0</v>
      </c>
      <c r="U17">
        <f>IF(AND(Batting!BW21&gt;=0,Batting!BX21="*"),Batting!BW21,IF(Batting!BW21="dnb",0,IF(AND(Batting!BW21&lt;&gt;"",Batting!BX21=""),Batting!BW21-7,0)))</f>
        <v>0</v>
      </c>
      <c r="V17">
        <f>IF(AND(Batting!BZ21&gt;=0,Batting!CA21="*"),Batting!BZ21,IF(Batting!BZ21="dnb",0,IF(AND(Batting!BZ21&lt;&gt;"",Batting!CA21=""),Batting!BZ21-7,0)))</f>
        <v>51</v>
      </c>
      <c r="W17">
        <f>IF(AND(Batting!CC21&gt;=0,Batting!CD21="*"),Batting!CC21,IF(Batting!CC21="dnb",0,IF(AND(Batting!CC21&lt;&gt;"",Batting!CD21=""),Batting!CC21-7,0)))</f>
        <v>0</v>
      </c>
      <c r="X17">
        <f>IF(AND(Batting!CF21&gt;=0,Batting!CG21="*"),Batting!CF21,IF(Batting!CF21="dnb",0,IF(AND(Batting!CF21&lt;&gt;"",Batting!CG21=""),Batting!CF21-7,0)))</f>
        <v>51</v>
      </c>
      <c r="Y17">
        <f>IF(AND(Batting!CI21&gt;=0,Batting!CJ21="*"),Batting!CI21,IF(Batting!CI21="dnb",0,IF(AND(Batting!CI21&lt;&gt;"",Batting!CJ21=""),Batting!CI21-7,0)))</f>
        <v>0</v>
      </c>
      <c r="Z17">
        <f>IF(AND(Batting!CL21&gt;=0,Batting!CM21="*"),Batting!CL21,IF(Batting!CL21="dnb",0,IF(AND(Batting!CL21&lt;&gt;"",Batting!CM21=""),Batting!CL21-7,0)))</f>
        <v>0</v>
      </c>
      <c r="AA17">
        <f>IF(AND(Batting!CO21&gt;=0,Batting!CP21="*"),Batting!CO21,IF(Batting!CO21="dnb",0,IF(AND(Batting!CO21&lt;&gt;"",Batting!CP21=""),Batting!CO21-7,0)))</f>
        <v>0</v>
      </c>
      <c r="AB17">
        <f t="shared" si="0"/>
        <v>138</v>
      </c>
      <c r="AC17">
        <f>VLOOKUP($A17,'Club Champion'!$C$4:$AB$51,26,FALSE)-AB17</f>
        <v>0</v>
      </c>
    </row>
    <row r="18" spans="1:29" x14ac:dyDescent="0.2">
      <c r="A18" t="str">
        <f>Batting!B22</f>
        <v>GRIEVE, Nick</v>
      </c>
      <c r="B18">
        <f>IF(AND(Batting!R22&gt;=0,Batting!S22="*"),Batting!R22,IF(Batting!R22="dnb",0,IF(AND(Batting!R22&lt;&gt;"",Batting!S22=""),Batting!R22-7,0)))</f>
        <v>0</v>
      </c>
      <c r="C18">
        <f>IF(AND(Batting!U22&gt;=0,Batting!V22="*"),Batting!U22,IF(Batting!U22="dnb",0,IF(AND(Batting!U22&lt;&gt;"",Batting!V22=""),Batting!U22-7,0)))</f>
        <v>0</v>
      </c>
      <c r="D18">
        <f>IF(AND(Batting!X22&gt;=0,Batting!Y22="*"),Batting!X22,IF(Batting!X22="dnb",0,IF(AND(Batting!X22&lt;&gt;"",Batting!Y22=""),Batting!X22-7,0)))</f>
        <v>0</v>
      </c>
      <c r="E18">
        <f>IF(AND(Batting!AA22&gt;=0,Batting!AB22="*"),Batting!AA22,IF(Batting!AA22="dnb",0,IF(AND(Batting!AA22&lt;&gt;"",Batting!AB22=""),Batting!AA22-7,0)))</f>
        <v>0</v>
      </c>
      <c r="F18">
        <f>IF(AND(Batting!AD22&gt;=0,Batting!AE22="*"),Batting!AD22,IF(Batting!AD22="dnb",0,IF(AND(Batting!AD22&lt;&gt;"",Batting!AE22=""),Batting!AD22-7,0)))</f>
        <v>0</v>
      </c>
      <c r="G18">
        <f>IF(AND(Batting!AG22&gt;=0,Batting!AH22="*"),Batting!AG22,IF(Batting!AG22="dnb",0,IF(AND(Batting!AG22&lt;&gt;"",Batting!AH22=""),Batting!AG22-7,0)))</f>
        <v>0</v>
      </c>
      <c r="H18">
        <f>IF(AND(Batting!AJ22&gt;=0,Batting!AK22="*"),Batting!AJ22,IF(Batting!AJ22="dnb",0,IF(AND(Batting!AJ22&lt;&gt;"",Batting!AK22=""),Batting!AJ22-7,0)))</f>
        <v>52</v>
      </c>
      <c r="I18">
        <f>IF(AND(Batting!AM22&gt;=0,Batting!AN22="*"),Batting!AM22,IF(Batting!AM22="dnb",0,IF(AND(Batting!AM22&lt;&gt;"",Batting!AN22=""),Batting!AM22-7,0)))</f>
        <v>0</v>
      </c>
      <c r="J18">
        <f>IF(AND(Batting!AP22&gt;=0,Batting!AQ22="*"),Batting!AP22,IF(Batting!AP22="dnb",0,IF(AND(Batting!AP22&lt;&gt;"",Batting!AQ22=""),Batting!AP22-7,0)))</f>
        <v>8</v>
      </c>
      <c r="K18">
        <f>IF(AND(Batting!AS22&gt;=0,Batting!AT22="*"),Batting!AS22,IF(Batting!AS22="dnb",0,IF(AND(Batting!AS22&lt;&gt;"",Batting!AT22=""),Batting!AS22-7,0)))</f>
        <v>0</v>
      </c>
      <c r="L18">
        <f>IF(AND(Batting!AV22&gt;=0,Batting!AW22="*"),Batting!AV22,IF(Batting!AV22="dnb",0,IF(AND(Batting!AV22&lt;&gt;"",Batting!AW22=""),Batting!AV22-7,0)))</f>
        <v>0</v>
      </c>
      <c r="M18">
        <f>IF(AND(Batting!AY22&gt;=0,Batting!AZ22="*"),Batting!AY22,IF(Batting!AY22="dnb",0,IF(AND(Batting!AY22&lt;&gt;"",Batting!AZ22=""),Batting!AY22-7,0)))</f>
        <v>0</v>
      </c>
      <c r="N18">
        <f>IF(AND(Batting!BB22&gt;=0,Batting!BC22="*"),Batting!BB22,IF(Batting!BB22="dnb",0,IF(AND(Batting!BB22&lt;&gt;"",Batting!BC22=""),Batting!BB22-7,0)))</f>
        <v>0</v>
      </c>
      <c r="O18">
        <f>IF(AND(Batting!BE22&gt;=0,Batting!BF22="*"),Batting!BE22,IF(Batting!BE22="dnb",0,IF(AND(Batting!BE22&lt;&gt;"",Batting!BF22=""),Batting!BE22-7,0)))</f>
        <v>0</v>
      </c>
      <c r="P18">
        <f>IF(AND(Batting!BH22&gt;=0,Batting!BI22="*"),Batting!BH22,IF(Batting!BH22="dnb",0,IF(AND(Batting!BH22&lt;&gt;"",Batting!BI22=""),Batting!BH22-7,0)))</f>
        <v>0</v>
      </c>
      <c r="Q18">
        <f>IF(AND(Batting!BK22&gt;=0,Batting!BL22="*"),Batting!BK22,IF(Batting!BK22="dnb",0,IF(AND(Batting!BK22&lt;&gt;"",Batting!BL22=""),Batting!BK22-7,0)))</f>
        <v>0</v>
      </c>
      <c r="R18">
        <f>IF(AND(Batting!BN22&gt;=0,Batting!BO22="*"),Batting!BN22,IF(Batting!BN22="dnb",0,IF(AND(Batting!BN22&lt;&gt;"",Batting!BO22=""),Batting!BN22-7,0)))</f>
        <v>-3</v>
      </c>
      <c r="S18">
        <f>IF(AND(Batting!BQ22&gt;=0,Batting!BR22="*"),Batting!BQ22,IF(Batting!BQ22="dnb",0,IF(AND(Batting!BQ22&lt;&gt;"",Batting!BR22=""),Batting!BQ22-7,0)))</f>
        <v>0</v>
      </c>
      <c r="T18">
        <f>IF(AND(Batting!BT22&gt;=0,Batting!BU22="*"),Batting!BT22,IF(Batting!BT22="dnb",0,IF(AND(Batting!BT22&lt;&gt;"",Batting!BU22=""),Batting!BT22-7,0)))</f>
        <v>29</v>
      </c>
      <c r="U18">
        <f>IF(AND(Batting!BW22&gt;=0,Batting!BX22="*"),Batting!BW22,IF(Batting!BW22="dnb",0,IF(AND(Batting!BW22&lt;&gt;"",Batting!BX22=""),Batting!BW22-7,0)))</f>
        <v>0</v>
      </c>
      <c r="V18">
        <f>IF(AND(Batting!BZ22&gt;=0,Batting!CA22="*"),Batting!BZ22,IF(Batting!BZ22="dnb",0,IF(AND(Batting!BZ22&lt;&gt;"",Batting!CA22=""),Batting!BZ22-7,0)))</f>
        <v>0</v>
      </c>
      <c r="W18">
        <f>IF(AND(Batting!CC22&gt;=0,Batting!CD22="*"),Batting!CC22,IF(Batting!CC22="dnb",0,IF(AND(Batting!CC22&lt;&gt;"",Batting!CD22=""),Batting!CC22-7,0)))</f>
        <v>19</v>
      </c>
      <c r="X18">
        <f>IF(AND(Batting!CF22&gt;=0,Batting!CG22="*"),Batting!CF22,IF(Batting!CF22="dnb",0,IF(AND(Batting!CF22&lt;&gt;"",Batting!CG22=""),Batting!CF22-7,0)))</f>
        <v>0</v>
      </c>
      <c r="Y18">
        <f>IF(AND(Batting!CI22&gt;=0,Batting!CJ22="*"),Batting!CI22,IF(Batting!CI22="dnb",0,IF(AND(Batting!CI22&lt;&gt;"",Batting!CJ22=""),Batting!CI22-7,0)))</f>
        <v>0</v>
      </c>
      <c r="Z18">
        <f>IF(AND(Batting!CL22&gt;=0,Batting!CM22="*"),Batting!CL22,IF(Batting!CL22="dnb",0,IF(AND(Batting!CL22&lt;&gt;"",Batting!CM22=""),Batting!CL22-7,0)))</f>
        <v>0</v>
      </c>
      <c r="AA18">
        <f>IF(AND(Batting!CO22&gt;=0,Batting!CP22="*"),Batting!CO22,IF(Batting!CO22="dnb",0,IF(AND(Batting!CO22&lt;&gt;"",Batting!CP22=""),Batting!CO22-7,0)))</f>
        <v>0</v>
      </c>
      <c r="AB18">
        <f t="shared" si="0"/>
        <v>105</v>
      </c>
      <c r="AC18">
        <f>VLOOKUP($A18,'Club Champion'!$C$4:$AB$51,26,FALSE)-AB18</f>
        <v>0</v>
      </c>
    </row>
    <row r="19" spans="1:29" x14ac:dyDescent="0.2">
      <c r="A19" t="str">
        <f>Batting!B23</f>
        <v>SPARROW, Luke</v>
      </c>
      <c r="B19">
        <f>IF(AND(Batting!R23&gt;=0,Batting!S23="*"),Batting!R23,IF(Batting!R23="dnb",0,IF(AND(Batting!R23&lt;&gt;"",Batting!S23=""),Batting!R23-7,0)))</f>
        <v>-6</v>
      </c>
      <c r="C19">
        <f>IF(AND(Batting!U23&gt;=0,Batting!V23="*"),Batting!U23,IF(Batting!U23="dnb",0,IF(AND(Batting!U23&lt;&gt;"",Batting!V23=""),Batting!U23-7,0)))</f>
        <v>6</v>
      </c>
      <c r="D19">
        <f>IF(AND(Batting!X23&gt;=0,Batting!Y23="*"),Batting!X23,IF(Batting!X23="dnb",0,IF(AND(Batting!X23&lt;&gt;"",Batting!Y23=""),Batting!X23-7,0)))</f>
        <v>19</v>
      </c>
      <c r="E19">
        <f>IF(AND(Batting!AA23&gt;=0,Batting!AB23="*"),Batting!AA23,IF(Batting!AA23="dnb",0,IF(AND(Batting!AA23&lt;&gt;"",Batting!AB23=""),Batting!AA23-7,0)))</f>
        <v>0</v>
      </c>
      <c r="F19">
        <f>IF(AND(Batting!AD23&gt;=0,Batting!AE23="*"),Batting!AD23,IF(Batting!AD23="dnb",0,IF(AND(Batting!AD23&lt;&gt;"",Batting!AE23=""),Batting!AD23-7,0)))</f>
        <v>4</v>
      </c>
      <c r="G19">
        <f>IF(AND(Batting!AG23&gt;=0,Batting!AH23="*"),Batting!AG23,IF(Batting!AG23="dnb",0,IF(AND(Batting!AG23&lt;&gt;"",Batting!AH23=""),Batting!AG23-7,0)))</f>
        <v>53</v>
      </c>
      <c r="H19">
        <f>IF(AND(Batting!AJ23&gt;=0,Batting!AK23="*"),Batting!AJ23,IF(Batting!AJ23="dnb",0,IF(AND(Batting!AJ23&lt;&gt;"",Batting!AK23=""),Batting!AJ23-7,0)))</f>
        <v>0</v>
      </c>
      <c r="I19">
        <f>IF(AND(Batting!AM23&gt;=0,Batting!AN23="*"),Batting!AM23,IF(Batting!AM23="dnb",0,IF(AND(Batting!AM23&lt;&gt;"",Batting!AN23=""),Batting!AM23-7,0)))</f>
        <v>3</v>
      </c>
      <c r="J19">
        <f>IF(AND(Batting!AP23&gt;=0,Batting!AQ23="*"),Batting!AP23,IF(Batting!AP23="dnb",0,IF(AND(Batting!AP23&lt;&gt;"",Batting!AQ23=""),Batting!AP23-7,0)))</f>
        <v>0</v>
      </c>
      <c r="K19">
        <f>IF(AND(Batting!AS23&gt;=0,Batting!AT23="*"),Batting!AS23,IF(Batting!AS23="dnb",0,IF(AND(Batting!AS23&lt;&gt;"",Batting!AT23=""),Batting!AS23-7,0)))</f>
        <v>0</v>
      </c>
      <c r="L19">
        <f>IF(AND(Batting!AV23&gt;=0,Batting!AW23="*"),Batting!AV23,IF(Batting!AV23="dnb",0,IF(AND(Batting!AV23&lt;&gt;"",Batting!AW23=""),Batting!AV23-7,0)))</f>
        <v>0</v>
      </c>
      <c r="M19">
        <f>IF(AND(Batting!AY23&gt;=0,Batting!AZ23="*"),Batting!AY23,IF(Batting!AY23="dnb",0,IF(AND(Batting!AY23&lt;&gt;"",Batting!AZ23=""),Batting!AY23-7,0)))</f>
        <v>0</v>
      </c>
      <c r="N19">
        <f>IF(AND(Batting!BB23&gt;=0,Batting!BC23="*"),Batting!BB23,IF(Batting!BB23="dnb",0,IF(AND(Batting!BB23&lt;&gt;"",Batting!BC23=""),Batting!BB23-7,0)))</f>
        <v>0</v>
      </c>
      <c r="O19">
        <f>IF(AND(Batting!BE23&gt;=0,Batting!BF23="*"),Batting!BE23,IF(Batting!BE23="dnb",0,IF(AND(Batting!BE23&lt;&gt;"",Batting!BF23=""),Batting!BE23-7,0)))</f>
        <v>0</v>
      </c>
      <c r="P19">
        <f>IF(AND(Batting!BH23&gt;=0,Batting!BI23="*"),Batting!BH23,IF(Batting!BH23="dnb",0,IF(AND(Batting!BH23&lt;&gt;"",Batting!BI23=""),Batting!BH23-7,0)))</f>
        <v>0</v>
      </c>
      <c r="Q19">
        <f>IF(AND(Batting!BK23&gt;=0,Batting!BL23="*"),Batting!BK23,IF(Batting!BK23="dnb",0,IF(AND(Batting!BK23&lt;&gt;"",Batting!BL23=""),Batting!BK23-7,0)))</f>
        <v>0</v>
      </c>
      <c r="R19">
        <f>IF(AND(Batting!BN23&gt;=0,Batting!BO23="*"),Batting!BN23,IF(Batting!BN23="dnb",0,IF(AND(Batting!BN23&lt;&gt;"",Batting!BO23=""),Batting!BN23-7,0)))</f>
        <v>0</v>
      </c>
      <c r="S19">
        <f>IF(AND(Batting!BQ23&gt;=0,Batting!BR23="*"),Batting!BQ23,IF(Batting!BQ23="dnb",0,IF(AND(Batting!BQ23&lt;&gt;"",Batting!BR23=""),Batting!BQ23-7,0)))</f>
        <v>0</v>
      </c>
      <c r="T19">
        <f>IF(AND(Batting!BT23&gt;=0,Batting!BU23="*"),Batting!BT23,IF(Batting!BT23="dnb",0,IF(AND(Batting!BT23&lt;&gt;"",Batting!BU23=""),Batting!BT23-7,0)))</f>
        <v>0</v>
      </c>
      <c r="U19">
        <f>IF(AND(Batting!BW23&gt;=0,Batting!BX23="*"),Batting!BW23,IF(Batting!BW23="dnb",0,IF(AND(Batting!BW23&lt;&gt;"",Batting!BX23=""),Batting!BW23-7,0)))</f>
        <v>0</v>
      </c>
      <c r="V19">
        <f>IF(AND(Batting!BZ23&gt;=0,Batting!CA23="*"),Batting!BZ23,IF(Batting!BZ23="dnb",0,IF(AND(Batting!BZ23&lt;&gt;"",Batting!CA23=""),Batting!BZ23-7,0)))</f>
        <v>0</v>
      </c>
      <c r="W19">
        <f>IF(AND(Batting!CC23&gt;=0,Batting!CD23="*"),Batting!CC23,IF(Batting!CC23="dnb",0,IF(AND(Batting!CC23&lt;&gt;"",Batting!CD23=""),Batting!CC23-7,0)))</f>
        <v>0</v>
      </c>
      <c r="X19">
        <f>IF(AND(Batting!CF23&gt;=0,Batting!CG23="*"),Batting!CF23,IF(Batting!CF23="dnb",0,IF(AND(Batting!CF23&lt;&gt;"",Batting!CG23=""),Batting!CF23-7,0)))</f>
        <v>0</v>
      </c>
      <c r="Y19">
        <f>IF(AND(Batting!CI23&gt;=0,Batting!CJ23="*"),Batting!CI23,IF(Batting!CI23="dnb",0,IF(AND(Batting!CI23&lt;&gt;"",Batting!CJ23=""),Batting!CI23-7,0)))</f>
        <v>0</v>
      </c>
      <c r="Z19">
        <f>IF(AND(Batting!CL23&gt;=0,Batting!CM23="*"),Batting!CL23,IF(Batting!CL23="dnb",0,IF(AND(Batting!CL23&lt;&gt;"",Batting!CM23=""),Batting!CL23-7,0)))</f>
        <v>0</v>
      </c>
      <c r="AA19">
        <f>IF(AND(Batting!CO23&gt;=0,Batting!CP23="*"),Batting!CO23,IF(Batting!CO23="dnb",0,IF(AND(Batting!CO23&lt;&gt;"",Batting!CP23=""),Batting!CO23-7,0)))</f>
        <v>0</v>
      </c>
      <c r="AB19">
        <f t="shared" si="0"/>
        <v>79</v>
      </c>
      <c r="AC19">
        <f>VLOOKUP($A19,'Club Champion'!$C$4:$AB$51,26,FALSE)-AB19</f>
        <v>0</v>
      </c>
    </row>
    <row r="20" spans="1:29" x14ac:dyDescent="0.2">
      <c r="A20" t="str">
        <f>Batting!B24</f>
        <v>REED, Matt</v>
      </c>
      <c r="B20">
        <f>IF(AND(Batting!R24&gt;=0,Batting!S24="*"),Batting!R24,IF(Batting!R24="dnb",0,IF(AND(Batting!R24&lt;&gt;"",Batting!S24=""),Batting!R24-7,0)))</f>
        <v>0</v>
      </c>
      <c r="C20">
        <f>IF(AND(Batting!U24&gt;=0,Batting!V24="*"),Batting!U24,IF(Batting!U24="dnb",0,IF(AND(Batting!U24&lt;&gt;"",Batting!V24=""),Batting!U24-7,0)))</f>
        <v>0</v>
      </c>
      <c r="D20">
        <f>IF(AND(Batting!X24&gt;=0,Batting!Y24="*"),Batting!X24,IF(Batting!X24="dnb",0,IF(AND(Batting!X24&lt;&gt;"",Batting!Y24=""),Batting!X24-7,0)))</f>
        <v>0</v>
      </c>
      <c r="E20">
        <f>IF(AND(Batting!AA24&gt;=0,Batting!AB24="*"),Batting!AA24,IF(Batting!AA24="dnb",0,IF(AND(Batting!AA24&lt;&gt;"",Batting!AB24=""),Batting!AA24-7,0)))</f>
        <v>0</v>
      </c>
      <c r="F20">
        <f>IF(AND(Batting!AD24&gt;=0,Batting!AE24="*"),Batting!AD24,IF(Batting!AD24="dnb",0,IF(AND(Batting!AD24&lt;&gt;"",Batting!AE24=""),Batting!AD24-7,0)))</f>
        <v>0</v>
      </c>
      <c r="G20">
        <f>IF(AND(Batting!AG24&gt;=0,Batting!AH24="*"),Batting!AG24,IF(Batting!AG24="dnb",0,IF(AND(Batting!AG24&lt;&gt;"",Batting!AH24=""),Batting!AG24-7,0)))</f>
        <v>0</v>
      </c>
      <c r="H20">
        <f>IF(AND(Batting!AJ24&gt;=0,Batting!AK24="*"),Batting!AJ24,IF(Batting!AJ24="dnb",0,IF(AND(Batting!AJ24&lt;&gt;"",Batting!AK24=""),Batting!AJ24-7,0)))</f>
        <v>0</v>
      </c>
      <c r="I20">
        <f>IF(AND(Batting!AM24&gt;=0,Batting!AN24="*"),Batting!AM24,IF(Batting!AM24="dnb",0,IF(AND(Batting!AM24&lt;&gt;"",Batting!AN24=""),Batting!AM24-7,0)))</f>
        <v>0</v>
      </c>
      <c r="J20">
        <f>IF(AND(Batting!AP24&gt;=0,Batting!AQ24="*"),Batting!AP24,IF(Batting!AP24="dnb",0,IF(AND(Batting!AP24&lt;&gt;"",Batting!AQ24=""),Batting!AP24-7,0)))</f>
        <v>0</v>
      </c>
      <c r="K20">
        <f>IF(AND(Batting!AS24&gt;=0,Batting!AT24="*"),Batting!AS24,IF(Batting!AS24="dnb",0,IF(AND(Batting!AS24&lt;&gt;"",Batting!AT24=""),Batting!AS24-7,0)))</f>
        <v>11</v>
      </c>
      <c r="L20">
        <f>IF(AND(Batting!AV24&gt;=0,Batting!AW24="*"),Batting!AV24,IF(Batting!AV24="dnb",0,IF(AND(Batting!AV24&lt;&gt;"",Batting!AW24=""),Batting!AV24-7,0)))</f>
        <v>21</v>
      </c>
      <c r="M20">
        <f>IF(AND(Batting!AY24&gt;=0,Batting!AZ24="*"),Batting!AY24,IF(Batting!AY24="dnb",0,IF(AND(Batting!AY24&lt;&gt;"",Batting!AZ24=""),Batting!AY24-7,0)))</f>
        <v>0</v>
      </c>
      <c r="N20">
        <f>IF(AND(Batting!BB24&gt;=0,Batting!BC24="*"),Batting!BB24,IF(Batting!BB24="dnb",0,IF(AND(Batting!BB24&lt;&gt;"",Batting!BC24=""),Batting!BB24-7,0)))</f>
        <v>0</v>
      </c>
      <c r="O20">
        <f>IF(AND(Batting!BE24&gt;=0,Batting!BF24="*"),Batting!BE24,IF(Batting!BE24="dnb",0,IF(AND(Batting!BE24&lt;&gt;"",Batting!BF24=""),Batting!BE24-7,0)))</f>
        <v>0</v>
      </c>
      <c r="P20">
        <f>IF(AND(Batting!BH24&gt;=0,Batting!BI24="*"),Batting!BH24,IF(Batting!BH24="dnb",0,IF(AND(Batting!BH24&lt;&gt;"",Batting!BI24=""),Batting!BH24-7,0)))</f>
        <v>0</v>
      </c>
      <c r="Q20">
        <f>IF(AND(Batting!BK24&gt;=0,Batting!BL24="*"),Batting!BK24,IF(Batting!BK24="dnb",0,IF(AND(Batting!BK24&lt;&gt;"",Batting!BL24=""),Batting!BK24-7,0)))</f>
        <v>0</v>
      </c>
      <c r="R20">
        <f>IF(AND(Batting!BN24&gt;=0,Batting!BO24="*"),Batting!BN24,IF(Batting!BN24="dnb",0,IF(AND(Batting!BN24&lt;&gt;"",Batting!BO24=""),Batting!BN24-7,0)))</f>
        <v>32</v>
      </c>
      <c r="S20">
        <f>IF(AND(Batting!BQ24&gt;=0,Batting!BR24="*"),Batting!BQ24,IF(Batting!BQ24="dnb",0,IF(AND(Batting!BQ24&lt;&gt;"",Batting!BR24=""),Batting!BQ24-7,0)))</f>
        <v>0</v>
      </c>
      <c r="T20">
        <f>IF(AND(Batting!BT24&gt;=0,Batting!BU24="*"),Batting!BT24,IF(Batting!BT24="dnb",0,IF(AND(Batting!BT24&lt;&gt;"",Batting!BU24=""),Batting!BT24-7,0)))</f>
        <v>0</v>
      </c>
      <c r="U20">
        <f>IF(AND(Batting!BW24&gt;=0,Batting!BX24="*"),Batting!BW24,IF(Batting!BW24="dnb",0,IF(AND(Batting!BW24&lt;&gt;"",Batting!BX24=""),Batting!BW24-7,0)))</f>
        <v>0</v>
      </c>
      <c r="V20">
        <f>IF(AND(Batting!BZ24&gt;=0,Batting!CA24="*"),Batting!BZ24,IF(Batting!BZ24="dnb",0,IF(AND(Batting!BZ24&lt;&gt;"",Batting!CA24=""),Batting!BZ24-7,0)))</f>
        <v>0</v>
      </c>
      <c r="W20">
        <f>IF(AND(Batting!CC24&gt;=0,Batting!CD24="*"),Batting!CC24,IF(Batting!CC24="dnb",0,IF(AND(Batting!CC24&lt;&gt;"",Batting!CD24=""),Batting!CC24-7,0)))</f>
        <v>0</v>
      </c>
      <c r="X20">
        <f>IF(AND(Batting!CF24&gt;=0,Batting!CG24="*"),Batting!CF24,IF(Batting!CF24="dnb",0,IF(AND(Batting!CF24&lt;&gt;"",Batting!CG24=""),Batting!CF24-7,0)))</f>
        <v>0</v>
      </c>
      <c r="Y20">
        <f>IF(AND(Batting!CI24&gt;=0,Batting!CJ24="*"),Batting!CI24,IF(Batting!CI24="dnb",0,IF(AND(Batting!CI24&lt;&gt;"",Batting!CJ24=""),Batting!CI24-7,0)))</f>
        <v>0</v>
      </c>
      <c r="Z20">
        <f>IF(AND(Batting!CL24&gt;=0,Batting!CM24="*"),Batting!CL24,IF(Batting!CL24="dnb",0,IF(AND(Batting!CL24&lt;&gt;"",Batting!CM24=""),Batting!CL24-7,0)))</f>
        <v>0</v>
      </c>
      <c r="AA20">
        <f>IF(AND(Batting!CO24&gt;=0,Batting!CP24="*"),Batting!CO24,IF(Batting!CO24="dnb",0,IF(AND(Batting!CO24&lt;&gt;"",Batting!CP24=""),Batting!CO24-7,0)))</f>
        <v>0</v>
      </c>
      <c r="AB20">
        <f t="shared" si="0"/>
        <v>64</v>
      </c>
      <c r="AC20">
        <f>VLOOKUP($A20,'Club Champion'!$C$4:$AB$51,26,FALSE)-AB20</f>
        <v>0</v>
      </c>
    </row>
    <row r="21" spans="1:29" x14ac:dyDescent="0.2">
      <c r="A21" t="str">
        <f>Batting!B25</f>
        <v>SMITH, Kane</v>
      </c>
      <c r="B21">
        <f>IF(AND(Batting!R25&gt;=0,Batting!S25="*"),Batting!R25,IF(Batting!R25="dnb",0,IF(AND(Batting!R25&lt;&gt;"",Batting!S25=""),Batting!R25-7,0)))</f>
        <v>0</v>
      </c>
      <c r="C21">
        <f>IF(AND(Batting!U25&gt;=0,Batting!V25="*"),Batting!U25,IF(Batting!U25="dnb",0,IF(AND(Batting!U25&lt;&gt;"",Batting!V25=""),Batting!U25-7,0)))</f>
        <v>0</v>
      </c>
      <c r="D21">
        <f>IF(AND(Batting!X25&gt;=0,Batting!Y25="*"),Batting!X25,IF(Batting!X25="dnb",0,IF(AND(Batting!X25&lt;&gt;"",Batting!Y25=""),Batting!X25-7,0)))</f>
        <v>0</v>
      </c>
      <c r="E21">
        <f>IF(AND(Batting!AA25&gt;=0,Batting!AB25="*"),Batting!AA25,IF(Batting!AA25="dnb",0,IF(AND(Batting!AA25&lt;&gt;"",Batting!AB25=""),Batting!AA25-7,0)))</f>
        <v>0</v>
      </c>
      <c r="F21">
        <f>IF(AND(Batting!AD25&gt;=0,Batting!AE25="*"),Batting!AD25,IF(Batting!AD25="dnb",0,IF(AND(Batting!AD25&lt;&gt;"",Batting!AE25=""),Batting!AD25-7,0)))</f>
        <v>0</v>
      </c>
      <c r="G21">
        <f>IF(AND(Batting!AG25&gt;=0,Batting!AH25="*"),Batting!AG25,IF(Batting!AG25="dnb",0,IF(AND(Batting!AG25&lt;&gt;"",Batting!AH25=""),Batting!AG25-7,0)))</f>
        <v>0</v>
      </c>
      <c r="H21">
        <f>IF(AND(Batting!AJ25&gt;=0,Batting!AK25="*"),Batting!AJ25,IF(Batting!AJ25="dnb",0,IF(AND(Batting!AJ25&lt;&gt;"",Batting!AK25=""),Batting!AJ25-7,0)))</f>
        <v>0</v>
      </c>
      <c r="I21">
        <f>IF(AND(Batting!AM25&gt;=0,Batting!AN25="*"),Batting!AM25,IF(Batting!AM25="dnb",0,IF(AND(Batting!AM25&lt;&gt;"",Batting!AN25=""),Batting!AM25-7,0)))</f>
        <v>0</v>
      </c>
      <c r="J21">
        <f>IF(AND(Batting!AP25&gt;=0,Batting!AQ25="*"),Batting!AP25,IF(Batting!AP25="dnb",0,IF(AND(Batting!AP25&lt;&gt;"",Batting!AQ25=""),Batting!AP25-7,0)))</f>
        <v>0</v>
      </c>
      <c r="K21">
        <f>IF(AND(Batting!AS25&gt;=0,Batting!AT25="*"),Batting!AS25,IF(Batting!AS25="dnb",0,IF(AND(Batting!AS25&lt;&gt;"",Batting!AT25=""),Batting!AS25-7,0)))</f>
        <v>0</v>
      </c>
      <c r="L21">
        <f>IF(AND(Batting!AV25&gt;=0,Batting!AW25="*"),Batting!AV25,IF(Batting!AV25="dnb",0,IF(AND(Batting!AV25&lt;&gt;"",Batting!AW25=""),Batting!AV25-7,0)))</f>
        <v>0</v>
      </c>
      <c r="M21">
        <f>IF(AND(Batting!AY25&gt;=0,Batting!AZ25="*"),Batting!AY25,IF(Batting!AY25="dnb",0,IF(AND(Batting!AY25&lt;&gt;"",Batting!AZ25=""),Batting!AY25-7,0)))</f>
        <v>0</v>
      </c>
      <c r="N21">
        <f>IF(AND(Batting!BB25&gt;=0,Batting!BC25="*"),Batting!BB25,IF(Batting!BB25="dnb",0,IF(AND(Batting!BB25&lt;&gt;"",Batting!BC25=""),Batting!BB25-7,0)))</f>
        <v>61</v>
      </c>
      <c r="O21">
        <f>IF(AND(Batting!BE25&gt;=0,Batting!BF25="*"),Batting!BE25,IF(Batting!BE25="dnb",0,IF(AND(Batting!BE25&lt;&gt;"",Batting!BF25=""),Batting!BE25-7,0)))</f>
        <v>0</v>
      </c>
      <c r="P21">
        <f>IF(AND(Batting!BH25&gt;=0,Batting!BI25="*"),Batting!BH25,IF(Batting!BH25="dnb",0,IF(AND(Batting!BH25&lt;&gt;"",Batting!BI25=""),Batting!BH25-7,0)))</f>
        <v>0</v>
      </c>
      <c r="Q21">
        <f>IF(AND(Batting!BK25&gt;=0,Batting!BL25="*"),Batting!BK25,IF(Batting!BK25="dnb",0,IF(AND(Batting!BK25&lt;&gt;"",Batting!BL25=""),Batting!BK25-7,0)))</f>
        <v>0</v>
      </c>
      <c r="R21">
        <f>IF(AND(Batting!BN25&gt;=0,Batting!BO25="*"),Batting!BN25,IF(Batting!BN25="dnb",0,IF(AND(Batting!BN25&lt;&gt;"",Batting!BO25=""),Batting!BN25-7,0)))</f>
        <v>0</v>
      </c>
      <c r="S21">
        <f>IF(AND(Batting!BQ25&gt;=0,Batting!BR25="*"),Batting!BQ25,IF(Batting!BQ25="dnb",0,IF(AND(Batting!BQ25&lt;&gt;"",Batting!BR25=""),Batting!BQ25-7,0)))</f>
        <v>0</v>
      </c>
      <c r="T21">
        <f>IF(AND(Batting!BT25&gt;=0,Batting!BU25="*"),Batting!BT25,IF(Batting!BT25="dnb",0,IF(AND(Batting!BT25&lt;&gt;"",Batting!BU25=""),Batting!BT25-7,0)))</f>
        <v>0</v>
      </c>
      <c r="U21">
        <f>IF(AND(Batting!BW25&gt;=0,Batting!BX25="*"),Batting!BW25,IF(Batting!BW25="dnb",0,IF(AND(Batting!BW25&lt;&gt;"",Batting!BX25=""),Batting!BW25-7,0)))</f>
        <v>0</v>
      </c>
      <c r="V21">
        <f>IF(AND(Batting!BZ25&gt;=0,Batting!CA25="*"),Batting!BZ25,IF(Batting!BZ25="dnb",0,IF(AND(Batting!BZ25&lt;&gt;"",Batting!CA25=""),Batting!BZ25-7,0)))</f>
        <v>0</v>
      </c>
      <c r="W21">
        <f>IF(AND(Batting!CC25&gt;=0,Batting!CD25="*"),Batting!CC25,IF(Batting!CC25="dnb",0,IF(AND(Batting!CC25&lt;&gt;"",Batting!CD25=""),Batting!CC25-7,0)))</f>
        <v>0</v>
      </c>
      <c r="X21">
        <f>IF(AND(Batting!CF25&gt;=0,Batting!CG25="*"),Batting!CF25,IF(Batting!CF25="dnb",0,IF(AND(Batting!CF25&lt;&gt;"",Batting!CG25=""),Batting!CF25-7,0)))</f>
        <v>0</v>
      </c>
      <c r="Y21">
        <f>IF(AND(Batting!CI25&gt;=0,Batting!CJ25="*"),Batting!CI25,IF(Batting!CI25="dnb",0,IF(AND(Batting!CI25&lt;&gt;"",Batting!CJ25=""),Batting!CI25-7,0)))</f>
        <v>0</v>
      </c>
      <c r="Z21">
        <f>IF(AND(Batting!CL25&gt;=0,Batting!CM25="*"),Batting!CL25,IF(Batting!CL25="dnb",0,IF(AND(Batting!CL25&lt;&gt;"",Batting!CM25=""),Batting!CL25-7,0)))</f>
        <v>0</v>
      </c>
      <c r="AA21">
        <f>IF(AND(Batting!CO25&gt;=0,Batting!CP25="*"),Batting!CO25,IF(Batting!CO25="dnb",0,IF(AND(Batting!CO25&lt;&gt;"",Batting!CP25=""),Batting!CO25-7,0)))</f>
        <v>0</v>
      </c>
      <c r="AB21">
        <f t="shared" si="0"/>
        <v>61</v>
      </c>
      <c r="AC21">
        <f>VLOOKUP($A21,'Club Champion'!$C$4:$AB$51,26,FALSE)-AB21</f>
        <v>0</v>
      </c>
    </row>
    <row r="22" spans="1:29" x14ac:dyDescent="0.2">
      <c r="A22" t="str">
        <f>Batting!B26</f>
        <v>NIAZ, Bilal</v>
      </c>
      <c r="B22">
        <f>IF(AND(Batting!R26&gt;=0,Batting!S26="*"),Batting!R26,IF(Batting!R26="dnb",0,IF(AND(Batting!R26&lt;&gt;"",Batting!S26=""),Batting!R26-7,0)))</f>
        <v>0</v>
      </c>
      <c r="C22">
        <f>IF(AND(Batting!U26&gt;=0,Batting!V26="*"),Batting!U26,IF(Batting!U26="dnb",0,IF(AND(Batting!U26&lt;&gt;"",Batting!V26=""),Batting!U26-7,0)))</f>
        <v>0</v>
      </c>
      <c r="D22">
        <f>IF(AND(Batting!X26&gt;=0,Batting!Y26="*"),Batting!X26,IF(Batting!X26="dnb",0,IF(AND(Batting!X26&lt;&gt;"",Batting!Y26=""),Batting!X26-7,0)))</f>
        <v>0</v>
      </c>
      <c r="E22">
        <f>IF(AND(Batting!AA26&gt;=0,Batting!AB26="*"),Batting!AA26,IF(Batting!AA26="dnb",0,IF(AND(Batting!AA26&lt;&gt;"",Batting!AB26=""),Batting!AA26-7,0)))</f>
        <v>0</v>
      </c>
      <c r="F22">
        <f>IF(AND(Batting!AD26&gt;=0,Batting!AE26="*"),Batting!AD26,IF(Batting!AD26="dnb",0,IF(AND(Batting!AD26&lt;&gt;"",Batting!AE26=""),Batting!AD26-7,0)))</f>
        <v>0</v>
      </c>
      <c r="G22">
        <f>IF(AND(Batting!AG26&gt;=0,Batting!AH26="*"),Batting!AG26,IF(Batting!AG26="dnb",0,IF(AND(Batting!AG26&lt;&gt;"",Batting!AH26=""),Batting!AG26-7,0)))</f>
        <v>0</v>
      </c>
      <c r="H22">
        <f>IF(AND(Batting!AJ26&gt;=0,Batting!AK26="*"),Batting!AJ26,IF(Batting!AJ26="dnb",0,IF(AND(Batting!AJ26&lt;&gt;"",Batting!AK26=""),Batting!AJ26-7,0)))</f>
        <v>0</v>
      </c>
      <c r="I22">
        <f>IF(AND(Batting!AM26&gt;=0,Batting!AN26="*"),Batting!AM26,IF(Batting!AM26="dnb",0,IF(AND(Batting!AM26&lt;&gt;"",Batting!AN26=""),Batting!AM26-7,0)))</f>
        <v>0</v>
      </c>
      <c r="J22">
        <f>IF(AND(Batting!AP26&gt;=0,Batting!AQ26="*"),Batting!AP26,IF(Batting!AP26="dnb",0,IF(AND(Batting!AP26&lt;&gt;"",Batting!AQ26=""),Batting!AP26-7,0)))</f>
        <v>0</v>
      </c>
      <c r="K22">
        <f>IF(AND(Batting!AS26&gt;=0,Batting!AT26="*"),Batting!AS26,IF(Batting!AS26="dnb",0,IF(AND(Batting!AS26&lt;&gt;"",Batting!AT26=""),Batting!AS26-7,0)))</f>
        <v>0</v>
      </c>
      <c r="L22">
        <f>IF(AND(Batting!AV26&gt;=0,Batting!AW26="*"),Batting!AV26,IF(Batting!AV26="dnb",0,IF(AND(Batting!AV26&lt;&gt;"",Batting!AW26=""),Batting!AV26-7,0)))</f>
        <v>0</v>
      </c>
      <c r="M22">
        <f>IF(AND(Batting!AY26&gt;=0,Batting!AZ26="*"),Batting!AY26,IF(Batting!AY26="dnb",0,IF(AND(Batting!AY26&lt;&gt;"",Batting!AZ26=""),Batting!AY26-7,0)))</f>
        <v>-1</v>
      </c>
      <c r="N22">
        <f>IF(AND(Batting!BB26&gt;=0,Batting!BC26="*"),Batting!BB26,IF(Batting!BB26="dnb",0,IF(AND(Batting!BB26&lt;&gt;"",Batting!BC26=""),Batting!BB26-7,0)))</f>
        <v>0</v>
      </c>
      <c r="O22">
        <f>IF(AND(Batting!BE26&gt;=0,Batting!BF26="*"),Batting!BE26,IF(Batting!BE26="dnb",0,IF(AND(Batting!BE26&lt;&gt;"",Batting!BF26=""),Batting!BE26-7,0)))</f>
        <v>0</v>
      </c>
      <c r="P22">
        <f>IF(AND(Batting!BH26&gt;=0,Batting!BI26="*"),Batting!BH26,IF(Batting!BH26="dnb",0,IF(AND(Batting!BH26&lt;&gt;"",Batting!BI26=""),Batting!BH26-7,0)))</f>
        <v>0</v>
      </c>
      <c r="Q22">
        <f>IF(AND(Batting!BK26&gt;=0,Batting!BL26="*"),Batting!BK26,IF(Batting!BK26="dnb",0,IF(AND(Batting!BK26&lt;&gt;"",Batting!BL26=""),Batting!BK26-7,0)))</f>
        <v>-1</v>
      </c>
      <c r="R22">
        <f>IF(AND(Batting!BN26&gt;=0,Batting!BO26="*"),Batting!BN26,IF(Batting!BN26="dnb",0,IF(AND(Batting!BN26&lt;&gt;"",Batting!BO26=""),Batting!BN26-7,0)))</f>
        <v>18</v>
      </c>
      <c r="S22">
        <f>IF(AND(Batting!BQ26&gt;=0,Batting!BR26="*"),Batting!BQ26,IF(Batting!BQ26="dnb",0,IF(AND(Batting!BQ26&lt;&gt;"",Batting!BR26=""),Batting!BQ26-7,0)))</f>
        <v>0</v>
      </c>
      <c r="T22">
        <f>IF(AND(Batting!BT26&gt;=0,Batting!BU26="*"),Batting!BT26,IF(Batting!BT26="dnb",0,IF(AND(Batting!BT26&lt;&gt;"",Batting!BU26=""),Batting!BT26-7,0)))</f>
        <v>0</v>
      </c>
      <c r="U22">
        <f>IF(AND(Batting!BW26&gt;=0,Batting!BX26="*"),Batting!BW26,IF(Batting!BW26="dnb",0,IF(AND(Batting!BW26&lt;&gt;"",Batting!BX26=""),Batting!BW26-7,0)))</f>
        <v>0</v>
      </c>
      <c r="V22">
        <f>IF(AND(Batting!BZ26&gt;=0,Batting!CA26="*"),Batting!BZ26,IF(Batting!BZ26="dnb",0,IF(AND(Batting!BZ26&lt;&gt;"",Batting!CA26=""),Batting!BZ26-7,0)))</f>
        <v>0</v>
      </c>
      <c r="W22">
        <f>IF(AND(Batting!CC26&gt;=0,Batting!CD26="*"),Batting!CC26,IF(Batting!CC26="dnb",0,IF(AND(Batting!CC26&lt;&gt;"",Batting!CD26=""),Batting!CC26-7,0)))</f>
        <v>0</v>
      </c>
      <c r="X22">
        <f>IF(AND(Batting!CF26&gt;=0,Batting!CG26="*"),Batting!CF26,IF(Batting!CF26="dnb",0,IF(AND(Batting!CF26&lt;&gt;"",Batting!CG26=""),Batting!CF26-7,0)))</f>
        <v>40</v>
      </c>
      <c r="Y22">
        <f>IF(AND(Batting!CI26&gt;=0,Batting!CJ26="*"),Batting!CI26,IF(Batting!CI26="dnb",0,IF(AND(Batting!CI26&lt;&gt;"",Batting!CJ26=""),Batting!CI26-7,0)))</f>
        <v>3</v>
      </c>
      <c r="Z22">
        <f>IF(AND(Batting!CL26&gt;=0,Batting!CM26="*"),Batting!CL26,IF(Batting!CL26="dnb",0,IF(AND(Batting!CL26&lt;&gt;"",Batting!CM26=""),Batting!CL26-7,0)))</f>
        <v>0</v>
      </c>
      <c r="AA22">
        <f>IF(AND(Batting!CO26&gt;=0,Batting!CP26="*"),Batting!CO26,IF(Batting!CO26="dnb",0,IF(AND(Batting!CO26&lt;&gt;"",Batting!CP26=""),Batting!CO26-7,0)))</f>
        <v>0</v>
      </c>
      <c r="AB22">
        <f t="shared" si="0"/>
        <v>59</v>
      </c>
      <c r="AC22">
        <f>VLOOKUP($A22,'Club Champion'!$C$4:$AB$51,26,FALSE)-AB22</f>
        <v>0</v>
      </c>
    </row>
    <row r="23" spans="1:29" x14ac:dyDescent="0.2">
      <c r="A23" t="str">
        <f>Batting!B27</f>
        <v>JOHNSTONE, Jake</v>
      </c>
      <c r="B23">
        <f>IF(AND(Batting!R27&gt;=0,Batting!S27="*"),Batting!R27,IF(Batting!R27="dnb",0,IF(AND(Batting!R27&lt;&gt;"",Batting!S27=""),Batting!R27-7,0)))</f>
        <v>0</v>
      </c>
      <c r="C23">
        <f>IF(AND(Batting!U27&gt;=0,Batting!V27="*"),Batting!U27,IF(Batting!U27="dnb",0,IF(AND(Batting!U27&lt;&gt;"",Batting!V27=""),Batting!U27-7,0)))</f>
        <v>0</v>
      </c>
      <c r="D23">
        <f>IF(AND(Batting!X27&gt;=0,Batting!Y27="*"),Batting!X27,IF(Batting!X27="dnb",0,IF(AND(Batting!X27&lt;&gt;"",Batting!Y27=""),Batting!X27-7,0)))</f>
        <v>0</v>
      </c>
      <c r="E23">
        <f>IF(AND(Batting!AA27&gt;=0,Batting!AB27="*"),Batting!AA27,IF(Batting!AA27="dnb",0,IF(AND(Batting!AA27&lt;&gt;"",Batting!AB27=""),Batting!AA27-7,0)))</f>
        <v>0</v>
      </c>
      <c r="F23">
        <f>IF(AND(Batting!AD27&gt;=0,Batting!AE27="*"),Batting!AD27,IF(Batting!AD27="dnb",0,IF(AND(Batting!AD27&lt;&gt;"",Batting!AE27=""),Batting!AD27-7,0)))</f>
        <v>9</v>
      </c>
      <c r="G23">
        <f>IF(AND(Batting!AG27&gt;=0,Batting!AH27="*"),Batting!AG27,IF(Batting!AG27="dnb",0,IF(AND(Batting!AG27&lt;&gt;"",Batting!AH27=""),Batting!AG27-7,0)))</f>
        <v>39</v>
      </c>
      <c r="H23">
        <f>IF(AND(Batting!AJ27&gt;=0,Batting!AK27="*"),Batting!AJ27,IF(Batting!AJ27="dnb",0,IF(AND(Batting!AJ27&lt;&gt;"",Batting!AK27=""),Batting!AJ27-7,0)))</f>
        <v>0</v>
      </c>
      <c r="I23">
        <f>IF(AND(Batting!AM27&gt;=0,Batting!AN27="*"),Batting!AM27,IF(Batting!AM27="dnb",0,IF(AND(Batting!AM27&lt;&gt;"",Batting!AN27=""),Batting!AM27-7,0)))</f>
        <v>0</v>
      </c>
      <c r="J23">
        <f>IF(AND(Batting!AP27&gt;=0,Batting!AQ27="*"),Batting!AP27,IF(Batting!AP27="dnb",0,IF(AND(Batting!AP27&lt;&gt;"",Batting!AQ27=""),Batting!AP27-7,0)))</f>
        <v>0</v>
      </c>
      <c r="K23">
        <f>IF(AND(Batting!AS27&gt;=0,Batting!AT27="*"),Batting!AS27,IF(Batting!AS27="dnb",0,IF(AND(Batting!AS27&lt;&gt;"",Batting!AT27=""),Batting!AS27-7,0)))</f>
        <v>0</v>
      </c>
      <c r="L23">
        <f>IF(AND(Batting!AV27&gt;=0,Batting!AW27="*"),Batting!AV27,IF(Batting!AV27="dnb",0,IF(AND(Batting!AV27&lt;&gt;"",Batting!AW27=""),Batting!AV27-7,0)))</f>
        <v>0</v>
      </c>
      <c r="M23">
        <f>IF(AND(Batting!AY27&gt;=0,Batting!AZ27="*"),Batting!AY27,IF(Batting!AY27="dnb",0,IF(AND(Batting!AY27&lt;&gt;"",Batting!AZ27=""),Batting!AY27-7,0)))</f>
        <v>0</v>
      </c>
      <c r="N23">
        <f>IF(AND(Batting!BB27&gt;=0,Batting!BC27="*"),Batting!BB27,IF(Batting!BB27="dnb",0,IF(AND(Batting!BB27&lt;&gt;"",Batting!BC27=""),Batting!BB27-7,0)))</f>
        <v>0</v>
      </c>
      <c r="O23">
        <f>IF(AND(Batting!BE27&gt;=0,Batting!BF27="*"),Batting!BE27,IF(Batting!BE27="dnb",0,IF(AND(Batting!BE27&lt;&gt;"",Batting!BF27=""),Batting!BE27-7,0)))</f>
        <v>0</v>
      </c>
      <c r="P23">
        <f>IF(AND(Batting!BH27&gt;=0,Batting!BI27="*"),Batting!BH27,IF(Batting!BH27="dnb",0,IF(AND(Batting!BH27&lt;&gt;"",Batting!BI27=""),Batting!BH27-7,0)))</f>
        <v>0</v>
      </c>
      <c r="Q23">
        <f>IF(AND(Batting!BK27&gt;=0,Batting!BL27="*"),Batting!BK27,IF(Batting!BK27="dnb",0,IF(AND(Batting!BK27&lt;&gt;"",Batting!BL27=""),Batting!BK27-7,0)))</f>
        <v>0</v>
      </c>
      <c r="R23">
        <f>IF(AND(Batting!BN27&gt;=0,Batting!BO27="*"),Batting!BN27,IF(Batting!BN27="dnb",0,IF(AND(Batting!BN27&lt;&gt;"",Batting!BO27=""),Batting!BN27-7,0)))</f>
        <v>0</v>
      </c>
      <c r="S23">
        <f>IF(AND(Batting!BQ27&gt;=0,Batting!BR27="*"),Batting!BQ27,IF(Batting!BQ27="dnb",0,IF(AND(Batting!BQ27&lt;&gt;"",Batting!BR27=""),Batting!BQ27-7,0)))</f>
        <v>0</v>
      </c>
      <c r="T23">
        <f>IF(AND(Batting!BT27&gt;=0,Batting!BU27="*"),Batting!BT27,IF(Batting!BT27="dnb",0,IF(AND(Batting!BT27&lt;&gt;"",Batting!BU27=""),Batting!BT27-7,0)))</f>
        <v>0</v>
      </c>
      <c r="U23">
        <f>IF(AND(Batting!BW27&gt;=0,Batting!BX27="*"),Batting!BW27,IF(Batting!BW27="dnb",0,IF(AND(Batting!BW27&lt;&gt;"",Batting!BX27=""),Batting!BW27-7,0)))</f>
        <v>0</v>
      </c>
      <c r="V23">
        <f>IF(AND(Batting!BZ27&gt;=0,Batting!CA27="*"),Batting!BZ27,IF(Batting!BZ27="dnb",0,IF(AND(Batting!BZ27&lt;&gt;"",Batting!CA27=""),Batting!BZ27-7,0)))</f>
        <v>0</v>
      </c>
      <c r="W23">
        <f>IF(AND(Batting!CC27&gt;=0,Batting!CD27="*"),Batting!CC27,IF(Batting!CC27="dnb",0,IF(AND(Batting!CC27&lt;&gt;"",Batting!CD27=""),Batting!CC27-7,0)))</f>
        <v>0</v>
      </c>
      <c r="X23">
        <f>IF(AND(Batting!CF27&gt;=0,Batting!CG27="*"),Batting!CF27,IF(Batting!CF27="dnb",0,IF(AND(Batting!CF27&lt;&gt;"",Batting!CG27=""),Batting!CF27-7,0)))</f>
        <v>0</v>
      </c>
      <c r="Y23">
        <f>IF(AND(Batting!CI27&gt;=0,Batting!CJ27="*"),Batting!CI27,IF(Batting!CI27="dnb",0,IF(AND(Batting!CI27&lt;&gt;"",Batting!CJ27=""),Batting!CI27-7,0)))</f>
        <v>0</v>
      </c>
      <c r="Z23">
        <f>IF(AND(Batting!CL27&gt;=0,Batting!CM27="*"),Batting!CL27,IF(Batting!CL27="dnb",0,IF(AND(Batting!CL27&lt;&gt;"",Batting!CM27=""),Batting!CL27-7,0)))</f>
        <v>0</v>
      </c>
      <c r="AA23">
        <f>IF(AND(Batting!CO27&gt;=0,Batting!CP27="*"),Batting!CO27,IF(Batting!CO27="dnb",0,IF(AND(Batting!CO27&lt;&gt;"",Batting!CP27=""),Batting!CO27-7,0)))</f>
        <v>0</v>
      </c>
      <c r="AB23">
        <f t="shared" si="0"/>
        <v>48</v>
      </c>
      <c r="AC23">
        <f>VLOOKUP($A23,'Club Champion'!$C$4:$AB$51,26,FALSE)-AB23</f>
        <v>0</v>
      </c>
    </row>
    <row r="24" spans="1:29" x14ac:dyDescent="0.2">
      <c r="A24" t="str">
        <f>Batting!B28</f>
        <v>MAINI, Rohan</v>
      </c>
      <c r="B24">
        <f>IF(AND(Batting!R28&gt;=0,Batting!S28="*"),Batting!R28,IF(Batting!R28="dnb",0,IF(AND(Batting!R28&lt;&gt;"",Batting!S28=""),Batting!R28-7,0)))</f>
        <v>0</v>
      </c>
      <c r="C24">
        <f>IF(AND(Batting!U28&gt;=0,Batting!V28="*"),Batting!U28,IF(Batting!U28="dnb",0,IF(AND(Batting!U28&lt;&gt;"",Batting!V28=""),Batting!U28-7,0)))</f>
        <v>18</v>
      </c>
      <c r="D24">
        <f>IF(AND(Batting!X28&gt;=0,Batting!Y28="*"),Batting!X28,IF(Batting!X28="dnb",0,IF(AND(Batting!X28&lt;&gt;"",Batting!Y28=""),Batting!X28-7,0)))</f>
        <v>0</v>
      </c>
      <c r="E24">
        <f>IF(AND(Batting!AA28&gt;=0,Batting!AB28="*"),Batting!AA28,IF(Batting!AA28="dnb",0,IF(AND(Batting!AA28&lt;&gt;"",Batting!AB28=""),Batting!AA28-7,0)))</f>
        <v>0</v>
      </c>
      <c r="F24">
        <f>IF(AND(Batting!AD28&gt;=0,Batting!AE28="*"),Batting!AD28,IF(Batting!AD28="dnb",0,IF(AND(Batting!AD28&lt;&gt;"",Batting!AE28=""),Batting!AD28-7,0)))</f>
        <v>-7</v>
      </c>
      <c r="G24">
        <f>IF(AND(Batting!AG28&gt;=0,Batting!AH28="*"),Batting!AG28,IF(Batting!AG28="dnb",0,IF(AND(Batting!AG28&lt;&gt;"",Batting!AH28=""),Batting!AG28-7,0)))</f>
        <v>0</v>
      </c>
      <c r="H24">
        <f>IF(AND(Batting!AJ28&gt;=0,Batting!AK28="*"),Batting!AJ28,IF(Batting!AJ28="dnb",0,IF(AND(Batting!AJ28&lt;&gt;"",Batting!AK28=""),Batting!AJ28-7,0)))</f>
        <v>0</v>
      </c>
      <c r="I24">
        <f>IF(AND(Batting!AM28&gt;=0,Batting!AN28="*"),Batting!AM28,IF(Batting!AM28="dnb",0,IF(AND(Batting!AM28&lt;&gt;"",Batting!AN28=""),Batting!AM28-7,0)))</f>
        <v>0</v>
      </c>
      <c r="J24">
        <f>IF(AND(Batting!AP28&gt;=0,Batting!AQ28="*"),Batting!AP28,IF(Batting!AP28="dnb",0,IF(AND(Batting!AP28&lt;&gt;"",Batting!AQ28=""),Batting!AP28-7,0)))</f>
        <v>0</v>
      </c>
      <c r="K24">
        <f>IF(AND(Batting!AS28&gt;=0,Batting!AT28="*"),Batting!AS28,IF(Batting!AS28="dnb",0,IF(AND(Batting!AS28&lt;&gt;"",Batting!AT28=""),Batting!AS28-7,0)))</f>
        <v>0</v>
      </c>
      <c r="L24">
        <f>IF(AND(Batting!AV28&gt;=0,Batting!AW28="*"),Batting!AV28,IF(Batting!AV28="dnb",0,IF(AND(Batting!AV28&lt;&gt;"",Batting!AW28=""),Batting!AV28-7,0)))</f>
        <v>19</v>
      </c>
      <c r="M24">
        <f>IF(AND(Batting!AY28&gt;=0,Batting!AZ28="*"),Batting!AY28,IF(Batting!AY28="dnb",0,IF(AND(Batting!AY28&lt;&gt;"",Batting!AZ28=""),Batting!AY28-7,0)))</f>
        <v>7</v>
      </c>
      <c r="N24">
        <f>IF(AND(Batting!BB28&gt;=0,Batting!BC28="*"),Batting!BB28,IF(Batting!BB28="dnb",0,IF(AND(Batting!BB28&lt;&gt;"",Batting!BC28=""),Batting!BB28-7,0)))</f>
        <v>0</v>
      </c>
      <c r="O24">
        <f>IF(AND(Batting!BE28&gt;=0,Batting!BF28="*"),Batting!BE28,IF(Batting!BE28="dnb",0,IF(AND(Batting!BE28&lt;&gt;"",Batting!BF28=""),Batting!BE28-7,0)))</f>
        <v>0</v>
      </c>
      <c r="P24">
        <f>IF(AND(Batting!BH28&gt;=0,Batting!BI28="*"),Batting!BH28,IF(Batting!BH28="dnb",0,IF(AND(Batting!BH28&lt;&gt;"",Batting!BI28=""),Batting!BH28-7,0)))</f>
        <v>0</v>
      </c>
      <c r="Q24">
        <f>IF(AND(Batting!BK28&gt;=0,Batting!BL28="*"),Batting!BK28,IF(Batting!BK28="dnb",0,IF(AND(Batting!BK28&lt;&gt;"",Batting!BL28=""),Batting!BK28-7,0)))</f>
        <v>0</v>
      </c>
      <c r="R24">
        <f>IF(AND(Batting!BN28&gt;=0,Batting!BO28="*"),Batting!BN28,IF(Batting!BN28="dnb",0,IF(AND(Batting!BN28&lt;&gt;"",Batting!BO28=""),Batting!BN28-7,0)))</f>
        <v>0</v>
      </c>
      <c r="S24">
        <f>IF(AND(Batting!BQ28&gt;=0,Batting!BR28="*"),Batting!BQ28,IF(Batting!BQ28="dnb",0,IF(AND(Batting!BQ28&lt;&gt;"",Batting!BR28=""),Batting!BQ28-7,0)))</f>
        <v>0</v>
      </c>
      <c r="T24">
        <f>IF(AND(Batting!BT28&gt;=0,Batting!BU28="*"),Batting!BT28,IF(Batting!BT28="dnb",0,IF(AND(Batting!BT28&lt;&gt;"",Batting!BU28=""),Batting!BT28-7,0)))</f>
        <v>0</v>
      </c>
      <c r="U24">
        <f>IF(AND(Batting!BW28&gt;=0,Batting!BX28="*"),Batting!BW28,IF(Batting!BW28="dnb",0,IF(AND(Batting!BW28&lt;&gt;"",Batting!BX28=""),Batting!BW28-7,0)))</f>
        <v>0</v>
      </c>
      <c r="V24">
        <f>IF(AND(Batting!BZ28&gt;=0,Batting!CA28="*"),Batting!BZ28,IF(Batting!BZ28="dnb",0,IF(AND(Batting!BZ28&lt;&gt;"",Batting!CA28=""),Batting!BZ28-7,0)))</f>
        <v>0</v>
      </c>
      <c r="W24">
        <f>IF(AND(Batting!CC28&gt;=0,Batting!CD28="*"),Batting!CC28,IF(Batting!CC28="dnb",0,IF(AND(Batting!CC28&lt;&gt;"",Batting!CD28=""),Batting!CC28-7,0)))</f>
        <v>0</v>
      </c>
      <c r="X24">
        <f>IF(AND(Batting!CF28&gt;=0,Batting!CG28="*"),Batting!CF28,IF(Batting!CF28="dnb",0,IF(AND(Batting!CF28&lt;&gt;"",Batting!CG28=""),Batting!CF28-7,0)))</f>
        <v>0</v>
      </c>
      <c r="Y24">
        <f>IF(AND(Batting!CI28&gt;=0,Batting!CJ28="*"),Batting!CI28,IF(Batting!CI28="dnb",0,IF(AND(Batting!CI28&lt;&gt;"",Batting!CJ28=""),Batting!CI28-7,0)))</f>
        <v>0</v>
      </c>
      <c r="Z24">
        <f>IF(AND(Batting!CL28&gt;=0,Batting!CM28="*"),Batting!CL28,IF(Batting!CL28="dnb",0,IF(AND(Batting!CL28&lt;&gt;"",Batting!CM28=""),Batting!CL28-7,0)))</f>
        <v>0</v>
      </c>
      <c r="AA24">
        <f>IF(AND(Batting!CO28&gt;=0,Batting!CP28="*"),Batting!CO28,IF(Batting!CO28="dnb",0,IF(AND(Batting!CO28&lt;&gt;"",Batting!CP28=""),Batting!CO28-7,0)))</f>
        <v>0</v>
      </c>
      <c r="AB24">
        <f t="shared" si="0"/>
        <v>37</v>
      </c>
      <c r="AC24">
        <f>VLOOKUP($A24,'Club Champion'!$C$4:$AB$51,26,FALSE)-AB24</f>
        <v>0</v>
      </c>
    </row>
    <row r="25" spans="1:29" x14ac:dyDescent="0.2">
      <c r="A25" t="str">
        <f>Batting!B29</f>
        <v>PREET</v>
      </c>
      <c r="B25">
        <f>IF(AND(Batting!R29&gt;=0,Batting!S29="*"),Batting!R29,IF(Batting!R29="dnb",0,IF(AND(Batting!R29&lt;&gt;"",Batting!S29=""),Batting!R29-7,0)))</f>
        <v>0</v>
      </c>
      <c r="C25">
        <f>IF(AND(Batting!U29&gt;=0,Batting!V29="*"),Batting!U29,IF(Batting!U29="dnb",0,IF(AND(Batting!U29&lt;&gt;"",Batting!V29=""),Batting!U29-7,0)))</f>
        <v>0</v>
      </c>
      <c r="D25">
        <f>IF(AND(Batting!X29&gt;=0,Batting!Y29="*"),Batting!X29,IF(Batting!X29="dnb",0,IF(AND(Batting!X29&lt;&gt;"",Batting!Y29=""),Batting!X29-7,0)))</f>
        <v>0</v>
      </c>
      <c r="E25">
        <f>IF(AND(Batting!AA29&gt;=0,Batting!AB29="*"),Batting!AA29,IF(Batting!AA29="dnb",0,IF(AND(Batting!AA29&lt;&gt;"",Batting!AB29=""),Batting!AA29-7,0)))</f>
        <v>0</v>
      </c>
      <c r="F25">
        <f>IF(AND(Batting!AD29&gt;=0,Batting!AE29="*"),Batting!AD29,IF(Batting!AD29="dnb",0,IF(AND(Batting!AD29&lt;&gt;"",Batting!AE29=""),Batting!AD29-7,0)))</f>
        <v>0</v>
      </c>
      <c r="G25">
        <f>IF(AND(Batting!AG29&gt;=0,Batting!AH29="*"),Batting!AG29,IF(Batting!AG29="dnb",0,IF(AND(Batting!AG29&lt;&gt;"",Batting!AH29=""),Batting!AG29-7,0)))</f>
        <v>0</v>
      </c>
      <c r="H25">
        <f>IF(AND(Batting!AJ29&gt;=0,Batting!AK29="*"),Batting!AJ29,IF(Batting!AJ29="dnb",0,IF(AND(Batting!AJ29&lt;&gt;"",Batting!AK29=""),Batting!AJ29-7,0)))</f>
        <v>0</v>
      </c>
      <c r="I25">
        <f>IF(AND(Batting!AM29&gt;=0,Batting!AN29="*"),Batting!AM29,IF(Batting!AM29="dnb",0,IF(AND(Batting!AM29&lt;&gt;"",Batting!AN29=""),Batting!AM29-7,0)))</f>
        <v>0</v>
      </c>
      <c r="J25">
        <f>IF(AND(Batting!AP29&gt;=0,Batting!AQ29="*"),Batting!AP29,IF(Batting!AP29="dnb",0,IF(AND(Batting!AP29&lt;&gt;"",Batting!AQ29=""),Batting!AP29-7,0)))</f>
        <v>0</v>
      </c>
      <c r="K25">
        <f>IF(AND(Batting!AS29&gt;=0,Batting!AT29="*"),Batting!AS29,IF(Batting!AS29="dnb",0,IF(AND(Batting!AS29&lt;&gt;"",Batting!AT29=""),Batting!AS29-7,0)))</f>
        <v>0</v>
      </c>
      <c r="L25">
        <f>IF(AND(Batting!AV29&gt;=0,Batting!AW29="*"),Batting!AV29,IF(Batting!AV29="dnb",0,IF(AND(Batting!AV29&lt;&gt;"",Batting!AW29=""),Batting!AV29-7,0)))</f>
        <v>0</v>
      </c>
      <c r="M25">
        <f>IF(AND(Batting!AY29&gt;=0,Batting!AZ29="*"),Batting!AY29,IF(Batting!AY29="dnb",0,IF(AND(Batting!AY29&lt;&gt;"",Batting!AZ29=""),Batting!AY29-7,0)))</f>
        <v>0</v>
      </c>
      <c r="N25">
        <f>IF(AND(Batting!BB29&gt;=0,Batting!BC29="*"),Batting!BB29,IF(Batting!BB29="dnb",0,IF(AND(Batting!BB29&lt;&gt;"",Batting!BC29=""),Batting!BB29-7,0)))</f>
        <v>0</v>
      </c>
      <c r="O25">
        <f>IF(AND(Batting!BE29&gt;=0,Batting!BF29="*"),Batting!BE29,IF(Batting!BE29="dnb",0,IF(AND(Batting!BE29&lt;&gt;"",Batting!BF29=""),Batting!BE29-7,0)))</f>
        <v>0</v>
      </c>
      <c r="P25">
        <f>IF(AND(Batting!BH29&gt;=0,Batting!BI29="*"),Batting!BH29,IF(Batting!BH29="dnb",0,IF(AND(Batting!BH29&lt;&gt;"",Batting!BI29=""),Batting!BH29-7,0)))</f>
        <v>0</v>
      </c>
      <c r="Q25">
        <f>IF(AND(Batting!BK29&gt;=0,Batting!BL29="*"),Batting!BK29,IF(Batting!BK29="dnb",0,IF(AND(Batting!BK29&lt;&gt;"",Batting!BL29=""),Batting!BK29-7,0)))</f>
        <v>0</v>
      </c>
      <c r="R25">
        <f>IF(AND(Batting!BN29&gt;=0,Batting!BO29="*"),Batting!BN29,IF(Batting!BN29="dnb",0,IF(AND(Batting!BN29&lt;&gt;"",Batting!BO29=""),Batting!BN29-7,0)))</f>
        <v>0</v>
      </c>
      <c r="S25">
        <f>IF(AND(Batting!BQ29&gt;=0,Batting!BR29="*"),Batting!BQ29,IF(Batting!BQ29="dnb",0,IF(AND(Batting!BQ29&lt;&gt;"",Batting!BR29=""),Batting!BQ29-7,0)))</f>
        <v>0</v>
      </c>
      <c r="T25">
        <f>IF(AND(Batting!BT29&gt;=0,Batting!BU29="*"),Batting!BT29,IF(Batting!BT29="dnb",0,IF(AND(Batting!BT29&lt;&gt;"",Batting!BU29=""),Batting!BT29-7,0)))</f>
        <v>0</v>
      </c>
      <c r="U25">
        <f>IF(AND(Batting!BW29&gt;=0,Batting!BX29="*"),Batting!BW29,IF(Batting!BW29="dnb",0,IF(AND(Batting!BW29&lt;&gt;"",Batting!BX29=""),Batting!BW29-7,0)))</f>
        <v>0</v>
      </c>
      <c r="V25">
        <f>IF(AND(Batting!BZ29&gt;=0,Batting!CA29="*"),Batting!BZ29,IF(Batting!BZ29="dnb",0,IF(AND(Batting!BZ29&lt;&gt;"",Batting!CA29=""),Batting!BZ29-7,0)))</f>
        <v>0</v>
      </c>
      <c r="W25">
        <f>IF(AND(Batting!CC29&gt;=0,Batting!CD29="*"),Batting!CC29,IF(Batting!CC29="dnb",0,IF(AND(Batting!CC29&lt;&gt;"",Batting!CD29=""),Batting!CC29-7,0)))</f>
        <v>0</v>
      </c>
      <c r="X25">
        <f>IF(AND(Batting!CF29&gt;=0,Batting!CG29="*"),Batting!CF29,IF(Batting!CF29="dnb",0,IF(AND(Batting!CF29&lt;&gt;"",Batting!CG29=""),Batting!CF29-7,0)))</f>
        <v>0</v>
      </c>
      <c r="Y25">
        <f>IF(AND(Batting!CI29&gt;=0,Batting!CJ29="*"),Batting!CI29,IF(Batting!CI29="dnb",0,IF(AND(Batting!CI29&lt;&gt;"",Batting!CJ29=""),Batting!CI29-7,0)))</f>
        <v>36</v>
      </c>
      <c r="Z25">
        <f>IF(AND(Batting!CL29&gt;=0,Batting!CM29="*"),Batting!CL29,IF(Batting!CL29="dnb",0,IF(AND(Batting!CL29&lt;&gt;"",Batting!CM29=""),Batting!CL29-7,0)))</f>
        <v>0</v>
      </c>
      <c r="AA25">
        <f>IF(AND(Batting!CO29&gt;=0,Batting!CP29="*"),Batting!CO29,IF(Batting!CO29="dnb",0,IF(AND(Batting!CO29&lt;&gt;"",Batting!CP29=""),Batting!CO29-7,0)))</f>
        <v>0</v>
      </c>
      <c r="AB25">
        <f t="shared" si="0"/>
        <v>36</v>
      </c>
      <c r="AC25">
        <f>VLOOKUP($A25,'Club Champion'!$C$4:$AB$51,26,FALSE)-AB25</f>
        <v>0</v>
      </c>
    </row>
    <row r="26" spans="1:29" x14ac:dyDescent="0.2">
      <c r="A26" t="str">
        <f>Batting!B30</f>
        <v>SHELDON, Mike</v>
      </c>
      <c r="B26">
        <f>IF(AND(Batting!R30&gt;=0,Batting!S30="*"),Batting!R30,IF(Batting!R30="dnb",0,IF(AND(Batting!R30&lt;&gt;"",Batting!S30=""),Batting!R30-7,0)))</f>
        <v>0</v>
      </c>
      <c r="C26">
        <f>IF(AND(Batting!U30&gt;=0,Batting!V30="*"),Batting!U30,IF(Batting!U30="dnb",0,IF(AND(Batting!U30&lt;&gt;"",Batting!V30=""),Batting!U30-7,0)))</f>
        <v>-5</v>
      </c>
      <c r="D26">
        <f>IF(AND(Batting!X30&gt;=0,Batting!Y30="*"),Batting!X30,IF(Batting!X30="dnb",0,IF(AND(Batting!X30&lt;&gt;"",Batting!Y30=""),Batting!X30-7,0)))</f>
        <v>0</v>
      </c>
      <c r="E26">
        <f>IF(AND(Batting!AA30&gt;=0,Batting!AB30="*"),Batting!AA30,IF(Batting!AA30="dnb",0,IF(AND(Batting!AA30&lt;&gt;"",Batting!AB30=""),Batting!AA30-7,0)))</f>
        <v>33</v>
      </c>
      <c r="F26">
        <f>IF(AND(Batting!AD30&gt;=0,Batting!AE30="*"),Batting!AD30,IF(Batting!AD30="dnb",0,IF(AND(Batting!AD30&lt;&gt;"",Batting!AE30=""),Batting!AD30-7,0)))</f>
        <v>0</v>
      </c>
      <c r="G26">
        <f>IF(AND(Batting!AG30&gt;=0,Batting!AH30="*"),Batting!AG30,IF(Batting!AG30="dnb",0,IF(AND(Batting!AG30&lt;&gt;"",Batting!AH30=""),Batting!AG30-7,0)))</f>
        <v>0</v>
      </c>
      <c r="H26">
        <f>IF(AND(Batting!AJ30&gt;=0,Batting!AK30="*"),Batting!AJ30,IF(Batting!AJ30="dnb",0,IF(AND(Batting!AJ30&lt;&gt;"",Batting!AK30=""),Batting!AJ30-7,0)))</f>
        <v>0</v>
      </c>
      <c r="I26">
        <f>IF(AND(Batting!AM30&gt;=0,Batting!AN30="*"),Batting!AM30,IF(Batting!AM30="dnb",0,IF(AND(Batting!AM30&lt;&gt;"",Batting!AN30=""),Batting!AM30-7,0)))</f>
        <v>0</v>
      </c>
      <c r="J26">
        <f>IF(AND(Batting!AP30&gt;=0,Batting!AQ30="*"),Batting!AP30,IF(Batting!AP30="dnb",0,IF(AND(Batting!AP30&lt;&gt;"",Batting!AQ30=""),Batting!AP30-7,0)))</f>
        <v>0</v>
      </c>
      <c r="K26">
        <f>IF(AND(Batting!AS30&gt;=0,Batting!AT30="*"),Batting!AS30,IF(Batting!AS30="dnb",0,IF(AND(Batting!AS30&lt;&gt;"",Batting!AT30=""),Batting!AS30-7,0)))</f>
        <v>0</v>
      </c>
      <c r="L26">
        <f>IF(AND(Batting!AV30&gt;=0,Batting!AW30="*"),Batting!AV30,IF(Batting!AV30="dnb",0,IF(AND(Batting!AV30&lt;&gt;"",Batting!AW30=""),Batting!AV30-7,0)))</f>
        <v>0</v>
      </c>
      <c r="M26">
        <f>IF(AND(Batting!AY30&gt;=0,Batting!AZ30="*"),Batting!AY30,IF(Batting!AY30="dnb",0,IF(AND(Batting!AY30&lt;&gt;"",Batting!AZ30=""),Batting!AY30-7,0)))</f>
        <v>0</v>
      </c>
      <c r="N26">
        <f>IF(AND(Batting!BB30&gt;=0,Batting!BC30="*"),Batting!BB30,IF(Batting!BB30="dnb",0,IF(AND(Batting!BB30&lt;&gt;"",Batting!BC30=""),Batting!BB30-7,0)))</f>
        <v>0</v>
      </c>
      <c r="O26">
        <f>IF(AND(Batting!BE30&gt;=0,Batting!BF30="*"),Batting!BE30,IF(Batting!BE30="dnb",0,IF(AND(Batting!BE30&lt;&gt;"",Batting!BF30=""),Batting!BE30-7,0)))</f>
        <v>0</v>
      </c>
      <c r="P26">
        <f>IF(AND(Batting!BH30&gt;=0,Batting!BI30="*"),Batting!BH30,IF(Batting!BH30="dnb",0,IF(AND(Batting!BH30&lt;&gt;"",Batting!BI30=""),Batting!BH30-7,0)))</f>
        <v>0</v>
      </c>
      <c r="Q26">
        <f>IF(AND(Batting!BK30&gt;=0,Batting!BL30="*"),Batting!BK30,IF(Batting!BK30="dnb",0,IF(AND(Batting!BK30&lt;&gt;"",Batting!BL30=""),Batting!BK30-7,0)))</f>
        <v>0</v>
      </c>
      <c r="R26">
        <f>IF(AND(Batting!BN30&gt;=0,Batting!BO30="*"),Batting!BN30,IF(Batting!BN30="dnb",0,IF(AND(Batting!BN30&lt;&gt;"",Batting!BO30=""),Batting!BN30-7,0)))</f>
        <v>0</v>
      </c>
      <c r="S26">
        <f>IF(AND(Batting!BQ30&gt;=0,Batting!BR30="*"),Batting!BQ30,IF(Batting!BQ30="dnb",0,IF(AND(Batting!BQ30&lt;&gt;"",Batting!BR30=""),Batting!BQ30-7,0)))</f>
        <v>0</v>
      </c>
      <c r="T26">
        <f>IF(AND(Batting!BT30&gt;=0,Batting!BU30="*"),Batting!BT30,IF(Batting!BT30="dnb",0,IF(AND(Batting!BT30&lt;&gt;"",Batting!BU30=""),Batting!BT30-7,0)))</f>
        <v>0</v>
      </c>
      <c r="U26">
        <f>IF(AND(Batting!BW30&gt;=0,Batting!BX30="*"),Batting!BW30,IF(Batting!BW30="dnb",0,IF(AND(Batting!BW30&lt;&gt;"",Batting!BX30=""),Batting!BW30-7,0)))</f>
        <v>0</v>
      </c>
      <c r="V26">
        <f>IF(AND(Batting!BZ30&gt;=0,Batting!CA30="*"),Batting!BZ30,IF(Batting!BZ30="dnb",0,IF(AND(Batting!BZ30&lt;&gt;"",Batting!CA30=""),Batting!BZ30-7,0)))</f>
        <v>0</v>
      </c>
      <c r="W26">
        <f>IF(AND(Batting!CC30&gt;=0,Batting!CD30="*"),Batting!CC30,IF(Batting!CC30="dnb",0,IF(AND(Batting!CC30&lt;&gt;"",Batting!CD30=""),Batting!CC30-7,0)))</f>
        <v>0</v>
      </c>
      <c r="X26">
        <f>IF(AND(Batting!CF30&gt;=0,Batting!CG30="*"),Batting!CF30,IF(Batting!CF30="dnb",0,IF(AND(Batting!CF30&lt;&gt;"",Batting!CG30=""),Batting!CF30-7,0)))</f>
        <v>0</v>
      </c>
      <c r="Y26">
        <f>IF(AND(Batting!CI30&gt;=0,Batting!CJ30="*"),Batting!CI30,IF(Batting!CI30="dnb",0,IF(AND(Batting!CI30&lt;&gt;"",Batting!CJ30=""),Batting!CI30-7,0)))</f>
        <v>0</v>
      </c>
      <c r="Z26">
        <f>IF(AND(Batting!CL30&gt;=0,Batting!CM30="*"),Batting!CL30,IF(Batting!CL30="dnb",0,IF(AND(Batting!CL30&lt;&gt;"",Batting!CM30=""),Batting!CL30-7,0)))</f>
        <v>0</v>
      </c>
      <c r="AA26">
        <f>IF(AND(Batting!CO30&gt;=0,Batting!CP30="*"),Batting!CO30,IF(Batting!CO30="dnb",0,IF(AND(Batting!CO30&lt;&gt;"",Batting!CP30=""),Batting!CO30-7,0)))</f>
        <v>0</v>
      </c>
      <c r="AB26">
        <f t="shared" si="0"/>
        <v>28</v>
      </c>
      <c r="AC26">
        <f>VLOOKUP($A26,'Club Champion'!$C$4:$AB$51,26,FALSE)-AB26</f>
        <v>0</v>
      </c>
    </row>
    <row r="27" spans="1:29" x14ac:dyDescent="0.2">
      <c r="A27" t="str">
        <f>Batting!B31</f>
        <v>HAAG, Mitch</v>
      </c>
      <c r="B27">
        <f>IF(AND(Batting!R31&gt;=0,Batting!S31="*"),Batting!R31,IF(Batting!R31="dnb",0,IF(AND(Batting!R31&lt;&gt;"",Batting!S31=""),Batting!R31-7,0)))</f>
        <v>0</v>
      </c>
      <c r="C27">
        <f>IF(AND(Batting!U31&gt;=0,Batting!V31="*"),Batting!U31,IF(Batting!U31="dnb",0,IF(AND(Batting!U31&lt;&gt;"",Batting!V31=""),Batting!U31-7,0)))</f>
        <v>0</v>
      </c>
      <c r="D27">
        <f>IF(AND(Batting!X31&gt;=0,Batting!Y31="*"),Batting!X31,IF(Batting!X31="dnb",0,IF(AND(Batting!X31&lt;&gt;"",Batting!Y31=""),Batting!X31-7,0)))</f>
        <v>0</v>
      </c>
      <c r="E27">
        <f>IF(AND(Batting!AA31&gt;=0,Batting!AB31="*"),Batting!AA31,IF(Batting!AA31="dnb",0,IF(AND(Batting!AA31&lt;&gt;"",Batting!AB31=""),Batting!AA31-7,0)))</f>
        <v>0</v>
      </c>
      <c r="F27">
        <f>IF(AND(Batting!AD31&gt;=0,Batting!AE31="*"),Batting!AD31,IF(Batting!AD31="dnb",0,IF(AND(Batting!AD31&lt;&gt;"",Batting!AE31=""),Batting!AD31-7,0)))</f>
        <v>-6</v>
      </c>
      <c r="G27">
        <f>IF(AND(Batting!AG31&gt;=0,Batting!AH31="*"),Batting!AG31,IF(Batting!AG31="dnb",0,IF(AND(Batting!AG31&lt;&gt;"",Batting!AH31=""),Batting!AG31-7,0)))</f>
        <v>5</v>
      </c>
      <c r="H27">
        <f>IF(AND(Batting!AJ31&gt;=0,Batting!AK31="*"),Batting!AJ31,IF(Batting!AJ31="dnb",0,IF(AND(Batting!AJ31&lt;&gt;"",Batting!AK31=""),Batting!AJ31-7,0)))</f>
        <v>0</v>
      </c>
      <c r="I27">
        <f>IF(AND(Batting!AM31&gt;=0,Batting!AN31="*"),Batting!AM31,IF(Batting!AM31="dnb",0,IF(AND(Batting!AM31&lt;&gt;"",Batting!AN31=""),Batting!AM31-7,0)))</f>
        <v>0</v>
      </c>
      <c r="J27">
        <f>IF(AND(Batting!AP31&gt;=0,Batting!AQ31="*"),Batting!AP31,IF(Batting!AP31="dnb",0,IF(AND(Batting!AP31&lt;&gt;"",Batting!AQ31=""),Batting!AP31-7,0)))</f>
        <v>2</v>
      </c>
      <c r="K27">
        <f>IF(AND(Batting!AS31&gt;=0,Batting!AT31="*"),Batting!AS31,IF(Batting!AS31="dnb",0,IF(AND(Batting!AS31&lt;&gt;"",Batting!AT31=""),Batting!AS31-7,0)))</f>
        <v>0</v>
      </c>
      <c r="L27">
        <f>IF(AND(Batting!AV31&gt;=0,Batting!AW31="*"),Batting!AV31,IF(Batting!AV31="dnb",0,IF(AND(Batting!AV31&lt;&gt;"",Batting!AW31=""),Batting!AV31-7,0)))</f>
        <v>0</v>
      </c>
      <c r="M27">
        <f>IF(AND(Batting!AY31&gt;=0,Batting!AZ31="*"),Batting!AY31,IF(Batting!AY31="dnb",0,IF(AND(Batting!AY31&lt;&gt;"",Batting!AZ31=""),Batting!AY31-7,0)))</f>
        <v>0</v>
      </c>
      <c r="N27">
        <f>IF(AND(Batting!BB31&gt;=0,Batting!BC31="*"),Batting!BB31,IF(Batting!BB31="dnb",0,IF(AND(Batting!BB31&lt;&gt;"",Batting!BC31=""),Batting!BB31-7,0)))</f>
        <v>16</v>
      </c>
      <c r="O27">
        <f>IF(AND(Batting!BE31&gt;=0,Batting!BF31="*"),Batting!BE31,IF(Batting!BE31="dnb",0,IF(AND(Batting!BE31&lt;&gt;"",Batting!BF31=""),Batting!BE31-7,0)))</f>
        <v>0</v>
      </c>
      <c r="P27">
        <f>IF(AND(Batting!BH31&gt;=0,Batting!BI31="*"),Batting!BH31,IF(Batting!BH31="dnb",0,IF(AND(Batting!BH31&lt;&gt;"",Batting!BI31=""),Batting!BH31-7,0)))</f>
        <v>0</v>
      </c>
      <c r="Q27">
        <f>IF(AND(Batting!BK31&gt;=0,Batting!BL31="*"),Batting!BK31,IF(Batting!BK31="dnb",0,IF(AND(Batting!BK31&lt;&gt;"",Batting!BL31=""),Batting!BK31-7,0)))</f>
        <v>0</v>
      </c>
      <c r="R27">
        <f>IF(AND(Batting!BN31&gt;=0,Batting!BO31="*"),Batting!BN31,IF(Batting!BN31="dnb",0,IF(AND(Batting!BN31&lt;&gt;"",Batting!BO31=""),Batting!BN31-7,0)))</f>
        <v>0</v>
      </c>
      <c r="S27">
        <f>IF(AND(Batting!BQ31&gt;=0,Batting!BR31="*"),Batting!BQ31,IF(Batting!BQ31="dnb",0,IF(AND(Batting!BQ31&lt;&gt;"",Batting!BR31=""),Batting!BQ31-7,0)))</f>
        <v>0</v>
      </c>
      <c r="T27">
        <f>IF(AND(Batting!BT31&gt;=0,Batting!BU31="*"),Batting!BT31,IF(Batting!BT31="dnb",0,IF(AND(Batting!BT31&lt;&gt;"",Batting!BU31=""),Batting!BT31-7,0)))</f>
        <v>0</v>
      </c>
      <c r="U27">
        <f>IF(AND(Batting!BW31&gt;=0,Batting!BX31="*"),Batting!BW31,IF(Batting!BW31="dnb",0,IF(AND(Batting!BW31&lt;&gt;"",Batting!BX31=""),Batting!BW31-7,0)))</f>
        <v>0</v>
      </c>
      <c r="V27">
        <f>IF(AND(Batting!BZ31&gt;=0,Batting!CA31="*"),Batting!BZ31,IF(Batting!BZ31="dnb",0,IF(AND(Batting!BZ31&lt;&gt;"",Batting!CA31=""),Batting!BZ31-7,0)))</f>
        <v>0</v>
      </c>
      <c r="W27">
        <f>IF(AND(Batting!CC31&gt;=0,Batting!CD31="*"),Batting!CC31,IF(Batting!CC31="dnb",0,IF(AND(Batting!CC31&lt;&gt;"",Batting!CD31=""),Batting!CC31-7,0)))</f>
        <v>0</v>
      </c>
      <c r="X27">
        <f>IF(AND(Batting!CF31&gt;=0,Batting!CG31="*"),Batting!CF31,IF(Batting!CF31="dnb",0,IF(AND(Batting!CF31&lt;&gt;"",Batting!CG31=""),Batting!CF31-7,0)))</f>
        <v>0</v>
      </c>
      <c r="Y27">
        <f>IF(AND(Batting!CI31&gt;=0,Batting!CJ31="*"),Batting!CI31,IF(Batting!CI31="dnb",0,IF(AND(Batting!CI31&lt;&gt;"",Batting!CJ31=""),Batting!CI31-7,0)))</f>
        <v>0</v>
      </c>
      <c r="Z27">
        <f>IF(AND(Batting!CL31&gt;=0,Batting!CM31="*"),Batting!CL31,IF(Batting!CL31="dnb",0,IF(AND(Batting!CL31&lt;&gt;"",Batting!CM31=""),Batting!CL31-7,0)))</f>
        <v>0</v>
      </c>
      <c r="AA27">
        <f>IF(AND(Batting!CO31&gt;=0,Batting!CP31="*"),Batting!CO31,IF(Batting!CO31="dnb",0,IF(AND(Batting!CO31&lt;&gt;"",Batting!CP31=""),Batting!CO31-7,0)))</f>
        <v>0</v>
      </c>
      <c r="AB27">
        <f t="shared" si="0"/>
        <v>17</v>
      </c>
      <c r="AC27">
        <f>VLOOKUP($A27,'Club Champion'!$C$4:$AB$51,26,FALSE)-AB27</f>
        <v>0</v>
      </c>
    </row>
    <row r="28" spans="1:29" x14ac:dyDescent="0.2">
      <c r="A28" t="str">
        <f>Batting!B32</f>
        <v>PHELAN, Jack</v>
      </c>
      <c r="B28">
        <f>IF(AND(Batting!R32&gt;=0,Batting!S32="*"),Batting!R32,IF(Batting!R32="dnb",0,IF(AND(Batting!R32&lt;&gt;"",Batting!S32=""),Batting!R32-7,0)))</f>
        <v>0</v>
      </c>
      <c r="C28">
        <f>IF(AND(Batting!U32&gt;=0,Batting!V32="*"),Batting!U32,IF(Batting!U32="dnb",0,IF(AND(Batting!U32&lt;&gt;"",Batting!V32=""),Batting!U32-7,0)))</f>
        <v>0</v>
      </c>
      <c r="D28">
        <f>IF(AND(Batting!X32&gt;=0,Batting!Y32="*"),Batting!X32,IF(Batting!X32="dnb",0,IF(AND(Batting!X32&lt;&gt;"",Batting!Y32=""),Batting!X32-7,0)))</f>
        <v>9</v>
      </c>
      <c r="E28">
        <f>IF(AND(Batting!AA32&gt;=0,Batting!AB32="*"),Batting!AA32,IF(Batting!AA32="dnb",0,IF(AND(Batting!AA32&lt;&gt;"",Batting!AB32=""),Batting!AA32-7,0)))</f>
        <v>0</v>
      </c>
      <c r="F28">
        <f>IF(AND(Batting!AD32&gt;=0,Batting!AE32="*"),Batting!AD32,IF(Batting!AD32="dnb",0,IF(AND(Batting!AD32&lt;&gt;"",Batting!AE32=""),Batting!AD32-7,0)))</f>
        <v>-6</v>
      </c>
      <c r="G28">
        <f>IF(AND(Batting!AG32&gt;=0,Batting!AH32="*"),Batting!AG32,IF(Batting!AG32="dnb",0,IF(AND(Batting!AG32&lt;&gt;"",Batting!AH32=""),Batting!AG32-7,0)))</f>
        <v>0</v>
      </c>
      <c r="H28">
        <f>IF(AND(Batting!AJ32&gt;=0,Batting!AK32="*"),Batting!AJ32,IF(Batting!AJ32="dnb",0,IF(AND(Batting!AJ32&lt;&gt;"",Batting!AK32=""),Batting!AJ32-7,0)))</f>
        <v>0</v>
      </c>
      <c r="I28">
        <f>IF(AND(Batting!AM32&gt;=0,Batting!AN32="*"),Batting!AM32,IF(Batting!AM32="dnb",0,IF(AND(Batting!AM32&lt;&gt;"",Batting!AN32=""),Batting!AM32-7,0)))</f>
        <v>-7</v>
      </c>
      <c r="J28">
        <f>IF(AND(Batting!AP32&gt;=0,Batting!AQ32="*"),Batting!AP32,IF(Batting!AP32="dnb",0,IF(AND(Batting!AP32&lt;&gt;"",Batting!AQ32=""),Batting!AP32-7,0)))</f>
        <v>20</v>
      </c>
      <c r="K28">
        <f>IF(AND(Batting!AS32&gt;=0,Batting!AT32="*"),Batting!AS32,IF(Batting!AS32="dnb",0,IF(AND(Batting!AS32&lt;&gt;"",Batting!AT32=""),Batting!AS32-7,0)))</f>
        <v>0</v>
      </c>
      <c r="L28">
        <f>IF(AND(Batting!AV32&gt;=0,Batting!AW32="*"),Batting!AV32,IF(Batting!AV32="dnb",0,IF(AND(Batting!AV32&lt;&gt;"",Batting!AW32=""),Batting!AV32-7,0)))</f>
        <v>0</v>
      </c>
      <c r="M28">
        <f>IF(AND(Batting!AY32&gt;=0,Batting!AZ32="*"),Batting!AY32,IF(Batting!AY32="dnb",0,IF(AND(Batting!AY32&lt;&gt;"",Batting!AZ32=""),Batting!AY32-7,0)))</f>
        <v>0</v>
      </c>
      <c r="N28">
        <f>IF(AND(Batting!BB32&gt;=0,Batting!BC32="*"),Batting!BB32,IF(Batting!BB32="dnb",0,IF(AND(Batting!BB32&lt;&gt;"",Batting!BC32=""),Batting!BB32-7,0)))</f>
        <v>0</v>
      </c>
      <c r="O28">
        <f>IF(AND(Batting!BE32&gt;=0,Batting!BF32="*"),Batting!BE32,IF(Batting!BE32="dnb",0,IF(AND(Batting!BE32&lt;&gt;"",Batting!BF32=""),Batting!BE32-7,0)))</f>
        <v>0</v>
      </c>
      <c r="P28">
        <f>IF(AND(Batting!BH32&gt;=0,Batting!BI32="*"),Batting!BH32,IF(Batting!BH32="dnb",0,IF(AND(Batting!BH32&lt;&gt;"",Batting!BI32=""),Batting!BH32-7,0)))</f>
        <v>0</v>
      </c>
      <c r="Q28">
        <f>IF(AND(Batting!BK32&gt;=0,Batting!BL32="*"),Batting!BK32,IF(Batting!BK32="dnb",0,IF(AND(Batting!BK32&lt;&gt;"",Batting!BL32=""),Batting!BK32-7,0)))</f>
        <v>0</v>
      </c>
      <c r="R28">
        <f>IF(AND(Batting!BN32&gt;=0,Batting!BO32="*"),Batting!BN32,IF(Batting!BN32="dnb",0,IF(AND(Batting!BN32&lt;&gt;"",Batting!BO32=""),Batting!BN32-7,0)))</f>
        <v>0</v>
      </c>
      <c r="S28">
        <f>IF(AND(Batting!BQ32&gt;=0,Batting!BR32="*"),Batting!BQ32,IF(Batting!BQ32="dnb",0,IF(AND(Batting!BQ32&lt;&gt;"",Batting!BR32=""),Batting!BQ32-7,0)))</f>
        <v>0</v>
      </c>
      <c r="T28">
        <f>IF(AND(Batting!BT32&gt;=0,Batting!BU32="*"),Batting!BT32,IF(Batting!BT32="dnb",0,IF(AND(Batting!BT32&lt;&gt;"",Batting!BU32=""),Batting!BT32-7,0)))</f>
        <v>0</v>
      </c>
      <c r="U28">
        <f>IF(AND(Batting!BW32&gt;=0,Batting!BX32="*"),Batting!BW32,IF(Batting!BW32="dnb",0,IF(AND(Batting!BW32&lt;&gt;"",Batting!BX32=""),Batting!BW32-7,0)))</f>
        <v>0</v>
      </c>
      <c r="V28">
        <f>IF(AND(Batting!BZ32&gt;=0,Batting!CA32="*"),Batting!BZ32,IF(Batting!BZ32="dnb",0,IF(AND(Batting!BZ32&lt;&gt;"",Batting!CA32=""),Batting!BZ32-7,0)))</f>
        <v>0</v>
      </c>
      <c r="W28">
        <f>IF(AND(Batting!CC32&gt;=0,Batting!CD32="*"),Batting!CC32,IF(Batting!CC32="dnb",0,IF(AND(Batting!CC32&lt;&gt;"",Batting!CD32=""),Batting!CC32-7,0)))</f>
        <v>0</v>
      </c>
      <c r="X28">
        <f>IF(AND(Batting!CF32&gt;=0,Batting!CG32="*"),Batting!CF32,IF(Batting!CF32="dnb",0,IF(AND(Batting!CF32&lt;&gt;"",Batting!CG32=""),Batting!CF32-7,0)))</f>
        <v>0</v>
      </c>
      <c r="Y28">
        <f>IF(AND(Batting!CI32&gt;=0,Batting!CJ32="*"),Batting!CI32,IF(Batting!CI32="dnb",0,IF(AND(Batting!CI32&lt;&gt;"",Batting!CJ32=""),Batting!CI32-7,0)))</f>
        <v>0</v>
      </c>
      <c r="Z28">
        <f>IF(AND(Batting!CL32&gt;=0,Batting!CM32="*"),Batting!CL32,IF(Batting!CL32="dnb",0,IF(AND(Batting!CL32&lt;&gt;"",Batting!CM32=""),Batting!CL32-7,0)))</f>
        <v>0</v>
      </c>
      <c r="AA28">
        <f>IF(AND(Batting!CO32&gt;=0,Batting!CP32="*"),Batting!CO32,IF(Batting!CO32="dnb",0,IF(AND(Batting!CO32&lt;&gt;"",Batting!CP32=""),Batting!CO32-7,0)))</f>
        <v>0</v>
      </c>
      <c r="AB28">
        <f t="shared" si="0"/>
        <v>16</v>
      </c>
      <c r="AC28">
        <f>VLOOKUP($A28,'Club Champion'!$C$4:$AB$51,26,FALSE)-AB28</f>
        <v>0</v>
      </c>
    </row>
    <row r="29" spans="1:29" x14ac:dyDescent="0.2">
      <c r="A29" t="str">
        <f>Batting!B33</f>
        <v>LUCKY</v>
      </c>
      <c r="B29">
        <f>IF(AND(Batting!R33&gt;=0,Batting!S33="*"),Batting!R33,IF(Batting!R33="dnb",0,IF(AND(Batting!R33&lt;&gt;"",Batting!S33=""),Batting!R33-7,0)))</f>
        <v>0</v>
      </c>
      <c r="C29">
        <f>IF(AND(Batting!U33&gt;=0,Batting!V33="*"),Batting!U33,IF(Batting!U33="dnb",0,IF(AND(Batting!U33&lt;&gt;"",Batting!V33=""),Batting!U33-7,0)))</f>
        <v>0</v>
      </c>
      <c r="D29">
        <f>IF(AND(Batting!X33&gt;=0,Batting!Y33="*"),Batting!X33,IF(Batting!X33="dnb",0,IF(AND(Batting!X33&lt;&gt;"",Batting!Y33=""),Batting!X33-7,0)))</f>
        <v>0</v>
      </c>
      <c r="E29">
        <f>IF(AND(Batting!AA33&gt;=0,Batting!AB33="*"),Batting!AA33,IF(Batting!AA33="dnb",0,IF(AND(Batting!AA33&lt;&gt;"",Batting!AB33=""),Batting!AA33-7,0)))</f>
        <v>0</v>
      </c>
      <c r="F29">
        <f>IF(AND(Batting!AD33&gt;=0,Batting!AE33="*"),Batting!AD33,IF(Batting!AD33="dnb",0,IF(AND(Batting!AD33&lt;&gt;"",Batting!AE33=""),Batting!AD33-7,0)))</f>
        <v>0</v>
      </c>
      <c r="G29">
        <f>IF(AND(Batting!AG33&gt;=0,Batting!AH33="*"),Batting!AG33,IF(Batting!AG33="dnb",0,IF(AND(Batting!AG33&lt;&gt;"",Batting!AH33=""),Batting!AG33-7,0)))</f>
        <v>0</v>
      </c>
      <c r="H29">
        <f>IF(AND(Batting!AJ33&gt;=0,Batting!AK33="*"),Batting!AJ33,IF(Batting!AJ33="dnb",0,IF(AND(Batting!AJ33&lt;&gt;"",Batting!AK33=""),Batting!AJ33-7,0)))</f>
        <v>0</v>
      </c>
      <c r="I29">
        <f>IF(AND(Batting!AM33&gt;=0,Batting!AN33="*"),Batting!AM33,IF(Batting!AM33="dnb",0,IF(AND(Batting!AM33&lt;&gt;"",Batting!AN33=""),Batting!AM33-7,0)))</f>
        <v>0</v>
      </c>
      <c r="J29">
        <f>IF(AND(Batting!AP33&gt;=0,Batting!AQ33="*"),Batting!AP33,IF(Batting!AP33="dnb",0,IF(AND(Batting!AP33&lt;&gt;"",Batting!AQ33=""),Batting!AP33-7,0)))</f>
        <v>0</v>
      </c>
      <c r="K29">
        <f>IF(AND(Batting!AS33&gt;=0,Batting!AT33="*"),Batting!AS33,IF(Batting!AS33="dnb",0,IF(AND(Batting!AS33&lt;&gt;"",Batting!AT33=""),Batting!AS33-7,0)))</f>
        <v>0</v>
      </c>
      <c r="L29">
        <f>IF(AND(Batting!AV33&gt;=0,Batting!AW33="*"),Batting!AV33,IF(Batting!AV33="dnb",0,IF(AND(Batting!AV33&lt;&gt;"",Batting!AW33=""),Batting!AV33-7,0)))</f>
        <v>0</v>
      </c>
      <c r="M29">
        <f>IF(AND(Batting!AY33&gt;=0,Batting!AZ33="*"),Batting!AY33,IF(Batting!AY33="dnb",0,IF(AND(Batting!AY33&lt;&gt;"",Batting!AZ33=""),Batting!AY33-7,0)))</f>
        <v>0</v>
      </c>
      <c r="N29">
        <f>IF(AND(Batting!BB33&gt;=0,Batting!BC33="*"),Batting!BB33,IF(Batting!BB33="dnb",0,IF(AND(Batting!BB33&lt;&gt;"",Batting!BC33=""),Batting!BB33-7,0)))</f>
        <v>0</v>
      </c>
      <c r="O29">
        <f>IF(AND(Batting!BE33&gt;=0,Batting!BF33="*"),Batting!BE33,IF(Batting!BE33="dnb",0,IF(AND(Batting!BE33&lt;&gt;"",Batting!BF33=""),Batting!BE33-7,0)))</f>
        <v>0</v>
      </c>
      <c r="P29">
        <f>IF(AND(Batting!BH33&gt;=0,Batting!BI33="*"),Batting!BH33,IF(Batting!BH33="dnb",0,IF(AND(Batting!BH33&lt;&gt;"",Batting!BI33=""),Batting!BH33-7,0)))</f>
        <v>0</v>
      </c>
      <c r="Q29">
        <f>IF(AND(Batting!BK33&gt;=0,Batting!BL33="*"),Batting!BK33,IF(Batting!BK33="dnb",0,IF(AND(Batting!BK33&lt;&gt;"",Batting!BL33=""),Batting!BK33-7,0)))</f>
        <v>0</v>
      </c>
      <c r="R29">
        <f>IF(AND(Batting!BN33&gt;=0,Batting!BO33="*"),Batting!BN33,IF(Batting!BN33="dnb",0,IF(AND(Batting!BN33&lt;&gt;"",Batting!BO33=""),Batting!BN33-7,0)))</f>
        <v>0</v>
      </c>
      <c r="S29">
        <f>IF(AND(Batting!BQ33&gt;=0,Batting!BR33="*"),Batting!BQ33,IF(Batting!BQ33="dnb",0,IF(AND(Batting!BQ33&lt;&gt;"",Batting!BR33=""),Batting!BQ33-7,0)))</f>
        <v>0</v>
      </c>
      <c r="T29">
        <f>IF(AND(Batting!BT33&gt;=0,Batting!BU33="*"),Batting!BT33,IF(Batting!BT33="dnb",0,IF(AND(Batting!BT33&lt;&gt;"",Batting!BU33=""),Batting!BT33-7,0)))</f>
        <v>0</v>
      </c>
      <c r="U29">
        <f>IF(AND(Batting!BW33&gt;=0,Batting!BX33="*"),Batting!BW33,IF(Batting!BW33="dnb",0,IF(AND(Batting!BW33&lt;&gt;"",Batting!BX33=""),Batting!BW33-7,0)))</f>
        <v>0</v>
      </c>
      <c r="V29">
        <f>IF(AND(Batting!BZ33&gt;=0,Batting!CA33="*"),Batting!BZ33,IF(Batting!BZ33="dnb",0,IF(AND(Batting!BZ33&lt;&gt;"",Batting!CA33=""),Batting!BZ33-7,0)))</f>
        <v>0</v>
      </c>
      <c r="W29">
        <f>IF(AND(Batting!CC33&gt;=0,Batting!CD33="*"),Batting!CC33,IF(Batting!CC33="dnb",0,IF(AND(Batting!CC33&lt;&gt;"",Batting!CD33=""),Batting!CC33-7,0)))</f>
        <v>0</v>
      </c>
      <c r="X29">
        <f>IF(AND(Batting!CF33&gt;=0,Batting!CG33="*"),Batting!CF33,IF(Batting!CF33="dnb",0,IF(AND(Batting!CF33&lt;&gt;"",Batting!CG33=""),Batting!CF33-7,0)))</f>
        <v>0</v>
      </c>
      <c r="Y29">
        <f>IF(AND(Batting!CI33&gt;=0,Batting!CJ33="*"),Batting!CI33,IF(Batting!CI33="dnb",0,IF(AND(Batting!CI33&lt;&gt;"",Batting!CJ33=""),Batting!CI33-7,0)))</f>
        <v>15</v>
      </c>
      <c r="Z29">
        <f>IF(AND(Batting!CL33&gt;=0,Batting!CM33="*"),Batting!CL33,IF(Batting!CL33="dnb",0,IF(AND(Batting!CL33&lt;&gt;"",Batting!CM33=""),Batting!CL33-7,0)))</f>
        <v>0</v>
      </c>
      <c r="AA29">
        <f>IF(AND(Batting!CO33&gt;=0,Batting!CP33="*"),Batting!CO33,IF(Batting!CO33="dnb",0,IF(AND(Batting!CO33&lt;&gt;"",Batting!CP33=""),Batting!CO33-7,0)))</f>
        <v>0</v>
      </c>
      <c r="AB29">
        <f t="shared" si="0"/>
        <v>15</v>
      </c>
      <c r="AC29">
        <f>VLOOKUP($A29,'Club Champion'!$C$4:$AB$51,26,FALSE)-AB29</f>
        <v>0</v>
      </c>
    </row>
    <row r="30" spans="1:29" x14ac:dyDescent="0.2">
      <c r="A30" t="str">
        <f>Batting!B34</f>
        <v>MONK, Andrew</v>
      </c>
      <c r="B30">
        <f>IF(AND(Batting!R34&gt;=0,Batting!S34="*"),Batting!R34,IF(Batting!R34="dnb",0,IF(AND(Batting!R34&lt;&gt;"",Batting!S34=""),Batting!R34-7,0)))</f>
        <v>0</v>
      </c>
      <c r="C30">
        <f>IF(AND(Batting!U34&gt;=0,Batting!V34="*"),Batting!U34,IF(Batting!U34="dnb",0,IF(AND(Batting!U34&lt;&gt;"",Batting!V34=""),Batting!U34-7,0)))</f>
        <v>0</v>
      </c>
      <c r="D30">
        <f>IF(AND(Batting!X34&gt;=0,Batting!Y34="*"),Batting!X34,IF(Batting!X34="dnb",0,IF(AND(Batting!X34&lt;&gt;"",Batting!Y34=""),Batting!X34-7,0)))</f>
        <v>0</v>
      </c>
      <c r="E30">
        <f>IF(AND(Batting!AA34&gt;=0,Batting!AB34="*"),Batting!AA34,IF(Batting!AA34="dnb",0,IF(AND(Batting!AA34&lt;&gt;"",Batting!AB34=""),Batting!AA34-7,0)))</f>
        <v>0</v>
      </c>
      <c r="F30">
        <f>IF(AND(Batting!AD34&gt;=0,Batting!AE34="*"),Batting!AD34,IF(Batting!AD34="dnb",0,IF(AND(Batting!AD34&lt;&gt;"",Batting!AE34=""),Batting!AD34-7,0)))</f>
        <v>0</v>
      </c>
      <c r="G30">
        <f>IF(AND(Batting!AG34&gt;=0,Batting!AH34="*"),Batting!AG34,IF(Batting!AG34="dnb",0,IF(AND(Batting!AG34&lt;&gt;"",Batting!AH34=""),Batting!AG34-7,0)))</f>
        <v>0</v>
      </c>
      <c r="H30">
        <f>IF(AND(Batting!AJ34&gt;=0,Batting!AK34="*"),Batting!AJ34,IF(Batting!AJ34="dnb",0,IF(AND(Batting!AJ34&lt;&gt;"",Batting!AK34=""),Batting!AJ34-7,0)))</f>
        <v>12</v>
      </c>
      <c r="I30">
        <f>IF(AND(Batting!AM34&gt;=0,Batting!AN34="*"),Batting!AM34,IF(Batting!AM34="dnb",0,IF(AND(Batting!AM34&lt;&gt;"",Batting!AN34=""),Batting!AM34-7,0)))</f>
        <v>0</v>
      </c>
      <c r="J30">
        <f>IF(AND(Batting!AP34&gt;=0,Batting!AQ34="*"),Batting!AP34,IF(Batting!AP34="dnb",0,IF(AND(Batting!AP34&lt;&gt;"",Batting!AQ34=""),Batting!AP34-7,0)))</f>
        <v>0</v>
      </c>
      <c r="K30">
        <f>IF(AND(Batting!AS34&gt;=0,Batting!AT34="*"),Batting!AS34,IF(Batting!AS34="dnb",0,IF(AND(Batting!AS34&lt;&gt;"",Batting!AT34=""),Batting!AS34-7,0)))</f>
        <v>0</v>
      </c>
      <c r="L30">
        <f>IF(AND(Batting!AV34&gt;=0,Batting!AW34="*"),Batting!AV34,IF(Batting!AV34="dnb",0,IF(AND(Batting!AV34&lt;&gt;"",Batting!AW34=""),Batting!AV34-7,0)))</f>
        <v>0</v>
      </c>
      <c r="M30">
        <f>IF(AND(Batting!AY34&gt;=0,Batting!AZ34="*"),Batting!AY34,IF(Batting!AY34="dnb",0,IF(AND(Batting!AY34&lt;&gt;"",Batting!AZ34=""),Batting!AY34-7,0)))</f>
        <v>0</v>
      </c>
      <c r="N30">
        <f>IF(AND(Batting!BB34&gt;=0,Batting!BC34="*"),Batting!BB34,IF(Batting!BB34="dnb",0,IF(AND(Batting!BB34&lt;&gt;"",Batting!BC34=""),Batting!BB34-7,0)))</f>
        <v>0</v>
      </c>
      <c r="O30">
        <f>IF(AND(Batting!BE34&gt;=0,Batting!BF34="*"),Batting!BE34,IF(Batting!BE34="dnb",0,IF(AND(Batting!BE34&lt;&gt;"",Batting!BF34=""),Batting!BE34-7,0)))</f>
        <v>0</v>
      </c>
      <c r="P30">
        <f>IF(AND(Batting!BH34&gt;=0,Batting!BI34="*"),Batting!BH34,IF(Batting!BH34="dnb",0,IF(AND(Batting!BH34&lt;&gt;"",Batting!BI34=""),Batting!BH34-7,0)))</f>
        <v>0</v>
      </c>
      <c r="Q30">
        <f>IF(AND(Batting!BK34&gt;=0,Batting!BL34="*"),Batting!BK34,IF(Batting!BK34="dnb",0,IF(AND(Batting!BK34&lt;&gt;"",Batting!BL34=""),Batting!BK34-7,0)))</f>
        <v>0</v>
      </c>
      <c r="R30">
        <f>IF(AND(Batting!BN34&gt;=0,Batting!BO34="*"),Batting!BN34,IF(Batting!BN34="dnb",0,IF(AND(Batting!BN34&lt;&gt;"",Batting!BO34=""),Batting!BN34-7,0)))</f>
        <v>0</v>
      </c>
      <c r="S30">
        <f>IF(AND(Batting!BQ34&gt;=0,Batting!BR34="*"),Batting!BQ34,IF(Batting!BQ34="dnb",0,IF(AND(Batting!BQ34&lt;&gt;"",Batting!BR34=""),Batting!BQ34-7,0)))</f>
        <v>0</v>
      </c>
      <c r="T30">
        <f>IF(AND(Batting!BT34&gt;=0,Batting!BU34="*"),Batting!BT34,IF(Batting!BT34="dnb",0,IF(AND(Batting!BT34&lt;&gt;"",Batting!BU34=""),Batting!BT34-7,0)))</f>
        <v>0</v>
      </c>
      <c r="U30">
        <f>IF(AND(Batting!BW34&gt;=0,Batting!BX34="*"),Batting!BW34,IF(Batting!BW34="dnb",0,IF(AND(Batting!BW34&lt;&gt;"",Batting!BX34=""),Batting!BW34-7,0)))</f>
        <v>0</v>
      </c>
      <c r="V30">
        <f>IF(AND(Batting!BZ34&gt;=0,Batting!CA34="*"),Batting!BZ34,IF(Batting!BZ34="dnb",0,IF(AND(Batting!BZ34&lt;&gt;"",Batting!CA34=""),Batting!BZ34-7,0)))</f>
        <v>0</v>
      </c>
      <c r="W30">
        <f>IF(AND(Batting!CC34&gt;=0,Batting!CD34="*"),Batting!CC34,IF(Batting!CC34="dnb",0,IF(AND(Batting!CC34&lt;&gt;"",Batting!CD34=""),Batting!CC34-7,0)))</f>
        <v>0</v>
      </c>
      <c r="X30">
        <f>IF(AND(Batting!CF34&gt;=0,Batting!CG34="*"),Batting!CF34,IF(Batting!CF34="dnb",0,IF(AND(Batting!CF34&lt;&gt;"",Batting!CG34=""),Batting!CF34-7,0)))</f>
        <v>0</v>
      </c>
      <c r="Y30">
        <f>IF(AND(Batting!CI34&gt;=0,Batting!CJ34="*"),Batting!CI34,IF(Batting!CI34="dnb",0,IF(AND(Batting!CI34&lt;&gt;"",Batting!CJ34=""),Batting!CI34-7,0)))</f>
        <v>0</v>
      </c>
      <c r="Z30">
        <f>IF(AND(Batting!CL34&gt;=0,Batting!CM34="*"),Batting!CL34,IF(Batting!CL34="dnb",0,IF(AND(Batting!CL34&lt;&gt;"",Batting!CM34=""),Batting!CL34-7,0)))</f>
        <v>0</v>
      </c>
      <c r="AA30">
        <f>IF(AND(Batting!CO34&gt;=0,Batting!CP34="*"),Batting!CO34,IF(Batting!CO34="dnb",0,IF(AND(Batting!CO34&lt;&gt;"",Batting!CP34=""),Batting!CO34-7,0)))</f>
        <v>0</v>
      </c>
      <c r="AB30">
        <f t="shared" si="0"/>
        <v>12</v>
      </c>
      <c r="AC30">
        <f>VLOOKUP($A30,'Club Champion'!$C$4:$AB$51,26,FALSE)-AB30</f>
        <v>0</v>
      </c>
    </row>
    <row r="31" spans="1:29" x14ac:dyDescent="0.2">
      <c r="A31" t="str">
        <f>Batting!B35</f>
        <v>BHANOT, Chetan</v>
      </c>
      <c r="B31">
        <f>IF(AND(Batting!R35&gt;=0,Batting!S35="*"),Batting!R35,IF(Batting!R35="dnb",0,IF(AND(Batting!R35&lt;&gt;"",Batting!S35=""),Batting!R35-7,0)))</f>
        <v>6</v>
      </c>
      <c r="C31">
        <f>IF(AND(Batting!U35&gt;=0,Batting!V35="*"),Batting!U35,IF(Batting!U35="dnb",0,IF(AND(Batting!U35&lt;&gt;"",Batting!V35=""),Batting!U35-7,0)))</f>
        <v>-1</v>
      </c>
      <c r="D31">
        <f>IF(AND(Batting!X35&gt;=0,Batting!Y35="*"),Batting!X35,IF(Batting!X35="dnb",0,IF(AND(Batting!X35&lt;&gt;"",Batting!Y35=""),Batting!X35-7,0)))</f>
        <v>0</v>
      </c>
      <c r="E31">
        <f>IF(AND(Batting!AA35&gt;=0,Batting!AB35="*"),Batting!AA35,IF(Batting!AA35="dnb",0,IF(AND(Batting!AA35&lt;&gt;"",Batting!AB35=""),Batting!AA35-7,0)))</f>
        <v>0</v>
      </c>
      <c r="F31">
        <f>IF(AND(Batting!AD35&gt;=0,Batting!AE35="*"),Batting!AD35,IF(Batting!AD35="dnb",0,IF(AND(Batting!AD35&lt;&gt;"",Batting!AE35=""),Batting!AD35-7,0)))</f>
        <v>0</v>
      </c>
      <c r="G31">
        <f>IF(AND(Batting!AG35&gt;=0,Batting!AH35="*"),Batting!AG35,IF(Batting!AG35="dnb",0,IF(AND(Batting!AG35&lt;&gt;"",Batting!AH35=""),Batting!AG35-7,0)))</f>
        <v>0</v>
      </c>
      <c r="H31">
        <f>IF(AND(Batting!AJ35&gt;=0,Batting!AK35="*"),Batting!AJ35,IF(Batting!AJ35="dnb",0,IF(AND(Batting!AJ35&lt;&gt;"",Batting!AK35=""),Batting!AJ35-7,0)))</f>
        <v>0</v>
      </c>
      <c r="I31">
        <f>IF(AND(Batting!AM35&gt;=0,Batting!AN35="*"),Batting!AM35,IF(Batting!AM35="dnb",0,IF(AND(Batting!AM35&lt;&gt;"",Batting!AN35=""),Batting!AM35-7,0)))</f>
        <v>0</v>
      </c>
      <c r="J31">
        <f>IF(AND(Batting!AP35&gt;=0,Batting!AQ35="*"),Batting!AP35,IF(Batting!AP35="dnb",0,IF(AND(Batting!AP35&lt;&gt;"",Batting!AQ35=""),Batting!AP35-7,0)))</f>
        <v>0</v>
      </c>
      <c r="K31">
        <f>IF(AND(Batting!AS35&gt;=0,Batting!AT35="*"),Batting!AS35,IF(Batting!AS35="dnb",0,IF(AND(Batting!AS35&lt;&gt;"",Batting!AT35=""),Batting!AS35-7,0)))</f>
        <v>0</v>
      </c>
      <c r="L31">
        <f>IF(AND(Batting!AV35&gt;=0,Batting!AW35="*"),Batting!AV35,IF(Batting!AV35="dnb",0,IF(AND(Batting!AV35&lt;&gt;"",Batting!AW35=""),Batting!AV35-7,0)))</f>
        <v>0</v>
      </c>
      <c r="M31">
        <f>IF(AND(Batting!AY35&gt;=0,Batting!AZ35="*"),Batting!AY35,IF(Batting!AY35="dnb",0,IF(AND(Batting!AY35&lt;&gt;"",Batting!AZ35=""),Batting!AY35-7,0)))</f>
        <v>0</v>
      </c>
      <c r="N31">
        <f>IF(AND(Batting!BB35&gt;=0,Batting!BC35="*"),Batting!BB35,IF(Batting!BB35="dnb",0,IF(AND(Batting!BB35&lt;&gt;"",Batting!BC35=""),Batting!BB35-7,0)))</f>
        <v>0</v>
      </c>
      <c r="O31">
        <f>IF(AND(Batting!BE35&gt;=0,Batting!BF35="*"),Batting!BE35,IF(Batting!BE35="dnb",0,IF(AND(Batting!BE35&lt;&gt;"",Batting!BF35=""),Batting!BE35-7,0)))</f>
        <v>0</v>
      </c>
      <c r="P31">
        <f>IF(AND(Batting!BH35&gt;=0,Batting!BI35="*"),Batting!BH35,IF(Batting!BH35="dnb",0,IF(AND(Batting!BH35&lt;&gt;"",Batting!BI35=""),Batting!BH35-7,0)))</f>
        <v>0</v>
      </c>
      <c r="Q31">
        <f>IF(AND(Batting!BK35&gt;=0,Batting!BL35="*"),Batting!BK35,IF(Batting!BK35="dnb",0,IF(AND(Batting!BK35&lt;&gt;"",Batting!BL35=""),Batting!BK35-7,0)))</f>
        <v>0</v>
      </c>
      <c r="R31">
        <f>IF(AND(Batting!BN35&gt;=0,Batting!BO35="*"),Batting!BN35,IF(Batting!BN35="dnb",0,IF(AND(Batting!BN35&lt;&gt;"",Batting!BO35=""),Batting!BN35-7,0)))</f>
        <v>0</v>
      </c>
      <c r="S31">
        <f>IF(AND(Batting!BQ35&gt;=0,Batting!BR35="*"),Batting!BQ35,IF(Batting!BQ35="dnb",0,IF(AND(Batting!BQ35&lt;&gt;"",Batting!BR35=""),Batting!BQ35-7,0)))</f>
        <v>0</v>
      </c>
      <c r="T31">
        <f>IF(AND(Batting!BT35&gt;=0,Batting!BU35="*"),Batting!BT35,IF(Batting!BT35="dnb",0,IF(AND(Batting!BT35&lt;&gt;"",Batting!BU35=""),Batting!BT35-7,0)))</f>
        <v>0</v>
      </c>
      <c r="U31">
        <f>IF(AND(Batting!BW35&gt;=0,Batting!BX35="*"),Batting!BW35,IF(Batting!BW35="dnb",0,IF(AND(Batting!BW35&lt;&gt;"",Batting!BX35=""),Batting!BW35-7,0)))</f>
        <v>0</v>
      </c>
      <c r="V31">
        <f>IF(AND(Batting!BZ35&gt;=0,Batting!CA35="*"),Batting!BZ35,IF(Batting!BZ35="dnb",0,IF(AND(Batting!BZ35&lt;&gt;"",Batting!CA35=""),Batting!BZ35-7,0)))</f>
        <v>0</v>
      </c>
      <c r="W31">
        <f>IF(AND(Batting!CC35&gt;=0,Batting!CD35="*"),Batting!CC35,IF(Batting!CC35="dnb",0,IF(AND(Batting!CC35&lt;&gt;"",Batting!CD35=""),Batting!CC35-7,0)))</f>
        <v>0</v>
      </c>
      <c r="X31">
        <f>IF(AND(Batting!CF35&gt;=0,Batting!CG35="*"),Batting!CF35,IF(Batting!CF35="dnb",0,IF(AND(Batting!CF35&lt;&gt;"",Batting!CG35=""),Batting!CF35-7,0)))</f>
        <v>0</v>
      </c>
      <c r="Y31">
        <f>IF(AND(Batting!CI35&gt;=0,Batting!CJ35="*"),Batting!CI35,IF(Batting!CI35="dnb",0,IF(AND(Batting!CI35&lt;&gt;"",Batting!CJ35=""),Batting!CI35-7,0)))</f>
        <v>0</v>
      </c>
      <c r="Z31">
        <f>IF(AND(Batting!CL35&gt;=0,Batting!CM35="*"),Batting!CL35,IF(Batting!CL35="dnb",0,IF(AND(Batting!CL35&lt;&gt;"",Batting!CM35=""),Batting!CL35-7,0)))</f>
        <v>0</v>
      </c>
      <c r="AA31">
        <f>IF(AND(Batting!CO35&gt;=0,Batting!CP35="*"),Batting!CO35,IF(Batting!CO35="dnb",0,IF(AND(Batting!CO35&lt;&gt;"",Batting!CP35=""),Batting!CO35-7,0)))</f>
        <v>0</v>
      </c>
      <c r="AB31">
        <f t="shared" si="0"/>
        <v>5</v>
      </c>
      <c r="AC31">
        <f>VLOOKUP($A31,'Club Champion'!$C$4:$AB$51,26,FALSE)-AB31</f>
        <v>0</v>
      </c>
    </row>
    <row r="32" spans="1:29" x14ac:dyDescent="0.2">
      <c r="A32" t="str">
        <f>Batting!B36</f>
        <v>DALE, Colin</v>
      </c>
      <c r="B32">
        <f>IF(AND(Batting!R36&gt;=0,Batting!S36="*"),Batting!R36,IF(Batting!R36="dnb",0,IF(AND(Batting!R36&lt;&gt;"",Batting!S36=""),Batting!R36-7,0)))</f>
        <v>0</v>
      </c>
      <c r="C32">
        <f>IF(AND(Batting!U36&gt;=0,Batting!V36="*"),Batting!U36,IF(Batting!U36="dnb",0,IF(AND(Batting!U36&lt;&gt;"",Batting!V36=""),Batting!U36-7,0)))</f>
        <v>0</v>
      </c>
      <c r="D32">
        <f>IF(AND(Batting!X36&gt;=0,Batting!Y36="*"),Batting!X36,IF(Batting!X36="dnb",0,IF(AND(Batting!X36&lt;&gt;"",Batting!Y36=""),Batting!X36-7,0)))</f>
        <v>0</v>
      </c>
      <c r="E32">
        <f>IF(AND(Batting!AA36&gt;=0,Batting!AB36="*"),Batting!AA36,IF(Batting!AA36="dnb",0,IF(AND(Batting!AA36&lt;&gt;"",Batting!AB36=""),Batting!AA36-7,0)))</f>
        <v>0</v>
      </c>
      <c r="F32">
        <f>IF(AND(Batting!AD36&gt;=0,Batting!AE36="*"),Batting!AD36,IF(Batting!AD36="dnb",0,IF(AND(Batting!AD36&lt;&gt;"",Batting!AE36=""),Batting!AD36-7,0)))</f>
        <v>0</v>
      </c>
      <c r="G32">
        <f>IF(AND(Batting!AG36&gt;=0,Batting!AH36="*"),Batting!AG36,IF(Batting!AG36="dnb",0,IF(AND(Batting!AG36&lt;&gt;"",Batting!AH36=""),Batting!AG36-7,0)))</f>
        <v>0</v>
      </c>
      <c r="H32">
        <f>IF(AND(Batting!AJ36&gt;=0,Batting!AK36="*"),Batting!AJ36,IF(Batting!AJ36="dnb",0,IF(AND(Batting!AJ36&lt;&gt;"",Batting!AK36=""),Batting!AJ36-7,0)))</f>
        <v>0</v>
      </c>
      <c r="I32">
        <f>IF(AND(Batting!AM36&gt;=0,Batting!AN36="*"),Batting!AM36,IF(Batting!AM36="dnb",0,IF(AND(Batting!AM36&lt;&gt;"",Batting!AN36=""),Batting!AM36-7,0)))</f>
        <v>0</v>
      </c>
      <c r="J32">
        <f>IF(AND(Batting!AP36&gt;=0,Batting!AQ36="*"),Batting!AP36,IF(Batting!AP36="dnb",0,IF(AND(Batting!AP36&lt;&gt;"",Batting!AQ36=""),Batting!AP36-7,0)))</f>
        <v>0</v>
      </c>
      <c r="K32">
        <f>IF(AND(Batting!AS36&gt;=0,Batting!AT36="*"),Batting!AS36,IF(Batting!AS36="dnb",0,IF(AND(Batting!AS36&lt;&gt;"",Batting!AT36=""),Batting!AS36-7,0)))</f>
        <v>5</v>
      </c>
      <c r="L32">
        <f>IF(AND(Batting!AV36&gt;=0,Batting!AW36="*"),Batting!AV36,IF(Batting!AV36="dnb",0,IF(AND(Batting!AV36&lt;&gt;"",Batting!AW36=""),Batting!AV36-7,0)))</f>
        <v>0</v>
      </c>
      <c r="M32">
        <f>IF(AND(Batting!AY36&gt;=0,Batting!AZ36="*"),Batting!AY36,IF(Batting!AY36="dnb",0,IF(AND(Batting!AY36&lt;&gt;"",Batting!AZ36=""),Batting!AY36-7,0)))</f>
        <v>0</v>
      </c>
      <c r="N32">
        <f>IF(AND(Batting!BB36&gt;=0,Batting!BC36="*"),Batting!BB36,IF(Batting!BB36="dnb",0,IF(AND(Batting!BB36&lt;&gt;"",Batting!BC36=""),Batting!BB36-7,0)))</f>
        <v>0</v>
      </c>
      <c r="O32">
        <f>IF(AND(Batting!BE36&gt;=0,Batting!BF36="*"),Batting!BE36,IF(Batting!BE36="dnb",0,IF(AND(Batting!BE36&lt;&gt;"",Batting!BF36=""),Batting!BE36-7,0)))</f>
        <v>0</v>
      </c>
      <c r="P32">
        <f>IF(AND(Batting!BH36&gt;=0,Batting!BI36="*"),Batting!BH36,IF(Batting!BH36="dnb",0,IF(AND(Batting!BH36&lt;&gt;"",Batting!BI36=""),Batting!BH36-7,0)))</f>
        <v>0</v>
      </c>
      <c r="Q32">
        <f>IF(AND(Batting!BK36&gt;=0,Batting!BL36="*"),Batting!BK36,IF(Batting!BK36="dnb",0,IF(AND(Batting!BK36&lt;&gt;"",Batting!BL36=""),Batting!BK36-7,0)))</f>
        <v>0</v>
      </c>
      <c r="R32">
        <f>IF(AND(Batting!BN36&gt;=0,Batting!BO36="*"),Batting!BN36,IF(Batting!BN36="dnb",0,IF(AND(Batting!BN36&lt;&gt;"",Batting!BO36=""),Batting!BN36-7,0)))</f>
        <v>0</v>
      </c>
      <c r="S32">
        <f>IF(AND(Batting!BQ36&gt;=0,Batting!BR36="*"),Batting!BQ36,IF(Batting!BQ36="dnb",0,IF(AND(Batting!BQ36&lt;&gt;"",Batting!BR36=""),Batting!BQ36-7,0)))</f>
        <v>0</v>
      </c>
      <c r="T32">
        <f>IF(AND(Batting!BT36&gt;=0,Batting!BU36="*"),Batting!BT36,IF(Batting!BT36="dnb",0,IF(AND(Batting!BT36&lt;&gt;"",Batting!BU36=""),Batting!BT36-7,0)))</f>
        <v>0</v>
      </c>
      <c r="U32">
        <f>IF(AND(Batting!BW36&gt;=0,Batting!BX36="*"),Batting!BW36,IF(Batting!BW36="dnb",0,IF(AND(Batting!BW36&lt;&gt;"",Batting!BX36=""),Batting!BW36-7,0)))</f>
        <v>0</v>
      </c>
      <c r="V32">
        <f>IF(AND(Batting!BZ36&gt;=0,Batting!CA36="*"),Batting!BZ36,IF(Batting!BZ36="dnb",0,IF(AND(Batting!BZ36&lt;&gt;"",Batting!CA36=""),Batting!BZ36-7,0)))</f>
        <v>0</v>
      </c>
      <c r="W32">
        <f>IF(AND(Batting!CC36&gt;=0,Batting!CD36="*"),Batting!CC36,IF(Batting!CC36="dnb",0,IF(AND(Batting!CC36&lt;&gt;"",Batting!CD36=""),Batting!CC36-7,0)))</f>
        <v>0</v>
      </c>
      <c r="X32">
        <f>IF(AND(Batting!CF36&gt;=0,Batting!CG36="*"),Batting!CF36,IF(Batting!CF36="dnb",0,IF(AND(Batting!CF36&lt;&gt;"",Batting!CG36=""),Batting!CF36-7,0)))</f>
        <v>0</v>
      </c>
      <c r="Y32">
        <f>IF(AND(Batting!CI36&gt;=0,Batting!CJ36="*"),Batting!CI36,IF(Batting!CI36="dnb",0,IF(AND(Batting!CI36&lt;&gt;"",Batting!CJ36=""),Batting!CI36-7,0)))</f>
        <v>0</v>
      </c>
      <c r="Z32">
        <f>IF(AND(Batting!CL36&gt;=0,Batting!CM36="*"),Batting!CL36,IF(Batting!CL36="dnb",0,IF(AND(Batting!CL36&lt;&gt;"",Batting!CM36=""),Batting!CL36-7,0)))</f>
        <v>0</v>
      </c>
      <c r="AA32">
        <f>IF(AND(Batting!CO36&gt;=0,Batting!CP36="*"),Batting!CO36,IF(Batting!CO36="dnb",0,IF(AND(Batting!CO36&lt;&gt;"",Batting!CP36=""),Batting!CO36-7,0)))</f>
        <v>0</v>
      </c>
      <c r="AB32">
        <f t="shared" si="0"/>
        <v>5</v>
      </c>
      <c r="AC32">
        <f>VLOOKUP($A32,'Club Champion'!$C$4:$AB$51,26,FALSE)-AB32</f>
        <v>0</v>
      </c>
    </row>
    <row r="33" spans="1:29" x14ac:dyDescent="0.2">
      <c r="A33" t="str">
        <f>Batting!B37</f>
        <v>KATONA, Ben</v>
      </c>
      <c r="B33">
        <f>IF(AND(Batting!R37&gt;=0,Batting!S37="*"),Batting!R37,IF(Batting!R37="dnb",0,IF(AND(Batting!R37&lt;&gt;"",Batting!S37=""),Batting!R37-7,0)))</f>
        <v>0</v>
      </c>
      <c r="C33">
        <f>IF(AND(Batting!U37&gt;=0,Batting!V37="*"),Batting!U37,IF(Batting!U37="dnb",0,IF(AND(Batting!U37&lt;&gt;"",Batting!V37=""),Batting!U37-7,0)))</f>
        <v>0</v>
      </c>
      <c r="D33">
        <f>IF(AND(Batting!X37&gt;=0,Batting!Y37="*"),Batting!X37,IF(Batting!X37="dnb",0,IF(AND(Batting!X37&lt;&gt;"",Batting!Y37=""),Batting!X37-7,0)))</f>
        <v>0</v>
      </c>
      <c r="E33">
        <f>IF(AND(Batting!AA37&gt;=0,Batting!AB37="*"),Batting!AA37,IF(Batting!AA37="dnb",0,IF(AND(Batting!AA37&lt;&gt;"",Batting!AB37=""),Batting!AA37-7,0)))</f>
        <v>0</v>
      </c>
      <c r="F33">
        <f>IF(AND(Batting!AD37&gt;=0,Batting!AE37="*"),Batting!AD37,IF(Batting!AD37="dnb",0,IF(AND(Batting!AD37&lt;&gt;"",Batting!AE37=""),Batting!AD37-7,0)))</f>
        <v>0</v>
      </c>
      <c r="G33">
        <f>IF(AND(Batting!AG37&gt;=0,Batting!AH37="*"),Batting!AG37,IF(Batting!AG37="dnb",0,IF(AND(Batting!AG37&lt;&gt;"",Batting!AH37=""),Batting!AG37-7,0)))</f>
        <v>0</v>
      </c>
      <c r="H33">
        <f>IF(AND(Batting!AJ37&gt;=0,Batting!AK37="*"),Batting!AJ37,IF(Batting!AJ37="dnb",0,IF(AND(Batting!AJ37&lt;&gt;"",Batting!AK37=""),Batting!AJ37-7,0)))</f>
        <v>0</v>
      </c>
      <c r="I33">
        <f>IF(AND(Batting!AM37&gt;=0,Batting!AN37="*"),Batting!AM37,IF(Batting!AM37="dnb",0,IF(AND(Batting!AM37&lt;&gt;"",Batting!AN37=""),Batting!AM37-7,0)))</f>
        <v>0</v>
      </c>
      <c r="J33">
        <f>IF(AND(Batting!AP37&gt;=0,Batting!AQ37="*"),Batting!AP37,IF(Batting!AP37="dnb",0,IF(AND(Batting!AP37&lt;&gt;"",Batting!AQ37=""),Batting!AP37-7,0)))</f>
        <v>0</v>
      </c>
      <c r="K33">
        <f>IF(AND(Batting!AS37&gt;=0,Batting!AT37="*"),Batting!AS37,IF(Batting!AS37="dnb",0,IF(AND(Batting!AS37&lt;&gt;"",Batting!AT37=""),Batting!AS37-7,0)))</f>
        <v>0</v>
      </c>
      <c r="L33">
        <f>IF(AND(Batting!AV37&gt;=0,Batting!AW37="*"),Batting!AV37,IF(Batting!AV37="dnb",0,IF(AND(Batting!AV37&lt;&gt;"",Batting!AW37=""),Batting!AV37-7,0)))</f>
        <v>0</v>
      </c>
      <c r="M33">
        <f>IF(AND(Batting!AY37&gt;=0,Batting!AZ37="*"),Batting!AY37,IF(Batting!AY37="dnb",0,IF(AND(Batting!AY37&lt;&gt;"",Batting!AZ37=""),Batting!AY37-7,0)))</f>
        <v>-7</v>
      </c>
      <c r="N33">
        <f>IF(AND(Batting!BB37&gt;=0,Batting!BC37="*"),Batting!BB37,IF(Batting!BB37="dnb",0,IF(AND(Batting!BB37&lt;&gt;"",Batting!BC37=""),Batting!BB37-7,0)))</f>
        <v>0</v>
      </c>
      <c r="O33">
        <f>IF(AND(Batting!BE37&gt;=0,Batting!BF37="*"),Batting!BE37,IF(Batting!BE37="dnb",0,IF(AND(Batting!BE37&lt;&gt;"",Batting!BF37=""),Batting!BE37-7,0)))</f>
        <v>0</v>
      </c>
      <c r="P33">
        <f>IF(AND(Batting!BH37&gt;=0,Batting!BI37="*"),Batting!BH37,IF(Batting!BH37="dnb",0,IF(AND(Batting!BH37&lt;&gt;"",Batting!BI37=""),Batting!BH37-7,0)))</f>
        <v>0</v>
      </c>
      <c r="Q33">
        <f>IF(AND(Batting!BK37&gt;=0,Batting!BL37="*"),Batting!BK37,IF(Batting!BK37="dnb",0,IF(AND(Batting!BK37&lt;&gt;"",Batting!BL37=""),Batting!BK37-7,0)))</f>
        <v>0</v>
      </c>
      <c r="R33">
        <f>IF(AND(Batting!BN37&gt;=0,Batting!BO37="*"),Batting!BN37,IF(Batting!BN37="dnb",0,IF(AND(Batting!BN37&lt;&gt;"",Batting!BO37=""),Batting!BN37-7,0)))</f>
        <v>16</v>
      </c>
      <c r="S33">
        <f>IF(AND(Batting!BQ37&gt;=0,Batting!BR37="*"),Batting!BQ37,IF(Batting!BQ37="dnb",0,IF(AND(Batting!BQ37&lt;&gt;"",Batting!BR37=""),Batting!BQ37-7,0)))</f>
        <v>0</v>
      </c>
      <c r="T33">
        <f>IF(AND(Batting!BT37&gt;=0,Batting!BU37="*"),Batting!BT37,IF(Batting!BT37="dnb",0,IF(AND(Batting!BT37&lt;&gt;"",Batting!BU37=""),Batting!BT37-7,0)))</f>
        <v>0</v>
      </c>
      <c r="U33">
        <f>IF(AND(Batting!BW37&gt;=0,Batting!BX37="*"),Batting!BW37,IF(Batting!BW37="dnb",0,IF(AND(Batting!BW37&lt;&gt;"",Batting!BX37=""),Batting!BW37-7,0)))</f>
        <v>-7</v>
      </c>
      <c r="V33">
        <f>IF(AND(Batting!BZ37&gt;=0,Batting!CA37="*"),Batting!BZ37,IF(Batting!BZ37="dnb",0,IF(AND(Batting!BZ37&lt;&gt;"",Batting!CA37=""),Batting!BZ37-7,0)))</f>
        <v>0</v>
      </c>
      <c r="W33">
        <f>IF(AND(Batting!CC37&gt;=0,Batting!CD37="*"),Batting!CC37,IF(Batting!CC37="dnb",0,IF(AND(Batting!CC37&lt;&gt;"",Batting!CD37=""),Batting!CC37-7,0)))</f>
        <v>0</v>
      </c>
      <c r="X33">
        <f>IF(AND(Batting!CF37&gt;=0,Batting!CG37="*"),Batting!CF37,IF(Batting!CF37="dnb",0,IF(AND(Batting!CF37&lt;&gt;"",Batting!CG37=""),Batting!CF37-7,0)))</f>
        <v>0</v>
      </c>
      <c r="Y33">
        <f>IF(AND(Batting!CI37&gt;=0,Batting!CJ37="*"),Batting!CI37,IF(Batting!CI37="dnb",0,IF(AND(Batting!CI37&lt;&gt;"",Batting!CJ37=""),Batting!CI37-7,0)))</f>
        <v>0</v>
      </c>
      <c r="Z33">
        <f>IF(AND(Batting!CL37&gt;=0,Batting!CM37="*"),Batting!CL37,IF(Batting!CL37="dnb",0,IF(AND(Batting!CL37&lt;&gt;"",Batting!CM37=""),Batting!CL37-7,0)))</f>
        <v>0</v>
      </c>
      <c r="AA33">
        <f>IF(AND(Batting!CO37&gt;=0,Batting!CP37="*"),Batting!CO37,IF(Batting!CO37="dnb",0,IF(AND(Batting!CO37&lt;&gt;"",Batting!CP37=""),Batting!CO37-7,0)))</f>
        <v>0</v>
      </c>
      <c r="AB33">
        <f t="shared" si="0"/>
        <v>2</v>
      </c>
      <c r="AC33">
        <f>VLOOKUP($A33,'Club Champion'!$C$4:$AB$51,26,FALSE)-AB33</f>
        <v>0</v>
      </c>
    </row>
    <row r="34" spans="1:29" x14ac:dyDescent="0.2">
      <c r="A34" t="str">
        <f>Batting!B38</f>
        <v>JACKSON, Rob</v>
      </c>
      <c r="B34">
        <f>IF(AND(Batting!R38&gt;=0,Batting!S38="*"),Batting!R38,IF(Batting!R38="dnb",0,IF(AND(Batting!R38&lt;&gt;"",Batting!S38=""),Batting!R38-7,0)))</f>
        <v>0</v>
      </c>
      <c r="C34">
        <f>IF(AND(Batting!U38&gt;=0,Batting!V38="*"),Batting!U38,IF(Batting!U38="dnb",0,IF(AND(Batting!U38&lt;&gt;"",Batting!V38=""),Batting!U38-7,0)))</f>
        <v>0</v>
      </c>
      <c r="D34">
        <f>IF(AND(Batting!X38&gt;=0,Batting!Y38="*"),Batting!X38,IF(Batting!X38="dnb",0,IF(AND(Batting!X38&lt;&gt;"",Batting!Y38=""),Batting!X38-7,0)))</f>
        <v>0</v>
      </c>
      <c r="E34">
        <f>IF(AND(Batting!AA38&gt;=0,Batting!AB38="*"),Batting!AA38,IF(Batting!AA38="dnb",0,IF(AND(Batting!AA38&lt;&gt;"",Batting!AB38=""),Batting!AA38-7,0)))</f>
        <v>0</v>
      </c>
      <c r="F34">
        <f>IF(AND(Batting!AD38&gt;=0,Batting!AE38="*"),Batting!AD38,IF(Batting!AD38="dnb",0,IF(AND(Batting!AD38&lt;&gt;"",Batting!AE38=""),Batting!AD38-7,0)))</f>
        <v>0</v>
      </c>
      <c r="G34">
        <f>IF(AND(Batting!AG38&gt;=0,Batting!AH38="*"),Batting!AG38,IF(Batting!AG38="dnb",0,IF(AND(Batting!AG38&lt;&gt;"",Batting!AH38=""),Batting!AG38-7,0)))</f>
        <v>0</v>
      </c>
      <c r="H34">
        <f>IF(AND(Batting!AJ38&gt;=0,Batting!AK38="*"),Batting!AJ38,IF(Batting!AJ38="dnb",0,IF(AND(Batting!AJ38&lt;&gt;"",Batting!AK38=""),Batting!AJ38-7,0)))</f>
        <v>0</v>
      </c>
      <c r="I34">
        <f>IF(AND(Batting!AM38&gt;=0,Batting!AN38="*"),Batting!AM38,IF(Batting!AM38="dnb",0,IF(AND(Batting!AM38&lt;&gt;"",Batting!AN38=""),Batting!AM38-7,0)))</f>
        <v>0</v>
      </c>
      <c r="J34">
        <f>IF(AND(Batting!AP38&gt;=0,Batting!AQ38="*"),Batting!AP38,IF(Batting!AP38="dnb",0,IF(AND(Batting!AP38&lt;&gt;"",Batting!AQ38=""),Batting!AP38-7,0)))</f>
        <v>-5</v>
      </c>
      <c r="K34">
        <f>IF(AND(Batting!AS38&gt;=0,Batting!AT38="*"),Batting!AS38,IF(Batting!AS38="dnb",0,IF(AND(Batting!AS38&lt;&gt;"",Batting!AT38=""),Batting!AS38-7,0)))</f>
        <v>8</v>
      </c>
      <c r="L34">
        <f>IF(AND(Batting!AV38&gt;=0,Batting!AW38="*"),Batting!AV38,IF(Batting!AV38="dnb",0,IF(AND(Batting!AV38&lt;&gt;"",Batting!AW38=""),Batting!AV38-7,0)))</f>
        <v>0</v>
      </c>
      <c r="M34">
        <f>IF(AND(Batting!AY38&gt;=0,Batting!AZ38="*"),Batting!AY38,IF(Batting!AY38="dnb",0,IF(AND(Batting!AY38&lt;&gt;"",Batting!AZ38=""),Batting!AY38-7,0)))</f>
        <v>-1</v>
      </c>
      <c r="N34">
        <f>IF(AND(Batting!BB38&gt;=0,Batting!BC38="*"),Batting!BB38,IF(Batting!BB38="dnb",0,IF(AND(Batting!BB38&lt;&gt;"",Batting!BC38=""),Batting!BB38-7,0)))</f>
        <v>0</v>
      </c>
      <c r="O34">
        <f>IF(AND(Batting!BE38&gt;=0,Batting!BF38="*"),Batting!BE38,IF(Batting!BE38="dnb",0,IF(AND(Batting!BE38&lt;&gt;"",Batting!BF38=""),Batting!BE38-7,0)))</f>
        <v>0</v>
      </c>
      <c r="P34">
        <f>IF(AND(Batting!BH38&gt;=0,Batting!BI38="*"),Batting!BH38,IF(Batting!BH38="dnb",0,IF(AND(Batting!BH38&lt;&gt;"",Batting!BI38=""),Batting!BH38-7,0)))</f>
        <v>0</v>
      </c>
      <c r="Q34">
        <f>IF(AND(Batting!BK38&gt;=0,Batting!BL38="*"),Batting!BK38,IF(Batting!BK38="dnb",0,IF(AND(Batting!BK38&lt;&gt;"",Batting!BL38=""),Batting!BK38-7,0)))</f>
        <v>-1</v>
      </c>
      <c r="R34">
        <f>IF(AND(Batting!BN38&gt;=0,Batting!BO38="*"),Batting!BN38,IF(Batting!BN38="dnb",0,IF(AND(Batting!BN38&lt;&gt;"",Batting!BO38=""),Batting!BN38-7,0)))</f>
        <v>0</v>
      </c>
      <c r="S34">
        <f>IF(AND(Batting!BQ38&gt;=0,Batting!BR38="*"),Batting!BQ38,IF(Batting!BQ38="dnb",0,IF(AND(Batting!BQ38&lt;&gt;"",Batting!BR38=""),Batting!BQ38-7,0)))</f>
        <v>0</v>
      </c>
      <c r="T34">
        <f>IF(AND(Batting!BT38&gt;=0,Batting!BU38="*"),Batting!BT38,IF(Batting!BT38="dnb",0,IF(AND(Batting!BT38&lt;&gt;"",Batting!BU38=""),Batting!BT38-7,0)))</f>
        <v>0</v>
      </c>
      <c r="U34">
        <f>IF(AND(Batting!BW38&gt;=0,Batting!BX38="*"),Batting!BW38,IF(Batting!BW38="dnb",0,IF(AND(Batting!BW38&lt;&gt;"",Batting!BX38=""),Batting!BW38-7,0)))</f>
        <v>0</v>
      </c>
      <c r="V34">
        <f>IF(AND(Batting!BZ38&gt;=0,Batting!CA38="*"),Batting!BZ38,IF(Batting!BZ38="dnb",0,IF(AND(Batting!BZ38&lt;&gt;"",Batting!CA38=""),Batting!BZ38-7,0)))</f>
        <v>0</v>
      </c>
      <c r="W34">
        <f>IF(AND(Batting!CC38&gt;=0,Batting!CD38="*"),Batting!CC38,IF(Batting!CC38="dnb",0,IF(AND(Batting!CC38&lt;&gt;"",Batting!CD38=""),Batting!CC38-7,0)))</f>
        <v>0</v>
      </c>
      <c r="X34">
        <f>IF(AND(Batting!CF38&gt;=0,Batting!CG38="*"),Batting!CF38,IF(Batting!CF38="dnb",0,IF(AND(Batting!CF38&lt;&gt;"",Batting!CG38=""),Batting!CF38-7,0)))</f>
        <v>0</v>
      </c>
      <c r="Y34">
        <f>IF(AND(Batting!CI38&gt;=0,Batting!CJ38="*"),Batting!CI38,IF(Batting!CI38="dnb",0,IF(AND(Batting!CI38&lt;&gt;"",Batting!CJ38=""),Batting!CI38-7,0)))</f>
        <v>0</v>
      </c>
      <c r="Z34">
        <f>IF(AND(Batting!CL38&gt;=0,Batting!CM38="*"),Batting!CL38,IF(Batting!CL38="dnb",0,IF(AND(Batting!CL38&lt;&gt;"",Batting!CM38=""),Batting!CL38-7,0)))</f>
        <v>0</v>
      </c>
      <c r="AA34">
        <f>IF(AND(Batting!CO38&gt;=0,Batting!CP38="*"),Batting!CO38,IF(Batting!CO38="dnb",0,IF(AND(Batting!CO38&lt;&gt;"",Batting!CP38=""),Batting!CO38-7,0)))</f>
        <v>0</v>
      </c>
      <c r="AB34">
        <f t="shared" si="0"/>
        <v>1</v>
      </c>
      <c r="AC34">
        <f>VLOOKUP($A34,'Club Champion'!$C$4:$AB$51,26,FALSE)-AB34</f>
        <v>0</v>
      </c>
    </row>
    <row r="35" spans="1:29" x14ac:dyDescent="0.2">
      <c r="A35" t="str">
        <f>Batting!B39</f>
        <v>GURPREET</v>
      </c>
      <c r="B35">
        <f>IF(AND(Batting!R39&gt;=0,Batting!S39="*"),Batting!R39,IF(Batting!R39="dnb",0,IF(AND(Batting!R39&lt;&gt;"",Batting!S39=""),Batting!R39-7,0)))</f>
        <v>0</v>
      </c>
      <c r="C35">
        <f>IF(AND(Batting!U39&gt;=0,Batting!V39="*"),Batting!U39,IF(Batting!U39="dnb",0,IF(AND(Batting!U39&lt;&gt;"",Batting!V39=""),Batting!U39-7,0)))</f>
        <v>0</v>
      </c>
      <c r="D35">
        <f>IF(AND(Batting!X39&gt;=0,Batting!Y39="*"),Batting!X39,IF(Batting!X39="dnb",0,IF(AND(Batting!X39&lt;&gt;"",Batting!Y39=""),Batting!X39-7,0)))</f>
        <v>0</v>
      </c>
      <c r="E35">
        <f>IF(AND(Batting!AA39&gt;=0,Batting!AB39="*"),Batting!AA39,IF(Batting!AA39="dnb",0,IF(AND(Batting!AA39&lt;&gt;"",Batting!AB39=""),Batting!AA39-7,0)))</f>
        <v>0</v>
      </c>
      <c r="F35">
        <f>IF(AND(Batting!AD39&gt;=0,Batting!AE39="*"),Batting!AD39,IF(Batting!AD39="dnb",0,IF(AND(Batting!AD39&lt;&gt;"",Batting!AE39=""),Batting!AD39-7,0)))</f>
        <v>0</v>
      </c>
      <c r="G35">
        <f>IF(AND(Batting!AG39&gt;=0,Batting!AH39="*"),Batting!AG39,IF(Batting!AG39="dnb",0,IF(AND(Batting!AG39&lt;&gt;"",Batting!AH39=""),Batting!AG39-7,0)))</f>
        <v>0</v>
      </c>
      <c r="H35">
        <f>IF(AND(Batting!AJ39&gt;=0,Batting!AK39="*"),Batting!AJ39,IF(Batting!AJ39="dnb",0,IF(AND(Batting!AJ39&lt;&gt;"",Batting!AK39=""),Batting!AJ39-7,0)))</f>
        <v>0</v>
      </c>
      <c r="I35">
        <f>IF(AND(Batting!AM39&gt;=0,Batting!AN39="*"),Batting!AM39,IF(Batting!AM39="dnb",0,IF(AND(Batting!AM39&lt;&gt;"",Batting!AN39=""),Batting!AM39-7,0)))</f>
        <v>0</v>
      </c>
      <c r="J35">
        <f>IF(AND(Batting!AP39&gt;=0,Batting!AQ39="*"),Batting!AP39,IF(Batting!AP39="dnb",0,IF(AND(Batting!AP39&lt;&gt;"",Batting!AQ39=""),Batting!AP39-7,0)))</f>
        <v>0</v>
      </c>
      <c r="K35">
        <f>IF(AND(Batting!AS39&gt;=0,Batting!AT39="*"),Batting!AS39,IF(Batting!AS39="dnb",0,IF(AND(Batting!AS39&lt;&gt;"",Batting!AT39=""),Batting!AS39-7,0)))</f>
        <v>0</v>
      </c>
      <c r="L35">
        <f>IF(AND(Batting!AV39&gt;=0,Batting!AW39="*"),Batting!AV39,IF(Batting!AV39="dnb",0,IF(AND(Batting!AV39&lt;&gt;"",Batting!AW39=""),Batting!AV39-7,0)))</f>
        <v>0</v>
      </c>
      <c r="M35">
        <f>IF(AND(Batting!AY39&gt;=0,Batting!AZ39="*"),Batting!AY39,IF(Batting!AY39="dnb",0,IF(AND(Batting!AY39&lt;&gt;"",Batting!AZ39=""),Batting!AY39-7,0)))</f>
        <v>0</v>
      </c>
      <c r="N35">
        <f>IF(AND(Batting!BB39&gt;=0,Batting!BC39="*"),Batting!BB39,IF(Batting!BB39="dnb",0,IF(AND(Batting!BB39&lt;&gt;"",Batting!BC39=""),Batting!BB39-7,0)))</f>
        <v>0</v>
      </c>
      <c r="O35">
        <f>IF(AND(Batting!BE39&gt;=0,Batting!BF39="*"),Batting!BE39,IF(Batting!BE39="dnb",0,IF(AND(Batting!BE39&lt;&gt;"",Batting!BF39=""),Batting!BE39-7,0)))</f>
        <v>0</v>
      </c>
      <c r="P35">
        <f>IF(AND(Batting!BH39&gt;=0,Batting!BI39="*"),Batting!BH39,IF(Batting!BH39="dnb",0,IF(AND(Batting!BH39&lt;&gt;"",Batting!BI39=""),Batting!BH39-7,0)))</f>
        <v>0</v>
      </c>
      <c r="Q35">
        <f>IF(AND(Batting!BK39&gt;=0,Batting!BL39="*"),Batting!BK39,IF(Batting!BK39="dnb",0,IF(AND(Batting!BK39&lt;&gt;"",Batting!BL39=""),Batting!BK39-7,0)))</f>
        <v>0</v>
      </c>
      <c r="R35">
        <f>IF(AND(Batting!BN39&gt;=0,Batting!BO39="*"),Batting!BN39,IF(Batting!BN39="dnb",0,IF(AND(Batting!BN39&lt;&gt;"",Batting!BO39=""),Batting!BN39-7,0)))</f>
        <v>0</v>
      </c>
      <c r="S35">
        <f>IF(AND(Batting!BQ39&gt;=0,Batting!BR39="*"),Batting!BQ39,IF(Batting!BQ39="dnb",0,IF(AND(Batting!BQ39&lt;&gt;"",Batting!BR39=""),Batting!BQ39-7,0)))</f>
        <v>0</v>
      </c>
      <c r="T35">
        <f>IF(AND(Batting!BT39&gt;=0,Batting!BU39="*"),Batting!BT39,IF(Batting!BT39="dnb",0,IF(AND(Batting!BT39&lt;&gt;"",Batting!BU39=""),Batting!BT39-7,0)))</f>
        <v>0</v>
      </c>
      <c r="U35">
        <f>IF(AND(Batting!BW39&gt;=0,Batting!BX39="*"),Batting!BW39,IF(Batting!BW39="dnb",0,IF(AND(Batting!BW39&lt;&gt;"",Batting!BX39=""),Batting!BW39-7,0)))</f>
        <v>0</v>
      </c>
      <c r="V35">
        <f>IF(AND(Batting!BZ39&gt;=0,Batting!CA39="*"),Batting!BZ39,IF(Batting!BZ39="dnb",0,IF(AND(Batting!BZ39&lt;&gt;"",Batting!CA39=""),Batting!BZ39-7,0)))</f>
        <v>0</v>
      </c>
      <c r="W35">
        <f>IF(AND(Batting!CC39&gt;=0,Batting!CD39="*"),Batting!CC39,IF(Batting!CC39="dnb",0,IF(AND(Batting!CC39&lt;&gt;"",Batting!CD39=""),Batting!CC39-7,0)))</f>
        <v>0</v>
      </c>
      <c r="X35">
        <f>IF(AND(Batting!CF39&gt;=0,Batting!CG39="*"),Batting!CF39,IF(Batting!CF39="dnb",0,IF(AND(Batting!CF39&lt;&gt;"",Batting!CG39=""),Batting!CF39-7,0)))</f>
        <v>0</v>
      </c>
      <c r="Y35">
        <f>IF(AND(Batting!CI39&gt;=0,Batting!CJ39="*"),Batting!CI39,IF(Batting!CI39="dnb",0,IF(AND(Batting!CI39&lt;&gt;"",Batting!CJ39=""),Batting!CI39-7,0)))</f>
        <v>0</v>
      </c>
      <c r="Z35">
        <f>IF(AND(Batting!CL39&gt;=0,Batting!CM39="*"),Batting!CL39,IF(Batting!CL39="dnb",0,IF(AND(Batting!CL39&lt;&gt;"",Batting!CM39=""),Batting!CL39-7,0)))</f>
        <v>0</v>
      </c>
      <c r="AA35">
        <f>IF(AND(Batting!CO39&gt;=0,Batting!CP39="*"),Batting!CO39,IF(Batting!CO39="dnb",0,IF(AND(Batting!CO39&lt;&gt;"",Batting!CP39=""),Batting!CO39-7,0)))</f>
        <v>0</v>
      </c>
      <c r="AB35">
        <f t="shared" si="0"/>
        <v>0</v>
      </c>
      <c r="AC35">
        <f>VLOOKUP($A35,'Club Champion'!$C$4:$AB$51,26,FALSE)-AB35</f>
        <v>0</v>
      </c>
    </row>
    <row r="36" spans="1:29" x14ac:dyDescent="0.2">
      <c r="A36" t="str">
        <f>Batting!B40</f>
        <v>WILLIS, Andy</v>
      </c>
      <c r="B36">
        <f>IF(AND(Batting!R40&gt;=0,Batting!S40="*"),Batting!R40,IF(Batting!R40="dnb",0,IF(AND(Batting!R40&lt;&gt;"",Batting!S40=""),Batting!R40-7,0)))</f>
        <v>0</v>
      </c>
      <c r="C36">
        <f>IF(AND(Batting!U40&gt;=0,Batting!V40="*"),Batting!U40,IF(Batting!U40="dnb",0,IF(AND(Batting!U40&lt;&gt;"",Batting!V40=""),Batting!U40-7,0)))</f>
        <v>0</v>
      </c>
      <c r="D36">
        <f>IF(AND(Batting!X40&gt;=0,Batting!Y40="*"),Batting!X40,IF(Batting!X40="dnb",0,IF(AND(Batting!X40&lt;&gt;"",Batting!Y40=""),Batting!X40-7,0)))</f>
        <v>0</v>
      </c>
      <c r="E36">
        <f>IF(AND(Batting!AA40&gt;=0,Batting!AB40="*"),Batting!AA40,IF(Batting!AA40="dnb",0,IF(AND(Batting!AA40&lt;&gt;"",Batting!AB40=""),Batting!AA40-7,0)))</f>
        <v>0</v>
      </c>
      <c r="F36">
        <f>IF(AND(Batting!AD40&gt;=0,Batting!AE40="*"),Batting!AD40,IF(Batting!AD40="dnb",0,IF(AND(Batting!AD40&lt;&gt;"",Batting!AE40=""),Batting!AD40-7,0)))</f>
        <v>0</v>
      </c>
      <c r="G36">
        <f>IF(AND(Batting!AG40&gt;=0,Batting!AH40="*"),Batting!AG40,IF(Batting!AG40="dnb",0,IF(AND(Batting!AG40&lt;&gt;"",Batting!AH40=""),Batting!AG40-7,0)))</f>
        <v>0</v>
      </c>
      <c r="H36">
        <f>IF(AND(Batting!AJ40&gt;=0,Batting!AK40="*"),Batting!AJ40,IF(Batting!AJ40="dnb",0,IF(AND(Batting!AJ40&lt;&gt;"",Batting!AK40=""),Batting!AJ40-7,0)))</f>
        <v>0</v>
      </c>
      <c r="I36">
        <f>IF(AND(Batting!AM40&gt;=0,Batting!AN40="*"),Batting!AM40,IF(Batting!AM40="dnb",0,IF(AND(Batting!AM40&lt;&gt;"",Batting!AN40=""),Batting!AM40-7,0)))</f>
        <v>0</v>
      </c>
      <c r="J36">
        <f>IF(AND(Batting!AP40&gt;=0,Batting!AQ40="*"),Batting!AP40,IF(Batting!AP40="dnb",0,IF(AND(Batting!AP40&lt;&gt;"",Batting!AQ40=""),Batting!AP40-7,0)))</f>
        <v>0</v>
      </c>
      <c r="K36">
        <f>IF(AND(Batting!AS40&gt;=0,Batting!AT40="*"),Batting!AS40,IF(Batting!AS40="dnb",0,IF(AND(Batting!AS40&lt;&gt;"",Batting!AT40=""),Batting!AS40-7,0)))</f>
        <v>0</v>
      </c>
      <c r="L36">
        <f>IF(AND(Batting!AV40&gt;=0,Batting!AW40="*"),Batting!AV40,IF(Batting!AV40="dnb",0,IF(AND(Batting!AV40&lt;&gt;"",Batting!AW40=""),Batting!AV40-7,0)))</f>
        <v>0</v>
      </c>
      <c r="M36">
        <f>IF(AND(Batting!AY40&gt;=0,Batting!AZ40="*"),Batting!AY40,IF(Batting!AY40="dnb",0,IF(AND(Batting!AY40&lt;&gt;"",Batting!AZ40=""),Batting!AY40-7,0)))</f>
        <v>0</v>
      </c>
      <c r="N36">
        <f>IF(AND(Batting!BB40&gt;=0,Batting!BC40="*"),Batting!BB40,IF(Batting!BB40="dnb",0,IF(AND(Batting!BB40&lt;&gt;"",Batting!BC40=""),Batting!BB40-7,0)))</f>
        <v>0</v>
      </c>
      <c r="O36">
        <f>IF(AND(Batting!BE40&gt;=0,Batting!BF40="*"),Batting!BE40,IF(Batting!BE40="dnb",0,IF(AND(Batting!BE40&lt;&gt;"",Batting!BF40=""),Batting!BE40-7,0)))</f>
        <v>0</v>
      </c>
      <c r="P36">
        <f>IF(AND(Batting!BH40&gt;=0,Batting!BI40="*"),Batting!BH40,IF(Batting!BH40="dnb",0,IF(AND(Batting!BH40&lt;&gt;"",Batting!BI40=""),Batting!BH40-7,0)))</f>
        <v>0</v>
      </c>
      <c r="Q36">
        <f>IF(AND(Batting!BK40&gt;=0,Batting!BL40="*"),Batting!BK40,IF(Batting!BK40="dnb",0,IF(AND(Batting!BK40&lt;&gt;"",Batting!BL40=""),Batting!BK40-7,0)))</f>
        <v>0</v>
      </c>
      <c r="R36">
        <f>IF(AND(Batting!BN40&gt;=0,Batting!BO40="*"),Batting!BN40,IF(Batting!BN40="dnb",0,IF(AND(Batting!BN40&lt;&gt;"",Batting!BO40=""),Batting!BN40-7,0)))</f>
        <v>0</v>
      </c>
      <c r="S36">
        <f>IF(AND(Batting!BQ40&gt;=0,Batting!BR40="*"),Batting!BQ40,IF(Batting!BQ40="dnb",0,IF(AND(Batting!BQ40&lt;&gt;"",Batting!BR40=""),Batting!BQ40-7,0)))</f>
        <v>0</v>
      </c>
      <c r="T36">
        <f>IF(AND(Batting!BT40&gt;=0,Batting!BU40="*"),Batting!BT40,IF(Batting!BT40="dnb",0,IF(AND(Batting!BT40&lt;&gt;"",Batting!BU40=""),Batting!BT40-7,0)))</f>
        <v>0</v>
      </c>
      <c r="U36">
        <f>IF(AND(Batting!BW40&gt;=0,Batting!BX40="*"),Batting!BW40,IF(Batting!BW40="dnb",0,IF(AND(Batting!BW40&lt;&gt;"",Batting!BX40=""),Batting!BW40-7,0)))</f>
        <v>0</v>
      </c>
      <c r="V36">
        <f>IF(AND(Batting!BZ40&gt;=0,Batting!CA40="*"),Batting!BZ40,IF(Batting!BZ40="dnb",0,IF(AND(Batting!BZ40&lt;&gt;"",Batting!CA40=""),Batting!BZ40-7,0)))</f>
        <v>0</v>
      </c>
      <c r="W36">
        <f>IF(AND(Batting!CC40&gt;=0,Batting!CD40="*"),Batting!CC40,IF(Batting!CC40="dnb",0,IF(AND(Batting!CC40&lt;&gt;"",Batting!CD40=""),Batting!CC40-7,0)))</f>
        <v>0</v>
      </c>
      <c r="X36">
        <f>IF(AND(Batting!CF40&gt;=0,Batting!CG40="*"),Batting!CF40,IF(Batting!CF40="dnb",0,IF(AND(Batting!CF40&lt;&gt;"",Batting!CG40=""),Batting!CF40-7,0)))</f>
        <v>0</v>
      </c>
      <c r="Y36">
        <f>IF(AND(Batting!CI40&gt;=0,Batting!CJ40="*"),Batting!CI40,IF(Batting!CI40="dnb",0,IF(AND(Batting!CI40&lt;&gt;"",Batting!CJ40=""),Batting!CI40-7,0)))</f>
        <v>0</v>
      </c>
      <c r="Z36">
        <f>IF(AND(Batting!CL40&gt;=0,Batting!CM40="*"),Batting!CL40,IF(Batting!CL40="dnb",0,IF(AND(Batting!CL40&lt;&gt;"",Batting!CM40=""),Batting!CL40-7,0)))</f>
        <v>0</v>
      </c>
      <c r="AA36">
        <f>IF(AND(Batting!CO40&gt;=0,Batting!CP40="*"),Batting!CO40,IF(Batting!CO40="dnb",0,IF(AND(Batting!CO40&lt;&gt;"",Batting!CP40=""),Batting!CO40-7,0)))</f>
        <v>0</v>
      </c>
      <c r="AB36">
        <f t="shared" si="0"/>
        <v>0</v>
      </c>
      <c r="AC36">
        <f>VLOOKUP($A36,'Club Champion'!$C$4:$AB$51,26,FALSE)-AB36</f>
        <v>0</v>
      </c>
    </row>
    <row r="37" spans="1:29" x14ac:dyDescent="0.2">
      <c r="A37" t="str">
        <f>Batting!B41</f>
        <v>KHAN, Aadil</v>
      </c>
      <c r="B37">
        <f>IF(AND(Batting!R41&gt;=0,Batting!S41="*"),Batting!R41,IF(Batting!R41="dnb",0,IF(AND(Batting!R41&lt;&gt;"",Batting!S41=""),Batting!R41-7,0)))</f>
        <v>0</v>
      </c>
      <c r="C37">
        <f>IF(AND(Batting!U41&gt;=0,Batting!V41="*"),Batting!U41,IF(Batting!U41="dnb",0,IF(AND(Batting!U41&lt;&gt;"",Batting!V41=""),Batting!U41-7,0)))</f>
        <v>0</v>
      </c>
      <c r="D37">
        <f>IF(AND(Batting!X41&gt;=0,Batting!Y41="*"),Batting!X41,IF(Batting!X41="dnb",0,IF(AND(Batting!X41&lt;&gt;"",Batting!Y41=""),Batting!X41-7,0)))</f>
        <v>0</v>
      </c>
      <c r="E37">
        <f>IF(AND(Batting!AA41&gt;=0,Batting!AB41="*"),Batting!AA41,IF(Batting!AA41="dnb",0,IF(AND(Batting!AA41&lt;&gt;"",Batting!AB41=""),Batting!AA41-7,0)))</f>
        <v>0</v>
      </c>
      <c r="F37">
        <f>IF(AND(Batting!AD41&gt;=0,Batting!AE41="*"),Batting!AD41,IF(Batting!AD41="dnb",0,IF(AND(Batting!AD41&lt;&gt;"",Batting!AE41=""),Batting!AD41-7,0)))</f>
        <v>0</v>
      </c>
      <c r="G37">
        <f>IF(AND(Batting!AG41&gt;=0,Batting!AH41="*"),Batting!AG41,IF(Batting!AG41="dnb",0,IF(AND(Batting!AG41&lt;&gt;"",Batting!AH41=""),Batting!AG41-7,0)))</f>
        <v>0</v>
      </c>
      <c r="H37">
        <f>IF(AND(Batting!AJ41&gt;=0,Batting!AK41="*"),Batting!AJ41,IF(Batting!AJ41="dnb",0,IF(AND(Batting!AJ41&lt;&gt;"",Batting!AK41=""),Batting!AJ41-7,0)))</f>
        <v>0</v>
      </c>
      <c r="I37">
        <f>IF(AND(Batting!AM41&gt;=0,Batting!AN41="*"),Batting!AM41,IF(Batting!AM41="dnb",0,IF(AND(Batting!AM41&lt;&gt;"",Batting!AN41=""),Batting!AM41-7,0)))</f>
        <v>0</v>
      </c>
      <c r="J37">
        <f>IF(AND(Batting!AP41&gt;=0,Batting!AQ41="*"),Batting!AP41,IF(Batting!AP41="dnb",0,IF(AND(Batting!AP41&lt;&gt;"",Batting!AQ41=""),Batting!AP41-7,0)))</f>
        <v>0</v>
      </c>
      <c r="K37">
        <f>IF(AND(Batting!AS41&gt;=0,Batting!AT41="*"),Batting!AS41,IF(Batting!AS41="dnb",0,IF(AND(Batting!AS41&lt;&gt;"",Batting!AT41=""),Batting!AS41-7,0)))</f>
        <v>0</v>
      </c>
      <c r="L37">
        <f>IF(AND(Batting!AV41&gt;=0,Batting!AW41="*"),Batting!AV41,IF(Batting!AV41="dnb",0,IF(AND(Batting!AV41&lt;&gt;"",Batting!AW41=""),Batting!AV41-7,0)))</f>
        <v>0</v>
      </c>
      <c r="M37">
        <f>IF(AND(Batting!AY41&gt;=0,Batting!AZ41="*"),Batting!AY41,IF(Batting!AY41="dnb",0,IF(AND(Batting!AY41&lt;&gt;"",Batting!AZ41=""),Batting!AY41-7,0)))</f>
        <v>0</v>
      </c>
      <c r="N37">
        <f>IF(AND(Batting!BB41&gt;=0,Batting!BC41="*"),Batting!BB41,IF(Batting!BB41="dnb",0,IF(AND(Batting!BB41&lt;&gt;"",Batting!BC41=""),Batting!BB41-7,0)))</f>
        <v>0</v>
      </c>
      <c r="O37">
        <f>IF(AND(Batting!BE41&gt;=0,Batting!BF41="*"),Batting!BE41,IF(Batting!BE41="dnb",0,IF(AND(Batting!BE41&lt;&gt;"",Batting!BF41=""),Batting!BE41-7,0)))</f>
        <v>0</v>
      </c>
      <c r="P37">
        <f>IF(AND(Batting!BH41&gt;=0,Batting!BI41="*"),Batting!BH41,IF(Batting!BH41="dnb",0,IF(AND(Batting!BH41&lt;&gt;"",Batting!BI41=""),Batting!BH41-7,0)))</f>
        <v>0</v>
      </c>
      <c r="Q37">
        <f>IF(AND(Batting!BK41&gt;=0,Batting!BL41="*"),Batting!BK41,IF(Batting!BK41="dnb",0,IF(AND(Batting!BK41&lt;&gt;"",Batting!BL41=""),Batting!BK41-7,0)))</f>
        <v>0</v>
      </c>
      <c r="R37">
        <f>IF(AND(Batting!BN41&gt;=0,Batting!BO41="*"),Batting!BN41,IF(Batting!BN41="dnb",0,IF(AND(Batting!BN41&lt;&gt;"",Batting!BO41=""),Batting!BN41-7,0)))</f>
        <v>0</v>
      </c>
      <c r="S37">
        <f>IF(AND(Batting!BQ41&gt;=0,Batting!BR41="*"),Batting!BQ41,IF(Batting!BQ41="dnb",0,IF(AND(Batting!BQ41&lt;&gt;"",Batting!BR41=""),Batting!BQ41-7,0)))</f>
        <v>0</v>
      </c>
      <c r="T37">
        <f>IF(AND(Batting!BT41&gt;=0,Batting!BU41="*"),Batting!BT41,IF(Batting!BT41="dnb",0,IF(AND(Batting!BT41&lt;&gt;"",Batting!BU41=""),Batting!BT41-7,0)))</f>
        <v>0</v>
      </c>
      <c r="U37">
        <f>IF(AND(Batting!BW41&gt;=0,Batting!BX41="*"),Batting!BW41,IF(Batting!BW41="dnb",0,IF(AND(Batting!BW41&lt;&gt;"",Batting!BX41=""),Batting!BW41-7,0)))</f>
        <v>0</v>
      </c>
      <c r="V37">
        <f>IF(AND(Batting!BZ41&gt;=0,Batting!CA41="*"),Batting!BZ41,IF(Batting!BZ41="dnb",0,IF(AND(Batting!BZ41&lt;&gt;"",Batting!CA41=""),Batting!BZ41-7,0)))</f>
        <v>0</v>
      </c>
      <c r="W37">
        <f>IF(AND(Batting!CC41&gt;=0,Batting!CD41="*"),Batting!CC41,IF(Batting!CC41="dnb",0,IF(AND(Batting!CC41&lt;&gt;"",Batting!CD41=""),Batting!CC41-7,0)))</f>
        <v>0</v>
      </c>
      <c r="X37">
        <f>IF(AND(Batting!CF41&gt;=0,Batting!CG41="*"),Batting!CF41,IF(Batting!CF41="dnb",0,IF(AND(Batting!CF41&lt;&gt;"",Batting!CG41=""),Batting!CF41-7,0)))</f>
        <v>0</v>
      </c>
      <c r="Y37">
        <f>IF(AND(Batting!CI41&gt;=0,Batting!CJ41="*"),Batting!CI41,IF(Batting!CI41="dnb",0,IF(AND(Batting!CI41&lt;&gt;"",Batting!CJ41=""),Batting!CI41-7,0)))</f>
        <v>0</v>
      </c>
      <c r="Z37">
        <f>IF(AND(Batting!CL41&gt;=0,Batting!CM41="*"),Batting!CL41,IF(Batting!CL41="dnb",0,IF(AND(Batting!CL41&lt;&gt;"",Batting!CM41=""),Batting!CL41-7,0)))</f>
        <v>0</v>
      </c>
      <c r="AA37">
        <f>IF(AND(Batting!CO41&gt;=0,Batting!CP41="*"),Batting!CO41,IF(Batting!CO41="dnb",0,IF(AND(Batting!CO41&lt;&gt;"",Batting!CP41=""),Batting!CO41-7,0)))</f>
        <v>0</v>
      </c>
      <c r="AB37">
        <f t="shared" si="0"/>
        <v>0</v>
      </c>
      <c r="AC37">
        <f>VLOOKUP($A37,'Club Champion'!$C$4:$AB$51,26,FALSE)-AB37</f>
        <v>0</v>
      </c>
    </row>
    <row r="38" spans="1:29" x14ac:dyDescent="0.2">
      <c r="A38" t="str">
        <f>Batting!B42</f>
        <v>MONK, William</v>
      </c>
      <c r="B38">
        <f>IF(AND(Batting!R42&gt;=0,Batting!S42="*"),Batting!R42,IF(Batting!R42="dnb",0,IF(AND(Batting!R42&lt;&gt;"",Batting!S42=""),Batting!R42-7,0)))</f>
        <v>0</v>
      </c>
      <c r="C38">
        <f>IF(AND(Batting!U42&gt;=0,Batting!V42="*"),Batting!U42,IF(Batting!U42="dnb",0,IF(AND(Batting!U42&lt;&gt;"",Batting!V42=""),Batting!U42-7,0)))</f>
        <v>0</v>
      </c>
      <c r="D38">
        <f>IF(AND(Batting!X42&gt;=0,Batting!Y42="*"),Batting!X42,IF(Batting!X42="dnb",0,IF(AND(Batting!X42&lt;&gt;"",Batting!Y42=""),Batting!X42-7,0)))</f>
        <v>0</v>
      </c>
      <c r="E38">
        <f>IF(AND(Batting!AA42&gt;=0,Batting!AB42="*"),Batting!AA42,IF(Batting!AA42="dnb",0,IF(AND(Batting!AA42&lt;&gt;"",Batting!AB42=""),Batting!AA42-7,0)))</f>
        <v>0</v>
      </c>
      <c r="F38">
        <f>IF(AND(Batting!AD42&gt;=0,Batting!AE42="*"),Batting!AD42,IF(Batting!AD42="dnb",0,IF(AND(Batting!AD42&lt;&gt;"",Batting!AE42=""),Batting!AD42-7,0)))</f>
        <v>0</v>
      </c>
      <c r="G38">
        <f>IF(AND(Batting!AG42&gt;=0,Batting!AH42="*"),Batting!AG42,IF(Batting!AG42="dnb",0,IF(AND(Batting!AG42&lt;&gt;"",Batting!AH42=""),Batting!AG42-7,0)))</f>
        <v>0</v>
      </c>
      <c r="H38">
        <f>IF(AND(Batting!AJ42&gt;=0,Batting!AK42="*"),Batting!AJ42,IF(Batting!AJ42="dnb",0,IF(AND(Batting!AJ42&lt;&gt;"",Batting!AK42=""),Batting!AJ42-7,0)))</f>
        <v>0</v>
      </c>
      <c r="I38">
        <f>IF(AND(Batting!AM42&gt;=0,Batting!AN42="*"),Batting!AM42,IF(Batting!AM42="dnb",0,IF(AND(Batting!AM42&lt;&gt;"",Batting!AN42=""),Batting!AM42-7,0)))</f>
        <v>0</v>
      </c>
      <c r="J38">
        <f>IF(AND(Batting!AP42&gt;=0,Batting!AQ42="*"),Batting!AP42,IF(Batting!AP42="dnb",0,IF(AND(Batting!AP42&lt;&gt;"",Batting!AQ42=""),Batting!AP42-7,0)))</f>
        <v>0</v>
      </c>
      <c r="K38">
        <f>IF(AND(Batting!AS42&gt;=0,Batting!AT42="*"),Batting!AS42,IF(Batting!AS42="dnb",0,IF(AND(Batting!AS42&lt;&gt;"",Batting!AT42=""),Batting!AS42-7,0)))</f>
        <v>0</v>
      </c>
      <c r="L38">
        <f>IF(AND(Batting!AV42&gt;=0,Batting!AW42="*"),Batting!AV42,IF(Batting!AV42="dnb",0,IF(AND(Batting!AV42&lt;&gt;"",Batting!AW42=""),Batting!AV42-7,0)))</f>
        <v>0</v>
      </c>
      <c r="M38">
        <f>IF(AND(Batting!AY42&gt;=0,Batting!AZ42="*"),Batting!AY42,IF(Batting!AY42="dnb",0,IF(AND(Batting!AY42&lt;&gt;"",Batting!AZ42=""),Batting!AY42-7,0)))</f>
        <v>0</v>
      </c>
      <c r="N38">
        <f>IF(AND(Batting!BB42&gt;=0,Batting!BC42="*"),Batting!BB42,IF(Batting!BB42="dnb",0,IF(AND(Batting!BB42&lt;&gt;"",Batting!BC42=""),Batting!BB42-7,0)))</f>
        <v>0</v>
      </c>
      <c r="O38">
        <f>IF(AND(Batting!BE42&gt;=0,Batting!BF42="*"),Batting!BE42,IF(Batting!BE42="dnb",0,IF(AND(Batting!BE42&lt;&gt;"",Batting!BF42=""),Batting!BE42-7,0)))</f>
        <v>0</v>
      </c>
      <c r="P38">
        <f>IF(AND(Batting!BH42&gt;=0,Batting!BI42="*"),Batting!BH42,IF(Batting!BH42="dnb",0,IF(AND(Batting!BH42&lt;&gt;"",Batting!BI42=""),Batting!BH42-7,0)))</f>
        <v>0</v>
      </c>
      <c r="Q38">
        <f>IF(AND(Batting!BK42&gt;=0,Batting!BL42="*"),Batting!BK42,IF(Batting!BK42="dnb",0,IF(AND(Batting!BK42&lt;&gt;"",Batting!BL42=""),Batting!BK42-7,0)))</f>
        <v>0</v>
      </c>
      <c r="R38">
        <f>IF(AND(Batting!BN42&gt;=0,Batting!BO42="*"),Batting!BN42,IF(Batting!BN42="dnb",0,IF(AND(Batting!BN42&lt;&gt;"",Batting!BO42=""),Batting!BN42-7,0)))</f>
        <v>0</v>
      </c>
      <c r="S38">
        <f>IF(AND(Batting!BQ42&gt;=0,Batting!BR42="*"),Batting!BQ42,IF(Batting!BQ42="dnb",0,IF(AND(Batting!BQ42&lt;&gt;"",Batting!BR42=""),Batting!BQ42-7,0)))</f>
        <v>0</v>
      </c>
      <c r="T38">
        <f>IF(AND(Batting!BT42&gt;=0,Batting!BU42="*"),Batting!BT42,IF(Batting!BT42="dnb",0,IF(AND(Batting!BT42&lt;&gt;"",Batting!BU42=""),Batting!BT42-7,0)))</f>
        <v>0</v>
      </c>
      <c r="U38">
        <f>IF(AND(Batting!BW42&gt;=0,Batting!BX42="*"),Batting!BW42,IF(Batting!BW42="dnb",0,IF(AND(Batting!BW42&lt;&gt;"",Batting!BX42=""),Batting!BW42-7,0)))</f>
        <v>0</v>
      </c>
      <c r="V38">
        <f>IF(AND(Batting!BZ42&gt;=0,Batting!CA42="*"),Batting!BZ42,IF(Batting!BZ42="dnb",0,IF(AND(Batting!BZ42&lt;&gt;"",Batting!CA42=""),Batting!BZ42-7,0)))</f>
        <v>0</v>
      </c>
      <c r="W38">
        <f>IF(AND(Batting!CC42&gt;=0,Batting!CD42="*"),Batting!CC42,IF(Batting!CC42="dnb",0,IF(AND(Batting!CC42&lt;&gt;"",Batting!CD42=""),Batting!CC42-7,0)))</f>
        <v>0</v>
      </c>
      <c r="X38">
        <f>IF(AND(Batting!CF42&gt;=0,Batting!CG42="*"),Batting!CF42,IF(Batting!CF42="dnb",0,IF(AND(Batting!CF42&lt;&gt;"",Batting!CG42=""),Batting!CF42-7,0)))</f>
        <v>0</v>
      </c>
      <c r="Y38">
        <f>IF(AND(Batting!CI42&gt;=0,Batting!CJ42="*"),Batting!CI42,IF(Batting!CI42="dnb",0,IF(AND(Batting!CI42&lt;&gt;"",Batting!CJ42=""),Batting!CI42-7,0)))</f>
        <v>0</v>
      </c>
      <c r="Z38">
        <f>IF(AND(Batting!CL42&gt;=0,Batting!CM42="*"),Batting!CL42,IF(Batting!CL42="dnb",0,IF(AND(Batting!CL42&lt;&gt;"",Batting!CM42=""),Batting!CL42-7,0)))</f>
        <v>0</v>
      </c>
      <c r="AA38">
        <f>IF(AND(Batting!CO42&gt;=0,Batting!CP42="*"),Batting!CO42,IF(Batting!CO42="dnb",0,IF(AND(Batting!CO42&lt;&gt;"",Batting!CP42=""),Batting!CO42-7,0)))</f>
        <v>0</v>
      </c>
      <c r="AB38">
        <f t="shared" si="0"/>
        <v>0</v>
      </c>
      <c r="AC38">
        <f>VLOOKUP($A38,'Club Champion'!$C$4:$AB$51,26,FALSE)-AB38</f>
        <v>0</v>
      </c>
    </row>
    <row r="39" spans="1:29" x14ac:dyDescent="0.2">
      <c r="A39" t="str">
        <f>Batting!B43</f>
        <v>MINEHAN, Mark</v>
      </c>
      <c r="B39">
        <f>IF(AND(Batting!R43&gt;=0,Batting!S43="*"),Batting!R43,IF(Batting!R43="dnb",0,IF(AND(Batting!R43&lt;&gt;"",Batting!S43=""),Batting!R43-7,0)))</f>
        <v>0</v>
      </c>
      <c r="C39">
        <f>IF(AND(Batting!U43&gt;=0,Batting!V43="*"),Batting!U43,IF(Batting!U43="dnb",0,IF(AND(Batting!U43&lt;&gt;"",Batting!V43=""),Batting!U43-7,0)))</f>
        <v>0</v>
      </c>
      <c r="D39">
        <f>IF(AND(Batting!X43&gt;=0,Batting!Y43="*"),Batting!X43,IF(Batting!X43="dnb",0,IF(AND(Batting!X43&lt;&gt;"",Batting!Y43=""),Batting!X43-7,0)))</f>
        <v>0</v>
      </c>
      <c r="E39">
        <f>IF(AND(Batting!AA43&gt;=0,Batting!AB43="*"),Batting!AA43,IF(Batting!AA43="dnb",0,IF(AND(Batting!AA43&lt;&gt;"",Batting!AB43=""),Batting!AA43-7,0)))</f>
        <v>0</v>
      </c>
      <c r="F39">
        <f>IF(AND(Batting!AD43&gt;=0,Batting!AE43="*"),Batting!AD43,IF(Batting!AD43="dnb",0,IF(AND(Batting!AD43&lt;&gt;"",Batting!AE43=""),Batting!AD43-7,0)))</f>
        <v>0</v>
      </c>
      <c r="G39">
        <f>IF(AND(Batting!AG43&gt;=0,Batting!AH43="*"),Batting!AG43,IF(Batting!AG43="dnb",0,IF(AND(Batting!AG43&lt;&gt;"",Batting!AH43=""),Batting!AG43-7,0)))</f>
        <v>0</v>
      </c>
      <c r="H39">
        <f>IF(AND(Batting!AJ43&gt;=0,Batting!AK43="*"),Batting!AJ43,IF(Batting!AJ43="dnb",0,IF(AND(Batting!AJ43&lt;&gt;"",Batting!AK43=""),Batting!AJ43-7,0)))</f>
        <v>0</v>
      </c>
      <c r="I39">
        <f>IF(AND(Batting!AM43&gt;=0,Batting!AN43="*"),Batting!AM43,IF(Batting!AM43="dnb",0,IF(AND(Batting!AM43&lt;&gt;"",Batting!AN43=""),Batting!AM43-7,0)))</f>
        <v>0</v>
      </c>
      <c r="J39">
        <f>IF(AND(Batting!AP43&gt;=0,Batting!AQ43="*"),Batting!AP43,IF(Batting!AP43="dnb",0,IF(AND(Batting!AP43&lt;&gt;"",Batting!AQ43=""),Batting!AP43-7,0)))</f>
        <v>0</v>
      </c>
      <c r="K39">
        <f>IF(AND(Batting!AS43&gt;=0,Batting!AT43="*"),Batting!AS43,IF(Batting!AS43="dnb",0,IF(AND(Batting!AS43&lt;&gt;"",Batting!AT43=""),Batting!AS43-7,0)))</f>
        <v>0</v>
      </c>
      <c r="L39">
        <f>IF(AND(Batting!AV43&gt;=0,Batting!AW43="*"),Batting!AV43,IF(Batting!AV43="dnb",0,IF(AND(Batting!AV43&lt;&gt;"",Batting!AW43=""),Batting!AV43-7,0)))</f>
        <v>0</v>
      </c>
      <c r="M39">
        <f>IF(AND(Batting!AY43&gt;=0,Batting!AZ43="*"),Batting!AY43,IF(Batting!AY43="dnb",0,IF(AND(Batting!AY43&lt;&gt;"",Batting!AZ43=""),Batting!AY43-7,0)))</f>
        <v>0</v>
      </c>
      <c r="N39">
        <f>IF(AND(Batting!BB43&gt;=0,Batting!BC43="*"),Batting!BB43,IF(Batting!BB43="dnb",0,IF(AND(Batting!BB43&lt;&gt;"",Batting!BC43=""),Batting!BB43-7,0)))</f>
        <v>0</v>
      </c>
      <c r="O39">
        <f>IF(AND(Batting!BE43&gt;=0,Batting!BF43="*"),Batting!BE43,IF(Batting!BE43="dnb",0,IF(AND(Batting!BE43&lt;&gt;"",Batting!BF43=""),Batting!BE43-7,0)))</f>
        <v>0</v>
      </c>
      <c r="P39">
        <f>IF(AND(Batting!BH43&gt;=0,Batting!BI43="*"),Batting!BH43,IF(Batting!BH43="dnb",0,IF(AND(Batting!BH43&lt;&gt;"",Batting!BI43=""),Batting!BH43-7,0)))</f>
        <v>0</v>
      </c>
      <c r="Q39">
        <f>IF(AND(Batting!BK43&gt;=0,Batting!BL43="*"),Batting!BK43,IF(Batting!BK43="dnb",0,IF(AND(Batting!BK43&lt;&gt;"",Batting!BL43=""),Batting!BK43-7,0)))</f>
        <v>0</v>
      </c>
      <c r="R39">
        <f>IF(AND(Batting!BN43&gt;=0,Batting!BO43="*"),Batting!BN43,IF(Batting!BN43="dnb",0,IF(AND(Batting!BN43&lt;&gt;"",Batting!BO43=""),Batting!BN43-7,0)))</f>
        <v>0</v>
      </c>
      <c r="S39">
        <f>IF(AND(Batting!BQ43&gt;=0,Batting!BR43="*"),Batting!BQ43,IF(Batting!BQ43="dnb",0,IF(AND(Batting!BQ43&lt;&gt;"",Batting!BR43=""),Batting!BQ43-7,0)))</f>
        <v>0</v>
      </c>
      <c r="T39">
        <f>IF(AND(Batting!BT43&gt;=0,Batting!BU43="*"),Batting!BT43,IF(Batting!BT43="dnb",0,IF(AND(Batting!BT43&lt;&gt;"",Batting!BU43=""),Batting!BT43-7,0)))</f>
        <v>0</v>
      </c>
      <c r="U39">
        <f>IF(AND(Batting!BW43&gt;=0,Batting!BX43="*"),Batting!BW43,IF(Batting!BW43="dnb",0,IF(AND(Batting!BW43&lt;&gt;"",Batting!BX43=""),Batting!BW43-7,0)))</f>
        <v>0</v>
      </c>
      <c r="V39">
        <f>IF(AND(Batting!BZ43&gt;=0,Batting!CA43="*"),Batting!BZ43,IF(Batting!BZ43="dnb",0,IF(AND(Batting!BZ43&lt;&gt;"",Batting!CA43=""),Batting!BZ43-7,0)))</f>
        <v>0</v>
      </c>
      <c r="W39">
        <f>IF(AND(Batting!CC43&gt;=0,Batting!CD43="*"),Batting!CC43,IF(Batting!CC43="dnb",0,IF(AND(Batting!CC43&lt;&gt;"",Batting!CD43=""),Batting!CC43-7,0)))</f>
        <v>0</v>
      </c>
      <c r="X39">
        <f>IF(AND(Batting!CF43&gt;=0,Batting!CG43="*"),Batting!CF43,IF(Batting!CF43="dnb",0,IF(AND(Batting!CF43&lt;&gt;"",Batting!CG43=""),Batting!CF43-7,0)))</f>
        <v>0</v>
      </c>
      <c r="Y39">
        <f>IF(AND(Batting!CI43&gt;=0,Batting!CJ43="*"),Batting!CI43,IF(Batting!CI43="dnb",0,IF(AND(Batting!CI43&lt;&gt;"",Batting!CJ43=""),Batting!CI43-7,0)))</f>
        <v>0</v>
      </c>
      <c r="Z39">
        <f>IF(AND(Batting!CL43&gt;=0,Batting!CM43="*"),Batting!CL43,IF(Batting!CL43="dnb",0,IF(AND(Batting!CL43&lt;&gt;"",Batting!CM43=""),Batting!CL43-7,0)))</f>
        <v>0</v>
      </c>
      <c r="AA39">
        <f>IF(AND(Batting!CO43&gt;=0,Batting!CP43="*"),Batting!CO43,IF(Batting!CO43="dnb",0,IF(AND(Batting!CO43&lt;&gt;"",Batting!CP43=""),Batting!CO43-7,0)))</f>
        <v>0</v>
      </c>
      <c r="AB39">
        <f t="shared" si="0"/>
        <v>0</v>
      </c>
      <c r="AC39">
        <f>VLOOKUP($A39,'Club Champion'!$C$4:$AB$51,26,FALSE)-AB39</f>
        <v>0</v>
      </c>
    </row>
    <row r="40" spans="1:29" x14ac:dyDescent="0.2">
      <c r="A40" t="str">
        <f>Batting!B44</f>
        <v>PARVEER</v>
      </c>
      <c r="B40">
        <f>IF(AND(Batting!R44&gt;=0,Batting!S44="*"),Batting!R44,IF(Batting!R44="dnb",0,IF(AND(Batting!R44&lt;&gt;"",Batting!S44=""),Batting!R44-7,0)))</f>
        <v>0</v>
      </c>
      <c r="C40">
        <f>IF(AND(Batting!U44&gt;=0,Batting!V44="*"),Batting!U44,IF(Batting!U44="dnb",0,IF(AND(Batting!U44&lt;&gt;"",Batting!V44=""),Batting!U44-7,0)))</f>
        <v>0</v>
      </c>
      <c r="D40">
        <f>IF(AND(Batting!X44&gt;=0,Batting!Y44="*"),Batting!X44,IF(Batting!X44="dnb",0,IF(AND(Batting!X44&lt;&gt;"",Batting!Y44=""),Batting!X44-7,0)))</f>
        <v>0</v>
      </c>
      <c r="E40">
        <f>IF(AND(Batting!AA44&gt;=0,Batting!AB44="*"),Batting!AA44,IF(Batting!AA44="dnb",0,IF(AND(Batting!AA44&lt;&gt;"",Batting!AB44=""),Batting!AA44-7,0)))</f>
        <v>0</v>
      </c>
      <c r="F40">
        <f>IF(AND(Batting!AD44&gt;=0,Batting!AE44="*"),Batting!AD44,IF(Batting!AD44="dnb",0,IF(AND(Batting!AD44&lt;&gt;"",Batting!AE44=""),Batting!AD44-7,0)))</f>
        <v>0</v>
      </c>
      <c r="G40">
        <f>IF(AND(Batting!AG44&gt;=0,Batting!AH44="*"),Batting!AG44,IF(Batting!AG44="dnb",0,IF(AND(Batting!AG44&lt;&gt;"",Batting!AH44=""),Batting!AG44-7,0)))</f>
        <v>0</v>
      </c>
      <c r="H40">
        <f>IF(AND(Batting!AJ44&gt;=0,Batting!AK44="*"),Batting!AJ44,IF(Batting!AJ44="dnb",0,IF(AND(Batting!AJ44&lt;&gt;"",Batting!AK44=""),Batting!AJ44-7,0)))</f>
        <v>0</v>
      </c>
      <c r="I40">
        <f>IF(AND(Batting!AM44&gt;=0,Batting!AN44="*"),Batting!AM44,IF(Batting!AM44="dnb",0,IF(AND(Batting!AM44&lt;&gt;"",Batting!AN44=""),Batting!AM44-7,0)))</f>
        <v>0</v>
      </c>
      <c r="J40">
        <f>IF(AND(Batting!AP44&gt;=0,Batting!AQ44="*"),Batting!AP44,IF(Batting!AP44="dnb",0,IF(AND(Batting!AP44&lt;&gt;"",Batting!AQ44=""),Batting!AP44-7,0)))</f>
        <v>0</v>
      </c>
      <c r="K40">
        <f>IF(AND(Batting!AS44&gt;=0,Batting!AT44="*"),Batting!AS44,IF(Batting!AS44="dnb",0,IF(AND(Batting!AS44&lt;&gt;"",Batting!AT44=""),Batting!AS44-7,0)))</f>
        <v>0</v>
      </c>
      <c r="L40">
        <f>IF(AND(Batting!AV44&gt;=0,Batting!AW44="*"),Batting!AV44,IF(Batting!AV44="dnb",0,IF(AND(Batting!AV44&lt;&gt;"",Batting!AW44=""),Batting!AV44-7,0)))</f>
        <v>0</v>
      </c>
      <c r="M40">
        <f>IF(AND(Batting!AY44&gt;=0,Batting!AZ44="*"),Batting!AY44,IF(Batting!AY44="dnb",0,IF(AND(Batting!AY44&lt;&gt;"",Batting!AZ44=""),Batting!AY44-7,0)))</f>
        <v>0</v>
      </c>
      <c r="N40">
        <f>IF(AND(Batting!BB44&gt;=0,Batting!BC44="*"),Batting!BB44,IF(Batting!BB44="dnb",0,IF(AND(Batting!BB44&lt;&gt;"",Batting!BC44=""),Batting!BB44-7,0)))</f>
        <v>0</v>
      </c>
      <c r="O40">
        <f>IF(AND(Batting!BE44&gt;=0,Batting!BF44="*"),Batting!BE44,IF(Batting!BE44="dnb",0,IF(AND(Batting!BE44&lt;&gt;"",Batting!BF44=""),Batting!BE44-7,0)))</f>
        <v>0</v>
      </c>
      <c r="P40">
        <f>IF(AND(Batting!BH44&gt;=0,Batting!BI44="*"),Batting!BH44,IF(Batting!BH44="dnb",0,IF(AND(Batting!BH44&lt;&gt;"",Batting!BI44=""),Batting!BH44-7,0)))</f>
        <v>0</v>
      </c>
      <c r="Q40">
        <f>IF(AND(Batting!BK44&gt;=0,Batting!BL44="*"),Batting!BK44,IF(Batting!BK44="dnb",0,IF(AND(Batting!BK44&lt;&gt;"",Batting!BL44=""),Batting!BK44-7,0)))</f>
        <v>0</v>
      </c>
      <c r="R40">
        <f>IF(AND(Batting!BN44&gt;=0,Batting!BO44="*"),Batting!BN44,IF(Batting!BN44="dnb",0,IF(AND(Batting!BN44&lt;&gt;"",Batting!BO44=""),Batting!BN44-7,0)))</f>
        <v>0</v>
      </c>
      <c r="S40">
        <f>IF(AND(Batting!BQ44&gt;=0,Batting!BR44="*"),Batting!BQ44,IF(Batting!BQ44="dnb",0,IF(AND(Batting!BQ44&lt;&gt;"",Batting!BR44=""),Batting!BQ44-7,0)))</f>
        <v>0</v>
      </c>
      <c r="T40">
        <f>IF(AND(Batting!BT44&gt;=0,Batting!BU44="*"),Batting!BT44,IF(Batting!BT44="dnb",0,IF(AND(Batting!BT44&lt;&gt;"",Batting!BU44=""),Batting!BT44-7,0)))</f>
        <v>0</v>
      </c>
      <c r="U40">
        <f>IF(AND(Batting!BW44&gt;=0,Batting!BX44="*"),Batting!BW44,IF(Batting!BW44="dnb",0,IF(AND(Batting!BW44&lt;&gt;"",Batting!BX44=""),Batting!BW44-7,0)))</f>
        <v>0</v>
      </c>
      <c r="V40">
        <f>IF(AND(Batting!BZ44&gt;=0,Batting!CA44="*"),Batting!BZ44,IF(Batting!BZ44="dnb",0,IF(AND(Batting!BZ44&lt;&gt;"",Batting!CA44=""),Batting!BZ44-7,0)))</f>
        <v>0</v>
      </c>
      <c r="W40">
        <f>IF(AND(Batting!CC44&gt;=0,Batting!CD44="*"),Batting!CC44,IF(Batting!CC44="dnb",0,IF(AND(Batting!CC44&lt;&gt;"",Batting!CD44=""),Batting!CC44-7,0)))</f>
        <v>0</v>
      </c>
      <c r="X40">
        <f>IF(AND(Batting!CF44&gt;=0,Batting!CG44="*"),Batting!CF44,IF(Batting!CF44="dnb",0,IF(AND(Batting!CF44&lt;&gt;"",Batting!CG44=""),Batting!CF44-7,0)))</f>
        <v>0</v>
      </c>
      <c r="Y40">
        <f>IF(AND(Batting!CI44&gt;=0,Batting!CJ44="*"),Batting!CI44,IF(Batting!CI44="dnb",0,IF(AND(Batting!CI44&lt;&gt;"",Batting!CJ44=""),Batting!CI44-7,0)))</f>
        <v>0</v>
      </c>
      <c r="Z40">
        <f>IF(AND(Batting!CL44&gt;=0,Batting!CM44="*"),Batting!CL44,IF(Batting!CL44="dnb",0,IF(AND(Batting!CL44&lt;&gt;"",Batting!CM44=""),Batting!CL44-7,0)))</f>
        <v>0</v>
      </c>
      <c r="AA40">
        <f>IF(AND(Batting!CO44&gt;=0,Batting!CP44="*"),Batting!CO44,IF(Batting!CO44="dnb",0,IF(AND(Batting!CO44&lt;&gt;"",Batting!CP44=""),Batting!CO44-7,0)))</f>
        <v>0</v>
      </c>
      <c r="AB40">
        <f t="shared" si="0"/>
        <v>0</v>
      </c>
      <c r="AC40">
        <f>VLOOKUP($A40,'Club Champion'!$C$4:$AB$51,26,FALSE)-AB40</f>
        <v>0</v>
      </c>
    </row>
    <row r="41" spans="1:29" x14ac:dyDescent="0.2">
      <c r="A41" t="str">
        <f>Batting!B45</f>
        <v>RAM</v>
      </c>
      <c r="B41">
        <f>IF(AND(Batting!R45&gt;=0,Batting!S45="*"),Batting!R45,IF(Batting!R45="dnb",0,IF(AND(Batting!R45&lt;&gt;"",Batting!S45=""),Batting!R45-7,0)))</f>
        <v>0</v>
      </c>
      <c r="C41">
        <f>IF(AND(Batting!U45&gt;=0,Batting!V45="*"),Batting!U45,IF(Batting!U45="dnb",0,IF(AND(Batting!U45&lt;&gt;"",Batting!V45=""),Batting!U45-7,0)))</f>
        <v>0</v>
      </c>
      <c r="D41">
        <f>IF(AND(Batting!X45&gt;=0,Batting!Y45="*"),Batting!X45,IF(Batting!X45="dnb",0,IF(AND(Batting!X45&lt;&gt;"",Batting!Y45=""),Batting!X45-7,0)))</f>
        <v>0</v>
      </c>
      <c r="E41">
        <f>IF(AND(Batting!AA45&gt;=0,Batting!AB45="*"),Batting!AA45,IF(Batting!AA45="dnb",0,IF(AND(Batting!AA45&lt;&gt;"",Batting!AB45=""),Batting!AA45-7,0)))</f>
        <v>0</v>
      </c>
      <c r="F41">
        <f>IF(AND(Batting!AD45&gt;=0,Batting!AE45="*"),Batting!AD45,IF(Batting!AD45="dnb",0,IF(AND(Batting!AD45&lt;&gt;"",Batting!AE45=""),Batting!AD45-7,0)))</f>
        <v>0</v>
      </c>
      <c r="G41">
        <f>IF(AND(Batting!AG45&gt;=0,Batting!AH45="*"),Batting!AG45,IF(Batting!AG45="dnb",0,IF(AND(Batting!AG45&lt;&gt;"",Batting!AH45=""),Batting!AG45-7,0)))</f>
        <v>0</v>
      </c>
      <c r="H41">
        <f>IF(AND(Batting!AJ45&gt;=0,Batting!AK45="*"),Batting!AJ45,IF(Batting!AJ45="dnb",0,IF(AND(Batting!AJ45&lt;&gt;"",Batting!AK45=""),Batting!AJ45-7,0)))</f>
        <v>0</v>
      </c>
      <c r="I41">
        <f>IF(AND(Batting!AM45&gt;=0,Batting!AN45="*"),Batting!AM45,IF(Batting!AM45="dnb",0,IF(AND(Batting!AM45&lt;&gt;"",Batting!AN45=""),Batting!AM45-7,0)))</f>
        <v>0</v>
      </c>
      <c r="J41">
        <f>IF(AND(Batting!AP45&gt;=0,Batting!AQ45="*"),Batting!AP45,IF(Batting!AP45="dnb",0,IF(AND(Batting!AP45&lt;&gt;"",Batting!AQ45=""),Batting!AP45-7,0)))</f>
        <v>0</v>
      </c>
      <c r="K41">
        <f>IF(AND(Batting!AS45&gt;=0,Batting!AT45="*"),Batting!AS45,IF(Batting!AS45="dnb",0,IF(AND(Batting!AS45&lt;&gt;"",Batting!AT45=""),Batting!AS45-7,0)))</f>
        <v>0</v>
      </c>
      <c r="L41">
        <f>IF(AND(Batting!AV45&gt;=0,Batting!AW45="*"),Batting!AV45,IF(Batting!AV45="dnb",0,IF(AND(Batting!AV45&lt;&gt;"",Batting!AW45=""),Batting!AV45-7,0)))</f>
        <v>0</v>
      </c>
      <c r="M41">
        <f>IF(AND(Batting!AY45&gt;=0,Batting!AZ45="*"),Batting!AY45,IF(Batting!AY45="dnb",0,IF(AND(Batting!AY45&lt;&gt;"",Batting!AZ45=""),Batting!AY45-7,0)))</f>
        <v>0</v>
      </c>
      <c r="N41">
        <f>IF(AND(Batting!BB45&gt;=0,Batting!BC45="*"),Batting!BB45,IF(Batting!BB45="dnb",0,IF(AND(Batting!BB45&lt;&gt;"",Batting!BC45=""),Batting!BB45-7,0)))</f>
        <v>0</v>
      </c>
      <c r="O41">
        <f>IF(AND(Batting!BE45&gt;=0,Batting!BF45="*"),Batting!BE45,IF(Batting!BE45="dnb",0,IF(AND(Batting!BE45&lt;&gt;"",Batting!BF45=""),Batting!BE45-7,0)))</f>
        <v>0</v>
      </c>
      <c r="P41">
        <f>IF(AND(Batting!BH45&gt;=0,Batting!BI45="*"),Batting!BH45,IF(Batting!BH45="dnb",0,IF(AND(Batting!BH45&lt;&gt;"",Batting!BI45=""),Batting!BH45-7,0)))</f>
        <v>0</v>
      </c>
      <c r="Q41">
        <f>IF(AND(Batting!BK45&gt;=0,Batting!BL45="*"),Batting!BK45,IF(Batting!BK45="dnb",0,IF(AND(Batting!BK45&lt;&gt;"",Batting!BL45=""),Batting!BK45-7,0)))</f>
        <v>0</v>
      </c>
      <c r="R41">
        <f>IF(AND(Batting!BN45&gt;=0,Batting!BO45="*"),Batting!BN45,IF(Batting!BN45="dnb",0,IF(AND(Batting!BN45&lt;&gt;"",Batting!BO45=""),Batting!BN45-7,0)))</f>
        <v>0</v>
      </c>
      <c r="S41">
        <f>IF(AND(Batting!BQ45&gt;=0,Batting!BR45="*"),Batting!BQ45,IF(Batting!BQ45="dnb",0,IF(AND(Batting!BQ45&lt;&gt;"",Batting!BR45=""),Batting!BQ45-7,0)))</f>
        <v>0</v>
      </c>
      <c r="T41">
        <f>IF(AND(Batting!BT45&gt;=0,Batting!BU45="*"),Batting!BT45,IF(Batting!BT45="dnb",0,IF(AND(Batting!BT45&lt;&gt;"",Batting!BU45=""),Batting!BT45-7,0)))</f>
        <v>0</v>
      </c>
      <c r="U41">
        <f>IF(AND(Batting!BW45&gt;=0,Batting!BX45="*"),Batting!BW45,IF(Batting!BW45="dnb",0,IF(AND(Batting!BW45&lt;&gt;"",Batting!BX45=""),Batting!BW45-7,0)))</f>
        <v>0</v>
      </c>
      <c r="V41">
        <f>IF(AND(Batting!BZ45&gt;=0,Batting!CA45="*"),Batting!BZ45,IF(Batting!BZ45="dnb",0,IF(AND(Batting!BZ45&lt;&gt;"",Batting!CA45=""),Batting!BZ45-7,0)))</f>
        <v>0</v>
      </c>
      <c r="W41">
        <f>IF(AND(Batting!CC45&gt;=0,Batting!CD45="*"),Batting!CC45,IF(Batting!CC45="dnb",0,IF(AND(Batting!CC45&lt;&gt;"",Batting!CD45=""),Batting!CC45-7,0)))</f>
        <v>0</v>
      </c>
      <c r="X41">
        <f>IF(AND(Batting!CF45&gt;=0,Batting!CG45="*"),Batting!CF45,IF(Batting!CF45="dnb",0,IF(AND(Batting!CF45&lt;&gt;"",Batting!CG45=""),Batting!CF45-7,0)))</f>
        <v>0</v>
      </c>
      <c r="Y41">
        <f>IF(AND(Batting!CI45&gt;=0,Batting!CJ45="*"),Batting!CI45,IF(Batting!CI45="dnb",0,IF(AND(Batting!CI45&lt;&gt;"",Batting!CJ45=""),Batting!CI45-7,0)))</f>
        <v>-2</v>
      </c>
      <c r="Z41">
        <f>IF(AND(Batting!CL45&gt;=0,Batting!CM45="*"),Batting!CL45,IF(Batting!CL45="dnb",0,IF(AND(Batting!CL45&lt;&gt;"",Batting!CM45=""),Batting!CL45-7,0)))</f>
        <v>0</v>
      </c>
      <c r="AA41">
        <f>IF(AND(Batting!CO45&gt;=0,Batting!CP45="*"),Batting!CO45,IF(Batting!CO45="dnb",0,IF(AND(Batting!CO45&lt;&gt;"",Batting!CP45=""),Batting!CO45-7,0)))</f>
        <v>0</v>
      </c>
      <c r="AB41">
        <f t="shared" si="0"/>
        <v>-2</v>
      </c>
      <c r="AC41">
        <f>VLOOKUP($A41,'Club Champion'!$C$4:$AB$51,26,FALSE)-AB41</f>
        <v>0</v>
      </c>
    </row>
    <row r="42" spans="1:29" x14ac:dyDescent="0.2">
      <c r="A42" t="str">
        <f>Batting!B46</f>
        <v>BORGOR, Dominic</v>
      </c>
      <c r="B42">
        <f>IF(AND(Batting!R46&gt;=0,Batting!S46="*"),Batting!R46,IF(Batting!R46="dnb",0,IF(AND(Batting!R46&lt;&gt;"",Batting!S46=""),Batting!R46-7,0)))</f>
        <v>0</v>
      </c>
      <c r="C42">
        <f>IF(AND(Batting!U46&gt;=0,Batting!V46="*"),Batting!U46,IF(Batting!U46="dnb",0,IF(AND(Batting!U46&lt;&gt;"",Batting!V46=""),Batting!U46-7,0)))</f>
        <v>0</v>
      </c>
      <c r="D42">
        <f>IF(AND(Batting!X46&gt;=0,Batting!Y46="*"),Batting!X46,IF(Batting!X46="dnb",0,IF(AND(Batting!X46&lt;&gt;"",Batting!Y46=""),Batting!X46-7,0)))</f>
        <v>-3</v>
      </c>
      <c r="E42">
        <f>IF(AND(Batting!AA46&gt;=0,Batting!AB46="*"),Batting!AA46,IF(Batting!AA46="dnb",0,IF(AND(Batting!AA46&lt;&gt;"",Batting!AB46=""),Batting!AA46-7,0)))</f>
        <v>0</v>
      </c>
      <c r="F42">
        <f>IF(AND(Batting!AD46&gt;=0,Batting!AE46="*"),Batting!AD46,IF(Batting!AD46="dnb",0,IF(AND(Batting!AD46&lt;&gt;"",Batting!AE46=""),Batting!AD46-7,0)))</f>
        <v>0</v>
      </c>
      <c r="G42">
        <f>IF(AND(Batting!AG46&gt;=0,Batting!AH46="*"),Batting!AG46,IF(Batting!AG46="dnb",0,IF(AND(Batting!AG46&lt;&gt;"",Batting!AH46=""),Batting!AG46-7,0)))</f>
        <v>0</v>
      </c>
      <c r="H42">
        <f>IF(AND(Batting!AJ46&gt;=0,Batting!AK46="*"),Batting!AJ46,IF(Batting!AJ46="dnb",0,IF(AND(Batting!AJ46&lt;&gt;"",Batting!AK46=""),Batting!AJ46-7,0)))</f>
        <v>0</v>
      </c>
      <c r="I42">
        <f>IF(AND(Batting!AM46&gt;=0,Batting!AN46="*"),Batting!AM46,IF(Batting!AM46="dnb",0,IF(AND(Batting!AM46&lt;&gt;"",Batting!AN46=""),Batting!AM46-7,0)))</f>
        <v>0</v>
      </c>
      <c r="J42">
        <f>IF(AND(Batting!AP46&gt;=0,Batting!AQ46="*"),Batting!AP46,IF(Batting!AP46="dnb",0,IF(AND(Batting!AP46&lt;&gt;"",Batting!AQ46=""),Batting!AP46-7,0)))</f>
        <v>0</v>
      </c>
      <c r="K42">
        <f>IF(AND(Batting!AS46&gt;=0,Batting!AT46="*"),Batting!AS46,IF(Batting!AS46="dnb",0,IF(AND(Batting!AS46&lt;&gt;"",Batting!AT46=""),Batting!AS46-7,0)))</f>
        <v>0</v>
      </c>
      <c r="L42">
        <f>IF(AND(Batting!AV46&gt;=0,Batting!AW46="*"),Batting!AV46,IF(Batting!AV46="dnb",0,IF(AND(Batting!AV46&lt;&gt;"",Batting!AW46=""),Batting!AV46-7,0)))</f>
        <v>0</v>
      </c>
      <c r="M42">
        <f>IF(AND(Batting!AY46&gt;=0,Batting!AZ46="*"),Batting!AY46,IF(Batting!AY46="dnb",0,IF(AND(Batting!AY46&lt;&gt;"",Batting!AZ46=""),Batting!AY46-7,0)))</f>
        <v>0</v>
      </c>
      <c r="N42">
        <f>IF(AND(Batting!BB46&gt;=0,Batting!BC46="*"),Batting!BB46,IF(Batting!BB46="dnb",0,IF(AND(Batting!BB46&lt;&gt;"",Batting!BC46=""),Batting!BB46-7,0)))</f>
        <v>0</v>
      </c>
      <c r="O42">
        <f>IF(AND(Batting!BE46&gt;=0,Batting!BF46="*"),Batting!BE46,IF(Batting!BE46="dnb",0,IF(AND(Batting!BE46&lt;&gt;"",Batting!BF46=""),Batting!BE46-7,0)))</f>
        <v>0</v>
      </c>
      <c r="P42">
        <f>IF(AND(Batting!BH46&gt;=0,Batting!BI46="*"),Batting!BH46,IF(Batting!BH46="dnb",0,IF(AND(Batting!BH46&lt;&gt;"",Batting!BI46=""),Batting!BH46-7,0)))</f>
        <v>0</v>
      </c>
      <c r="Q42">
        <f>IF(AND(Batting!BK46&gt;=0,Batting!BL46="*"),Batting!BK46,IF(Batting!BK46="dnb",0,IF(AND(Batting!BK46&lt;&gt;"",Batting!BL46=""),Batting!BK46-7,0)))</f>
        <v>0</v>
      </c>
      <c r="R42">
        <f>IF(AND(Batting!BN46&gt;=0,Batting!BO46="*"),Batting!BN46,IF(Batting!BN46="dnb",0,IF(AND(Batting!BN46&lt;&gt;"",Batting!BO46=""),Batting!BN46-7,0)))</f>
        <v>0</v>
      </c>
      <c r="S42">
        <f>IF(AND(Batting!BQ46&gt;=0,Batting!BR46="*"),Batting!BQ46,IF(Batting!BQ46="dnb",0,IF(AND(Batting!BQ46&lt;&gt;"",Batting!BR46=""),Batting!BQ46-7,0)))</f>
        <v>0</v>
      </c>
      <c r="T42">
        <f>IF(AND(Batting!BT46&gt;=0,Batting!BU46="*"),Batting!BT46,IF(Batting!BT46="dnb",0,IF(AND(Batting!BT46&lt;&gt;"",Batting!BU46=""),Batting!BT46-7,0)))</f>
        <v>0</v>
      </c>
      <c r="U42">
        <f>IF(AND(Batting!BW46&gt;=0,Batting!BX46="*"),Batting!BW46,IF(Batting!BW46="dnb",0,IF(AND(Batting!BW46&lt;&gt;"",Batting!BX46=""),Batting!BW46-7,0)))</f>
        <v>0</v>
      </c>
      <c r="V42">
        <f>IF(AND(Batting!BZ46&gt;=0,Batting!CA46="*"),Batting!BZ46,IF(Batting!BZ46="dnb",0,IF(AND(Batting!BZ46&lt;&gt;"",Batting!CA46=""),Batting!BZ46-7,0)))</f>
        <v>0</v>
      </c>
      <c r="W42">
        <f>IF(AND(Batting!CC46&gt;=0,Batting!CD46="*"),Batting!CC46,IF(Batting!CC46="dnb",0,IF(AND(Batting!CC46&lt;&gt;"",Batting!CD46=""),Batting!CC46-7,0)))</f>
        <v>0</v>
      </c>
      <c r="X42">
        <f>IF(AND(Batting!CF46&gt;=0,Batting!CG46="*"),Batting!CF46,IF(Batting!CF46="dnb",0,IF(AND(Batting!CF46&lt;&gt;"",Batting!CG46=""),Batting!CF46-7,0)))</f>
        <v>0</v>
      </c>
      <c r="Y42">
        <f>IF(AND(Batting!CI46&gt;=0,Batting!CJ46="*"),Batting!CI46,IF(Batting!CI46="dnb",0,IF(AND(Batting!CI46&lt;&gt;"",Batting!CJ46=""),Batting!CI46-7,0)))</f>
        <v>0</v>
      </c>
      <c r="Z42">
        <f>IF(AND(Batting!CL46&gt;=0,Batting!CM46="*"),Batting!CL46,IF(Batting!CL46="dnb",0,IF(AND(Batting!CL46&lt;&gt;"",Batting!CM46=""),Batting!CL46-7,0)))</f>
        <v>0</v>
      </c>
      <c r="AA42">
        <f>IF(AND(Batting!CO46&gt;=0,Batting!CP46="*"),Batting!CO46,IF(Batting!CO46="dnb",0,IF(AND(Batting!CO46&lt;&gt;"",Batting!CP46=""),Batting!CO46-7,0)))</f>
        <v>0</v>
      </c>
      <c r="AB42">
        <f t="shared" si="0"/>
        <v>-3</v>
      </c>
      <c r="AC42">
        <f>VLOOKUP($A42,'Club Champion'!$C$4:$AB$51,26,FALSE)-AB42</f>
        <v>0</v>
      </c>
    </row>
    <row r="43" spans="1:29" x14ac:dyDescent="0.2">
      <c r="A43" t="str">
        <f>Batting!B47</f>
        <v>GLYNN, Matt</v>
      </c>
      <c r="B43">
        <f>IF(AND(Batting!R47&gt;=0,Batting!S47="*"),Batting!R47,IF(Batting!R47="dnb",0,IF(AND(Batting!R47&lt;&gt;"",Batting!S47=""),Batting!R47-7,0)))</f>
        <v>0</v>
      </c>
      <c r="C43">
        <f>IF(AND(Batting!U47&gt;=0,Batting!V47="*"),Batting!U47,IF(Batting!U47="dnb",0,IF(AND(Batting!U47&lt;&gt;"",Batting!V47=""),Batting!U47-7,0)))</f>
        <v>0</v>
      </c>
      <c r="D43">
        <f>IF(AND(Batting!X47&gt;=0,Batting!Y47="*"),Batting!X47,IF(Batting!X47="dnb",0,IF(AND(Batting!X47&lt;&gt;"",Batting!Y47=""),Batting!X47-7,0)))</f>
        <v>0</v>
      </c>
      <c r="E43">
        <f>IF(AND(Batting!AA47&gt;=0,Batting!AB47="*"),Batting!AA47,IF(Batting!AA47="dnb",0,IF(AND(Batting!AA47&lt;&gt;"",Batting!AB47=""),Batting!AA47-7,0)))</f>
        <v>0</v>
      </c>
      <c r="F43">
        <f>IF(AND(Batting!AD47&gt;=0,Batting!AE47="*"),Batting!AD47,IF(Batting!AD47="dnb",0,IF(AND(Batting!AD47&lt;&gt;"",Batting!AE47=""),Batting!AD47-7,0)))</f>
        <v>0</v>
      </c>
      <c r="G43">
        <f>IF(AND(Batting!AG47&gt;=0,Batting!AH47="*"),Batting!AG47,IF(Batting!AG47="dnb",0,IF(AND(Batting!AG47&lt;&gt;"",Batting!AH47=""),Batting!AG47-7,0)))</f>
        <v>0</v>
      </c>
      <c r="H43">
        <f>IF(AND(Batting!AJ47&gt;=0,Batting!AK47="*"),Batting!AJ47,IF(Batting!AJ47="dnb",0,IF(AND(Batting!AJ47&lt;&gt;"",Batting!AK47=""),Batting!AJ47-7,0)))</f>
        <v>0</v>
      </c>
      <c r="I43">
        <f>IF(AND(Batting!AM47&gt;=0,Batting!AN47="*"),Batting!AM47,IF(Batting!AM47="dnb",0,IF(AND(Batting!AM47&lt;&gt;"",Batting!AN47=""),Batting!AM47-7,0)))</f>
        <v>0</v>
      </c>
      <c r="J43">
        <f>IF(AND(Batting!AP47&gt;=0,Batting!AQ47="*"),Batting!AP47,IF(Batting!AP47="dnb",0,IF(AND(Batting!AP47&lt;&gt;"",Batting!AQ47=""),Batting!AP47-7,0)))</f>
        <v>0</v>
      </c>
      <c r="K43">
        <f>IF(AND(Batting!AS47&gt;=0,Batting!AT47="*"),Batting!AS47,IF(Batting!AS47="dnb",0,IF(AND(Batting!AS47&lt;&gt;"",Batting!AT47=""),Batting!AS47-7,0)))</f>
        <v>0</v>
      </c>
      <c r="L43">
        <f>IF(AND(Batting!AV47&gt;=0,Batting!AW47="*"),Batting!AV47,IF(Batting!AV47="dnb",0,IF(AND(Batting!AV47&lt;&gt;"",Batting!AW47=""),Batting!AV47-7,0)))</f>
        <v>0</v>
      </c>
      <c r="M43">
        <f>IF(AND(Batting!AY47&gt;=0,Batting!AZ47="*"),Batting!AY47,IF(Batting!AY47="dnb",0,IF(AND(Batting!AY47&lt;&gt;"",Batting!AZ47=""),Batting!AY47-7,0)))</f>
        <v>0</v>
      </c>
      <c r="N43">
        <f>IF(AND(Batting!BB47&gt;=0,Batting!BC47="*"),Batting!BB47,IF(Batting!BB47="dnb",0,IF(AND(Batting!BB47&lt;&gt;"",Batting!BC47=""),Batting!BB47-7,0)))</f>
        <v>0</v>
      </c>
      <c r="O43">
        <f>IF(AND(Batting!BE47&gt;=0,Batting!BF47="*"),Batting!BE47,IF(Batting!BE47="dnb",0,IF(AND(Batting!BE47&lt;&gt;"",Batting!BF47=""),Batting!BE47-7,0)))</f>
        <v>0</v>
      </c>
      <c r="P43">
        <f>IF(AND(Batting!BH47&gt;=0,Batting!BI47="*"),Batting!BH47,IF(Batting!BH47="dnb",0,IF(AND(Batting!BH47&lt;&gt;"",Batting!BI47=""),Batting!BH47-7,0)))</f>
        <v>0</v>
      </c>
      <c r="Q43">
        <f>IF(AND(Batting!BK47&gt;=0,Batting!BL47="*"),Batting!BK47,IF(Batting!BK47="dnb",0,IF(AND(Batting!BK47&lt;&gt;"",Batting!BL47=""),Batting!BK47-7,0)))</f>
        <v>-3</v>
      </c>
      <c r="R43">
        <f>IF(AND(Batting!BN47&gt;=0,Batting!BO47="*"),Batting!BN47,IF(Batting!BN47="dnb",0,IF(AND(Batting!BN47&lt;&gt;"",Batting!BO47=""),Batting!BN47-7,0)))</f>
        <v>0</v>
      </c>
      <c r="S43">
        <f>IF(AND(Batting!BQ47&gt;=0,Batting!BR47="*"),Batting!BQ47,IF(Batting!BQ47="dnb",0,IF(AND(Batting!BQ47&lt;&gt;"",Batting!BR47=""),Batting!BQ47-7,0)))</f>
        <v>0</v>
      </c>
      <c r="T43">
        <f>IF(AND(Batting!BT47&gt;=0,Batting!BU47="*"),Batting!BT47,IF(Batting!BT47="dnb",0,IF(AND(Batting!BT47&lt;&gt;"",Batting!BU47=""),Batting!BT47-7,0)))</f>
        <v>0</v>
      </c>
      <c r="U43">
        <f>IF(AND(Batting!BW47&gt;=0,Batting!BX47="*"),Batting!BW47,IF(Batting!BW47="dnb",0,IF(AND(Batting!BW47&lt;&gt;"",Batting!BX47=""),Batting!BW47-7,0)))</f>
        <v>0</v>
      </c>
      <c r="V43">
        <f>IF(AND(Batting!BZ47&gt;=0,Batting!CA47="*"),Batting!BZ47,IF(Batting!BZ47="dnb",0,IF(AND(Batting!BZ47&lt;&gt;"",Batting!CA47=""),Batting!BZ47-7,0)))</f>
        <v>0</v>
      </c>
      <c r="W43">
        <f>IF(AND(Batting!CC47&gt;=0,Batting!CD47="*"),Batting!CC47,IF(Batting!CC47="dnb",0,IF(AND(Batting!CC47&lt;&gt;"",Batting!CD47=""),Batting!CC47-7,0)))</f>
        <v>0</v>
      </c>
      <c r="X43">
        <f>IF(AND(Batting!CF47&gt;=0,Batting!CG47="*"),Batting!CF47,IF(Batting!CF47="dnb",0,IF(AND(Batting!CF47&lt;&gt;"",Batting!CG47=""),Batting!CF47-7,0)))</f>
        <v>0</v>
      </c>
      <c r="Y43">
        <f>IF(AND(Batting!CI47&gt;=0,Batting!CJ47="*"),Batting!CI47,IF(Batting!CI47="dnb",0,IF(AND(Batting!CI47&lt;&gt;"",Batting!CJ47=""),Batting!CI47-7,0)))</f>
        <v>0</v>
      </c>
      <c r="Z43">
        <f>IF(AND(Batting!CL47&gt;=0,Batting!CM47="*"),Batting!CL47,IF(Batting!CL47="dnb",0,IF(AND(Batting!CL47&lt;&gt;"",Batting!CM47=""),Batting!CL47-7,0)))</f>
        <v>0</v>
      </c>
      <c r="AA43">
        <f>IF(AND(Batting!CO47&gt;=0,Batting!CP47="*"),Batting!CO47,IF(Batting!CO47="dnb",0,IF(AND(Batting!CO47&lt;&gt;"",Batting!CP47=""),Batting!CO47-7,0)))</f>
        <v>0</v>
      </c>
      <c r="AB43">
        <f t="shared" si="0"/>
        <v>-3</v>
      </c>
      <c r="AC43">
        <f>VLOOKUP($A43,'Club Champion'!$C$4:$AB$51,26,FALSE)-AB43</f>
        <v>0</v>
      </c>
    </row>
    <row r="44" spans="1:29" x14ac:dyDescent="0.2">
      <c r="A44" t="str">
        <f>Batting!B48</f>
        <v>KRUNIC, Ilija</v>
      </c>
      <c r="B44">
        <f>IF(AND(Batting!R48&gt;=0,Batting!S48="*"),Batting!R48,IF(Batting!R48="dnb",0,IF(AND(Batting!R48&lt;&gt;"",Batting!S48=""),Batting!R48-7,0)))</f>
        <v>0</v>
      </c>
      <c r="C44">
        <f>IF(AND(Batting!U48&gt;=0,Batting!V48="*"),Batting!U48,IF(Batting!U48="dnb",0,IF(AND(Batting!U48&lt;&gt;"",Batting!V48=""),Batting!U48-7,0)))</f>
        <v>-5</v>
      </c>
      <c r="D44">
        <f>IF(AND(Batting!X48&gt;=0,Batting!Y48="*"),Batting!X48,IF(Batting!X48="dnb",0,IF(AND(Batting!X48&lt;&gt;"",Batting!Y48=""),Batting!X48-7,0)))</f>
        <v>0</v>
      </c>
      <c r="E44">
        <f>IF(AND(Batting!AA48&gt;=0,Batting!AB48="*"),Batting!AA48,IF(Batting!AA48="dnb",0,IF(AND(Batting!AA48&lt;&gt;"",Batting!AB48=""),Batting!AA48-7,0)))</f>
        <v>0</v>
      </c>
      <c r="F44">
        <f>IF(AND(Batting!AD48&gt;=0,Batting!AE48="*"),Batting!AD48,IF(Batting!AD48="dnb",0,IF(AND(Batting!AD48&lt;&gt;"",Batting!AE48=""),Batting!AD48-7,0)))</f>
        <v>0</v>
      </c>
      <c r="G44">
        <f>IF(AND(Batting!AG48&gt;=0,Batting!AH48="*"),Batting!AG48,IF(Batting!AG48="dnb",0,IF(AND(Batting!AG48&lt;&gt;"",Batting!AH48=""),Batting!AG48-7,0)))</f>
        <v>0</v>
      </c>
      <c r="H44">
        <f>IF(AND(Batting!AJ48&gt;=0,Batting!AK48="*"),Batting!AJ48,IF(Batting!AJ48="dnb",0,IF(AND(Batting!AJ48&lt;&gt;"",Batting!AK48=""),Batting!AJ48-7,0)))</f>
        <v>0</v>
      </c>
      <c r="I44">
        <f>IF(AND(Batting!AM48&gt;=0,Batting!AN48="*"),Batting!AM48,IF(Batting!AM48="dnb",0,IF(AND(Batting!AM48&lt;&gt;"",Batting!AN48=""),Batting!AM48-7,0)))</f>
        <v>0</v>
      </c>
      <c r="J44">
        <f>IF(AND(Batting!AP48&gt;=0,Batting!AQ48="*"),Batting!AP48,IF(Batting!AP48="dnb",0,IF(AND(Batting!AP48&lt;&gt;"",Batting!AQ48=""),Batting!AP48-7,0)))</f>
        <v>0</v>
      </c>
      <c r="K44">
        <f>IF(AND(Batting!AS48&gt;=0,Batting!AT48="*"),Batting!AS48,IF(Batting!AS48="dnb",0,IF(AND(Batting!AS48&lt;&gt;"",Batting!AT48=""),Batting!AS48-7,0)))</f>
        <v>0</v>
      </c>
      <c r="L44">
        <f>IF(AND(Batting!AV48&gt;=0,Batting!AW48="*"),Batting!AV48,IF(Batting!AV48="dnb",0,IF(AND(Batting!AV48&lt;&gt;"",Batting!AW48=""),Batting!AV48-7,0)))</f>
        <v>0</v>
      </c>
      <c r="M44">
        <f>IF(AND(Batting!AY48&gt;=0,Batting!AZ48="*"),Batting!AY48,IF(Batting!AY48="dnb",0,IF(AND(Batting!AY48&lt;&gt;"",Batting!AZ48=""),Batting!AY48-7,0)))</f>
        <v>0</v>
      </c>
      <c r="N44">
        <f>IF(AND(Batting!BB48&gt;=0,Batting!BC48="*"),Batting!BB48,IF(Batting!BB48="dnb",0,IF(AND(Batting!BB48&lt;&gt;"",Batting!BC48=""),Batting!BB48-7,0)))</f>
        <v>0</v>
      </c>
      <c r="O44">
        <f>IF(AND(Batting!BE48&gt;=0,Batting!BF48="*"),Batting!BE48,IF(Batting!BE48="dnb",0,IF(AND(Batting!BE48&lt;&gt;"",Batting!BF48=""),Batting!BE48-7,0)))</f>
        <v>0</v>
      </c>
      <c r="P44">
        <f>IF(AND(Batting!BH48&gt;=0,Batting!BI48="*"),Batting!BH48,IF(Batting!BH48="dnb",0,IF(AND(Batting!BH48&lt;&gt;"",Batting!BI48=""),Batting!BH48-7,0)))</f>
        <v>0</v>
      </c>
      <c r="Q44">
        <f>IF(AND(Batting!BK48&gt;=0,Batting!BL48="*"),Batting!BK48,IF(Batting!BK48="dnb",0,IF(AND(Batting!BK48&lt;&gt;"",Batting!BL48=""),Batting!BK48-7,0)))</f>
        <v>0</v>
      </c>
      <c r="R44">
        <f>IF(AND(Batting!BN48&gt;=0,Batting!BO48="*"),Batting!BN48,IF(Batting!BN48="dnb",0,IF(AND(Batting!BN48&lt;&gt;"",Batting!BO48=""),Batting!BN48-7,0)))</f>
        <v>0</v>
      </c>
      <c r="S44">
        <f>IF(AND(Batting!BQ48&gt;=0,Batting!BR48="*"),Batting!BQ48,IF(Batting!BQ48="dnb",0,IF(AND(Batting!BQ48&lt;&gt;"",Batting!BR48=""),Batting!BQ48-7,0)))</f>
        <v>0</v>
      </c>
      <c r="T44">
        <f>IF(AND(Batting!BT48&gt;=0,Batting!BU48="*"),Batting!BT48,IF(Batting!BT48="dnb",0,IF(AND(Batting!BT48&lt;&gt;"",Batting!BU48=""),Batting!BT48-7,0)))</f>
        <v>0</v>
      </c>
      <c r="U44">
        <f>IF(AND(Batting!BW48&gt;=0,Batting!BX48="*"),Batting!BW48,IF(Batting!BW48="dnb",0,IF(AND(Batting!BW48&lt;&gt;"",Batting!BX48=""),Batting!BW48-7,0)))</f>
        <v>0</v>
      </c>
      <c r="V44">
        <f>IF(AND(Batting!BZ48&gt;=0,Batting!CA48="*"),Batting!BZ48,IF(Batting!BZ48="dnb",0,IF(AND(Batting!BZ48&lt;&gt;"",Batting!CA48=""),Batting!BZ48-7,0)))</f>
        <v>0</v>
      </c>
      <c r="W44">
        <f>IF(AND(Batting!CC48&gt;=0,Batting!CD48="*"),Batting!CC48,IF(Batting!CC48="dnb",0,IF(AND(Batting!CC48&lt;&gt;"",Batting!CD48=""),Batting!CC48-7,0)))</f>
        <v>0</v>
      </c>
      <c r="X44">
        <f>IF(AND(Batting!CF48&gt;=0,Batting!CG48="*"),Batting!CF48,IF(Batting!CF48="dnb",0,IF(AND(Batting!CF48&lt;&gt;"",Batting!CG48=""),Batting!CF48-7,0)))</f>
        <v>0</v>
      </c>
      <c r="Y44">
        <f>IF(AND(Batting!CI48&gt;=0,Batting!CJ48="*"),Batting!CI48,IF(Batting!CI48="dnb",0,IF(AND(Batting!CI48&lt;&gt;"",Batting!CJ48=""),Batting!CI48-7,0)))</f>
        <v>0</v>
      </c>
      <c r="Z44">
        <f>IF(AND(Batting!CL48&gt;=0,Batting!CM48="*"),Batting!CL48,IF(Batting!CL48="dnb",0,IF(AND(Batting!CL48&lt;&gt;"",Batting!CM48=""),Batting!CL48-7,0)))</f>
        <v>0</v>
      </c>
      <c r="AA44">
        <f>IF(AND(Batting!CO48&gt;=0,Batting!CP48="*"),Batting!CO48,IF(Batting!CO48="dnb",0,IF(AND(Batting!CO48&lt;&gt;"",Batting!CP48=""),Batting!CO48-7,0)))</f>
        <v>0</v>
      </c>
      <c r="AB44">
        <f t="shared" si="0"/>
        <v>-5</v>
      </c>
      <c r="AC44">
        <f>VLOOKUP($A44,'Club Champion'!$C$4:$AB$51,26,FALSE)-AB44</f>
        <v>0</v>
      </c>
    </row>
    <row r="45" spans="1:29" x14ac:dyDescent="0.2">
      <c r="A45" t="str">
        <f>Batting!B49</f>
        <v>NADEEM, Badar</v>
      </c>
      <c r="B45">
        <f>IF(AND(Batting!R49&gt;=0,Batting!S49="*"),Batting!R49,IF(Batting!R49="dnb",0,IF(AND(Batting!R49&lt;&gt;"",Batting!S49=""),Batting!R49-7,0)))</f>
        <v>0</v>
      </c>
      <c r="C45">
        <f>IF(AND(Batting!U49&gt;=0,Batting!V49="*"),Batting!U49,IF(Batting!U49="dnb",0,IF(AND(Batting!U49&lt;&gt;"",Batting!V49=""),Batting!U49-7,0)))</f>
        <v>0</v>
      </c>
      <c r="D45">
        <f>IF(AND(Batting!X49&gt;=0,Batting!Y49="*"),Batting!X49,IF(Batting!X49="dnb",0,IF(AND(Batting!X49&lt;&gt;"",Batting!Y49=""),Batting!X49-7,0)))</f>
        <v>0</v>
      </c>
      <c r="E45">
        <f>IF(AND(Batting!AA49&gt;=0,Batting!AB49="*"),Batting!AA49,IF(Batting!AA49="dnb",0,IF(AND(Batting!AA49&lt;&gt;"",Batting!AB49=""),Batting!AA49-7,0)))</f>
        <v>0</v>
      </c>
      <c r="F45">
        <f>IF(AND(Batting!AD49&gt;=0,Batting!AE49="*"),Batting!AD49,IF(Batting!AD49="dnb",0,IF(AND(Batting!AD49&lt;&gt;"",Batting!AE49=""),Batting!AD49-7,0)))</f>
        <v>0</v>
      </c>
      <c r="G45">
        <f>IF(AND(Batting!AG49&gt;=0,Batting!AH49="*"),Batting!AG49,IF(Batting!AG49="dnb",0,IF(AND(Batting!AG49&lt;&gt;"",Batting!AH49=""),Batting!AG49-7,0)))</f>
        <v>0</v>
      </c>
      <c r="H45">
        <f>IF(AND(Batting!AJ49&gt;=0,Batting!AK49="*"),Batting!AJ49,IF(Batting!AJ49="dnb",0,IF(AND(Batting!AJ49&lt;&gt;"",Batting!AK49=""),Batting!AJ49-7,0)))</f>
        <v>0</v>
      </c>
      <c r="I45">
        <f>IF(AND(Batting!AM49&gt;=0,Batting!AN49="*"),Batting!AM49,IF(Batting!AM49="dnb",0,IF(AND(Batting!AM49&lt;&gt;"",Batting!AN49=""),Batting!AM49-7,0)))</f>
        <v>0</v>
      </c>
      <c r="J45">
        <f>IF(AND(Batting!AP49&gt;=0,Batting!AQ49="*"),Batting!AP49,IF(Batting!AP49="dnb",0,IF(AND(Batting!AP49&lt;&gt;"",Batting!AQ49=""),Batting!AP49-7,0)))</f>
        <v>0</v>
      </c>
      <c r="K45">
        <f>IF(AND(Batting!AS49&gt;=0,Batting!AT49="*"),Batting!AS49,IF(Batting!AS49="dnb",0,IF(AND(Batting!AS49&lt;&gt;"",Batting!AT49=""),Batting!AS49-7,0)))</f>
        <v>0</v>
      </c>
      <c r="L45">
        <f>IF(AND(Batting!AV49&gt;=0,Batting!AW49="*"),Batting!AV49,IF(Batting!AV49="dnb",0,IF(AND(Batting!AV49&lt;&gt;"",Batting!AW49=""),Batting!AV49-7,0)))</f>
        <v>0</v>
      </c>
      <c r="M45">
        <f>IF(AND(Batting!AY49&gt;=0,Batting!AZ49="*"),Batting!AY49,IF(Batting!AY49="dnb",0,IF(AND(Batting!AY49&lt;&gt;"",Batting!AZ49=""),Batting!AY49-7,0)))</f>
        <v>0</v>
      </c>
      <c r="N45">
        <f>IF(AND(Batting!BB49&gt;=0,Batting!BC49="*"),Batting!BB49,IF(Batting!BB49="dnb",0,IF(AND(Batting!BB49&lt;&gt;"",Batting!BC49=""),Batting!BB49-7,0)))</f>
        <v>0</v>
      </c>
      <c r="O45">
        <f>IF(AND(Batting!BE49&gt;=0,Batting!BF49="*"),Batting!BE49,IF(Batting!BE49="dnb",0,IF(AND(Batting!BE49&lt;&gt;"",Batting!BF49=""),Batting!BE49-7,0)))</f>
        <v>0</v>
      </c>
      <c r="P45">
        <f>IF(AND(Batting!BH49&gt;=0,Batting!BI49="*"),Batting!BH49,IF(Batting!BH49="dnb",0,IF(AND(Batting!BH49&lt;&gt;"",Batting!BI49=""),Batting!BH49-7,0)))</f>
        <v>0</v>
      </c>
      <c r="Q45">
        <f>IF(AND(Batting!BK49&gt;=0,Batting!BL49="*"),Batting!BK49,IF(Batting!BK49="dnb",0,IF(AND(Batting!BK49&lt;&gt;"",Batting!BL49=""),Batting!BK49-7,0)))</f>
        <v>-5</v>
      </c>
      <c r="R45">
        <f>IF(AND(Batting!BN49&gt;=0,Batting!BO49="*"),Batting!BN49,IF(Batting!BN49="dnb",0,IF(AND(Batting!BN49&lt;&gt;"",Batting!BO49=""),Batting!BN49-7,0)))</f>
        <v>0</v>
      </c>
      <c r="S45">
        <f>IF(AND(Batting!BQ49&gt;=0,Batting!BR49="*"),Batting!BQ49,IF(Batting!BQ49="dnb",0,IF(AND(Batting!BQ49&lt;&gt;"",Batting!BR49=""),Batting!BQ49-7,0)))</f>
        <v>0</v>
      </c>
      <c r="T45">
        <f>IF(AND(Batting!BT49&gt;=0,Batting!BU49="*"),Batting!BT49,IF(Batting!BT49="dnb",0,IF(AND(Batting!BT49&lt;&gt;"",Batting!BU49=""),Batting!BT49-7,0)))</f>
        <v>0</v>
      </c>
      <c r="U45">
        <f>IF(AND(Batting!BW49&gt;=0,Batting!BX49="*"),Batting!BW49,IF(Batting!BW49="dnb",0,IF(AND(Batting!BW49&lt;&gt;"",Batting!BX49=""),Batting!BW49-7,0)))</f>
        <v>0</v>
      </c>
      <c r="V45">
        <f>IF(AND(Batting!BZ49&gt;=0,Batting!CA49="*"),Batting!BZ49,IF(Batting!BZ49="dnb",0,IF(AND(Batting!BZ49&lt;&gt;"",Batting!CA49=""),Batting!BZ49-7,0)))</f>
        <v>0</v>
      </c>
      <c r="W45">
        <f>IF(AND(Batting!CC49&gt;=0,Batting!CD49="*"),Batting!CC49,IF(Batting!CC49="dnb",0,IF(AND(Batting!CC49&lt;&gt;"",Batting!CD49=""),Batting!CC49-7,0)))</f>
        <v>0</v>
      </c>
      <c r="X45">
        <f>IF(AND(Batting!CF49&gt;=0,Batting!CG49="*"),Batting!CF49,IF(Batting!CF49="dnb",0,IF(AND(Batting!CF49&lt;&gt;"",Batting!CG49=""),Batting!CF49-7,0)))</f>
        <v>0</v>
      </c>
      <c r="Y45">
        <f>IF(AND(Batting!CI49&gt;=0,Batting!CJ49="*"),Batting!CI49,IF(Batting!CI49="dnb",0,IF(AND(Batting!CI49&lt;&gt;"",Batting!CJ49=""),Batting!CI49-7,0)))</f>
        <v>0</v>
      </c>
      <c r="Z45">
        <f>IF(AND(Batting!CL49&gt;=0,Batting!CM49="*"),Batting!CL49,IF(Batting!CL49="dnb",0,IF(AND(Batting!CL49&lt;&gt;"",Batting!CM49=""),Batting!CL49-7,0)))</f>
        <v>0</v>
      </c>
      <c r="AA45">
        <f>IF(AND(Batting!CO49&gt;=0,Batting!CP49="*"),Batting!CO49,IF(Batting!CO49="dnb",0,IF(AND(Batting!CO49&lt;&gt;"",Batting!CP49=""),Batting!CO49-7,0)))</f>
        <v>0</v>
      </c>
      <c r="AB45">
        <f t="shared" si="0"/>
        <v>-5</v>
      </c>
      <c r="AC45">
        <f>VLOOKUP($A45,'Club Champion'!$C$4:$AB$51,26,FALSE)-AB45</f>
        <v>0</v>
      </c>
    </row>
    <row r="46" spans="1:29" x14ac:dyDescent="0.2">
      <c r="A46" t="str">
        <f>Batting!B50</f>
        <v>PAUL, Canyon</v>
      </c>
      <c r="B46">
        <f>IF(AND(Batting!R50&gt;=0,Batting!S50="*"),Batting!R50,IF(Batting!R50="dnb",0,IF(AND(Batting!R50&lt;&gt;"",Batting!S50=""),Batting!R50-7,0)))</f>
        <v>-4</v>
      </c>
      <c r="C46">
        <f>IF(AND(Batting!U50&gt;=0,Batting!V50="*"),Batting!U50,IF(Batting!U50="dnb",0,IF(AND(Batting!U50&lt;&gt;"",Batting!V50=""),Batting!U50-7,0)))</f>
        <v>0</v>
      </c>
      <c r="D46">
        <f>IF(AND(Batting!X50&gt;=0,Batting!Y50="*"),Batting!X50,IF(Batting!X50="dnb",0,IF(AND(Batting!X50&lt;&gt;"",Batting!Y50=""),Batting!X50-7,0)))</f>
        <v>-3</v>
      </c>
      <c r="E46">
        <f>IF(AND(Batting!AA50&gt;=0,Batting!AB50="*"),Batting!AA50,IF(Batting!AA50="dnb",0,IF(AND(Batting!AA50&lt;&gt;"",Batting!AB50=""),Batting!AA50-7,0)))</f>
        <v>0</v>
      </c>
      <c r="F46">
        <f>IF(AND(Batting!AD50&gt;=0,Batting!AE50="*"),Batting!AD50,IF(Batting!AD50="dnb",0,IF(AND(Batting!AD50&lt;&gt;"",Batting!AE50=""),Batting!AD50-7,0)))</f>
        <v>0</v>
      </c>
      <c r="G46">
        <f>IF(AND(Batting!AG50&gt;=0,Batting!AH50="*"),Batting!AG50,IF(Batting!AG50="dnb",0,IF(AND(Batting!AG50&lt;&gt;"",Batting!AH50=""),Batting!AG50-7,0)))</f>
        <v>0</v>
      </c>
      <c r="H46">
        <f>IF(AND(Batting!AJ50&gt;=0,Batting!AK50="*"),Batting!AJ50,IF(Batting!AJ50="dnb",0,IF(AND(Batting!AJ50&lt;&gt;"",Batting!AK50=""),Batting!AJ50-7,0)))</f>
        <v>0</v>
      </c>
      <c r="I46">
        <f>IF(AND(Batting!AM50&gt;=0,Batting!AN50="*"),Batting!AM50,IF(Batting!AM50="dnb",0,IF(AND(Batting!AM50&lt;&gt;"",Batting!AN50=""),Batting!AM50-7,0)))</f>
        <v>0</v>
      </c>
      <c r="J46">
        <f>IF(AND(Batting!AP50&gt;=0,Batting!AQ50="*"),Batting!AP50,IF(Batting!AP50="dnb",0,IF(AND(Batting!AP50&lt;&gt;"",Batting!AQ50=""),Batting!AP50-7,0)))</f>
        <v>0</v>
      </c>
      <c r="K46">
        <f>IF(AND(Batting!AS50&gt;=0,Batting!AT50="*"),Batting!AS50,IF(Batting!AS50="dnb",0,IF(AND(Batting!AS50&lt;&gt;"",Batting!AT50=""),Batting!AS50-7,0)))</f>
        <v>0</v>
      </c>
      <c r="L46">
        <f>IF(AND(Batting!AV50&gt;=0,Batting!AW50="*"),Batting!AV50,IF(Batting!AV50="dnb",0,IF(AND(Batting!AV50&lt;&gt;"",Batting!AW50=""),Batting!AV50-7,0)))</f>
        <v>0</v>
      </c>
      <c r="M46">
        <f>IF(AND(Batting!AY50&gt;=0,Batting!AZ50="*"),Batting!AY50,IF(Batting!AY50="dnb",0,IF(AND(Batting!AY50&lt;&gt;"",Batting!AZ50=""),Batting!AY50-7,0)))</f>
        <v>0</v>
      </c>
      <c r="N46">
        <f>IF(AND(Batting!BB50&gt;=0,Batting!BC50="*"),Batting!BB50,IF(Batting!BB50="dnb",0,IF(AND(Batting!BB50&lt;&gt;"",Batting!BC50=""),Batting!BB50-7,0)))</f>
        <v>0</v>
      </c>
      <c r="O46">
        <f>IF(AND(Batting!BE50&gt;=0,Batting!BF50="*"),Batting!BE50,IF(Batting!BE50="dnb",0,IF(AND(Batting!BE50&lt;&gt;"",Batting!BF50=""),Batting!BE50-7,0)))</f>
        <v>0</v>
      </c>
      <c r="P46">
        <f>IF(AND(Batting!BH50&gt;=0,Batting!BI50="*"),Batting!BH50,IF(Batting!BH50="dnb",0,IF(AND(Batting!BH50&lt;&gt;"",Batting!BI50=""),Batting!BH50-7,0)))</f>
        <v>0</v>
      </c>
      <c r="Q46">
        <f>IF(AND(Batting!BK50&gt;=0,Batting!BL50="*"),Batting!BK50,IF(Batting!BK50="dnb",0,IF(AND(Batting!BK50&lt;&gt;"",Batting!BL50=""),Batting!BK50-7,0)))</f>
        <v>0</v>
      </c>
      <c r="R46">
        <f>IF(AND(Batting!BN50&gt;=0,Batting!BO50="*"),Batting!BN50,IF(Batting!BN50="dnb",0,IF(AND(Batting!BN50&lt;&gt;"",Batting!BO50=""),Batting!BN50-7,0)))</f>
        <v>0</v>
      </c>
      <c r="S46">
        <f>IF(AND(Batting!BQ50&gt;=0,Batting!BR50="*"),Batting!BQ50,IF(Batting!BQ50="dnb",0,IF(AND(Batting!BQ50&lt;&gt;"",Batting!BR50=""),Batting!BQ50-7,0)))</f>
        <v>0</v>
      </c>
      <c r="T46">
        <f>IF(AND(Batting!BT50&gt;=0,Batting!BU50="*"),Batting!BT50,IF(Batting!BT50="dnb",0,IF(AND(Batting!BT50&lt;&gt;"",Batting!BU50=""),Batting!BT50-7,0)))</f>
        <v>0</v>
      </c>
      <c r="U46">
        <f>IF(AND(Batting!BW50&gt;=0,Batting!BX50="*"),Batting!BW50,IF(Batting!BW50="dnb",0,IF(AND(Batting!BW50&lt;&gt;"",Batting!BX50=""),Batting!BW50-7,0)))</f>
        <v>0</v>
      </c>
      <c r="V46">
        <f>IF(AND(Batting!BZ50&gt;=0,Batting!CA50="*"),Batting!BZ50,IF(Batting!BZ50="dnb",0,IF(AND(Batting!BZ50&lt;&gt;"",Batting!CA50=""),Batting!BZ50-7,0)))</f>
        <v>0</v>
      </c>
      <c r="W46">
        <f>IF(AND(Batting!CC50&gt;=0,Batting!CD50="*"),Batting!CC50,IF(Batting!CC50="dnb",0,IF(AND(Batting!CC50&lt;&gt;"",Batting!CD50=""),Batting!CC50-7,0)))</f>
        <v>0</v>
      </c>
      <c r="X46">
        <f>IF(AND(Batting!CF50&gt;=0,Batting!CG50="*"),Batting!CF50,IF(Batting!CF50="dnb",0,IF(AND(Batting!CF50&lt;&gt;"",Batting!CG50=""),Batting!CF50-7,0)))</f>
        <v>0</v>
      </c>
      <c r="Y46">
        <f>IF(AND(Batting!CI50&gt;=0,Batting!CJ50="*"),Batting!CI50,IF(Batting!CI50="dnb",0,IF(AND(Batting!CI50&lt;&gt;"",Batting!CJ50=""),Batting!CI50-7,0)))</f>
        <v>0</v>
      </c>
      <c r="Z46">
        <f>IF(AND(Batting!CL50&gt;=0,Batting!CM50="*"),Batting!CL50,IF(Batting!CL50="dnb",0,IF(AND(Batting!CL50&lt;&gt;"",Batting!CM50=""),Batting!CL50-7,0)))</f>
        <v>0</v>
      </c>
      <c r="AA46">
        <f>IF(AND(Batting!CO50&gt;=0,Batting!CP50="*"),Batting!CO50,IF(Batting!CO50="dnb",0,IF(AND(Batting!CO50&lt;&gt;"",Batting!CP50=""),Batting!CO50-7,0)))</f>
        <v>0</v>
      </c>
      <c r="AB46">
        <f t="shared" si="0"/>
        <v>-7</v>
      </c>
      <c r="AC46">
        <f>VLOOKUP($A46,'Club Champion'!$C$4:$AB$51,26,FALSE)-AB46</f>
        <v>0</v>
      </c>
    </row>
    <row r="47" spans="1:29" x14ac:dyDescent="0.2">
      <c r="A47" t="str">
        <f>Batting!B51</f>
        <v>HEALEY, Seth</v>
      </c>
      <c r="B47">
        <f>IF(AND(Batting!R51&gt;=0,Batting!S51="*"),Batting!R51,IF(Batting!R51="dnb",0,IF(AND(Batting!R51&lt;&gt;"",Batting!S51=""),Batting!R51-7,0)))</f>
        <v>0</v>
      </c>
      <c r="C47">
        <f>IF(AND(Batting!U51&gt;=0,Batting!V51="*"),Batting!U51,IF(Batting!U51="dnb",0,IF(AND(Batting!U51&lt;&gt;"",Batting!V51=""),Batting!U51-7,0)))</f>
        <v>0</v>
      </c>
      <c r="D47">
        <f>IF(AND(Batting!X51&gt;=0,Batting!Y51="*"),Batting!X51,IF(Batting!X51="dnb",0,IF(AND(Batting!X51&lt;&gt;"",Batting!Y51=""),Batting!X51-7,0)))</f>
        <v>0</v>
      </c>
      <c r="E47">
        <f>IF(AND(Batting!AA51&gt;=0,Batting!AB51="*"),Batting!AA51,IF(Batting!AA51="dnb",0,IF(AND(Batting!AA51&lt;&gt;"",Batting!AB51=""),Batting!AA51-7,0)))</f>
        <v>0</v>
      </c>
      <c r="F47">
        <f>IF(AND(Batting!AD51&gt;=0,Batting!AE51="*"),Batting!AD51,IF(Batting!AD51="dnb",0,IF(AND(Batting!AD51&lt;&gt;"",Batting!AE51=""),Batting!AD51-7,0)))</f>
        <v>0</v>
      </c>
      <c r="G47">
        <f>IF(AND(Batting!AG51&gt;=0,Batting!AH51="*"),Batting!AG51,IF(Batting!AG51="dnb",0,IF(AND(Batting!AG51&lt;&gt;"",Batting!AH51=""),Batting!AG51-7,0)))</f>
        <v>0</v>
      </c>
      <c r="H47">
        <f>IF(AND(Batting!AJ51&gt;=0,Batting!AK51="*"),Batting!AJ51,IF(Batting!AJ51="dnb",0,IF(AND(Batting!AJ51&lt;&gt;"",Batting!AK51=""),Batting!AJ51-7,0)))</f>
        <v>0</v>
      </c>
      <c r="I47">
        <f>IF(AND(Batting!AM51&gt;=0,Batting!AN51="*"),Batting!AM51,IF(Batting!AM51="dnb",0,IF(AND(Batting!AM51&lt;&gt;"",Batting!AN51=""),Batting!AM51-7,0)))</f>
        <v>-7</v>
      </c>
      <c r="J47">
        <f>IF(AND(Batting!AP51&gt;=0,Batting!AQ51="*"),Batting!AP51,IF(Batting!AP51="dnb",0,IF(AND(Batting!AP51&lt;&gt;"",Batting!AQ51=""),Batting!AP51-7,0)))</f>
        <v>0</v>
      </c>
      <c r="K47">
        <f>IF(AND(Batting!AS51&gt;=0,Batting!AT51="*"),Batting!AS51,IF(Batting!AS51="dnb",0,IF(AND(Batting!AS51&lt;&gt;"",Batting!AT51=""),Batting!AS51-7,0)))</f>
        <v>0</v>
      </c>
      <c r="L47">
        <f>IF(AND(Batting!AV51&gt;=0,Batting!AW51="*"),Batting!AV51,IF(Batting!AV51="dnb",0,IF(AND(Batting!AV51&lt;&gt;"",Batting!AW51=""),Batting!AV51-7,0)))</f>
        <v>0</v>
      </c>
      <c r="M47">
        <f>IF(AND(Batting!AY51&gt;=0,Batting!AZ51="*"),Batting!AY51,IF(Batting!AY51="dnb",0,IF(AND(Batting!AY51&lt;&gt;"",Batting!AZ51=""),Batting!AY51-7,0)))</f>
        <v>0</v>
      </c>
      <c r="N47">
        <f>IF(AND(Batting!BB51&gt;=0,Batting!BC51="*"),Batting!BB51,IF(Batting!BB51="dnb",0,IF(AND(Batting!BB51&lt;&gt;"",Batting!BC51=""),Batting!BB51-7,0)))</f>
        <v>0</v>
      </c>
      <c r="O47">
        <f>IF(AND(Batting!BE51&gt;=0,Batting!BF51="*"),Batting!BE51,IF(Batting!BE51="dnb",0,IF(AND(Batting!BE51&lt;&gt;"",Batting!BF51=""),Batting!BE51-7,0)))</f>
        <v>0</v>
      </c>
      <c r="P47">
        <f>IF(AND(Batting!BH51&gt;=0,Batting!BI51="*"),Batting!BH51,IF(Batting!BH51="dnb",0,IF(AND(Batting!BH51&lt;&gt;"",Batting!BI51=""),Batting!BH51-7,0)))</f>
        <v>0</v>
      </c>
      <c r="Q47">
        <f>IF(AND(Batting!BK51&gt;=0,Batting!BL51="*"),Batting!BK51,IF(Batting!BK51="dnb",0,IF(AND(Batting!BK51&lt;&gt;"",Batting!BL51=""),Batting!BK51-7,0)))</f>
        <v>0</v>
      </c>
      <c r="R47">
        <f>IF(AND(Batting!BN51&gt;=0,Batting!BO51="*"),Batting!BN51,IF(Batting!BN51="dnb",0,IF(AND(Batting!BN51&lt;&gt;"",Batting!BO51=""),Batting!BN51-7,0)))</f>
        <v>0</v>
      </c>
      <c r="S47">
        <f>IF(AND(Batting!BQ51&gt;=0,Batting!BR51="*"),Batting!BQ51,IF(Batting!BQ51="dnb",0,IF(AND(Batting!BQ51&lt;&gt;"",Batting!BR51=""),Batting!BQ51-7,0)))</f>
        <v>0</v>
      </c>
      <c r="T47">
        <f>IF(AND(Batting!BT51&gt;=0,Batting!BU51="*"),Batting!BT51,IF(Batting!BT51="dnb",0,IF(AND(Batting!BT51&lt;&gt;"",Batting!BU51=""),Batting!BT51-7,0)))</f>
        <v>0</v>
      </c>
      <c r="U47">
        <f>IF(AND(Batting!BW51&gt;=0,Batting!BX51="*"),Batting!BW51,IF(Batting!BW51="dnb",0,IF(AND(Batting!BW51&lt;&gt;"",Batting!BX51=""),Batting!BW51-7,0)))</f>
        <v>0</v>
      </c>
      <c r="V47">
        <f>IF(AND(Batting!BZ51&gt;=0,Batting!CA51="*"),Batting!BZ51,IF(Batting!BZ51="dnb",0,IF(AND(Batting!BZ51&lt;&gt;"",Batting!CA51=""),Batting!BZ51-7,0)))</f>
        <v>0</v>
      </c>
      <c r="W47">
        <f>IF(AND(Batting!CC51&gt;=0,Batting!CD51="*"),Batting!CC51,IF(Batting!CC51="dnb",0,IF(AND(Batting!CC51&lt;&gt;"",Batting!CD51=""),Batting!CC51-7,0)))</f>
        <v>0</v>
      </c>
      <c r="X47">
        <f>IF(AND(Batting!CF51&gt;=0,Batting!CG51="*"),Batting!CF51,IF(Batting!CF51="dnb",0,IF(AND(Batting!CF51&lt;&gt;"",Batting!CG51=""),Batting!CF51-7,0)))</f>
        <v>0</v>
      </c>
      <c r="Y47">
        <f>IF(AND(Batting!CI51&gt;=0,Batting!CJ51="*"),Batting!CI51,IF(Batting!CI51="dnb",0,IF(AND(Batting!CI51&lt;&gt;"",Batting!CJ51=""),Batting!CI51-7,0)))</f>
        <v>0</v>
      </c>
      <c r="Z47">
        <f>IF(AND(Batting!CL51&gt;=0,Batting!CM51="*"),Batting!CL51,IF(Batting!CL51="dnb",0,IF(AND(Batting!CL51&lt;&gt;"",Batting!CM51=""),Batting!CL51-7,0)))</f>
        <v>0</v>
      </c>
      <c r="AA47">
        <f>IF(AND(Batting!CO51&gt;=0,Batting!CP51="*"),Batting!CO51,IF(Batting!CO51="dnb",0,IF(AND(Batting!CO51&lt;&gt;"",Batting!CP51=""),Batting!CO51-7,0)))</f>
        <v>0</v>
      </c>
      <c r="AB47">
        <f t="shared" si="0"/>
        <v>-7</v>
      </c>
      <c r="AC47">
        <f>VLOOKUP($A47,'Club Champion'!$C$4:$AB$51,26,FALSE)-AB47</f>
        <v>0</v>
      </c>
    </row>
    <row r="48" spans="1:29" x14ac:dyDescent="0.2">
      <c r="A48" t="str">
        <f>Batting!B52</f>
        <v>TORR, Jake</v>
      </c>
      <c r="B48">
        <f>IF(AND(Batting!R52&gt;=0,Batting!S52="*"),Batting!R52,IF(Batting!R52="dnb",0,IF(AND(Batting!R52&lt;&gt;"",Batting!S52=""),Batting!R52-7,0)))</f>
        <v>-7</v>
      </c>
      <c r="C48">
        <f>IF(AND(Batting!U52&gt;=0,Batting!V52="*"),Batting!U52,IF(Batting!U52="dnb",0,IF(AND(Batting!U52&lt;&gt;"",Batting!V52=""),Batting!U52-7,0)))</f>
        <v>0</v>
      </c>
      <c r="D48">
        <f>IF(AND(Batting!X52&gt;=0,Batting!Y52="*"),Batting!X52,IF(Batting!X52="dnb",0,IF(AND(Batting!X52&lt;&gt;"",Batting!Y52=""),Batting!X52-7,0)))</f>
        <v>0</v>
      </c>
      <c r="E48">
        <f>IF(AND(Batting!AA52&gt;=0,Batting!AB52="*"),Batting!AA52,IF(Batting!AA52="dnb",0,IF(AND(Batting!AA52&lt;&gt;"",Batting!AB52=""),Batting!AA52-7,0)))</f>
        <v>0</v>
      </c>
      <c r="F48">
        <f>IF(AND(Batting!AD52&gt;=0,Batting!AE52="*"),Batting!AD52,IF(Batting!AD52="dnb",0,IF(AND(Batting!AD52&lt;&gt;"",Batting!AE52=""),Batting!AD52-7,0)))</f>
        <v>0</v>
      </c>
      <c r="G48">
        <f>IF(AND(Batting!AG52&gt;=0,Batting!AH52="*"),Batting!AG52,IF(Batting!AG52="dnb",0,IF(AND(Batting!AG52&lt;&gt;"",Batting!AH52=""),Batting!AG52-7,0)))</f>
        <v>0</v>
      </c>
      <c r="H48">
        <f>IF(AND(Batting!AJ52&gt;=0,Batting!AK52="*"),Batting!AJ52,IF(Batting!AJ52="dnb",0,IF(AND(Batting!AJ52&lt;&gt;"",Batting!AK52=""),Batting!AJ52-7,0)))</f>
        <v>0</v>
      </c>
      <c r="I48">
        <f>IF(AND(Batting!AM52&gt;=0,Batting!AN52="*"),Batting!AM52,IF(Batting!AM52="dnb",0,IF(AND(Batting!AM52&lt;&gt;"",Batting!AN52=""),Batting!AM52-7,0)))</f>
        <v>0</v>
      </c>
      <c r="J48">
        <f>IF(AND(Batting!AP52&gt;=0,Batting!AQ52="*"),Batting!AP52,IF(Batting!AP52="dnb",0,IF(AND(Batting!AP52&lt;&gt;"",Batting!AQ52=""),Batting!AP52-7,0)))</f>
        <v>0</v>
      </c>
      <c r="K48">
        <f>IF(AND(Batting!AS52&gt;=0,Batting!AT52="*"),Batting!AS52,IF(Batting!AS52="dnb",0,IF(AND(Batting!AS52&lt;&gt;"",Batting!AT52=""),Batting!AS52-7,0)))</f>
        <v>0</v>
      </c>
      <c r="L48">
        <f>IF(AND(Batting!AV52&gt;=0,Batting!AW52="*"),Batting!AV52,IF(Batting!AV52="dnb",0,IF(AND(Batting!AV52&lt;&gt;"",Batting!AW52=""),Batting!AV52-7,0)))</f>
        <v>0</v>
      </c>
      <c r="M48">
        <f>IF(AND(Batting!AY52&gt;=0,Batting!AZ52="*"),Batting!AY52,IF(Batting!AY52="dnb",0,IF(AND(Batting!AY52&lt;&gt;"",Batting!AZ52=""),Batting!AY52-7,0)))</f>
        <v>0</v>
      </c>
      <c r="N48">
        <f>IF(AND(Batting!BB52&gt;=0,Batting!BC52="*"),Batting!BB52,IF(Batting!BB52="dnb",0,IF(AND(Batting!BB52&lt;&gt;"",Batting!BC52=""),Batting!BB52-7,0)))</f>
        <v>0</v>
      </c>
      <c r="O48">
        <f>IF(AND(Batting!BE52&gt;=0,Batting!BF52="*"),Batting!BE52,IF(Batting!BE52="dnb",0,IF(AND(Batting!BE52&lt;&gt;"",Batting!BF52=""),Batting!BE52-7,0)))</f>
        <v>0</v>
      </c>
      <c r="P48">
        <f>IF(AND(Batting!BH52&gt;=0,Batting!BI52="*"),Batting!BH52,IF(Batting!BH52="dnb",0,IF(AND(Batting!BH52&lt;&gt;"",Batting!BI52=""),Batting!BH52-7,0)))</f>
        <v>0</v>
      </c>
      <c r="Q48">
        <f>IF(AND(Batting!BK52&gt;=0,Batting!BL52="*"),Batting!BK52,IF(Batting!BK52="dnb",0,IF(AND(Batting!BK52&lt;&gt;"",Batting!BL52=""),Batting!BK52-7,0)))</f>
        <v>0</v>
      </c>
      <c r="R48">
        <f>IF(AND(Batting!BN52&gt;=0,Batting!BO52="*"),Batting!BN52,IF(Batting!BN52="dnb",0,IF(AND(Batting!BN52&lt;&gt;"",Batting!BO52=""),Batting!BN52-7,0)))</f>
        <v>0</v>
      </c>
      <c r="S48">
        <f>IF(AND(Batting!BQ52&gt;=0,Batting!BR52="*"),Batting!BQ52,IF(Batting!BQ52="dnb",0,IF(AND(Batting!BQ52&lt;&gt;"",Batting!BR52=""),Batting!BQ52-7,0)))</f>
        <v>0</v>
      </c>
      <c r="T48">
        <f>IF(AND(Batting!BT52&gt;=0,Batting!BU52="*"),Batting!BT52,IF(Batting!BT52="dnb",0,IF(AND(Batting!BT52&lt;&gt;"",Batting!BU52=""),Batting!BT52-7,0)))</f>
        <v>0</v>
      </c>
      <c r="U48">
        <f>IF(AND(Batting!BW52&gt;=0,Batting!BX52="*"),Batting!BW52,IF(Batting!BW52="dnb",0,IF(AND(Batting!BW52&lt;&gt;"",Batting!BX52=""),Batting!BW52-7,0)))</f>
        <v>0</v>
      </c>
      <c r="V48">
        <f>IF(AND(Batting!BZ52&gt;=0,Batting!CA52="*"),Batting!BZ52,IF(Batting!BZ52="dnb",0,IF(AND(Batting!BZ52&lt;&gt;"",Batting!CA52=""),Batting!BZ52-7,0)))</f>
        <v>0</v>
      </c>
      <c r="W48">
        <f>IF(AND(Batting!CC52&gt;=0,Batting!CD52="*"),Batting!CC52,IF(Batting!CC52="dnb",0,IF(AND(Batting!CC52&lt;&gt;"",Batting!CD52=""),Batting!CC52-7,0)))</f>
        <v>0</v>
      </c>
      <c r="X48">
        <f>IF(AND(Batting!CF52&gt;=0,Batting!CG52="*"),Batting!CF52,IF(Batting!CF52="dnb",0,IF(AND(Batting!CF52&lt;&gt;"",Batting!CG52=""),Batting!CF52-7,0)))</f>
        <v>0</v>
      </c>
      <c r="Y48">
        <f>IF(AND(Batting!CI52&gt;=0,Batting!CJ52="*"),Batting!CI52,IF(Batting!CI52="dnb",0,IF(AND(Batting!CI52&lt;&gt;"",Batting!CJ52=""),Batting!CI52-7,0)))</f>
        <v>0</v>
      </c>
      <c r="Z48">
        <f>IF(AND(Batting!CL52&gt;=0,Batting!CM52="*"),Batting!CL52,IF(Batting!CL52="dnb",0,IF(AND(Batting!CL52&lt;&gt;"",Batting!CM52=""),Batting!CL52-7,0)))</f>
        <v>0</v>
      </c>
      <c r="AA48">
        <f>IF(AND(Batting!CO52&gt;=0,Batting!CP52="*"),Batting!CO52,IF(Batting!CO52="dnb",0,IF(AND(Batting!CO52&lt;&gt;"",Batting!CP52=""),Batting!CO52-7,0)))</f>
        <v>0</v>
      </c>
      <c r="AB48">
        <f t="shared" si="0"/>
        <v>-7</v>
      </c>
      <c r="AC48">
        <f>VLOOKUP($A48,'Club Champion'!$C$4:$AB$51,26,FALSE)-AB48</f>
        <v>0</v>
      </c>
    </row>
    <row r="49" spans="1:29" x14ac:dyDescent="0.2">
      <c r="A49" t="str">
        <f>Batting!B53</f>
        <v>CULLEN, Andrew</v>
      </c>
      <c r="B49">
        <f>IF(AND(Batting!R53&gt;=0,Batting!S53="*"),Batting!R53,IF(Batting!R53="dnb",0,IF(AND(Batting!R53&lt;&gt;"",Batting!S53=""),Batting!R53-7,0)))</f>
        <v>0</v>
      </c>
      <c r="C49">
        <f>IF(AND(Batting!U53&gt;=0,Batting!V53="*"),Batting!U53,IF(Batting!U53="dnb",0,IF(AND(Batting!U53&lt;&gt;"",Batting!V53=""),Batting!U53-7,0)))</f>
        <v>0</v>
      </c>
      <c r="D49">
        <f>IF(AND(Batting!X53&gt;=0,Batting!Y53="*"),Batting!X53,IF(Batting!X53="dnb",0,IF(AND(Batting!X53&lt;&gt;"",Batting!Y53=""),Batting!X53-7,0)))</f>
        <v>0</v>
      </c>
      <c r="E49">
        <f>IF(AND(Batting!AA53&gt;=0,Batting!AB53="*"),Batting!AA53,IF(Batting!AA53="dnb",0,IF(AND(Batting!AA53&lt;&gt;"",Batting!AB53=""),Batting!AA53-7,0)))</f>
        <v>0</v>
      </c>
      <c r="F49">
        <f>IF(AND(Batting!AD53&gt;=0,Batting!AE53="*"),Batting!AD53,IF(Batting!AD53="dnb",0,IF(AND(Batting!AD53&lt;&gt;"",Batting!AE53=""),Batting!AD53-7,0)))</f>
        <v>0</v>
      </c>
      <c r="G49">
        <f>IF(AND(Batting!AG53&gt;=0,Batting!AH53="*"),Batting!AG53,IF(Batting!AG53="dnb",0,IF(AND(Batting!AG53&lt;&gt;"",Batting!AH53=""),Batting!AG53-7,0)))</f>
        <v>0</v>
      </c>
      <c r="H49">
        <f>IF(AND(Batting!AJ53&gt;=0,Batting!AK53="*"),Batting!AJ53,IF(Batting!AJ53="dnb",0,IF(AND(Batting!AJ53&lt;&gt;"",Batting!AK53=""),Batting!AJ53-7,0)))</f>
        <v>0</v>
      </c>
      <c r="I49">
        <f>IF(AND(Batting!AM53&gt;=0,Batting!AN53="*"),Batting!AM53,IF(Batting!AM53="dnb",0,IF(AND(Batting!AM53&lt;&gt;"",Batting!AN53=""),Batting!AM53-7,0)))</f>
        <v>-6</v>
      </c>
      <c r="J49">
        <f>IF(AND(Batting!AP53&gt;=0,Batting!AQ53="*"),Batting!AP53,IF(Batting!AP53="dnb",0,IF(AND(Batting!AP53&lt;&gt;"",Batting!AQ53=""),Batting!AP53-7,0)))</f>
        <v>0</v>
      </c>
      <c r="K49">
        <f>IF(AND(Batting!AS53&gt;=0,Batting!AT53="*"),Batting!AS53,IF(Batting!AS53="dnb",0,IF(AND(Batting!AS53&lt;&gt;"",Batting!AT53=""),Batting!AS53-7,0)))</f>
        <v>0</v>
      </c>
      <c r="L49">
        <f>IF(AND(Batting!AV53&gt;=0,Batting!AW53="*"),Batting!AV53,IF(Batting!AV53="dnb",0,IF(AND(Batting!AV53&lt;&gt;"",Batting!AW53=""),Batting!AV53-7,0)))</f>
        <v>0</v>
      </c>
      <c r="M49">
        <f>IF(AND(Batting!AY53&gt;=0,Batting!AZ53="*"),Batting!AY53,IF(Batting!AY53="dnb",0,IF(AND(Batting!AY53&lt;&gt;"",Batting!AZ53=""),Batting!AY53-7,0)))</f>
        <v>0</v>
      </c>
      <c r="N49">
        <f>IF(AND(Batting!BB53&gt;=0,Batting!BC53="*"),Batting!BB53,IF(Batting!BB53="dnb",0,IF(AND(Batting!BB53&lt;&gt;"",Batting!BC53=""),Batting!BB53-7,0)))</f>
        <v>0</v>
      </c>
      <c r="O49">
        <f>IF(AND(Batting!BE53&gt;=0,Batting!BF53="*"),Batting!BE53,IF(Batting!BE53="dnb",0,IF(AND(Batting!BE53&lt;&gt;"",Batting!BF53=""),Batting!BE53-7,0)))</f>
        <v>0</v>
      </c>
      <c r="P49">
        <f>IF(AND(Batting!BH53&gt;=0,Batting!BI53="*"),Batting!BH53,IF(Batting!BH53="dnb",0,IF(AND(Batting!BH53&lt;&gt;"",Batting!BI53=""),Batting!BH53-7,0)))</f>
        <v>0</v>
      </c>
      <c r="Q49">
        <f>IF(AND(Batting!BK53&gt;=0,Batting!BL53="*"),Batting!BK53,IF(Batting!BK53="dnb",0,IF(AND(Batting!BK53&lt;&gt;"",Batting!BL53=""),Batting!BK53-7,0)))</f>
        <v>0</v>
      </c>
      <c r="R49">
        <f>IF(AND(Batting!BN53&gt;=0,Batting!BO53="*"),Batting!BN53,IF(Batting!BN53="dnb",0,IF(AND(Batting!BN53&lt;&gt;"",Batting!BO53=""),Batting!BN53-7,0)))</f>
        <v>0</v>
      </c>
      <c r="S49">
        <f>IF(AND(Batting!BQ53&gt;=0,Batting!BR53="*"),Batting!BQ53,IF(Batting!BQ53="dnb",0,IF(AND(Batting!BQ53&lt;&gt;"",Batting!BR53=""),Batting!BQ53-7,0)))</f>
        <v>0</v>
      </c>
      <c r="T49">
        <f>IF(AND(Batting!BT53&gt;=0,Batting!BU53="*"),Batting!BT53,IF(Batting!BT53="dnb",0,IF(AND(Batting!BT53&lt;&gt;"",Batting!BU53=""),Batting!BT53-7,0)))</f>
        <v>0</v>
      </c>
      <c r="U49">
        <f>IF(AND(Batting!BW53&gt;=0,Batting!BX53="*"),Batting!BW53,IF(Batting!BW53="dnb",0,IF(AND(Batting!BW53&lt;&gt;"",Batting!BX53=""),Batting!BW53-7,0)))</f>
        <v>0</v>
      </c>
      <c r="V49">
        <f>IF(AND(Batting!BZ53&gt;=0,Batting!CA53="*"),Batting!BZ53,IF(Batting!BZ53="dnb",0,IF(AND(Batting!BZ53&lt;&gt;"",Batting!CA53=""),Batting!BZ53-7,0)))</f>
        <v>0</v>
      </c>
      <c r="W49">
        <f>IF(AND(Batting!CC53&gt;=0,Batting!CD53="*"),Batting!CC53,IF(Batting!CC53="dnb",0,IF(AND(Batting!CC53&lt;&gt;"",Batting!CD53=""),Batting!CC53-7,0)))</f>
        <v>0</v>
      </c>
      <c r="X49">
        <f>IF(AND(Batting!CF53&gt;=0,Batting!CG53="*"),Batting!CF53,IF(Batting!CF53="dnb",0,IF(AND(Batting!CF53&lt;&gt;"",Batting!CG53=""),Batting!CF53-7,0)))</f>
        <v>-3</v>
      </c>
      <c r="Y49">
        <f>IF(AND(Batting!CI53&gt;=0,Batting!CJ53="*"),Batting!CI53,IF(Batting!CI53="dnb",0,IF(AND(Batting!CI53&lt;&gt;"",Batting!CJ53=""),Batting!CI53-7,0)))</f>
        <v>0</v>
      </c>
      <c r="Z49">
        <f>IF(AND(Batting!CL53&gt;=0,Batting!CM53="*"),Batting!CL53,IF(Batting!CL53="dnb",0,IF(AND(Batting!CL53&lt;&gt;"",Batting!CM53=""),Batting!CL53-7,0)))</f>
        <v>0</v>
      </c>
      <c r="AA49">
        <f>IF(AND(Batting!CO53&gt;=0,Batting!CP53="*"),Batting!CO53,IF(Batting!CO53="dnb",0,IF(AND(Batting!CO53&lt;&gt;"",Batting!CP53=""),Batting!CO53-7,0)))</f>
        <v>0</v>
      </c>
      <c r="AB49">
        <f t="shared" ref="AB49:AB53" si="1">SUM(B49:AA49)</f>
        <v>-9</v>
      </c>
      <c r="AC49">
        <f>VLOOKUP($A49,'Club Champion'!$C$4:$AB$51,26,FALSE)-AB49</f>
        <v>0</v>
      </c>
    </row>
    <row r="50" spans="1:29" x14ac:dyDescent="0.2">
      <c r="A50" t="str">
        <f>Batting!B54</f>
        <v>THACKER, Jai</v>
      </c>
      <c r="B50">
        <f>IF(AND(Batting!R54&gt;=0,Batting!S54="*"),Batting!R54,IF(Batting!R54="dnb",0,IF(AND(Batting!R54&lt;&gt;"",Batting!S54=""),Batting!R54-7,0)))</f>
        <v>0</v>
      </c>
      <c r="C50">
        <f>IF(AND(Batting!U54&gt;=0,Batting!V54="*"),Batting!U54,IF(Batting!U54="dnb",0,IF(AND(Batting!U54&lt;&gt;"",Batting!V54=""),Batting!U54-7,0)))</f>
        <v>0</v>
      </c>
      <c r="D50">
        <f>IF(AND(Batting!X54&gt;=0,Batting!Y54="*"),Batting!X54,IF(Batting!X54="dnb",0,IF(AND(Batting!X54&lt;&gt;"",Batting!Y54=""),Batting!X54-7,0)))</f>
        <v>0</v>
      </c>
      <c r="E50">
        <f>IF(AND(Batting!AA54&gt;=0,Batting!AB54="*"),Batting!AA54,IF(Batting!AA54="dnb",0,IF(AND(Batting!AA54&lt;&gt;"",Batting!AB54=""),Batting!AA54-7,0)))</f>
        <v>0</v>
      </c>
      <c r="F50">
        <f>IF(AND(Batting!AD54&gt;=0,Batting!AE54="*"),Batting!AD54,IF(Batting!AD54="dnb",0,IF(AND(Batting!AD54&lt;&gt;"",Batting!AE54=""),Batting!AD54-7,0)))</f>
        <v>-3</v>
      </c>
      <c r="G50">
        <f>IF(AND(Batting!AG54&gt;=0,Batting!AH54="*"),Batting!AG54,IF(Batting!AG54="dnb",0,IF(AND(Batting!AG54&lt;&gt;"",Batting!AH54=""),Batting!AG54-7,0)))</f>
        <v>0</v>
      </c>
      <c r="H50">
        <f>IF(AND(Batting!AJ54&gt;=0,Batting!AK54="*"),Batting!AJ54,IF(Batting!AJ54="dnb",0,IF(AND(Batting!AJ54&lt;&gt;"",Batting!AK54=""),Batting!AJ54-7,0)))</f>
        <v>0</v>
      </c>
      <c r="I50">
        <f>IF(AND(Batting!AM54&gt;=0,Batting!AN54="*"),Batting!AM54,IF(Batting!AM54="dnb",0,IF(AND(Batting!AM54&lt;&gt;"",Batting!AN54=""),Batting!AM54-7,0)))</f>
        <v>0</v>
      </c>
      <c r="J50">
        <f>IF(AND(Batting!AP54&gt;=0,Batting!AQ54="*"),Batting!AP54,IF(Batting!AP54="dnb",0,IF(AND(Batting!AP54&lt;&gt;"",Batting!AQ54=""),Batting!AP54-7,0)))</f>
        <v>0</v>
      </c>
      <c r="K50">
        <f>IF(AND(Batting!AS54&gt;=0,Batting!AT54="*"),Batting!AS54,IF(Batting!AS54="dnb",0,IF(AND(Batting!AS54&lt;&gt;"",Batting!AT54=""),Batting!AS54-7,0)))</f>
        <v>-7</v>
      </c>
      <c r="L50">
        <f>IF(AND(Batting!AV54&gt;=0,Batting!AW54="*"),Batting!AV54,IF(Batting!AV54="dnb",0,IF(AND(Batting!AV54&lt;&gt;"",Batting!AW54=""),Batting!AV54-7,0)))</f>
        <v>0</v>
      </c>
      <c r="M50">
        <f>IF(AND(Batting!AY54&gt;=0,Batting!AZ54="*"),Batting!AY54,IF(Batting!AY54="dnb",0,IF(AND(Batting!AY54&lt;&gt;"",Batting!AZ54=""),Batting!AY54-7,0)))</f>
        <v>0</v>
      </c>
      <c r="N50">
        <f>IF(AND(Batting!BB54&gt;=0,Batting!BC54="*"),Batting!BB54,IF(Batting!BB54="dnb",0,IF(AND(Batting!BB54&lt;&gt;"",Batting!BC54=""),Batting!BB54-7,0)))</f>
        <v>0</v>
      </c>
      <c r="O50">
        <f>IF(AND(Batting!BE54&gt;=0,Batting!BF54="*"),Batting!BE54,IF(Batting!BE54="dnb",0,IF(AND(Batting!BE54&lt;&gt;"",Batting!BF54=""),Batting!BE54-7,0)))</f>
        <v>0</v>
      </c>
      <c r="P50">
        <f>IF(AND(Batting!BH54&gt;=0,Batting!BI54="*"),Batting!BH54,IF(Batting!BH54="dnb",0,IF(AND(Batting!BH54&lt;&gt;"",Batting!BI54=""),Batting!BH54-7,0)))</f>
        <v>0</v>
      </c>
      <c r="Q50">
        <f>IF(AND(Batting!BK54&gt;=0,Batting!BL54="*"),Batting!BK54,IF(Batting!BK54="dnb",0,IF(AND(Batting!BK54&lt;&gt;"",Batting!BL54=""),Batting!BK54-7,0)))</f>
        <v>0</v>
      </c>
      <c r="R50">
        <f>IF(AND(Batting!BN54&gt;=0,Batting!BO54="*"),Batting!BN54,IF(Batting!BN54="dnb",0,IF(AND(Batting!BN54&lt;&gt;"",Batting!BO54=""),Batting!BN54-7,0)))</f>
        <v>0</v>
      </c>
      <c r="S50">
        <f>IF(AND(Batting!BQ54&gt;=0,Batting!BR54="*"),Batting!BQ54,IF(Batting!BQ54="dnb",0,IF(AND(Batting!BQ54&lt;&gt;"",Batting!BR54=""),Batting!BQ54-7,0)))</f>
        <v>0</v>
      </c>
      <c r="T50">
        <f>IF(AND(Batting!BT54&gt;=0,Batting!BU54="*"),Batting!BT54,IF(Batting!BT54="dnb",0,IF(AND(Batting!BT54&lt;&gt;"",Batting!BU54=""),Batting!BT54-7,0)))</f>
        <v>0</v>
      </c>
      <c r="U50">
        <f>IF(AND(Batting!BW54&gt;=0,Batting!BX54="*"),Batting!BW54,IF(Batting!BW54="dnb",0,IF(AND(Batting!BW54&lt;&gt;"",Batting!BX54=""),Batting!BW54-7,0)))</f>
        <v>0</v>
      </c>
      <c r="V50">
        <f>IF(AND(Batting!BZ54&gt;=0,Batting!CA54="*"),Batting!BZ54,IF(Batting!BZ54="dnb",0,IF(AND(Batting!BZ54&lt;&gt;"",Batting!CA54=""),Batting!BZ54-7,0)))</f>
        <v>0</v>
      </c>
      <c r="W50">
        <f>IF(AND(Batting!CC54&gt;=0,Batting!CD54="*"),Batting!CC54,IF(Batting!CC54="dnb",0,IF(AND(Batting!CC54&lt;&gt;"",Batting!CD54=""),Batting!CC54-7,0)))</f>
        <v>0</v>
      </c>
      <c r="X50">
        <f>IF(AND(Batting!CF54&gt;=0,Batting!CG54="*"),Batting!CF54,IF(Batting!CF54="dnb",0,IF(AND(Batting!CF54&lt;&gt;"",Batting!CG54=""),Batting!CF54-7,0)))</f>
        <v>0</v>
      </c>
      <c r="Y50">
        <f>IF(AND(Batting!CI54&gt;=0,Batting!CJ54="*"),Batting!CI54,IF(Batting!CI54="dnb",0,IF(AND(Batting!CI54&lt;&gt;"",Batting!CJ54=""),Batting!CI54-7,0)))</f>
        <v>0</v>
      </c>
      <c r="Z50">
        <f>IF(AND(Batting!CL54&gt;=0,Batting!CM54="*"),Batting!CL54,IF(Batting!CL54="dnb",0,IF(AND(Batting!CL54&lt;&gt;"",Batting!CM54=""),Batting!CL54-7,0)))</f>
        <v>0</v>
      </c>
      <c r="AA50">
        <f>IF(AND(Batting!CO54&gt;=0,Batting!CP54="*"),Batting!CO54,IF(Batting!CO54="dnb",0,IF(AND(Batting!CO54&lt;&gt;"",Batting!CP54=""),Batting!CO54-7,0)))</f>
        <v>0</v>
      </c>
      <c r="AB50">
        <f t="shared" si="1"/>
        <v>-10</v>
      </c>
      <c r="AC50">
        <f>VLOOKUP($A50,'Club Champion'!$C$4:$AB$51,26,FALSE)-AB50</f>
        <v>0</v>
      </c>
    </row>
    <row r="51" spans="1:29" x14ac:dyDescent="0.2">
      <c r="A51" t="str">
        <f>Batting!B55</f>
        <v>GILLIAN, Kahuna</v>
      </c>
      <c r="B51">
        <f>IF(AND(Batting!R55&gt;=0,Batting!S55="*"),Batting!R55,IF(Batting!R55="dnb",0,IF(AND(Batting!R55&lt;&gt;"",Batting!S55=""),Batting!R55-7,0)))</f>
        <v>0</v>
      </c>
      <c r="C51">
        <f>IF(AND(Batting!U55&gt;=0,Batting!V55="*"),Batting!U55,IF(Batting!U55="dnb",0,IF(AND(Batting!U55&lt;&gt;"",Batting!V55=""),Batting!U55-7,0)))</f>
        <v>1</v>
      </c>
      <c r="D51">
        <f>IF(AND(Batting!X55&gt;=0,Batting!Y55="*"),Batting!X55,IF(Batting!X55="dnb",0,IF(AND(Batting!X55&lt;&gt;"",Batting!Y55=""),Batting!X55-7,0)))</f>
        <v>0</v>
      </c>
      <c r="E51">
        <f>IF(AND(Batting!AA55&gt;=0,Batting!AB55="*"),Batting!AA55,IF(Batting!AA55="dnb",0,IF(AND(Batting!AA55&lt;&gt;"",Batting!AB55=""),Batting!AA55-7,0)))</f>
        <v>0</v>
      </c>
      <c r="F51">
        <f>IF(AND(Batting!AD55&gt;=0,Batting!AE55="*"),Batting!AD55,IF(Batting!AD55="dnb",0,IF(AND(Batting!AD55&lt;&gt;"",Batting!AE55=""),Batting!AD55-7,0)))</f>
        <v>0</v>
      </c>
      <c r="G51">
        <f>IF(AND(Batting!AG55&gt;=0,Batting!AH55="*"),Batting!AG55,IF(Batting!AG55="dnb",0,IF(AND(Batting!AG55&lt;&gt;"",Batting!AH55=""),Batting!AG55-7,0)))</f>
        <v>0</v>
      </c>
      <c r="H51">
        <f>IF(AND(Batting!AJ55&gt;=0,Batting!AK55="*"),Batting!AJ55,IF(Batting!AJ55="dnb",0,IF(AND(Batting!AJ55&lt;&gt;"",Batting!AK55=""),Batting!AJ55-7,0)))</f>
        <v>0</v>
      </c>
      <c r="I51">
        <f>IF(AND(Batting!AM55&gt;=0,Batting!AN55="*"),Batting!AM55,IF(Batting!AM55="dnb",0,IF(AND(Batting!AM55&lt;&gt;"",Batting!AN55=""),Batting!AM55-7,0)))</f>
        <v>0</v>
      </c>
      <c r="J51">
        <f>IF(AND(Batting!AP55&gt;=0,Batting!AQ55="*"),Batting!AP55,IF(Batting!AP55="dnb",0,IF(AND(Batting!AP55&lt;&gt;"",Batting!AQ55=""),Batting!AP55-7,0)))</f>
        <v>0</v>
      </c>
      <c r="K51">
        <f>IF(AND(Batting!AS55&gt;=0,Batting!AT55="*"),Batting!AS55,IF(Batting!AS55="dnb",0,IF(AND(Batting!AS55&lt;&gt;"",Batting!AT55=""),Batting!AS55-7,0)))</f>
        <v>-6</v>
      </c>
      <c r="L51">
        <f>IF(AND(Batting!AV55&gt;=0,Batting!AW55="*"),Batting!AV55,IF(Batting!AV55="dnb",0,IF(AND(Batting!AV55&lt;&gt;"",Batting!AW55=""),Batting!AV55-7,0)))</f>
        <v>-7</v>
      </c>
      <c r="M51">
        <f>IF(AND(Batting!AY55&gt;=0,Batting!AZ55="*"),Batting!AY55,IF(Batting!AY55="dnb",0,IF(AND(Batting!AY55&lt;&gt;"",Batting!AZ55=""),Batting!AY55-7,0)))</f>
        <v>1</v>
      </c>
      <c r="N51">
        <f>IF(AND(Batting!BB55&gt;=0,Batting!BC55="*"),Batting!BB55,IF(Batting!BB55="dnb",0,IF(AND(Batting!BB55&lt;&gt;"",Batting!BC55=""),Batting!BB55-7,0)))</f>
        <v>3</v>
      </c>
      <c r="O51">
        <f>IF(AND(Batting!BE55&gt;=0,Batting!BF55="*"),Batting!BE55,IF(Batting!BE55="dnb",0,IF(AND(Batting!BE55&lt;&gt;"",Batting!BF55=""),Batting!BE55-7,0)))</f>
        <v>0</v>
      </c>
      <c r="P51">
        <f>IF(AND(Batting!BH55&gt;=0,Batting!BI55="*"),Batting!BH55,IF(Batting!BH55="dnb",0,IF(AND(Batting!BH55&lt;&gt;"",Batting!BI55=""),Batting!BH55-7,0)))</f>
        <v>0</v>
      </c>
      <c r="Q51">
        <f>IF(AND(Batting!BK55&gt;=0,Batting!BL55="*"),Batting!BK55,IF(Batting!BK55="dnb",0,IF(AND(Batting!BK55&lt;&gt;"",Batting!BL55=""),Batting!BK55-7,0)))</f>
        <v>0</v>
      </c>
      <c r="R51">
        <f>IF(AND(Batting!BN55&gt;=0,Batting!BO55="*"),Batting!BN55,IF(Batting!BN55="dnb",0,IF(AND(Batting!BN55&lt;&gt;"",Batting!BO55=""),Batting!BN55-7,0)))</f>
        <v>0</v>
      </c>
      <c r="S51">
        <f>IF(AND(Batting!BQ55&gt;=0,Batting!BR55="*"),Batting!BQ55,IF(Batting!BQ55="dnb",0,IF(AND(Batting!BQ55&lt;&gt;"",Batting!BR55=""),Batting!BQ55-7,0)))</f>
        <v>0</v>
      </c>
      <c r="T51">
        <f>IF(AND(Batting!BT55&gt;=0,Batting!BU55="*"),Batting!BT55,IF(Batting!BT55="dnb",0,IF(AND(Batting!BT55&lt;&gt;"",Batting!BU55=""),Batting!BT55-7,0)))</f>
        <v>0</v>
      </c>
      <c r="U51">
        <f>IF(AND(Batting!BW55&gt;=0,Batting!BX55="*"),Batting!BW55,IF(Batting!BW55="dnb",0,IF(AND(Batting!BW55&lt;&gt;"",Batting!BX55=""),Batting!BW55-7,0)))</f>
        <v>0</v>
      </c>
      <c r="V51">
        <f>IF(AND(Batting!BZ55&gt;=0,Batting!CA55="*"),Batting!BZ55,IF(Batting!BZ55="dnb",0,IF(AND(Batting!BZ55&lt;&gt;"",Batting!CA55=""),Batting!BZ55-7,0)))</f>
        <v>0</v>
      </c>
      <c r="W51">
        <f>IF(AND(Batting!CC55&gt;=0,Batting!CD55="*"),Batting!CC55,IF(Batting!CC55="dnb",0,IF(AND(Batting!CC55&lt;&gt;"",Batting!CD55=""),Batting!CC55-7,0)))</f>
        <v>0</v>
      </c>
      <c r="X51">
        <f>IF(AND(Batting!CF55&gt;=0,Batting!CG55="*"),Batting!CF55,IF(Batting!CF55="dnb",0,IF(AND(Batting!CF55&lt;&gt;"",Batting!CG55=""),Batting!CF55-7,0)))</f>
        <v>-7</v>
      </c>
      <c r="Y51">
        <f>IF(AND(Batting!CI55&gt;=0,Batting!CJ55="*"),Batting!CI55,IF(Batting!CI55="dnb",0,IF(AND(Batting!CI55&lt;&gt;"",Batting!CJ55=""),Batting!CI55-7,0)))</f>
        <v>0</v>
      </c>
      <c r="Z51">
        <f>IF(AND(Batting!CL55&gt;=0,Batting!CM55="*"),Batting!CL55,IF(Batting!CL55="dnb",0,IF(AND(Batting!CL55&lt;&gt;"",Batting!CM55=""),Batting!CL55-7,0)))</f>
        <v>2</v>
      </c>
      <c r="AA51">
        <f>IF(AND(Batting!CO55&gt;=0,Batting!CP55="*"),Batting!CO55,IF(Batting!CO55="dnb",0,IF(AND(Batting!CO55&lt;&gt;"",Batting!CP55=""),Batting!CO55-7,0)))</f>
        <v>0</v>
      </c>
      <c r="AB51">
        <f t="shared" si="1"/>
        <v>-13</v>
      </c>
      <c r="AC51">
        <f>VLOOKUP($A51,'Club Champion'!$C$4:$AB$51,26,FALSE)-AB51</f>
        <v>0</v>
      </c>
    </row>
    <row r="52" spans="1:29" x14ac:dyDescent="0.2">
      <c r="A52" t="str">
        <f>Batting!B56</f>
        <v>DESAI, Pratyesh</v>
      </c>
      <c r="B52">
        <f>IF(AND(Batting!R56&gt;=0,Batting!S56="*"),Batting!R56,IF(Batting!R56="dnb",0,IF(AND(Batting!R56&lt;&gt;"",Batting!S56=""),Batting!R56-7,0)))</f>
        <v>0</v>
      </c>
      <c r="C52">
        <f>IF(AND(Batting!U56&gt;=0,Batting!V56="*"),Batting!U56,IF(Batting!U56="dnb",0,IF(AND(Batting!U56&lt;&gt;"",Batting!V56=""),Batting!U56-7,0)))</f>
        <v>0</v>
      </c>
      <c r="D52">
        <f>IF(AND(Batting!X56&gt;=0,Batting!Y56="*"),Batting!X56,IF(Batting!X56="dnb",0,IF(AND(Batting!X56&lt;&gt;"",Batting!Y56=""),Batting!X56-7,0)))</f>
        <v>0</v>
      </c>
      <c r="E52">
        <f>IF(AND(Batting!AA56&gt;=0,Batting!AB56="*"),Batting!AA56,IF(Batting!AA56="dnb",0,IF(AND(Batting!AA56&lt;&gt;"",Batting!AB56=""),Batting!AA56-7,0)))</f>
        <v>0</v>
      </c>
      <c r="F52">
        <f>IF(AND(Batting!AD56&gt;=0,Batting!AE56="*"),Batting!AD56,IF(Batting!AD56="dnb",0,IF(AND(Batting!AD56&lt;&gt;"",Batting!AE56=""),Batting!AD56-7,0)))</f>
        <v>0</v>
      </c>
      <c r="G52">
        <f>IF(AND(Batting!AG56&gt;=0,Batting!AH56="*"),Batting!AG56,IF(Batting!AG56="dnb",0,IF(AND(Batting!AG56&lt;&gt;"",Batting!AH56=""),Batting!AG56-7,0)))</f>
        <v>0</v>
      </c>
      <c r="H52">
        <f>IF(AND(Batting!AJ56&gt;=0,Batting!AK56="*"),Batting!AJ56,IF(Batting!AJ56="dnb",0,IF(AND(Batting!AJ56&lt;&gt;"",Batting!AK56=""),Batting!AJ56-7,0)))</f>
        <v>0</v>
      </c>
      <c r="I52">
        <f>IF(AND(Batting!AM56&gt;=0,Batting!AN56="*"),Batting!AM56,IF(Batting!AM56="dnb",0,IF(AND(Batting!AM56&lt;&gt;"",Batting!AN56=""),Batting!AM56-7,0)))</f>
        <v>0</v>
      </c>
      <c r="J52">
        <f>IF(AND(Batting!AP56&gt;=0,Batting!AQ56="*"),Batting!AP56,IF(Batting!AP56="dnb",0,IF(AND(Batting!AP56&lt;&gt;"",Batting!AQ56=""),Batting!AP56-7,0)))</f>
        <v>0</v>
      </c>
      <c r="K52">
        <f>IF(AND(Batting!AS56&gt;=0,Batting!AT56="*"),Batting!AS56,IF(Batting!AS56="dnb",0,IF(AND(Batting!AS56&lt;&gt;"",Batting!AT56=""),Batting!AS56-7,0)))</f>
        <v>0</v>
      </c>
      <c r="L52">
        <f>IF(AND(Batting!AV56&gt;=0,Batting!AW56="*"),Batting!AV56,IF(Batting!AV56="dnb",0,IF(AND(Batting!AV56&lt;&gt;"",Batting!AW56=""),Batting!AV56-7,0)))</f>
        <v>0</v>
      </c>
      <c r="M52">
        <f>IF(AND(Batting!AY56&gt;=0,Batting!AZ56="*"),Batting!AY56,IF(Batting!AY56="dnb",0,IF(AND(Batting!AY56&lt;&gt;"",Batting!AZ56=""),Batting!AY56-7,0)))</f>
        <v>0</v>
      </c>
      <c r="N52">
        <f>IF(AND(Batting!BB56&gt;=0,Batting!BC56="*"),Batting!BB56,IF(Batting!BB56="dnb",0,IF(AND(Batting!BB56&lt;&gt;"",Batting!BC56=""),Batting!BB56-7,0)))</f>
        <v>0</v>
      </c>
      <c r="O52">
        <f>IF(AND(Batting!BE56&gt;=0,Batting!BF56="*"),Batting!BE56,IF(Batting!BE56="dnb",0,IF(AND(Batting!BE56&lt;&gt;"",Batting!BF56=""),Batting!BE56-7,0)))</f>
        <v>0</v>
      </c>
      <c r="P52">
        <f>IF(AND(Batting!BH56&gt;=0,Batting!BI56="*"),Batting!BH56,IF(Batting!BH56="dnb",0,IF(AND(Batting!BH56&lt;&gt;"",Batting!BI56=""),Batting!BH56-7,0)))</f>
        <v>0</v>
      </c>
      <c r="Q52">
        <f>IF(AND(Batting!BK56&gt;=0,Batting!BL56="*"),Batting!BK56,IF(Batting!BK56="dnb",0,IF(AND(Batting!BK56&lt;&gt;"",Batting!BL56=""),Batting!BK56-7,0)))</f>
        <v>0</v>
      </c>
      <c r="R52">
        <f>IF(AND(Batting!BN56&gt;=0,Batting!BO56="*"),Batting!BN56,IF(Batting!BN56="dnb",0,IF(AND(Batting!BN56&lt;&gt;"",Batting!BO56=""),Batting!BN56-7,0)))</f>
        <v>0</v>
      </c>
      <c r="S52">
        <f>IF(AND(Batting!BQ56&gt;=0,Batting!BR56="*"),Batting!BQ56,IF(Batting!BQ56="dnb",0,IF(AND(Batting!BQ56&lt;&gt;"",Batting!BR56=""),Batting!BQ56-7,0)))</f>
        <v>0</v>
      </c>
      <c r="T52">
        <f>IF(AND(Batting!BT56&gt;=0,Batting!BU56="*"),Batting!BT56,IF(Batting!BT56="dnb",0,IF(AND(Batting!BT56&lt;&gt;"",Batting!BU56=""),Batting!BT56-7,0)))</f>
        <v>0</v>
      </c>
      <c r="U52">
        <f>IF(AND(Batting!BW56&gt;=0,Batting!BX56="*"),Batting!BW56,IF(Batting!BW56="dnb",0,IF(AND(Batting!BW56&lt;&gt;"",Batting!BX56=""),Batting!BW56-7,0)))</f>
        <v>0</v>
      </c>
      <c r="V52">
        <f>IF(AND(Batting!BZ56&gt;=0,Batting!CA56="*"),Batting!BZ56,IF(Batting!BZ56="dnb",0,IF(AND(Batting!BZ56&lt;&gt;"",Batting!CA56=""),Batting!BZ56-7,0)))</f>
        <v>0</v>
      </c>
      <c r="W52">
        <f>IF(AND(Batting!CC56&gt;=0,Batting!CD56="*"),Batting!CC56,IF(Batting!CC56="dnb",0,IF(AND(Batting!CC56&lt;&gt;"",Batting!CD56=""),Batting!CC56-7,0)))</f>
        <v>-7</v>
      </c>
      <c r="X52">
        <f>IF(AND(Batting!CF56&gt;=0,Batting!CG56="*"),Batting!CF56,IF(Batting!CF56="dnb",0,IF(AND(Batting!CF56&lt;&gt;"",Batting!CG56=""),Batting!CF56-7,0)))</f>
        <v>-7</v>
      </c>
      <c r="Y52">
        <f>IF(AND(Batting!CI56&gt;=0,Batting!CJ56="*"),Batting!CI56,IF(Batting!CI56="dnb",0,IF(AND(Batting!CI56&lt;&gt;"",Batting!CJ56=""),Batting!CI56-7,0)))</f>
        <v>0</v>
      </c>
      <c r="Z52">
        <f>IF(AND(Batting!CL56&gt;=0,Batting!CM56="*"),Batting!CL56,IF(Batting!CL56="dnb",0,IF(AND(Batting!CL56&lt;&gt;"",Batting!CM56=""),Batting!CL56-7,0)))</f>
        <v>0</v>
      </c>
      <c r="AA52">
        <f>IF(AND(Batting!CO56&gt;=0,Batting!CP56="*"),Batting!CO56,IF(Batting!CO56="dnb",0,IF(AND(Batting!CO56&lt;&gt;"",Batting!CP56=""),Batting!CO56-7,0)))</f>
        <v>0</v>
      </c>
      <c r="AB52">
        <f t="shared" si="1"/>
        <v>-14</v>
      </c>
      <c r="AC52">
        <f>VLOOKUP($A52,'Club Champion'!$C$4:$AB$51,26,FALSE)-AB52</f>
        <v>0</v>
      </c>
    </row>
    <row r="53" spans="1:29" x14ac:dyDescent="0.2">
      <c r="A53" t="str">
        <f>Batting!B57</f>
        <v>KANTH, Kiso</v>
      </c>
      <c r="B53">
        <f>IF(AND(Batting!R57&gt;=0,Batting!S57="*"),Batting!R57,IF(Batting!R57="dnb",0,IF(AND(Batting!R57&lt;&gt;"",Batting!S57=""),Batting!R57-7,0)))</f>
        <v>-7</v>
      </c>
      <c r="C53">
        <f>IF(AND(Batting!U57&gt;=0,Batting!V57="*"),Batting!U57,IF(Batting!U57="dnb",0,IF(AND(Batting!U57&lt;&gt;"",Batting!V57=""),Batting!U57-7,0)))</f>
        <v>0</v>
      </c>
      <c r="D53">
        <f>IF(AND(Batting!X57&gt;=0,Batting!Y57="*"),Batting!X57,IF(Batting!X57="dnb",0,IF(AND(Batting!X57&lt;&gt;"",Batting!Y57=""),Batting!X57-7,0)))</f>
        <v>0</v>
      </c>
      <c r="E53">
        <f>IF(AND(Batting!AA57&gt;=0,Batting!AB57="*"),Batting!AA57,IF(Batting!AA57="dnb",0,IF(AND(Batting!AA57&lt;&gt;"",Batting!AB57=""),Batting!AA57-7,0)))</f>
        <v>0</v>
      </c>
      <c r="F53">
        <f>IF(AND(Batting!AD57&gt;=0,Batting!AE57="*"),Batting!AD57,IF(Batting!AD57="dnb",0,IF(AND(Batting!AD57&lt;&gt;"",Batting!AE57=""),Batting!AD57-7,0)))</f>
        <v>0</v>
      </c>
      <c r="G53">
        <f>IF(AND(Batting!AG57&gt;=0,Batting!AH57="*"),Batting!AG57,IF(Batting!AG57="dnb",0,IF(AND(Batting!AG57&lt;&gt;"",Batting!AH57=""),Batting!AG57-7,0)))</f>
        <v>0</v>
      </c>
      <c r="H53">
        <f>IF(AND(Batting!AJ57&gt;=0,Batting!AK57="*"),Batting!AJ57,IF(Batting!AJ57="dnb",0,IF(AND(Batting!AJ57&lt;&gt;"",Batting!AK57=""),Batting!AJ57-7,0)))</f>
        <v>0</v>
      </c>
      <c r="I53">
        <f>IF(AND(Batting!AM57&gt;=0,Batting!AN57="*"),Batting!AM57,IF(Batting!AM57="dnb",0,IF(AND(Batting!AM57&lt;&gt;"",Batting!AN57=""),Batting!AM57-7,0)))</f>
        <v>0</v>
      </c>
      <c r="J53">
        <f>IF(AND(Batting!AP57&gt;=0,Batting!AQ57="*"),Batting!AP57,IF(Batting!AP57="dnb",0,IF(AND(Batting!AP57&lt;&gt;"",Batting!AQ57=""),Batting!AP57-7,0)))</f>
        <v>0</v>
      </c>
      <c r="K53">
        <f>IF(AND(Batting!AS57&gt;=0,Batting!AT57="*"),Batting!AS57,IF(Batting!AS57="dnb",0,IF(AND(Batting!AS57&lt;&gt;"",Batting!AT57=""),Batting!AS57-7,0)))</f>
        <v>0</v>
      </c>
      <c r="L53">
        <f>IF(AND(Batting!AV57&gt;=0,Batting!AW57="*"),Batting!AV57,IF(Batting!AV57="dnb",0,IF(AND(Batting!AV57&lt;&gt;"",Batting!AW57=""),Batting!AV57-7,0)))</f>
        <v>-7</v>
      </c>
      <c r="M53">
        <f>IF(AND(Batting!AY57&gt;=0,Batting!AZ57="*"),Batting!AY57,IF(Batting!AY57="dnb",0,IF(AND(Batting!AY57&lt;&gt;"",Batting!AZ57=""),Batting!AY57-7,0)))</f>
        <v>0</v>
      </c>
      <c r="N53">
        <f>IF(AND(Batting!BB57&gt;=0,Batting!BC57="*"),Batting!BB57,IF(Batting!BB57="dnb",0,IF(AND(Batting!BB57&lt;&gt;"",Batting!BC57=""),Batting!BB57-7,0)))</f>
        <v>0</v>
      </c>
      <c r="O53">
        <f>IF(AND(Batting!BE57&gt;=0,Batting!BF57="*"),Batting!BE57,IF(Batting!BE57="dnb",0,IF(AND(Batting!BE57&lt;&gt;"",Batting!BF57=""),Batting!BE57-7,0)))</f>
        <v>0</v>
      </c>
      <c r="P53">
        <f>IF(AND(Batting!BH57&gt;=0,Batting!BI57="*"),Batting!BH57,IF(Batting!BH57="dnb",0,IF(AND(Batting!BH57&lt;&gt;"",Batting!BI57=""),Batting!BH57-7,0)))</f>
        <v>0</v>
      </c>
      <c r="Q53">
        <f>IF(AND(Batting!BK57&gt;=0,Batting!BL57="*"),Batting!BK57,IF(Batting!BK57="dnb",0,IF(AND(Batting!BK57&lt;&gt;"",Batting!BL57=""),Batting!BK57-7,0)))</f>
        <v>-4</v>
      </c>
      <c r="R53">
        <f>IF(AND(Batting!BN57&gt;=0,Batting!BO57="*"),Batting!BN57,IF(Batting!BN57="dnb",0,IF(AND(Batting!BN57&lt;&gt;"",Batting!BO57=""),Batting!BN57-7,0)))</f>
        <v>0</v>
      </c>
      <c r="S53">
        <f>IF(AND(Batting!BQ57&gt;=0,Batting!BR57="*"),Batting!BQ57,IF(Batting!BQ57="dnb",0,IF(AND(Batting!BQ57&lt;&gt;"",Batting!BR57=""),Batting!BQ57-7,0)))</f>
        <v>0</v>
      </c>
      <c r="T53">
        <f>IF(AND(Batting!BT57&gt;=0,Batting!BU57="*"),Batting!BT57,IF(Batting!BT57="dnb",0,IF(AND(Batting!BT57&lt;&gt;"",Batting!BU57=""),Batting!BT57-7,0)))</f>
        <v>0</v>
      </c>
      <c r="U53">
        <f>IF(AND(Batting!BW57&gt;=0,Batting!BX57="*"),Batting!BW57,IF(Batting!BW57="dnb",0,IF(AND(Batting!BW57&lt;&gt;"",Batting!BX57=""),Batting!BW57-7,0)))</f>
        <v>0</v>
      </c>
      <c r="V53">
        <f>IF(AND(Batting!BZ57&gt;=0,Batting!CA57="*"),Batting!BZ57,IF(Batting!BZ57="dnb",0,IF(AND(Batting!BZ57&lt;&gt;"",Batting!CA57=""),Batting!BZ57-7,0)))</f>
        <v>0</v>
      </c>
      <c r="W53">
        <f>IF(AND(Batting!CC57&gt;=0,Batting!CD57="*"),Batting!CC57,IF(Batting!CC57="dnb",0,IF(AND(Batting!CC57&lt;&gt;"",Batting!CD57=""),Batting!CC57-7,0)))</f>
        <v>0</v>
      </c>
      <c r="X53">
        <f>IF(AND(Batting!CF57&gt;=0,Batting!CG57="*"),Batting!CF57,IF(Batting!CF57="dnb",0,IF(AND(Batting!CF57&lt;&gt;"",Batting!CG57=""),Batting!CF57-7,0)))</f>
        <v>0</v>
      </c>
      <c r="Y53">
        <f>IF(AND(Batting!CI57&gt;=0,Batting!CJ57="*"),Batting!CI57,IF(Batting!CI57="dnb",0,IF(AND(Batting!CI57&lt;&gt;"",Batting!CJ57=""),Batting!CI57-7,0)))</f>
        <v>0</v>
      </c>
      <c r="Z53">
        <f>IF(AND(Batting!CL57&gt;=0,Batting!CM57="*"),Batting!CL57,IF(Batting!CL57="dnb",0,IF(AND(Batting!CL57&lt;&gt;"",Batting!CM57=""),Batting!CL57-7,0)))</f>
        <v>0</v>
      </c>
      <c r="AA53">
        <f>IF(AND(Batting!CO57&gt;=0,Batting!CP57="*"),Batting!CO57,IF(Batting!CO57="dnb",0,IF(AND(Batting!CO57&lt;&gt;"",Batting!CP57=""),Batting!CO57-7,0)))</f>
        <v>0</v>
      </c>
      <c r="AB53">
        <f t="shared" si="1"/>
        <v>-18</v>
      </c>
      <c r="AC53">
        <f>VLOOKUP($A53,'Club Champion'!$C$4:$AB$51,26,FALSE)-AB53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3FB4F-71BB-4FFE-B16D-0485D6EE1516}">
  <dimension ref="A1:AC46"/>
  <sheetViews>
    <sheetView showGridLines="0" workbookViewId="0"/>
  </sheetViews>
  <sheetFormatPr defaultRowHeight="12.75" x14ac:dyDescent="0.2"/>
  <cols>
    <col min="1" max="1" width="16.7109375" bestFit="1" customWidth="1"/>
    <col min="2" max="27" width="4.42578125" customWidth="1"/>
  </cols>
  <sheetData>
    <row r="1" spans="1:29" s="407" customFormat="1" ht="103.5" x14ac:dyDescent="0.2">
      <c r="B1" s="407" t="s">
        <v>240</v>
      </c>
      <c r="C1" s="407" t="s">
        <v>244</v>
      </c>
      <c r="D1" s="407" t="s">
        <v>201</v>
      </c>
      <c r="E1" s="407" t="s">
        <v>186</v>
      </c>
      <c r="F1" s="407" t="s">
        <v>248</v>
      </c>
      <c r="G1" s="407" t="s">
        <v>5</v>
      </c>
      <c r="H1" s="407" t="s">
        <v>251</v>
      </c>
      <c r="I1" s="407" t="s">
        <v>253</v>
      </c>
      <c r="J1" s="407" t="s">
        <v>187</v>
      </c>
      <c r="K1" s="407" t="s">
        <v>202</v>
      </c>
      <c r="L1" s="407" t="s">
        <v>7</v>
      </c>
      <c r="M1" s="407" t="s">
        <v>164</v>
      </c>
      <c r="N1" s="407" t="s">
        <v>262</v>
      </c>
      <c r="O1" s="407" t="s">
        <v>4</v>
      </c>
      <c r="P1" s="407" t="s">
        <v>265</v>
      </c>
      <c r="Q1" s="407" t="s">
        <v>268</v>
      </c>
      <c r="R1" s="407" t="s">
        <v>324</v>
      </c>
      <c r="S1" s="407" t="s">
        <v>271</v>
      </c>
      <c r="T1" s="407" t="s">
        <v>273</v>
      </c>
      <c r="U1" s="407" t="s">
        <v>273</v>
      </c>
      <c r="V1" s="407" t="s">
        <v>6</v>
      </c>
      <c r="W1" s="407" t="s">
        <v>278</v>
      </c>
      <c r="X1" s="407" t="s">
        <v>280</v>
      </c>
      <c r="Y1" s="407" t="s">
        <v>282</v>
      </c>
      <c r="Z1" s="407" t="s">
        <v>198</v>
      </c>
      <c r="AA1" s="407" t="s">
        <v>285</v>
      </c>
    </row>
    <row r="2" spans="1:29" x14ac:dyDescent="0.2">
      <c r="A2" t="str">
        <f>Bowling!B5</f>
        <v>KAPOOR, Chandon</v>
      </c>
      <c r="B2">
        <f>Bowling!$X5</f>
        <v>0</v>
      </c>
      <c r="C2">
        <f>Bowling!$AC5</f>
        <v>0</v>
      </c>
      <c r="D2">
        <f>Bowling!$AH5</f>
        <v>53.2</v>
      </c>
      <c r="E2">
        <f>Bowling!$AM5</f>
        <v>0</v>
      </c>
      <c r="F2">
        <f>Bowling!$AR5</f>
        <v>0</v>
      </c>
      <c r="G2">
        <f>Bowling!$AW5</f>
        <v>94.2</v>
      </c>
      <c r="H2">
        <f>Bowling!$BB5</f>
        <v>0</v>
      </c>
      <c r="I2">
        <f>Bowling!$BG5</f>
        <v>77.400000000000006</v>
      </c>
      <c r="J2">
        <f>Bowling!$BL5</f>
        <v>29.4</v>
      </c>
      <c r="K2">
        <f>Bowling!$BQ5</f>
        <v>15.6</v>
      </c>
      <c r="L2">
        <f>Bowling!$BV5</f>
        <v>0</v>
      </c>
      <c r="M2">
        <f>Bowling!$CA5</f>
        <v>0</v>
      </c>
      <c r="N2">
        <f>Bowling!$CF5</f>
        <v>33.200000000000003</v>
      </c>
      <c r="O2">
        <f>Bowling!$CK5</f>
        <v>0</v>
      </c>
      <c r="P2">
        <f>Bowling!$CP5</f>
        <v>0</v>
      </c>
      <c r="Q2">
        <f>Bowling!$CU5</f>
        <v>0</v>
      </c>
      <c r="R2">
        <f>Bowling!$CZ5</f>
        <v>0</v>
      </c>
      <c r="S2">
        <f>Bowling!$DE5</f>
        <v>16.2</v>
      </c>
      <c r="T2">
        <f>Bowling!$DJ5</f>
        <v>38.6</v>
      </c>
      <c r="U2">
        <f>Bowling!$DO5</f>
        <v>-7.4</v>
      </c>
      <c r="V2">
        <f>Bowling!$DT5</f>
        <v>0</v>
      </c>
      <c r="W2">
        <f>Bowling!$DY5</f>
        <v>0</v>
      </c>
      <c r="X2">
        <f>Bowling!$ED5</f>
        <v>0</v>
      </c>
      <c r="Y2">
        <f>Bowling!$EI5</f>
        <v>36.4</v>
      </c>
      <c r="Z2">
        <f>Bowling!$EN5</f>
        <v>35.799999999999997</v>
      </c>
      <c r="AA2">
        <f>Bowling!$ES5</f>
        <v>0</v>
      </c>
      <c r="AB2">
        <f>SUM(B2:AA2)</f>
        <v>422.6</v>
      </c>
      <c r="AC2">
        <f>VLOOKUP($A2,'Club Champion'!$C$4:$AU$51,45,FALSE)-AB2</f>
        <v>0</v>
      </c>
    </row>
    <row r="3" spans="1:29" x14ac:dyDescent="0.2">
      <c r="A3" t="str">
        <f>Bowling!B6</f>
        <v>THACKER, Nilesh</v>
      </c>
      <c r="B3">
        <f>Bowling!$X6</f>
        <v>0</v>
      </c>
      <c r="C3">
        <f>Bowling!$AC6</f>
        <v>36.6</v>
      </c>
      <c r="D3">
        <f>Bowling!$AH6</f>
        <v>0</v>
      </c>
      <c r="E3">
        <f>Bowling!$AM6</f>
        <v>0</v>
      </c>
      <c r="F3">
        <f>Bowling!$AR6</f>
        <v>98.8</v>
      </c>
      <c r="G3">
        <f>Bowling!$AW6</f>
        <v>0</v>
      </c>
      <c r="H3">
        <f>Bowling!$BB6</f>
        <v>-6.6</v>
      </c>
      <c r="I3">
        <f>Bowling!$BG6</f>
        <v>-2</v>
      </c>
      <c r="J3">
        <f>Bowling!$BL6</f>
        <v>0</v>
      </c>
      <c r="K3">
        <f>Bowling!$BQ6</f>
        <v>15.2</v>
      </c>
      <c r="L3">
        <f>Bowling!$BV6</f>
        <v>35.799999999999997</v>
      </c>
      <c r="M3">
        <f>Bowling!$CA6</f>
        <v>37</v>
      </c>
      <c r="N3">
        <f>Bowling!$CF6</f>
        <v>12.4</v>
      </c>
      <c r="O3">
        <f>Bowling!$CK6</f>
        <v>0</v>
      </c>
      <c r="P3">
        <f>Bowling!$CP6</f>
        <v>0</v>
      </c>
      <c r="Q3">
        <f>Bowling!$CU6</f>
        <v>0</v>
      </c>
      <c r="R3">
        <f>Bowling!$CZ6</f>
        <v>57</v>
      </c>
      <c r="S3">
        <f>Bowling!$DE6</f>
        <v>38</v>
      </c>
      <c r="T3">
        <f>Bowling!$DJ6</f>
        <v>-0.4</v>
      </c>
      <c r="U3">
        <f>Bowling!$DO6</f>
        <v>18.399999999999999</v>
      </c>
      <c r="V3">
        <f>Bowling!$DT6</f>
        <v>16.8</v>
      </c>
      <c r="W3">
        <f>Bowling!$DY6</f>
        <v>-6.6</v>
      </c>
      <c r="X3">
        <f>Bowling!$ED6</f>
        <v>-8.4</v>
      </c>
      <c r="Y3">
        <f>Bowling!$EI6</f>
        <v>0</v>
      </c>
      <c r="Z3">
        <f>Bowling!$EN6</f>
        <v>18.399999999999999</v>
      </c>
      <c r="AA3">
        <f>Bowling!$ES6</f>
        <v>0</v>
      </c>
      <c r="AB3">
        <f t="shared" ref="AB3:AB46" si="0">SUM(B3:AA3)</f>
        <v>360.40000000000003</v>
      </c>
      <c r="AC3">
        <f>VLOOKUP($A3,'Club Champion'!$C$4:$AU$51,45,FALSE)-AB3</f>
        <v>0</v>
      </c>
    </row>
    <row r="4" spans="1:29" x14ac:dyDescent="0.2">
      <c r="A4" t="str">
        <f>Bowling!B7</f>
        <v>McQUIN, James</v>
      </c>
      <c r="B4">
        <f>Bowling!$X7</f>
        <v>-0.4</v>
      </c>
      <c r="C4">
        <f>Bowling!$AC7</f>
        <v>0</v>
      </c>
      <c r="D4">
        <f>Bowling!$AH7</f>
        <v>0</v>
      </c>
      <c r="E4">
        <f>Bowling!$AM7</f>
        <v>0</v>
      </c>
      <c r="F4">
        <f>Bowling!$AR7</f>
        <v>0</v>
      </c>
      <c r="G4">
        <f>Bowling!$AW7</f>
        <v>0</v>
      </c>
      <c r="H4">
        <f>Bowling!$BB7</f>
        <v>0</v>
      </c>
      <c r="I4">
        <f>Bowling!$BG7</f>
        <v>0</v>
      </c>
      <c r="J4">
        <f>Bowling!$BL7</f>
        <v>12.4</v>
      </c>
      <c r="K4">
        <f>Bowling!$BQ7</f>
        <v>0</v>
      </c>
      <c r="L4">
        <f>Bowling!$BV7</f>
        <v>38.4</v>
      </c>
      <c r="M4">
        <f>Bowling!$CA7</f>
        <v>0</v>
      </c>
      <c r="N4">
        <f>Bowling!$CF7</f>
        <v>0</v>
      </c>
      <c r="O4">
        <f>Bowling!$CK7</f>
        <v>0</v>
      </c>
      <c r="P4">
        <f>Bowling!$CP7</f>
        <v>72</v>
      </c>
      <c r="Q4">
        <f>Bowling!$CU7</f>
        <v>0</v>
      </c>
      <c r="R4">
        <f>Bowling!$CZ7</f>
        <v>0</v>
      </c>
      <c r="S4">
        <f>Bowling!$DE7</f>
        <v>35.200000000000003</v>
      </c>
      <c r="T4">
        <f>Bowling!$DJ7</f>
        <v>0</v>
      </c>
      <c r="U4">
        <f>Bowling!$DO7</f>
        <v>0</v>
      </c>
      <c r="V4">
        <f>Bowling!$DT7</f>
        <v>31.4</v>
      </c>
      <c r="W4">
        <f>Bowling!$DY7</f>
        <v>-4.4000000000000004</v>
      </c>
      <c r="X4">
        <f>Bowling!$ED7</f>
        <v>0</v>
      </c>
      <c r="Y4">
        <f>Bowling!$EI7</f>
        <v>-1</v>
      </c>
      <c r="Z4">
        <f>Bowling!$EN7</f>
        <v>0</v>
      </c>
      <c r="AA4">
        <f>Bowling!$ES7</f>
        <v>0</v>
      </c>
      <c r="AB4">
        <f t="shared" si="0"/>
        <v>183.60000000000002</v>
      </c>
      <c r="AC4">
        <f>VLOOKUP($A4,'Club Champion'!$C$4:$AU$51,45,FALSE)-AB4</f>
        <v>0</v>
      </c>
    </row>
    <row r="5" spans="1:29" x14ac:dyDescent="0.2">
      <c r="A5" t="str">
        <f>Bowling!B8</f>
        <v>SPARROW, Luke</v>
      </c>
      <c r="B5">
        <f>Bowling!$X8</f>
        <v>39.4</v>
      </c>
      <c r="C5">
        <f>Bowling!$AC8</f>
        <v>-3.8</v>
      </c>
      <c r="D5">
        <f>Bowling!$AH8</f>
        <v>31.2</v>
      </c>
      <c r="E5">
        <f>Bowling!$AM8</f>
        <v>38</v>
      </c>
      <c r="F5">
        <f>Bowling!$AR8</f>
        <v>-1.6</v>
      </c>
      <c r="G5">
        <f>Bowling!$AW8</f>
        <v>0</v>
      </c>
      <c r="H5">
        <f>Bowling!$BB8</f>
        <v>14.6</v>
      </c>
      <c r="I5">
        <f>Bowling!$BG8</f>
        <v>15.8</v>
      </c>
      <c r="J5">
        <f>Bowling!$BL8</f>
        <v>0</v>
      </c>
      <c r="K5">
        <f>Bowling!$BQ8</f>
        <v>0</v>
      </c>
      <c r="L5">
        <f>Bowling!$BV8</f>
        <v>0</v>
      </c>
      <c r="M5">
        <f>Bowling!$CA8</f>
        <v>-2.2000000000000002</v>
      </c>
      <c r="N5">
        <f>Bowling!$CF8</f>
        <v>0</v>
      </c>
      <c r="O5">
        <f>Bowling!$CK8</f>
        <v>0</v>
      </c>
      <c r="P5">
        <f>Bowling!$CP8</f>
        <v>0</v>
      </c>
      <c r="Q5">
        <f>Bowling!$CU8</f>
        <v>0</v>
      </c>
      <c r="R5">
        <f>Bowling!$CZ8</f>
        <v>0</v>
      </c>
      <c r="S5">
        <f>Bowling!$DE8</f>
        <v>0</v>
      </c>
      <c r="T5">
        <f>Bowling!$DJ8</f>
        <v>0</v>
      </c>
      <c r="U5">
        <f>Bowling!$DO8</f>
        <v>0</v>
      </c>
      <c r="V5">
        <f>Bowling!$DT8</f>
        <v>0</v>
      </c>
      <c r="W5">
        <f>Bowling!$DY8</f>
        <v>0</v>
      </c>
      <c r="X5">
        <f>Bowling!$ED8</f>
        <v>0</v>
      </c>
      <c r="Y5">
        <f>Bowling!$EI8</f>
        <v>0</v>
      </c>
      <c r="Z5">
        <f>Bowling!$EN8</f>
        <v>20</v>
      </c>
      <c r="AA5">
        <f>Bowling!$ES8</f>
        <v>0</v>
      </c>
      <c r="AB5">
        <f t="shared" si="0"/>
        <v>151.4</v>
      </c>
      <c r="AC5">
        <f>VLOOKUP($A5,'Club Champion'!$C$4:$AU$51,45,FALSE)-AB5</f>
        <v>0</v>
      </c>
    </row>
    <row r="6" spans="1:29" x14ac:dyDescent="0.2">
      <c r="A6" t="str">
        <f>Bowling!B9</f>
        <v>REED, Matt</v>
      </c>
      <c r="B6">
        <f>Bowling!$X9</f>
        <v>0</v>
      </c>
      <c r="C6">
        <f>Bowling!$AC9</f>
        <v>0</v>
      </c>
      <c r="D6">
        <f>Bowling!$AH9</f>
        <v>0</v>
      </c>
      <c r="E6">
        <f>Bowling!$AM9</f>
        <v>0</v>
      </c>
      <c r="F6">
        <f>Bowling!$AR9</f>
        <v>0</v>
      </c>
      <c r="G6">
        <f>Bowling!$AW9</f>
        <v>0</v>
      </c>
      <c r="H6">
        <f>Bowling!$BB9</f>
        <v>0</v>
      </c>
      <c r="I6">
        <f>Bowling!$BG9</f>
        <v>0</v>
      </c>
      <c r="J6">
        <f>Bowling!$BL9</f>
        <v>0</v>
      </c>
      <c r="K6">
        <f>Bowling!$BQ9</f>
        <v>30.2</v>
      </c>
      <c r="L6">
        <f>Bowling!$BV9</f>
        <v>17.8</v>
      </c>
      <c r="M6">
        <f>Bowling!$CA9</f>
        <v>0</v>
      </c>
      <c r="N6">
        <f>Bowling!$CF9</f>
        <v>0</v>
      </c>
      <c r="O6">
        <f>Bowling!$CK9</f>
        <v>0</v>
      </c>
      <c r="P6">
        <f>Bowling!$CP9</f>
        <v>17.2</v>
      </c>
      <c r="Q6">
        <f>Bowling!$CU9</f>
        <v>0</v>
      </c>
      <c r="R6">
        <f>Bowling!$CZ9</f>
        <v>-5</v>
      </c>
      <c r="S6">
        <f>Bowling!$DE9</f>
        <v>0</v>
      </c>
      <c r="T6">
        <f>Bowling!$DJ9</f>
        <v>0</v>
      </c>
      <c r="U6">
        <f>Bowling!$DO9</f>
        <v>0</v>
      </c>
      <c r="V6">
        <f>Bowling!$DT9</f>
        <v>0</v>
      </c>
      <c r="W6">
        <f>Bowling!$DY9</f>
        <v>36</v>
      </c>
      <c r="X6">
        <f>Bowling!$ED9</f>
        <v>0</v>
      </c>
      <c r="Y6">
        <f>Bowling!$EI9</f>
        <v>0</v>
      </c>
      <c r="Z6">
        <f>Bowling!$EN9</f>
        <v>0</v>
      </c>
      <c r="AA6">
        <f>Bowling!$ES9</f>
        <v>0</v>
      </c>
      <c r="AB6">
        <f t="shared" si="0"/>
        <v>96.2</v>
      </c>
      <c r="AC6">
        <f>VLOOKUP($A6,'Club Champion'!$C$4:$AU$51,45,FALSE)-AB6</f>
        <v>0</v>
      </c>
    </row>
    <row r="7" spans="1:29" x14ac:dyDescent="0.2">
      <c r="A7" t="str">
        <f>Bowling!B10</f>
        <v>McLOGHLIN, Mick</v>
      </c>
      <c r="B7">
        <f>Bowling!$X10</f>
        <v>0</v>
      </c>
      <c r="C7">
        <f>Bowling!$AC10</f>
        <v>0</v>
      </c>
      <c r="D7">
        <f>Bowling!$AH10</f>
        <v>14.8</v>
      </c>
      <c r="E7">
        <f>Bowling!$AM10</f>
        <v>18.399999999999999</v>
      </c>
      <c r="F7">
        <f>Bowling!$AR10</f>
        <v>0</v>
      </c>
      <c r="G7">
        <f>Bowling!$AW10</f>
        <v>0</v>
      </c>
      <c r="H7">
        <f>Bowling!$BB10</f>
        <v>0</v>
      </c>
      <c r="I7">
        <f>Bowling!$BG10</f>
        <v>0</v>
      </c>
      <c r="J7">
        <f>Bowling!$BL10</f>
        <v>59.8</v>
      </c>
      <c r="K7">
        <f>Bowling!$BQ10</f>
        <v>0</v>
      </c>
      <c r="L7">
        <f>Bowling!$BV10</f>
        <v>0</v>
      </c>
      <c r="M7">
        <f>Bowling!$CA10</f>
        <v>0</v>
      </c>
      <c r="N7">
        <f>Bowling!$CF10</f>
        <v>0</v>
      </c>
      <c r="O7">
        <f>Bowling!$CK10</f>
        <v>0</v>
      </c>
      <c r="P7">
        <f>Bowling!$CP10</f>
        <v>0</v>
      </c>
      <c r="Q7">
        <f>Bowling!$CU10</f>
        <v>0</v>
      </c>
      <c r="R7">
        <f>Bowling!$CZ10</f>
        <v>0</v>
      </c>
      <c r="S7">
        <f>Bowling!$DE10</f>
        <v>0</v>
      </c>
      <c r="T7">
        <f>Bowling!$DJ10</f>
        <v>18.2</v>
      </c>
      <c r="U7">
        <f>Bowling!$DO10</f>
        <v>17</v>
      </c>
      <c r="V7">
        <f>Bowling!$DT10</f>
        <v>0</v>
      </c>
      <c r="W7">
        <f>Bowling!$DY10</f>
        <v>0</v>
      </c>
      <c r="X7">
        <f>Bowling!$ED10</f>
        <v>16.399999999999999</v>
      </c>
      <c r="Y7">
        <f>Bowling!$EI10</f>
        <v>0</v>
      </c>
      <c r="Z7">
        <f>Bowling!$EN10</f>
        <v>0</v>
      </c>
      <c r="AA7">
        <f>Bowling!$ES10</f>
        <v>0</v>
      </c>
      <c r="AB7">
        <f t="shared" si="0"/>
        <v>144.6</v>
      </c>
      <c r="AC7">
        <f>VLOOKUP($A7,'Club Champion'!$C$4:$AU$51,45,FALSE)-AB7</f>
        <v>0</v>
      </c>
    </row>
    <row r="8" spans="1:29" x14ac:dyDescent="0.2">
      <c r="A8" t="str">
        <f>Bowling!B11</f>
        <v>STYLES, Ryan</v>
      </c>
      <c r="B8">
        <f>Bowling!$X11</f>
        <v>0</v>
      </c>
      <c r="C8">
        <f>Bowling!$AC11</f>
        <v>36</v>
      </c>
      <c r="D8">
        <f>Bowling!$AH11</f>
        <v>0</v>
      </c>
      <c r="E8">
        <f>Bowling!$AM11</f>
        <v>17.399999999999999</v>
      </c>
      <c r="F8">
        <f>Bowling!$AR11</f>
        <v>14.8</v>
      </c>
      <c r="G8">
        <f>Bowling!$AW11</f>
        <v>56.8</v>
      </c>
      <c r="H8">
        <f>Bowling!$BB11</f>
        <v>10.199999999999999</v>
      </c>
      <c r="I8">
        <f>Bowling!$BG11</f>
        <v>15.8</v>
      </c>
      <c r="J8">
        <f>Bowling!$BL11</f>
        <v>0</v>
      </c>
      <c r="K8">
        <f>Bowling!$BQ11</f>
        <v>0</v>
      </c>
      <c r="L8">
        <f>Bowling!$BV11</f>
        <v>-2.8</v>
      </c>
      <c r="M8">
        <f>Bowling!$CA11</f>
        <v>0</v>
      </c>
      <c r="N8">
        <f>Bowling!$CF11</f>
        <v>0</v>
      </c>
      <c r="O8">
        <f>Bowling!$CK11</f>
        <v>0</v>
      </c>
      <c r="P8">
        <f>Bowling!$CP11</f>
        <v>39.4</v>
      </c>
      <c r="Q8">
        <f>Bowling!$CU11</f>
        <v>-14.4</v>
      </c>
      <c r="R8">
        <f>Bowling!$CZ11</f>
        <v>16.8</v>
      </c>
      <c r="S8">
        <f>Bowling!$DE11</f>
        <v>0</v>
      </c>
      <c r="T8">
        <f>Bowling!$DJ11</f>
        <v>-1.4</v>
      </c>
      <c r="U8">
        <f>Bowling!$DO11</f>
        <v>77</v>
      </c>
      <c r="V8">
        <f>Bowling!$DT11</f>
        <v>8.4</v>
      </c>
      <c r="W8">
        <f>Bowling!$DY11</f>
        <v>11.8</v>
      </c>
      <c r="X8">
        <f>Bowling!$ED11</f>
        <v>0</v>
      </c>
      <c r="Y8">
        <f>Bowling!$EI11</f>
        <v>0</v>
      </c>
      <c r="Z8">
        <f>Bowling!$EN11</f>
        <v>18.8</v>
      </c>
      <c r="AA8">
        <f>Bowling!$ES11</f>
        <v>0</v>
      </c>
      <c r="AB8">
        <f t="shared" si="0"/>
        <v>304.60000000000002</v>
      </c>
      <c r="AC8">
        <f>VLOOKUP($A8,'Club Champion'!$C$4:$AU$51,45,FALSE)-AB8</f>
        <v>0</v>
      </c>
    </row>
    <row r="9" spans="1:29" x14ac:dyDescent="0.2">
      <c r="A9" t="str">
        <f>Bowling!B12</f>
        <v>NIAZ, Bilal</v>
      </c>
      <c r="B9">
        <f>Bowling!$X12</f>
        <v>0</v>
      </c>
      <c r="C9">
        <f>Bowling!$AC12</f>
        <v>0</v>
      </c>
      <c r="D9">
        <f>Bowling!$AH12</f>
        <v>0</v>
      </c>
      <c r="E9">
        <f>Bowling!$AM12</f>
        <v>0</v>
      </c>
      <c r="F9">
        <f>Bowling!$AR12</f>
        <v>0</v>
      </c>
      <c r="G9">
        <f>Bowling!$AW12</f>
        <v>0</v>
      </c>
      <c r="H9">
        <f>Bowling!$BB12</f>
        <v>0</v>
      </c>
      <c r="I9">
        <f>Bowling!$BG12</f>
        <v>0</v>
      </c>
      <c r="J9">
        <f>Bowling!$BL12</f>
        <v>0</v>
      </c>
      <c r="K9">
        <f>Bowling!$BQ12</f>
        <v>0</v>
      </c>
      <c r="L9">
        <f>Bowling!$BV12</f>
        <v>0</v>
      </c>
      <c r="M9">
        <f>Bowling!$CA12</f>
        <v>32</v>
      </c>
      <c r="N9">
        <f>Bowling!$CF12</f>
        <v>0</v>
      </c>
      <c r="O9">
        <f>Bowling!$CK12</f>
        <v>0</v>
      </c>
      <c r="P9">
        <f>Bowling!$CP12</f>
        <v>-5.8</v>
      </c>
      <c r="Q9">
        <f>Bowling!$CU12</f>
        <v>12.8</v>
      </c>
      <c r="R9">
        <f>Bowling!$CZ12</f>
        <v>57</v>
      </c>
      <c r="S9">
        <f>Bowling!$DE12</f>
        <v>-4</v>
      </c>
      <c r="T9">
        <f>Bowling!$DJ12</f>
        <v>-1.4</v>
      </c>
      <c r="U9">
        <f>Bowling!$DO12</f>
        <v>37</v>
      </c>
      <c r="V9">
        <f>Bowling!$DT12</f>
        <v>-0.6</v>
      </c>
      <c r="W9">
        <f>Bowling!$DY12</f>
        <v>0</v>
      </c>
      <c r="X9">
        <f>Bowling!$ED12</f>
        <v>10.6</v>
      </c>
      <c r="Y9">
        <f>Bowling!$EI12</f>
        <v>-6.4</v>
      </c>
      <c r="Z9">
        <f>Bowling!$EN12</f>
        <v>0</v>
      </c>
      <c r="AA9">
        <f>Bowling!$ES12</f>
        <v>0</v>
      </c>
      <c r="AB9">
        <f t="shared" si="0"/>
        <v>131.19999999999999</v>
      </c>
      <c r="AC9">
        <f>VLOOKUP($A9,'Club Champion'!$C$4:$AU$51,45,FALSE)-AB9</f>
        <v>0</v>
      </c>
    </row>
    <row r="10" spans="1:29" x14ac:dyDescent="0.2">
      <c r="A10" t="str">
        <f>Bowling!B13</f>
        <v>PRICE, Richard</v>
      </c>
      <c r="B10">
        <f>Bowling!$X13</f>
        <v>17.8</v>
      </c>
      <c r="C10">
        <f>Bowling!$AC13</f>
        <v>0</v>
      </c>
      <c r="D10">
        <f>Bowling!$AH13</f>
        <v>16</v>
      </c>
      <c r="E10">
        <f>Bowling!$AM13</f>
        <v>0</v>
      </c>
      <c r="F10">
        <f>Bowling!$AR13</f>
        <v>-2.8</v>
      </c>
      <c r="G10">
        <f>Bowling!$AW13</f>
        <v>0</v>
      </c>
      <c r="H10">
        <f>Bowling!$BB13</f>
        <v>0</v>
      </c>
      <c r="I10">
        <f>Bowling!$BG13</f>
        <v>0</v>
      </c>
      <c r="J10">
        <f>Bowling!$BL13</f>
        <v>15.4</v>
      </c>
      <c r="K10">
        <f>Bowling!$BQ13</f>
        <v>0</v>
      </c>
      <c r="L10">
        <f>Bowling!$BV13</f>
        <v>0</v>
      </c>
      <c r="M10">
        <f>Bowling!$CA13</f>
        <v>0</v>
      </c>
      <c r="N10">
        <f>Bowling!$CF13</f>
        <v>11.4</v>
      </c>
      <c r="O10">
        <f>Bowling!$CK13</f>
        <v>0</v>
      </c>
      <c r="P10">
        <f>Bowling!$CP13</f>
        <v>15.8</v>
      </c>
      <c r="Q10">
        <f>Bowling!$CU13</f>
        <v>-6.8</v>
      </c>
      <c r="R10">
        <f>Bowling!$CZ13</f>
        <v>15.4</v>
      </c>
      <c r="S10">
        <f>Bowling!$DE13</f>
        <v>0</v>
      </c>
      <c r="T10">
        <f>Bowling!$DJ13</f>
        <v>18.399999999999999</v>
      </c>
      <c r="U10">
        <f>Bowling!$DO13</f>
        <v>19.600000000000001</v>
      </c>
      <c r="V10">
        <f>Bowling!$DT13</f>
        <v>-4.8</v>
      </c>
      <c r="W10">
        <f>Bowling!$DY13</f>
        <v>0</v>
      </c>
      <c r="X10">
        <f>Bowling!$ED13</f>
        <v>0</v>
      </c>
      <c r="Y10">
        <f>Bowling!$EI13</f>
        <v>0</v>
      </c>
      <c r="Z10">
        <f>Bowling!$EN13</f>
        <v>35.4</v>
      </c>
      <c r="AA10">
        <f>Bowling!$ES13</f>
        <v>0</v>
      </c>
      <c r="AB10">
        <f t="shared" si="0"/>
        <v>150.79999999999998</v>
      </c>
      <c r="AC10">
        <f>VLOOKUP($A10,'Club Champion'!$C$4:$AU$51,45,FALSE)-AB10</f>
        <v>0</v>
      </c>
    </row>
    <row r="11" spans="1:29" x14ac:dyDescent="0.2">
      <c r="A11" t="str">
        <f>Bowling!B14</f>
        <v>BALOCH, Ali</v>
      </c>
      <c r="B11">
        <f>Bowling!$X14</f>
        <v>36.6</v>
      </c>
      <c r="C11">
        <f>Bowling!$AC14</f>
        <v>0</v>
      </c>
      <c r="D11">
        <f>Bowling!$AH14</f>
        <v>14.8</v>
      </c>
      <c r="E11">
        <f>Bowling!$AM14</f>
        <v>0</v>
      </c>
      <c r="F11">
        <f>Bowling!$AR14</f>
        <v>0</v>
      </c>
      <c r="G11">
        <f>Bowling!$AW14</f>
        <v>0</v>
      </c>
      <c r="H11">
        <f>Bowling!$BB14</f>
        <v>0</v>
      </c>
      <c r="I11">
        <f>Bowling!$BG14</f>
        <v>0</v>
      </c>
      <c r="J11">
        <f>Bowling!$BL14</f>
        <v>0</v>
      </c>
      <c r="K11">
        <f>Bowling!$BQ14</f>
        <v>-6.6</v>
      </c>
      <c r="L11">
        <f>Bowling!$BV14</f>
        <v>0</v>
      </c>
      <c r="M11">
        <f>Bowling!$CA14</f>
        <v>0</v>
      </c>
      <c r="N11">
        <f>Bowling!$CF14</f>
        <v>15.4</v>
      </c>
      <c r="O11">
        <f>Bowling!$CK14</f>
        <v>0</v>
      </c>
      <c r="P11">
        <f>Bowling!$CP14</f>
        <v>14.4</v>
      </c>
      <c r="Q11">
        <f>Bowling!$CU14</f>
        <v>-7.2</v>
      </c>
      <c r="R11">
        <f>Bowling!$CZ14</f>
        <v>-2.2000000000000002</v>
      </c>
      <c r="S11">
        <f>Bowling!$DE14</f>
        <v>-1.2</v>
      </c>
      <c r="T11">
        <f>Bowling!$DJ14</f>
        <v>-2.4</v>
      </c>
      <c r="U11">
        <f>Bowling!$DO14</f>
        <v>0</v>
      </c>
      <c r="V11">
        <f>Bowling!$DT14</f>
        <v>0</v>
      </c>
      <c r="W11">
        <f>Bowling!$DY14</f>
        <v>0</v>
      </c>
      <c r="X11">
        <f>Bowling!$ED14</f>
        <v>0</v>
      </c>
      <c r="Y11">
        <f>Bowling!$EI14</f>
        <v>0</v>
      </c>
      <c r="Z11">
        <f>Bowling!$EN14</f>
        <v>0</v>
      </c>
      <c r="AA11">
        <f>Bowling!$ES14</f>
        <v>0</v>
      </c>
      <c r="AB11">
        <f t="shared" si="0"/>
        <v>61.6</v>
      </c>
      <c r="AC11">
        <f>VLOOKUP($A11,'Club Champion'!$C$4:$AU$51,45,FALSE)-AB11</f>
        <v>0</v>
      </c>
    </row>
    <row r="12" spans="1:29" x14ac:dyDescent="0.2">
      <c r="A12">
        <f>Bowling!B15</f>
        <v>0</v>
      </c>
      <c r="B12">
        <f>Bowling!$X15</f>
        <v>0</v>
      </c>
      <c r="C12">
        <f>Bowling!$AC15</f>
        <v>0</v>
      </c>
      <c r="D12">
        <f>Bowling!$AH15</f>
        <v>0</v>
      </c>
      <c r="E12">
        <f>Bowling!$AM15</f>
        <v>0</v>
      </c>
      <c r="F12">
        <f>Bowling!$AR15</f>
        <v>0</v>
      </c>
      <c r="G12">
        <f>Bowling!$AW15</f>
        <v>0</v>
      </c>
      <c r="H12">
        <f>Bowling!$BB15</f>
        <v>0</v>
      </c>
      <c r="I12">
        <f>Bowling!$BG15</f>
        <v>0</v>
      </c>
      <c r="J12">
        <f>Bowling!$BL15</f>
        <v>0</v>
      </c>
      <c r="K12">
        <f>Bowling!$BQ15</f>
        <v>0</v>
      </c>
      <c r="L12">
        <f>Bowling!$BV15</f>
        <v>0</v>
      </c>
      <c r="M12">
        <f>Bowling!$CA15</f>
        <v>0</v>
      </c>
      <c r="N12">
        <f>Bowling!$CF15</f>
        <v>0</v>
      </c>
      <c r="O12">
        <f>Bowling!$CK15</f>
        <v>0</v>
      </c>
      <c r="P12">
        <f>Bowling!$CP15</f>
        <v>0</v>
      </c>
      <c r="Q12">
        <f>Bowling!$CU15</f>
        <v>0</v>
      </c>
      <c r="R12">
        <f>Bowling!$CZ15</f>
        <v>0</v>
      </c>
      <c r="S12">
        <f>Bowling!$DE15</f>
        <v>0</v>
      </c>
      <c r="T12">
        <f>Bowling!$DJ15</f>
        <v>0</v>
      </c>
      <c r="U12">
        <f>Bowling!$DO15</f>
        <v>0</v>
      </c>
      <c r="V12">
        <f>Bowling!$DT15</f>
        <v>0</v>
      </c>
      <c r="W12">
        <f>Bowling!$DY15</f>
        <v>0</v>
      </c>
      <c r="X12">
        <f>Bowling!$ED15</f>
        <v>0</v>
      </c>
      <c r="Y12">
        <f>Bowling!$EI15</f>
        <v>0</v>
      </c>
      <c r="Z12">
        <f>Bowling!$EN15</f>
        <v>0</v>
      </c>
      <c r="AA12">
        <f>Bowling!$ES15</f>
        <v>0</v>
      </c>
      <c r="AB12">
        <f t="shared" si="0"/>
        <v>0</v>
      </c>
      <c r="AC12" t="e">
        <f>VLOOKUP($A12,'Club Champion'!$C$4:$AU$51,45,FALSE)-AB12</f>
        <v>#N/A</v>
      </c>
    </row>
    <row r="13" spans="1:29" x14ac:dyDescent="0.2">
      <c r="A13">
        <f>Bowling!B16</f>
        <v>0</v>
      </c>
      <c r="B13">
        <f>Bowling!$X16</f>
        <v>0</v>
      </c>
      <c r="C13">
        <f>Bowling!$AC16</f>
        <v>0</v>
      </c>
      <c r="D13">
        <f>Bowling!$AH16</f>
        <v>0</v>
      </c>
      <c r="E13">
        <f>Bowling!$AM16</f>
        <v>0</v>
      </c>
      <c r="F13">
        <f>Bowling!$AR16</f>
        <v>0</v>
      </c>
      <c r="G13">
        <f>Bowling!$AW16</f>
        <v>0</v>
      </c>
      <c r="H13">
        <f>Bowling!$BB16</f>
        <v>0</v>
      </c>
      <c r="I13">
        <f>Bowling!$BG16</f>
        <v>0</v>
      </c>
      <c r="J13">
        <f>Bowling!$BL16</f>
        <v>0</v>
      </c>
      <c r="K13">
        <f>Bowling!$BQ16</f>
        <v>0</v>
      </c>
      <c r="L13">
        <f>Bowling!$BV16</f>
        <v>0</v>
      </c>
      <c r="M13">
        <f>Bowling!$CA16</f>
        <v>0</v>
      </c>
      <c r="N13">
        <f>Bowling!$CF16</f>
        <v>0</v>
      </c>
      <c r="O13">
        <f>Bowling!$CK16</f>
        <v>0</v>
      </c>
      <c r="P13">
        <f>Bowling!$CP16</f>
        <v>0</v>
      </c>
      <c r="Q13">
        <f>Bowling!$CU16</f>
        <v>0</v>
      </c>
      <c r="R13">
        <f>Bowling!$CZ16</f>
        <v>0</v>
      </c>
      <c r="S13">
        <f>Bowling!$DE16</f>
        <v>0</v>
      </c>
      <c r="T13">
        <f>Bowling!$DJ16</f>
        <v>0</v>
      </c>
      <c r="U13">
        <f>Bowling!$DO16</f>
        <v>0</v>
      </c>
      <c r="V13">
        <f>Bowling!$DT16</f>
        <v>0</v>
      </c>
      <c r="W13">
        <f>Bowling!$DY16</f>
        <v>0</v>
      </c>
      <c r="X13">
        <f>Bowling!$ED16</f>
        <v>0</v>
      </c>
      <c r="Y13">
        <f>Bowling!$EI16</f>
        <v>0</v>
      </c>
      <c r="Z13">
        <f>Bowling!$EN16</f>
        <v>0</v>
      </c>
      <c r="AA13">
        <f>Bowling!$ES16</f>
        <v>0</v>
      </c>
      <c r="AB13">
        <f t="shared" si="0"/>
        <v>0</v>
      </c>
      <c r="AC13" t="e">
        <f>VLOOKUP($A13,'Club Champion'!$C$4:$AU$51,45,FALSE)-AB13</f>
        <v>#N/A</v>
      </c>
    </row>
    <row r="14" spans="1:29" x14ac:dyDescent="0.2">
      <c r="A14">
        <f>Bowling!B17</f>
        <v>0</v>
      </c>
      <c r="B14">
        <f>Bowling!$X17</f>
        <v>0</v>
      </c>
      <c r="C14">
        <f>Bowling!$AC17</f>
        <v>0</v>
      </c>
      <c r="D14">
        <f>Bowling!$AH17</f>
        <v>0</v>
      </c>
      <c r="E14">
        <f>Bowling!$AM17</f>
        <v>0</v>
      </c>
      <c r="F14">
        <f>Bowling!$AR17</f>
        <v>0</v>
      </c>
      <c r="G14">
        <f>Bowling!$AW17</f>
        <v>0</v>
      </c>
      <c r="H14">
        <f>Bowling!$BB17</f>
        <v>0</v>
      </c>
      <c r="I14">
        <f>Bowling!$BG17</f>
        <v>0</v>
      </c>
      <c r="J14">
        <f>Bowling!$BL17</f>
        <v>0</v>
      </c>
      <c r="K14">
        <f>Bowling!$BQ17</f>
        <v>0</v>
      </c>
      <c r="L14">
        <f>Bowling!$BV17</f>
        <v>0</v>
      </c>
      <c r="M14">
        <f>Bowling!$CA17</f>
        <v>0</v>
      </c>
      <c r="N14">
        <f>Bowling!$CF17</f>
        <v>0</v>
      </c>
      <c r="O14">
        <f>Bowling!$CK17</f>
        <v>0</v>
      </c>
      <c r="P14">
        <f>Bowling!$CP17</f>
        <v>0</v>
      </c>
      <c r="Q14">
        <f>Bowling!$CU17</f>
        <v>0</v>
      </c>
      <c r="R14">
        <f>Bowling!$CZ17</f>
        <v>0</v>
      </c>
      <c r="S14">
        <f>Bowling!$DE17</f>
        <v>0</v>
      </c>
      <c r="T14">
        <f>Bowling!$DJ17</f>
        <v>0</v>
      </c>
      <c r="U14">
        <f>Bowling!$DO17</f>
        <v>0</v>
      </c>
      <c r="V14">
        <f>Bowling!$DT17</f>
        <v>0</v>
      </c>
      <c r="W14">
        <f>Bowling!$DY17</f>
        <v>0</v>
      </c>
      <c r="X14">
        <f>Bowling!$ED17</f>
        <v>0</v>
      </c>
      <c r="Y14">
        <f>Bowling!$EI17</f>
        <v>0</v>
      </c>
      <c r="Z14">
        <f>Bowling!$EN17</f>
        <v>0</v>
      </c>
      <c r="AA14">
        <f>Bowling!$ES17</f>
        <v>0</v>
      </c>
      <c r="AB14">
        <f t="shared" si="0"/>
        <v>0</v>
      </c>
      <c r="AC14" t="e">
        <f>VLOOKUP($A14,'Club Champion'!$C$4:$AU$51,45,FALSE)-AB14</f>
        <v>#N/A</v>
      </c>
    </row>
    <row r="15" spans="1:29" x14ac:dyDescent="0.2">
      <c r="A15" t="str">
        <f>Bowling!B18</f>
        <v>ALSO BOWLED</v>
      </c>
      <c r="B15" t="e">
        <f>Bowling!$X18</f>
        <v>#VALUE!</v>
      </c>
      <c r="C15" t="e">
        <f>Bowling!$AC18</f>
        <v>#VALUE!</v>
      </c>
      <c r="D15" t="e">
        <f>Bowling!$AH18</f>
        <v>#VALUE!</v>
      </c>
      <c r="E15" t="e">
        <f>Bowling!$AM18</f>
        <v>#VALUE!</v>
      </c>
      <c r="F15" t="e">
        <f>Bowling!$AR18</f>
        <v>#VALUE!</v>
      </c>
      <c r="G15" t="e">
        <f>Bowling!$AW18</f>
        <v>#VALUE!</v>
      </c>
      <c r="H15" t="e">
        <f>Bowling!$BB18</f>
        <v>#VALUE!</v>
      </c>
      <c r="I15" t="e">
        <f>Bowling!$BG18</f>
        <v>#VALUE!</v>
      </c>
      <c r="J15" t="e">
        <f>Bowling!$BL18</f>
        <v>#VALUE!</v>
      </c>
      <c r="K15" t="e">
        <f>Bowling!$BQ18</f>
        <v>#VALUE!</v>
      </c>
      <c r="L15" t="e">
        <f>Bowling!$BV18</f>
        <v>#VALUE!</v>
      </c>
      <c r="M15" t="e">
        <f>Bowling!$CA18</f>
        <v>#VALUE!</v>
      </c>
      <c r="N15" t="e">
        <f>Bowling!$CF18</f>
        <v>#VALUE!</v>
      </c>
      <c r="O15" t="e">
        <f>Bowling!$CK18</f>
        <v>#VALUE!</v>
      </c>
      <c r="P15" t="e">
        <f>Bowling!$CP18</f>
        <v>#VALUE!</v>
      </c>
      <c r="Q15" t="e">
        <f>Bowling!$CU18</f>
        <v>#VALUE!</v>
      </c>
      <c r="R15" t="e">
        <f>Bowling!$CZ18</f>
        <v>#VALUE!</v>
      </c>
      <c r="S15" t="e">
        <f>Bowling!$DE18</f>
        <v>#VALUE!</v>
      </c>
      <c r="T15" t="e">
        <f>Bowling!$DJ18</f>
        <v>#VALUE!</v>
      </c>
      <c r="U15" t="e">
        <f>Bowling!$DO18</f>
        <v>#VALUE!</v>
      </c>
      <c r="V15" t="e">
        <f>Bowling!$DT18</f>
        <v>#VALUE!</v>
      </c>
      <c r="W15" t="e">
        <f>Bowling!$DY18</f>
        <v>#VALUE!</v>
      </c>
      <c r="X15" t="e">
        <f>Bowling!$ED18</f>
        <v>#VALUE!</v>
      </c>
      <c r="Y15" t="e">
        <f>Bowling!$EI18</f>
        <v>#VALUE!</v>
      </c>
      <c r="Z15" t="e">
        <f>Bowling!$EN18</f>
        <v>#VALUE!</v>
      </c>
      <c r="AA15" t="e">
        <f>Bowling!$ES18</f>
        <v>#VALUE!</v>
      </c>
      <c r="AB15" t="e">
        <f t="shared" si="0"/>
        <v>#VALUE!</v>
      </c>
      <c r="AC15" t="e">
        <f>VLOOKUP($A15,'Club Champion'!$C$4:$AU$51,45,FALSE)-AB15</f>
        <v>#N/A</v>
      </c>
    </row>
    <row r="16" spans="1:29" x14ac:dyDescent="0.2">
      <c r="A16" t="str">
        <f>Bowling!B19</f>
        <v>MAINI, Rohit</v>
      </c>
      <c r="B16">
        <f>Bowling!$X19</f>
        <v>0</v>
      </c>
      <c r="C16">
        <f>Bowling!$AC19</f>
        <v>0</v>
      </c>
      <c r="D16">
        <f>Bowling!$AH19</f>
        <v>0</v>
      </c>
      <c r="E16">
        <f>Bowling!$AM19</f>
        <v>79.2</v>
      </c>
      <c r="F16">
        <f>Bowling!$AR19</f>
        <v>0</v>
      </c>
      <c r="G16">
        <f>Bowling!$AW19</f>
        <v>0</v>
      </c>
      <c r="H16">
        <f>Bowling!$BB19</f>
        <v>0</v>
      </c>
      <c r="I16">
        <f>Bowling!$BG19</f>
        <v>35.200000000000003</v>
      </c>
      <c r="J16">
        <f>Bowling!$BL19</f>
        <v>0</v>
      </c>
      <c r="K16">
        <f>Bowling!$BQ19</f>
        <v>0</v>
      </c>
      <c r="L16">
        <f>Bowling!$BV19</f>
        <v>0</v>
      </c>
      <c r="M16">
        <f>Bowling!$CA19</f>
        <v>51.2</v>
      </c>
      <c r="N16">
        <f>Bowling!$CF19</f>
        <v>0</v>
      </c>
      <c r="O16">
        <f>Bowling!$CK19</f>
        <v>0</v>
      </c>
      <c r="P16">
        <f>Bowling!$CP19</f>
        <v>0</v>
      </c>
      <c r="Q16">
        <f>Bowling!$CU19</f>
        <v>0</v>
      </c>
      <c r="R16">
        <f>Bowling!$CZ19</f>
        <v>0</v>
      </c>
      <c r="S16">
        <f>Bowling!$DE19</f>
        <v>0</v>
      </c>
      <c r="T16">
        <f>Bowling!$DJ19</f>
        <v>0</v>
      </c>
      <c r="U16">
        <f>Bowling!$DO19</f>
        <v>0</v>
      </c>
      <c r="V16">
        <f>Bowling!$DT19</f>
        <v>-2.4</v>
      </c>
      <c r="W16">
        <f>Bowling!$DY19</f>
        <v>0</v>
      </c>
      <c r="X16">
        <f>Bowling!$ED19</f>
        <v>-8.4</v>
      </c>
      <c r="Y16">
        <f>Bowling!$EI19</f>
        <v>0</v>
      </c>
      <c r="Z16">
        <f>Bowling!$EN19</f>
        <v>0</v>
      </c>
      <c r="AA16">
        <f>Bowling!$ES19</f>
        <v>0</v>
      </c>
      <c r="AB16">
        <f t="shared" si="0"/>
        <v>154.80000000000001</v>
      </c>
      <c r="AC16">
        <f>VLOOKUP($A16,'Club Champion'!$C$4:$AU$51,45,FALSE)-AB16</f>
        <v>0</v>
      </c>
    </row>
    <row r="17" spans="1:29" x14ac:dyDescent="0.2">
      <c r="A17" t="str">
        <f>Bowling!B20</f>
        <v>SHELDON, Mike</v>
      </c>
      <c r="B17">
        <f>Bowling!$X20</f>
        <v>0</v>
      </c>
      <c r="C17">
        <f>Bowling!$AC20</f>
        <v>58</v>
      </c>
      <c r="D17">
        <f>Bowling!$AH20</f>
        <v>0</v>
      </c>
      <c r="E17">
        <f>Bowling!$AM20</f>
        <v>0</v>
      </c>
      <c r="F17">
        <f>Bowling!$AR20</f>
        <v>0</v>
      </c>
      <c r="G17">
        <f>Bowling!$AW20</f>
        <v>15.2</v>
      </c>
      <c r="H17">
        <f>Bowling!$BB20</f>
        <v>55.6</v>
      </c>
      <c r="I17">
        <f>Bowling!$BG20</f>
        <v>0</v>
      </c>
      <c r="J17">
        <f>Bowling!$BL20</f>
        <v>0</v>
      </c>
      <c r="K17">
        <f>Bowling!$BQ20</f>
        <v>0</v>
      </c>
      <c r="L17">
        <f>Bowling!$BV20</f>
        <v>0</v>
      </c>
      <c r="M17">
        <f>Bowling!$CA20</f>
        <v>0</v>
      </c>
      <c r="N17">
        <f>Bowling!$CF20</f>
        <v>0</v>
      </c>
      <c r="O17">
        <f>Bowling!$CK20</f>
        <v>0</v>
      </c>
      <c r="P17">
        <f>Bowling!$CP20</f>
        <v>0</v>
      </c>
      <c r="Q17">
        <f>Bowling!$CU20</f>
        <v>0</v>
      </c>
      <c r="R17">
        <f>Bowling!$CZ20</f>
        <v>0</v>
      </c>
      <c r="S17">
        <f>Bowling!$DE20</f>
        <v>0</v>
      </c>
      <c r="T17">
        <f>Bowling!$DJ20</f>
        <v>0</v>
      </c>
      <c r="U17">
        <f>Bowling!$DO20</f>
        <v>0</v>
      </c>
      <c r="V17">
        <f>Bowling!$DT20</f>
        <v>0</v>
      </c>
      <c r="W17">
        <f>Bowling!$DY20</f>
        <v>0</v>
      </c>
      <c r="X17">
        <f>Bowling!$ED20</f>
        <v>0</v>
      </c>
      <c r="Y17">
        <f>Bowling!$EI20</f>
        <v>0</v>
      </c>
      <c r="Z17">
        <f>Bowling!$EN20</f>
        <v>0</v>
      </c>
      <c r="AA17">
        <f>Bowling!$ES20</f>
        <v>0</v>
      </c>
      <c r="AB17">
        <f t="shared" si="0"/>
        <v>128.80000000000001</v>
      </c>
      <c r="AC17">
        <f>VLOOKUP($A17,'Club Champion'!$C$4:$AU$51,45,FALSE)-AB17</f>
        <v>0</v>
      </c>
    </row>
    <row r="18" spans="1:29" x14ac:dyDescent="0.2">
      <c r="A18" t="str">
        <f>Bowling!B21</f>
        <v>DALE, Colin</v>
      </c>
      <c r="B18">
        <f>Bowling!$X21</f>
        <v>0</v>
      </c>
      <c r="C18">
        <f>Bowling!$AC21</f>
        <v>0</v>
      </c>
      <c r="D18">
        <f>Bowling!$AH21</f>
        <v>0</v>
      </c>
      <c r="E18">
        <f>Bowling!$AM21</f>
        <v>0</v>
      </c>
      <c r="F18">
        <f>Bowling!$AR21</f>
        <v>0</v>
      </c>
      <c r="G18">
        <f>Bowling!$AW21</f>
        <v>0</v>
      </c>
      <c r="H18">
        <f>Bowling!$BB21</f>
        <v>0</v>
      </c>
      <c r="I18">
        <f>Bowling!$BG21</f>
        <v>0</v>
      </c>
      <c r="J18">
        <f>Bowling!$BL21</f>
        <v>0</v>
      </c>
      <c r="K18">
        <f>Bowling!$BQ21</f>
        <v>72</v>
      </c>
      <c r="L18">
        <f>Bowling!$BV21</f>
        <v>0</v>
      </c>
      <c r="M18">
        <f>Bowling!$CA21</f>
        <v>0</v>
      </c>
      <c r="N18">
        <f>Bowling!$CF21</f>
        <v>0</v>
      </c>
      <c r="O18">
        <f>Bowling!$CK21</f>
        <v>0</v>
      </c>
      <c r="P18">
        <f>Bowling!$CP21</f>
        <v>0</v>
      </c>
      <c r="Q18">
        <f>Bowling!$CU21</f>
        <v>0</v>
      </c>
      <c r="R18">
        <f>Bowling!$CZ21</f>
        <v>0</v>
      </c>
      <c r="S18">
        <f>Bowling!$DE21</f>
        <v>0</v>
      </c>
      <c r="T18">
        <f>Bowling!$DJ21</f>
        <v>0</v>
      </c>
      <c r="U18">
        <f>Bowling!$DO21</f>
        <v>0</v>
      </c>
      <c r="V18">
        <f>Bowling!$DT21</f>
        <v>0</v>
      </c>
      <c r="W18">
        <f>Bowling!$DY21</f>
        <v>0</v>
      </c>
      <c r="X18">
        <f>Bowling!$ED21</f>
        <v>0</v>
      </c>
      <c r="Y18">
        <f>Bowling!$EI21</f>
        <v>0</v>
      </c>
      <c r="Z18">
        <f>Bowling!$EN21</f>
        <v>0</v>
      </c>
      <c r="AA18">
        <f>Bowling!$ES21</f>
        <v>0</v>
      </c>
      <c r="AB18">
        <f t="shared" si="0"/>
        <v>72</v>
      </c>
      <c r="AC18">
        <f>VLOOKUP($A18,'Club Champion'!$C$4:$AU$51,45,FALSE)-AB18</f>
        <v>0</v>
      </c>
    </row>
    <row r="19" spans="1:29" x14ac:dyDescent="0.2">
      <c r="A19" t="str">
        <f>Bowling!B22</f>
        <v>McCOY, John</v>
      </c>
      <c r="B19">
        <f>Bowling!$X22</f>
        <v>0</v>
      </c>
      <c r="C19">
        <f>Bowling!$AC22</f>
        <v>35.6</v>
      </c>
      <c r="D19">
        <f>Bowling!$AH22</f>
        <v>-5.8</v>
      </c>
      <c r="E19">
        <f>Bowling!$AM22</f>
        <v>0</v>
      </c>
      <c r="F19">
        <f>Bowling!$AR22</f>
        <v>0</v>
      </c>
      <c r="G19">
        <f>Bowling!$AW22</f>
        <v>0</v>
      </c>
      <c r="H19">
        <f>Bowling!$BB22</f>
        <v>0</v>
      </c>
      <c r="I19">
        <f>Bowling!$BG22</f>
        <v>0</v>
      </c>
      <c r="J19">
        <f>Bowling!$BL22</f>
        <v>0</v>
      </c>
      <c r="K19">
        <f>Bowling!$BQ22</f>
        <v>0</v>
      </c>
      <c r="L19">
        <f>Bowling!$BV22</f>
        <v>-5.4</v>
      </c>
      <c r="M19">
        <f>Bowling!$CA22</f>
        <v>32</v>
      </c>
      <c r="N19">
        <f>Bowling!$CF22</f>
        <v>0</v>
      </c>
      <c r="O19">
        <f>Bowling!$CK22</f>
        <v>0</v>
      </c>
      <c r="P19">
        <f>Bowling!$CP22</f>
        <v>0</v>
      </c>
      <c r="Q19">
        <f>Bowling!$CU22</f>
        <v>0</v>
      </c>
      <c r="R19">
        <f>Bowling!$CZ22</f>
        <v>0</v>
      </c>
      <c r="S19">
        <f>Bowling!$DE22</f>
        <v>0</v>
      </c>
      <c r="T19">
        <f>Bowling!$DJ22</f>
        <v>0</v>
      </c>
      <c r="U19">
        <f>Bowling!$DO22</f>
        <v>0</v>
      </c>
      <c r="V19">
        <f>Bowling!$DT22</f>
        <v>0</v>
      </c>
      <c r="W19">
        <f>Bowling!$DY22</f>
        <v>0</v>
      </c>
      <c r="X19">
        <f>Bowling!$ED22</f>
        <v>15</v>
      </c>
      <c r="Y19">
        <f>Bowling!$EI22</f>
        <v>0</v>
      </c>
      <c r="Z19">
        <f>Bowling!$EN22</f>
        <v>0</v>
      </c>
      <c r="AA19">
        <f>Bowling!$ES22</f>
        <v>0</v>
      </c>
      <c r="AB19">
        <f t="shared" si="0"/>
        <v>71.400000000000006</v>
      </c>
      <c r="AC19">
        <f>VLOOKUP($A19,'Club Champion'!$C$4:$AU$51,45,FALSE)-AB19</f>
        <v>0</v>
      </c>
    </row>
    <row r="20" spans="1:29" x14ac:dyDescent="0.2">
      <c r="A20" t="str">
        <f>Bowling!B23</f>
        <v>THACKER, Jai</v>
      </c>
      <c r="B20">
        <f>Bowling!$X23</f>
        <v>0</v>
      </c>
      <c r="C20">
        <f>Bowling!$AC23</f>
        <v>0</v>
      </c>
      <c r="D20">
        <f>Bowling!$AH23</f>
        <v>0</v>
      </c>
      <c r="E20">
        <f>Bowling!$AM23</f>
        <v>0</v>
      </c>
      <c r="F20">
        <f>Bowling!$AR23</f>
        <v>-1.2</v>
      </c>
      <c r="G20">
        <f>Bowling!$AW23</f>
        <v>0</v>
      </c>
      <c r="H20">
        <f>Bowling!$BB23</f>
        <v>32.200000000000003</v>
      </c>
      <c r="I20">
        <f>Bowling!$BG23</f>
        <v>8</v>
      </c>
      <c r="J20">
        <f>Bowling!$BL23</f>
        <v>0</v>
      </c>
      <c r="K20">
        <f>Bowling!$BQ23</f>
        <v>31.6</v>
      </c>
      <c r="L20">
        <f>Bowling!$BV23</f>
        <v>0</v>
      </c>
      <c r="M20">
        <f>Bowling!$CA23</f>
        <v>0</v>
      </c>
      <c r="N20">
        <f>Bowling!$CF23</f>
        <v>0</v>
      </c>
      <c r="O20">
        <f>Bowling!$CK23</f>
        <v>0</v>
      </c>
      <c r="P20">
        <f>Bowling!$CP23</f>
        <v>0</v>
      </c>
      <c r="Q20">
        <f>Bowling!$CU23</f>
        <v>0</v>
      </c>
      <c r="R20">
        <f>Bowling!$CZ23</f>
        <v>0</v>
      </c>
      <c r="S20">
        <f>Bowling!$DE23</f>
        <v>0</v>
      </c>
      <c r="T20">
        <f>Bowling!$DJ23</f>
        <v>0</v>
      </c>
      <c r="U20">
        <f>Bowling!$DO23</f>
        <v>0</v>
      </c>
      <c r="V20">
        <f>Bowling!$DT23</f>
        <v>0</v>
      </c>
      <c r="W20">
        <f>Bowling!$DY23</f>
        <v>0</v>
      </c>
      <c r="X20">
        <f>Bowling!$ED23</f>
        <v>0</v>
      </c>
      <c r="Y20">
        <f>Bowling!$EI23</f>
        <v>0</v>
      </c>
      <c r="Z20">
        <f>Bowling!$EN23</f>
        <v>0</v>
      </c>
      <c r="AA20">
        <f>Bowling!$ES23</f>
        <v>0</v>
      </c>
      <c r="AB20">
        <f t="shared" si="0"/>
        <v>70.599999999999994</v>
      </c>
      <c r="AC20">
        <f>VLOOKUP($A20,'Club Champion'!$C$4:$AU$51,45,FALSE)-AB20</f>
        <v>0</v>
      </c>
    </row>
    <row r="21" spans="1:29" x14ac:dyDescent="0.2">
      <c r="A21" t="str">
        <f>Bowling!B24</f>
        <v>GRIEVE, Nick</v>
      </c>
      <c r="B21">
        <f>Bowling!$X24</f>
        <v>0</v>
      </c>
      <c r="C21">
        <f>Bowling!$AC24</f>
        <v>0</v>
      </c>
      <c r="D21">
        <f>Bowling!$AH24</f>
        <v>0</v>
      </c>
      <c r="E21">
        <f>Bowling!$AM24</f>
        <v>0</v>
      </c>
      <c r="F21">
        <f>Bowling!$AR24</f>
        <v>0</v>
      </c>
      <c r="G21">
        <f>Bowling!$AW24</f>
        <v>0</v>
      </c>
      <c r="H21">
        <f>Bowling!$BB24</f>
        <v>0</v>
      </c>
      <c r="I21">
        <f>Bowling!$BG24</f>
        <v>0</v>
      </c>
      <c r="J21">
        <f>Bowling!$BL24</f>
        <v>0</v>
      </c>
      <c r="K21">
        <f>Bowling!$BQ24</f>
        <v>0</v>
      </c>
      <c r="L21">
        <f>Bowling!$BV24</f>
        <v>0</v>
      </c>
      <c r="M21">
        <f>Bowling!$CA24</f>
        <v>0</v>
      </c>
      <c r="N21">
        <f>Bowling!$CF24</f>
        <v>0</v>
      </c>
      <c r="O21">
        <f>Bowling!$CK24</f>
        <v>0</v>
      </c>
      <c r="P21">
        <f>Bowling!$CP24</f>
        <v>0</v>
      </c>
      <c r="Q21">
        <f>Bowling!$CU24</f>
        <v>0</v>
      </c>
      <c r="R21">
        <f>Bowling!$CZ24</f>
        <v>-3.4</v>
      </c>
      <c r="S21">
        <f>Bowling!$DE24</f>
        <v>0</v>
      </c>
      <c r="T21">
        <f>Bowling!$DJ24</f>
        <v>39.200000000000003</v>
      </c>
      <c r="U21">
        <f>Bowling!$DO24</f>
        <v>-4</v>
      </c>
      <c r="V21">
        <f>Bowling!$DT24</f>
        <v>0</v>
      </c>
      <c r="W21">
        <f>Bowling!$DY24</f>
        <v>31</v>
      </c>
      <c r="X21">
        <f>Bowling!$ED24</f>
        <v>0</v>
      </c>
      <c r="Y21">
        <f>Bowling!$EI24</f>
        <v>0</v>
      </c>
      <c r="Z21">
        <f>Bowling!$EN24</f>
        <v>0</v>
      </c>
      <c r="AA21">
        <f>Bowling!$ES24</f>
        <v>0</v>
      </c>
      <c r="AB21">
        <f t="shared" si="0"/>
        <v>62.800000000000004</v>
      </c>
      <c r="AC21">
        <f>VLOOKUP($A21,'Club Champion'!$C$4:$AU$51,45,FALSE)-AB21</f>
        <v>0</v>
      </c>
    </row>
    <row r="22" spans="1:29" x14ac:dyDescent="0.2">
      <c r="A22" t="str">
        <f>Bowling!B25</f>
        <v>MAINI, Rohan</v>
      </c>
      <c r="B22">
        <f>Bowling!$X25</f>
        <v>0</v>
      </c>
      <c r="C22">
        <f>Bowling!$AC25</f>
        <v>-4.2</v>
      </c>
      <c r="D22">
        <f>Bowling!$AH25</f>
        <v>0</v>
      </c>
      <c r="E22">
        <f>Bowling!$AM25</f>
        <v>19.2</v>
      </c>
      <c r="F22">
        <f>Bowling!$AR25</f>
        <v>35.799999999999997</v>
      </c>
      <c r="G22">
        <f>Bowling!$AW25</f>
        <v>0</v>
      </c>
      <c r="H22">
        <f>Bowling!$BB25</f>
        <v>0</v>
      </c>
      <c r="I22">
        <f>Bowling!$BG25</f>
        <v>0</v>
      </c>
      <c r="J22">
        <f>Bowling!$BL25</f>
        <v>0</v>
      </c>
      <c r="K22">
        <f>Bowling!$BQ25</f>
        <v>0</v>
      </c>
      <c r="L22">
        <f>Bowling!$BV25</f>
        <v>13.4</v>
      </c>
      <c r="M22">
        <f>Bowling!$CA25</f>
        <v>-5.4</v>
      </c>
      <c r="N22">
        <f>Bowling!$CF25</f>
        <v>0</v>
      </c>
      <c r="O22">
        <f>Bowling!$CK25</f>
        <v>0</v>
      </c>
      <c r="P22">
        <f>Bowling!$CP25</f>
        <v>0</v>
      </c>
      <c r="Q22">
        <f>Bowling!$CU25</f>
        <v>0</v>
      </c>
      <c r="R22">
        <f>Bowling!$CZ25</f>
        <v>0</v>
      </c>
      <c r="S22">
        <f>Bowling!$DE25</f>
        <v>0</v>
      </c>
      <c r="T22">
        <f>Bowling!$DJ25</f>
        <v>0</v>
      </c>
      <c r="U22">
        <f>Bowling!$DO25</f>
        <v>0</v>
      </c>
      <c r="V22">
        <f>Bowling!$DT25</f>
        <v>0</v>
      </c>
      <c r="W22">
        <f>Bowling!$DY25</f>
        <v>0</v>
      </c>
      <c r="X22">
        <f>Bowling!$ED25</f>
        <v>0</v>
      </c>
      <c r="Y22">
        <f>Bowling!$EI25</f>
        <v>0</v>
      </c>
      <c r="Z22">
        <f>Bowling!$EN25</f>
        <v>0</v>
      </c>
      <c r="AA22">
        <f>Bowling!$ES25</f>
        <v>0</v>
      </c>
      <c r="AB22">
        <f t="shared" si="0"/>
        <v>58.800000000000004</v>
      </c>
      <c r="AC22">
        <f>VLOOKUP($A22,'Club Champion'!$C$4:$AU$51,45,FALSE)-AB22</f>
        <v>0</v>
      </c>
    </row>
    <row r="23" spans="1:29" x14ac:dyDescent="0.2">
      <c r="A23" t="str">
        <f>Bowling!B26</f>
        <v>KATONA, Ben</v>
      </c>
      <c r="B23">
        <f>Bowling!$X26</f>
        <v>0</v>
      </c>
      <c r="C23">
        <f>Bowling!$AC26</f>
        <v>0</v>
      </c>
      <c r="D23">
        <f>Bowling!$AH26</f>
        <v>0</v>
      </c>
      <c r="E23">
        <f>Bowling!$AM26</f>
        <v>0</v>
      </c>
      <c r="F23">
        <f>Bowling!$AR26</f>
        <v>0</v>
      </c>
      <c r="G23">
        <f>Bowling!$AW26</f>
        <v>0</v>
      </c>
      <c r="H23">
        <f>Bowling!$BB26</f>
        <v>0</v>
      </c>
      <c r="I23">
        <f>Bowling!$BG26</f>
        <v>0</v>
      </c>
      <c r="J23">
        <f>Bowling!$BL26</f>
        <v>0</v>
      </c>
      <c r="K23">
        <f>Bowling!$BQ26</f>
        <v>0</v>
      </c>
      <c r="L23">
        <f>Bowling!$BV26</f>
        <v>0</v>
      </c>
      <c r="M23">
        <f>Bowling!$CA26</f>
        <v>17</v>
      </c>
      <c r="N23">
        <f>Bowling!$CF26</f>
        <v>0</v>
      </c>
      <c r="O23">
        <f>Bowling!$CK26</f>
        <v>0</v>
      </c>
      <c r="P23">
        <f>Bowling!$CP26</f>
        <v>0</v>
      </c>
      <c r="Q23">
        <f>Bowling!$CU26</f>
        <v>0</v>
      </c>
      <c r="R23">
        <f>Bowling!$CZ26</f>
        <v>20</v>
      </c>
      <c r="S23">
        <f>Bowling!$DE26</f>
        <v>0</v>
      </c>
      <c r="T23">
        <f>Bowling!$DJ26</f>
        <v>18.8</v>
      </c>
      <c r="U23">
        <f>Bowling!$DO26</f>
        <v>0</v>
      </c>
      <c r="V23">
        <f>Bowling!$DT26</f>
        <v>0</v>
      </c>
      <c r="W23">
        <f>Bowling!$DY26</f>
        <v>0</v>
      </c>
      <c r="X23">
        <f>Bowling!$ED26</f>
        <v>0</v>
      </c>
      <c r="Y23">
        <f>Bowling!$EI26</f>
        <v>0</v>
      </c>
      <c r="Z23">
        <f>Bowling!$EN26</f>
        <v>0</v>
      </c>
      <c r="AA23">
        <f>Bowling!$ES26</f>
        <v>0</v>
      </c>
      <c r="AB23">
        <f t="shared" si="0"/>
        <v>55.8</v>
      </c>
      <c r="AC23">
        <f>VLOOKUP($A23,'Club Champion'!$C$4:$AU$51,45,FALSE)-AB23</f>
        <v>0</v>
      </c>
    </row>
    <row r="24" spans="1:29" x14ac:dyDescent="0.2">
      <c r="A24" t="str">
        <f>Bowling!B27</f>
        <v>HAAG, Mitch</v>
      </c>
      <c r="B24">
        <f>Bowling!$X27</f>
        <v>0</v>
      </c>
      <c r="C24">
        <f>Bowling!$AC27</f>
        <v>0</v>
      </c>
      <c r="D24">
        <f>Bowling!$AH27</f>
        <v>0</v>
      </c>
      <c r="E24">
        <f>Bowling!$AM27</f>
        <v>15</v>
      </c>
      <c r="F24">
        <f>Bowling!$AR27</f>
        <v>0</v>
      </c>
      <c r="G24">
        <f>Bowling!$AW27</f>
        <v>-0.8</v>
      </c>
      <c r="H24">
        <f>Bowling!$BB27</f>
        <v>0</v>
      </c>
      <c r="I24">
        <f>Bowling!$BG27</f>
        <v>0</v>
      </c>
      <c r="J24">
        <f>Bowling!$BL27</f>
        <v>0</v>
      </c>
      <c r="K24">
        <f>Bowling!$BQ27</f>
        <v>0</v>
      </c>
      <c r="L24">
        <f>Bowling!$BV27</f>
        <v>0</v>
      </c>
      <c r="M24">
        <f>Bowling!$CA27</f>
        <v>0</v>
      </c>
      <c r="N24">
        <f>Bowling!$CF27</f>
        <v>37</v>
      </c>
      <c r="O24">
        <f>Bowling!$CK27</f>
        <v>0</v>
      </c>
      <c r="P24">
        <f>Bowling!$CP27</f>
        <v>0</v>
      </c>
      <c r="Q24">
        <f>Bowling!$CU27</f>
        <v>0</v>
      </c>
      <c r="R24">
        <f>Bowling!$CZ27</f>
        <v>0</v>
      </c>
      <c r="S24">
        <f>Bowling!$DE27</f>
        <v>0</v>
      </c>
      <c r="T24">
        <f>Bowling!$DJ27</f>
        <v>0</v>
      </c>
      <c r="U24">
        <f>Bowling!$DO27</f>
        <v>0</v>
      </c>
      <c r="V24">
        <f>Bowling!$DT27</f>
        <v>0</v>
      </c>
      <c r="W24">
        <f>Bowling!$DY27</f>
        <v>0</v>
      </c>
      <c r="X24">
        <f>Bowling!$ED27</f>
        <v>0</v>
      </c>
      <c r="Y24">
        <f>Bowling!$EI27</f>
        <v>0</v>
      </c>
      <c r="Z24">
        <f>Bowling!$EN27</f>
        <v>0</v>
      </c>
      <c r="AA24">
        <f>Bowling!$ES27</f>
        <v>0</v>
      </c>
      <c r="AB24">
        <f t="shared" si="0"/>
        <v>51.2</v>
      </c>
      <c r="AC24">
        <f>VLOOKUP($A24,'Club Champion'!$C$4:$AU$51,45,FALSE)-AB24</f>
        <v>0</v>
      </c>
    </row>
    <row r="25" spans="1:29" x14ac:dyDescent="0.2">
      <c r="A25" t="str">
        <f>Bowling!B28</f>
        <v>KANTH, Kiso</v>
      </c>
      <c r="B25">
        <f>Bowling!$X28</f>
        <v>-6.6</v>
      </c>
      <c r="C25">
        <f>Bowling!$AC28</f>
        <v>0</v>
      </c>
      <c r="D25">
        <f>Bowling!$AH28</f>
        <v>0</v>
      </c>
      <c r="E25">
        <f>Bowling!$AM28</f>
        <v>0</v>
      </c>
      <c r="F25">
        <f>Bowling!$AR28</f>
        <v>0</v>
      </c>
      <c r="G25">
        <f>Bowling!$AW28</f>
        <v>0</v>
      </c>
      <c r="H25">
        <f>Bowling!$BB28</f>
        <v>0</v>
      </c>
      <c r="I25">
        <f>Bowling!$BG28</f>
        <v>0</v>
      </c>
      <c r="J25">
        <f>Bowling!$BL28</f>
        <v>0</v>
      </c>
      <c r="K25">
        <f>Bowling!$BQ28</f>
        <v>0</v>
      </c>
      <c r="L25">
        <f>Bowling!$BV28</f>
        <v>53.8</v>
      </c>
      <c r="M25">
        <f>Bowling!$CA28</f>
        <v>0</v>
      </c>
      <c r="N25">
        <f>Bowling!$CF28</f>
        <v>0</v>
      </c>
      <c r="O25">
        <f>Bowling!$CK28</f>
        <v>0</v>
      </c>
      <c r="P25">
        <f>Bowling!$CP28</f>
        <v>0</v>
      </c>
      <c r="Q25">
        <f>Bowling!$CU28</f>
        <v>0</v>
      </c>
      <c r="R25">
        <f>Bowling!$CZ28</f>
        <v>0</v>
      </c>
      <c r="S25">
        <f>Bowling!$DE28</f>
        <v>0</v>
      </c>
      <c r="T25">
        <f>Bowling!$DJ28</f>
        <v>0</v>
      </c>
      <c r="U25">
        <f>Bowling!$DO28</f>
        <v>0</v>
      </c>
      <c r="V25">
        <f>Bowling!$DT28</f>
        <v>0</v>
      </c>
      <c r="W25">
        <f>Bowling!$DY28</f>
        <v>0</v>
      </c>
      <c r="X25">
        <f>Bowling!$ED28</f>
        <v>0</v>
      </c>
      <c r="Y25">
        <f>Bowling!$EI28</f>
        <v>0</v>
      </c>
      <c r="Z25">
        <f>Bowling!$EN28</f>
        <v>0</v>
      </c>
      <c r="AA25">
        <f>Bowling!$ES28</f>
        <v>0</v>
      </c>
      <c r="AB25">
        <f t="shared" si="0"/>
        <v>47.199999999999996</v>
      </c>
      <c r="AC25">
        <f>VLOOKUP($A25,'Club Champion'!$C$4:$AU$51,45,FALSE)-AB25</f>
        <v>0</v>
      </c>
    </row>
    <row r="26" spans="1:29" x14ac:dyDescent="0.2">
      <c r="A26" t="str">
        <f>Bowling!B29</f>
        <v>BHANOT, Chetan</v>
      </c>
      <c r="B26">
        <f>Bowling!$X29</f>
        <v>56.2</v>
      </c>
      <c r="C26">
        <f>Bowling!$AC29</f>
        <v>-8.6</v>
      </c>
      <c r="D26">
        <f>Bowling!$AH29</f>
        <v>0</v>
      </c>
      <c r="E26">
        <f>Bowling!$AM29</f>
        <v>0</v>
      </c>
      <c r="F26">
        <f>Bowling!$AR29</f>
        <v>0</v>
      </c>
      <c r="G26">
        <f>Bowling!$AW29</f>
        <v>0</v>
      </c>
      <c r="H26">
        <f>Bowling!$BB29</f>
        <v>0</v>
      </c>
      <c r="I26">
        <f>Bowling!$BG29</f>
        <v>0</v>
      </c>
      <c r="J26">
        <f>Bowling!$BL29</f>
        <v>0</v>
      </c>
      <c r="K26">
        <f>Bowling!$BQ29</f>
        <v>0</v>
      </c>
      <c r="L26">
        <f>Bowling!$BV29</f>
        <v>0</v>
      </c>
      <c r="M26">
        <f>Bowling!$CA29</f>
        <v>0</v>
      </c>
      <c r="N26">
        <f>Bowling!$CF29</f>
        <v>0</v>
      </c>
      <c r="O26">
        <f>Bowling!$CK29</f>
        <v>0</v>
      </c>
      <c r="P26">
        <f>Bowling!$CP29</f>
        <v>0</v>
      </c>
      <c r="Q26">
        <f>Bowling!$CU29</f>
        <v>0</v>
      </c>
      <c r="R26">
        <f>Bowling!$CZ29</f>
        <v>0</v>
      </c>
      <c r="S26">
        <f>Bowling!$DE29</f>
        <v>0</v>
      </c>
      <c r="T26">
        <f>Bowling!$DJ29</f>
        <v>0</v>
      </c>
      <c r="U26">
        <f>Bowling!$DO29</f>
        <v>0</v>
      </c>
      <c r="V26">
        <f>Bowling!$DT29</f>
        <v>-1.2</v>
      </c>
      <c r="W26">
        <f>Bowling!$DY29</f>
        <v>0</v>
      </c>
      <c r="X26">
        <f>Bowling!$ED29</f>
        <v>0</v>
      </c>
      <c r="Y26">
        <f>Bowling!$EI29</f>
        <v>0</v>
      </c>
      <c r="Z26">
        <f>Bowling!$EN29</f>
        <v>0</v>
      </c>
      <c r="AA26">
        <f>Bowling!$ES29</f>
        <v>0</v>
      </c>
      <c r="AB26">
        <f t="shared" si="0"/>
        <v>46.4</v>
      </c>
      <c r="AC26">
        <f>VLOOKUP($A26,'Club Champion'!$C$4:$AU$51,45,FALSE)-AB26</f>
        <v>0</v>
      </c>
    </row>
    <row r="27" spans="1:29" x14ac:dyDescent="0.2">
      <c r="A27" t="str">
        <f>Bowling!B30</f>
        <v>MINEHAN, Mark</v>
      </c>
      <c r="B27">
        <f>Bowling!$X30</f>
        <v>0</v>
      </c>
      <c r="C27">
        <f>Bowling!$AC30</f>
        <v>0</v>
      </c>
      <c r="D27">
        <f>Bowling!$AH30</f>
        <v>0</v>
      </c>
      <c r="E27">
        <f>Bowling!$AM30</f>
        <v>0</v>
      </c>
      <c r="F27">
        <f>Bowling!$AR30</f>
        <v>0</v>
      </c>
      <c r="G27">
        <f>Bowling!$AW30</f>
        <v>0</v>
      </c>
      <c r="H27">
        <f>Bowling!$BB30</f>
        <v>0</v>
      </c>
      <c r="I27">
        <f>Bowling!$BG30</f>
        <v>0</v>
      </c>
      <c r="J27">
        <f>Bowling!$BL30</f>
        <v>0</v>
      </c>
      <c r="K27">
        <f>Bowling!$BQ30</f>
        <v>0</v>
      </c>
      <c r="L27">
        <f>Bowling!$BV30</f>
        <v>0</v>
      </c>
      <c r="M27">
        <f>Bowling!$CA30</f>
        <v>0</v>
      </c>
      <c r="N27">
        <f>Bowling!$CF30</f>
        <v>0</v>
      </c>
      <c r="O27">
        <f>Bowling!$CK30</f>
        <v>0</v>
      </c>
      <c r="P27">
        <f>Bowling!$CP30</f>
        <v>0</v>
      </c>
      <c r="Q27">
        <f>Bowling!$CU30</f>
        <v>0</v>
      </c>
      <c r="R27">
        <f>Bowling!$CZ30</f>
        <v>0</v>
      </c>
      <c r="S27">
        <f>Bowling!$DE30</f>
        <v>0</v>
      </c>
      <c r="T27">
        <f>Bowling!$DJ30</f>
        <v>0</v>
      </c>
      <c r="U27">
        <f>Bowling!$DO30</f>
        <v>0</v>
      </c>
      <c r="V27">
        <f>Bowling!$DT30</f>
        <v>0</v>
      </c>
      <c r="W27">
        <f>Bowling!$DY30</f>
        <v>45.2</v>
      </c>
      <c r="X27">
        <f>Bowling!$ED30</f>
        <v>0</v>
      </c>
      <c r="Y27">
        <f>Bowling!$EI30</f>
        <v>0</v>
      </c>
      <c r="Z27">
        <f>Bowling!$EN30</f>
        <v>0</v>
      </c>
      <c r="AA27">
        <f>Bowling!$ES30</f>
        <v>0</v>
      </c>
      <c r="AB27">
        <f t="shared" si="0"/>
        <v>45.2</v>
      </c>
      <c r="AC27">
        <f>VLOOKUP($A27,'Club Champion'!$C$4:$AU$51,45,FALSE)-AB27</f>
        <v>0</v>
      </c>
    </row>
    <row r="28" spans="1:29" x14ac:dyDescent="0.2">
      <c r="A28" t="str">
        <f>Bowling!B31</f>
        <v>GILLIAN, Kahuna</v>
      </c>
      <c r="B28">
        <f>Bowling!$X31</f>
        <v>0</v>
      </c>
      <c r="C28">
        <f>Bowling!$AC31</f>
        <v>0</v>
      </c>
      <c r="D28">
        <f>Bowling!$AH31</f>
        <v>0</v>
      </c>
      <c r="E28">
        <f>Bowling!$AM31</f>
        <v>0</v>
      </c>
      <c r="F28">
        <f>Bowling!$AR31</f>
        <v>0</v>
      </c>
      <c r="G28">
        <f>Bowling!$AW31</f>
        <v>0</v>
      </c>
      <c r="H28">
        <f>Bowling!$BB31</f>
        <v>0</v>
      </c>
      <c r="I28">
        <f>Bowling!$BG31</f>
        <v>0</v>
      </c>
      <c r="J28">
        <f>Bowling!$BL31</f>
        <v>0</v>
      </c>
      <c r="K28">
        <f>Bowling!$BQ31</f>
        <v>0</v>
      </c>
      <c r="L28">
        <f>Bowling!$BV31</f>
        <v>17.399999999999999</v>
      </c>
      <c r="M28">
        <f>Bowling!$CA31</f>
        <v>0</v>
      </c>
      <c r="N28">
        <f>Bowling!$CF31</f>
        <v>17</v>
      </c>
      <c r="O28">
        <f>Bowling!$CK31</f>
        <v>0</v>
      </c>
      <c r="P28">
        <f>Bowling!$CP31</f>
        <v>-3.6</v>
      </c>
      <c r="Q28">
        <f>Bowling!$CU31</f>
        <v>0</v>
      </c>
      <c r="R28">
        <f>Bowling!$CZ31</f>
        <v>0</v>
      </c>
      <c r="S28">
        <f>Bowling!$DE31</f>
        <v>0</v>
      </c>
      <c r="T28">
        <f>Bowling!$DJ31</f>
        <v>0</v>
      </c>
      <c r="U28">
        <f>Bowling!$DO31</f>
        <v>0</v>
      </c>
      <c r="V28">
        <f>Bowling!$DT31</f>
        <v>0</v>
      </c>
      <c r="W28">
        <f>Bowling!$DY31</f>
        <v>0</v>
      </c>
      <c r="X28">
        <f>Bowling!$ED31</f>
        <v>0</v>
      </c>
      <c r="Y28">
        <f>Bowling!$EI31</f>
        <v>0</v>
      </c>
      <c r="Z28">
        <f>Bowling!$EN31</f>
        <v>13.4</v>
      </c>
      <c r="AA28">
        <f>Bowling!$ES31</f>
        <v>0</v>
      </c>
      <c r="AB28">
        <f t="shared" si="0"/>
        <v>44.199999999999996</v>
      </c>
      <c r="AC28">
        <f>VLOOKUP($A28,'Club Champion'!$C$4:$AU$51,45,FALSE)-AB28</f>
        <v>0</v>
      </c>
    </row>
    <row r="29" spans="1:29" x14ac:dyDescent="0.2">
      <c r="A29" t="str">
        <f>Bowling!B32</f>
        <v>PARVEER</v>
      </c>
      <c r="B29">
        <f>Bowling!$X32</f>
        <v>0</v>
      </c>
      <c r="C29">
        <f>Bowling!$AC32</f>
        <v>0</v>
      </c>
      <c r="D29">
        <f>Bowling!$AH32</f>
        <v>0</v>
      </c>
      <c r="E29">
        <f>Bowling!$AM32</f>
        <v>0</v>
      </c>
      <c r="F29">
        <f>Bowling!$AR32</f>
        <v>0</v>
      </c>
      <c r="G29">
        <f>Bowling!$AW32</f>
        <v>0</v>
      </c>
      <c r="H29">
        <f>Bowling!$BB32</f>
        <v>0</v>
      </c>
      <c r="I29">
        <f>Bowling!$BG32</f>
        <v>0</v>
      </c>
      <c r="J29">
        <f>Bowling!$BL32</f>
        <v>0</v>
      </c>
      <c r="K29">
        <f>Bowling!$BQ32</f>
        <v>0</v>
      </c>
      <c r="L29">
        <f>Bowling!$BV32</f>
        <v>0</v>
      </c>
      <c r="M29">
        <f>Bowling!$CA32</f>
        <v>0</v>
      </c>
      <c r="N29">
        <f>Bowling!$CF32</f>
        <v>0</v>
      </c>
      <c r="O29">
        <f>Bowling!$CK32</f>
        <v>0</v>
      </c>
      <c r="P29">
        <f>Bowling!$CP32</f>
        <v>0</v>
      </c>
      <c r="Q29">
        <f>Bowling!$CU32</f>
        <v>0</v>
      </c>
      <c r="R29">
        <f>Bowling!$CZ32</f>
        <v>0</v>
      </c>
      <c r="S29">
        <f>Bowling!$DE32</f>
        <v>0</v>
      </c>
      <c r="T29">
        <f>Bowling!$DJ32</f>
        <v>0</v>
      </c>
      <c r="U29">
        <f>Bowling!$DO32</f>
        <v>0</v>
      </c>
      <c r="V29">
        <f>Bowling!$DT32</f>
        <v>0</v>
      </c>
      <c r="W29">
        <f>Bowling!$DY32</f>
        <v>0</v>
      </c>
      <c r="X29">
        <f>Bowling!$ED32</f>
        <v>0</v>
      </c>
      <c r="Y29">
        <f>Bowling!$EI32</f>
        <v>39</v>
      </c>
      <c r="Z29">
        <f>Bowling!$EN32</f>
        <v>0</v>
      </c>
      <c r="AA29">
        <f>Bowling!$ES32</f>
        <v>0</v>
      </c>
      <c r="AB29">
        <f t="shared" si="0"/>
        <v>39</v>
      </c>
      <c r="AC29">
        <f>VLOOKUP($A29,'Club Champion'!$C$4:$AU$51,45,FALSE)-AB29</f>
        <v>0</v>
      </c>
    </row>
    <row r="30" spans="1:29" x14ac:dyDescent="0.2">
      <c r="A30" t="str">
        <f>Bowling!B33</f>
        <v>WILLIS, Andy</v>
      </c>
      <c r="B30">
        <f>Bowling!$X33</f>
        <v>0</v>
      </c>
      <c r="C30">
        <f>Bowling!$AC33</f>
        <v>0</v>
      </c>
      <c r="D30">
        <f>Bowling!$AH33</f>
        <v>0</v>
      </c>
      <c r="E30">
        <f>Bowling!$AM33</f>
        <v>0</v>
      </c>
      <c r="F30">
        <f>Bowling!$AR33</f>
        <v>0</v>
      </c>
      <c r="G30">
        <f>Bowling!$AW33</f>
        <v>0</v>
      </c>
      <c r="H30">
        <f>Bowling!$BB33</f>
        <v>0</v>
      </c>
      <c r="I30">
        <f>Bowling!$BG33</f>
        <v>0</v>
      </c>
      <c r="J30">
        <f>Bowling!$BL33</f>
        <v>0</v>
      </c>
      <c r="K30">
        <f>Bowling!$BQ33</f>
        <v>0</v>
      </c>
      <c r="L30">
        <f>Bowling!$BV33</f>
        <v>0</v>
      </c>
      <c r="M30">
        <f>Bowling!$CA33</f>
        <v>0</v>
      </c>
      <c r="N30">
        <f>Bowling!$CF33</f>
        <v>0</v>
      </c>
      <c r="O30">
        <f>Bowling!$CK33</f>
        <v>0</v>
      </c>
      <c r="P30">
        <f>Bowling!$CP33</f>
        <v>0</v>
      </c>
      <c r="Q30">
        <f>Bowling!$CU33</f>
        <v>0</v>
      </c>
      <c r="R30">
        <f>Bowling!$CZ33</f>
        <v>0</v>
      </c>
      <c r="S30">
        <f>Bowling!$DE33</f>
        <v>38.799999999999997</v>
      </c>
      <c r="T30">
        <f>Bowling!$DJ33</f>
        <v>0</v>
      </c>
      <c r="U30">
        <f>Bowling!$DO33</f>
        <v>0</v>
      </c>
      <c r="V30">
        <f>Bowling!$DT33</f>
        <v>0</v>
      </c>
      <c r="W30">
        <f>Bowling!$DY33</f>
        <v>0</v>
      </c>
      <c r="X30">
        <f>Bowling!$ED33</f>
        <v>0</v>
      </c>
      <c r="Y30">
        <f>Bowling!$EI33</f>
        <v>0</v>
      </c>
      <c r="Z30">
        <f>Bowling!$EN33</f>
        <v>0</v>
      </c>
      <c r="AA30">
        <f>Bowling!$ES33</f>
        <v>0</v>
      </c>
      <c r="AB30">
        <f t="shared" si="0"/>
        <v>38.799999999999997</v>
      </c>
      <c r="AC30">
        <f>VLOOKUP($A30,'Club Champion'!$C$4:$AU$51,45,FALSE)-AB30</f>
        <v>0</v>
      </c>
    </row>
    <row r="31" spans="1:29" x14ac:dyDescent="0.2">
      <c r="A31" t="str">
        <f>Bowling!B34</f>
        <v>HOAR, Carl</v>
      </c>
      <c r="B31">
        <f>Bowling!$X34</f>
        <v>0</v>
      </c>
      <c r="C31">
        <f>Bowling!$AC34</f>
        <v>0</v>
      </c>
      <c r="D31">
        <f>Bowling!$AH34</f>
        <v>0</v>
      </c>
      <c r="E31">
        <f>Bowling!$AM34</f>
        <v>0</v>
      </c>
      <c r="F31">
        <f>Bowling!$AR34</f>
        <v>0</v>
      </c>
      <c r="G31">
        <f>Bowling!$AW34</f>
        <v>0</v>
      </c>
      <c r="H31">
        <f>Bowling!$BB34</f>
        <v>0</v>
      </c>
      <c r="I31">
        <f>Bowling!$BG34</f>
        <v>17.399999999999999</v>
      </c>
      <c r="J31">
        <f>Bowling!$BL34</f>
        <v>0</v>
      </c>
      <c r="K31">
        <f>Bowling!$BQ34</f>
        <v>0</v>
      </c>
      <c r="L31">
        <f>Bowling!$BV34</f>
        <v>0</v>
      </c>
      <c r="M31">
        <f>Bowling!$CA34</f>
        <v>0</v>
      </c>
      <c r="N31">
        <f>Bowling!$CF34</f>
        <v>0</v>
      </c>
      <c r="O31">
        <f>Bowling!$CK34</f>
        <v>0</v>
      </c>
      <c r="P31">
        <f>Bowling!$CP34</f>
        <v>0</v>
      </c>
      <c r="Q31">
        <f>Bowling!$CU34</f>
        <v>-9.1999999999999993</v>
      </c>
      <c r="R31">
        <f>Bowling!$CZ34</f>
        <v>0</v>
      </c>
      <c r="S31">
        <f>Bowling!$DE34</f>
        <v>0</v>
      </c>
      <c r="T31">
        <f>Bowling!$DJ34</f>
        <v>19.2</v>
      </c>
      <c r="U31">
        <f>Bowling!$DO34</f>
        <v>0</v>
      </c>
      <c r="V31">
        <f>Bowling!$DT34</f>
        <v>-4.2</v>
      </c>
      <c r="W31">
        <f>Bowling!$DY34</f>
        <v>0</v>
      </c>
      <c r="X31">
        <f>Bowling!$ED34</f>
        <v>17</v>
      </c>
      <c r="Y31">
        <f>Bowling!$EI34</f>
        <v>-2.6</v>
      </c>
      <c r="Z31">
        <f>Bowling!$EN34</f>
        <v>0</v>
      </c>
      <c r="AA31">
        <f>Bowling!$ES34</f>
        <v>0</v>
      </c>
      <c r="AB31">
        <f t="shared" si="0"/>
        <v>37.6</v>
      </c>
      <c r="AC31">
        <f>VLOOKUP($A31,'Club Champion'!$C$4:$AU$51,45,FALSE)-AB31</f>
        <v>0</v>
      </c>
    </row>
    <row r="32" spans="1:29" x14ac:dyDescent="0.2">
      <c r="A32" t="str">
        <f>Bowling!B35</f>
        <v>PAUL, Canyon</v>
      </c>
      <c r="B32">
        <f>Bowling!$X35</f>
        <v>36</v>
      </c>
      <c r="C32">
        <f>Bowling!$AC35</f>
        <v>0</v>
      </c>
      <c r="D32">
        <f>Bowling!$AH35</f>
        <v>0</v>
      </c>
      <c r="E32">
        <f>Bowling!$AM35</f>
        <v>0</v>
      </c>
      <c r="F32">
        <f>Bowling!$AR35</f>
        <v>0</v>
      </c>
      <c r="G32">
        <f>Bowling!$AW35</f>
        <v>0</v>
      </c>
      <c r="H32">
        <f>Bowling!$BB35</f>
        <v>0</v>
      </c>
      <c r="I32">
        <f>Bowling!$BG35</f>
        <v>0</v>
      </c>
      <c r="J32">
        <f>Bowling!$BL35</f>
        <v>0</v>
      </c>
      <c r="K32">
        <f>Bowling!$BQ35</f>
        <v>0</v>
      </c>
      <c r="L32">
        <f>Bowling!$BV35</f>
        <v>0</v>
      </c>
      <c r="M32">
        <f>Bowling!$CA35</f>
        <v>0</v>
      </c>
      <c r="N32">
        <f>Bowling!$CF35</f>
        <v>0</v>
      </c>
      <c r="O32">
        <f>Bowling!$CK35</f>
        <v>0</v>
      </c>
      <c r="P32">
        <f>Bowling!$CP35</f>
        <v>0</v>
      </c>
      <c r="Q32">
        <f>Bowling!$CU35</f>
        <v>0</v>
      </c>
      <c r="R32">
        <f>Bowling!$CZ35</f>
        <v>0</v>
      </c>
      <c r="S32">
        <f>Bowling!$DE35</f>
        <v>0</v>
      </c>
      <c r="T32">
        <f>Bowling!$DJ35</f>
        <v>0</v>
      </c>
      <c r="U32">
        <f>Bowling!$DO35</f>
        <v>0</v>
      </c>
      <c r="V32">
        <f>Bowling!$DT35</f>
        <v>0</v>
      </c>
      <c r="W32">
        <f>Bowling!$DY35</f>
        <v>0</v>
      </c>
      <c r="X32">
        <f>Bowling!$ED35</f>
        <v>0</v>
      </c>
      <c r="Y32">
        <f>Bowling!$EI35</f>
        <v>0</v>
      </c>
      <c r="Z32">
        <f>Bowling!$EN35</f>
        <v>0</v>
      </c>
      <c r="AA32">
        <f>Bowling!$ES35</f>
        <v>0</v>
      </c>
      <c r="AB32">
        <f t="shared" si="0"/>
        <v>36</v>
      </c>
      <c r="AC32">
        <f>VLOOKUP($A32,'Club Champion'!$C$4:$AU$51,45,FALSE)-AB32</f>
        <v>0</v>
      </c>
    </row>
    <row r="33" spans="1:29" x14ac:dyDescent="0.2">
      <c r="A33" t="str">
        <f>Bowling!B36</f>
        <v>JOHNSTONE, Jake</v>
      </c>
      <c r="B33">
        <f>Bowling!$X36</f>
        <v>0</v>
      </c>
      <c r="C33">
        <f>Bowling!$AC36</f>
        <v>0</v>
      </c>
      <c r="D33">
        <f>Bowling!$AH36</f>
        <v>0</v>
      </c>
      <c r="E33">
        <f>Bowling!$AM36</f>
        <v>0</v>
      </c>
      <c r="F33">
        <f>Bowling!$AR36</f>
        <v>36</v>
      </c>
      <c r="G33">
        <f>Bowling!$AW36</f>
        <v>0</v>
      </c>
      <c r="H33">
        <f>Bowling!$BB36</f>
        <v>0</v>
      </c>
      <c r="I33">
        <f>Bowling!$BG36</f>
        <v>0</v>
      </c>
      <c r="J33">
        <f>Bowling!$BL36</f>
        <v>0</v>
      </c>
      <c r="K33">
        <f>Bowling!$BQ36</f>
        <v>0</v>
      </c>
      <c r="L33">
        <f>Bowling!$BV36</f>
        <v>0</v>
      </c>
      <c r="M33">
        <f>Bowling!$CA36</f>
        <v>0</v>
      </c>
      <c r="N33">
        <f>Bowling!$CF36</f>
        <v>0</v>
      </c>
      <c r="O33">
        <f>Bowling!$CK36</f>
        <v>0</v>
      </c>
      <c r="P33">
        <f>Bowling!$CP36</f>
        <v>0</v>
      </c>
      <c r="Q33">
        <f>Bowling!$CU36</f>
        <v>0</v>
      </c>
      <c r="R33">
        <f>Bowling!$CZ36</f>
        <v>0</v>
      </c>
      <c r="S33">
        <f>Bowling!$DE36</f>
        <v>0</v>
      </c>
      <c r="T33">
        <f>Bowling!$DJ36</f>
        <v>0</v>
      </c>
      <c r="U33">
        <f>Bowling!$DO36</f>
        <v>0</v>
      </c>
      <c r="V33">
        <f>Bowling!$DT36</f>
        <v>0</v>
      </c>
      <c r="W33">
        <f>Bowling!$DY36</f>
        <v>0</v>
      </c>
      <c r="X33">
        <f>Bowling!$ED36</f>
        <v>0</v>
      </c>
      <c r="Y33">
        <f>Bowling!$EI36</f>
        <v>0</v>
      </c>
      <c r="Z33">
        <f>Bowling!$EN36</f>
        <v>0</v>
      </c>
      <c r="AA33">
        <f>Bowling!$ES36</f>
        <v>0</v>
      </c>
      <c r="AB33">
        <f t="shared" si="0"/>
        <v>36</v>
      </c>
      <c r="AC33">
        <f>VLOOKUP($A33,'Club Champion'!$C$4:$AU$51,45,FALSE)-AB33</f>
        <v>0</v>
      </c>
    </row>
    <row r="34" spans="1:29" x14ac:dyDescent="0.2">
      <c r="A34" t="str">
        <f>Bowling!B37</f>
        <v>LUCKY</v>
      </c>
      <c r="B34">
        <f>Bowling!$X37</f>
        <v>0</v>
      </c>
      <c r="C34">
        <f>Bowling!$AC37</f>
        <v>0</v>
      </c>
      <c r="D34">
        <f>Bowling!$AH37</f>
        <v>0</v>
      </c>
      <c r="E34">
        <f>Bowling!$AM37</f>
        <v>0</v>
      </c>
      <c r="F34">
        <f>Bowling!$AR37</f>
        <v>0</v>
      </c>
      <c r="G34">
        <f>Bowling!$AW37</f>
        <v>0</v>
      </c>
      <c r="H34">
        <f>Bowling!$BB37</f>
        <v>0</v>
      </c>
      <c r="I34">
        <f>Bowling!$BG37</f>
        <v>0</v>
      </c>
      <c r="J34">
        <f>Bowling!$BL37</f>
        <v>0</v>
      </c>
      <c r="K34">
        <f>Bowling!$BQ37</f>
        <v>0</v>
      </c>
      <c r="L34">
        <f>Bowling!$BV37</f>
        <v>0</v>
      </c>
      <c r="M34">
        <f>Bowling!$CA37</f>
        <v>0</v>
      </c>
      <c r="N34">
        <f>Bowling!$CF37</f>
        <v>0</v>
      </c>
      <c r="O34">
        <f>Bowling!$CK37</f>
        <v>0</v>
      </c>
      <c r="P34">
        <f>Bowling!$CP37</f>
        <v>0</v>
      </c>
      <c r="Q34">
        <f>Bowling!$CU37</f>
        <v>0</v>
      </c>
      <c r="R34">
        <f>Bowling!$CZ37</f>
        <v>0</v>
      </c>
      <c r="S34">
        <f>Bowling!$DE37</f>
        <v>0</v>
      </c>
      <c r="T34">
        <f>Bowling!$DJ37</f>
        <v>0</v>
      </c>
      <c r="U34">
        <f>Bowling!$DO37</f>
        <v>0</v>
      </c>
      <c r="V34">
        <f>Bowling!$DT37</f>
        <v>0</v>
      </c>
      <c r="W34">
        <f>Bowling!$DY37</f>
        <v>0</v>
      </c>
      <c r="X34">
        <f>Bowling!$ED37</f>
        <v>0</v>
      </c>
      <c r="Y34">
        <f>Bowling!$EI37</f>
        <v>12.8</v>
      </c>
      <c r="Z34">
        <f>Bowling!$EN37</f>
        <v>19</v>
      </c>
      <c r="AA34">
        <f>Bowling!$ES37</f>
        <v>0</v>
      </c>
      <c r="AB34">
        <f t="shared" si="0"/>
        <v>31.8</v>
      </c>
      <c r="AC34">
        <f>VLOOKUP($A34,'Club Champion'!$C$4:$AU$51,45,FALSE)-AB34</f>
        <v>0</v>
      </c>
    </row>
    <row r="35" spans="1:29" x14ac:dyDescent="0.2">
      <c r="A35" t="str">
        <f>Bowling!B38</f>
        <v>MONK, Andrew</v>
      </c>
      <c r="B35">
        <f>Bowling!$X38</f>
        <v>0</v>
      </c>
      <c r="C35">
        <f>Bowling!$AC38</f>
        <v>0</v>
      </c>
      <c r="D35">
        <f>Bowling!$AH38</f>
        <v>0</v>
      </c>
      <c r="E35">
        <f>Bowling!$AM38</f>
        <v>0</v>
      </c>
      <c r="F35">
        <f>Bowling!$AR38</f>
        <v>0</v>
      </c>
      <c r="G35">
        <f>Bowling!$AW38</f>
        <v>0</v>
      </c>
      <c r="H35">
        <f>Bowling!$BB38</f>
        <v>30.4</v>
      </c>
      <c r="I35">
        <f>Bowling!$BG38</f>
        <v>0</v>
      </c>
      <c r="J35">
        <f>Bowling!$BL38</f>
        <v>0</v>
      </c>
      <c r="K35">
        <f>Bowling!$BQ38</f>
        <v>0</v>
      </c>
      <c r="L35">
        <f>Bowling!$BV38</f>
        <v>0</v>
      </c>
      <c r="M35">
        <f>Bowling!$CA38</f>
        <v>0</v>
      </c>
      <c r="N35">
        <f>Bowling!$CF38</f>
        <v>0</v>
      </c>
      <c r="O35">
        <f>Bowling!$CK38</f>
        <v>0</v>
      </c>
      <c r="P35">
        <f>Bowling!$CP38</f>
        <v>0</v>
      </c>
      <c r="Q35">
        <f>Bowling!$CU38</f>
        <v>0</v>
      </c>
      <c r="R35">
        <f>Bowling!$CZ38</f>
        <v>0</v>
      </c>
      <c r="S35">
        <f>Bowling!$DE38</f>
        <v>0</v>
      </c>
      <c r="T35">
        <f>Bowling!$DJ38</f>
        <v>0</v>
      </c>
      <c r="U35">
        <f>Bowling!$DO38</f>
        <v>0</v>
      </c>
      <c r="V35">
        <f>Bowling!$DT38</f>
        <v>0</v>
      </c>
      <c r="W35">
        <f>Bowling!$DY38</f>
        <v>0</v>
      </c>
      <c r="X35">
        <f>Bowling!$ED38</f>
        <v>0</v>
      </c>
      <c r="Y35">
        <f>Bowling!$EI38</f>
        <v>0</v>
      </c>
      <c r="Z35">
        <f>Bowling!$EN38</f>
        <v>0</v>
      </c>
      <c r="AA35">
        <f>Bowling!$ES38</f>
        <v>0</v>
      </c>
      <c r="AB35">
        <f t="shared" si="0"/>
        <v>30.4</v>
      </c>
      <c r="AC35">
        <f>VLOOKUP($A35,'Club Champion'!$C$4:$AU$51,45,FALSE)-AB35</f>
        <v>0</v>
      </c>
    </row>
    <row r="36" spans="1:29" x14ac:dyDescent="0.2">
      <c r="A36" t="str">
        <f>Bowling!B39</f>
        <v>DESAI, Pratyesh</v>
      </c>
      <c r="B36">
        <f>Bowling!$X39</f>
        <v>0</v>
      </c>
      <c r="C36">
        <f>Bowling!$AC39</f>
        <v>0</v>
      </c>
      <c r="D36">
        <f>Bowling!$AH39</f>
        <v>0</v>
      </c>
      <c r="E36">
        <f>Bowling!$AM39</f>
        <v>0</v>
      </c>
      <c r="F36">
        <f>Bowling!$AR39</f>
        <v>0</v>
      </c>
      <c r="G36">
        <f>Bowling!$AW39</f>
        <v>0</v>
      </c>
      <c r="H36">
        <f>Bowling!$BB39</f>
        <v>0</v>
      </c>
      <c r="I36">
        <f>Bowling!$BG39</f>
        <v>0</v>
      </c>
      <c r="J36">
        <f>Bowling!$BL39</f>
        <v>0</v>
      </c>
      <c r="K36">
        <f>Bowling!$BQ39</f>
        <v>0</v>
      </c>
      <c r="L36">
        <f>Bowling!$BV39</f>
        <v>0</v>
      </c>
      <c r="M36">
        <f>Bowling!$CA39</f>
        <v>0</v>
      </c>
      <c r="N36">
        <f>Bowling!$CF39</f>
        <v>0</v>
      </c>
      <c r="O36">
        <f>Bowling!$CK39</f>
        <v>0</v>
      </c>
      <c r="P36">
        <f>Bowling!$CP39</f>
        <v>0</v>
      </c>
      <c r="Q36">
        <f>Bowling!$CU39</f>
        <v>0</v>
      </c>
      <c r="R36">
        <f>Bowling!$CZ39</f>
        <v>0</v>
      </c>
      <c r="S36">
        <f>Bowling!$DE39</f>
        <v>16.8</v>
      </c>
      <c r="T36">
        <f>Bowling!$DJ39</f>
        <v>0</v>
      </c>
      <c r="U36">
        <f>Bowling!$DO39</f>
        <v>0</v>
      </c>
      <c r="V36">
        <f>Bowling!$DT39</f>
        <v>0</v>
      </c>
      <c r="W36">
        <f>Bowling!$DY39</f>
        <v>-8.1999999999999993</v>
      </c>
      <c r="X36">
        <f>Bowling!$ED39</f>
        <v>12</v>
      </c>
      <c r="Y36">
        <f>Bowling!$EI39</f>
        <v>0</v>
      </c>
      <c r="Z36">
        <f>Bowling!$EN39</f>
        <v>0</v>
      </c>
      <c r="AA36">
        <f>Bowling!$ES39</f>
        <v>0</v>
      </c>
      <c r="AB36">
        <f t="shared" si="0"/>
        <v>20.6</v>
      </c>
      <c r="AC36">
        <f>VLOOKUP($A36,'Club Champion'!$C$4:$AU$51,45,FALSE)-AB36</f>
        <v>0</v>
      </c>
    </row>
    <row r="37" spans="1:29" x14ac:dyDescent="0.2">
      <c r="A37" t="str">
        <f>Bowling!B40</f>
        <v>KHAN, Aadil</v>
      </c>
      <c r="B37">
        <f>Bowling!$X40</f>
        <v>0</v>
      </c>
      <c r="C37">
        <f>Bowling!$AC40</f>
        <v>0</v>
      </c>
      <c r="D37">
        <f>Bowling!$AH40</f>
        <v>0</v>
      </c>
      <c r="E37">
        <f>Bowling!$AM40</f>
        <v>0</v>
      </c>
      <c r="F37">
        <f>Bowling!$AR40</f>
        <v>0</v>
      </c>
      <c r="G37">
        <f>Bowling!$AW40</f>
        <v>0</v>
      </c>
      <c r="H37">
        <f>Bowling!$BB40</f>
        <v>0</v>
      </c>
      <c r="I37">
        <f>Bowling!$BG40</f>
        <v>0</v>
      </c>
      <c r="J37">
        <f>Bowling!$BL40</f>
        <v>0</v>
      </c>
      <c r="K37">
        <f>Bowling!$BQ40</f>
        <v>0</v>
      </c>
      <c r="L37">
        <f>Bowling!$BV40</f>
        <v>0</v>
      </c>
      <c r="M37">
        <f>Bowling!$CA40</f>
        <v>0</v>
      </c>
      <c r="N37">
        <f>Bowling!$CF40</f>
        <v>0</v>
      </c>
      <c r="O37">
        <f>Bowling!$CK40</f>
        <v>0</v>
      </c>
      <c r="P37">
        <f>Bowling!$CP40</f>
        <v>0</v>
      </c>
      <c r="Q37">
        <f>Bowling!$CU40</f>
        <v>0</v>
      </c>
      <c r="R37">
        <f>Bowling!$CZ40</f>
        <v>0</v>
      </c>
      <c r="S37">
        <f>Bowling!$DE40</f>
        <v>19.600000000000001</v>
      </c>
      <c r="T37">
        <f>Bowling!$DJ40</f>
        <v>0</v>
      </c>
      <c r="U37">
        <f>Bowling!$DO40</f>
        <v>0</v>
      </c>
      <c r="V37">
        <f>Bowling!$DT40</f>
        <v>0</v>
      </c>
      <c r="W37">
        <f>Bowling!$DY40</f>
        <v>0</v>
      </c>
      <c r="X37">
        <f>Bowling!$ED40</f>
        <v>0</v>
      </c>
      <c r="Y37">
        <f>Bowling!$EI40</f>
        <v>0</v>
      </c>
      <c r="Z37">
        <f>Bowling!$EN40</f>
        <v>0</v>
      </c>
      <c r="AA37">
        <f>Bowling!$ES40</f>
        <v>0</v>
      </c>
      <c r="AB37">
        <f t="shared" si="0"/>
        <v>19.600000000000001</v>
      </c>
      <c r="AC37">
        <f>VLOOKUP($A37,'Club Champion'!$C$4:$AU$51,45,FALSE)-AB37</f>
        <v>0</v>
      </c>
    </row>
    <row r="38" spans="1:29" x14ac:dyDescent="0.2">
      <c r="A38" t="str">
        <f>Bowling!B41</f>
        <v>JACKSON, Rob</v>
      </c>
      <c r="B38">
        <f>Bowling!$X41</f>
        <v>0</v>
      </c>
      <c r="C38">
        <f>Bowling!$AC41</f>
        <v>0</v>
      </c>
      <c r="D38">
        <f>Bowling!$AH41</f>
        <v>0</v>
      </c>
      <c r="E38">
        <f>Bowling!$AM41</f>
        <v>0</v>
      </c>
      <c r="F38">
        <f>Bowling!$AR41</f>
        <v>0</v>
      </c>
      <c r="G38">
        <f>Bowling!$AW41</f>
        <v>0</v>
      </c>
      <c r="H38">
        <f>Bowling!$BB41</f>
        <v>0</v>
      </c>
      <c r="I38">
        <f>Bowling!$BG41</f>
        <v>0</v>
      </c>
      <c r="J38">
        <f>Bowling!$BL41</f>
        <v>0</v>
      </c>
      <c r="K38">
        <f>Bowling!$BQ41</f>
        <v>0</v>
      </c>
      <c r="L38">
        <f>Bowling!$BV41</f>
        <v>0</v>
      </c>
      <c r="M38">
        <f>Bowling!$CA41</f>
        <v>0</v>
      </c>
      <c r="N38">
        <f>Bowling!$CF41</f>
        <v>0</v>
      </c>
      <c r="O38">
        <f>Bowling!$CK41</f>
        <v>0</v>
      </c>
      <c r="P38">
        <f>Bowling!$CP41</f>
        <v>16.399999999999999</v>
      </c>
      <c r="Q38">
        <f>Bowling!$CU41</f>
        <v>0</v>
      </c>
      <c r="R38">
        <f>Bowling!$CZ41</f>
        <v>0</v>
      </c>
      <c r="S38">
        <f>Bowling!$DE41</f>
        <v>0</v>
      </c>
      <c r="T38">
        <f>Bowling!$DJ41</f>
        <v>0</v>
      </c>
      <c r="U38">
        <f>Bowling!$DO41</f>
        <v>0</v>
      </c>
      <c r="V38">
        <f>Bowling!$DT41</f>
        <v>0</v>
      </c>
      <c r="W38">
        <f>Bowling!$DY41</f>
        <v>0</v>
      </c>
      <c r="X38">
        <f>Bowling!$ED41</f>
        <v>0</v>
      </c>
      <c r="Y38">
        <f>Bowling!$EI41</f>
        <v>0</v>
      </c>
      <c r="Z38">
        <f>Bowling!$EN41</f>
        <v>0</v>
      </c>
      <c r="AA38">
        <f>Bowling!$ES41</f>
        <v>0</v>
      </c>
      <c r="AB38">
        <f t="shared" si="0"/>
        <v>16.399999999999999</v>
      </c>
      <c r="AC38">
        <f>VLOOKUP($A38,'Club Champion'!$C$4:$AU$51,45,FALSE)-AB38</f>
        <v>0</v>
      </c>
    </row>
    <row r="39" spans="1:29" x14ac:dyDescent="0.2">
      <c r="A39" t="str">
        <f>Bowling!B42</f>
        <v>BORGOR, Dominic</v>
      </c>
      <c r="B39">
        <f>Bowling!$X42</f>
        <v>0</v>
      </c>
      <c r="C39">
        <f>Bowling!$AC42</f>
        <v>0</v>
      </c>
      <c r="D39">
        <f>Bowling!$AH42</f>
        <v>15.8</v>
      </c>
      <c r="E39">
        <f>Bowling!$AM42</f>
        <v>0</v>
      </c>
      <c r="F39">
        <f>Bowling!$AR42</f>
        <v>0</v>
      </c>
      <c r="G39">
        <f>Bowling!$AW42</f>
        <v>0</v>
      </c>
      <c r="H39">
        <f>Bowling!$BB42</f>
        <v>0</v>
      </c>
      <c r="I39">
        <f>Bowling!$BG42</f>
        <v>0</v>
      </c>
      <c r="J39">
        <f>Bowling!$BL42</f>
        <v>0</v>
      </c>
      <c r="K39">
        <f>Bowling!$BQ42</f>
        <v>0</v>
      </c>
      <c r="L39">
        <f>Bowling!$BV42</f>
        <v>0</v>
      </c>
      <c r="M39">
        <f>Bowling!$CA42</f>
        <v>0</v>
      </c>
      <c r="N39">
        <f>Bowling!$CF42</f>
        <v>0</v>
      </c>
      <c r="O39">
        <f>Bowling!$CK42</f>
        <v>0</v>
      </c>
      <c r="P39">
        <f>Bowling!$CP42</f>
        <v>0</v>
      </c>
      <c r="Q39">
        <f>Bowling!$CU42</f>
        <v>0</v>
      </c>
      <c r="R39">
        <f>Bowling!$CZ42</f>
        <v>0</v>
      </c>
      <c r="S39">
        <f>Bowling!$DE42</f>
        <v>0</v>
      </c>
      <c r="T39">
        <f>Bowling!$DJ42</f>
        <v>0</v>
      </c>
      <c r="U39">
        <f>Bowling!$DO42</f>
        <v>0</v>
      </c>
      <c r="V39">
        <f>Bowling!$DT42</f>
        <v>0</v>
      </c>
      <c r="W39">
        <f>Bowling!$DY42</f>
        <v>0</v>
      </c>
      <c r="X39">
        <f>Bowling!$ED42</f>
        <v>0</v>
      </c>
      <c r="Y39">
        <f>Bowling!$EI42</f>
        <v>0</v>
      </c>
      <c r="Z39">
        <f>Bowling!$EN42</f>
        <v>0</v>
      </c>
      <c r="AA39">
        <f>Bowling!$ES42</f>
        <v>0</v>
      </c>
      <c r="AB39">
        <f t="shared" si="0"/>
        <v>15.8</v>
      </c>
      <c r="AC39">
        <f>VLOOKUP($A39,'Club Champion'!$C$4:$AU$51,45,FALSE)-AB39</f>
        <v>0</v>
      </c>
    </row>
    <row r="40" spans="1:29" x14ac:dyDescent="0.2">
      <c r="A40" t="str">
        <f>Bowling!B43</f>
        <v>SMITH, Kane</v>
      </c>
      <c r="B40">
        <f>Bowling!$X43</f>
        <v>0</v>
      </c>
      <c r="C40">
        <f>Bowling!$AC43</f>
        <v>0</v>
      </c>
      <c r="D40">
        <f>Bowling!$AH43</f>
        <v>0</v>
      </c>
      <c r="E40">
        <f>Bowling!$AM43</f>
        <v>0</v>
      </c>
      <c r="F40">
        <f>Bowling!$AR43</f>
        <v>0</v>
      </c>
      <c r="G40">
        <f>Bowling!$AW43</f>
        <v>0</v>
      </c>
      <c r="H40">
        <f>Bowling!$BB43</f>
        <v>0</v>
      </c>
      <c r="I40">
        <f>Bowling!$BG43</f>
        <v>0</v>
      </c>
      <c r="J40">
        <f>Bowling!$BL43</f>
        <v>0</v>
      </c>
      <c r="K40">
        <f>Bowling!$BQ43</f>
        <v>0</v>
      </c>
      <c r="L40">
        <f>Bowling!$BV43</f>
        <v>0</v>
      </c>
      <c r="M40">
        <f>Bowling!$CA43</f>
        <v>0</v>
      </c>
      <c r="N40">
        <f>Bowling!$CF43</f>
        <v>15.8</v>
      </c>
      <c r="O40">
        <f>Bowling!$CK43</f>
        <v>0</v>
      </c>
      <c r="P40">
        <f>Bowling!$CP43</f>
        <v>0</v>
      </c>
      <c r="Q40">
        <f>Bowling!$CU43</f>
        <v>0</v>
      </c>
      <c r="R40">
        <f>Bowling!$CZ43</f>
        <v>0</v>
      </c>
      <c r="S40">
        <f>Bowling!$DE43</f>
        <v>0</v>
      </c>
      <c r="T40">
        <f>Bowling!$DJ43</f>
        <v>0</v>
      </c>
      <c r="U40">
        <f>Bowling!$DO43</f>
        <v>0</v>
      </c>
      <c r="V40">
        <f>Bowling!$DT43</f>
        <v>0</v>
      </c>
      <c r="W40">
        <f>Bowling!$DY43</f>
        <v>0</v>
      </c>
      <c r="X40">
        <f>Bowling!$ED43</f>
        <v>0</v>
      </c>
      <c r="Y40">
        <f>Bowling!$EI43</f>
        <v>0</v>
      </c>
      <c r="Z40">
        <f>Bowling!$EN43</f>
        <v>0</v>
      </c>
      <c r="AA40">
        <f>Bowling!$ES43</f>
        <v>0</v>
      </c>
      <c r="AB40">
        <f t="shared" si="0"/>
        <v>15.8</v>
      </c>
      <c r="AC40">
        <f>VLOOKUP($A40,'Club Champion'!$C$4:$AU$51,45,FALSE)-AB40</f>
        <v>0</v>
      </c>
    </row>
    <row r="41" spans="1:29" x14ac:dyDescent="0.2">
      <c r="A41" t="str">
        <f>Bowling!B44</f>
        <v>GURPREET</v>
      </c>
      <c r="B41">
        <f>Bowling!$X44</f>
        <v>0</v>
      </c>
      <c r="C41">
        <f>Bowling!$AC44</f>
        <v>0</v>
      </c>
      <c r="D41">
        <f>Bowling!$AH44</f>
        <v>0</v>
      </c>
      <c r="E41">
        <f>Bowling!$AM44</f>
        <v>0</v>
      </c>
      <c r="F41">
        <f>Bowling!$AR44</f>
        <v>0</v>
      </c>
      <c r="G41">
        <f>Bowling!$AW44</f>
        <v>0</v>
      </c>
      <c r="H41">
        <f>Bowling!$BB44</f>
        <v>0</v>
      </c>
      <c r="I41">
        <f>Bowling!$BG44</f>
        <v>0</v>
      </c>
      <c r="J41">
        <f>Bowling!$BL44</f>
        <v>0</v>
      </c>
      <c r="K41">
        <f>Bowling!$BQ44</f>
        <v>0</v>
      </c>
      <c r="L41">
        <f>Bowling!$BV44</f>
        <v>0</v>
      </c>
      <c r="M41">
        <f>Bowling!$CA44</f>
        <v>0</v>
      </c>
      <c r="N41">
        <f>Bowling!$CF44</f>
        <v>0</v>
      </c>
      <c r="O41">
        <f>Bowling!$CK44</f>
        <v>0</v>
      </c>
      <c r="P41">
        <f>Bowling!$CP44</f>
        <v>0</v>
      </c>
      <c r="Q41">
        <f>Bowling!$CU44</f>
        <v>0</v>
      </c>
      <c r="R41">
        <f>Bowling!$CZ44</f>
        <v>0</v>
      </c>
      <c r="S41">
        <f>Bowling!$DE44</f>
        <v>0</v>
      </c>
      <c r="T41">
        <f>Bowling!$DJ44</f>
        <v>0</v>
      </c>
      <c r="U41">
        <f>Bowling!$DO44</f>
        <v>0</v>
      </c>
      <c r="V41">
        <f>Bowling!$DT44</f>
        <v>0</v>
      </c>
      <c r="W41">
        <f>Bowling!$DY44</f>
        <v>0</v>
      </c>
      <c r="X41">
        <f>Bowling!$ED44</f>
        <v>0</v>
      </c>
      <c r="Y41">
        <f>Bowling!$EI44</f>
        <v>8.1999999999999993</v>
      </c>
      <c r="Z41">
        <f>Bowling!$EN44</f>
        <v>-2.4</v>
      </c>
      <c r="AA41">
        <f>Bowling!$ES44</f>
        <v>0</v>
      </c>
      <c r="AB41">
        <f t="shared" si="0"/>
        <v>5.7999999999999989</v>
      </c>
      <c r="AC41">
        <f>VLOOKUP($A41,'Club Champion'!$C$4:$AU$51,45,FALSE)-AB41</f>
        <v>0</v>
      </c>
    </row>
    <row r="42" spans="1:29" x14ac:dyDescent="0.2">
      <c r="A42" t="str">
        <f>Bowling!B45</f>
        <v>WERREN, Steve</v>
      </c>
      <c r="B42">
        <f>Bowling!$X45</f>
        <v>0</v>
      </c>
      <c r="C42">
        <f>Bowling!$AC45</f>
        <v>0</v>
      </c>
      <c r="D42">
        <f>Bowling!$AH45</f>
        <v>0</v>
      </c>
      <c r="E42">
        <f>Bowling!$AM45</f>
        <v>0</v>
      </c>
      <c r="F42">
        <f>Bowling!$AR45</f>
        <v>0</v>
      </c>
      <c r="G42">
        <f>Bowling!$AW45</f>
        <v>0</v>
      </c>
      <c r="H42">
        <f>Bowling!$BB45</f>
        <v>0</v>
      </c>
      <c r="I42">
        <f>Bowling!$BG45</f>
        <v>0</v>
      </c>
      <c r="J42">
        <f>Bowling!$BL45</f>
        <v>0</v>
      </c>
      <c r="K42">
        <f>Bowling!$BQ45</f>
        <v>0</v>
      </c>
      <c r="L42">
        <f>Bowling!$BV45</f>
        <v>0</v>
      </c>
      <c r="M42">
        <f>Bowling!$CA45</f>
        <v>0</v>
      </c>
      <c r="N42">
        <f>Bowling!$CF45</f>
        <v>0</v>
      </c>
      <c r="O42">
        <f>Bowling!$CK45</f>
        <v>0</v>
      </c>
      <c r="P42">
        <f>Bowling!$CP45</f>
        <v>0</v>
      </c>
      <c r="Q42">
        <f>Bowling!$CU45</f>
        <v>0</v>
      </c>
      <c r="R42">
        <f>Bowling!$CZ45</f>
        <v>0</v>
      </c>
      <c r="S42">
        <f>Bowling!$DE45</f>
        <v>0</v>
      </c>
      <c r="T42">
        <f>Bowling!$DJ45</f>
        <v>0</v>
      </c>
      <c r="U42">
        <f>Bowling!$DO45</f>
        <v>0</v>
      </c>
      <c r="V42">
        <f>Bowling!$DT45</f>
        <v>-2.6</v>
      </c>
      <c r="W42">
        <f>Bowling!$DY45</f>
        <v>0</v>
      </c>
      <c r="X42">
        <f>Bowling!$ED45</f>
        <v>0</v>
      </c>
      <c r="Y42">
        <f>Bowling!$EI45</f>
        <v>0</v>
      </c>
      <c r="Z42">
        <f>Bowling!$EN45</f>
        <v>0</v>
      </c>
      <c r="AA42">
        <f>Bowling!$ES45</f>
        <v>0</v>
      </c>
      <c r="AB42">
        <f t="shared" si="0"/>
        <v>-2.6</v>
      </c>
      <c r="AC42">
        <f>VLOOKUP($A42,'Club Champion'!$C$4:$AU$51,45,FALSE)-AB42</f>
        <v>0</v>
      </c>
    </row>
    <row r="43" spans="1:29" x14ac:dyDescent="0.2">
      <c r="A43" t="str">
        <f>Bowling!B46</f>
        <v>PREET</v>
      </c>
      <c r="B43">
        <f>Bowling!$X46</f>
        <v>0</v>
      </c>
      <c r="C43">
        <f>Bowling!$AC46</f>
        <v>0</v>
      </c>
      <c r="D43">
        <f>Bowling!$AH46</f>
        <v>0</v>
      </c>
      <c r="E43">
        <f>Bowling!$AM46</f>
        <v>0</v>
      </c>
      <c r="F43">
        <f>Bowling!$AR46</f>
        <v>0</v>
      </c>
      <c r="G43">
        <f>Bowling!$AW46</f>
        <v>0</v>
      </c>
      <c r="H43">
        <f>Bowling!$BB46</f>
        <v>0</v>
      </c>
      <c r="I43">
        <f>Bowling!$BG46</f>
        <v>0</v>
      </c>
      <c r="J43">
        <f>Bowling!$BL46</f>
        <v>0</v>
      </c>
      <c r="K43">
        <f>Bowling!$BQ46</f>
        <v>0</v>
      </c>
      <c r="L43">
        <f>Bowling!$BV46</f>
        <v>0</v>
      </c>
      <c r="M43">
        <f>Bowling!$CA46</f>
        <v>0</v>
      </c>
      <c r="N43">
        <f>Bowling!$CF46</f>
        <v>0</v>
      </c>
      <c r="O43">
        <f>Bowling!$CK46</f>
        <v>0</v>
      </c>
      <c r="P43">
        <f>Bowling!$CP46</f>
        <v>0</v>
      </c>
      <c r="Q43">
        <f>Bowling!$CU46</f>
        <v>0</v>
      </c>
      <c r="R43">
        <f>Bowling!$CZ46</f>
        <v>0</v>
      </c>
      <c r="S43">
        <f>Bowling!$DE46</f>
        <v>0</v>
      </c>
      <c r="T43">
        <f>Bowling!$DJ46</f>
        <v>0</v>
      </c>
      <c r="U43">
        <f>Bowling!$DO46</f>
        <v>0</v>
      </c>
      <c r="V43">
        <f>Bowling!$DT46</f>
        <v>0</v>
      </c>
      <c r="W43">
        <f>Bowling!$DY46</f>
        <v>0</v>
      </c>
      <c r="X43">
        <f>Bowling!$ED46</f>
        <v>0</v>
      </c>
      <c r="Y43">
        <f>Bowling!$EI46</f>
        <v>-3</v>
      </c>
      <c r="Z43">
        <f>Bowling!$EN46</f>
        <v>0</v>
      </c>
      <c r="AA43">
        <f>Bowling!$ES46</f>
        <v>0</v>
      </c>
      <c r="AB43">
        <f t="shared" si="0"/>
        <v>-3</v>
      </c>
      <c r="AC43">
        <f>VLOOKUP($A43,'Club Champion'!$C$4:$AU$51,45,FALSE)-AB43</f>
        <v>0</v>
      </c>
    </row>
    <row r="44" spans="1:29" x14ac:dyDescent="0.2">
      <c r="A44" t="str">
        <f>Bowling!B47</f>
        <v>GLYNN, Matt</v>
      </c>
      <c r="B44">
        <f>Bowling!$X47</f>
        <v>0</v>
      </c>
      <c r="C44">
        <f>Bowling!$AC47</f>
        <v>0</v>
      </c>
      <c r="D44">
        <f>Bowling!$AH47</f>
        <v>0</v>
      </c>
      <c r="E44">
        <f>Bowling!$AM47</f>
        <v>0</v>
      </c>
      <c r="F44">
        <f>Bowling!$AR47</f>
        <v>0</v>
      </c>
      <c r="G44">
        <f>Bowling!$AW47</f>
        <v>0</v>
      </c>
      <c r="H44">
        <f>Bowling!$BB47</f>
        <v>0</v>
      </c>
      <c r="I44">
        <f>Bowling!$BG47</f>
        <v>0</v>
      </c>
      <c r="J44">
        <f>Bowling!$BL47</f>
        <v>0</v>
      </c>
      <c r="K44">
        <f>Bowling!$BQ47</f>
        <v>0</v>
      </c>
      <c r="L44">
        <f>Bowling!$BV47</f>
        <v>0</v>
      </c>
      <c r="M44">
        <f>Bowling!$CA47</f>
        <v>0</v>
      </c>
      <c r="N44">
        <f>Bowling!$CF47</f>
        <v>0</v>
      </c>
      <c r="O44">
        <f>Bowling!$CK47</f>
        <v>0</v>
      </c>
      <c r="P44">
        <f>Bowling!$CP47</f>
        <v>0</v>
      </c>
      <c r="Q44">
        <f>Bowling!$CU47</f>
        <v>-4.5999999999999996</v>
      </c>
      <c r="R44">
        <f>Bowling!$CZ47</f>
        <v>0</v>
      </c>
      <c r="S44">
        <f>Bowling!$DE47</f>
        <v>0</v>
      </c>
      <c r="T44">
        <f>Bowling!$DJ47</f>
        <v>0</v>
      </c>
      <c r="U44">
        <f>Bowling!$DO47</f>
        <v>0</v>
      </c>
      <c r="V44">
        <f>Bowling!$DT47</f>
        <v>0</v>
      </c>
      <c r="W44">
        <f>Bowling!$DY47</f>
        <v>0</v>
      </c>
      <c r="X44">
        <f>Bowling!$ED47</f>
        <v>0</v>
      </c>
      <c r="Y44">
        <f>Bowling!$EI47</f>
        <v>0</v>
      </c>
      <c r="Z44">
        <f>Bowling!$EN47</f>
        <v>0</v>
      </c>
      <c r="AA44">
        <f>Bowling!$ES47</f>
        <v>0</v>
      </c>
      <c r="AB44">
        <f t="shared" si="0"/>
        <v>-4.5999999999999996</v>
      </c>
      <c r="AC44">
        <f>VLOOKUP($A44,'Club Champion'!$C$4:$AU$51,45,FALSE)-AB44</f>
        <v>0</v>
      </c>
    </row>
    <row r="45" spans="1:29" x14ac:dyDescent="0.2">
      <c r="A45" t="str">
        <f>Bowling!B48</f>
        <v>KRUNIC, Ilija</v>
      </c>
      <c r="B45">
        <f>Bowling!$X48</f>
        <v>0</v>
      </c>
      <c r="C45">
        <f>Bowling!$AC48</f>
        <v>-7.4</v>
      </c>
      <c r="D45">
        <f>Bowling!$AH48</f>
        <v>0</v>
      </c>
      <c r="E45">
        <f>Bowling!$AM48</f>
        <v>0</v>
      </c>
      <c r="F45">
        <f>Bowling!$AR48</f>
        <v>0</v>
      </c>
      <c r="G45">
        <f>Bowling!$AW48</f>
        <v>0</v>
      </c>
      <c r="H45">
        <f>Bowling!$BB48</f>
        <v>0</v>
      </c>
      <c r="I45">
        <f>Bowling!$BG48</f>
        <v>0</v>
      </c>
      <c r="J45">
        <f>Bowling!$BL48</f>
        <v>0</v>
      </c>
      <c r="K45">
        <f>Bowling!$BQ48</f>
        <v>0</v>
      </c>
      <c r="L45">
        <f>Bowling!$BV48</f>
        <v>0</v>
      </c>
      <c r="M45">
        <f>Bowling!$CA48</f>
        <v>0</v>
      </c>
      <c r="N45">
        <f>Bowling!$CF48</f>
        <v>0</v>
      </c>
      <c r="O45">
        <f>Bowling!$CK48</f>
        <v>0</v>
      </c>
      <c r="P45">
        <f>Bowling!$CP48</f>
        <v>0</v>
      </c>
      <c r="Q45">
        <f>Bowling!$CU48</f>
        <v>0</v>
      </c>
      <c r="R45">
        <f>Bowling!$CZ48</f>
        <v>0</v>
      </c>
      <c r="S45">
        <f>Bowling!$DE48</f>
        <v>0</v>
      </c>
      <c r="T45">
        <f>Bowling!$DJ48</f>
        <v>0</v>
      </c>
      <c r="U45">
        <f>Bowling!$DO48</f>
        <v>0</v>
      </c>
      <c r="V45">
        <f>Bowling!$DT48</f>
        <v>0</v>
      </c>
      <c r="W45">
        <f>Bowling!$DY48</f>
        <v>0</v>
      </c>
      <c r="X45">
        <f>Bowling!$ED48</f>
        <v>0</v>
      </c>
      <c r="Y45">
        <f>Bowling!$EI48</f>
        <v>0</v>
      </c>
      <c r="Z45">
        <f>Bowling!$EN48</f>
        <v>0</v>
      </c>
      <c r="AA45">
        <f>Bowling!$ES48</f>
        <v>0</v>
      </c>
      <c r="AB45">
        <f t="shared" si="0"/>
        <v>-7.4</v>
      </c>
      <c r="AC45">
        <f>VLOOKUP($A45,'Club Champion'!$C$4:$AU$51,45,FALSE)-AB45</f>
        <v>0</v>
      </c>
    </row>
    <row r="46" spans="1:29" x14ac:dyDescent="0.2">
      <c r="A46" t="str">
        <f>Bowling!B49</f>
        <v>MONK, William</v>
      </c>
      <c r="B46">
        <f>Bowling!$X49</f>
        <v>0</v>
      </c>
      <c r="C46">
        <f>Bowling!$AC49</f>
        <v>0</v>
      </c>
      <c r="D46">
        <f>Bowling!$AH49</f>
        <v>0</v>
      </c>
      <c r="E46">
        <f>Bowling!$AM49</f>
        <v>0</v>
      </c>
      <c r="F46">
        <f>Bowling!$AR49</f>
        <v>0</v>
      </c>
      <c r="G46">
        <f>Bowling!$AW49</f>
        <v>0</v>
      </c>
      <c r="H46">
        <f>Bowling!$BB49</f>
        <v>-8.4</v>
      </c>
      <c r="I46">
        <f>Bowling!$BG49</f>
        <v>0</v>
      </c>
      <c r="J46">
        <f>Bowling!$BL49</f>
        <v>0</v>
      </c>
      <c r="K46">
        <f>Bowling!$BQ49</f>
        <v>0</v>
      </c>
      <c r="L46">
        <f>Bowling!$BV49</f>
        <v>0</v>
      </c>
      <c r="M46">
        <f>Bowling!$CA49</f>
        <v>0</v>
      </c>
      <c r="N46">
        <f>Bowling!$CF49</f>
        <v>0</v>
      </c>
      <c r="O46">
        <f>Bowling!$CK49</f>
        <v>0</v>
      </c>
      <c r="P46">
        <f>Bowling!$CP49</f>
        <v>0</v>
      </c>
      <c r="Q46">
        <f>Bowling!$CU49</f>
        <v>0</v>
      </c>
      <c r="R46">
        <f>Bowling!$CZ49</f>
        <v>0</v>
      </c>
      <c r="S46">
        <f>Bowling!$DE49</f>
        <v>0</v>
      </c>
      <c r="T46">
        <f>Bowling!$DJ49</f>
        <v>0</v>
      </c>
      <c r="U46">
        <f>Bowling!$DO49</f>
        <v>0</v>
      </c>
      <c r="V46">
        <f>Bowling!$DT49</f>
        <v>0</v>
      </c>
      <c r="W46">
        <f>Bowling!$DY49</f>
        <v>0</v>
      </c>
      <c r="X46">
        <f>Bowling!$ED49</f>
        <v>0</v>
      </c>
      <c r="Y46">
        <f>Bowling!$EI49</f>
        <v>0</v>
      </c>
      <c r="Z46">
        <f>Bowling!$EN49</f>
        <v>0</v>
      </c>
      <c r="AA46">
        <f>Bowling!$ES49</f>
        <v>0</v>
      </c>
      <c r="AB46">
        <f t="shared" si="0"/>
        <v>-8.4</v>
      </c>
      <c r="AC46">
        <f>VLOOKUP($A46,'Club Champion'!$C$4:$AU$51,45,FALSE)-AB46</f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5E0E7-E0F5-4AA2-B1D2-62508FB36461}">
  <dimension ref="A1:AC30"/>
  <sheetViews>
    <sheetView showGridLines="0" workbookViewId="0"/>
  </sheetViews>
  <sheetFormatPr defaultRowHeight="12.75" x14ac:dyDescent="0.2"/>
  <cols>
    <col min="1" max="1" width="16.7109375" bestFit="1" customWidth="1"/>
    <col min="2" max="27" width="4.42578125" customWidth="1"/>
  </cols>
  <sheetData>
    <row r="1" spans="1:29" s="407" customFormat="1" ht="103.5" x14ac:dyDescent="0.2">
      <c r="B1" s="407" t="s">
        <v>240</v>
      </c>
      <c r="C1" s="407" t="s">
        <v>244</v>
      </c>
      <c r="D1" s="407" t="s">
        <v>201</v>
      </c>
      <c r="E1" s="407" t="s">
        <v>186</v>
      </c>
      <c r="F1" s="407" t="s">
        <v>248</v>
      </c>
      <c r="G1" s="407" t="s">
        <v>5</v>
      </c>
      <c r="H1" s="407" t="s">
        <v>251</v>
      </c>
      <c r="I1" s="407" t="s">
        <v>253</v>
      </c>
      <c r="J1" s="407" t="s">
        <v>187</v>
      </c>
      <c r="K1" s="407" t="s">
        <v>202</v>
      </c>
      <c r="L1" s="407" t="s">
        <v>7</v>
      </c>
      <c r="M1" s="407" t="s">
        <v>164</v>
      </c>
      <c r="N1" s="407" t="s">
        <v>262</v>
      </c>
      <c r="O1" s="407" t="s">
        <v>4</v>
      </c>
      <c r="P1" s="407" t="s">
        <v>265</v>
      </c>
      <c r="Q1" s="407" t="s">
        <v>268</v>
      </c>
      <c r="R1" s="407" t="s">
        <v>324</v>
      </c>
      <c r="S1" s="407" t="s">
        <v>271</v>
      </c>
      <c r="T1" s="407" t="s">
        <v>273</v>
      </c>
      <c r="U1" s="407" t="s">
        <v>273</v>
      </c>
      <c r="V1" s="407" t="s">
        <v>6</v>
      </c>
      <c r="W1" s="407" t="s">
        <v>278</v>
      </c>
      <c r="X1" s="407" t="s">
        <v>280</v>
      </c>
      <c r="Y1" s="407" t="s">
        <v>282</v>
      </c>
      <c r="Z1" s="407" t="s">
        <v>198</v>
      </c>
      <c r="AA1" s="407" t="s">
        <v>285</v>
      </c>
    </row>
    <row r="2" spans="1:29" x14ac:dyDescent="0.2">
      <c r="A2" t="str">
        <f>Fielding!B5</f>
        <v>WERREN, Steve</v>
      </c>
      <c r="B2">
        <f>Fielding!$I5</f>
        <v>0</v>
      </c>
      <c r="C2">
        <f>Fielding!M5</f>
        <v>12</v>
      </c>
      <c r="D2">
        <f>Fielding!Q5</f>
        <v>0</v>
      </c>
      <c r="E2">
        <f>Fielding!U5</f>
        <v>20</v>
      </c>
      <c r="F2">
        <f>Fielding!Y5</f>
        <v>0</v>
      </c>
      <c r="G2">
        <f>Fielding!AC5</f>
        <v>12</v>
      </c>
      <c r="H2">
        <f>Fielding!AG5</f>
        <v>12</v>
      </c>
      <c r="I2">
        <f>Fielding!AK5</f>
        <v>20</v>
      </c>
      <c r="J2">
        <f>Fielding!AO5</f>
        <v>16</v>
      </c>
      <c r="K2">
        <f>Fielding!AS5</f>
        <v>0</v>
      </c>
      <c r="L2">
        <f>Fielding!AW5</f>
        <v>12</v>
      </c>
      <c r="M2">
        <f>Fielding!BA5</f>
        <v>20</v>
      </c>
      <c r="N2">
        <f>Fielding!BE5</f>
        <v>0</v>
      </c>
      <c r="O2">
        <f>Fielding!BI5</f>
        <v>0</v>
      </c>
      <c r="P2">
        <f>Fielding!BM5</f>
        <v>12</v>
      </c>
      <c r="Q2">
        <f>Fielding!BQ5</f>
        <v>0</v>
      </c>
      <c r="R2">
        <f>Fielding!BU5</f>
        <v>0</v>
      </c>
      <c r="S2">
        <f>Fielding!BY5</f>
        <v>20</v>
      </c>
      <c r="T2">
        <f>Fielding!CC5</f>
        <v>0</v>
      </c>
      <c r="U2">
        <f>Fielding!CG5</f>
        <v>0</v>
      </c>
      <c r="V2">
        <f>Fielding!CK5</f>
        <v>0</v>
      </c>
      <c r="W2">
        <f>Fielding!CO5</f>
        <v>8</v>
      </c>
      <c r="X2">
        <f>Fielding!CS5</f>
        <v>0</v>
      </c>
      <c r="Y2">
        <f>Fielding!CW5</f>
        <v>0</v>
      </c>
      <c r="Z2">
        <f>Fielding!DA5</f>
        <v>0</v>
      </c>
      <c r="AA2">
        <f>Fielding!DE5</f>
        <v>0</v>
      </c>
      <c r="AB2">
        <f>SUM(B2:AA2)</f>
        <v>164</v>
      </c>
      <c r="AC2">
        <f>VLOOKUP($A2,'Club Champion'!$C$4:$BC$51,53,FALSE)-AB2</f>
        <v>0</v>
      </c>
    </row>
    <row r="3" spans="1:29" x14ac:dyDescent="0.2">
      <c r="A3" t="str">
        <f>Fielding!B6</f>
        <v>HOAR, Carl</v>
      </c>
      <c r="B3">
        <f>Fielding!$I6</f>
        <v>0</v>
      </c>
      <c r="C3">
        <f>Fielding!M6</f>
        <v>0</v>
      </c>
      <c r="D3">
        <f>Fielding!Q6</f>
        <v>16</v>
      </c>
      <c r="E3">
        <f>Fielding!U6</f>
        <v>0</v>
      </c>
      <c r="F3">
        <f>Fielding!Y6</f>
        <v>0</v>
      </c>
      <c r="G3">
        <f>Fielding!AC6</f>
        <v>0</v>
      </c>
      <c r="H3">
        <f>Fielding!AG6</f>
        <v>0</v>
      </c>
      <c r="I3">
        <f>Fielding!AK6</f>
        <v>8</v>
      </c>
      <c r="J3">
        <f>Fielding!AO6</f>
        <v>8</v>
      </c>
      <c r="K3">
        <f>Fielding!AS6</f>
        <v>0</v>
      </c>
      <c r="L3">
        <f>Fielding!AW6</f>
        <v>0</v>
      </c>
      <c r="M3">
        <f>Fielding!BA6</f>
        <v>0</v>
      </c>
      <c r="N3">
        <f>Fielding!BE6</f>
        <v>16</v>
      </c>
      <c r="O3">
        <f>Fielding!BI6</f>
        <v>0</v>
      </c>
      <c r="P3">
        <f>Fielding!BM6</f>
        <v>8</v>
      </c>
      <c r="Q3">
        <f>Fielding!BQ6</f>
        <v>0</v>
      </c>
      <c r="R3">
        <f>Fielding!BU6</f>
        <v>0</v>
      </c>
      <c r="S3">
        <f>Fielding!BY6</f>
        <v>0</v>
      </c>
      <c r="T3">
        <f>Fielding!CC6</f>
        <v>0</v>
      </c>
      <c r="U3">
        <f>Fielding!CG6</f>
        <v>0</v>
      </c>
      <c r="V3">
        <f>Fielding!CK6</f>
        <v>0</v>
      </c>
      <c r="W3">
        <f>Fielding!CO6</f>
        <v>8</v>
      </c>
      <c r="X3">
        <f>Fielding!CS6</f>
        <v>0</v>
      </c>
      <c r="Y3">
        <f>Fielding!CW6</f>
        <v>0</v>
      </c>
      <c r="Z3">
        <f>Fielding!DA6</f>
        <v>8</v>
      </c>
      <c r="AA3">
        <f>Fielding!DE6</f>
        <v>0</v>
      </c>
      <c r="AB3">
        <f t="shared" ref="AB3:AB24" si="0">SUM(B3:AA3)</f>
        <v>72</v>
      </c>
      <c r="AC3">
        <f>VLOOKUP($A3,'Club Champion'!$C$4:$BC$51,53,FALSE)-AB3</f>
        <v>0</v>
      </c>
    </row>
    <row r="4" spans="1:29" x14ac:dyDescent="0.2">
      <c r="A4" t="str">
        <f>Fielding!B7</f>
        <v>PRICE, Richard</v>
      </c>
      <c r="B4">
        <f>Fielding!$I7</f>
        <v>0</v>
      </c>
      <c r="C4">
        <f>Fielding!M7</f>
        <v>0</v>
      </c>
      <c r="D4">
        <f>Fielding!Q7</f>
        <v>8</v>
      </c>
      <c r="E4">
        <f>Fielding!U7</f>
        <v>0</v>
      </c>
      <c r="F4">
        <f>Fielding!Y7</f>
        <v>0</v>
      </c>
      <c r="G4">
        <f>Fielding!AC7</f>
        <v>8</v>
      </c>
      <c r="H4">
        <f>Fielding!AG7</f>
        <v>0</v>
      </c>
      <c r="I4">
        <f>Fielding!AK7</f>
        <v>0</v>
      </c>
      <c r="J4">
        <f>Fielding!AO7</f>
        <v>0</v>
      </c>
      <c r="K4">
        <f>Fielding!AS7</f>
        <v>0</v>
      </c>
      <c r="L4">
        <f>Fielding!AW7</f>
        <v>0</v>
      </c>
      <c r="M4">
        <f>Fielding!BA7</f>
        <v>0</v>
      </c>
      <c r="N4">
        <f>Fielding!BE7</f>
        <v>0</v>
      </c>
      <c r="O4">
        <f>Fielding!BI7</f>
        <v>0</v>
      </c>
      <c r="P4">
        <f>Fielding!BM7</f>
        <v>8</v>
      </c>
      <c r="Q4">
        <f>Fielding!BQ7</f>
        <v>0</v>
      </c>
      <c r="R4">
        <f>Fielding!BU7</f>
        <v>8</v>
      </c>
      <c r="S4">
        <f>Fielding!BY7</f>
        <v>0</v>
      </c>
      <c r="T4">
        <f>Fielding!CC7</f>
        <v>0</v>
      </c>
      <c r="U4">
        <f>Fielding!CG7</f>
        <v>0</v>
      </c>
      <c r="V4">
        <f>Fielding!CK7</f>
        <v>8</v>
      </c>
      <c r="W4">
        <f>Fielding!CO7</f>
        <v>0</v>
      </c>
      <c r="X4">
        <f>Fielding!CS7</f>
        <v>0</v>
      </c>
      <c r="Y4">
        <f>Fielding!CW7</f>
        <v>0</v>
      </c>
      <c r="Z4">
        <f>Fielding!DA7</f>
        <v>8</v>
      </c>
      <c r="AA4">
        <f>Fielding!DE7</f>
        <v>0</v>
      </c>
      <c r="AB4">
        <f t="shared" si="0"/>
        <v>48</v>
      </c>
      <c r="AC4">
        <f>VLOOKUP($A4,'Club Champion'!$C$4:$BC$51,53,FALSE)-AB4</f>
        <v>0</v>
      </c>
    </row>
    <row r="5" spans="1:29" x14ac:dyDescent="0.2">
      <c r="A5" t="str">
        <f>Fielding!B8</f>
        <v>STYLES, Ryan</v>
      </c>
      <c r="B5">
        <f>Fielding!$I8</f>
        <v>0</v>
      </c>
      <c r="C5">
        <f>Fielding!M8</f>
        <v>0</v>
      </c>
      <c r="D5">
        <f>Fielding!Q8</f>
        <v>0</v>
      </c>
      <c r="E5">
        <f>Fielding!U8</f>
        <v>0</v>
      </c>
      <c r="F5">
        <f>Fielding!Y8</f>
        <v>0</v>
      </c>
      <c r="G5">
        <f>Fielding!AC8</f>
        <v>0</v>
      </c>
      <c r="H5">
        <f>Fielding!AG8</f>
        <v>0</v>
      </c>
      <c r="I5">
        <f>Fielding!AK8</f>
        <v>0</v>
      </c>
      <c r="J5">
        <f>Fielding!AO8</f>
        <v>0</v>
      </c>
      <c r="K5">
        <f>Fielding!AS8</f>
        <v>8</v>
      </c>
      <c r="L5">
        <f>Fielding!AW8</f>
        <v>0</v>
      </c>
      <c r="M5">
        <f>Fielding!BA8</f>
        <v>0</v>
      </c>
      <c r="N5">
        <f>Fielding!BE8</f>
        <v>0</v>
      </c>
      <c r="O5">
        <f>Fielding!BI8</f>
        <v>0</v>
      </c>
      <c r="P5">
        <f>Fielding!BM8</f>
        <v>8</v>
      </c>
      <c r="Q5">
        <f>Fielding!BQ8</f>
        <v>0</v>
      </c>
      <c r="R5">
        <f>Fielding!BU8</f>
        <v>8</v>
      </c>
      <c r="S5">
        <f>Fielding!BY8</f>
        <v>8</v>
      </c>
      <c r="T5">
        <f>Fielding!CC8</f>
        <v>0</v>
      </c>
      <c r="U5">
        <f>Fielding!CG8</f>
        <v>0</v>
      </c>
      <c r="V5">
        <f>Fielding!CK8</f>
        <v>8</v>
      </c>
      <c r="W5">
        <f>Fielding!CO8</f>
        <v>0</v>
      </c>
      <c r="X5">
        <f>Fielding!CS8</f>
        <v>0</v>
      </c>
      <c r="Y5">
        <f>Fielding!CW8</f>
        <v>0</v>
      </c>
      <c r="Z5">
        <f>Fielding!DA8</f>
        <v>8</v>
      </c>
      <c r="AA5">
        <f>Fielding!DE8</f>
        <v>0</v>
      </c>
      <c r="AB5">
        <f t="shared" si="0"/>
        <v>48</v>
      </c>
      <c r="AC5">
        <f>VLOOKUP($A5,'Club Champion'!$C$4:$BC$51,53,FALSE)-AB5</f>
        <v>0</v>
      </c>
    </row>
    <row r="6" spans="1:29" x14ac:dyDescent="0.2">
      <c r="A6" t="str">
        <f>Fielding!B9</f>
        <v>BALOCH, Ali</v>
      </c>
      <c r="B6">
        <f>Fielding!$I9</f>
        <v>0</v>
      </c>
      <c r="C6">
        <f>Fielding!M9</f>
        <v>0</v>
      </c>
      <c r="D6">
        <f>Fielding!Q9</f>
        <v>0</v>
      </c>
      <c r="E6">
        <f>Fielding!U9</f>
        <v>0</v>
      </c>
      <c r="F6">
        <f>Fielding!Y9</f>
        <v>0</v>
      </c>
      <c r="G6">
        <f>Fielding!AC9</f>
        <v>0</v>
      </c>
      <c r="H6">
        <f>Fielding!AG9</f>
        <v>0</v>
      </c>
      <c r="I6">
        <f>Fielding!AK9</f>
        <v>0</v>
      </c>
      <c r="J6">
        <f>Fielding!AO9</f>
        <v>0</v>
      </c>
      <c r="K6">
        <f>Fielding!AS9</f>
        <v>0</v>
      </c>
      <c r="L6">
        <f>Fielding!AW9</f>
        <v>0</v>
      </c>
      <c r="M6">
        <f>Fielding!BA9</f>
        <v>0</v>
      </c>
      <c r="N6">
        <f>Fielding!BE9</f>
        <v>0</v>
      </c>
      <c r="O6">
        <f>Fielding!BI9</f>
        <v>0</v>
      </c>
      <c r="P6">
        <f>Fielding!BM9</f>
        <v>0</v>
      </c>
      <c r="Q6">
        <f>Fielding!BQ9</f>
        <v>0</v>
      </c>
      <c r="R6">
        <f>Fielding!BU9</f>
        <v>8</v>
      </c>
      <c r="S6">
        <f>Fielding!BY9</f>
        <v>0</v>
      </c>
      <c r="T6">
        <f>Fielding!CC9</f>
        <v>8</v>
      </c>
      <c r="U6">
        <f>Fielding!CG9</f>
        <v>8</v>
      </c>
      <c r="V6">
        <f>Fielding!CK9</f>
        <v>0</v>
      </c>
      <c r="W6">
        <f>Fielding!CO9</f>
        <v>8</v>
      </c>
      <c r="X6">
        <f>Fielding!CS9</f>
        <v>0</v>
      </c>
      <c r="Y6">
        <f>Fielding!CW9</f>
        <v>16</v>
      </c>
      <c r="Z6">
        <f>Fielding!DA9</f>
        <v>0</v>
      </c>
      <c r="AA6">
        <f>Fielding!DE9</f>
        <v>0</v>
      </c>
      <c r="AB6">
        <f t="shared" si="0"/>
        <v>48</v>
      </c>
      <c r="AC6">
        <f>VLOOKUP($A6,'Club Champion'!$C$4:$BC$51,53,FALSE)-AB6</f>
        <v>0</v>
      </c>
    </row>
    <row r="7" spans="1:29" x14ac:dyDescent="0.2">
      <c r="A7" t="str">
        <f>Fielding!B10</f>
        <v>JACKSON, Rob</v>
      </c>
      <c r="B7">
        <f>Fielding!$I10</f>
        <v>0</v>
      </c>
      <c r="C7">
        <f>Fielding!M10</f>
        <v>0</v>
      </c>
      <c r="D7">
        <f>Fielding!Q10</f>
        <v>0</v>
      </c>
      <c r="E7">
        <f>Fielding!U10</f>
        <v>8</v>
      </c>
      <c r="F7">
        <f>Fielding!Y10</f>
        <v>0</v>
      </c>
      <c r="G7">
        <f>Fielding!AC10</f>
        <v>0</v>
      </c>
      <c r="H7">
        <f>Fielding!AG10</f>
        <v>0</v>
      </c>
      <c r="I7">
        <f>Fielding!AK10</f>
        <v>0</v>
      </c>
      <c r="J7">
        <f>Fielding!AO10</f>
        <v>0</v>
      </c>
      <c r="K7">
        <f>Fielding!AS10</f>
        <v>0</v>
      </c>
      <c r="L7">
        <f>Fielding!AW10</f>
        <v>0</v>
      </c>
      <c r="M7">
        <f>Fielding!BA10</f>
        <v>0</v>
      </c>
      <c r="N7">
        <f>Fielding!BE10</f>
        <v>16</v>
      </c>
      <c r="O7">
        <f>Fielding!BI10</f>
        <v>0</v>
      </c>
      <c r="P7">
        <f>Fielding!BM10</f>
        <v>0</v>
      </c>
      <c r="Q7">
        <f>Fielding!BQ10</f>
        <v>0</v>
      </c>
      <c r="R7">
        <f>Fielding!BU10</f>
        <v>0</v>
      </c>
      <c r="S7">
        <f>Fielding!BY10</f>
        <v>0</v>
      </c>
      <c r="T7">
        <f>Fielding!CC10</f>
        <v>0</v>
      </c>
      <c r="U7">
        <f>Fielding!CG10</f>
        <v>0</v>
      </c>
      <c r="V7">
        <f>Fielding!CK10</f>
        <v>8</v>
      </c>
      <c r="W7">
        <f>Fielding!CO10</f>
        <v>0</v>
      </c>
      <c r="X7">
        <f>Fielding!CS10</f>
        <v>0</v>
      </c>
      <c r="Y7">
        <f>Fielding!CW10</f>
        <v>0</v>
      </c>
      <c r="Z7">
        <f>Fielding!DA10</f>
        <v>0</v>
      </c>
      <c r="AA7">
        <f>Fielding!DE10</f>
        <v>0</v>
      </c>
      <c r="AB7">
        <f t="shared" si="0"/>
        <v>32</v>
      </c>
      <c r="AC7">
        <f>VLOOKUP($A7,'Club Champion'!$C$4:$BC$51,53,FALSE)-AB7</f>
        <v>0</v>
      </c>
    </row>
    <row r="8" spans="1:29" x14ac:dyDescent="0.2">
      <c r="A8" t="str">
        <f>Fielding!B11</f>
        <v>HAAG, Mitch</v>
      </c>
      <c r="B8">
        <f>Fielding!$I11</f>
        <v>0</v>
      </c>
      <c r="C8">
        <f>Fielding!M11</f>
        <v>0</v>
      </c>
      <c r="D8">
        <f>Fielding!Q11</f>
        <v>0</v>
      </c>
      <c r="E8">
        <f>Fielding!U11</f>
        <v>8</v>
      </c>
      <c r="F8">
        <f>Fielding!Y11</f>
        <v>8</v>
      </c>
      <c r="G8">
        <f>Fielding!AC11</f>
        <v>0</v>
      </c>
      <c r="H8">
        <f>Fielding!AG11</f>
        <v>0</v>
      </c>
      <c r="I8">
        <f>Fielding!AK11</f>
        <v>0</v>
      </c>
      <c r="J8">
        <f>Fielding!AO11</f>
        <v>8</v>
      </c>
      <c r="K8">
        <f>Fielding!AS11</f>
        <v>0</v>
      </c>
      <c r="L8">
        <f>Fielding!AW11</f>
        <v>0</v>
      </c>
      <c r="M8">
        <f>Fielding!BA11</f>
        <v>0</v>
      </c>
      <c r="N8">
        <f>Fielding!BE11</f>
        <v>0</v>
      </c>
      <c r="O8">
        <f>Fielding!BI11</f>
        <v>0</v>
      </c>
      <c r="P8">
        <f>Fielding!BM11</f>
        <v>0</v>
      </c>
      <c r="Q8">
        <f>Fielding!BQ11</f>
        <v>0</v>
      </c>
      <c r="R8">
        <f>Fielding!BU11</f>
        <v>0</v>
      </c>
      <c r="S8">
        <f>Fielding!BY11</f>
        <v>0</v>
      </c>
      <c r="T8">
        <f>Fielding!CC11</f>
        <v>0</v>
      </c>
      <c r="U8">
        <f>Fielding!CG11</f>
        <v>0</v>
      </c>
      <c r="V8">
        <f>Fielding!CK11</f>
        <v>0</v>
      </c>
      <c r="W8">
        <f>Fielding!CO11</f>
        <v>0</v>
      </c>
      <c r="X8">
        <f>Fielding!CS11</f>
        <v>0</v>
      </c>
      <c r="Y8">
        <f>Fielding!CW11</f>
        <v>0</v>
      </c>
      <c r="Z8">
        <f>Fielding!DA11</f>
        <v>0</v>
      </c>
      <c r="AA8">
        <f>Fielding!DE11</f>
        <v>0</v>
      </c>
      <c r="AB8">
        <f t="shared" si="0"/>
        <v>24</v>
      </c>
      <c r="AC8">
        <f>VLOOKUP($A8,'Club Champion'!$C$4:$BC$51,53,FALSE)-AB8</f>
        <v>0</v>
      </c>
    </row>
    <row r="9" spans="1:29" x14ac:dyDescent="0.2">
      <c r="A9" t="str">
        <f>Fielding!B12</f>
        <v>LUCKY</v>
      </c>
      <c r="B9">
        <f>Fielding!$I12</f>
        <v>0</v>
      </c>
      <c r="C9">
        <f>Fielding!M12</f>
        <v>0</v>
      </c>
      <c r="D9">
        <f>Fielding!Q12</f>
        <v>0</v>
      </c>
      <c r="E9">
        <f>Fielding!U12</f>
        <v>0</v>
      </c>
      <c r="F9">
        <f>Fielding!Y12</f>
        <v>0</v>
      </c>
      <c r="G9">
        <f>Fielding!AC12</f>
        <v>0</v>
      </c>
      <c r="H9">
        <f>Fielding!AG12</f>
        <v>0</v>
      </c>
      <c r="I9">
        <f>Fielding!AK12</f>
        <v>0</v>
      </c>
      <c r="J9">
        <f>Fielding!AO12</f>
        <v>0</v>
      </c>
      <c r="K9">
        <f>Fielding!AS12</f>
        <v>0</v>
      </c>
      <c r="L9">
        <f>Fielding!AW12</f>
        <v>0</v>
      </c>
      <c r="M9">
        <f>Fielding!BA12</f>
        <v>0</v>
      </c>
      <c r="N9">
        <f>Fielding!BE12</f>
        <v>0</v>
      </c>
      <c r="O9">
        <f>Fielding!BI12</f>
        <v>0</v>
      </c>
      <c r="P9">
        <f>Fielding!BM12</f>
        <v>0</v>
      </c>
      <c r="Q9">
        <f>Fielding!BQ12</f>
        <v>0</v>
      </c>
      <c r="R9">
        <f>Fielding!BU12</f>
        <v>0</v>
      </c>
      <c r="S9">
        <f>Fielding!BY12</f>
        <v>0</v>
      </c>
      <c r="T9">
        <f>Fielding!CC12</f>
        <v>0</v>
      </c>
      <c r="U9">
        <f>Fielding!CG12</f>
        <v>0</v>
      </c>
      <c r="V9">
        <f>Fielding!CK12</f>
        <v>0</v>
      </c>
      <c r="W9">
        <f>Fielding!CO12</f>
        <v>0</v>
      </c>
      <c r="X9">
        <f>Fielding!CS12</f>
        <v>0</v>
      </c>
      <c r="Y9">
        <f>Fielding!CW12</f>
        <v>8</v>
      </c>
      <c r="Z9">
        <f>Fielding!DA12</f>
        <v>24</v>
      </c>
      <c r="AA9">
        <f>Fielding!DE12</f>
        <v>0</v>
      </c>
      <c r="AB9">
        <f t="shared" si="0"/>
        <v>32</v>
      </c>
      <c r="AC9">
        <f>VLOOKUP($A9,'Club Champion'!$C$4:$BC$51,53,FALSE)-AB9</f>
        <v>0</v>
      </c>
    </row>
    <row r="10" spans="1:29" x14ac:dyDescent="0.2">
      <c r="A10" t="str">
        <f>Fielding!B13</f>
        <v>NIAZ, Bilal</v>
      </c>
      <c r="B10">
        <f>Fielding!$I13</f>
        <v>0</v>
      </c>
      <c r="C10">
        <f>Fielding!M13</f>
        <v>0</v>
      </c>
      <c r="D10">
        <f>Fielding!Q13</f>
        <v>0</v>
      </c>
      <c r="E10">
        <f>Fielding!U13</f>
        <v>0</v>
      </c>
      <c r="F10">
        <f>Fielding!Y13</f>
        <v>0</v>
      </c>
      <c r="G10">
        <f>Fielding!AC13</f>
        <v>0</v>
      </c>
      <c r="H10">
        <f>Fielding!AG13</f>
        <v>0</v>
      </c>
      <c r="I10">
        <f>Fielding!AK13</f>
        <v>0</v>
      </c>
      <c r="J10">
        <f>Fielding!AO13</f>
        <v>0</v>
      </c>
      <c r="K10">
        <f>Fielding!AS13</f>
        <v>0</v>
      </c>
      <c r="L10">
        <f>Fielding!AW13</f>
        <v>0</v>
      </c>
      <c r="M10">
        <f>Fielding!BA13</f>
        <v>0</v>
      </c>
      <c r="N10">
        <f>Fielding!BE13</f>
        <v>0</v>
      </c>
      <c r="O10">
        <f>Fielding!BI13</f>
        <v>0</v>
      </c>
      <c r="P10">
        <f>Fielding!BM13</f>
        <v>0</v>
      </c>
      <c r="Q10">
        <f>Fielding!BQ13</f>
        <v>8</v>
      </c>
      <c r="R10">
        <f>Fielding!BU13</f>
        <v>0</v>
      </c>
      <c r="S10">
        <f>Fielding!BY13</f>
        <v>8</v>
      </c>
      <c r="T10">
        <f>Fielding!CC13</f>
        <v>0</v>
      </c>
      <c r="U10">
        <f>Fielding!CG13</f>
        <v>0</v>
      </c>
      <c r="V10">
        <f>Fielding!CK13</f>
        <v>0</v>
      </c>
      <c r="W10">
        <f>Fielding!CO13</f>
        <v>0</v>
      </c>
      <c r="X10">
        <f>Fielding!CS13</f>
        <v>8</v>
      </c>
      <c r="Y10">
        <f>Fielding!CW13</f>
        <v>0</v>
      </c>
      <c r="Z10">
        <f>Fielding!DA13</f>
        <v>0</v>
      </c>
      <c r="AA10">
        <f>Fielding!DE13</f>
        <v>0</v>
      </c>
      <c r="AB10">
        <f t="shared" si="0"/>
        <v>24</v>
      </c>
      <c r="AC10">
        <f>VLOOKUP($A10,'Club Champion'!$C$4:$BC$51,53,FALSE)-AB10</f>
        <v>0</v>
      </c>
    </row>
    <row r="11" spans="1:29" x14ac:dyDescent="0.2">
      <c r="A11" t="str">
        <f>Fielding!B14</f>
        <v>DESAI, Pratyesh</v>
      </c>
      <c r="B11">
        <f>Fielding!$I14</f>
        <v>0</v>
      </c>
      <c r="C11">
        <f>Fielding!M14</f>
        <v>0</v>
      </c>
      <c r="D11">
        <f>Fielding!Q14</f>
        <v>0</v>
      </c>
      <c r="E11">
        <f>Fielding!U14</f>
        <v>0</v>
      </c>
      <c r="F11">
        <f>Fielding!Y14</f>
        <v>0</v>
      </c>
      <c r="G11">
        <f>Fielding!AC14</f>
        <v>0</v>
      </c>
      <c r="H11">
        <f>Fielding!AG14</f>
        <v>0</v>
      </c>
      <c r="I11">
        <f>Fielding!AK14</f>
        <v>0</v>
      </c>
      <c r="J11">
        <f>Fielding!AO14</f>
        <v>0</v>
      </c>
      <c r="K11">
        <f>Fielding!AS14</f>
        <v>0</v>
      </c>
      <c r="L11">
        <f>Fielding!AW14</f>
        <v>0</v>
      </c>
      <c r="M11">
        <f>Fielding!BA14</f>
        <v>0</v>
      </c>
      <c r="N11">
        <f>Fielding!BE14</f>
        <v>0</v>
      </c>
      <c r="O11">
        <f>Fielding!BI14</f>
        <v>0</v>
      </c>
      <c r="P11">
        <f>Fielding!BM14</f>
        <v>0</v>
      </c>
      <c r="Q11">
        <f>Fielding!BQ14</f>
        <v>0</v>
      </c>
      <c r="R11">
        <f>Fielding!BU14</f>
        <v>0</v>
      </c>
      <c r="S11">
        <f>Fielding!BY14</f>
        <v>0</v>
      </c>
      <c r="T11">
        <f>Fielding!CC14</f>
        <v>0</v>
      </c>
      <c r="U11">
        <f>Fielding!CG14</f>
        <v>0</v>
      </c>
      <c r="V11">
        <f>Fielding!CK14</f>
        <v>0</v>
      </c>
      <c r="W11">
        <f>Fielding!CO14</f>
        <v>8</v>
      </c>
      <c r="X11">
        <f>Fielding!CS14</f>
        <v>8</v>
      </c>
      <c r="Y11">
        <f>Fielding!CW14</f>
        <v>0</v>
      </c>
      <c r="Z11">
        <f>Fielding!DA14</f>
        <v>0</v>
      </c>
      <c r="AA11">
        <f>Fielding!DE14</f>
        <v>0</v>
      </c>
      <c r="AB11">
        <f t="shared" si="0"/>
        <v>16</v>
      </c>
      <c r="AC11">
        <f>VLOOKUP($A11,'Club Champion'!$C$4:$BC$51,53,FALSE)-AB11</f>
        <v>0</v>
      </c>
    </row>
    <row r="12" spans="1:29" x14ac:dyDescent="0.2">
      <c r="A12" t="str">
        <f>Fielding!B15</f>
        <v>GRIEVE, Nick</v>
      </c>
      <c r="B12">
        <f>Fielding!$I15</f>
        <v>0</v>
      </c>
      <c r="C12">
        <f>Fielding!M15</f>
        <v>0</v>
      </c>
      <c r="D12">
        <f>Fielding!Q15</f>
        <v>0</v>
      </c>
      <c r="E12">
        <f>Fielding!U15</f>
        <v>0</v>
      </c>
      <c r="F12">
        <f>Fielding!Y15</f>
        <v>0</v>
      </c>
      <c r="G12">
        <f>Fielding!AC15</f>
        <v>0</v>
      </c>
      <c r="H12">
        <f>Fielding!AG15</f>
        <v>8</v>
      </c>
      <c r="I12">
        <f>Fielding!AK15</f>
        <v>0</v>
      </c>
      <c r="J12">
        <f>Fielding!AO15</f>
        <v>8</v>
      </c>
      <c r="K12">
        <f>Fielding!AS15</f>
        <v>0</v>
      </c>
      <c r="L12">
        <f>Fielding!AW15</f>
        <v>0</v>
      </c>
      <c r="M12">
        <f>Fielding!BA15</f>
        <v>0</v>
      </c>
      <c r="N12">
        <f>Fielding!BE15</f>
        <v>0</v>
      </c>
      <c r="O12">
        <f>Fielding!BI15</f>
        <v>0</v>
      </c>
      <c r="P12">
        <f>Fielding!BM15</f>
        <v>0</v>
      </c>
      <c r="Q12">
        <f>Fielding!BQ15</f>
        <v>0</v>
      </c>
      <c r="R12">
        <f>Fielding!BU15</f>
        <v>0</v>
      </c>
      <c r="S12">
        <f>Fielding!BY15</f>
        <v>0</v>
      </c>
      <c r="T12">
        <f>Fielding!CC15</f>
        <v>0</v>
      </c>
      <c r="U12">
        <f>Fielding!CG15</f>
        <v>0</v>
      </c>
      <c r="V12">
        <f>Fielding!CK15</f>
        <v>0</v>
      </c>
      <c r="W12">
        <f>Fielding!CO15</f>
        <v>0</v>
      </c>
      <c r="X12">
        <f>Fielding!CS15</f>
        <v>0</v>
      </c>
      <c r="Y12">
        <f>Fielding!CW15</f>
        <v>0</v>
      </c>
      <c r="Z12">
        <f>Fielding!DA15</f>
        <v>0</v>
      </c>
      <c r="AA12">
        <f>Fielding!DE15</f>
        <v>0</v>
      </c>
      <c r="AB12">
        <f t="shared" si="0"/>
        <v>16</v>
      </c>
      <c r="AC12">
        <f>VLOOKUP($A12,'Club Champion'!$C$4:$BC$51,53,FALSE)-AB12</f>
        <v>0</v>
      </c>
    </row>
    <row r="13" spans="1:29" x14ac:dyDescent="0.2">
      <c r="A13" t="str">
        <f>Fielding!B16</f>
        <v>KAPOOR, Chandon</v>
      </c>
      <c r="B13">
        <f>Fielding!$I16</f>
        <v>0</v>
      </c>
      <c r="C13">
        <f>Fielding!M16</f>
        <v>0</v>
      </c>
      <c r="D13">
        <f>Fielding!Q16</f>
        <v>0</v>
      </c>
      <c r="E13">
        <f>Fielding!U16</f>
        <v>0</v>
      </c>
      <c r="F13">
        <f>Fielding!Y16</f>
        <v>0</v>
      </c>
      <c r="G13">
        <f>Fielding!AC16</f>
        <v>0</v>
      </c>
      <c r="H13">
        <f>Fielding!AG16</f>
        <v>0</v>
      </c>
      <c r="I13">
        <f>Fielding!AK16</f>
        <v>0</v>
      </c>
      <c r="J13">
        <f>Fielding!AO16</f>
        <v>8</v>
      </c>
      <c r="K13">
        <f>Fielding!AS16</f>
        <v>0</v>
      </c>
      <c r="L13">
        <f>Fielding!AW16</f>
        <v>0</v>
      </c>
      <c r="M13">
        <f>Fielding!BA16</f>
        <v>0</v>
      </c>
      <c r="N13">
        <f>Fielding!BE16</f>
        <v>0</v>
      </c>
      <c r="O13">
        <f>Fielding!BI16</f>
        <v>0</v>
      </c>
      <c r="P13">
        <f>Fielding!BM16</f>
        <v>0</v>
      </c>
      <c r="Q13">
        <f>Fielding!BQ16</f>
        <v>0</v>
      </c>
      <c r="R13">
        <f>Fielding!BU16</f>
        <v>0</v>
      </c>
      <c r="S13">
        <f>Fielding!BY16</f>
        <v>8</v>
      </c>
      <c r="T13">
        <f>Fielding!CC16</f>
        <v>0</v>
      </c>
      <c r="U13">
        <f>Fielding!CG16</f>
        <v>0</v>
      </c>
      <c r="V13">
        <f>Fielding!CK16</f>
        <v>0</v>
      </c>
      <c r="W13">
        <f>Fielding!CO16</f>
        <v>0</v>
      </c>
      <c r="X13">
        <f>Fielding!CS16</f>
        <v>0</v>
      </c>
      <c r="Y13">
        <f>Fielding!CW16</f>
        <v>16</v>
      </c>
      <c r="Z13">
        <f>Fielding!DA16</f>
        <v>0</v>
      </c>
      <c r="AA13">
        <f>Fielding!DE16</f>
        <v>0</v>
      </c>
      <c r="AB13">
        <f t="shared" si="0"/>
        <v>32</v>
      </c>
      <c r="AC13">
        <f>VLOOKUP($A13,'Club Champion'!$C$4:$BC$51,53,FALSE)-AB13</f>
        <v>0</v>
      </c>
    </row>
    <row r="14" spans="1:29" x14ac:dyDescent="0.2">
      <c r="A14" t="str">
        <f>Fielding!B17</f>
        <v>MAINI, Rohit</v>
      </c>
      <c r="B14">
        <f>Fielding!$I17</f>
        <v>0</v>
      </c>
      <c r="C14">
        <f>Fielding!M17</f>
        <v>0</v>
      </c>
      <c r="D14">
        <f>Fielding!Q17</f>
        <v>0</v>
      </c>
      <c r="E14">
        <f>Fielding!U17</f>
        <v>8</v>
      </c>
      <c r="F14">
        <f>Fielding!Y17</f>
        <v>0</v>
      </c>
      <c r="G14">
        <f>Fielding!AC17</f>
        <v>0</v>
      </c>
      <c r="H14">
        <f>Fielding!AG17</f>
        <v>0</v>
      </c>
      <c r="I14">
        <f>Fielding!AK17</f>
        <v>0</v>
      </c>
      <c r="J14">
        <f>Fielding!AO17</f>
        <v>0</v>
      </c>
      <c r="K14">
        <f>Fielding!AS17</f>
        <v>0</v>
      </c>
      <c r="L14">
        <f>Fielding!AW17</f>
        <v>0</v>
      </c>
      <c r="M14">
        <f>Fielding!BA17</f>
        <v>0</v>
      </c>
      <c r="N14">
        <f>Fielding!BE17</f>
        <v>0</v>
      </c>
      <c r="O14">
        <f>Fielding!BI17</f>
        <v>0</v>
      </c>
      <c r="P14">
        <f>Fielding!BM17</f>
        <v>0</v>
      </c>
      <c r="Q14">
        <f>Fielding!BQ17</f>
        <v>0</v>
      </c>
      <c r="R14">
        <f>Fielding!BU17</f>
        <v>0</v>
      </c>
      <c r="S14">
        <f>Fielding!BY17</f>
        <v>0</v>
      </c>
      <c r="T14">
        <f>Fielding!CC17</f>
        <v>0</v>
      </c>
      <c r="U14">
        <f>Fielding!CG17</f>
        <v>0</v>
      </c>
      <c r="V14">
        <f>Fielding!CK17</f>
        <v>8</v>
      </c>
      <c r="W14">
        <f>Fielding!CO17</f>
        <v>0</v>
      </c>
      <c r="X14">
        <f>Fielding!CS17</f>
        <v>0</v>
      </c>
      <c r="Y14">
        <f>Fielding!CW17</f>
        <v>0</v>
      </c>
      <c r="Z14">
        <f>Fielding!DA17</f>
        <v>0</v>
      </c>
      <c r="AA14">
        <f>Fielding!DE17</f>
        <v>0</v>
      </c>
      <c r="AB14">
        <f t="shared" si="0"/>
        <v>16</v>
      </c>
      <c r="AC14">
        <f>VLOOKUP($A14,'Club Champion'!$C$4:$BC$51,53,FALSE)-AB14</f>
        <v>0</v>
      </c>
    </row>
    <row r="15" spans="1:29" x14ac:dyDescent="0.2">
      <c r="A15" t="str">
        <f>Fielding!B18</f>
        <v>McCOY, John</v>
      </c>
      <c r="B15">
        <f>Fielding!$I18</f>
        <v>0</v>
      </c>
      <c r="C15">
        <f>Fielding!M18</f>
        <v>0</v>
      </c>
      <c r="D15">
        <f>Fielding!Q18</f>
        <v>8</v>
      </c>
      <c r="E15">
        <f>Fielding!U18</f>
        <v>0</v>
      </c>
      <c r="F15">
        <f>Fielding!Y18</f>
        <v>0</v>
      </c>
      <c r="G15">
        <f>Fielding!AC18</f>
        <v>0</v>
      </c>
      <c r="H15">
        <f>Fielding!AG18</f>
        <v>0</v>
      </c>
      <c r="I15">
        <f>Fielding!AK18</f>
        <v>0</v>
      </c>
      <c r="J15">
        <f>Fielding!AO18</f>
        <v>0</v>
      </c>
      <c r="K15">
        <f>Fielding!AS18</f>
        <v>0</v>
      </c>
      <c r="L15">
        <f>Fielding!AW18</f>
        <v>8</v>
      </c>
      <c r="M15">
        <f>Fielding!BA18</f>
        <v>8</v>
      </c>
      <c r="N15">
        <f>Fielding!BE18</f>
        <v>0</v>
      </c>
      <c r="O15">
        <f>Fielding!BI18</f>
        <v>0</v>
      </c>
      <c r="P15">
        <f>Fielding!BM18</f>
        <v>0</v>
      </c>
      <c r="Q15">
        <f>Fielding!BQ18</f>
        <v>0</v>
      </c>
      <c r="R15">
        <f>Fielding!BU18</f>
        <v>0</v>
      </c>
      <c r="S15">
        <f>Fielding!BY18</f>
        <v>0</v>
      </c>
      <c r="T15">
        <f>Fielding!CC18</f>
        <v>0</v>
      </c>
      <c r="U15">
        <f>Fielding!CG18</f>
        <v>0</v>
      </c>
      <c r="V15">
        <f>Fielding!CK18</f>
        <v>0</v>
      </c>
      <c r="W15">
        <f>Fielding!CO18</f>
        <v>0</v>
      </c>
      <c r="X15">
        <f>Fielding!CS18</f>
        <v>0</v>
      </c>
      <c r="Y15">
        <f>Fielding!CW18</f>
        <v>0</v>
      </c>
      <c r="Z15">
        <f>Fielding!DA18</f>
        <v>0</v>
      </c>
      <c r="AA15">
        <f>Fielding!DE18</f>
        <v>0</v>
      </c>
      <c r="AB15">
        <f t="shared" si="0"/>
        <v>24</v>
      </c>
      <c r="AC15">
        <f>VLOOKUP($A15,'Club Champion'!$C$4:$BC$51,53,FALSE)-AB15</f>
        <v>0</v>
      </c>
    </row>
    <row r="16" spans="1:29" x14ac:dyDescent="0.2">
      <c r="A16" t="str">
        <f>Fielding!B19</f>
        <v>McLOGHLIN, Mick</v>
      </c>
      <c r="B16">
        <f>Fielding!$I19</f>
        <v>0</v>
      </c>
      <c r="C16">
        <f>Fielding!M19</f>
        <v>0</v>
      </c>
      <c r="D16">
        <f>Fielding!Q19</f>
        <v>0</v>
      </c>
      <c r="E16">
        <f>Fielding!U19</f>
        <v>0</v>
      </c>
      <c r="F16">
        <f>Fielding!Y19</f>
        <v>0</v>
      </c>
      <c r="G16">
        <f>Fielding!AC19</f>
        <v>0</v>
      </c>
      <c r="H16">
        <f>Fielding!AG19</f>
        <v>0</v>
      </c>
      <c r="I16">
        <f>Fielding!AK19</f>
        <v>0</v>
      </c>
      <c r="J16">
        <f>Fielding!AO19</f>
        <v>8</v>
      </c>
      <c r="K16">
        <f>Fielding!AS19</f>
        <v>0</v>
      </c>
      <c r="L16">
        <f>Fielding!AW19</f>
        <v>0</v>
      </c>
      <c r="M16">
        <f>Fielding!BA19</f>
        <v>0</v>
      </c>
      <c r="N16">
        <f>Fielding!BE19</f>
        <v>0</v>
      </c>
      <c r="O16">
        <f>Fielding!BI19</f>
        <v>0</v>
      </c>
      <c r="P16">
        <f>Fielding!BM19</f>
        <v>0</v>
      </c>
      <c r="Q16">
        <f>Fielding!BQ19</f>
        <v>0</v>
      </c>
      <c r="R16">
        <f>Fielding!BU19</f>
        <v>0</v>
      </c>
      <c r="S16">
        <f>Fielding!BY19</f>
        <v>0</v>
      </c>
      <c r="T16">
        <f>Fielding!CC19</f>
        <v>0</v>
      </c>
      <c r="U16">
        <f>Fielding!CG19</f>
        <v>8</v>
      </c>
      <c r="V16">
        <f>Fielding!CK19</f>
        <v>0</v>
      </c>
      <c r="W16">
        <f>Fielding!CO19</f>
        <v>0</v>
      </c>
      <c r="X16">
        <f>Fielding!CS19</f>
        <v>0</v>
      </c>
      <c r="Y16">
        <f>Fielding!CW19</f>
        <v>0</v>
      </c>
      <c r="Z16">
        <f>Fielding!DA19</f>
        <v>0</v>
      </c>
      <c r="AA16">
        <f>Fielding!DE19</f>
        <v>0</v>
      </c>
      <c r="AB16">
        <f t="shared" si="0"/>
        <v>16</v>
      </c>
      <c r="AC16">
        <f>VLOOKUP($A16,'Club Champion'!$C$4:$BC$51,53,FALSE)-AB16</f>
        <v>0</v>
      </c>
    </row>
    <row r="17" spans="1:29" x14ac:dyDescent="0.2">
      <c r="A17" t="str">
        <f>Fielding!B20</f>
        <v>McQUIN, James</v>
      </c>
      <c r="B17">
        <f>Fielding!$I20</f>
        <v>0</v>
      </c>
      <c r="C17">
        <f>Fielding!M20</f>
        <v>0</v>
      </c>
      <c r="D17">
        <f>Fielding!Q20</f>
        <v>0</v>
      </c>
      <c r="E17">
        <f>Fielding!U20</f>
        <v>0</v>
      </c>
      <c r="F17">
        <f>Fielding!Y20</f>
        <v>0</v>
      </c>
      <c r="G17">
        <f>Fielding!AC20</f>
        <v>0</v>
      </c>
      <c r="H17">
        <f>Fielding!AG20</f>
        <v>0</v>
      </c>
      <c r="I17">
        <f>Fielding!AK20</f>
        <v>0</v>
      </c>
      <c r="J17">
        <f>Fielding!AO20</f>
        <v>0</v>
      </c>
      <c r="K17">
        <f>Fielding!AS20</f>
        <v>0</v>
      </c>
      <c r="L17">
        <f>Fielding!AW20</f>
        <v>0</v>
      </c>
      <c r="M17">
        <f>Fielding!BA20</f>
        <v>0</v>
      </c>
      <c r="N17">
        <f>Fielding!BE20</f>
        <v>8</v>
      </c>
      <c r="O17">
        <f>Fielding!BI20</f>
        <v>0</v>
      </c>
      <c r="P17">
        <f>Fielding!BM20</f>
        <v>0</v>
      </c>
      <c r="Q17">
        <f>Fielding!BQ20</f>
        <v>0</v>
      </c>
      <c r="R17">
        <f>Fielding!BU20</f>
        <v>0</v>
      </c>
      <c r="S17">
        <f>Fielding!BY20</f>
        <v>0</v>
      </c>
      <c r="T17">
        <f>Fielding!CC20</f>
        <v>0</v>
      </c>
      <c r="U17">
        <f>Fielding!CG20</f>
        <v>0</v>
      </c>
      <c r="V17">
        <f>Fielding!CK20</f>
        <v>0</v>
      </c>
      <c r="W17">
        <f>Fielding!CO20</f>
        <v>8</v>
      </c>
      <c r="X17">
        <f>Fielding!CS20</f>
        <v>0</v>
      </c>
      <c r="Y17">
        <f>Fielding!CW20</f>
        <v>0</v>
      </c>
      <c r="Z17">
        <f>Fielding!DA20</f>
        <v>0</v>
      </c>
      <c r="AA17">
        <f>Fielding!DE20</f>
        <v>0</v>
      </c>
      <c r="AB17">
        <f t="shared" si="0"/>
        <v>16</v>
      </c>
      <c r="AC17">
        <f>VLOOKUP($A17,'Club Champion'!$C$4:$BC$51,53,FALSE)-AB17</f>
        <v>0</v>
      </c>
    </row>
    <row r="18" spans="1:29" x14ac:dyDescent="0.2">
      <c r="A18" t="str">
        <f>Fielding!B21</f>
        <v>WILLIS, Andy</v>
      </c>
      <c r="B18">
        <f>Fielding!$I21</f>
        <v>0</v>
      </c>
      <c r="C18">
        <f>Fielding!M21</f>
        <v>0</v>
      </c>
      <c r="D18">
        <f>Fielding!Q21</f>
        <v>0</v>
      </c>
      <c r="E18">
        <f>Fielding!U21</f>
        <v>0</v>
      </c>
      <c r="F18">
        <f>Fielding!Y21</f>
        <v>0</v>
      </c>
      <c r="G18">
        <f>Fielding!AC21</f>
        <v>0</v>
      </c>
      <c r="H18">
        <f>Fielding!AG21</f>
        <v>0</v>
      </c>
      <c r="I18">
        <f>Fielding!AK21</f>
        <v>0</v>
      </c>
      <c r="J18">
        <f>Fielding!AO21</f>
        <v>0</v>
      </c>
      <c r="K18">
        <f>Fielding!AS21</f>
        <v>0</v>
      </c>
      <c r="L18">
        <f>Fielding!AW21</f>
        <v>0</v>
      </c>
      <c r="M18">
        <f>Fielding!BA21</f>
        <v>0</v>
      </c>
      <c r="N18">
        <f>Fielding!BE21</f>
        <v>0</v>
      </c>
      <c r="O18">
        <f>Fielding!BI21</f>
        <v>0</v>
      </c>
      <c r="P18">
        <f>Fielding!BM21</f>
        <v>0</v>
      </c>
      <c r="Q18">
        <f>Fielding!BQ21</f>
        <v>0</v>
      </c>
      <c r="R18">
        <f>Fielding!BU21</f>
        <v>0</v>
      </c>
      <c r="S18">
        <f>Fielding!BY21</f>
        <v>16</v>
      </c>
      <c r="T18">
        <f>Fielding!CC21</f>
        <v>0</v>
      </c>
      <c r="U18">
        <f>Fielding!CG21</f>
        <v>0</v>
      </c>
      <c r="V18">
        <f>Fielding!CK21</f>
        <v>0</v>
      </c>
      <c r="W18">
        <f>Fielding!CO21</f>
        <v>0</v>
      </c>
      <c r="X18">
        <f>Fielding!CS21</f>
        <v>0</v>
      </c>
      <c r="Y18">
        <f>Fielding!CW21</f>
        <v>0</v>
      </c>
      <c r="Z18">
        <f>Fielding!DA21</f>
        <v>0</v>
      </c>
      <c r="AA18">
        <f>Fielding!DE21</f>
        <v>0</v>
      </c>
      <c r="AB18">
        <f t="shared" si="0"/>
        <v>16</v>
      </c>
      <c r="AC18">
        <f>VLOOKUP($A18,'Club Champion'!$C$4:$BC$51,53,FALSE)-AB18</f>
        <v>0</v>
      </c>
    </row>
    <row r="19" spans="1:29" x14ac:dyDescent="0.2">
      <c r="A19" t="str">
        <f>Fielding!B22</f>
        <v>BHANOT, Chetan</v>
      </c>
      <c r="B19">
        <f>Fielding!$I22</f>
        <v>0</v>
      </c>
      <c r="C19">
        <f>Fielding!M22</f>
        <v>0</v>
      </c>
      <c r="D19">
        <f>Fielding!Q22</f>
        <v>0</v>
      </c>
      <c r="E19">
        <f>Fielding!U22</f>
        <v>0</v>
      </c>
      <c r="F19">
        <f>Fielding!Y22</f>
        <v>0</v>
      </c>
      <c r="G19">
        <f>Fielding!AC22</f>
        <v>0</v>
      </c>
      <c r="H19">
        <f>Fielding!AG22</f>
        <v>0</v>
      </c>
      <c r="I19">
        <f>Fielding!AK22</f>
        <v>0</v>
      </c>
      <c r="J19">
        <f>Fielding!AO22</f>
        <v>0</v>
      </c>
      <c r="K19">
        <f>Fielding!AS22</f>
        <v>0</v>
      </c>
      <c r="L19">
        <f>Fielding!AW22</f>
        <v>0</v>
      </c>
      <c r="M19">
        <f>Fielding!BA22</f>
        <v>0</v>
      </c>
      <c r="N19">
        <f>Fielding!BE22</f>
        <v>0</v>
      </c>
      <c r="O19">
        <f>Fielding!BI22</f>
        <v>0</v>
      </c>
      <c r="P19">
        <f>Fielding!BM22</f>
        <v>0</v>
      </c>
      <c r="Q19">
        <f>Fielding!BQ22</f>
        <v>0</v>
      </c>
      <c r="R19">
        <f>Fielding!BU22</f>
        <v>0</v>
      </c>
      <c r="S19">
        <f>Fielding!BY22</f>
        <v>0</v>
      </c>
      <c r="T19">
        <f>Fielding!CC22</f>
        <v>0</v>
      </c>
      <c r="U19">
        <f>Fielding!CG22</f>
        <v>0</v>
      </c>
      <c r="V19">
        <f>Fielding!CK22</f>
        <v>8</v>
      </c>
      <c r="W19">
        <f>Fielding!CO22</f>
        <v>0</v>
      </c>
      <c r="X19">
        <f>Fielding!CS22</f>
        <v>0</v>
      </c>
      <c r="Y19">
        <f>Fielding!CW22</f>
        <v>0</v>
      </c>
      <c r="Z19">
        <f>Fielding!DA22</f>
        <v>0</v>
      </c>
      <c r="AA19">
        <f>Fielding!DE22</f>
        <v>0</v>
      </c>
      <c r="AB19">
        <f t="shared" si="0"/>
        <v>8</v>
      </c>
      <c r="AC19">
        <f>VLOOKUP($A19,'Club Champion'!$C$4:$BC$51,53,FALSE)-AB19</f>
        <v>0</v>
      </c>
    </row>
    <row r="20" spans="1:29" x14ac:dyDescent="0.2">
      <c r="A20" t="str">
        <f>Fielding!B23</f>
        <v>DALE, Colin</v>
      </c>
      <c r="B20">
        <f>Fielding!$I23</f>
        <v>0</v>
      </c>
      <c r="C20">
        <f>Fielding!M23</f>
        <v>0</v>
      </c>
      <c r="D20">
        <f>Fielding!Q23</f>
        <v>0</v>
      </c>
      <c r="E20">
        <f>Fielding!U23</f>
        <v>0</v>
      </c>
      <c r="F20">
        <f>Fielding!Y23</f>
        <v>0</v>
      </c>
      <c r="G20">
        <f>Fielding!AC23</f>
        <v>0</v>
      </c>
      <c r="H20">
        <f>Fielding!AG23</f>
        <v>0</v>
      </c>
      <c r="I20">
        <f>Fielding!AK23</f>
        <v>0</v>
      </c>
      <c r="J20">
        <f>Fielding!AO23</f>
        <v>0</v>
      </c>
      <c r="K20">
        <f>Fielding!AS23</f>
        <v>8</v>
      </c>
      <c r="L20">
        <f>Fielding!AW23</f>
        <v>0</v>
      </c>
      <c r="M20">
        <f>Fielding!BA23</f>
        <v>0</v>
      </c>
      <c r="N20">
        <f>Fielding!BE23</f>
        <v>0</v>
      </c>
      <c r="O20">
        <f>Fielding!BI23</f>
        <v>0</v>
      </c>
      <c r="P20">
        <f>Fielding!BM23</f>
        <v>0</v>
      </c>
      <c r="Q20">
        <f>Fielding!BQ23</f>
        <v>0</v>
      </c>
      <c r="R20">
        <f>Fielding!BU23</f>
        <v>0</v>
      </c>
      <c r="S20">
        <f>Fielding!BY23</f>
        <v>0</v>
      </c>
      <c r="T20">
        <f>Fielding!CC23</f>
        <v>0</v>
      </c>
      <c r="U20">
        <f>Fielding!CG23</f>
        <v>0</v>
      </c>
      <c r="V20">
        <f>Fielding!CK23</f>
        <v>0</v>
      </c>
      <c r="W20">
        <f>Fielding!CO23</f>
        <v>0</v>
      </c>
      <c r="X20">
        <f>Fielding!CS23</f>
        <v>0</v>
      </c>
      <c r="Y20">
        <f>Fielding!CW23</f>
        <v>0</v>
      </c>
      <c r="Z20">
        <f>Fielding!DA23</f>
        <v>0</v>
      </c>
      <c r="AA20">
        <f>Fielding!DE23</f>
        <v>0</v>
      </c>
      <c r="AB20">
        <f t="shared" si="0"/>
        <v>8</v>
      </c>
      <c r="AC20">
        <f>VLOOKUP($A20,'Club Champion'!$C$4:$BC$51,53,FALSE)-AB20</f>
        <v>0</v>
      </c>
    </row>
    <row r="21" spans="1:29" x14ac:dyDescent="0.2">
      <c r="A21" t="str">
        <f>Fielding!B24</f>
        <v>GILLIAN, Kahuna</v>
      </c>
      <c r="B21">
        <f>Fielding!$I24</f>
        <v>0</v>
      </c>
      <c r="C21">
        <f>Fielding!M24</f>
        <v>0</v>
      </c>
      <c r="D21">
        <f>Fielding!Q24</f>
        <v>0</v>
      </c>
      <c r="E21">
        <f>Fielding!U24</f>
        <v>0</v>
      </c>
      <c r="F21">
        <f>Fielding!Y24</f>
        <v>0</v>
      </c>
      <c r="G21">
        <f>Fielding!AC24</f>
        <v>0</v>
      </c>
      <c r="H21">
        <f>Fielding!AG24</f>
        <v>0</v>
      </c>
      <c r="I21">
        <f>Fielding!AK24</f>
        <v>0</v>
      </c>
      <c r="J21">
        <f>Fielding!AO24</f>
        <v>0</v>
      </c>
      <c r="K21">
        <f>Fielding!AS24</f>
        <v>0</v>
      </c>
      <c r="L21">
        <f>Fielding!AW24</f>
        <v>0</v>
      </c>
      <c r="M21">
        <f>Fielding!BA24</f>
        <v>0</v>
      </c>
      <c r="N21">
        <f>Fielding!BE24</f>
        <v>0</v>
      </c>
      <c r="O21">
        <f>Fielding!BI24</f>
        <v>0</v>
      </c>
      <c r="P21">
        <f>Fielding!BM24</f>
        <v>0</v>
      </c>
      <c r="Q21">
        <f>Fielding!BQ24</f>
        <v>0</v>
      </c>
      <c r="R21">
        <f>Fielding!BU24</f>
        <v>0</v>
      </c>
      <c r="S21">
        <f>Fielding!BY24</f>
        <v>0</v>
      </c>
      <c r="T21">
        <f>Fielding!CC24</f>
        <v>0</v>
      </c>
      <c r="U21">
        <f>Fielding!CG24</f>
        <v>0</v>
      </c>
      <c r="V21">
        <f>Fielding!CK24</f>
        <v>0</v>
      </c>
      <c r="W21">
        <f>Fielding!CO24</f>
        <v>0</v>
      </c>
      <c r="X21">
        <f>Fielding!CS24</f>
        <v>0</v>
      </c>
      <c r="Y21">
        <f>Fielding!CW24</f>
        <v>0</v>
      </c>
      <c r="Z21">
        <f>Fielding!DA24</f>
        <v>8</v>
      </c>
      <c r="AA21">
        <f>Fielding!DE24</f>
        <v>0</v>
      </c>
      <c r="AB21">
        <f t="shared" si="0"/>
        <v>8</v>
      </c>
      <c r="AC21">
        <f>VLOOKUP($A21,'Club Champion'!$C$4:$BC$51,53,FALSE)-AB21</f>
        <v>0</v>
      </c>
    </row>
    <row r="22" spans="1:29" x14ac:dyDescent="0.2">
      <c r="A22" t="str">
        <f>Fielding!B25</f>
        <v>JOHNSTONE, Jake</v>
      </c>
      <c r="B22">
        <f>Fielding!$I25</f>
        <v>0</v>
      </c>
      <c r="C22">
        <f>Fielding!M25</f>
        <v>0</v>
      </c>
      <c r="D22">
        <f>Fielding!Q25</f>
        <v>0</v>
      </c>
      <c r="E22">
        <f>Fielding!U25</f>
        <v>0</v>
      </c>
      <c r="F22">
        <f>Fielding!Y25</f>
        <v>0</v>
      </c>
      <c r="G22">
        <f>Fielding!AC25</f>
        <v>8</v>
      </c>
      <c r="H22">
        <f>Fielding!AG25</f>
        <v>0</v>
      </c>
      <c r="I22">
        <f>Fielding!AK25</f>
        <v>0</v>
      </c>
      <c r="J22">
        <f>Fielding!AO25</f>
        <v>0</v>
      </c>
      <c r="K22">
        <f>Fielding!AS25</f>
        <v>0</v>
      </c>
      <c r="L22">
        <f>Fielding!AW25</f>
        <v>0</v>
      </c>
      <c r="M22">
        <f>Fielding!BA25</f>
        <v>0</v>
      </c>
      <c r="N22">
        <f>Fielding!BE25</f>
        <v>0</v>
      </c>
      <c r="O22">
        <f>Fielding!BI25</f>
        <v>0</v>
      </c>
      <c r="P22">
        <f>Fielding!BM25</f>
        <v>0</v>
      </c>
      <c r="Q22">
        <f>Fielding!BQ25</f>
        <v>0</v>
      </c>
      <c r="R22">
        <f>Fielding!BU25</f>
        <v>0</v>
      </c>
      <c r="S22">
        <f>Fielding!BY25</f>
        <v>0</v>
      </c>
      <c r="T22">
        <f>Fielding!CC25</f>
        <v>0</v>
      </c>
      <c r="U22">
        <f>Fielding!CG25</f>
        <v>0</v>
      </c>
      <c r="V22">
        <f>Fielding!CK25</f>
        <v>0</v>
      </c>
      <c r="W22">
        <f>Fielding!CO25</f>
        <v>0</v>
      </c>
      <c r="X22">
        <f>Fielding!CS25</f>
        <v>0</v>
      </c>
      <c r="Y22">
        <f>Fielding!CW25</f>
        <v>0</v>
      </c>
      <c r="Z22">
        <f>Fielding!DA25</f>
        <v>0</v>
      </c>
      <c r="AA22">
        <f>Fielding!DE25</f>
        <v>0</v>
      </c>
      <c r="AB22">
        <f t="shared" si="0"/>
        <v>8</v>
      </c>
      <c r="AC22">
        <f>VLOOKUP($A22,'Club Champion'!$C$4:$BC$51,53,FALSE)-AB22</f>
        <v>0</v>
      </c>
    </row>
    <row r="23" spans="1:29" x14ac:dyDescent="0.2">
      <c r="A23" t="str">
        <f>Fielding!B26</f>
        <v>KATONA, Ben</v>
      </c>
      <c r="B23">
        <f>Fielding!$I26</f>
        <v>0</v>
      </c>
      <c r="C23">
        <f>Fielding!M26</f>
        <v>0</v>
      </c>
      <c r="D23">
        <f>Fielding!Q26</f>
        <v>0</v>
      </c>
      <c r="E23">
        <f>Fielding!U26</f>
        <v>0</v>
      </c>
      <c r="F23">
        <f>Fielding!Y26</f>
        <v>0</v>
      </c>
      <c r="G23">
        <f>Fielding!AC26</f>
        <v>0</v>
      </c>
      <c r="H23">
        <f>Fielding!AG26</f>
        <v>0</v>
      </c>
      <c r="I23">
        <f>Fielding!AK26</f>
        <v>0</v>
      </c>
      <c r="J23">
        <f>Fielding!AO26</f>
        <v>0</v>
      </c>
      <c r="K23">
        <f>Fielding!AS26</f>
        <v>8</v>
      </c>
      <c r="L23">
        <f>Fielding!AW26</f>
        <v>0</v>
      </c>
      <c r="M23">
        <f>Fielding!BA26</f>
        <v>8</v>
      </c>
      <c r="N23">
        <f>Fielding!BE26</f>
        <v>0</v>
      </c>
      <c r="O23">
        <f>Fielding!BI26</f>
        <v>0</v>
      </c>
      <c r="P23">
        <f>Fielding!BM26</f>
        <v>0</v>
      </c>
      <c r="Q23">
        <f>Fielding!BQ26</f>
        <v>0</v>
      </c>
      <c r="R23">
        <f>Fielding!BU26</f>
        <v>0</v>
      </c>
      <c r="S23">
        <f>Fielding!BY26</f>
        <v>0</v>
      </c>
      <c r="T23">
        <f>Fielding!CC26</f>
        <v>0</v>
      </c>
      <c r="U23">
        <f>Fielding!CG26</f>
        <v>0</v>
      </c>
      <c r="V23">
        <f>Fielding!CK26</f>
        <v>0</v>
      </c>
      <c r="W23">
        <f>Fielding!CO26</f>
        <v>0</v>
      </c>
      <c r="X23">
        <f>Fielding!CS26</f>
        <v>0</v>
      </c>
      <c r="Y23">
        <f>Fielding!CW26</f>
        <v>0</v>
      </c>
      <c r="Z23">
        <f>Fielding!DA26</f>
        <v>0</v>
      </c>
      <c r="AA23">
        <f>Fielding!DE26</f>
        <v>0</v>
      </c>
      <c r="AB23">
        <f t="shared" si="0"/>
        <v>16</v>
      </c>
      <c r="AC23">
        <f>VLOOKUP($A23,'Club Champion'!$C$4:$BC$51,53,FALSE)-AB23</f>
        <v>0</v>
      </c>
    </row>
    <row r="24" spans="1:29" x14ac:dyDescent="0.2">
      <c r="A24" t="str">
        <f>Fielding!B27</f>
        <v>MINEHAN, Mark</v>
      </c>
      <c r="B24">
        <f>Fielding!$I27</f>
        <v>0</v>
      </c>
      <c r="C24">
        <f>Fielding!M27</f>
        <v>0</v>
      </c>
      <c r="D24">
        <f>Fielding!Q27</f>
        <v>0</v>
      </c>
      <c r="E24">
        <f>Fielding!U27</f>
        <v>0</v>
      </c>
      <c r="F24">
        <f>Fielding!Y27</f>
        <v>0</v>
      </c>
      <c r="G24">
        <f>Fielding!AC27</f>
        <v>0</v>
      </c>
      <c r="H24">
        <f>Fielding!AG27</f>
        <v>0</v>
      </c>
      <c r="I24">
        <f>Fielding!AK27</f>
        <v>0</v>
      </c>
      <c r="J24">
        <f>Fielding!AO27</f>
        <v>0</v>
      </c>
      <c r="K24">
        <f>Fielding!AS27</f>
        <v>0</v>
      </c>
      <c r="L24">
        <f>Fielding!AW27</f>
        <v>0</v>
      </c>
      <c r="M24">
        <f>Fielding!BA27</f>
        <v>0</v>
      </c>
      <c r="N24">
        <f>Fielding!BE27</f>
        <v>0</v>
      </c>
      <c r="O24">
        <f>Fielding!BI27</f>
        <v>0</v>
      </c>
      <c r="P24">
        <f>Fielding!BM27</f>
        <v>0</v>
      </c>
      <c r="Q24">
        <f>Fielding!BQ27</f>
        <v>0</v>
      </c>
      <c r="R24">
        <f>Fielding!BU27</f>
        <v>0</v>
      </c>
      <c r="S24">
        <f>Fielding!BY27</f>
        <v>0</v>
      </c>
      <c r="T24">
        <f>Fielding!CC27</f>
        <v>0</v>
      </c>
      <c r="U24">
        <f>Fielding!CG27</f>
        <v>0</v>
      </c>
      <c r="V24">
        <f>Fielding!CK27</f>
        <v>0</v>
      </c>
      <c r="W24">
        <f>Fielding!CO27</f>
        <v>8</v>
      </c>
      <c r="X24">
        <f>Fielding!CS27</f>
        <v>0</v>
      </c>
      <c r="Y24">
        <f>Fielding!CW27</f>
        <v>0</v>
      </c>
      <c r="Z24">
        <f>Fielding!DA27</f>
        <v>0</v>
      </c>
      <c r="AA24">
        <f>Fielding!DE27</f>
        <v>0</v>
      </c>
      <c r="AB24">
        <f t="shared" si="0"/>
        <v>8</v>
      </c>
      <c r="AC24">
        <f>VLOOKUP($A24,'Club Champion'!$C$4:$BC$51,53,FALSE)-AB24</f>
        <v>0</v>
      </c>
    </row>
    <row r="25" spans="1:29" x14ac:dyDescent="0.2">
      <c r="A25" t="str">
        <f>Fielding!B28</f>
        <v>PARVEER</v>
      </c>
      <c r="B25">
        <f>Fielding!$I28</f>
        <v>0</v>
      </c>
      <c r="C25">
        <f>Fielding!M28</f>
        <v>0</v>
      </c>
      <c r="D25">
        <f>Fielding!Q28</f>
        <v>0</v>
      </c>
      <c r="E25">
        <f>Fielding!U28</f>
        <v>0</v>
      </c>
      <c r="F25">
        <f>Fielding!Y28</f>
        <v>0</v>
      </c>
      <c r="G25">
        <f>Fielding!AC28</f>
        <v>0</v>
      </c>
      <c r="H25">
        <f>Fielding!AG28</f>
        <v>0</v>
      </c>
      <c r="I25">
        <f>Fielding!AK28</f>
        <v>0</v>
      </c>
      <c r="J25">
        <f>Fielding!AO28</f>
        <v>0</v>
      </c>
      <c r="K25">
        <f>Fielding!AS28</f>
        <v>0</v>
      </c>
      <c r="L25">
        <f>Fielding!AW28</f>
        <v>0</v>
      </c>
      <c r="M25">
        <f>Fielding!BA28</f>
        <v>0</v>
      </c>
      <c r="N25">
        <f>Fielding!BE28</f>
        <v>0</v>
      </c>
      <c r="O25">
        <f>Fielding!BI28</f>
        <v>0</v>
      </c>
      <c r="P25">
        <f>Fielding!BM28</f>
        <v>0</v>
      </c>
      <c r="Q25">
        <f>Fielding!BQ28</f>
        <v>0</v>
      </c>
      <c r="R25">
        <f>Fielding!BU28</f>
        <v>0</v>
      </c>
      <c r="S25">
        <f>Fielding!BY28</f>
        <v>0</v>
      </c>
      <c r="T25">
        <f>Fielding!CC28</f>
        <v>0</v>
      </c>
      <c r="U25">
        <f>Fielding!CG28</f>
        <v>0</v>
      </c>
      <c r="V25">
        <f>Fielding!CK28</f>
        <v>0</v>
      </c>
      <c r="W25">
        <f>Fielding!CO28</f>
        <v>0</v>
      </c>
      <c r="X25">
        <f>Fielding!CS28</f>
        <v>0</v>
      </c>
      <c r="Y25">
        <f>Fielding!CW28</f>
        <v>8</v>
      </c>
      <c r="Z25">
        <f>Fielding!DA28</f>
        <v>0</v>
      </c>
      <c r="AA25">
        <f>Fielding!DE28</f>
        <v>0</v>
      </c>
      <c r="AB25">
        <f t="shared" ref="AB25:AB30" si="1">SUM(B25:AA25)</f>
        <v>8</v>
      </c>
      <c r="AC25">
        <f>VLOOKUP($A25,'Club Champion'!$C$4:$BC$51,53,FALSE)-AB25</f>
        <v>0</v>
      </c>
    </row>
    <row r="26" spans="1:29" x14ac:dyDescent="0.2">
      <c r="A26" t="str">
        <f>Fielding!B29</f>
        <v>PHELAN, Jack</v>
      </c>
      <c r="B26">
        <f>Fielding!$I29</f>
        <v>0</v>
      </c>
      <c r="C26">
        <f>Fielding!M29</f>
        <v>0</v>
      </c>
      <c r="D26">
        <f>Fielding!Q29</f>
        <v>8</v>
      </c>
      <c r="E26">
        <f>Fielding!U29</f>
        <v>0</v>
      </c>
      <c r="F26">
        <f>Fielding!Y29</f>
        <v>0</v>
      </c>
      <c r="G26">
        <f>Fielding!AC29</f>
        <v>0</v>
      </c>
      <c r="H26">
        <f>Fielding!AG29</f>
        <v>0</v>
      </c>
      <c r="I26">
        <f>Fielding!AK29</f>
        <v>0</v>
      </c>
      <c r="J26">
        <f>Fielding!AO29</f>
        <v>0</v>
      </c>
      <c r="K26">
        <f>Fielding!AS29</f>
        <v>0</v>
      </c>
      <c r="L26">
        <f>Fielding!AW29</f>
        <v>0</v>
      </c>
      <c r="M26">
        <f>Fielding!BA29</f>
        <v>0</v>
      </c>
      <c r="N26">
        <f>Fielding!BE29</f>
        <v>0</v>
      </c>
      <c r="O26">
        <f>Fielding!BI29</f>
        <v>0</v>
      </c>
      <c r="P26">
        <f>Fielding!BM29</f>
        <v>0</v>
      </c>
      <c r="Q26">
        <f>Fielding!BQ29</f>
        <v>0</v>
      </c>
      <c r="R26">
        <f>Fielding!BU29</f>
        <v>0</v>
      </c>
      <c r="S26">
        <f>Fielding!BY29</f>
        <v>0</v>
      </c>
      <c r="T26">
        <f>Fielding!CC29</f>
        <v>0</v>
      </c>
      <c r="U26">
        <f>Fielding!CG29</f>
        <v>0</v>
      </c>
      <c r="V26">
        <f>Fielding!CK29</f>
        <v>0</v>
      </c>
      <c r="W26">
        <f>Fielding!CO29</f>
        <v>0</v>
      </c>
      <c r="X26">
        <f>Fielding!CS29</f>
        <v>0</v>
      </c>
      <c r="Y26">
        <f>Fielding!CW29</f>
        <v>0</v>
      </c>
      <c r="Z26">
        <f>Fielding!DA29</f>
        <v>0</v>
      </c>
      <c r="AA26">
        <f>Fielding!DE29</f>
        <v>0</v>
      </c>
      <c r="AB26">
        <f t="shared" si="1"/>
        <v>8</v>
      </c>
      <c r="AC26">
        <f>VLOOKUP($A26,'Club Champion'!$C$4:$BC$51,53,FALSE)-AB26</f>
        <v>0</v>
      </c>
    </row>
    <row r="27" spans="1:29" x14ac:dyDescent="0.2">
      <c r="A27" t="str">
        <f>Fielding!B30</f>
        <v>REED, Matt</v>
      </c>
      <c r="B27">
        <f>Fielding!$I30</f>
        <v>0</v>
      </c>
      <c r="C27">
        <f>Fielding!M30</f>
        <v>0</v>
      </c>
      <c r="D27">
        <f>Fielding!Q30</f>
        <v>0</v>
      </c>
      <c r="E27">
        <f>Fielding!U30</f>
        <v>0</v>
      </c>
      <c r="F27">
        <f>Fielding!Y30</f>
        <v>0</v>
      </c>
      <c r="G27">
        <f>Fielding!AC30</f>
        <v>0</v>
      </c>
      <c r="H27">
        <f>Fielding!AG30</f>
        <v>0</v>
      </c>
      <c r="I27">
        <f>Fielding!AK30</f>
        <v>0</v>
      </c>
      <c r="J27">
        <f>Fielding!AO30</f>
        <v>0</v>
      </c>
      <c r="K27">
        <f>Fielding!AS30</f>
        <v>0</v>
      </c>
      <c r="L27">
        <f>Fielding!AW30</f>
        <v>0</v>
      </c>
      <c r="M27">
        <f>Fielding!BA30</f>
        <v>0</v>
      </c>
      <c r="N27">
        <f>Fielding!BE30</f>
        <v>0</v>
      </c>
      <c r="O27">
        <f>Fielding!BI30</f>
        <v>0</v>
      </c>
      <c r="P27">
        <f>Fielding!BM30</f>
        <v>8</v>
      </c>
      <c r="Q27">
        <f>Fielding!BQ30</f>
        <v>0</v>
      </c>
      <c r="R27">
        <f>Fielding!BU30</f>
        <v>0</v>
      </c>
      <c r="S27">
        <f>Fielding!BY30</f>
        <v>0</v>
      </c>
      <c r="T27">
        <f>Fielding!CC30</f>
        <v>0</v>
      </c>
      <c r="U27">
        <f>Fielding!CG30</f>
        <v>0</v>
      </c>
      <c r="V27">
        <f>Fielding!CK30</f>
        <v>0</v>
      </c>
      <c r="W27">
        <f>Fielding!CO30</f>
        <v>0</v>
      </c>
      <c r="X27">
        <f>Fielding!CS30</f>
        <v>0</v>
      </c>
      <c r="Y27">
        <f>Fielding!CW30</f>
        <v>0</v>
      </c>
      <c r="Z27">
        <f>Fielding!DA30</f>
        <v>0</v>
      </c>
      <c r="AA27">
        <f>Fielding!DE30</f>
        <v>0</v>
      </c>
      <c r="AB27">
        <f t="shared" si="1"/>
        <v>8</v>
      </c>
      <c r="AC27">
        <f>VLOOKUP($A27,'Club Champion'!$C$4:$BC$51,53,FALSE)-AB27</f>
        <v>0</v>
      </c>
    </row>
    <row r="28" spans="1:29" x14ac:dyDescent="0.2">
      <c r="A28" t="str">
        <f>Fielding!B31</f>
        <v>SHELDON, Mike</v>
      </c>
      <c r="B28">
        <f>Fielding!$I31</f>
        <v>0</v>
      </c>
      <c r="C28">
        <f>Fielding!M31</f>
        <v>0</v>
      </c>
      <c r="D28">
        <f>Fielding!Q31</f>
        <v>0</v>
      </c>
      <c r="E28">
        <f>Fielding!U31</f>
        <v>8</v>
      </c>
      <c r="F28">
        <f>Fielding!Y31</f>
        <v>0</v>
      </c>
      <c r="G28">
        <f>Fielding!AC31</f>
        <v>0</v>
      </c>
      <c r="H28">
        <f>Fielding!AG31</f>
        <v>0</v>
      </c>
      <c r="I28">
        <f>Fielding!AK31</f>
        <v>0</v>
      </c>
      <c r="J28">
        <f>Fielding!AO31</f>
        <v>0</v>
      </c>
      <c r="K28">
        <f>Fielding!AS31</f>
        <v>0</v>
      </c>
      <c r="L28">
        <f>Fielding!AW31</f>
        <v>0</v>
      </c>
      <c r="M28">
        <f>Fielding!BA31</f>
        <v>0</v>
      </c>
      <c r="N28">
        <f>Fielding!BE31</f>
        <v>0</v>
      </c>
      <c r="O28">
        <f>Fielding!BI31</f>
        <v>0</v>
      </c>
      <c r="P28">
        <f>Fielding!BM31</f>
        <v>0</v>
      </c>
      <c r="Q28">
        <f>Fielding!BQ31</f>
        <v>0</v>
      </c>
      <c r="R28">
        <f>Fielding!BU31</f>
        <v>0</v>
      </c>
      <c r="S28">
        <f>Fielding!BY31</f>
        <v>0</v>
      </c>
      <c r="T28">
        <f>Fielding!CC31</f>
        <v>0</v>
      </c>
      <c r="U28">
        <f>Fielding!CG31</f>
        <v>0</v>
      </c>
      <c r="V28">
        <f>Fielding!CK31</f>
        <v>0</v>
      </c>
      <c r="W28">
        <f>Fielding!CO31</f>
        <v>0</v>
      </c>
      <c r="X28">
        <f>Fielding!CS31</f>
        <v>0</v>
      </c>
      <c r="Y28">
        <f>Fielding!CW31</f>
        <v>0</v>
      </c>
      <c r="Z28">
        <f>Fielding!DA31</f>
        <v>0</v>
      </c>
      <c r="AA28">
        <f>Fielding!DE31</f>
        <v>0</v>
      </c>
      <c r="AB28">
        <f t="shared" si="1"/>
        <v>8</v>
      </c>
      <c r="AC28">
        <f>VLOOKUP($A28,'Club Champion'!$C$4:$BC$51,53,FALSE)-AB28</f>
        <v>0</v>
      </c>
    </row>
    <row r="29" spans="1:29" x14ac:dyDescent="0.2">
      <c r="A29" t="str">
        <f>Fielding!B32</f>
        <v>THACKER, Jai</v>
      </c>
      <c r="B29">
        <f>Fielding!$I32</f>
        <v>0</v>
      </c>
      <c r="C29">
        <f>Fielding!M32</f>
        <v>0</v>
      </c>
      <c r="D29">
        <f>Fielding!Q32</f>
        <v>0</v>
      </c>
      <c r="E29">
        <f>Fielding!U32</f>
        <v>0</v>
      </c>
      <c r="F29">
        <f>Fielding!Y32</f>
        <v>0</v>
      </c>
      <c r="G29">
        <f>Fielding!AC32</f>
        <v>0</v>
      </c>
      <c r="H29">
        <f>Fielding!AG32</f>
        <v>0</v>
      </c>
      <c r="I29">
        <f>Fielding!AK32</f>
        <v>0</v>
      </c>
      <c r="J29">
        <f>Fielding!AO32</f>
        <v>0</v>
      </c>
      <c r="K29">
        <f>Fielding!AS32</f>
        <v>8</v>
      </c>
      <c r="L29">
        <f>Fielding!AW32</f>
        <v>0</v>
      </c>
      <c r="M29">
        <f>Fielding!BA32</f>
        <v>0</v>
      </c>
      <c r="N29">
        <f>Fielding!BE32</f>
        <v>0</v>
      </c>
      <c r="O29">
        <f>Fielding!BI32</f>
        <v>0</v>
      </c>
      <c r="P29">
        <f>Fielding!BM32</f>
        <v>0</v>
      </c>
      <c r="Q29">
        <f>Fielding!BQ32</f>
        <v>0</v>
      </c>
      <c r="R29">
        <f>Fielding!BU32</f>
        <v>0</v>
      </c>
      <c r="S29">
        <f>Fielding!BY32</f>
        <v>0</v>
      </c>
      <c r="T29">
        <f>Fielding!CC32</f>
        <v>0</v>
      </c>
      <c r="U29">
        <f>Fielding!CG32</f>
        <v>0</v>
      </c>
      <c r="V29">
        <f>Fielding!CK32</f>
        <v>0</v>
      </c>
      <c r="W29">
        <f>Fielding!CO32</f>
        <v>0</v>
      </c>
      <c r="X29">
        <f>Fielding!CS32</f>
        <v>0</v>
      </c>
      <c r="Y29">
        <f>Fielding!CW32</f>
        <v>0</v>
      </c>
      <c r="Z29">
        <f>Fielding!DA32</f>
        <v>0</v>
      </c>
      <c r="AA29">
        <f>Fielding!DE32</f>
        <v>0</v>
      </c>
      <c r="AB29">
        <f t="shared" si="1"/>
        <v>8</v>
      </c>
      <c r="AC29">
        <f>VLOOKUP($A29,'Club Champion'!$C$4:$BC$51,53,FALSE)-AB29</f>
        <v>0</v>
      </c>
    </row>
    <row r="30" spans="1:29" x14ac:dyDescent="0.2">
      <c r="A30" t="str">
        <f>Fielding!B33</f>
        <v>THACKER, Nilesh</v>
      </c>
      <c r="B30">
        <f>Fielding!$I33</f>
        <v>0</v>
      </c>
      <c r="C30">
        <f>Fielding!M33</f>
        <v>0</v>
      </c>
      <c r="D30">
        <f>Fielding!Q33</f>
        <v>0</v>
      </c>
      <c r="E30">
        <f>Fielding!U33</f>
        <v>0</v>
      </c>
      <c r="F30">
        <f>Fielding!Y33</f>
        <v>8</v>
      </c>
      <c r="G30">
        <f>Fielding!AC33</f>
        <v>0</v>
      </c>
      <c r="H30">
        <f>Fielding!AG33</f>
        <v>0</v>
      </c>
      <c r="I30">
        <f>Fielding!AK33</f>
        <v>0</v>
      </c>
      <c r="J30">
        <f>Fielding!AO33</f>
        <v>0</v>
      </c>
      <c r="K30">
        <f>Fielding!AS33</f>
        <v>0</v>
      </c>
      <c r="L30">
        <f>Fielding!AW33</f>
        <v>0</v>
      </c>
      <c r="M30">
        <f>Fielding!BA33</f>
        <v>0</v>
      </c>
      <c r="N30">
        <f>Fielding!BE33</f>
        <v>0</v>
      </c>
      <c r="O30">
        <f>Fielding!BI33</f>
        <v>0</v>
      </c>
      <c r="P30">
        <f>Fielding!BM33</f>
        <v>0</v>
      </c>
      <c r="Q30">
        <f>Fielding!BQ33</f>
        <v>0</v>
      </c>
      <c r="R30">
        <f>Fielding!BU33</f>
        <v>0</v>
      </c>
      <c r="S30">
        <f>Fielding!BY33</f>
        <v>0</v>
      </c>
      <c r="T30">
        <f>Fielding!CC33</f>
        <v>0</v>
      </c>
      <c r="U30">
        <f>Fielding!CG33</f>
        <v>0</v>
      </c>
      <c r="V30">
        <f>Fielding!CK33</f>
        <v>0</v>
      </c>
      <c r="W30">
        <f>Fielding!CO33</f>
        <v>0</v>
      </c>
      <c r="X30">
        <f>Fielding!CS33</f>
        <v>0</v>
      </c>
      <c r="Y30">
        <f>Fielding!CW33</f>
        <v>0</v>
      </c>
      <c r="Z30">
        <f>Fielding!DA33</f>
        <v>0</v>
      </c>
      <c r="AA30">
        <f>Fielding!DE33</f>
        <v>0</v>
      </c>
      <c r="AB30">
        <f t="shared" si="1"/>
        <v>8</v>
      </c>
      <c r="AC30">
        <f>VLOOKUP($A30,'Club Champion'!$C$4:$BC$51,53,FALSE)-AB30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D260"/>
  <sheetViews>
    <sheetView zoomScaleNormal="100" workbookViewId="0"/>
  </sheetViews>
  <sheetFormatPr defaultColWidth="9.140625" defaultRowHeight="12.6" customHeight="1" x14ac:dyDescent="0.2"/>
  <cols>
    <col min="1" max="1" width="2.7109375" style="10" customWidth="1"/>
    <col min="2" max="2" width="1.85546875" style="10" customWidth="1"/>
    <col min="3" max="3" width="9.85546875" style="10" customWidth="1"/>
    <col min="4" max="4" width="18.7109375" style="10" customWidth="1"/>
    <col min="5" max="5" width="9.85546875" style="10" customWidth="1"/>
    <col min="6" max="6" width="16.7109375" style="10" customWidth="1"/>
    <col min="7" max="7" width="2.7109375" style="32" customWidth="1"/>
    <col min="8" max="8" width="1.85546875" style="10" customWidth="1"/>
    <col min="9" max="9" width="9.85546875" style="10" customWidth="1"/>
    <col min="10" max="10" width="8.7109375" style="10" customWidth="1"/>
    <col min="11" max="11" width="9.85546875" style="10" customWidth="1"/>
    <col min="12" max="12" width="16.7109375" style="10" customWidth="1"/>
    <col min="13" max="13" width="1.85546875" style="10" customWidth="1"/>
    <col min="14" max="16" width="7" style="10" customWidth="1"/>
    <col min="17" max="17" width="12.140625" style="10" customWidth="1"/>
    <col min="18" max="16384" width="9.140625" style="10"/>
  </cols>
  <sheetData>
    <row r="2" spans="1:30" ht="12.6" customHeight="1" x14ac:dyDescent="0.2">
      <c r="B2" s="418" t="s">
        <v>148</v>
      </c>
      <c r="C2" s="419"/>
      <c r="D2" s="420"/>
    </row>
    <row r="3" spans="1:30" ht="12.6" customHeight="1" x14ac:dyDescent="0.2">
      <c r="B3" s="78"/>
      <c r="C3" s="93" t="s">
        <v>143</v>
      </c>
      <c r="D3" s="91">
        <f>Fixtures!C31</f>
        <v>26</v>
      </c>
    </row>
    <row r="4" spans="1:30" ht="12.6" customHeight="1" x14ac:dyDescent="0.2">
      <c r="B4" s="79"/>
      <c r="C4" s="90" t="s">
        <v>144</v>
      </c>
      <c r="D4" s="92">
        <f>Fixtures!C32</f>
        <v>24</v>
      </c>
    </row>
    <row r="5" spans="1:30" ht="12.6" customHeight="1" x14ac:dyDescent="0.2">
      <c r="B5" s="79"/>
      <c r="C5" s="90" t="s">
        <v>145</v>
      </c>
      <c r="D5" s="92">
        <f>Fixtures!C33</f>
        <v>13</v>
      </c>
    </row>
    <row r="6" spans="1:30" ht="12.6" customHeight="1" x14ac:dyDescent="0.2">
      <c r="B6" s="79"/>
      <c r="C6" s="90" t="s">
        <v>146</v>
      </c>
      <c r="D6" s="92">
        <f>Fixtures!C34</f>
        <v>9</v>
      </c>
    </row>
    <row r="7" spans="1:30" ht="12.6" customHeight="1" x14ac:dyDescent="0.2">
      <c r="B7" s="79"/>
      <c r="C7" s="90" t="s">
        <v>165</v>
      </c>
      <c r="D7" s="54">
        <f>Fixtures!C36</f>
        <v>0</v>
      </c>
    </row>
    <row r="8" spans="1:30" ht="12.6" customHeight="1" x14ac:dyDescent="0.2">
      <c r="B8" s="80"/>
      <c r="C8" s="94" t="s">
        <v>147</v>
      </c>
      <c r="D8" s="95">
        <f>Fixtures!C37</f>
        <v>2</v>
      </c>
    </row>
    <row r="10" spans="1:30" ht="13.5" customHeight="1" x14ac:dyDescent="0.2">
      <c r="A10" s="1"/>
      <c r="B10" s="36"/>
      <c r="C10" s="37" t="str">
        <f>Fixtures!B3</f>
        <v>Sun 14 Apr</v>
      </c>
      <c r="D10" s="37"/>
      <c r="E10" s="11" t="str">
        <f>Fixtures!F3</f>
        <v>40 Overs</v>
      </c>
      <c r="F10" s="12" t="str">
        <f>Fixtures!G3</f>
        <v>Did Win</v>
      </c>
      <c r="G10" s="26"/>
      <c r="M10" s="13"/>
      <c r="N10" s="14"/>
      <c r="O10" s="14"/>
      <c r="P10" s="15"/>
      <c r="Q10" s="16"/>
      <c r="S10" s="6"/>
      <c r="T10" s="6"/>
      <c r="U10" s="8"/>
      <c r="V10" s="6"/>
      <c r="W10" s="6"/>
      <c r="X10" s="6"/>
      <c r="Y10" s="6"/>
      <c r="Z10" s="9"/>
      <c r="AA10" s="9"/>
      <c r="AB10" s="6"/>
      <c r="AC10" s="6"/>
      <c r="AD10" s="6"/>
    </row>
    <row r="11" spans="1:30" ht="13.5" customHeight="1" x14ac:dyDescent="0.2">
      <c r="A11" s="1"/>
      <c r="B11" s="65"/>
      <c r="C11" s="83" t="str">
        <f>Fixtures!C3</f>
        <v>Great Missenden</v>
      </c>
      <c r="D11" s="84"/>
      <c r="E11" s="84"/>
      <c r="F11" s="88"/>
      <c r="G11" s="1"/>
      <c r="M11" s="13"/>
      <c r="N11" s="7"/>
      <c r="O11" s="7"/>
      <c r="P11" s="7"/>
      <c r="Q11" s="7"/>
      <c r="S11" s="6"/>
      <c r="T11" s="6"/>
      <c r="U11" s="5"/>
      <c r="V11" s="5"/>
      <c r="W11" s="5"/>
      <c r="X11" s="5"/>
      <c r="Y11" s="5"/>
      <c r="Z11" s="5"/>
      <c r="AA11" s="5"/>
      <c r="AB11" s="6"/>
      <c r="AC11" s="6"/>
      <c r="AD11" s="6"/>
    </row>
    <row r="12" spans="1:30" ht="13.5" customHeight="1" x14ac:dyDescent="0.2">
      <c r="A12" s="1"/>
      <c r="B12" s="61"/>
      <c r="C12" s="62" t="s">
        <v>126</v>
      </c>
      <c r="D12" s="86"/>
      <c r="E12" s="62"/>
      <c r="F12" s="87"/>
      <c r="G12" s="1"/>
      <c r="M12" s="13"/>
      <c r="N12" s="7"/>
      <c r="O12" s="7"/>
      <c r="P12" s="7"/>
      <c r="Q12" s="7"/>
      <c r="S12" s="6"/>
      <c r="T12" s="6"/>
      <c r="U12" s="5"/>
      <c r="V12" s="5"/>
      <c r="W12" s="5"/>
      <c r="X12" s="5"/>
      <c r="Y12" s="5"/>
      <c r="Z12" s="5"/>
      <c r="AA12" s="5"/>
      <c r="AB12" s="6"/>
      <c r="AC12" s="6"/>
      <c r="AD12" s="6"/>
    </row>
    <row r="13" spans="1:30" ht="13.5" customHeight="1" x14ac:dyDescent="0.2">
      <c r="A13" s="4"/>
      <c r="B13" s="58"/>
      <c r="C13" s="59" t="s">
        <v>10</v>
      </c>
      <c r="D13" s="64"/>
      <c r="E13" s="59" t="s">
        <v>11</v>
      </c>
      <c r="F13" s="57"/>
      <c r="G13" s="1"/>
      <c r="M13" s="13"/>
      <c r="N13" s="7"/>
      <c r="O13" s="7"/>
      <c r="P13" s="7"/>
      <c r="Q13" s="7"/>
      <c r="S13" s="6"/>
      <c r="T13" s="6"/>
      <c r="U13" s="5"/>
      <c r="V13" s="5"/>
      <c r="W13" s="5"/>
      <c r="X13" s="5"/>
      <c r="Y13" s="5"/>
      <c r="Z13" s="5"/>
      <c r="AA13" s="5"/>
      <c r="AB13" s="6"/>
      <c r="AC13" s="6"/>
      <c r="AD13" s="6"/>
    </row>
    <row r="14" spans="1:30" ht="13.5" customHeight="1" x14ac:dyDescent="0.2">
      <c r="A14" s="1"/>
      <c r="B14" s="58"/>
      <c r="C14" s="56"/>
      <c r="D14" s="63"/>
      <c r="E14" s="56"/>
      <c r="F14" s="57"/>
      <c r="G14" s="4"/>
      <c r="M14" s="13"/>
      <c r="N14" s="7"/>
      <c r="O14" s="7"/>
      <c r="P14" s="7"/>
      <c r="Q14" s="7"/>
      <c r="S14" s="6"/>
      <c r="T14" s="6"/>
      <c r="U14" s="5"/>
      <c r="V14" s="5"/>
      <c r="W14" s="5"/>
      <c r="X14" s="5"/>
      <c r="Y14" s="5"/>
      <c r="Z14" s="5"/>
      <c r="AA14" s="5"/>
      <c r="AB14" s="6"/>
      <c r="AC14" s="6"/>
      <c r="AD14" s="6"/>
    </row>
    <row r="15" spans="1:30" ht="13.5" customHeight="1" x14ac:dyDescent="0.2">
      <c r="A15" s="1"/>
      <c r="B15" s="58"/>
      <c r="C15" s="56"/>
      <c r="D15" s="63"/>
      <c r="E15" s="56"/>
      <c r="F15" s="57"/>
      <c r="G15" s="1"/>
      <c r="M15" s="13"/>
      <c r="N15" s="7"/>
      <c r="O15" s="7"/>
      <c r="P15" s="7"/>
      <c r="Q15" s="7"/>
      <c r="S15" s="6"/>
      <c r="T15" s="6"/>
      <c r="U15" s="5"/>
      <c r="V15" s="5"/>
      <c r="W15" s="5"/>
      <c r="X15" s="5"/>
      <c r="Y15" s="5"/>
      <c r="Z15" s="5"/>
      <c r="AA15" s="5"/>
      <c r="AB15" s="6"/>
      <c r="AC15" s="6"/>
      <c r="AD15" s="6"/>
    </row>
    <row r="16" spans="1:30" ht="13.5" customHeight="1" x14ac:dyDescent="0.2">
      <c r="A16" s="1"/>
      <c r="B16" s="58"/>
      <c r="C16" s="56"/>
      <c r="D16" s="63"/>
      <c r="E16" s="56"/>
      <c r="F16" s="57"/>
      <c r="G16" s="1"/>
      <c r="M16" s="13"/>
      <c r="N16" s="7"/>
      <c r="O16" s="7"/>
      <c r="P16" s="7"/>
      <c r="Q16" s="7"/>
      <c r="S16" s="6"/>
      <c r="T16" s="6"/>
      <c r="U16" s="5"/>
      <c r="V16" s="5"/>
      <c r="W16" s="5"/>
      <c r="X16" s="5"/>
      <c r="Y16" s="5"/>
      <c r="Z16" s="5"/>
      <c r="AA16" s="5"/>
      <c r="AB16" s="6"/>
      <c r="AC16" s="6"/>
      <c r="AD16" s="6"/>
    </row>
    <row r="17" spans="1:30" ht="13.5" customHeight="1" x14ac:dyDescent="0.2">
      <c r="A17" s="1"/>
      <c r="B17" s="58"/>
      <c r="C17" s="19" t="s">
        <v>204</v>
      </c>
      <c r="D17" s="59"/>
      <c r="E17" s="59"/>
      <c r="F17" s="60"/>
      <c r="G17" s="1"/>
      <c r="M17" s="13"/>
      <c r="N17" s="7"/>
      <c r="O17" s="7"/>
      <c r="P17" s="7"/>
      <c r="Q17" s="7"/>
      <c r="R17" s="6"/>
      <c r="S17" s="6"/>
      <c r="T17" s="6"/>
      <c r="U17" s="5"/>
      <c r="V17" s="5"/>
      <c r="W17" s="5"/>
      <c r="X17" s="5"/>
      <c r="Y17" s="5"/>
      <c r="Z17" s="5"/>
      <c r="AA17" s="5"/>
      <c r="AB17" s="6"/>
      <c r="AC17" s="6"/>
      <c r="AD17" s="6"/>
    </row>
    <row r="18" spans="1:30" ht="13.5" customHeight="1" x14ac:dyDescent="0.2">
      <c r="A18" s="1"/>
      <c r="B18" s="58"/>
      <c r="C18" s="421"/>
      <c r="D18" s="421"/>
      <c r="E18" s="421"/>
      <c r="F18" s="422"/>
      <c r="G18" s="1"/>
      <c r="M18" s="13"/>
      <c r="N18" s="7"/>
      <c r="O18" s="7"/>
      <c r="P18" s="7"/>
      <c r="Q18" s="7"/>
      <c r="S18" s="6"/>
      <c r="T18" s="6"/>
      <c r="U18" s="5"/>
      <c r="V18" s="5"/>
      <c r="W18" s="5"/>
      <c r="X18" s="5"/>
      <c r="Y18" s="5"/>
      <c r="Z18" s="5"/>
      <c r="AA18" s="5"/>
      <c r="AB18" s="6"/>
      <c r="AC18" s="6"/>
      <c r="AD18" s="6"/>
    </row>
    <row r="19" spans="1:30" ht="13.5" customHeight="1" x14ac:dyDescent="0.2">
      <c r="A19" s="1"/>
      <c r="B19" s="58"/>
      <c r="C19" s="59" t="s">
        <v>12</v>
      </c>
      <c r="D19" s="59"/>
      <c r="E19" s="59" t="s">
        <v>3</v>
      </c>
      <c r="F19" s="82"/>
      <c r="G19" s="1"/>
      <c r="M19" s="13"/>
      <c r="N19" s="7"/>
      <c r="O19" s="7"/>
      <c r="P19" s="7"/>
      <c r="Q19" s="7"/>
      <c r="S19" s="6"/>
      <c r="T19" s="6"/>
      <c r="U19" s="5"/>
      <c r="V19" s="5"/>
      <c r="W19" s="5"/>
      <c r="X19" s="5"/>
      <c r="Y19" s="5"/>
      <c r="Z19" s="5"/>
      <c r="AA19" s="5"/>
      <c r="AB19" s="6"/>
      <c r="AC19" s="6"/>
      <c r="AD19" s="6"/>
    </row>
    <row r="20" spans="1:30" ht="13.5" customHeight="1" x14ac:dyDescent="0.2">
      <c r="A20" s="4"/>
      <c r="B20" s="61"/>
      <c r="C20" s="62"/>
      <c r="D20" s="62"/>
      <c r="E20" s="62" t="str">
        <f>Fixtures!H3</f>
        <v>Card</v>
      </c>
      <c r="F20" s="21"/>
      <c r="G20" s="1"/>
      <c r="M20" s="13"/>
      <c r="N20" s="7"/>
      <c r="O20" s="7"/>
      <c r="P20" s="7"/>
      <c r="Q20" s="7"/>
      <c r="S20" s="6"/>
      <c r="T20" s="6"/>
      <c r="U20" s="5"/>
      <c r="V20" s="5"/>
      <c r="W20" s="5"/>
      <c r="X20" s="5"/>
      <c r="Y20" s="5"/>
      <c r="Z20" s="5"/>
      <c r="AA20" s="5"/>
      <c r="AB20" s="6"/>
      <c r="AC20" s="6"/>
      <c r="AD20" s="6"/>
    </row>
    <row r="21" spans="1:30" ht="13.5" customHeight="1" x14ac:dyDescent="0.2">
      <c r="A21" s="1"/>
      <c r="B21" s="22"/>
      <c r="C21" s="22"/>
      <c r="D21" s="22"/>
      <c r="E21" s="22"/>
      <c r="F21" s="22"/>
      <c r="G21" s="4"/>
      <c r="M21" s="13"/>
      <c r="N21" s="7"/>
      <c r="O21" s="7"/>
      <c r="P21" s="7"/>
      <c r="Q21" s="7"/>
      <c r="S21" s="6"/>
      <c r="T21" s="6"/>
      <c r="U21" s="5"/>
      <c r="V21" s="5"/>
      <c r="W21" s="5"/>
      <c r="X21" s="5"/>
      <c r="Y21" s="5"/>
      <c r="Z21" s="5"/>
      <c r="AA21" s="5"/>
      <c r="AB21" s="6"/>
      <c r="AC21" s="6"/>
      <c r="AD21" s="6"/>
    </row>
    <row r="22" spans="1:30" ht="13.5" customHeight="1" x14ac:dyDescent="0.2">
      <c r="A22" s="1"/>
      <c r="B22" s="36"/>
      <c r="C22" s="37" t="str">
        <f>Fixtures!B4</f>
        <v>Sun 21 Apr</v>
      </c>
      <c r="D22" s="37"/>
      <c r="E22" s="11" t="str">
        <f>Fixtures!F4</f>
        <v>40 Overs</v>
      </c>
      <c r="F22" s="12" t="str">
        <f>Fixtures!G4</f>
        <v>Didn't Win</v>
      </c>
      <c r="M22" s="13"/>
      <c r="N22" s="7"/>
      <c r="O22" s="7"/>
      <c r="P22" s="7"/>
      <c r="Q22" s="7"/>
      <c r="S22" s="6"/>
      <c r="T22" s="6"/>
      <c r="U22" s="5"/>
      <c r="V22" s="5"/>
      <c r="W22" s="5"/>
      <c r="X22" s="5"/>
      <c r="Y22" s="5"/>
      <c r="Z22" s="5"/>
      <c r="AA22" s="5"/>
      <c r="AB22" s="6"/>
      <c r="AC22" s="6"/>
      <c r="AD22" s="6"/>
    </row>
    <row r="23" spans="1:30" ht="13.5" customHeight="1" x14ac:dyDescent="0.2">
      <c r="A23" s="1"/>
      <c r="B23" s="65"/>
      <c r="C23" s="100" t="str">
        <f>Fixtures!C4</f>
        <v>Ham And Petersham</v>
      </c>
      <c r="D23" s="84"/>
      <c r="E23" s="84"/>
      <c r="F23" s="88"/>
      <c r="M23" s="13"/>
      <c r="N23" s="7"/>
      <c r="O23" s="7"/>
      <c r="P23" s="7"/>
      <c r="Q23" s="7"/>
      <c r="S23" s="6"/>
      <c r="T23" s="6"/>
      <c r="U23" s="5"/>
      <c r="V23" s="5"/>
      <c r="W23" s="5"/>
      <c r="X23" s="5"/>
      <c r="Y23" s="5"/>
      <c r="Z23" s="5"/>
      <c r="AA23" s="5"/>
      <c r="AB23" s="6"/>
      <c r="AC23" s="6"/>
      <c r="AD23" s="6"/>
    </row>
    <row r="24" spans="1:30" ht="13.5" customHeight="1" x14ac:dyDescent="0.2">
      <c r="A24" s="1"/>
      <c r="B24" s="61"/>
      <c r="C24" s="62" t="s">
        <v>126</v>
      </c>
      <c r="D24" s="86"/>
      <c r="E24" s="62"/>
      <c r="F24" s="87"/>
      <c r="M24" s="13"/>
      <c r="N24" s="7"/>
      <c r="O24" s="7"/>
      <c r="P24" s="7"/>
      <c r="Q24" s="7"/>
      <c r="S24" s="6"/>
      <c r="T24" s="6"/>
      <c r="U24" s="5"/>
      <c r="V24" s="5"/>
      <c r="W24" s="5"/>
      <c r="X24" s="5"/>
      <c r="Y24" s="5"/>
      <c r="Z24" s="5"/>
      <c r="AA24" s="5"/>
      <c r="AB24" s="6"/>
      <c r="AC24" s="6"/>
      <c r="AD24" s="6"/>
    </row>
    <row r="25" spans="1:30" ht="13.5" customHeight="1" x14ac:dyDescent="0.2">
      <c r="A25" s="1"/>
      <c r="B25" s="58"/>
      <c r="C25" s="59" t="s">
        <v>10</v>
      </c>
      <c r="D25" s="64"/>
      <c r="E25" s="59" t="s">
        <v>11</v>
      </c>
      <c r="F25" s="57"/>
      <c r="M25" s="13"/>
      <c r="N25" s="7"/>
      <c r="O25" s="7"/>
      <c r="P25" s="7"/>
      <c r="Q25" s="7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0" ht="13.5" customHeight="1" x14ac:dyDescent="0.2">
      <c r="A26" s="1"/>
      <c r="B26" s="58"/>
      <c r="C26" s="103"/>
      <c r="D26" s="63"/>
      <c r="E26" s="103"/>
      <c r="F26" s="57"/>
      <c r="M26" s="13"/>
      <c r="N26" s="7"/>
      <c r="O26" s="7"/>
      <c r="P26" s="7"/>
      <c r="Q26" s="7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1:30" ht="13.5" customHeight="1" x14ac:dyDescent="0.2">
      <c r="A27" s="1"/>
      <c r="B27" s="58"/>
      <c r="C27" s="103"/>
      <c r="D27" s="63"/>
      <c r="E27" s="103"/>
      <c r="F27" s="57"/>
      <c r="M27" s="13"/>
      <c r="N27" s="7"/>
      <c r="O27" s="7"/>
      <c r="P27" s="7"/>
      <c r="Q27" s="7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1:30" ht="13.5" customHeight="1" x14ac:dyDescent="0.2">
      <c r="A28" s="1"/>
      <c r="B28" s="58"/>
      <c r="C28" s="103"/>
      <c r="D28" s="63"/>
      <c r="E28" s="103"/>
      <c r="F28" s="57"/>
      <c r="M28" s="13"/>
      <c r="N28" s="7"/>
      <c r="O28" s="7"/>
      <c r="P28" s="7"/>
      <c r="Q28" s="7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1:30" ht="13.5" customHeight="1" x14ac:dyDescent="0.2">
      <c r="A29" s="1"/>
      <c r="B29" s="58"/>
      <c r="C29" s="19" t="s">
        <v>204</v>
      </c>
      <c r="D29" s="59"/>
      <c r="E29" s="59"/>
      <c r="F29" s="60"/>
      <c r="M29" s="13"/>
      <c r="N29" s="7"/>
      <c r="O29" s="7"/>
      <c r="P29" s="7"/>
      <c r="Q29" s="7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1:30" ht="13.5" customHeight="1" x14ac:dyDescent="0.2">
      <c r="A30" s="1"/>
      <c r="B30" s="58"/>
      <c r="C30" s="421"/>
      <c r="D30" s="421"/>
      <c r="E30" s="421"/>
      <c r="F30" s="422"/>
      <c r="M30" s="13"/>
      <c r="N30" s="7"/>
      <c r="O30" s="7"/>
      <c r="P30" s="7"/>
      <c r="Q30" s="7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1:30" ht="13.5" customHeight="1" x14ac:dyDescent="0.2">
      <c r="A31" s="1"/>
      <c r="B31" s="58"/>
      <c r="C31" s="59" t="s">
        <v>12</v>
      </c>
      <c r="D31" s="59"/>
      <c r="E31" s="59" t="s">
        <v>3</v>
      </c>
      <c r="F31" s="82"/>
      <c r="M31" s="13"/>
      <c r="N31" s="7"/>
      <c r="O31" s="7"/>
      <c r="P31" s="7"/>
      <c r="Q31" s="7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pans="1:30" ht="13.5" customHeight="1" x14ac:dyDescent="0.2">
      <c r="A32" s="1"/>
      <c r="B32" s="61"/>
      <c r="C32" s="62"/>
      <c r="D32" s="62"/>
      <c r="E32" s="62" t="str">
        <f>Fixtures!H4</f>
        <v>Card</v>
      </c>
      <c r="F32" s="21"/>
      <c r="M32" s="13"/>
      <c r="N32" s="24"/>
      <c r="O32" s="25"/>
      <c r="P32" s="25"/>
      <c r="Q32" s="24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1:30" ht="13.5" customHeight="1" x14ac:dyDescent="0.2">
      <c r="A33" s="1"/>
      <c r="B33" s="22"/>
      <c r="C33" s="22"/>
      <c r="D33" s="22"/>
      <c r="E33" s="22"/>
      <c r="F33" s="22"/>
      <c r="M33" s="13"/>
      <c r="N33" s="24"/>
      <c r="O33" s="25"/>
      <c r="P33" s="25"/>
      <c r="Q33" s="2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1:30" ht="13.5" customHeight="1" x14ac:dyDescent="0.2">
      <c r="A34" s="1"/>
      <c r="B34" s="36"/>
      <c r="C34" s="105" t="str">
        <f>Fixtures!B5</f>
        <v>Sun 28 Apr</v>
      </c>
      <c r="D34" s="37"/>
      <c r="E34" s="11" t="str">
        <f>Fixtures!F5</f>
        <v>40 Overs</v>
      </c>
      <c r="F34" s="12" t="str">
        <f>Fixtures!G5</f>
        <v>Didn't Win</v>
      </c>
      <c r="M34" s="13"/>
      <c r="N34" s="7"/>
      <c r="O34" s="7"/>
      <c r="P34" s="7"/>
      <c r="Q34" s="7"/>
      <c r="S34" s="6"/>
      <c r="T34" s="6"/>
      <c r="U34" s="5"/>
      <c r="V34" s="5"/>
      <c r="W34" s="5"/>
      <c r="X34" s="5"/>
      <c r="Y34" s="5"/>
      <c r="Z34" s="5"/>
      <c r="AA34" s="5"/>
      <c r="AB34" s="6"/>
      <c r="AC34" s="6"/>
      <c r="AD34" s="6"/>
    </row>
    <row r="35" spans="1:30" ht="13.5" customHeight="1" x14ac:dyDescent="0.2">
      <c r="A35" s="1"/>
      <c r="B35" s="65"/>
      <c r="C35" s="100" t="s">
        <v>126</v>
      </c>
      <c r="D35" s="84"/>
      <c r="E35" s="84"/>
      <c r="F35" s="88"/>
      <c r="M35" s="13"/>
      <c r="N35" s="7"/>
      <c r="O35" s="7"/>
      <c r="P35" s="7"/>
      <c r="Q35" s="7"/>
      <c r="S35" s="6"/>
      <c r="T35" s="6"/>
      <c r="U35" s="5"/>
      <c r="V35" s="5"/>
      <c r="W35" s="5"/>
      <c r="X35" s="5"/>
      <c r="Y35" s="5"/>
      <c r="Z35" s="5"/>
      <c r="AA35" s="5"/>
      <c r="AB35" s="6"/>
      <c r="AC35" s="6"/>
      <c r="AD35" s="6"/>
    </row>
    <row r="36" spans="1:30" ht="13.5" customHeight="1" x14ac:dyDescent="0.2">
      <c r="A36" s="1"/>
      <c r="B36" s="61"/>
      <c r="C36" s="97" t="str">
        <f>Fixtures!C5</f>
        <v>Barnes</v>
      </c>
      <c r="D36" s="86"/>
      <c r="E36" s="62"/>
      <c r="F36" s="87"/>
      <c r="M36" s="13"/>
      <c r="N36" s="7"/>
      <c r="O36" s="7"/>
      <c r="P36" s="7"/>
      <c r="Q36" s="7"/>
      <c r="S36" s="6"/>
      <c r="T36" s="6"/>
      <c r="U36" s="5"/>
      <c r="V36" s="5"/>
      <c r="W36" s="5"/>
      <c r="X36" s="5"/>
      <c r="Y36" s="5"/>
      <c r="Z36" s="5"/>
      <c r="AA36" s="5"/>
      <c r="AB36" s="6"/>
      <c r="AC36" s="6"/>
      <c r="AD36" s="6"/>
    </row>
    <row r="37" spans="1:30" ht="13.5" customHeight="1" x14ac:dyDescent="0.2">
      <c r="A37" s="1"/>
      <c r="B37" s="58"/>
      <c r="C37" s="59" t="s">
        <v>10</v>
      </c>
      <c r="D37" s="64"/>
      <c r="E37" s="59" t="s">
        <v>11</v>
      </c>
      <c r="F37" s="57"/>
      <c r="M37" s="13"/>
      <c r="N37" s="7"/>
      <c r="O37" s="7"/>
      <c r="P37" s="7"/>
      <c r="Q37" s="7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ht="13.5" customHeight="1" x14ac:dyDescent="0.2">
      <c r="A38" s="1"/>
      <c r="B38" s="58"/>
      <c r="C38" s="103"/>
      <c r="D38" s="63"/>
      <c r="E38" s="103"/>
      <c r="F38" s="57"/>
      <c r="M38" s="13"/>
      <c r="N38" s="7"/>
      <c r="O38" s="7"/>
      <c r="P38" s="7"/>
      <c r="Q38" s="7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:30" ht="13.5" customHeight="1" x14ac:dyDescent="0.2">
      <c r="A39" s="1"/>
      <c r="B39" s="58"/>
      <c r="C39" s="103"/>
      <c r="D39" s="63"/>
      <c r="E39" s="103"/>
      <c r="F39" s="106"/>
      <c r="M39" s="13"/>
      <c r="N39" s="7"/>
      <c r="O39" s="7"/>
      <c r="P39" s="7"/>
      <c r="Q39" s="7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1:30" ht="13.5" customHeight="1" x14ac:dyDescent="0.2">
      <c r="A40" s="1"/>
      <c r="B40" s="58"/>
      <c r="C40" s="103"/>
      <c r="D40" s="63"/>
      <c r="E40" s="103"/>
      <c r="F40" s="57"/>
      <c r="M40" s="13"/>
      <c r="N40" s="7"/>
      <c r="O40" s="7"/>
      <c r="P40" s="7"/>
      <c r="Q40" s="7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spans="1:30" ht="13.5" customHeight="1" x14ac:dyDescent="0.2">
      <c r="A41" s="1"/>
      <c r="B41" s="58"/>
      <c r="C41" s="19" t="s">
        <v>204</v>
      </c>
      <c r="D41" s="59"/>
      <c r="E41" s="59"/>
      <c r="F41" s="60"/>
      <c r="M41" s="13"/>
      <c r="N41" s="7"/>
      <c r="O41" s="7"/>
      <c r="P41" s="7"/>
      <c r="Q41" s="7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1:30" ht="13.5" customHeight="1" x14ac:dyDescent="0.2">
      <c r="A42" s="1"/>
      <c r="B42" s="58"/>
      <c r="C42" s="421"/>
      <c r="D42" s="421"/>
      <c r="E42" s="421"/>
      <c r="F42" s="422"/>
      <c r="M42" s="13"/>
      <c r="N42" s="7"/>
      <c r="O42" s="7"/>
      <c r="P42" s="7"/>
      <c r="Q42" s="7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:30" ht="13.5" customHeight="1" x14ac:dyDescent="0.2">
      <c r="A43" s="1"/>
      <c r="B43" s="58"/>
      <c r="C43" s="59" t="s">
        <v>12</v>
      </c>
      <c r="D43" s="59"/>
      <c r="E43" s="59" t="s">
        <v>3</v>
      </c>
      <c r="F43" s="82"/>
      <c r="M43" s="13"/>
      <c r="N43" s="7"/>
      <c r="O43" s="7"/>
      <c r="P43" s="7"/>
      <c r="Q43" s="7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0" ht="13.5" customHeight="1" x14ac:dyDescent="0.2">
      <c r="A44" s="1"/>
      <c r="B44" s="61"/>
      <c r="C44" s="62"/>
      <c r="D44" s="62"/>
      <c r="E44" s="62" t="str">
        <f>Fixtures!H5</f>
        <v>Card</v>
      </c>
      <c r="F44" s="21"/>
      <c r="M44" s="13"/>
      <c r="N44" s="24"/>
      <c r="O44" s="25"/>
      <c r="P44" s="25"/>
      <c r="Q44" s="24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pans="1:30" ht="13.5" customHeight="1" x14ac:dyDescent="0.2">
      <c r="A45" s="1"/>
      <c r="B45" s="104"/>
      <c r="C45" s="104"/>
      <c r="D45" s="104"/>
      <c r="E45" s="104"/>
      <c r="F45" s="104"/>
      <c r="M45" s="13"/>
      <c r="N45" s="24"/>
      <c r="O45" s="25"/>
      <c r="P45" s="25"/>
      <c r="Q45" s="2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pans="1:30" ht="13.5" customHeight="1" x14ac:dyDescent="0.2">
      <c r="A46" s="1"/>
      <c r="B46" s="36"/>
      <c r="C46" s="37" t="str">
        <f>Fixtures!B6</f>
        <v>Sun 05 May</v>
      </c>
      <c r="D46" s="37"/>
      <c r="E46" s="11" t="str">
        <f>Fixtures!F6</f>
        <v>40 Overs</v>
      </c>
      <c r="F46" s="12" t="str">
        <f>Fixtures!G6</f>
        <v>Did Win</v>
      </c>
      <c r="G46" s="23"/>
      <c r="M46" s="13"/>
      <c r="N46" s="14"/>
      <c r="O46" s="7"/>
      <c r="P46" s="25"/>
      <c r="Q46" s="16"/>
    </row>
    <row r="47" spans="1:30" ht="13.5" customHeight="1" x14ac:dyDescent="0.2">
      <c r="A47" s="1"/>
      <c r="B47" s="65"/>
      <c r="C47" s="83" t="s">
        <v>126</v>
      </c>
      <c r="D47" s="66"/>
      <c r="E47" s="84"/>
      <c r="F47" s="85"/>
      <c r="G47" s="23"/>
      <c r="M47" s="13"/>
      <c r="N47" s="24"/>
      <c r="O47" s="25"/>
      <c r="P47" s="25"/>
      <c r="Q47" s="24"/>
    </row>
    <row r="48" spans="1:30" ht="13.5" customHeight="1" x14ac:dyDescent="0.2">
      <c r="A48" s="1"/>
      <c r="B48" s="38"/>
      <c r="C48" s="20" t="str">
        <f>Fixtures!C6</f>
        <v>Holtwhites Trinibis</v>
      </c>
      <c r="D48" s="20"/>
      <c r="E48" s="62"/>
      <c r="F48" s="87"/>
      <c r="G48" s="23"/>
      <c r="M48" s="13"/>
      <c r="N48" s="24"/>
      <c r="O48" s="25"/>
      <c r="P48" s="25"/>
      <c r="Q48" s="24"/>
    </row>
    <row r="49" spans="1:17" ht="13.5" customHeight="1" x14ac:dyDescent="0.2">
      <c r="A49" s="1"/>
      <c r="B49" s="35"/>
      <c r="C49" s="19" t="s">
        <v>10</v>
      </c>
      <c r="D49" s="17"/>
      <c r="E49" s="19" t="s">
        <v>11</v>
      </c>
      <c r="F49" s="18"/>
      <c r="G49" s="23"/>
      <c r="M49" s="13"/>
      <c r="N49" s="28"/>
      <c r="O49" s="25"/>
      <c r="P49" s="25"/>
      <c r="Q49" s="28"/>
    </row>
    <row r="50" spans="1:17" ht="13.5" customHeight="1" x14ac:dyDescent="0.2">
      <c r="A50" s="1"/>
      <c r="B50" s="35"/>
      <c r="C50" s="56"/>
      <c r="D50" s="63"/>
      <c r="E50" s="56"/>
      <c r="F50" s="57"/>
      <c r="G50" s="23"/>
      <c r="M50" s="13"/>
      <c r="N50" s="24"/>
      <c r="O50" s="25"/>
      <c r="P50" s="25"/>
      <c r="Q50" s="24"/>
    </row>
    <row r="51" spans="1:17" ht="13.5" customHeight="1" x14ac:dyDescent="0.2">
      <c r="A51" s="1"/>
      <c r="B51" s="35"/>
      <c r="C51" s="56"/>
      <c r="D51" s="63"/>
      <c r="E51" s="56"/>
      <c r="F51" s="57"/>
      <c r="G51" s="23"/>
      <c r="M51" s="13"/>
      <c r="N51" s="24"/>
      <c r="O51" s="25"/>
      <c r="P51" s="25"/>
      <c r="Q51" s="24"/>
    </row>
    <row r="52" spans="1:17" ht="13.5" customHeight="1" x14ac:dyDescent="0.2">
      <c r="A52" s="1"/>
      <c r="B52" s="35"/>
      <c r="C52" s="56"/>
      <c r="D52" s="63"/>
      <c r="E52" s="56"/>
      <c r="F52" s="57"/>
      <c r="G52" s="23"/>
      <c r="M52" s="13"/>
      <c r="N52" s="24"/>
      <c r="O52" s="25"/>
      <c r="P52" s="25"/>
      <c r="Q52" s="24"/>
    </row>
    <row r="53" spans="1:17" ht="13.5" customHeight="1" x14ac:dyDescent="0.2">
      <c r="A53" s="1"/>
      <c r="B53" s="35"/>
      <c r="C53" s="19" t="s">
        <v>204</v>
      </c>
      <c r="D53" s="17"/>
      <c r="E53" s="17"/>
      <c r="F53" s="18"/>
      <c r="G53" s="23"/>
      <c r="M53" s="13"/>
      <c r="N53" s="24"/>
      <c r="O53" s="25"/>
      <c r="P53" s="25"/>
    </row>
    <row r="54" spans="1:17" ht="13.5" customHeight="1" x14ac:dyDescent="0.2">
      <c r="A54" s="1"/>
      <c r="B54" s="35"/>
      <c r="C54" s="416"/>
      <c r="D54" s="416"/>
      <c r="E54" s="416"/>
      <c r="F54" s="417"/>
      <c r="G54" s="23"/>
      <c r="M54" s="26"/>
      <c r="N54" s="29"/>
      <c r="O54" s="25"/>
      <c r="P54" s="25"/>
    </row>
    <row r="55" spans="1:17" ht="13.5" customHeight="1" x14ac:dyDescent="0.2">
      <c r="A55" s="1"/>
      <c r="B55" s="35"/>
      <c r="C55" s="19" t="s">
        <v>12</v>
      </c>
      <c r="D55" s="17"/>
      <c r="E55" s="19" t="s">
        <v>3</v>
      </c>
      <c r="F55" s="82"/>
      <c r="G55" s="23"/>
      <c r="M55" s="26"/>
      <c r="N55" s="30"/>
      <c r="O55" s="25"/>
      <c r="P55" s="25"/>
    </row>
    <row r="56" spans="1:17" ht="13.5" customHeight="1" x14ac:dyDescent="0.2">
      <c r="A56" s="1"/>
      <c r="B56" s="38"/>
      <c r="C56" s="20"/>
      <c r="D56" s="20"/>
      <c r="E56" s="20" t="str">
        <f>Fixtures!H6</f>
        <v>Card</v>
      </c>
      <c r="F56" s="21"/>
      <c r="G56" s="23"/>
      <c r="M56" s="26"/>
      <c r="N56" s="30"/>
      <c r="O56" s="25"/>
      <c r="P56" s="25"/>
    </row>
    <row r="57" spans="1:17" ht="13.5" customHeight="1" x14ac:dyDescent="0.2">
      <c r="A57" s="1"/>
      <c r="B57" s="7"/>
      <c r="C57" s="7"/>
      <c r="D57" s="7"/>
      <c r="E57" s="7"/>
      <c r="F57" s="7"/>
      <c r="G57" s="23"/>
      <c r="M57" s="26"/>
      <c r="N57" s="26"/>
      <c r="O57" s="25"/>
      <c r="P57" s="25"/>
    </row>
    <row r="58" spans="1:17" ht="13.5" customHeight="1" x14ac:dyDescent="0.2">
      <c r="A58" s="1"/>
      <c r="B58" s="36"/>
      <c r="C58" s="37" t="str">
        <f>Fixtures!B7</f>
        <v>Sun 12 May</v>
      </c>
      <c r="D58" s="37"/>
      <c r="E58" s="11" t="str">
        <f>Fixtures!F7</f>
        <v>40 Overs</v>
      </c>
      <c r="F58" s="12" t="str">
        <f>Fixtures!G7</f>
        <v>Did Win</v>
      </c>
      <c r="G58" s="4"/>
      <c r="M58" s="26"/>
      <c r="N58" s="26"/>
      <c r="O58" s="25"/>
      <c r="P58" s="25"/>
    </row>
    <row r="59" spans="1:17" ht="13.5" customHeight="1" x14ac:dyDescent="0.2">
      <c r="A59" s="1"/>
      <c r="B59" s="65"/>
      <c r="C59" s="83" t="str">
        <f>+Fixtures!C7</f>
        <v>Alexandra Park</v>
      </c>
      <c r="D59" s="66"/>
      <c r="E59" s="84"/>
      <c r="F59" s="85"/>
      <c r="G59" s="27"/>
      <c r="M59" s="26"/>
      <c r="N59" s="26"/>
      <c r="O59" s="25"/>
      <c r="P59" s="25"/>
    </row>
    <row r="60" spans="1:17" ht="13.5" customHeight="1" x14ac:dyDescent="0.2">
      <c r="A60" s="1"/>
      <c r="B60" s="38"/>
      <c r="C60" s="20" t="s">
        <v>126</v>
      </c>
      <c r="D60" s="20"/>
      <c r="E60" s="86"/>
      <c r="F60" s="87"/>
      <c r="G60" s="27"/>
      <c r="M60" s="26"/>
      <c r="N60" s="26"/>
      <c r="O60" s="25"/>
      <c r="P60" s="25"/>
    </row>
    <row r="61" spans="1:17" ht="13.5" customHeight="1" x14ac:dyDescent="0.2">
      <c r="A61" s="1"/>
      <c r="B61" s="35"/>
      <c r="C61" s="19" t="s">
        <v>10</v>
      </c>
      <c r="D61" s="17"/>
      <c r="E61" s="19" t="s">
        <v>11</v>
      </c>
      <c r="F61" s="18"/>
      <c r="G61" s="27"/>
      <c r="O61" s="25"/>
      <c r="P61" s="25"/>
    </row>
    <row r="62" spans="1:17" ht="13.5" customHeight="1" x14ac:dyDescent="0.2">
      <c r="A62" s="1"/>
      <c r="B62" s="35"/>
      <c r="C62" s="56"/>
      <c r="D62" s="63"/>
      <c r="E62" s="56"/>
      <c r="F62" s="57"/>
      <c r="G62" s="27"/>
      <c r="O62" s="25"/>
    </row>
    <row r="63" spans="1:17" ht="13.5" customHeight="1" x14ac:dyDescent="0.2">
      <c r="A63" s="1"/>
      <c r="B63" s="35"/>
      <c r="C63" s="56"/>
      <c r="D63" s="63"/>
      <c r="E63" s="56"/>
      <c r="F63" s="57"/>
      <c r="G63" s="27"/>
      <c r="O63" s="25"/>
    </row>
    <row r="64" spans="1:17" ht="13.5" customHeight="1" x14ac:dyDescent="0.2">
      <c r="A64" s="1"/>
      <c r="B64" s="35"/>
      <c r="C64" s="56"/>
      <c r="D64" s="63"/>
      <c r="E64" s="56"/>
      <c r="F64" s="57"/>
      <c r="G64" s="27"/>
      <c r="O64" s="25"/>
    </row>
    <row r="65" spans="1:15" ht="13.5" customHeight="1" x14ac:dyDescent="0.2">
      <c r="A65" s="1"/>
      <c r="B65" s="35"/>
      <c r="C65" s="19" t="s">
        <v>204</v>
      </c>
      <c r="D65" s="17"/>
      <c r="E65" s="17"/>
      <c r="F65" s="18"/>
      <c r="G65" s="27"/>
      <c r="O65" s="25"/>
    </row>
    <row r="66" spans="1:15" ht="13.5" customHeight="1" x14ac:dyDescent="0.2">
      <c r="A66" s="1"/>
      <c r="B66" s="35"/>
      <c r="C66" s="416"/>
      <c r="D66" s="416"/>
      <c r="E66" s="416"/>
      <c r="F66" s="417"/>
      <c r="G66" s="27"/>
      <c r="O66" s="25"/>
    </row>
    <row r="67" spans="1:15" ht="13.5" customHeight="1" x14ac:dyDescent="0.2">
      <c r="A67" s="1"/>
      <c r="B67" s="35"/>
      <c r="C67" s="19" t="s">
        <v>12</v>
      </c>
      <c r="D67" s="17"/>
      <c r="E67" s="19" t="s">
        <v>3</v>
      </c>
      <c r="F67" s="82"/>
      <c r="G67" s="27"/>
    </row>
    <row r="68" spans="1:15" ht="13.5" customHeight="1" x14ac:dyDescent="0.2">
      <c r="A68" s="1"/>
      <c r="B68" s="38"/>
      <c r="C68" s="20"/>
      <c r="D68" s="20"/>
      <c r="E68" s="20" t="str">
        <f>Fixtures!H7</f>
        <v>Card</v>
      </c>
      <c r="F68" s="21"/>
      <c r="G68" s="27"/>
    </row>
    <row r="69" spans="1:15" ht="13.5" customHeight="1" x14ac:dyDescent="0.2">
      <c r="A69" s="1"/>
      <c r="B69" s="7"/>
      <c r="C69" s="7"/>
      <c r="D69" s="7"/>
      <c r="E69" s="7"/>
      <c r="F69" s="7"/>
      <c r="G69" s="27"/>
    </row>
    <row r="70" spans="1:15" ht="13.5" customHeight="1" x14ac:dyDescent="0.2">
      <c r="A70" s="1"/>
      <c r="B70" s="36"/>
      <c r="C70" s="37" t="str">
        <f>Fixtures!B8</f>
        <v>Sun 19 May</v>
      </c>
      <c r="D70" s="37"/>
      <c r="E70" s="11" t="str">
        <f>Fixtures!F8</f>
        <v>40 Overs</v>
      </c>
      <c r="F70" s="12" t="str">
        <f>Fixtures!G8</f>
        <v>Did Win</v>
      </c>
      <c r="G70" s="4"/>
    </row>
    <row r="71" spans="1:15" ht="13.5" customHeight="1" x14ac:dyDescent="0.2">
      <c r="A71" s="1"/>
      <c r="B71" s="65"/>
      <c r="C71" s="66" t="str">
        <f>Fixtures!C8</f>
        <v>Kew</v>
      </c>
      <c r="D71" s="66"/>
      <c r="E71" s="66"/>
      <c r="F71" s="85"/>
      <c r="G71" s="27"/>
    </row>
    <row r="72" spans="1:15" ht="13.5" customHeight="1" x14ac:dyDescent="0.2">
      <c r="A72" s="1"/>
      <c r="B72" s="38"/>
      <c r="C72" s="20" t="s">
        <v>126</v>
      </c>
      <c r="D72" s="20"/>
      <c r="E72" s="20"/>
      <c r="F72" s="87"/>
      <c r="G72" s="27"/>
    </row>
    <row r="73" spans="1:15" ht="13.5" customHeight="1" x14ac:dyDescent="0.2">
      <c r="A73" s="1"/>
      <c r="B73" s="35"/>
      <c r="C73" s="19" t="s">
        <v>10</v>
      </c>
      <c r="D73" s="17"/>
      <c r="E73" s="19" t="s">
        <v>11</v>
      </c>
      <c r="F73" s="18"/>
      <c r="G73" s="27"/>
    </row>
    <row r="74" spans="1:15" ht="13.5" customHeight="1" x14ac:dyDescent="0.2">
      <c r="A74" s="1"/>
      <c r="B74" s="35"/>
      <c r="C74" s="17"/>
      <c r="D74" s="17"/>
      <c r="E74" s="17"/>
      <c r="F74" s="57"/>
      <c r="G74" s="27"/>
    </row>
    <row r="75" spans="1:15" ht="13.5" customHeight="1" x14ac:dyDescent="0.2">
      <c r="A75" s="1"/>
      <c r="B75" s="35"/>
      <c r="C75" s="17"/>
      <c r="D75" s="17"/>
      <c r="E75" s="17"/>
      <c r="F75" s="18"/>
      <c r="G75" s="27"/>
    </row>
    <row r="76" spans="1:15" ht="13.5" customHeight="1" x14ac:dyDescent="0.2">
      <c r="A76" s="1"/>
      <c r="B76" s="35"/>
      <c r="C76" s="17"/>
      <c r="D76" s="17"/>
      <c r="E76" s="17"/>
      <c r="F76" s="18"/>
      <c r="G76" s="27"/>
    </row>
    <row r="77" spans="1:15" ht="13.5" customHeight="1" x14ac:dyDescent="0.2">
      <c r="A77" s="1"/>
      <c r="B77" s="35"/>
      <c r="C77" s="19" t="s">
        <v>204</v>
      </c>
      <c r="D77" s="17"/>
      <c r="E77" s="17"/>
      <c r="F77" s="18"/>
      <c r="G77" s="27"/>
    </row>
    <row r="78" spans="1:15" ht="13.5" customHeight="1" x14ac:dyDescent="0.2">
      <c r="A78" s="1"/>
      <c r="B78" s="35"/>
      <c r="C78" s="416"/>
      <c r="D78" s="416"/>
      <c r="E78" s="416"/>
      <c r="F78" s="417"/>
      <c r="G78" s="27"/>
    </row>
    <row r="79" spans="1:15" ht="13.5" customHeight="1" x14ac:dyDescent="0.2">
      <c r="A79" s="1"/>
      <c r="B79" s="35"/>
      <c r="C79" s="19" t="s">
        <v>12</v>
      </c>
      <c r="D79" s="17"/>
      <c r="E79" s="19" t="s">
        <v>3</v>
      </c>
      <c r="F79" s="82"/>
      <c r="G79" s="27"/>
    </row>
    <row r="80" spans="1:15" ht="13.5" customHeight="1" x14ac:dyDescent="0.2">
      <c r="A80" s="1"/>
      <c r="B80" s="38"/>
      <c r="C80" s="20"/>
      <c r="D80" s="20"/>
      <c r="E80" s="20" t="str">
        <f>Fixtures!H8</f>
        <v>Card</v>
      </c>
      <c r="F80" s="21"/>
      <c r="G80" s="27"/>
    </row>
    <row r="81" spans="1:7" ht="13.5" customHeight="1" x14ac:dyDescent="0.2">
      <c r="A81" s="1"/>
      <c r="B81" s="7"/>
      <c r="C81" s="7"/>
      <c r="D81" s="7"/>
      <c r="E81" s="7"/>
      <c r="F81" s="7"/>
      <c r="G81" s="27"/>
    </row>
    <row r="82" spans="1:7" ht="13.5" customHeight="1" x14ac:dyDescent="0.2">
      <c r="A82" s="1"/>
      <c r="B82" s="36"/>
      <c r="C82" s="37" t="str">
        <f>Fixtures!B9</f>
        <v>Sun 26 May</v>
      </c>
      <c r="D82" s="37"/>
      <c r="E82" s="11" t="str">
        <f>Fixtures!F9</f>
        <v>40 Overs</v>
      </c>
      <c r="F82" s="12" t="str">
        <f>Fixtures!G9</f>
        <v>Did Win</v>
      </c>
      <c r="G82" s="27"/>
    </row>
    <row r="83" spans="1:7" ht="13.5" customHeight="1" x14ac:dyDescent="0.2">
      <c r="A83" s="1"/>
      <c r="B83" s="65"/>
      <c r="C83" s="66" t="s">
        <v>126</v>
      </c>
      <c r="D83" s="66"/>
      <c r="E83" s="66"/>
      <c r="F83" s="85"/>
      <c r="G83" s="27"/>
    </row>
    <row r="84" spans="1:7" ht="13.5" customHeight="1" x14ac:dyDescent="0.2">
      <c r="A84" s="1"/>
      <c r="B84" s="38"/>
      <c r="C84" s="20" t="str">
        <f>Fixtures!C9</f>
        <v>Valley End</v>
      </c>
      <c r="D84" s="20"/>
      <c r="E84" s="20"/>
      <c r="F84" s="87"/>
      <c r="G84" s="27"/>
    </row>
    <row r="85" spans="1:7" ht="13.5" customHeight="1" x14ac:dyDescent="0.2">
      <c r="A85" s="1"/>
      <c r="B85" s="35"/>
      <c r="C85" s="19" t="s">
        <v>10</v>
      </c>
      <c r="D85" s="101"/>
      <c r="E85" s="19" t="s">
        <v>11</v>
      </c>
      <c r="F85" s="102"/>
      <c r="G85" s="27"/>
    </row>
    <row r="86" spans="1:7" ht="13.5" customHeight="1" x14ac:dyDescent="0.2">
      <c r="A86" s="1"/>
      <c r="B86" s="35"/>
      <c r="C86" s="101"/>
      <c r="D86" s="101"/>
      <c r="E86" s="101"/>
      <c r="F86" s="57"/>
      <c r="G86" s="27"/>
    </row>
    <row r="87" spans="1:7" ht="13.5" customHeight="1" x14ac:dyDescent="0.2">
      <c r="A87" s="1"/>
      <c r="B87" s="35"/>
      <c r="C87" s="101"/>
      <c r="D87" s="101"/>
      <c r="E87" s="101"/>
      <c r="F87" s="102"/>
      <c r="G87" s="27"/>
    </row>
    <row r="88" spans="1:7" ht="13.5" customHeight="1" x14ac:dyDescent="0.2">
      <c r="A88" s="1"/>
      <c r="B88" s="35"/>
      <c r="C88" s="101"/>
      <c r="D88" s="101"/>
      <c r="E88" s="101"/>
      <c r="F88" s="102"/>
      <c r="G88" s="27"/>
    </row>
    <row r="89" spans="1:7" ht="13.5" customHeight="1" x14ac:dyDescent="0.2">
      <c r="A89" s="1"/>
      <c r="B89" s="35"/>
      <c r="C89" s="19" t="s">
        <v>204</v>
      </c>
      <c r="D89" s="101"/>
      <c r="E89" s="101"/>
      <c r="F89" s="102"/>
      <c r="G89" s="27"/>
    </row>
    <row r="90" spans="1:7" ht="13.5" customHeight="1" x14ac:dyDescent="0.2">
      <c r="A90" s="1"/>
      <c r="B90" s="35"/>
      <c r="C90" s="416"/>
      <c r="D90" s="416"/>
      <c r="E90" s="416"/>
      <c r="F90" s="417"/>
      <c r="G90" s="27"/>
    </row>
    <row r="91" spans="1:7" ht="13.5" customHeight="1" x14ac:dyDescent="0.2">
      <c r="A91" s="1"/>
      <c r="B91" s="35"/>
      <c r="C91" s="19" t="s">
        <v>12</v>
      </c>
      <c r="D91" s="101"/>
      <c r="E91" s="19" t="s">
        <v>3</v>
      </c>
      <c r="F91" s="82"/>
      <c r="G91" s="27"/>
    </row>
    <row r="92" spans="1:7" ht="13.5" customHeight="1" x14ac:dyDescent="0.2">
      <c r="A92" s="1"/>
      <c r="B92" s="38"/>
      <c r="C92" s="20"/>
      <c r="D92" s="20"/>
      <c r="E92" s="20" t="str">
        <f>Fixtures!H9</f>
        <v>Card</v>
      </c>
      <c r="F92" s="21"/>
      <c r="G92" s="27"/>
    </row>
    <row r="93" spans="1:7" ht="13.5" customHeight="1" x14ac:dyDescent="0.2">
      <c r="A93" s="1"/>
      <c r="B93" s="7"/>
      <c r="C93" s="7"/>
      <c r="D93" s="7"/>
      <c r="E93" s="7"/>
      <c r="F93" s="7"/>
      <c r="G93" s="27"/>
    </row>
    <row r="94" spans="1:7" ht="13.5" customHeight="1" x14ac:dyDescent="0.2">
      <c r="A94" s="26"/>
      <c r="B94" s="36"/>
      <c r="C94" s="37" t="str">
        <f>Fixtures!B10</f>
        <v>Sat 01 Jun</v>
      </c>
      <c r="D94" s="37"/>
      <c r="E94" s="11" t="str">
        <f>Fixtures!F10</f>
        <v>40 Overs</v>
      </c>
      <c r="F94" s="12" t="str">
        <f>Fixtures!G10</f>
        <v>Didn't Win</v>
      </c>
      <c r="G94" s="71"/>
    </row>
    <row r="95" spans="1:7" ht="13.5" customHeight="1" x14ac:dyDescent="0.2">
      <c r="A95" s="26"/>
      <c r="B95" s="65"/>
      <c r="C95" s="66" t="s">
        <v>126</v>
      </c>
      <c r="D95" s="66"/>
      <c r="E95" s="66"/>
      <c r="F95" s="85"/>
      <c r="G95" s="71"/>
    </row>
    <row r="96" spans="1:7" ht="13.5" customHeight="1" x14ac:dyDescent="0.2">
      <c r="A96" s="26"/>
      <c r="B96" s="38"/>
      <c r="C96" s="20" t="str">
        <f>Fixtures!C10</f>
        <v>Cricketers (Richmond)</v>
      </c>
      <c r="D96" s="20"/>
      <c r="E96" s="20"/>
      <c r="F96" s="87"/>
      <c r="G96" s="71"/>
    </row>
    <row r="97" spans="1:7" ht="13.5" customHeight="1" x14ac:dyDescent="0.2">
      <c r="A97" s="26"/>
      <c r="B97" s="35"/>
      <c r="C97" s="19" t="s">
        <v>10</v>
      </c>
      <c r="D97" s="109"/>
      <c r="E97" s="19" t="s">
        <v>11</v>
      </c>
      <c r="F97" s="110"/>
      <c r="G97" s="71"/>
    </row>
    <row r="98" spans="1:7" ht="13.5" customHeight="1" x14ac:dyDescent="0.2">
      <c r="A98" s="26"/>
      <c r="B98" s="35"/>
      <c r="C98" s="109"/>
      <c r="D98" s="109"/>
      <c r="E98" s="109"/>
      <c r="F98" s="57"/>
      <c r="G98" s="71"/>
    </row>
    <row r="99" spans="1:7" ht="13.5" customHeight="1" x14ac:dyDescent="0.2">
      <c r="A99" s="26"/>
      <c r="B99" s="35"/>
      <c r="C99" s="109"/>
      <c r="D99" s="109"/>
      <c r="E99" s="109"/>
      <c r="F99" s="110"/>
      <c r="G99" s="71"/>
    </row>
    <row r="100" spans="1:7" ht="13.5" customHeight="1" x14ac:dyDescent="0.2">
      <c r="A100" s="72"/>
      <c r="B100" s="35"/>
      <c r="C100" s="109"/>
      <c r="D100" s="109"/>
      <c r="E100" s="109"/>
      <c r="F100" s="110"/>
      <c r="G100" s="71"/>
    </row>
    <row r="101" spans="1:7" ht="13.5" customHeight="1" x14ac:dyDescent="0.2">
      <c r="A101" s="72"/>
      <c r="B101" s="35"/>
      <c r="C101" s="19" t="s">
        <v>204</v>
      </c>
      <c r="D101" s="109"/>
      <c r="E101" s="109"/>
      <c r="F101" s="110"/>
      <c r="G101" s="71"/>
    </row>
    <row r="102" spans="1:7" ht="13.5" customHeight="1" x14ac:dyDescent="0.2">
      <c r="A102" s="72"/>
      <c r="B102" s="35"/>
      <c r="C102" s="416"/>
      <c r="D102" s="416"/>
      <c r="E102" s="416"/>
      <c r="F102" s="417"/>
      <c r="G102" s="26"/>
    </row>
    <row r="103" spans="1:7" ht="13.5" customHeight="1" x14ac:dyDescent="0.2">
      <c r="A103" s="72"/>
      <c r="B103" s="35"/>
      <c r="C103" s="19" t="s">
        <v>12</v>
      </c>
      <c r="D103" s="109"/>
      <c r="E103" s="19" t="s">
        <v>3</v>
      </c>
      <c r="F103" s="82"/>
      <c r="G103" s="26"/>
    </row>
    <row r="104" spans="1:7" ht="13.5" customHeight="1" x14ac:dyDescent="0.2">
      <c r="A104" s="72"/>
      <c r="B104" s="38"/>
      <c r="C104" s="20"/>
      <c r="D104" s="20"/>
      <c r="E104" s="20" t="str">
        <f>Fixtures!H10</f>
        <v>Card</v>
      </c>
      <c r="F104" s="21"/>
      <c r="G104" s="26"/>
    </row>
    <row r="105" spans="1:7" ht="13.5" customHeight="1" x14ac:dyDescent="0.2">
      <c r="A105" s="72"/>
      <c r="B105" s="67"/>
      <c r="C105" s="67"/>
      <c r="D105" s="67"/>
      <c r="E105" s="67"/>
      <c r="F105" s="67"/>
      <c r="G105" s="31"/>
    </row>
    <row r="106" spans="1:7" ht="13.5" customHeight="1" x14ac:dyDescent="0.2">
      <c r="A106" s="72"/>
      <c r="B106" s="36"/>
      <c r="C106" s="37" t="str">
        <f>Fixtures!B11</f>
        <v>Sun 09 Jun</v>
      </c>
      <c r="D106" s="37"/>
      <c r="E106" s="11" t="str">
        <f>Fixtures!F11</f>
        <v>40 Overs</v>
      </c>
      <c r="F106" s="12" t="str">
        <f>Fixtures!G11</f>
        <v>Didn't Win</v>
      </c>
      <c r="G106" s="31"/>
    </row>
    <row r="107" spans="1:7" ht="13.5" customHeight="1" x14ac:dyDescent="0.2">
      <c r="A107" s="26"/>
      <c r="B107" s="65"/>
      <c r="C107" s="66" t="str">
        <f>Fixtures!C11</f>
        <v>Chingford</v>
      </c>
      <c r="D107" s="66"/>
      <c r="E107" s="66"/>
      <c r="F107" s="85"/>
      <c r="G107" s="31"/>
    </row>
    <row r="108" spans="1:7" ht="13.5" customHeight="1" x14ac:dyDescent="0.2">
      <c r="A108" s="26"/>
      <c r="B108" s="38"/>
      <c r="C108" s="20" t="s">
        <v>126</v>
      </c>
      <c r="D108" s="20"/>
      <c r="E108" s="20"/>
      <c r="F108" s="87"/>
      <c r="G108" s="31"/>
    </row>
    <row r="109" spans="1:7" ht="13.5" customHeight="1" x14ac:dyDescent="0.2">
      <c r="A109" s="26"/>
      <c r="B109" s="35"/>
      <c r="C109" s="19" t="s">
        <v>10</v>
      </c>
      <c r="D109" s="17"/>
      <c r="E109" s="19" t="s">
        <v>11</v>
      </c>
      <c r="F109" s="18"/>
      <c r="G109" s="31"/>
    </row>
    <row r="110" spans="1:7" ht="13.5" customHeight="1" x14ac:dyDescent="0.2">
      <c r="A110" s="26"/>
      <c r="B110" s="35"/>
      <c r="C110" s="17"/>
      <c r="D110" s="17"/>
      <c r="E110" s="17"/>
      <c r="F110" s="18"/>
      <c r="G110" s="31"/>
    </row>
    <row r="111" spans="1:7" ht="13.5" customHeight="1" x14ac:dyDescent="0.2">
      <c r="A111" s="26"/>
      <c r="B111" s="35"/>
      <c r="C111" s="17"/>
      <c r="D111" s="17"/>
      <c r="E111" s="17"/>
      <c r="F111" s="18"/>
      <c r="G111" s="31"/>
    </row>
    <row r="112" spans="1:7" ht="13.5" customHeight="1" x14ac:dyDescent="0.2">
      <c r="A112" s="26"/>
      <c r="B112" s="35"/>
      <c r="C112" s="17"/>
      <c r="D112" s="17"/>
      <c r="E112" s="17"/>
      <c r="F112" s="18"/>
      <c r="G112" s="31"/>
    </row>
    <row r="113" spans="1:7" ht="13.5" customHeight="1" x14ac:dyDescent="0.2">
      <c r="A113" s="26"/>
      <c r="B113" s="35"/>
      <c r="C113" s="19" t="s">
        <v>204</v>
      </c>
      <c r="D113" s="17"/>
      <c r="E113" s="17"/>
      <c r="F113" s="18"/>
      <c r="G113" s="31"/>
    </row>
    <row r="114" spans="1:7" ht="13.5" customHeight="1" x14ac:dyDescent="0.2">
      <c r="A114" s="26"/>
      <c r="B114" s="35"/>
      <c r="C114" s="416"/>
      <c r="D114" s="416"/>
      <c r="E114" s="416"/>
      <c r="F114" s="417"/>
      <c r="G114" s="31"/>
    </row>
    <row r="115" spans="1:7" ht="13.5" customHeight="1" x14ac:dyDescent="0.2">
      <c r="A115" s="26"/>
      <c r="B115" s="35"/>
      <c r="C115" s="19" t="s">
        <v>12</v>
      </c>
      <c r="D115" s="17"/>
      <c r="E115" s="19" t="s">
        <v>3</v>
      </c>
      <c r="F115" s="89"/>
      <c r="G115" s="31"/>
    </row>
    <row r="116" spans="1:7" ht="13.5" customHeight="1" x14ac:dyDescent="0.2">
      <c r="A116" s="26"/>
      <c r="B116" s="38"/>
      <c r="C116" s="20"/>
      <c r="D116" s="20"/>
      <c r="E116" s="20" t="str">
        <f>Fixtures!H11</f>
        <v>Card</v>
      </c>
      <c r="F116" s="21"/>
      <c r="G116" s="31"/>
    </row>
    <row r="117" spans="1:7" ht="13.5" customHeight="1" x14ac:dyDescent="0.2">
      <c r="A117" s="73"/>
      <c r="B117" s="74"/>
      <c r="C117" s="74"/>
      <c r="D117" s="74"/>
      <c r="E117" s="74"/>
      <c r="F117" s="74"/>
      <c r="G117" s="31"/>
    </row>
    <row r="118" spans="1:7" ht="13.5" customHeight="1" x14ac:dyDescent="0.2">
      <c r="A118" s="73"/>
      <c r="B118" s="36"/>
      <c r="C118" s="75" t="str">
        <f>Fixtures!B12</f>
        <v>Sun 16 Jun</v>
      </c>
      <c r="D118" s="75"/>
      <c r="E118" s="76" t="str">
        <f>Fixtures!F12</f>
        <v>40 Overs</v>
      </c>
      <c r="F118" s="55" t="str">
        <f>Fixtures!G12</f>
        <v>Didn't Win</v>
      </c>
      <c r="G118" s="31"/>
    </row>
    <row r="119" spans="1:7" ht="13.5" customHeight="1" x14ac:dyDescent="0.2">
      <c r="A119" s="73"/>
      <c r="B119" s="65"/>
      <c r="C119" s="66" t="s">
        <v>126</v>
      </c>
      <c r="D119" s="66"/>
      <c r="E119" s="66"/>
      <c r="F119" s="85"/>
      <c r="G119" s="31"/>
    </row>
    <row r="120" spans="1:7" ht="13.5" customHeight="1" x14ac:dyDescent="0.2">
      <c r="A120" s="73"/>
      <c r="B120" s="38"/>
      <c r="C120" s="20" t="str">
        <f>Fixtures!C12</f>
        <v>Putney</v>
      </c>
      <c r="D120" s="20"/>
      <c r="E120" s="20"/>
      <c r="F120" s="87"/>
      <c r="G120" s="31"/>
    </row>
    <row r="121" spans="1:7" ht="13.5" customHeight="1" x14ac:dyDescent="0.2">
      <c r="A121" s="73"/>
      <c r="B121" s="35"/>
      <c r="C121" s="19" t="s">
        <v>10</v>
      </c>
      <c r="D121" s="17"/>
      <c r="E121" s="19" t="s">
        <v>11</v>
      </c>
      <c r="F121" s="18"/>
      <c r="G121" s="31"/>
    </row>
    <row r="122" spans="1:7" ht="13.5" customHeight="1" x14ac:dyDescent="0.2">
      <c r="A122" s="73"/>
      <c r="B122" s="35"/>
      <c r="C122" s="17"/>
      <c r="D122" s="17"/>
      <c r="E122" s="17"/>
      <c r="F122" s="18"/>
      <c r="G122" s="31"/>
    </row>
    <row r="123" spans="1:7" ht="13.5" customHeight="1" x14ac:dyDescent="0.2">
      <c r="A123" s="73"/>
      <c r="B123" s="35"/>
      <c r="C123" s="17"/>
      <c r="D123" s="17"/>
      <c r="E123" s="17"/>
      <c r="F123" s="18"/>
      <c r="G123" s="31"/>
    </row>
    <row r="124" spans="1:7" ht="13.5" customHeight="1" x14ac:dyDescent="0.2">
      <c r="A124" s="73"/>
      <c r="B124" s="35"/>
      <c r="C124" s="17"/>
      <c r="D124" s="17"/>
      <c r="E124" s="17"/>
      <c r="F124" s="18"/>
      <c r="G124" s="31"/>
    </row>
    <row r="125" spans="1:7" ht="13.5" customHeight="1" x14ac:dyDescent="0.2">
      <c r="A125" s="73"/>
      <c r="B125" s="35"/>
      <c r="C125" s="19" t="s">
        <v>204</v>
      </c>
      <c r="D125" s="17"/>
      <c r="E125" s="17"/>
      <c r="F125" s="18"/>
      <c r="G125" s="31"/>
    </row>
    <row r="126" spans="1:7" ht="13.5" customHeight="1" x14ac:dyDescent="0.2">
      <c r="A126" s="73"/>
      <c r="B126" s="35"/>
      <c r="C126" s="416"/>
      <c r="D126" s="416"/>
      <c r="E126" s="416"/>
      <c r="F126" s="417"/>
      <c r="G126" s="31"/>
    </row>
    <row r="127" spans="1:7" ht="13.5" customHeight="1" x14ac:dyDescent="0.2">
      <c r="A127" s="73"/>
      <c r="B127" s="35"/>
      <c r="C127" s="19" t="s">
        <v>12</v>
      </c>
      <c r="D127" s="17"/>
      <c r="E127" s="19" t="s">
        <v>3</v>
      </c>
      <c r="F127" s="89"/>
      <c r="G127" s="31"/>
    </row>
    <row r="128" spans="1:7" ht="13.5" customHeight="1" x14ac:dyDescent="0.2">
      <c r="A128" s="73"/>
      <c r="B128" s="38"/>
      <c r="C128" s="20"/>
      <c r="D128" s="20"/>
      <c r="E128" s="20" t="str">
        <f>Fixtures!H12</f>
        <v>Card</v>
      </c>
      <c r="F128" s="21"/>
      <c r="G128" s="31"/>
    </row>
    <row r="129" spans="1:11" ht="13.5" customHeight="1" x14ac:dyDescent="0.2">
      <c r="A129" s="26"/>
      <c r="B129" s="67"/>
      <c r="C129" s="67"/>
      <c r="D129" s="67"/>
      <c r="E129" s="67"/>
      <c r="F129" s="67"/>
      <c r="G129" s="31"/>
    </row>
    <row r="130" spans="1:11" ht="13.5" customHeight="1" x14ac:dyDescent="0.2">
      <c r="A130" s="26"/>
      <c r="B130" s="36"/>
      <c r="C130" s="75" t="str">
        <f>Fixtures!B13</f>
        <v>Sun 23 Jun</v>
      </c>
      <c r="D130" s="75"/>
      <c r="E130" s="76" t="str">
        <f>Fixtures!F13</f>
        <v>40 Overs</v>
      </c>
      <c r="F130" s="55" t="str">
        <f>Fixtures!G13</f>
        <v>Did Win</v>
      </c>
      <c r="G130" s="31"/>
    </row>
    <row r="131" spans="1:11" ht="13.5" customHeight="1" x14ac:dyDescent="0.2">
      <c r="A131" s="26"/>
      <c r="B131" s="65"/>
      <c r="C131" s="66" t="s">
        <v>126</v>
      </c>
      <c r="D131" s="66"/>
      <c r="E131" s="66"/>
      <c r="F131" s="85"/>
      <c r="G131" s="31"/>
    </row>
    <row r="132" spans="1:11" ht="13.5" customHeight="1" x14ac:dyDescent="0.2">
      <c r="A132" s="26"/>
      <c r="B132" s="38"/>
      <c r="C132" s="20" t="str">
        <f>Fixtures!C13</f>
        <v>Shepperton</v>
      </c>
      <c r="D132" s="20"/>
      <c r="E132" s="20"/>
      <c r="F132" s="87"/>
      <c r="G132" s="31"/>
    </row>
    <row r="133" spans="1:11" ht="13.5" customHeight="1" x14ac:dyDescent="0.2">
      <c r="A133" s="26"/>
      <c r="B133" s="35"/>
      <c r="C133" s="19" t="s">
        <v>10</v>
      </c>
      <c r="D133" s="17"/>
      <c r="E133" s="19" t="s">
        <v>11</v>
      </c>
      <c r="F133" s="18"/>
      <c r="G133" s="31"/>
    </row>
    <row r="134" spans="1:11" ht="13.5" customHeight="1" x14ac:dyDescent="0.2">
      <c r="A134" s="26"/>
      <c r="B134" s="35"/>
      <c r="C134" s="17"/>
      <c r="D134" s="17"/>
      <c r="E134" s="17"/>
      <c r="F134" s="18"/>
      <c r="G134" s="31"/>
    </row>
    <row r="135" spans="1:11" ht="13.5" customHeight="1" x14ac:dyDescent="0.2">
      <c r="A135" s="26"/>
      <c r="B135" s="35"/>
      <c r="C135" s="17"/>
      <c r="D135" s="17"/>
      <c r="E135" s="17"/>
      <c r="F135" s="18"/>
      <c r="G135" s="31"/>
    </row>
    <row r="136" spans="1:11" ht="13.5" customHeight="1" x14ac:dyDescent="0.2">
      <c r="A136" s="26"/>
      <c r="B136" s="35"/>
      <c r="C136" s="17"/>
      <c r="D136" s="17"/>
      <c r="E136" s="17"/>
      <c r="F136" s="18"/>
      <c r="G136" s="31"/>
    </row>
    <row r="137" spans="1:11" ht="13.5" customHeight="1" x14ac:dyDescent="0.2">
      <c r="A137" s="26"/>
      <c r="B137" s="35"/>
      <c r="C137" s="19" t="s">
        <v>204</v>
      </c>
      <c r="D137" s="17"/>
      <c r="E137" s="17"/>
      <c r="F137" s="18"/>
      <c r="G137" s="31"/>
    </row>
    <row r="138" spans="1:11" ht="13.5" customHeight="1" x14ac:dyDescent="0.2">
      <c r="A138" s="26"/>
      <c r="B138" s="35"/>
      <c r="C138" s="416"/>
      <c r="D138" s="416"/>
      <c r="E138" s="416"/>
      <c r="F138" s="417"/>
      <c r="G138" s="31"/>
    </row>
    <row r="139" spans="1:11" ht="13.5" customHeight="1" x14ac:dyDescent="0.2">
      <c r="A139" s="26"/>
      <c r="B139" s="35"/>
      <c r="C139" s="19" t="s">
        <v>12</v>
      </c>
      <c r="D139" s="17"/>
      <c r="E139" s="19" t="s">
        <v>3</v>
      </c>
      <c r="F139" s="89"/>
      <c r="G139" s="31"/>
    </row>
    <row r="140" spans="1:11" ht="13.5" customHeight="1" x14ac:dyDescent="0.2">
      <c r="A140" s="26"/>
      <c r="B140" s="38"/>
      <c r="C140" s="20"/>
      <c r="D140" s="20"/>
      <c r="E140" s="20" t="str">
        <f>Fixtures!H13</f>
        <v>Card</v>
      </c>
      <c r="F140" s="21"/>
      <c r="G140" s="31"/>
    </row>
    <row r="141" spans="1:11" ht="13.5" customHeight="1" x14ac:dyDescent="0.2">
      <c r="A141" s="26"/>
      <c r="B141" s="7"/>
      <c r="C141" s="7"/>
      <c r="D141" s="7"/>
      <c r="E141" s="7"/>
      <c r="F141" s="7"/>
      <c r="G141" s="31"/>
    </row>
    <row r="142" spans="1:11" ht="13.5" customHeight="1" x14ac:dyDescent="0.2">
      <c r="B142" s="36"/>
      <c r="C142" s="75" t="str">
        <f>Fixtures!B14</f>
        <v>Sat 29 Jun</v>
      </c>
      <c r="D142" s="75"/>
      <c r="E142" s="76" t="str">
        <f>Fixtures!F14</f>
        <v>Time</v>
      </c>
      <c r="F142" s="55" t="str">
        <f>Fixtures!G14</f>
        <v>Did Draw</v>
      </c>
      <c r="G142" s="31"/>
      <c r="H142" s="7"/>
      <c r="I142" s="7"/>
      <c r="J142" s="7"/>
      <c r="K142" s="7"/>
    </row>
    <row r="143" spans="1:11" ht="13.5" customHeight="1" x14ac:dyDescent="0.2">
      <c r="B143" s="65"/>
      <c r="C143" s="66" t="s">
        <v>126</v>
      </c>
      <c r="D143" s="66"/>
      <c r="E143" s="66"/>
      <c r="F143" s="85"/>
      <c r="G143" s="31"/>
      <c r="H143" s="7"/>
      <c r="I143" s="7"/>
      <c r="J143" s="7"/>
      <c r="K143" s="7"/>
    </row>
    <row r="144" spans="1:11" ht="13.5" customHeight="1" x14ac:dyDescent="0.2">
      <c r="B144" s="38"/>
      <c r="C144" s="20" t="str">
        <f>Fixtures!C14</f>
        <v>Royal Household</v>
      </c>
      <c r="D144" s="20"/>
      <c r="E144" s="20"/>
      <c r="F144" s="87"/>
      <c r="G144" s="31"/>
      <c r="H144" s="7"/>
      <c r="I144" s="7"/>
      <c r="J144" s="7"/>
      <c r="K144" s="7"/>
    </row>
    <row r="145" spans="1:11" ht="13.5" customHeight="1" x14ac:dyDescent="0.2">
      <c r="B145" s="35"/>
      <c r="C145" s="19" t="s">
        <v>10</v>
      </c>
      <c r="D145" s="17"/>
      <c r="E145" s="19" t="s">
        <v>11</v>
      </c>
      <c r="F145" s="18"/>
      <c r="G145" s="31"/>
      <c r="H145" s="7"/>
      <c r="I145" s="7"/>
      <c r="J145" s="7"/>
      <c r="K145" s="7"/>
    </row>
    <row r="146" spans="1:11" ht="13.5" customHeight="1" x14ac:dyDescent="0.2">
      <c r="B146" s="35"/>
      <c r="C146" s="17"/>
      <c r="D146" s="17"/>
      <c r="E146" s="56"/>
      <c r="F146" s="18"/>
      <c r="G146" s="31"/>
      <c r="H146" s="7"/>
      <c r="I146" s="7"/>
      <c r="J146" s="7"/>
      <c r="K146" s="7"/>
    </row>
    <row r="147" spans="1:11" ht="13.5" customHeight="1" x14ac:dyDescent="0.2">
      <c r="B147" s="35"/>
      <c r="C147" s="17"/>
      <c r="D147" s="17"/>
      <c r="E147" s="17"/>
      <c r="F147" s="18"/>
      <c r="G147" s="31"/>
      <c r="H147" s="7"/>
      <c r="I147" s="7"/>
      <c r="J147" s="7"/>
      <c r="K147" s="7"/>
    </row>
    <row r="148" spans="1:11" ht="13.5" customHeight="1" x14ac:dyDescent="0.2">
      <c r="B148" s="35"/>
      <c r="C148" s="17"/>
      <c r="D148" s="17"/>
      <c r="E148" s="17"/>
      <c r="F148" s="18"/>
      <c r="G148" s="31"/>
      <c r="H148" s="7"/>
      <c r="I148" s="7"/>
      <c r="J148" s="7"/>
      <c r="K148" s="7"/>
    </row>
    <row r="149" spans="1:11" ht="13.5" customHeight="1" x14ac:dyDescent="0.2">
      <c r="B149" s="35"/>
      <c r="C149" s="19" t="s">
        <v>204</v>
      </c>
      <c r="D149" s="17"/>
      <c r="E149" s="17"/>
      <c r="F149" s="18"/>
      <c r="G149" s="31"/>
      <c r="H149" s="7"/>
      <c r="I149" s="7"/>
      <c r="J149" s="7"/>
      <c r="K149" s="7"/>
    </row>
    <row r="150" spans="1:11" ht="13.5" customHeight="1" x14ac:dyDescent="0.2">
      <c r="B150" s="35"/>
      <c r="C150" s="416"/>
      <c r="D150" s="416"/>
      <c r="E150" s="416"/>
      <c r="F150" s="417"/>
      <c r="G150" s="31"/>
      <c r="H150" s="7"/>
      <c r="I150" s="7"/>
      <c r="J150" s="7"/>
      <c r="K150" s="7"/>
    </row>
    <row r="151" spans="1:11" ht="13.5" customHeight="1" x14ac:dyDescent="0.2">
      <c r="B151" s="35"/>
      <c r="C151" s="19" t="s">
        <v>12</v>
      </c>
      <c r="D151" s="17"/>
      <c r="E151" s="19" t="s">
        <v>3</v>
      </c>
      <c r="F151" s="89"/>
      <c r="G151" s="26"/>
      <c r="H151" s="7"/>
      <c r="I151" s="7"/>
      <c r="J151" s="7"/>
      <c r="K151" s="7"/>
    </row>
    <row r="152" spans="1:11" ht="13.5" customHeight="1" x14ac:dyDescent="0.2">
      <c r="B152" s="38"/>
      <c r="C152" s="20"/>
      <c r="D152" s="20"/>
      <c r="E152" s="20" t="str">
        <f>Fixtures!H14</f>
        <v>Card</v>
      </c>
      <c r="F152" s="21"/>
      <c r="G152" s="31"/>
      <c r="H152" s="7"/>
      <c r="I152" s="7"/>
      <c r="J152" s="7"/>
      <c r="K152" s="7"/>
    </row>
    <row r="153" spans="1:11" ht="13.5" customHeight="1" x14ac:dyDescent="0.2">
      <c r="B153" s="67"/>
      <c r="C153" s="67"/>
      <c r="D153" s="67"/>
      <c r="E153" s="67"/>
      <c r="F153" s="13"/>
      <c r="G153" s="31"/>
      <c r="H153" s="7"/>
      <c r="I153" s="7"/>
      <c r="J153" s="7"/>
      <c r="K153" s="7"/>
    </row>
    <row r="154" spans="1:11" ht="13.5" customHeight="1" x14ac:dyDescent="0.2">
      <c r="A154" s="23"/>
      <c r="B154" s="36"/>
      <c r="C154" s="75" t="str">
        <f>Fixtures!B15</f>
        <v>Sun 07 Jul</v>
      </c>
      <c r="D154" s="75"/>
      <c r="E154" s="76" t="str">
        <f>Fixtures!F15</f>
        <v>40 Overs</v>
      </c>
      <c r="F154" s="55" t="str">
        <f>Fixtures!G15</f>
        <v>Didn't Win</v>
      </c>
      <c r="H154" s="7"/>
      <c r="I154" s="7"/>
      <c r="J154" s="7"/>
      <c r="K154" s="7"/>
    </row>
    <row r="155" spans="1:11" ht="13.5" customHeight="1" x14ac:dyDescent="0.2">
      <c r="B155" s="65"/>
      <c r="C155" s="66" t="s">
        <v>126</v>
      </c>
      <c r="D155" s="66"/>
      <c r="E155" s="66"/>
      <c r="F155" s="85"/>
      <c r="H155" s="7"/>
      <c r="I155" s="7"/>
      <c r="J155" s="7"/>
      <c r="K155" s="7"/>
    </row>
    <row r="156" spans="1:11" ht="13.5" customHeight="1" x14ac:dyDescent="0.2">
      <c r="B156" s="38"/>
      <c r="C156" s="111" t="str">
        <f>Fixtures!C15</f>
        <v>Cowdrey</v>
      </c>
      <c r="D156" s="20"/>
      <c r="E156" s="20"/>
      <c r="F156" s="87"/>
      <c r="H156" s="7"/>
      <c r="I156" s="7"/>
      <c r="J156" s="7"/>
      <c r="K156" s="7"/>
    </row>
    <row r="157" spans="1:11" ht="13.5" customHeight="1" x14ac:dyDescent="0.2">
      <c r="B157" s="35"/>
      <c r="C157" s="19" t="s">
        <v>10</v>
      </c>
      <c r="D157" s="17"/>
      <c r="E157" s="19" t="s">
        <v>11</v>
      </c>
      <c r="F157" s="18"/>
      <c r="H157" s="7"/>
      <c r="I157" s="7"/>
      <c r="J157" s="7"/>
      <c r="K157" s="7"/>
    </row>
    <row r="158" spans="1:11" ht="13.5" customHeight="1" x14ac:dyDescent="0.2">
      <c r="B158" s="35"/>
      <c r="C158" s="17"/>
      <c r="D158" s="17"/>
      <c r="E158" s="17"/>
      <c r="F158" s="77"/>
      <c r="H158" s="7"/>
      <c r="I158" s="7"/>
      <c r="J158" s="7"/>
      <c r="K158" s="7"/>
    </row>
    <row r="159" spans="1:11" ht="13.5" customHeight="1" x14ac:dyDescent="0.2">
      <c r="B159" s="35"/>
      <c r="C159" s="17"/>
      <c r="D159" s="17"/>
      <c r="E159" s="17"/>
      <c r="F159" s="77"/>
      <c r="H159" s="7"/>
      <c r="I159" s="7"/>
      <c r="J159" s="7"/>
      <c r="K159" s="7"/>
    </row>
    <row r="160" spans="1:11" ht="13.5" customHeight="1" x14ac:dyDescent="0.2">
      <c r="B160" s="35"/>
      <c r="C160" s="17"/>
      <c r="D160" s="17"/>
      <c r="E160" s="17"/>
      <c r="F160" s="18"/>
      <c r="H160" s="7"/>
      <c r="I160" s="7"/>
      <c r="J160" s="7"/>
      <c r="K160" s="7"/>
    </row>
    <row r="161" spans="2:11" ht="13.5" customHeight="1" x14ac:dyDescent="0.2">
      <c r="B161" s="35"/>
      <c r="C161" s="19" t="s">
        <v>204</v>
      </c>
      <c r="D161" s="17"/>
      <c r="E161" s="17"/>
      <c r="F161" s="18"/>
      <c r="H161" s="7"/>
      <c r="I161" s="7"/>
      <c r="J161" s="7"/>
      <c r="K161" s="7"/>
    </row>
    <row r="162" spans="2:11" ht="13.5" customHeight="1" x14ac:dyDescent="0.2">
      <c r="B162" s="35"/>
      <c r="C162" s="17"/>
      <c r="D162" s="17"/>
      <c r="E162" s="17"/>
      <c r="F162" s="18"/>
      <c r="H162" s="7"/>
      <c r="I162" s="7"/>
      <c r="J162" s="7"/>
      <c r="K162" s="7"/>
    </row>
    <row r="163" spans="2:11" ht="13.5" customHeight="1" x14ac:dyDescent="0.2">
      <c r="B163" s="35"/>
      <c r="C163" s="19" t="s">
        <v>12</v>
      </c>
      <c r="D163" s="17"/>
      <c r="E163" s="19" t="s">
        <v>3</v>
      </c>
      <c r="F163" s="89"/>
      <c r="H163" s="7"/>
      <c r="I163" s="7"/>
      <c r="J163" s="7"/>
      <c r="K163" s="7"/>
    </row>
    <row r="164" spans="2:11" ht="13.5" customHeight="1" x14ac:dyDescent="0.2">
      <c r="B164" s="38"/>
      <c r="C164" s="20"/>
      <c r="D164" s="20"/>
      <c r="E164" s="20" t="str">
        <f>Fixtures!H15</f>
        <v>Card</v>
      </c>
      <c r="F164" s="21"/>
      <c r="H164" s="7"/>
      <c r="I164" s="7"/>
      <c r="J164" s="7"/>
      <c r="K164" s="7"/>
    </row>
    <row r="165" spans="2:11" ht="13.5" customHeight="1" x14ac:dyDescent="0.2">
      <c r="B165" s="67"/>
      <c r="C165" s="67"/>
      <c r="D165" s="67"/>
      <c r="E165" s="67"/>
      <c r="F165" s="13"/>
      <c r="H165" s="7"/>
      <c r="I165" s="7"/>
      <c r="J165" s="7"/>
      <c r="K165" s="7"/>
    </row>
    <row r="166" spans="2:11" ht="13.5" customHeight="1" x14ac:dyDescent="0.2">
      <c r="B166" s="36"/>
      <c r="C166" s="75" t="str">
        <f>Fixtures!B16</f>
        <v>Sun 14 Jul</v>
      </c>
      <c r="D166" s="75"/>
      <c r="E166" s="76" t="str">
        <f>Fixtures!F16</f>
        <v>N/A</v>
      </c>
      <c r="F166" s="55" t="str">
        <f>Fixtures!G16</f>
        <v>Cancelled</v>
      </c>
      <c r="H166" s="7"/>
      <c r="I166" s="7"/>
      <c r="J166" s="7"/>
      <c r="K166" s="7"/>
    </row>
    <row r="167" spans="2:11" ht="13.5" customHeight="1" x14ac:dyDescent="0.2">
      <c r="B167" s="65"/>
      <c r="C167" s="83" t="s">
        <v>126</v>
      </c>
      <c r="D167" s="66"/>
      <c r="E167" s="66"/>
      <c r="F167" s="85"/>
      <c r="H167" s="7"/>
      <c r="I167" s="7"/>
      <c r="J167" s="7"/>
      <c r="K167" s="7"/>
    </row>
    <row r="168" spans="2:11" ht="13.5" customHeight="1" x14ac:dyDescent="0.2">
      <c r="B168" s="38"/>
      <c r="C168" s="62" t="str">
        <f>Fixtures!C16</f>
        <v>Highgate</v>
      </c>
      <c r="D168" s="20"/>
      <c r="E168" s="20"/>
      <c r="F168" s="87"/>
      <c r="H168" s="7"/>
      <c r="I168" s="7"/>
      <c r="J168" s="7"/>
      <c r="K168" s="7"/>
    </row>
    <row r="169" spans="2:11" ht="13.5" customHeight="1" x14ac:dyDescent="0.2">
      <c r="B169" s="35"/>
      <c r="C169" s="19" t="s">
        <v>10</v>
      </c>
      <c r="D169" s="17"/>
      <c r="E169" s="19" t="s">
        <v>11</v>
      </c>
      <c r="F169" s="18"/>
      <c r="H169" s="7"/>
      <c r="I169" s="7"/>
      <c r="J169" s="7"/>
      <c r="K169" s="7"/>
    </row>
    <row r="170" spans="2:11" ht="13.5" customHeight="1" x14ac:dyDescent="0.2">
      <c r="B170" s="35"/>
      <c r="C170" s="17"/>
      <c r="D170" s="17"/>
      <c r="E170" s="17"/>
      <c r="F170" s="18"/>
      <c r="H170" s="7"/>
      <c r="I170" s="7"/>
      <c r="J170" s="7"/>
      <c r="K170" s="7"/>
    </row>
    <row r="171" spans="2:11" ht="13.5" customHeight="1" x14ac:dyDescent="0.2">
      <c r="B171" s="35"/>
      <c r="C171" s="17"/>
      <c r="D171" s="17"/>
      <c r="E171" s="17"/>
      <c r="F171" s="18"/>
      <c r="H171" s="7"/>
      <c r="I171" s="7"/>
      <c r="J171" s="7"/>
      <c r="K171" s="7"/>
    </row>
    <row r="172" spans="2:11" ht="13.5" customHeight="1" x14ac:dyDescent="0.2">
      <c r="B172" s="35"/>
      <c r="C172" s="17"/>
      <c r="D172" s="17"/>
      <c r="E172" s="17"/>
      <c r="F172" s="18"/>
      <c r="H172" s="7"/>
      <c r="I172" s="7"/>
      <c r="J172" s="7"/>
      <c r="K172" s="7"/>
    </row>
    <row r="173" spans="2:11" ht="13.5" customHeight="1" x14ac:dyDescent="0.2">
      <c r="B173" s="35"/>
      <c r="C173" s="19" t="s">
        <v>204</v>
      </c>
      <c r="D173" s="17"/>
      <c r="E173" s="17"/>
      <c r="F173" s="18"/>
      <c r="H173" s="7"/>
      <c r="I173" s="7"/>
      <c r="J173" s="7"/>
      <c r="K173" s="7"/>
    </row>
    <row r="174" spans="2:11" ht="13.5" customHeight="1" x14ac:dyDescent="0.2">
      <c r="B174" s="35"/>
      <c r="C174" s="17"/>
      <c r="D174" s="17"/>
      <c r="E174" s="17"/>
      <c r="F174" s="18"/>
      <c r="H174" s="7"/>
      <c r="I174" s="7"/>
      <c r="J174" s="7"/>
      <c r="K174" s="7"/>
    </row>
    <row r="175" spans="2:11" ht="13.5" customHeight="1" x14ac:dyDescent="0.2">
      <c r="B175" s="35"/>
      <c r="C175" s="19" t="s">
        <v>12</v>
      </c>
      <c r="D175" s="17"/>
      <c r="E175" s="19" t="s">
        <v>3</v>
      </c>
      <c r="F175" s="96"/>
      <c r="H175" s="7"/>
      <c r="I175" s="7"/>
      <c r="J175" s="7"/>
      <c r="K175" s="7"/>
    </row>
    <row r="176" spans="2:11" ht="13.5" customHeight="1" x14ac:dyDescent="0.2">
      <c r="B176" s="38"/>
      <c r="C176" s="20"/>
      <c r="D176" s="20"/>
      <c r="E176" s="20" t="str">
        <f>Fixtures!H16</f>
        <v>N/A</v>
      </c>
      <c r="F176" s="21"/>
      <c r="H176" s="7"/>
      <c r="I176" s="7"/>
      <c r="J176" s="7"/>
      <c r="K176" s="7"/>
    </row>
    <row r="177" spans="2:11" ht="13.5" customHeight="1" x14ac:dyDescent="0.2">
      <c r="B177" s="67"/>
      <c r="C177" s="67"/>
      <c r="D177" s="67"/>
      <c r="E177" s="67"/>
      <c r="F177" s="13"/>
      <c r="H177" s="7"/>
      <c r="I177" s="7"/>
      <c r="J177" s="7"/>
      <c r="K177" s="7"/>
    </row>
    <row r="178" spans="2:11" ht="13.5" customHeight="1" x14ac:dyDescent="0.2">
      <c r="B178" s="36"/>
      <c r="C178" s="75" t="str">
        <f>Fixtures!B17</f>
        <v>Sun 21 Jul</v>
      </c>
      <c r="D178" s="75"/>
      <c r="E178" s="76" t="str">
        <f>Fixtures!F17</f>
        <v>40 Overs</v>
      </c>
      <c r="F178" s="55" t="str">
        <f>Fixtures!G17</f>
        <v>Did Win</v>
      </c>
      <c r="H178" s="7"/>
      <c r="I178" s="7"/>
      <c r="J178" s="7"/>
      <c r="K178" s="7"/>
    </row>
    <row r="179" spans="2:11" ht="13.5" customHeight="1" x14ac:dyDescent="0.2">
      <c r="B179" s="65"/>
      <c r="C179" s="115" t="str">
        <f>Fixtures!C17</f>
        <v>Kempton</v>
      </c>
      <c r="D179" s="66"/>
      <c r="E179" s="66"/>
      <c r="F179" s="85"/>
      <c r="H179" s="7"/>
      <c r="I179" s="7"/>
      <c r="J179" s="7"/>
      <c r="K179" s="7"/>
    </row>
    <row r="180" spans="2:11" ht="13.5" customHeight="1" x14ac:dyDescent="0.2">
      <c r="B180" s="38"/>
      <c r="C180" s="62" t="s">
        <v>126</v>
      </c>
      <c r="D180" s="20"/>
      <c r="E180" s="20"/>
      <c r="F180" s="87"/>
      <c r="H180" s="7"/>
      <c r="I180" s="7"/>
      <c r="J180" s="7"/>
      <c r="K180" s="7"/>
    </row>
    <row r="181" spans="2:11" ht="13.5" customHeight="1" x14ac:dyDescent="0.2">
      <c r="B181" s="35"/>
      <c r="C181" s="19" t="s">
        <v>10</v>
      </c>
      <c r="D181" s="101"/>
      <c r="E181" s="19" t="s">
        <v>11</v>
      </c>
      <c r="F181" s="102"/>
      <c r="H181" s="7"/>
      <c r="I181" s="7"/>
      <c r="J181" s="7"/>
      <c r="K181" s="7"/>
    </row>
    <row r="182" spans="2:11" ht="13.5" customHeight="1" x14ac:dyDescent="0.2">
      <c r="B182" s="35"/>
      <c r="C182" s="101"/>
      <c r="D182" s="101"/>
      <c r="E182" s="101"/>
      <c r="F182" s="102"/>
      <c r="H182" s="7"/>
      <c r="I182" s="7"/>
      <c r="J182" s="7"/>
      <c r="K182" s="7"/>
    </row>
    <row r="183" spans="2:11" ht="13.5" customHeight="1" x14ac:dyDescent="0.2">
      <c r="B183" s="35"/>
      <c r="C183" s="101"/>
      <c r="D183" s="101"/>
      <c r="E183" s="101"/>
      <c r="F183" s="102"/>
      <c r="H183" s="7"/>
      <c r="I183" s="7"/>
      <c r="J183" s="7"/>
      <c r="K183" s="7"/>
    </row>
    <row r="184" spans="2:11" ht="13.5" customHeight="1" x14ac:dyDescent="0.2">
      <c r="B184" s="35"/>
      <c r="C184" s="101"/>
      <c r="D184" s="101"/>
      <c r="E184" s="101"/>
      <c r="F184" s="102"/>
      <c r="H184" s="7"/>
      <c r="I184" s="7"/>
      <c r="J184" s="7"/>
      <c r="K184" s="7"/>
    </row>
    <row r="185" spans="2:11" ht="13.5" customHeight="1" x14ac:dyDescent="0.2">
      <c r="B185" s="35"/>
      <c r="C185" s="19" t="s">
        <v>204</v>
      </c>
      <c r="D185" s="101"/>
      <c r="E185" s="101"/>
      <c r="F185" s="102"/>
      <c r="H185" s="7"/>
      <c r="I185" s="7"/>
      <c r="J185" s="7"/>
      <c r="K185" s="7"/>
    </row>
    <row r="186" spans="2:11" ht="13.5" customHeight="1" x14ac:dyDescent="0.2">
      <c r="B186" s="35"/>
      <c r="C186" s="101"/>
      <c r="D186" s="101"/>
      <c r="E186" s="101"/>
      <c r="F186" s="102"/>
      <c r="H186" s="7"/>
      <c r="I186" s="7"/>
      <c r="J186" s="7"/>
      <c r="K186" s="7"/>
    </row>
    <row r="187" spans="2:11" ht="13.5" customHeight="1" x14ac:dyDescent="0.2">
      <c r="B187" s="35"/>
      <c r="C187" s="19" t="s">
        <v>12</v>
      </c>
      <c r="D187" s="101"/>
      <c r="E187" s="19" t="s">
        <v>3</v>
      </c>
      <c r="F187" s="96"/>
      <c r="H187" s="7"/>
      <c r="I187" s="7"/>
      <c r="J187" s="7"/>
      <c r="K187" s="7"/>
    </row>
    <row r="188" spans="2:11" ht="13.5" customHeight="1" x14ac:dyDescent="0.2">
      <c r="B188" s="38"/>
      <c r="C188" s="20"/>
      <c r="D188" s="20"/>
      <c r="E188" s="20" t="str">
        <f>Fixtures!H17</f>
        <v>Card</v>
      </c>
      <c r="F188" s="21"/>
      <c r="H188" s="7"/>
      <c r="I188" s="7"/>
      <c r="J188" s="7"/>
      <c r="K188" s="7"/>
    </row>
    <row r="189" spans="2:11" ht="13.5" customHeight="1" x14ac:dyDescent="0.2">
      <c r="B189" s="67"/>
      <c r="C189" s="67"/>
      <c r="D189" s="67"/>
      <c r="E189" s="67"/>
      <c r="F189" s="13"/>
      <c r="H189" s="7"/>
      <c r="I189" s="7"/>
      <c r="J189" s="7"/>
      <c r="K189" s="7"/>
    </row>
    <row r="190" spans="2:11" ht="13.5" customHeight="1" x14ac:dyDescent="0.2">
      <c r="B190" s="36"/>
      <c r="C190" s="75" t="str">
        <f>Fixtures!B18</f>
        <v>Sun 28 Jul</v>
      </c>
      <c r="D190" s="75"/>
      <c r="E190" s="76" t="str">
        <f>Fixtures!F18</f>
        <v>Time</v>
      </c>
      <c r="F190" s="55" t="str">
        <f>Fixtures!G18</f>
        <v>Didn't Win</v>
      </c>
      <c r="H190" s="7"/>
      <c r="I190" s="7"/>
      <c r="J190" s="7"/>
      <c r="K190" s="7"/>
    </row>
    <row r="191" spans="2:11" ht="13.5" customHeight="1" x14ac:dyDescent="0.2">
      <c r="B191" s="65"/>
      <c r="C191" s="114" t="str">
        <f>Fixtures!C18</f>
        <v>Oxford Downs</v>
      </c>
      <c r="D191" s="66"/>
      <c r="E191" s="66"/>
      <c r="F191" s="85"/>
    </row>
    <row r="192" spans="2:11" ht="13.5" customHeight="1" x14ac:dyDescent="0.2">
      <c r="B192" s="38"/>
      <c r="C192" s="62" t="s">
        <v>126</v>
      </c>
      <c r="D192" s="20"/>
      <c r="E192" s="20"/>
      <c r="F192" s="87"/>
    </row>
    <row r="193" spans="2:7" ht="13.5" customHeight="1" x14ac:dyDescent="0.2">
      <c r="B193" s="35"/>
      <c r="C193" s="19" t="s">
        <v>10</v>
      </c>
      <c r="D193" s="17"/>
      <c r="E193" s="19" t="s">
        <v>11</v>
      </c>
      <c r="F193" s="18"/>
    </row>
    <row r="194" spans="2:7" ht="13.5" customHeight="1" x14ac:dyDescent="0.2">
      <c r="B194" s="35"/>
      <c r="C194" s="17"/>
      <c r="D194" s="17"/>
      <c r="E194" s="17"/>
      <c r="F194" s="18"/>
    </row>
    <row r="195" spans="2:7" ht="13.5" customHeight="1" x14ac:dyDescent="0.2">
      <c r="B195" s="35"/>
      <c r="C195" s="17"/>
      <c r="D195" s="17"/>
      <c r="E195" s="17"/>
      <c r="F195" s="18"/>
    </row>
    <row r="196" spans="2:7" ht="13.5" customHeight="1" x14ac:dyDescent="0.2">
      <c r="B196" s="35"/>
      <c r="C196" s="17"/>
      <c r="D196" s="17"/>
      <c r="E196" s="17"/>
      <c r="F196" s="18"/>
    </row>
    <row r="197" spans="2:7" ht="13.5" customHeight="1" x14ac:dyDescent="0.2">
      <c r="B197" s="35"/>
      <c r="C197" s="19" t="s">
        <v>204</v>
      </c>
      <c r="D197" s="17"/>
      <c r="E197" s="17"/>
      <c r="F197" s="18"/>
    </row>
    <row r="198" spans="2:7" ht="13.5" customHeight="1" x14ac:dyDescent="0.2">
      <c r="B198" s="35"/>
      <c r="C198" s="17"/>
      <c r="D198" s="17"/>
      <c r="E198" s="17"/>
      <c r="F198" s="18"/>
    </row>
    <row r="199" spans="2:7" ht="13.5" customHeight="1" x14ac:dyDescent="0.2">
      <c r="B199" s="35"/>
      <c r="C199" s="19" t="s">
        <v>12</v>
      </c>
      <c r="D199" s="17"/>
      <c r="E199" s="19" t="s">
        <v>3</v>
      </c>
      <c r="F199" s="18"/>
    </row>
    <row r="200" spans="2:7" ht="13.5" customHeight="1" x14ac:dyDescent="0.2">
      <c r="B200" s="38"/>
      <c r="C200" s="20"/>
      <c r="D200" s="20"/>
      <c r="E200" s="20" t="str">
        <f>Fixtures!H18</f>
        <v>Card</v>
      </c>
      <c r="F200" s="21"/>
    </row>
    <row r="201" spans="2:7" ht="13.5" customHeight="1" x14ac:dyDescent="0.2"/>
    <row r="202" spans="2:7" ht="13.5" customHeight="1" x14ac:dyDescent="0.2">
      <c r="B202" s="36"/>
      <c r="C202" s="75" t="str">
        <f>Fixtures!B19</f>
        <v>Sun 04 Aug</v>
      </c>
      <c r="D202" s="75"/>
      <c r="E202" s="76" t="str">
        <f>Fixtures!F19</f>
        <v>40 Overs</v>
      </c>
      <c r="F202" s="55" t="str">
        <f>Fixtures!G19</f>
        <v>Did Win</v>
      </c>
    </row>
    <row r="203" spans="2:7" ht="13.5" customHeight="1" x14ac:dyDescent="0.2">
      <c r="B203" s="65"/>
      <c r="C203" s="83" t="s">
        <v>126</v>
      </c>
      <c r="D203" s="66"/>
      <c r="E203" s="66"/>
      <c r="F203" s="85"/>
      <c r="G203" s="10"/>
    </row>
    <row r="204" spans="2:7" ht="13.5" customHeight="1" x14ac:dyDescent="0.2">
      <c r="B204" s="38"/>
      <c r="C204" s="97" t="str">
        <f>Fixtures!C19</f>
        <v>Agricola</v>
      </c>
      <c r="D204" s="20"/>
      <c r="E204" s="20"/>
      <c r="F204" s="87"/>
      <c r="G204" s="10"/>
    </row>
    <row r="205" spans="2:7" ht="13.5" customHeight="1" x14ac:dyDescent="0.2">
      <c r="B205" s="35"/>
      <c r="C205" s="59" t="s">
        <v>10</v>
      </c>
      <c r="D205" s="17"/>
      <c r="E205" s="19" t="s">
        <v>11</v>
      </c>
      <c r="F205" s="57"/>
    </row>
    <row r="206" spans="2:7" ht="13.5" customHeight="1" x14ac:dyDescent="0.2">
      <c r="B206" s="35"/>
      <c r="C206" s="17"/>
      <c r="D206" s="17"/>
      <c r="E206" s="17"/>
      <c r="F206" s="18"/>
    </row>
    <row r="207" spans="2:7" ht="13.5" customHeight="1" x14ac:dyDescent="0.2">
      <c r="B207" s="35"/>
      <c r="C207" s="17"/>
      <c r="D207" s="17"/>
      <c r="E207" s="17"/>
      <c r="F207" s="18"/>
    </row>
    <row r="208" spans="2:7" ht="13.5" customHeight="1" x14ac:dyDescent="0.2">
      <c r="B208" s="35"/>
      <c r="C208" s="17"/>
      <c r="D208" s="17"/>
      <c r="E208" s="17"/>
      <c r="F208" s="18"/>
    </row>
    <row r="209" spans="2:6" ht="13.5" customHeight="1" x14ac:dyDescent="0.2">
      <c r="B209" s="35"/>
      <c r="C209" s="19" t="s">
        <v>204</v>
      </c>
      <c r="D209" s="17"/>
      <c r="E209" s="17"/>
      <c r="F209" s="18"/>
    </row>
    <row r="210" spans="2:6" ht="13.5" customHeight="1" x14ac:dyDescent="0.2">
      <c r="B210" s="35"/>
      <c r="C210" s="17"/>
      <c r="D210" s="17"/>
      <c r="E210" s="17"/>
      <c r="F210" s="18"/>
    </row>
    <row r="211" spans="2:6" ht="13.5" customHeight="1" x14ac:dyDescent="0.2">
      <c r="B211" s="35"/>
      <c r="C211" s="19" t="s">
        <v>12</v>
      </c>
      <c r="D211" s="17"/>
      <c r="E211" s="19" t="s">
        <v>3</v>
      </c>
      <c r="F211" s="82"/>
    </row>
    <row r="212" spans="2:6" ht="13.5" customHeight="1" x14ac:dyDescent="0.2">
      <c r="B212" s="38"/>
      <c r="C212" s="20"/>
      <c r="D212" s="20"/>
      <c r="E212" s="20" t="str">
        <f>Fixtures!H19</f>
        <v>Card</v>
      </c>
      <c r="F212" s="21"/>
    </row>
    <row r="213" spans="2:6" ht="13.5" customHeight="1" x14ac:dyDescent="0.2">
      <c r="B213" s="34"/>
      <c r="C213" s="68"/>
      <c r="D213" s="68"/>
      <c r="E213" s="69"/>
      <c r="F213" s="70"/>
    </row>
    <row r="214" spans="2:6" ht="13.5" customHeight="1" x14ac:dyDescent="0.2">
      <c r="B214" s="36"/>
      <c r="C214" s="75" t="str">
        <f>Fixtures!B20</f>
        <v>Sun 11 Aug</v>
      </c>
      <c r="D214" s="75"/>
      <c r="E214" s="76" t="str">
        <f>Fixtures!F20</f>
        <v>40 Overs</v>
      </c>
      <c r="F214" s="55" t="str">
        <f>Fixtures!G20</f>
        <v>Did Win</v>
      </c>
    </row>
    <row r="215" spans="2:6" ht="13.5" customHeight="1" x14ac:dyDescent="0.2">
      <c r="B215" s="65"/>
      <c r="C215" s="108" t="str">
        <f>Fixtures!C20</f>
        <v>Little Missenden</v>
      </c>
      <c r="D215" s="66"/>
      <c r="E215" s="66"/>
      <c r="F215" s="85"/>
    </row>
    <row r="216" spans="2:6" ht="13.5" customHeight="1" x14ac:dyDescent="0.2">
      <c r="B216" s="38"/>
      <c r="C216" s="97" t="s">
        <v>126</v>
      </c>
      <c r="D216" s="20"/>
      <c r="E216" s="20"/>
      <c r="F216" s="87"/>
    </row>
    <row r="217" spans="2:6" ht="13.5" customHeight="1" x14ac:dyDescent="0.2">
      <c r="B217" s="35"/>
      <c r="C217" s="59" t="s">
        <v>10</v>
      </c>
      <c r="D217" s="17"/>
      <c r="E217" s="19" t="s">
        <v>11</v>
      </c>
      <c r="F217" s="57"/>
    </row>
    <row r="218" spans="2:6" ht="13.5" customHeight="1" x14ac:dyDescent="0.2">
      <c r="B218" s="35"/>
      <c r="C218" s="17"/>
      <c r="D218" s="17"/>
      <c r="E218" s="17"/>
      <c r="F218" s="18"/>
    </row>
    <row r="219" spans="2:6" ht="13.5" customHeight="1" x14ac:dyDescent="0.2">
      <c r="B219" s="35"/>
      <c r="C219" s="17"/>
      <c r="D219" s="17"/>
      <c r="E219" s="17"/>
      <c r="F219" s="18"/>
    </row>
    <row r="220" spans="2:6" ht="13.5" customHeight="1" x14ac:dyDescent="0.2">
      <c r="B220" s="35"/>
      <c r="C220" s="107"/>
      <c r="D220" s="17"/>
      <c r="E220" s="17"/>
      <c r="F220" s="18"/>
    </row>
    <row r="221" spans="2:6" ht="13.5" customHeight="1" x14ac:dyDescent="0.2">
      <c r="B221" s="35"/>
      <c r="C221" s="19" t="s">
        <v>204</v>
      </c>
      <c r="D221" s="17"/>
      <c r="E221" s="17"/>
      <c r="F221" s="18"/>
    </row>
    <row r="222" spans="2:6" ht="13.5" customHeight="1" x14ac:dyDescent="0.2">
      <c r="B222" s="35"/>
      <c r="C222" s="17"/>
      <c r="D222" s="17"/>
      <c r="E222" s="17"/>
      <c r="F222" s="18"/>
    </row>
    <row r="223" spans="2:6" ht="13.5" customHeight="1" x14ac:dyDescent="0.2">
      <c r="B223" s="35"/>
      <c r="C223" s="19" t="s">
        <v>12</v>
      </c>
      <c r="D223" s="17"/>
      <c r="E223" s="19" t="s">
        <v>3</v>
      </c>
      <c r="F223" s="82"/>
    </row>
    <row r="224" spans="2:6" ht="13.5" customHeight="1" x14ac:dyDescent="0.2">
      <c r="B224" s="38"/>
      <c r="C224" s="20"/>
      <c r="D224" s="20"/>
      <c r="E224" s="20" t="str">
        <f>Fixtures!H20</f>
        <v>Card</v>
      </c>
      <c r="F224" s="21"/>
    </row>
    <row r="225" spans="2:7" ht="13.5" customHeight="1" x14ac:dyDescent="0.2">
      <c r="B225" s="34"/>
      <c r="C225" s="68"/>
      <c r="D225" s="68"/>
      <c r="E225" s="69"/>
      <c r="F225" s="70"/>
      <c r="G225" s="10"/>
    </row>
    <row r="226" spans="2:7" ht="13.5" customHeight="1" x14ac:dyDescent="0.2">
      <c r="B226" s="36"/>
      <c r="C226" s="75" t="str">
        <f>Fixtures!B27</f>
        <v>Sun 22 Sep</v>
      </c>
      <c r="D226" s="75"/>
      <c r="E226" s="76" t="str">
        <f>Fixtures!F27</f>
        <v>40 Overs</v>
      </c>
      <c r="F226" s="55" t="str">
        <f>Fixtures!G27</f>
        <v>Did Win</v>
      </c>
    </row>
    <row r="227" spans="2:7" ht="13.5" customHeight="1" x14ac:dyDescent="0.2">
      <c r="B227" s="65"/>
      <c r="C227" s="100" t="s">
        <v>126</v>
      </c>
      <c r="D227" s="66"/>
      <c r="E227" s="66"/>
      <c r="F227" s="85"/>
    </row>
    <row r="228" spans="2:7" ht="13.5" customHeight="1" x14ac:dyDescent="0.2">
      <c r="B228" s="38"/>
      <c r="C228" s="97" t="str">
        <f>Fixtures!C27</f>
        <v>Ickenham</v>
      </c>
      <c r="D228" s="20"/>
      <c r="E228" s="20"/>
      <c r="F228" s="87"/>
    </row>
    <row r="229" spans="2:7" ht="13.5" customHeight="1" x14ac:dyDescent="0.2">
      <c r="B229" s="35"/>
      <c r="C229" s="59" t="s">
        <v>10</v>
      </c>
      <c r="D229" s="17"/>
      <c r="E229" s="19" t="s">
        <v>11</v>
      </c>
      <c r="F229" s="57"/>
    </row>
    <row r="230" spans="2:7" ht="13.5" customHeight="1" x14ac:dyDescent="0.2">
      <c r="B230" s="35"/>
      <c r="C230" s="17"/>
      <c r="D230" s="17"/>
      <c r="E230" s="17"/>
      <c r="F230" s="18"/>
    </row>
    <row r="231" spans="2:7" ht="13.5" customHeight="1" x14ac:dyDescent="0.2">
      <c r="B231" s="35"/>
      <c r="C231" s="17"/>
      <c r="D231" s="17"/>
      <c r="E231" s="17"/>
      <c r="F231" s="18"/>
    </row>
    <row r="232" spans="2:7" ht="13.5" customHeight="1" x14ac:dyDescent="0.2">
      <c r="B232" s="35"/>
      <c r="C232" s="17"/>
      <c r="D232" s="17"/>
      <c r="E232" s="17"/>
      <c r="F232" s="18"/>
    </row>
    <row r="233" spans="2:7" ht="13.5" customHeight="1" x14ac:dyDescent="0.2">
      <c r="B233" s="35"/>
      <c r="C233" s="19" t="s">
        <v>204</v>
      </c>
      <c r="D233" s="17"/>
      <c r="E233" s="17"/>
      <c r="F233" s="18"/>
    </row>
    <row r="234" spans="2:7" ht="13.5" customHeight="1" x14ac:dyDescent="0.2">
      <c r="B234" s="35"/>
      <c r="C234" s="17"/>
      <c r="D234" s="17"/>
      <c r="E234" s="17"/>
      <c r="F234" s="18"/>
    </row>
    <row r="235" spans="2:7" ht="13.5" customHeight="1" x14ac:dyDescent="0.2">
      <c r="B235" s="35"/>
      <c r="C235" s="19" t="s">
        <v>12</v>
      </c>
      <c r="D235" s="17"/>
      <c r="E235" s="19" t="s">
        <v>3</v>
      </c>
      <c r="F235" s="82"/>
    </row>
    <row r="236" spans="2:7" ht="13.5" customHeight="1" x14ac:dyDescent="0.2">
      <c r="B236" s="38"/>
      <c r="C236" s="20"/>
      <c r="D236" s="20"/>
      <c r="E236" s="20" t="str">
        <f>Fixtures!H27</f>
        <v>Card</v>
      </c>
      <c r="F236" s="21"/>
    </row>
    <row r="237" spans="2:7" ht="13.5" customHeight="1" x14ac:dyDescent="0.2"/>
    <row r="238" spans="2:7" ht="13.5" customHeight="1" x14ac:dyDescent="0.2">
      <c r="B238" s="36"/>
      <c r="C238" s="75" t="str">
        <f>Fixtures!B28</f>
        <v>Sun 29 Sep</v>
      </c>
      <c r="D238" s="75"/>
      <c r="E238" s="76" t="str">
        <f>Fixtures!F28</f>
        <v>N/A</v>
      </c>
      <c r="F238" s="55" t="str">
        <f>Fixtures!G28</f>
        <v>Cancelled</v>
      </c>
    </row>
    <row r="239" spans="2:7" ht="13.5" customHeight="1" x14ac:dyDescent="0.2">
      <c r="B239" s="65"/>
      <c r="C239" s="83" t="str">
        <f>Fixtures!C28</f>
        <v>Egham</v>
      </c>
      <c r="D239" s="66"/>
      <c r="E239" s="66"/>
      <c r="F239" s="85"/>
    </row>
    <row r="240" spans="2:7" ht="13.5" customHeight="1" x14ac:dyDescent="0.2">
      <c r="B240" s="38"/>
      <c r="C240" s="97" t="s">
        <v>126</v>
      </c>
      <c r="D240" s="20"/>
      <c r="E240" s="20"/>
      <c r="F240" s="87"/>
    </row>
    <row r="241" spans="2:6" ht="13.5" customHeight="1" x14ac:dyDescent="0.2">
      <c r="B241" s="65"/>
      <c r="C241" s="98" t="s">
        <v>10</v>
      </c>
      <c r="D241" s="66"/>
      <c r="E241" s="99" t="s">
        <v>11</v>
      </c>
      <c r="F241" s="85"/>
    </row>
    <row r="242" spans="2:6" ht="13.5" customHeight="1" x14ac:dyDescent="0.2">
      <c r="B242" s="35"/>
      <c r="C242" s="17"/>
      <c r="D242" s="17"/>
      <c r="E242" s="17"/>
      <c r="F242" s="18"/>
    </row>
    <row r="243" spans="2:6" ht="13.5" customHeight="1" x14ac:dyDescent="0.2">
      <c r="B243" s="35"/>
      <c r="C243" s="17"/>
      <c r="D243" s="17"/>
      <c r="E243" s="17"/>
      <c r="F243" s="18"/>
    </row>
    <row r="244" spans="2:6" ht="13.5" customHeight="1" x14ac:dyDescent="0.2">
      <c r="B244" s="35"/>
      <c r="C244" s="17"/>
      <c r="D244" s="17"/>
      <c r="E244" s="17"/>
      <c r="F244" s="18"/>
    </row>
    <row r="245" spans="2:6" ht="13.5" customHeight="1" x14ac:dyDescent="0.2">
      <c r="B245" s="35"/>
      <c r="C245" s="19" t="s">
        <v>204</v>
      </c>
      <c r="D245" s="17"/>
      <c r="E245" s="17"/>
      <c r="F245" s="18"/>
    </row>
    <row r="246" spans="2:6" ht="13.5" customHeight="1" x14ac:dyDescent="0.2">
      <c r="B246" s="35"/>
      <c r="C246" s="17"/>
      <c r="D246" s="17"/>
      <c r="E246" s="17"/>
      <c r="F246" s="18"/>
    </row>
    <row r="247" spans="2:6" ht="13.5" customHeight="1" x14ac:dyDescent="0.2">
      <c r="B247" s="35"/>
      <c r="C247" s="19" t="s">
        <v>12</v>
      </c>
      <c r="D247" s="17"/>
      <c r="E247" s="19" t="s">
        <v>3</v>
      </c>
      <c r="F247" s="82"/>
    </row>
    <row r="248" spans="2:6" ht="13.5" customHeight="1" x14ac:dyDescent="0.2">
      <c r="B248" s="38"/>
      <c r="C248" s="20"/>
      <c r="D248" s="20"/>
      <c r="E248" s="20" t="str">
        <f>Fixtures!H28</f>
        <v>N/A</v>
      </c>
      <c r="F248" s="21"/>
    </row>
    <row r="250" spans="2:6" ht="12.6" customHeight="1" x14ac:dyDescent="0.2">
      <c r="B250" s="36"/>
      <c r="C250" s="75" t="e">
        <f>Fixtures!#REF!</f>
        <v>#REF!</v>
      </c>
      <c r="D250" s="75"/>
      <c r="E250" s="76" t="e">
        <f>Fixtures!#REF!</f>
        <v>#REF!</v>
      </c>
      <c r="F250" s="55" t="e">
        <f>Fixtures!#REF!</f>
        <v>#REF!</v>
      </c>
    </row>
    <row r="251" spans="2:6" ht="12.6" customHeight="1" x14ac:dyDescent="0.2">
      <c r="B251" s="65"/>
      <c r="C251" s="83" t="e">
        <f>Fixtures!#REF!</f>
        <v>#REF!</v>
      </c>
      <c r="D251" s="66"/>
      <c r="E251" s="66"/>
      <c r="F251" s="85"/>
    </row>
    <row r="252" spans="2:6" ht="12.6" customHeight="1" x14ac:dyDescent="0.2">
      <c r="B252" s="38"/>
      <c r="C252" s="97" t="s">
        <v>126</v>
      </c>
      <c r="D252" s="20"/>
      <c r="E252" s="20"/>
      <c r="F252" s="87"/>
    </row>
    <row r="253" spans="2:6" ht="12.6" customHeight="1" x14ac:dyDescent="0.2">
      <c r="B253" s="65"/>
      <c r="C253" s="98" t="s">
        <v>10</v>
      </c>
      <c r="D253" s="66"/>
      <c r="E253" s="99" t="s">
        <v>11</v>
      </c>
      <c r="F253" s="85"/>
    </row>
    <row r="254" spans="2:6" ht="12.6" customHeight="1" x14ac:dyDescent="0.2">
      <c r="B254" s="35"/>
      <c r="C254" s="112"/>
      <c r="D254" s="112"/>
      <c r="E254" s="112"/>
      <c r="F254" s="113"/>
    </row>
    <row r="255" spans="2:6" ht="12.6" customHeight="1" x14ac:dyDescent="0.2">
      <c r="B255" s="35"/>
      <c r="C255" s="112"/>
      <c r="D255" s="112"/>
      <c r="E255" s="112"/>
      <c r="F255" s="113"/>
    </row>
    <row r="256" spans="2:6" ht="12.6" customHeight="1" x14ac:dyDescent="0.2">
      <c r="B256" s="35"/>
      <c r="C256" s="112"/>
      <c r="D256" s="112"/>
      <c r="E256" s="112"/>
      <c r="F256" s="113"/>
    </row>
    <row r="257" spans="2:6" ht="12.6" customHeight="1" x14ac:dyDescent="0.2">
      <c r="B257" s="35"/>
      <c r="C257" s="19" t="s">
        <v>204</v>
      </c>
      <c r="D257" s="112"/>
      <c r="E257" s="112"/>
      <c r="F257" s="113"/>
    </row>
    <row r="258" spans="2:6" ht="12.6" customHeight="1" x14ac:dyDescent="0.2">
      <c r="B258" s="35"/>
      <c r="C258" s="112"/>
      <c r="D258" s="112"/>
      <c r="E258" s="112"/>
      <c r="F258" s="113"/>
    </row>
    <row r="259" spans="2:6" ht="12.6" customHeight="1" x14ac:dyDescent="0.2">
      <c r="B259" s="35"/>
      <c r="C259" s="19" t="s">
        <v>12</v>
      </c>
      <c r="D259" s="112"/>
      <c r="E259" s="19" t="s">
        <v>3</v>
      </c>
      <c r="F259" s="82"/>
    </row>
    <row r="260" spans="2:6" ht="12.6" customHeight="1" x14ac:dyDescent="0.2">
      <c r="B260" s="38"/>
      <c r="C260" s="20"/>
      <c r="D260" s="20"/>
      <c r="E260" s="20" t="e">
        <f>Fixtures!#REF!</f>
        <v>#REF!</v>
      </c>
      <c r="F260" s="21"/>
    </row>
  </sheetData>
  <mergeCells count="13">
    <mergeCell ref="C150:F150"/>
    <mergeCell ref="C138:F138"/>
    <mergeCell ref="C126:F126"/>
    <mergeCell ref="C114:F114"/>
    <mergeCell ref="B2:D2"/>
    <mergeCell ref="C78:F78"/>
    <mergeCell ref="C18:F18"/>
    <mergeCell ref="C54:F54"/>
    <mergeCell ref="C66:F66"/>
    <mergeCell ref="C30:F30"/>
    <mergeCell ref="C42:F42"/>
    <mergeCell ref="C90:F90"/>
    <mergeCell ref="C102:F102"/>
  </mergeCells>
  <phoneticPr fontId="9" type="noConversion"/>
  <pageMargins left="0.75" right="0.75" top="1" bottom="1" header="0.5" footer="0.5"/>
  <pageSetup paperSize="9" scale="20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L250"/>
  <sheetViews>
    <sheetView showGridLines="0" showRowColHeaders="0" zoomScaleNormal="100" workbookViewId="0">
      <pane xSplit="17" ySplit="5" topLeftCell="AR39" activePane="bottomRight" state="frozen"/>
      <selection activeCell="A97" sqref="A97:F108"/>
      <selection pane="topRight" activeCell="A97" sqref="A97:F108"/>
      <selection pane="bottomLeft" activeCell="A97" sqref="A97:F108"/>
      <selection pane="bottomRight" activeCell="C2" sqref="A1:XFD1048576"/>
    </sheetView>
  </sheetViews>
  <sheetFormatPr defaultColWidth="9.140625" defaultRowHeight="12.75" x14ac:dyDescent="0.2"/>
  <cols>
    <col min="1" max="1" width="1.85546875" style="119" customWidth="1"/>
    <col min="2" max="2" width="23.5703125" style="119" customWidth="1"/>
    <col min="3" max="3" width="6.5703125" style="119" bestFit="1" customWidth="1"/>
    <col min="4" max="7" width="4.28515625" style="119" customWidth="1"/>
    <col min="8" max="8" width="3.5703125" style="119" customWidth="1"/>
    <col min="9" max="9" width="1.140625" style="119" customWidth="1"/>
    <col min="10" max="10" width="4.42578125" style="119" bestFit="1" customWidth="1"/>
    <col min="11" max="11" width="1.140625" style="119" customWidth="1"/>
    <col min="12" max="12" width="1" style="119" customWidth="1"/>
    <col min="13" max="13" width="6.42578125" style="119" customWidth="1"/>
    <col min="14" max="14" width="1" style="119" customWidth="1"/>
    <col min="15" max="15" width="6.28515625" style="119" hidden="1" customWidth="1"/>
    <col min="16" max="16" width="5.7109375" style="119" hidden="1" customWidth="1"/>
    <col min="17" max="17" width="1" style="119" hidden="1" customWidth="1"/>
    <col min="18" max="18" width="3.7109375" style="119" customWidth="1"/>
    <col min="19" max="19" width="2.42578125" style="119" customWidth="1"/>
    <col min="20" max="20" width="0.42578125" style="223" customWidth="1"/>
    <col min="21" max="21" width="3.5703125" style="119" customWidth="1"/>
    <col min="22" max="22" width="2.42578125" style="119" customWidth="1"/>
    <col min="23" max="23" width="0.42578125" style="223" customWidth="1"/>
    <col min="24" max="24" width="3.5703125" style="119" customWidth="1"/>
    <col min="25" max="25" width="2.42578125" style="119" customWidth="1"/>
    <col min="26" max="26" width="0.42578125" style="223" customWidth="1"/>
    <col min="27" max="27" width="3.5703125" style="119" customWidth="1"/>
    <col min="28" max="28" width="2.42578125" style="119" customWidth="1"/>
    <col min="29" max="29" width="0.42578125" style="223" customWidth="1"/>
    <col min="30" max="30" width="3.5703125" style="119" customWidth="1"/>
    <col min="31" max="31" width="2.42578125" style="119" customWidth="1"/>
    <col min="32" max="32" width="0.42578125" style="223" customWidth="1"/>
    <col min="33" max="33" width="3.5703125" style="119" customWidth="1"/>
    <col min="34" max="34" width="2.42578125" style="119" customWidth="1"/>
    <col min="35" max="35" width="0.42578125" style="223" customWidth="1"/>
    <col min="36" max="36" width="3.5703125" style="119" customWidth="1"/>
    <col min="37" max="37" width="2.42578125" style="119" customWidth="1"/>
    <col min="38" max="38" width="0.42578125" style="223" customWidth="1"/>
    <col min="39" max="39" width="3.5703125" style="119" customWidth="1"/>
    <col min="40" max="40" width="2.42578125" style="119" customWidth="1"/>
    <col min="41" max="41" width="0.42578125" style="223" customWidth="1"/>
    <col min="42" max="42" width="3.5703125" style="119" customWidth="1"/>
    <col min="43" max="43" width="2.42578125" style="119" customWidth="1"/>
    <col min="44" max="44" width="0.42578125" style="223" customWidth="1"/>
    <col min="45" max="45" width="3.5703125" style="119" customWidth="1"/>
    <col min="46" max="46" width="2.42578125" style="119" customWidth="1"/>
    <col min="47" max="47" width="0.42578125" style="223" customWidth="1"/>
    <col min="48" max="48" width="3.5703125" style="119" customWidth="1"/>
    <col min="49" max="49" width="2.42578125" style="119" customWidth="1"/>
    <col min="50" max="50" width="0.42578125" style="223" customWidth="1"/>
    <col min="51" max="51" width="3.5703125" style="119" customWidth="1"/>
    <col min="52" max="52" width="2.42578125" style="119" customWidth="1"/>
    <col min="53" max="53" width="0.42578125" style="223" customWidth="1"/>
    <col min="54" max="54" width="3.5703125" style="119" customWidth="1"/>
    <col min="55" max="55" width="2.42578125" style="119" customWidth="1"/>
    <col min="56" max="56" width="0.42578125" style="223" customWidth="1"/>
    <col min="57" max="57" width="3.5703125" style="119" customWidth="1"/>
    <col min="58" max="58" width="2.42578125" style="119" customWidth="1"/>
    <col min="59" max="59" width="0.42578125" style="223" customWidth="1"/>
    <col min="60" max="60" width="3.5703125" style="119" customWidth="1"/>
    <col min="61" max="61" width="2.42578125" style="119" customWidth="1"/>
    <col min="62" max="62" width="0.42578125" style="223" customWidth="1"/>
    <col min="63" max="63" width="3.5703125" style="119" customWidth="1"/>
    <col min="64" max="64" width="2.42578125" style="119" customWidth="1"/>
    <col min="65" max="65" width="0.42578125" style="223" customWidth="1"/>
    <col min="66" max="66" width="3.5703125" style="119" customWidth="1"/>
    <col min="67" max="67" width="2.42578125" style="119" customWidth="1"/>
    <col min="68" max="68" width="0.42578125" style="223" customWidth="1"/>
    <col min="69" max="69" width="3.5703125" style="119" customWidth="1"/>
    <col min="70" max="70" width="2.42578125" style="119" customWidth="1"/>
    <col min="71" max="71" width="0.42578125" style="223" customWidth="1"/>
    <col min="72" max="72" width="3.5703125" style="119" customWidth="1"/>
    <col min="73" max="73" width="2.42578125" style="119" customWidth="1"/>
    <col min="74" max="74" width="0.42578125" style="223" customWidth="1"/>
    <col min="75" max="75" width="3.5703125" style="119" customWidth="1"/>
    <col min="76" max="76" width="2.42578125" style="119" customWidth="1"/>
    <col min="77" max="77" width="0.42578125" style="223" customWidth="1"/>
    <col min="78" max="78" width="3.5703125" style="119" customWidth="1"/>
    <col min="79" max="79" width="2.42578125" style="119" customWidth="1"/>
    <col min="80" max="80" width="0.42578125" style="223" customWidth="1"/>
    <col min="81" max="81" width="3.5703125" style="119" customWidth="1"/>
    <col min="82" max="82" width="2.42578125" style="119" customWidth="1"/>
    <col min="83" max="83" width="0.42578125" style="223" customWidth="1"/>
    <col min="84" max="84" width="3.5703125" style="119" customWidth="1"/>
    <col min="85" max="85" width="2.42578125" style="119" customWidth="1"/>
    <col min="86" max="86" width="0.42578125" style="223" customWidth="1"/>
    <col min="87" max="87" width="3.5703125" style="119" customWidth="1"/>
    <col min="88" max="88" width="2.42578125" style="119" customWidth="1"/>
    <col min="89" max="89" width="0.42578125" style="223" customWidth="1"/>
    <col min="90" max="90" width="3.5703125" style="119" customWidth="1"/>
    <col min="91" max="91" width="2.42578125" style="119" customWidth="1"/>
    <col min="92" max="92" width="0.42578125" style="223" customWidth="1"/>
    <col min="93" max="93" width="3.5703125" style="119" customWidth="1"/>
    <col min="94" max="94" width="2.42578125" style="119" customWidth="1"/>
    <col min="95" max="95" width="4.28515625" style="119" hidden="1" customWidth="1"/>
    <col min="96" max="96" width="0.42578125" style="119" hidden="1" customWidth="1"/>
    <col min="97" max="100" width="4.28515625" style="119" hidden="1" customWidth="1"/>
    <col min="101" max="101" width="3.28515625" style="119" hidden="1" customWidth="1"/>
    <col min="102" max="102" width="1" style="119" hidden="1" customWidth="1"/>
    <col min="103" max="103" width="5.28515625" style="119" hidden="1" customWidth="1"/>
    <col min="104" max="104" width="1" style="119" hidden="1" customWidth="1"/>
    <col min="105" max="105" width="6.42578125" style="119" hidden="1" customWidth="1"/>
    <col min="106" max="133" width="9.140625" style="119"/>
    <col min="134" max="16384" width="9.140625" style="125"/>
  </cols>
  <sheetData>
    <row r="1" spans="2:224" ht="13.5" customHeight="1" x14ac:dyDescent="0.2"/>
    <row r="2" spans="2:224" s="126" customFormat="1" ht="60" customHeight="1" x14ac:dyDescent="0.25">
      <c r="B2" s="119"/>
      <c r="C2" s="120"/>
      <c r="D2" s="120"/>
      <c r="E2" s="121"/>
      <c r="F2" s="121"/>
      <c r="G2" s="121"/>
      <c r="H2" s="119"/>
      <c r="I2" s="119"/>
      <c r="J2" s="121"/>
      <c r="K2" s="121"/>
      <c r="L2" s="121"/>
      <c r="M2" s="121"/>
      <c r="N2" s="121"/>
      <c r="P2" s="224"/>
      <c r="Q2" s="121"/>
      <c r="R2" s="426" t="str">
        <f>Fixtures!C3</f>
        <v>Great Missenden</v>
      </c>
      <c r="S2" s="427"/>
      <c r="T2" s="225"/>
      <c r="U2" s="426" t="str">
        <f>Fixtures!C4</f>
        <v>Ham And Petersham</v>
      </c>
      <c r="V2" s="427"/>
      <c r="W2" s="225"/>
      <c r="X2" s="426" t="str">
        <f>Fixtures!C5</f>
        <v>Barnes</v>
      </c>
      <c r="Y2" s="427"/>
      <c r="Z2" s="225"/>
      <c r="AA2" s="426" t="str">
        <f>Fixtures!C6</f>
        <v>Holtwhites Trinibis</v>
      </c>
      <c r="AB2" s="427"/>
      <c r="AC2" s="225"/>
      <c r="AD2" s="426" t="str">
        <f>Fixtures!C7</f>
        <v>Alexandra Park</v>
      </c>
      <c r="AE2" s="427"/>
      <c r="AF2" s="225"/>
      <c r="AG2" s="426" t="str">
        <f>Fixtures!C8</f>
        <v>Kew</v>
      </c>
      <c r="AH2" s="427"/>
      <c r="AI2" s="225"/>
      <c r="AJ2" s="426" t="str">
        <f>Fixtures!C9</f>
        <v>Valley End</v>
      </c>
      <c r="AK2" s="427"/>
      <c r="AL2" s="225"/>
      <c r="AM2" s="426" t="str">
        <f>Fixtures!C10</f>
        <v>Cricketers (Richmond)</v>
      </c>
      <c r="AN2" s="427"/>
      <c r="AO2" s="225"/>
      <c r="AP2" s="426" t="str">
        <f>Fixtures!C11</f>
        <v>Chingford</v>
      </c>
      <c r="AQ2" s="427"/>
      <c r="AR2" s="225"/>
      <c r="AS2" s="426" t="str">
        <f>Fixtures!C12</f>
        <v>Putney</v>
      </c>
      <c r="AT2" s="427"/>
      <c r="AU2" s="225"/>
      <c r="AV2" s="426" t="str">
        <f>Fixtures!C13</f>
        <v>Shepperton</v>
      </c>
      <c r="AW2" s="427"/>
      <c r="AX2" s="225"/>
      <c r="AY2" s="426" t="str">
        <f>Fixtures!C14</f>
        <v>Royal Household</v>
      </c>
      <c r="AZ2" s="427"/>
      <c r="BA2" s="225"/>
      <c r="BB2" s="426" t="str">
        <f>Fixtures!C15</f>
        <v>Cowdrey</v>
      </c>
      <c r="BC2" s="427"/>
      <c r="BD2" s="225"/>
      <c r="BE2" s="426" t="str">
        <f>Fixtures!C16</f>
        <v>Highgate</v>
      </c>
      <c r="BF2" s="427"/>
      <c r="BG2" s="225"/>
      <c r="BH2" s="426" t="str">
        <f>Fixtures!C17</f>
        <v>Kempton</v>
      </c>
      <c r="BI2" s="427"/>
      <c r="BJ2" s="225"/>
      <c r="BK2" s="426" t="str">
        <f>Fixtures!C18</f>
        <v>Oxford Downs</v>
      </c>
      <c r="BL2" s="427"/>
      <c r="BM2" s="225"/>
      <c r="BN2" s="426" t="str">
        <f>Fixtures!C19</f>
        <v>Agricola</v>
      </c>
      <c r="BO2" s="427"/>
      <c r="BP2" s="225"/>
      <c r="BQ2" s="426" t="str">
        <f>Fixtures!C20</f>
        <v>Little Missenden</v>
      </c>
      <c r="BR2" s="427"/>
      <c r="BS2" s="225"/>
      <c r="BT2" s="426" t="str">
        <f>Fixtures!C21</f>
        <v>Nevill Holt</v>
      </c>
      <c r="BU2" s="427"/>
      <c r="BV2" s="225"/>
      <c r="BW2" s="426" t="str">
        <f>Fixtures!C22</f>
        <v>Post Modernists</v>
      </c>
      <c r="BX2" s="427"/>
      <c r="BY2" s="225"/>
      <c r="BZ2" s="426" t="str">
        <f>Fixtures!C23</f>
        <v>Wembley</v>
      </c>
      <c r="CA2" s="427"/>
      <c r="CB2" s="225"/>
      <c r="CC2" s="426" t="str">
        <f>Fixtures!C24</f>
        <v>Binfield</v>
      </c>
      <c r="CD2" s="427"/>
      <c r="CE2" s="225"/>
      <c r="CF2" s="426" t="str">
        <f>Fixtures!C25</f>
        <v>Brentham</v>
      </c>
      <c r="CG2" s="427"/>
      <c r="CH2" s="225"/>
      <c r="CI2" s="426" t="str">
        <f>Fixtures!C26</f>
        <v>Southgate Adelaide</v>
      </c>
      <c r="CJ2" s="427"/>
      <c r="CK2" s="225"/>
      <c r="CL2" s="426" t="str">
        <f>Fixtures!C27</f>
        <v>Ickenham</v>
      </c>
      <c r="CM2" s="427"/>
      <c r="CN2" s="225"/>
      <c r="CO2" s="426" t="str">
        <f>Fixtures!C28</f>
        <v>Egham</v>
      </c>
      <c r="CP2" s="427"/>
      <c r="CQ2" s="403"/>
      <c r="CR2" s="403"/>
      <c r="CS2" s="404"/>
      <c r="CT2" s="404"/>
      <c r="DB2" s="119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</row>
    <row r="3" spans="2:224" s="126" customFormat="1" ht="13.5" customHeight="1" x14ac:dyDescent="0.2">
      <c r="B3" s="119"/>
      <c r="C3" s="120"/>
      <c r="D3" s="120"/>
      <c r="E3" s="121"/>
      <c r="F3" s="121"/>
      <c r="G3" s="121"/>
      <c r="H3" s="119"/>
      <c r="I3" s="119"/>
      <c r="J3" s="121"/>
      <c r="K3" s="121"/>
      <c r="L3" s="121"/>
      <c r="M3" s="179" t="s">
        <v>13</v>
      </c>
      <c r="N3" s="121"/>
      <c r="O3" s="167" t="s">
        <v>153</v>
      </c>
      <c r="P3" s="438" t="s">
        <v>154</v>
      </c>
      <c r="Q3" s="121"/>
      <c r="R3" s="428"/>
      <c r="S3" s="429"/>
      <c r="T3" s="226"/>
      <c r="U3" s="428"/>
      <c r="V3" s="429"/>
      <c r="W3" s="226"/>
      <c r="X3" s="428"/>
      <c r="Y3" s="429"/>
      <c r="Z3" s="226"/>
      <c r="AA3" s="428"/>
      <c r="AB3" s="429"/>
      <c r="AC3" s="226"/>
      <c r="AD3" s="428"/>
      <c r="AE3" s="429"/>
      <c r="AF3" s="226"/>
      <c r="AG3" s="428"/>
      <c r="AH3" s="429"/>
      <c r="AI3" s="226"/>
      <c r="AJ3" s="428"/>
      <c r="AK3" s="429"/>
      <c r="AL3" s="226"/>
      <c r="AM3" s="428"/>
      <c r="AN3" s="429"/>
      <c r="AO3" s="226"/>
      <c r="AP3" s="428"/>
      <c r="AQ3" s="429"/>
      <c r="AR3" s="226"/>
      <c r="AS3" s="428"/>
      <c r="AT3" s="429"/>
      <c r="AU3" s="226"/>
      <c r="AV3" s="428"/>
      <c r="AW3" s="429"/>
      <c r="AX3" s="226"/>
      <c r="AY3" s="428"/>
      <c r="AZ3" s="429"/>
      <c r="BA3" s="226"/>
      <c r="BB3" s="428"/>
      <c r="BC3" s="429"/>
      <c r="BD3" s="226"/>
      <c r="BE3" s="428"/>
      <c r="BF3" s="429"/>
      <c r="BG3" s="226"/>
      <c r="BH3" s="428"/>
      <c r="BI3" s="429"/>
      <c r="BJ3" s="226"/>
      <c r="BK3" s="428"/>
      <c r="BL3" s="429"/>
      <c r="BM3" s="226"/>
      <c r="BN3" s="428"/>
      <c r="BO3" s="429"/>
      <c r="BP3" s="226"/>
      <c r="BQ3" s="428"/>
      <c r="BR3" s="429"/>
      <c r="BS3" s="226"/>
      <c r="BT3" s="428"/>
      <c r="BU3" s="429"/>
      <c r="BV3" s="226"/>
      <c r="BW3" s="428"/>
      <c r="BX3" s="429"/>
      <c r="BY3" s="226"/>
      <c r="BZ3" s="428"/>
      <c r="CA3" s="429"/>
      <c r="CB3" s="226"/>
      <c r="CC3" s="428"/>
      <c r="CD3" s="429"/>
      <c r="CE3" s="226"/>
      <c r="CF3" s="428"/>
      <c r="CG3" s="429"/>
      <c r="CH3" s="226"/>
      <c r="CI3" s="428"/>
      <c r="CJ3" s="429"/>
      <c r="CK3" s="226"/>
      <c r="CL3" s="428"/>
      <c r="CM3" s="429"/>
      <c r="CN3" s="226"/>
      <c r="CO3" s="428"/>
      <c r="CP3" s="429"/>
      <c r="CQ3" s="119"/>
      <c r="CR3" s="119"/>
      <c r="CS3" s="119"/>
      <c r="CT3" s="119"/>
      <c r="CU3" s="119"/>
      <c r="CV3" s="119"/>
      <c r="CW3" s="119"/>
      <c r="CX3" s="119"/>
      <c r="CY3" s="119"/>
      <c r="DB3" s="119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</row>
    <row r="4" spans="2:224" s="126" customFormat="1" ht="13.5" customHeight="1" x14ac:dyDescent="0.2">
      <c r="B4" s="119"/>
      <c r="C4" s="120"/>
      <c r="D4" s="120"/>
      <c r="E4" s="121"/>
      <c r="F4" s="121"/>
      <c r="G4" s="121"/>
      <c r="H4" s="119"/>
      <c r="I4" s="119"/>
      <c r="J4" s="121"/>
      <c r="K4" s="121"/>
      <c r="L4" s="121"/>
      <c r="M4" s="219" t="s">
        <v>24</v>
      </c>
      <c r="N4" s="118"/>
      <c r="O4" s="220" t="s">
        <v>10</v>
      </c>
      <c r="P4" s="439"/>
      <c r="Q4" s="121"/>
      <c r="R4" s="428"/>
      <c r="S4" s="429"/>
      <c r="T4" s="226"/>
      <c r="U4" s="428"/>
      <c r="V4" s="429"/>
      <c r="W4" s="226"/>
      <c r="X4" s="428"/>
      <c r="Y4" s="429"/>
      <c r="Z4" s="226"/>
      <c r="AA4" s="428"/>
      <c r="AB4" s="429"/>
      <c r="AC4" s="226"/>
      <c r="AD4" s="428"/>
      <c r="AE4" s="429"/>
      <c r="AF4" s="226"/>
      <c r="AG4" s="428"/>
      <c r="AH4" s="429"/>
      <c r="AI4" s="226"/>
      <c r="AJ4" s="428"/>
      <c r="AK4" s="429"/>
      <c r="AL4" s="226"/>
      <c r="AM4" s="428"/>
      <c r="AN4" s="429"/>
      <c r="AO4" s="226"/>
      <c r="AP4" s="428"/>
      <c r="AQ4" s="429"/>
      <c r="AR4" s="226"/>
      <c r="AS4" s="428"/>
      <c r="AT4" s="429"/>
      <c r="AU4" s="226"/>
      <c r="AV4" s="428"/>
      <c r="AW4" s="429"/>
      <c r="AX4" s="226"/>
      <c r="AY4" s="428"/>
      <c r="AZ4" s="429"/>
      <c r="BA4" s="226"/>
      <c r="BB4" s="428"/>
      <c r="BC4" s="429"/>
      <c r="BD4" s="226"/>
      <c r="BE4" s="428"/>
      <c r="BF4" s="429"/>
      <c r="BG4" s="226"/>
      <c r="BH4" s="428"/>
      <c r="BI4" s="429"/>
      <c r="BJ4" s="226"/>
      <c r="BK4" s="428"/>
      <c r="BL4" s="429"/>
      <c r="BM4" s="226"/>
      <c r="BN4" s="428"/>
      <c r="BO4" s="429"/>
      <c r="BP4" s="226"/>
      <c r="BQ4" s="428"/>
      <c r="BR4" s="429"/>
      <c r="BS4" s="226"/>
      <c r="BT4" s="428"/>
      <c r="BU4" s="429"/>
      <c r="BV4" s="226"/>
      <c r="BW4" s="428"/>
      <c r="BX4" s="429"/>
      <c r="BY4" s="226"/>
      <c r="BZ4" s="428"/>
      <c r="CA4" s="429"/>
      <c r="CB4" s="226"/>
      <c r="CC4" s="428"/>
      <c r="CD4" s="429"/>
      <c r="CE4" s="226"/>
      <c r="CF4" s="428"/>
      <c r="CG4" s="429"/>
      <c r="CH4" s="226"/>
      <c r="CI4" s="428"/>
      <c r="CJ4" s="429"/>
      <c r="CK4" s="226"/>
      <c r="CL4" s="428"/>
      <c r="CM4" s="429"/>
      <c r="CN4" s="226"/>
      <c r="CO4" s="428"/>
      <c r="CP4" s="429"/>
      <c r="CQ4" s="119"/>
      <c r="CR4" s="119"/>
      <c r="CS4" s="405" t="s">
        <v>14</v>
      </c>
      <c r="CT4" s="373"/>
      <c r="CU4" s="373"/>
      <c r="CV4" s="373"/>
      <c r="CW4" s="373"/>
      <c r="CX4" s="373"/>
      <c r="CY4" s="374"/>
      <c r="CZ4" s="126" t="s">
        <v>15</v>
      </c>
      <c r="DA4" s="168" t="s">
        <v>16</v>
      </c>
      <c r="DB4" s="229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</row>
    <row r="5" spans="2:224" s="126" customFormat="1" ht="13.5" customHeight="1" x14ac:dyDescent="0.2">
      <c r="B5" s="181" t="s">
        <v>17</v>
      </c>
      <c r="C5" s="190"/>
      <c r="D5" s="189" t="s">
        <v>18</v>
      </c>
      <c r="E5" s="187" t="s">
        <v>19</v>
      </c>
      <c r="F5" s="187" t="s">
        <v>20</v>
      </c>
      <c r="G5" s="187" t="s">
        <v>21</v>
      </c>
      <c r="H5" s="191" t="s">
        <v>22</v>
      </c>
      <c r="I5" s="192"/>
      <c r="J5" s="191" t="s">
        <v>23</v>
      </c>
      <c r="K5" s="192"/>
      <c r="L5" s="121"/>
      <c r="M5" s="180" t="s">
        <v>98</v>
      </c>
      <c r="N5" s="118"/>
      <c r="O5" s="221" t="s">
        <v>23</v>
      </c>
      <c r="P5" s="180" t="s">
        <v>98</v>
      </c>
      <c r="Q5" s="121"/>
      <c r="R5" s="430"/>
      <c r="S5" s="431"/>
      <c r="T5" s="236"/>
      <c r="U5" s="430"/>
      <c r="V5" s="431"/>
      <c r="W5" s="236"/>
      <c r="X5" s="430"/>
      <c r="Y5" s="431"/>
      <c r="Z5" s="236"/>
      <c r="AA5" s="430"/>
      <c r="AB5" s="431"/>
      <c r="AC5" s="236"/>
      <c r="AD5" s="430"/>
      <c r="AE5" s="431"/>
      <c r="AF5" s="236"/>
      <c r="AG5" s="430"/>
      <c r="AH5" s="431"/>
      <c r="AI5" s="236"/>
      <c r="AJ5" s="430"/>
      <c r="AK5" s="431"/>
      <c r="AL5" s="236"/>
      <c r="AM5" s="430"/>
      <c r="AN5" s="431"/>
      <c r="AO5" s="236"/>
      <c r="AP5" s="430"/>
      <c r="AQ5" s="431"/>
      <c r="AR5" s="236"/>
      <c r="AS5" s="430"/>
      <c r="AT5" s="431"/>
      <c r="AU5" s="236"/>
      <c r="AV5" s="430"/>
      <c r="AW5" s="431"/>
      <c r="AX5" s="236"/>
      <c r="AY5" s="430"/>
      <c r="AZ5" s="431"/>
      <c r="BA5" s="236"/>
      <c r="BB5" s="430"/>
      <c r="BC5" s="431"/>
      <c r="BD5" s="236"/>
      <c r="BE5" s="430"/>
      <c r="BF5" s="431"/>
      <c r="BG5" s="236"/>
      <c r="BH5" s="430"/>
      <c r="BI5" s="431"/>
      <c r="BJ5" s="236"/>
      <c r="BK5" s="430"/>
      <c r="BL5" s="431"/>
      <c r="BM5" s="236"/>
      <c r="BN5" s="430"/>
      <c r="BO5" s="431"/>
      <c r="BP5" s="236"/>
      <c r="BQ5" s="430"/>
      <c r="BR5" s="431"/>
      <c r="BS5" s="236"/>
      <c r="BT5" s="430"/>
      <c r="BU5" s="431"/>
      <c r="BV5" s="236"/>
      <c r="BW5" s="430"/>
      <c r="BX5" s="431"/>
      <c r="BY5" s="236"/>
      <c r="BZ5" s="430"/>
      <c r="CA5" s="431"/>
      <c r="CB5" s="236"/>
      <c r="CC5" s="430"/>
      <c r="CD5" s="431"/>
      <c r="CE5" s="236"/>
      <c r="CF5" s="430"/>
      <c r="CG5" s="431"/>
      <c r="CH5" s="236"/>
      <c r="CI5" s="430"/>
      <c r="CJ5" s="431"/>
      <c r="CK5" s="236"/>
      <c r="CL5" s="430"/>
      <c r="CM5" s="431"/>
      <c r="CN5" s="236"/>
      <c r="CO5" s="430"/>
      <c r="CP5" s="431"/>
      <c r="CQ5" s="119"/>
      <c r="CR5" s="119"/>
      <c r="CS5" s="187" t="s">
        <v>18</v>
      </c>
      <c r="CT5" s="187" t="s">
        <v>19</v>
      </c>
      <c r="CU5" s="187" t="s">
        <v>20</v>
      </c>
      <c r="CV5" s="187" t="s">
        <v>21</v>
      </c>
      <c r="CW5" s="191" t="s">
        <v>22</v>
      </c>
      <c r="CX5" s="192"/>
      <c r="CY5" s="187" t="s">
        <v>23</v>
      </c>
      <c r="CZ5" s="126" t="s">
        <v>15</v>
      </c>
      <c r="DA5" s="169" t="s">
        <v>25</v>
      </c>
      <c r="DB5" s="229"/>
      <c r="ES5" s="125"/>
      <c r="ET5" s="125"/>
      <c r="EU5" s="125"/>
      <c r="EV5" s="125"/>
      <c r="EW5" s="125"/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  <c r="FL5" s="125"/>
      <c r="FM5" s="125"/>
      <c r="FN5" s="125"/>
      <c r="FO5" s="125"/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  <c r="GS5" s="125"/>
      <c r="GT5" s="125"/>
      <c r="GU5" s="125"/>
      <c r="GV5" s="125"/>
      <c r="GW5" s="125"/>
      <c r="GX5" s="125"/>
      <c r="GY5" s="125"/>
      <c r="GZ5" s="125"/>
      <c r="HA5" s="125"/>
      <c r="HB5" s="125"/>
      <c r="HC5" s="125"/>
      <c r="HD5" s="125"/>
      <c r="HE5" s="125"/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</row>
    <row r="6" spans="2:224" ht="13.5" customHeight="1" x14ac:dyDescent="0.2">
      <c r="B6" s="158" t="s">
        <v>149</v>
      </c>
      <c r="C6" s="159" t="s">
        <v>169</v>
      </c>
      <c r="D6" s="171">
        <f t="shared" ref="D6:D16" si="0">COUNTA(R6,U6,X6,AA6,AD6,AG6,AJ6,AM6,AP6,AS6,AV6,AY6,BB6,BE6,BH6,BK6,BN6,BQ6,BT6,BW6,CC6,CF6,CI6,BZ6,CL6,CO6)</f>
        <v>17</v>
      </c>
      <c r="E6" s="171">
        <f t="shared" ref="E6:E11" si="1">IF(COUNT(R6,U6,X6,AA6,AD6,AG6,AJ6,AM6,AP6,AS6,AV6,AY6,BB6,BE6,BH6,BK6,BN6,BQ6,BT6,BW6,BZ6,CC6,CF6,CI6,CL6,CO6)=0,"-",COUNT(R6,U6,X6,AA6,AD6,AG6,AJ6,AM6,AP6,AS6,AV6,AY6,BB6,BE6,BH6,BK6,BN6,BQ6,BT6,BW6,BZ6,CC6,CF6,CI6,CL6,CO6))</f>
        <v>13</v>
      </c>
      <c r="F6" s="171">
        <f t="shared" ref="F6:F16" si="2">IF(E6="-","-",COUNTA(S6,V6,Y6,AB6,AE6,AH6,AK6,AN6,CA6,AQ6,AT6,AW6,AZ6,BC6,BF6,BI6,BL6,BO6,BR6,BU6,BX6,CD6,CG6,CJ6,CM6,CP6))</f>
        <v>6</v>
      </c>
      <c r="G6" s="171">
        <f t="shared" ref="G6:G16" si="3">IF(E6="-","-",SUM(R6:CP6))</f>
        <v>501</v>
      </c>
      <c r="H6" s="172">
        <f t="shared" ref="H6:H16" si="4">IF(E6="-","-",MAX(R6:CP6))</f>
        <v>72</v>
      </c>
      <c r="I6" s="171"/>
      <c r="J6" s="173">
        <f t="shared" ref="J6:J16" si="5">IF(E6="-","-",IF(E6-F6=0,G6,G6/(E6-F6)))</f>
        <v>71.571428571428569</v>
      </c>
      <c r="K6" s="171" t="str">
        <f t="shared" ref="K6:K16" si="6">IF(E6=0,"",IF(E6-F6=0,"*",""))</f>
        <v/>
      </c>
      <c r="L6" s="121"/>
      <c r="M6" s="178">
        <f t="shared" ref="M6:M16" si="7">IF(E6="-", 0,G6-((E6-F6)*7))</f>
        <v>452</v>
      </c>
      <c r="O6" s="272"/>
      <c r="P6" s="177"/>
      <c r="Q6" s="121"/>
      <c r="R6" s="276"/>
      <c r="S6" s="277"/>
      <c r="T6" s="247"/>
      <c r="U6" s="276">
        <v>2</v>
      </c>
      <c r="V6" s="277"/>
      <c r="W6" s="247"/>
      <c r="X6" s="276"/>
      <c r="Y6" s="277"/>
      <c r="Z6" s="247"/>
      <c r="AA6" s="276" t="s">
        <v>304</v>
      </c>
      <c r="AB6" s="277"/>
      <c r="AC6" s="247"/>
      <c r="AD6" s="276">
        <v>22</v>
      </c>
      <c r="AE6" s="277"/>
      <c r="AF6" s="247"/>
      <c r="AG6" s="276">
        <v>22</v>
      </c>
      <c r="AH6" s="277" t="s">
        <v>105</v>
      </c>
      <c r="AI6" s="247"/>
      <c r="AJ6" s="276">
        <v>54</v>
      </c>
      <c r="AK6" s="277" t="s">
        <v>105</v>
      </c>
      <c r="AL6" s="247"/>
      <c r="AM6" s="276">
        <v>56</v>
      </c>
      <c r="AN6" s="277"/>
      <c r="AO6" s="247"/>
      <c r="AP6" s="276"/>
      <c r="AQ6" s="277"/>
      <c r="AR6" s="247"/>
      <c r="AS6" s="276">
        <v>53</v>
      </c>
      <c r="AT6" s="277"/>
      <c r="AU6" s="247"/>
      <c r="AV6" s="276">
        <v>48</v>
      </c>
      <c r="AW6" s="277"/>
      <c r="AX6" s="247"/>
      <c r="AY6" s="276"/>
      <c r="AZ6" s="277"/>
      <c r="BA6" s="247"/>
      <c r="BB6" s="276"/>
      <c r="BC6" s="277"/>
      <c r="BD6" s="247"/>
      <c r="BE6" s="276"/>
      <c r="BF6" s="277"/>
      <c r="BG6" s="247"/>
      <c r="BH6" s="276">
        <v>42</v>
      </c>
      <c r="BI6" s="277" t="s">
        <v>105</v>
      </c>
      <c r="BJ6" s="247"/>
      <c r="BK6" s="276">
        <v>22</v>
      </c>
      <c r="BL6" s="277"/>
      <c r="BM6" s="247"/>
      <c r="BN6" s="276">
        <v>0</v>
      </c>
      <c r="BO6" s="277"/>
      <c r="BP6" s="247"/>
      <c r="BQ6" s="276" t="s">
        <v>304</v>
      </c>
      <c r="BR6" s="277"/>
      <c r="BS6" s="247"/>
      <c r="BT6" s="276">
        <v>60</v>
      </c>
      <c r="BU6" s="277" t="s">
        <v>105</v>
      </c>
      <c r="BV6" s="247"/>
      <c r="BW6" s="276">
        <v>48</v>
      </c>
      <c r="BX6" s="277" t="s">
        <v>105</v>
      </c>
      <c r="BY6" s="247"/>
      <c r="BZ6" s="276" t="s">
        <v>304</v>
      </c>
      <c r="CA6" s="277"/>
      <c r="CB6" s="247"/>
      <c r="CC6" s="276">
        <v>72</v>
      </c>
      <c r="CD6" s="277" t="s">
        <v>105</v>
      </c>
      <c r="CE6" s="247"/>
      <c r="CF6" s="276"/>
      <c r="CG6" s="277"/>
      <c r="CH6" s="247"/>
      <c r="CI6" s="276"/>
      <c r="CJ6" s="277"/>
      <c r="CK6" s="247"/>
      <c r="CL6" s="276" t="s">
        <v>304</v>
      </c>
      <c r="CM6" s="277"/>
      <c r="CN6" s="247"/>
      <c r="CO6" s="276"/>
      <c r="CP6" s="277"/>
      <c r="CS6" s="273">
        <v>14</v>
      </c>
      <c r="CT6" s="273">
        <v>11</v>
      </c>
      <c r="CU6" s="273">
        <v>1</v>
      </c>
      <c r="CV6" s="273">
        <v>343</v>
      </c>
      <c r="CW6" s="172">
        <v>66</v>
      </c>
      <c r="CX6" s="171" t="s">
        <v>105</v>
      </c>
      <c r="CY6" s="274">
        <f>IF(CT6="-","-",IF(CT6-CU6=0,CV6,CV6/(CT6-CU6)))</f>
        <v>34.299999999999997</v>
      </c>
      <c r="DA6" s="275"/>
      <c r="ED6" s="119"/>
      <c r="EE6" s="119"/>
      <c r="EF6" s="119"/>
      <c r="EG6" s="119"/>
      <c r="EH6" s="119"/>
      <c r="EI6" s="119"/>
      <c r="EJ6" s="119"/>
      <c r="EK6" s="119"/>
      <c r="EL6" s="119"/>
      <c r="EM6" s="119"/>
      <c r="EN6" s="119"/>
      <c r="EO6" s="119"/>
      <c r="EP6" s="119"/>
      <c r="EQ6" s="119"/>
      <c r="ER6" s="119"/>
    </row>
    <row r="7" spans="2:224" x14ac:dyDescent="0.2">
      <c r="B7" s="158" t="s">
        <v>26</v>
      </c>
      <c r="C7" s="159" t="s">
        <v>171</v>
      </c>
      <c r="D7" s="171">
        <f t="shared" si="0"/>
        <v>23</v>
      </c>
      <c r="E7" s="171">
        <f t="shared" si="1"/>
        <v>23</v>
      </c>
      <c r="F7" s="171">
        <f t="shared" si="2"/>
        <v>4</v>
      </c>
      <c r="G7" s="171">
        <f t="shared" si="3"/>
        <v>779</v>
      </c>
      <c r="H7" s="172">
        <f t="shared" si="4"/>
        <v>76</v>
      </c>
      <c r="I7" s="171"/>
      <c r="J7" s="173">
        <f t="shared" si="5"/>
        <v>41</v>
      </c>
      <c r="K7" s="171" t="str">
        <f t="shared" si="6"/>
        <v/>
      </c>
      <c r="L7" s="121"/>
      <c r="M7" s="178">
        <f t="shared" si="7"/>
        <v>646</v>
      </c>
      <c r="O7" s="272"/>
      <c r="P7" s="177"/>
      <c r="Q7" s="121"/>
      <c r="R7" s="276"/>
      <c r="S7" s="277"/>
      <c r="T7" s="245"/>
      <c r="U7" s="276">
        <v>45</v>
      </c>
      <c r="V7" s="277"/>
      <c r="W7" s="245"/>
      <c r="X7" s="276">
        <v>23</v>
      </c>
      <c r="Y7" s="277"/>
      <c r="Z7" s="245"/>
      <c r="AA7" s="276">
        <v>36</v>
      </c>
      <c r="AB7" s="277" t="s">
        <v>105</v>
      </c>
      <c r="AC7" s="245"/>
      <c r="AD7" s="276">
        <v>23</v>
      </c>
      <c r="AE7" s="277"/>
      <c r="AF7" s="245"/>
      <c r="AG7" s="276">
        <v>47</v>
      </c>
      <c r="AH7" s="277"/>
      <c r="AI7" s="245"/>
      <c r="AJ7" s="276">
        <v>76</v>
      </c>
      <c r="AK7" s="277"/>
      <c r="AL7" s="245"/>
      <c r="AM7" s="276">
        <v>5</v>
      </c>
      <c r="AN7" s="277"/>
      <c r="AO7" s="245"/>
      <c r="AP7" s="276">
        <v>19</v>
      </c>
      <c r="AQ7" s="277"/>
      <c r="AR7" s="245"/>
      <c r="AS7" s="276">
        <v>8</v>
      </c>
      <c r="AT7" s="277"/>
      <c r="AU7" s="245"/>
      <c r="AV7" s="276">
        <v>65</v>
      </c>
      <c r="AW7" s="277"/>
      <c r="AX7" s="245"/>
      <c r="AY7" s="276">
        <v>6</v>
      </c>
      <c r="AZ7" s="277"/>
      <c r="BA7" s="245"/>
      <c r="BB7" s="276">
        <v>8</v>
      </c>
      <c r="BC7" s="277"/>
      <c r="BD7" s="245"/>
      <c r="BE7" s="276"/>
      <c r="BF7" s="277"/>
      <c r="BG7" s="245"/>
      <c r="BH7" s="276">
        <v>19</v>
      </c>
      <c r="BI7" s="277"/>
      <c r="BJ7" s="245"/>
      <c r="BK7" s="276">
        <v>41</v>
      </c>
      <c r="BL7" s="277" t="s">
        <v>105</v>
      </c>
      <c r="BM7" s="245"/>
      <c r="BN7" s="276">
        <v>29</v>
      </c>
      <c r="BO7" s="277"/>
      <c r="BP7" s="245"/>
      <c r="BQ7" s="276">
        <v>46</v>
      </c>
      <c r="BR7" s="277" t="s">
        <v>105</v>
      </c>
      <c r="BS7" s="245"/>
      <c r="BT7" s="276">
        <v>6</v>
      </c>
      <c r="BU7" s="277"/>
      <c r="BV7" s="245"/>
      <c r="BW7" s="276">
        <v>18</v>
      </c>
      <c r="BX7" s="277"/>
      <c r="BY7" s="245"/>
      <c r="BZ7" s="276">
        <v>69</v>
      </c>
      <c r="CA7" s="277" t="s">
        <v>105</v>
      </c>
      <c r="CB7" s="245"/>
      <c r="CC7" s="276">
        <v>63</v>
      </c>
      <c r="CD7" s="277"/>
      <c r="CE7" s="245"/>
      <c r="CF7" s="276">
        <v>29</v>
      </c>
      <c r="CG7" s="277"/>
      <c r="CH7" s="245"/>
      <c r="CI7" s="276">
        <v>72</v>
      </c>
      <c r="CJ7" s="277"/>
      <c r="CK7" s="245"/>
      <c r="CL7" s="276">
        <v>26</v>
      </c>
      <c r="CM7" s="277"/>
      <c r="CN7" s="245"/>
      <c r="CO7" s="276"/>
      <c r="CP7" s="277"/>
      <c r="CS7" s="273">
        <v>145</v>
      </c>
      <c r="CT7" s="273">
        <v>142</v>
      </c>
      <c r="CU7" s="273">
        <v>26</v>
      </c>
      <c r="CV7" s="273">
        <v>6507</v>
      </c>
      <c r="CW7" s="172">
        <v>144</v>
      </c>
      <c r="CX7" s="171" t="s">
        <v>105</v>
      </c>
      <c r="CY7" s="274">
        <f>IF(CT7="-","-",IF(CT7-CU7=0,CV7,CV7/(CT7-CU7)))</f>
        <v>56.094827586206897</v>
      </c>
      <c r="DA7" s="177"/>
      <c r="DB7" s="154"/>
      <c r="ED7" s="119"/>
      <c r="EE7" s="119"/>
      <c r="EF7" s="119"/>
      <c r="EG7" s="119"/>
      <c r="EH7" s="119"/>
      <c r="EI7" s="119"/>
      <c r="EJ7" s="119"/>
      <c r="EK7" s="119"/>
      <c r="EL7" s="119"/>
      <c r="EM7" s="119"/>
      <c r="EN7" s="119"/>
      <c r="EO7" s="119"/>
      <c r="EP7" s="119"/>
      <c r="EQ7" s="119"/>
      <c r="ER7" s="119"/>
    </row>
    <row r="8" spans="2:224" ht="13.5" customHeight="1" x14ac:dyDescent="0.2">
      <c r="B8" s="158" t="s">
        <v>205</v>
      </c>
      <c r="C8" s="159" t="s">
        <v>193</v>
      </c>
      <c r="D8" s="171">
        <f t="shared" si="0"/>
        <v>14</v>
      </c>
      <c r="E8" s="171">
        <f t="shared" si="1"/>
        <v>14</v>
      </c>
      <c r="F8" s="171">
        <f t="shared" si="2"/>
        <v>2</v>
      </c>
      <c r="G8" s="171">
        <f t="shared" si="3"/>
        <v>446</v>
      </c>
      <c r="H8" s="172">
        <f t="shared" si="4"/>
        <v>103</v>
      </c>
      <c r="I8" s="171"/>
      <c r="J8" s="173">
        <f t="shared" si="5"/>
        <v>37.166666666666664</v>
      </c>
      <c r="K8" s="171" t="str">
        <f t="shared" si="6"/>
        <v/>
      </c>
      <c r="L8" s="121"/>
      <c r="M8" s="178">
        <f t="shared" si="7"/>
        <v>362</v>
      </c>
      <c r="N8" s="144"/>
      <c r="O8" s="272"/>
      <c r="P8" s="177"/>
      <c r="R8" s="276">
        <v>35</v>
      </c>
      <c r="S8" s="277"/>
      <c r="T8" s="245"/>
      <c r="U8" s="276"/>
      <c r="V8" s="277"/>
      <c r="W8" s="245"/>
      <c r="X8" s="276">
        <v>0</v>
      </c>
      <c r="Y8" s="277"/>
      <c r="Z8" s="245"/>
      <c r="AA8" s="276"/>
      <c r="AB8" s="277"/>
      <c r="AC8" s="245"/>
      <c r="AD8" s="276"/>
      <c r="AE8" s="277"/>
      <c r="AF8" s="245"/>
      <c r="AG8" s="276"/>
      <c r="AH8" s="277"/>
      <c r="AI8" s="245"/>
      <c r="AJ8" s="276"/>
      <c r="AK8" s="277"/>
      <c r="AL8" s="245"/>
      <c r="AM8" s="276"/>
      <c r="AN8" s="277"/>
      <c r="AO8" s="245"/>
      <c r="AP8" s="276"/>
      <c r="AQ8" s="277"/>
      <c r="AR8" s="245"/>
      <c r="AS8" s="276">
        <v>14</v>
      </c>
      <c r="AT8" s="277"/>
      <c r="AU8" s="245"/>
      <c r="AV8" s="276"/>
      <c r="AW8" s="277"/>
      <c r="AX8" s="245"/>
      <c r="AY8" s="276"/>
      <c r="AZ8" s="277"/>
      <c r="BA8" s="245"/>
      <c r="BB8" s="276">
        <v>16</v>
      </c>
      <c r="BC8" s="277"/>
      <c r="BD8" s="245"/>
      <c r="BE8" s="276"/>
      <c r="BF8" s="277"/>
      <c r="BG8" s="245"/>
      <c r="BH8" s="276">
        <v>17</v>
      </c>
      <c r="BI8" s="277"/>
      <c r="BJ8" s="245"/>
      <c r="BK8" s="276">
        <v>5</v>
      </c>
      <c r="BL8" s="277"/>
      <c r="BM8" s="245"/>
      <c r="BN8" s="276">
        <v>20</v>
      </c>
      <c r="BO8" s="277"/>
      <c r="BP8" s="245"/>
      <c r="BQ8" s="276">
        <v>43</v>
      </c>
      <c r="BR8" s="277" t="s">
        <v>105</v>
      </c>
      <c r="BS8" s="245"/>
      <c r="BT8" s="276">
        <v>20</v>
      </c>
      <c r="BU8" s="277"/>
      <c r="BV8" s="245"/>
      <c r="BW8" s="276">
        <v>18</v>
      </c>
      <c r="BX8" s="277"/>
      <c r="BY8" s="245"/>
      <c r="BZ8" s="276">
        <v>103</v>
      </c>
      <c r="CA8" s="277"/>
      <c r="CB8" s="245"/>
      <c r="CC8" s="276"/>
      <c r="CD8" s="277"/>
      <c r="CE8" s="245"/>
      <c r="CF8" s="276">
        <v>23</v>
      </c>
      <c r="CG8" s="277"/>
      <c r="CH8" s="245"/>
      <c r="CI8" s="276">
        <v>100</v>
      </c>
      <c r="CJ8" s="277"/>
      <c r="CK8" s="245"/>
      <c r="CL8" s="276">
        <v>32</v>
      </c>
      <c r="CM8" s="277" t="s">
        <v>105</v>
      </c>
      <c r="CN8" s="245"/>
      <c r="CO8" s="276"/>
      <c r="CP8" s="277"/>
      <c r="CS8" s="273"/>
      <c r="CT8" s="273"/>
      <c r="CU8" s="273"/>
      <c r="CV8" s="273"/>
      <c r="CW8" s="172"/>
      <c r="CX8" s="171"/>
      <c r="CY8" s="274"/>
      <c r="DA8" s="177"/>
      <c r="DB8" s="154"/>
      <c r="ED8" s="119"/>
      <c r="EE8" s="119"/>
      <c r="EF8" s="119"/>
      <c r="EG8" s="119"/>
      <c r="EH8" s="119"/>
      <c r="EI8" s="119"/>
      <c r="EJ8" s="119"/>
      <c r="EK8" s="119"/>
      <c r="EL8" s="119"/>
      <c r="EM8" s="119"/>
      <c r="EN8" s="119"/>
      <c r="EO8" s="119"/>
      <c r="EP8" s="119"/>
      <c r="EQ8" s="119"/>
      <c r="ER8" s="119"/>
    </row>
    <row r="9" spans="2:224" ht="13.5" customHeight="1" x14ac:dyDescent="0.2">
      <c r="B9" s="158" t="s">
        <v>166</v>
      </c>
      <c r="C9" s="159" t="s">
        <v>168</v>
      </c>
      <c r="D9" s="171">
        <f t="shared" si="0"/>
        <v>13</v>
      </c>
      <c r="E9" s="171">
        <f t="shared" si="1"/>
        <v>12</v>
      </c>
      <c r="F9" s="171">
        <f t="shared" si="2"/>
        <v>2</v>
      </c>
      <c r="G9" s="171">
        <f t="shared" si="3"/>
        <v>287</v>
      </c>
      <c r="H9" s="172">
        <f t="shared" si="4"/>
        <v>105</v>
      </c>
      <c r="I9" s="171"/>
      <c r="J9" s="173">
        <f t="shared" si="5"/>
        <v>28.7</v>
      </c>
      <c r="K9" s="171" t="str">
        <f t="shared" si="6"/>
        <v/>
      </c>
      <c r="L9" s="121"/>
      <c r="M9" s="178">
        <f t="shared" si="7"/>
        <v>217</v>
      </c>
      <c r="O9" s="272"/>
      <c r="P9" s="177"/>
      <c r="Q9" s="121"/>
      <c r="R9" s="276">
        <v>105</v>
      </c>
      <c r="S9" s="277"/>
      <c r="T9" s="247"/>
      <c r="U9" s="276"/>
      <c r="V9" s="277"/>
      <c r="W9" s="247"/>
      <c r="X9" s="276">
        <v>8</v>
      </c>
      <c r="Y9" s="277"/>
      <c r="Z9" s="247"/>
      <c r="AA9" s="276"/>
      <c r="AB9" s="277"/>
      <c r="AC9" s="247"/>
      <c r="AD9" s="276">
        <v>16</v>
      </c>
      <c r="AE9" s="277"/>
      <c r="AF9" s="247"/>
      <c r="AG9" s="276">
        <v>4</v>
      </c>
      <c r="AH9" s="277"/>
      <c r="AI9" s="247"/>
      <c r="AJ9" s="276"/>
      <c r="AK9" s="277"/>
      <c r="AL9" s="247"/>
      <c r="AM9" s="276"/>
      <c r="AN9" s="277"/>
      <c r="AO9" s="247"/>
      <c r="AP9" s="276">
        <v>22</v>
      </c>
      <c r="AQ9" s="277"/>
      <c r="AR9" s="247"/>
      <c r="AS9" s="276"/>
      <c r="AT9" s="277"/>
      <c r="AU9" s="247"/>
      <c r="AV9" s="276"/>
      <c r="AW9" s="277"/>
      <c r="AX9" s="247"/>
      <c r="AY9" s="276"/>
      <c r="AZ9" s="277"/>
      <c r="BA9" s="247"/>
      <c r="BB9" s="276">
        <v>2</v>
      </c>
      <c r="BC9" s="277"/>
      <c r="BD9" s="247"/>
      <c r="BE9" s="276"/>
      <c r="BF9" s="277"/>
      <c r="BG9" s="247"/>
      <c r="BH9" s="276">
        <v>46</v>
      </c>
      <c r="BI9" s="277" t="s">
        <v>105</v>
      </c>
      <c r="BJ9" s="247"/>
      <c r="BK9" s="276">
        <v>25</v>
      </c>
      <c r="BL9" s="277"/>
      <c r="BM9" s="247"/>
      <c r="BN9" s="276">
        <v>0</v>
      </c>
      <c r="BO9" s="277"/>
      <c r="BP9" s="247"/>
      <c r="BQ9" s="276"/>
      <c r="BR9" s="277"/>
      <c r="BS9" s="247"/>
      <c r="BT9" s="276">
        <v>0</v>
      </c>
      <c r="BU9" s="277"/>
      <c r="BV9" s="247"/>
      <c r="BW9" s="276">
        <v>6</v>
      </c>
      <c r="BX9" s="277"/>
      <c r="BY9" s="247"/>
      <c r="BZ9" s="276" t="s">
        <v>304</v>
      </c>
      <c r="CA9" s="277"/>
      <c r="CB9" s="247"/>
      <c r="CC9" s="276"/>
      <c r="CD9" s="277"/>
      <c r="CE9" s="247"/>
      <c r="CF9" s="276"/>
      <c r="CG9" s="277"/>
      <c r="CH9" s="247"/>
      <c r="CI9" s="276"/>
      <c r="CJ9" s="277"/>
      <c r="CK9" s="247"/>
      <c r="CL9" s="276">
        <v>53</v>
      </c>
      <c r="CM9" s="277" t="s">
        <v>105</v>
      </c>
      <c r="CN9" s="247"/>
      <c r="CO9" s="276"/>
      <c r="CP9" s="277"/>
      <c r="CS9" s="273">
        <v>3</v>
      </c>
      <c r="CT9" s="273">
        <v>3</v>
      </c>
      <c r="CU9" s="273">
        <v>0</v>
      </c>
      <c r="CV9" s="273">
        <v>60</v>
      </c>
      <c r="CW9" s="172">
        <v>32</v>
      </c>
      <c r="CX9" s="171"/>
      <c r="CY9" s="274">
        <f>IF(CT9="-","-",IF(CT9-CU9=0,CV9,CV9/(CT9-CU9)))</f>
        <v>20</v>
      </c>
      <c r="DA9" s="275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</row>
    <row r="10" spans="2:224" ht="13.5" customHeight="1" x14ac:dyDescent="0.2">
      <c r="B10" s="158" t="s">
        <v>32</v>
      </c>
      <c r="C10" s="159" t="s">
        <v>170</v>
      </c>
      <c r="D10" s="171">
        <f t="shared" si="0"/>
        <v>17</v>
      </c>
      <c r="E10" s="171">
        <f t="shared" si="1"/>
        <v>13</v>
      </c>
      <c r="F10" s="171">
        <f t="shared" si="2"/>
        <v>1</v>
      </c>
      <c r="G10" s="171">
        <f t="shared" si="3"/>
        <v>365</v>
      </c>
      <c r="H10" s="172">
        <f t="shared" si="4"/>
        <v>53</v>
      </c>
      <c r="I10" s="171"/>
      <c r="J10" s="173">
        <f t="shared" si="5"/>
        <v>30.416666666666668</v>
      </c>
      <c r="K10" s="171" t="str">
        <f t="shared" si="6"/>
        <v/>
      </c>
      <c r="L10" s="121"/>
      <c r="M10" s="178">
        <f t="shared" si="7"/>
        <v>281</v>
      </c>
      <c r="O10" s="272"/>
      <c r="P10" s="177"/>
      <c r="R10" s="276"/>
      <c r="S10" s="277"/>
      <c r="T10" s="245"/>
      <c r="U10" s="276">
        <v>15</v>
      </c>
      <c r="V10" s="277"/>
      <c r="W10" s="245"/>
      <c r="X10" s="276"/>
      <c r="Y10" s="277"/>
      <c r="Z10" s="245"/>
      <c r="AA10" s="276"/>
      <c r="AB10" s="277"/>
      <c r="AC10" s="245"/>
      <c r="AD10" s="276">
        <v>9</v>
      </c>
      <c r="AE10" s="277"/>
      <c r="AF10" s="245"/>
      <c r="AG10" s="276"/>
      <c r="AH10" s="277"/>
      <c r="AI10" s="245"/>
      <c r="AJ10" s="276">
        <v>39</v>
      </c>
      <c r="AK10" s="277"/>
      <c r="AL10" s="245"/>
      <c r="AM10" s="276">
        <v>23</v>
      </c>
      <c r="AN10" s="277"/>
      <c r="AO10" s="245"/>
      <c r="AP10" s="276"/>
      <c r="AQ10" s="277"/>
      <c r="AR10" s="245"/>
      <c r="AS10" s="276">
        <v>2</v>
      </c>
      <c r="AT10" s="277"/>
      <c r="AU10" s="245"/>
      <c r="AV10" s="276">
        <v>2</v>
      </c>
      <c r="AW10" s="277"/>
      <c r="AX10" s="245"/>
      <c r="AY10" s="276">
        <v>24</v>
      </c>
      <c r="AZ10" s="277"/>
      <c r="BA10" s="245"/>
      <c r="BB10" s="276">
        <v>47</v>
      </c>
      <c r="BC10" s="277"/>
      <c r="BD10" s="245"/>
      <c r="BE10" s="276"/>
      <c r="BF10" s="277"/>
      <c r="BG10" s="245"/>
      <c r="BH10" s="276"/>
      <c r="BI10" s="277"/>
      <c r="BJ10" s="245"/>
      <c r="BK10" s="276"/>
      <c r="BL10" s="277"/>
      <c r="BM10" s="245"/>
      <c r="BN10" s="276">
        <v>49</v>
      </c>
      <c r="BO10" s="277"/>
      <c r="BP10" s="245"/>
      <c r="BQ10" s="276" t="s">
        <v>304</v>
      </c>
      <c r="BR10" s="277"/>
      <c r="BS10" s="245"/>
      <c r="BT10" s="276">
        <v>50</v>
      </c>
      <c r="BU10" s="277" t="s">
        <v>105</v>
      </c>
      <c r="BV10" s="245"/>
      <c r="BW10" s="276">
        <v>4</v>
      </c>
      <c r="BX10" s="277"/>
      <c r="BY10" s="245"/>
      <c r="BZ10" s="276" t="s">
        <v>304</v>
      </c>
      <c r="CA10" s="277"/>
      <c r="CB10" s="245"/>
      <c r="CC10" s="276">
        <v>53</v>
      </c>
      <c r="CD10" s="277"/>
      <c r="CE10" s="245"/>
      <c r="CF10" s="276">
        <v>48</v>
      </c>
      <c r="CG10" s="277"/>
      <c r="CH10" s="245"/>
      <c r="CI10" s="276" t="s">
        <v>304</v>
      </c>
      <c r="CJ10" s="277"/>
      <c r="CK10" s="245"/>
      <c r="CL10" s="276" t="s">
        <v>304</v>
      </c>
      <c r="CM10" s="277"/>
      <c r="CN10" s="245"/>
      <c r="CO10" s="276"/>
      <c r="CP10" s="277"/>
      <c r="CS10" s="273"/>
      <c r="CT10" s="273"/>
      <c r="CU10" s="273"/>
      <c r="CV10" s="273"/>
      <c r="CW10" s="172"/>
      <c r="CX10" s="171"/>
      <c r="CY10" s="274"/>
      <c r="DA10" s="177"/>
      <c r="DB10" s="154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</row>
    <row r="11" spans="2:224" ht="13.5" customHeight="1" x14ac:dyDescent="0.2">
      <c r="B11" s="158" t="s">
        <v>309</v>
      </c>
      <c r="C11" s="159" t="s">
        <v>170</v>
      </c>
      <c r="D11" s="171">
        <f t="shared" si="0"/>
        <v>11</v>
      </c>
      <c r="E11" s="171">
        <f t="shared" si="1"/>
        <v>7</v>
      </c>
      <c r="F11" s="171">
        <f t="shared" si="2"/>
        <v>1</v>
      </c>
      <c r="G11" s="171">
        <f t="shared" si="3"/>
        <v>121</v>
      </c>
      <c r="H11" s="172">
        <f t="shared" si="4"/>
        <v>70</v>
      </c>
      <c r="I11" s="171"/>
      <c r="J11" s="173">
        <f t="shared" si="5"/>
        <v>20.166666666666668</v>
      </c>
      <c r="K11" s="171" t="str">
        <f t="shared" si="6"/>
        <v/>
      </c>
      <c r="L11" s="121"/>
      <c r="M11" s="178">
        <f t="shared" si="7"/>
        <v>79</v>
      </c>
      <c r="N11" s="144"/>
      <c r="O11" s="272"/>
      <c r="P11" s="177"/>
      <c r="R11" s="276"/>
      <c r="S11" s="277"/>
      <c r="T11" s="245"/>
      <c r="U11" s="276"/>
      <c r="V11" s="277"/>
      <c r="W11" s="245"/>
      <c r="X11" s="276">
        <v>1</v>
      </c>
      <c r="Y11" s="277"/>
      <c r="Z11" s="245"/>
      <c r="AA11" s="276"/>
      <c r="AB11" s="277"/>
      <c r="AC11" s="245"/>
      <c r="AD11" s="276"/>
      <c r="AE11" s="277"/>
      <c r="AF11" s="245"/>
      <c r="AG11" s="276" t="s">
        <v>304</v>
      </c>
      <c r="AH11" s="277"/>
      <c r="AI11" s="245"/>
      <c r="AJ11" s="276"/>
      <c r="AK11" s="277"/>
      <c r="AL11" s="245"/>
      <c r="AM11" s="276">
        <v>10</v>
      </c>
      <c r="AN11" s="277"/>
      <c r="AO11" s="245"/>
      <c r="AP11" s="276">
        <v>4</v>
      </c>
      <c r="AQ11" s="277"/>
      <c r="AR11" s="245"/>
      <c r="AS11" s="276">
        <v>17</v>
      </c>
      <c r="AT11" s="277"/>
      <c r="AU11" s="245"/>
      <c r="AV11" s="276"/>
      <c r="AW11" s="277"/>
      <c r="AX11" s="245"/>
      <c r="AY11" s="276"/>
      <c r="AZ11" s="277"/>
      <c r="BA11" s="245"/>
      <c r="BB11" s="276">
        <v>5</v>
      </c>
      <c r="BC11" s="277" t="s">
        <v>105</v>
      </c>
      <c r="BD11" s="245"/>
      <c r="BE11" s="276"/>
      <c r="BF11" s="277"/>
      <c r="BG11" s="245"/>
      <c r="BH11" s="276"/>
      <c r="BI11" s="277"/>
      <c r="BJ11" s="245"/>
      <c r="BK11" s="276"/>
      <c r="BL11" s="277"/>
      <c r="BM11" s="245"/>
      <c r="BN11" s="276"/>
      <c r="BO11" s="277"/>
      <c r="BP11" s="245"/>
      <c r="BQ11" s="276" t="s">
        <v>304</v>
      </c>
      <c r="BR11" s="277"/>
      <c r="BS11" s="245"/>
      <c r="BT11" s="276">
        <v>70</v>
      </c>
      <c r="BU11" s="277"/>
      <c r="BV11" s="245"/>
      <c r="BW11" s="276" t="s">
        <v>304</v>
      </c>
      <c r="BX11" s="277"/>
      <c r="BY11" s="245"/>
      <c r="BZ11" s="276"/>
      <c r="CA11" s="277"/>
      <c r="CB11" s="245"/>
      <c r="CC11" s="276"/>
      <c r="CD11" s="277"/>
      <c r="CE11" s="245"/>
      <c r="CF11" s="276"/>
      <c r="CG11" s="277"/>
      <c r="CH11" s="245"/>
      <c r="CI11" s="276">
        <v>14</v>
      </c>
      <c r="CJ11" s="277"/>
      <c r="CK11" s="245"/>
      <c r="CL11" s="276" t="s">
        <v>304</v>
      </c>
      <c r="CM11" s="277"/>
      <c r="CN11" s="245"/>
      <c r="CO11" s="276"/>
      <c r="CP11" s="277"/>
      <c r="CS11" s="273"/>
      <c r="CT11" s="273"/>
      <c r="CU11" s="273"/>
      <c r="CV11" s="273"/>
      <c r="CW11" s="172"/>
      <c r="CX11" s="171"/>
      <c r="CY11" s="274"/>
      <c r="DA11" s="177"/>
      <c r="DB11" s="154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  <c r="EO11" s="119"/>
      <c r="EP11" s="119"/>
      <c r="EQ11" s="119"/>
      <c r="ER11" s="119"/>
    </row>
    <row r="12" spans="2:224" ht="13.5" customHeight="1" x14ac:dyDescent="0.2">
      <c r="B12" s="158" t="s">
        <v>300</v>
      </c>
      <c r="C12" s="159" t="s">
        <v>171</v>
      </c>
      <c r="D12" s="171">
        <f t="shared" si="0"/>
        <v>10</v>
      </c>
      <c r="E12" s="171">
        <f>IF(COUNT(R12,U12,X12,AA12,AD12,AG12,AJ12,AM12,AP12,AS12,AV12,AY12,BB12,BE12,BH12,BK12,BN12,BQ12,BT12,BW12,BZ12,CC12,CF12,CI12,CL12,CO12)=0,"-",COUNT(R12,U12,X12,AA12,AD12,AG12,AJ12,AM12,AP12,AS12,AV12,AY12,BB12,BE12,BH12,BK12,BN12,BQ12,BT12,BW12,BZ12,CC12,CF12,CI12,CL12,CO12))</f>
        <v>9</v>
      </c>
      <c r="F12" s="171">
        <f t="shared" si="2"/>
        <v>0</v>
      </c>
      <c r="G12" s="171">
        <f t="shared" si="3"/>
        <v>171</v>
      </c>
      <c r="H12" s="172">
        <f t="shared" si="4"/>
        <v>47</v>
      </c>
      <c r="I12" s="171"/>
      <c r="J12" s="173">
        <f t="shared" si="5"/>
        <v>19</v>
      </c>
      <c r="K12" s="171" t="str">
        <f t="shared" si="6"/>
        <v/>
      </c>
      <c r="L12" s="121"/>
      <c r="M12" s="178">
        <f t="shared" si="7"/>
        <v>108</v>
      </c>
      <c r="N12" s="144"/>
      <c r="O12" s="272"/>
      <c r="P12" s="177"/>
      <c r="R12" s="276">
        <v>44</v>
      </c>
      <c r="S12" s="277"/>
      <c r="T12" s="245"/>
      <c r="U12" s="276"/>
      <c r="V12" s="277"/>
      <c r="W12" s="245"/>
      <c r="X12" s="276"/>
      <c r="Y12" s="277"/>
      <c r="Z12" s="245"/>
      <c r="AA12" s="276"/>
      <c r="AB12" s="277"/>
      <c r="AC12" s="245"/>
      <c r="AD12" s="276"/>
      <c r="AE12" s="277"/>
      <c r="AF12" s="245"/>
      <c r="AG12" s="276"/>
      <c r="AH12" s="277"/>
      <c r="AI12" s="245"/>
      <c r="AJ12" s="276"/>
      <c r="AK12" s="277"/>
      <c r="AL12" s="245"/>
      <c r="AM12" s="276"/>
      <c r="AN12" s="277"/>
      <c r="AO12" s="245"/>
      <c r="AP12" s="276">
        <v>1</v>
      </c>
      <c r="AQ12" s="277"/>
      <c r="AR12" s="245"/>
      <c r="AS12" s="276"/>
      <c r="AT12" s="277"/>
      <c r="AU12" s="245"/>
      <c r="AV12" s="276">
        <v>26</v>
      </c>
      <c r="AW12" s="277"/>
      <c r="AX12" s="245"/>
      <c r="AY12" s="276"/>
      <c r="AZ12" s="277"/>
      <c r="BA12" s="245"/>
      <c r="BB12" s="276">
        <v>8</v>
      </c>
      <c r="BC12" s="277"/>
      <c r="BD12" s="245"/>
      <c r="BE12" s="276"/>
      <c r="BF12" s="277"/>
      <c r="BG12" s="245"/>
      <c r="BH12" s="276">
        <v>10</v>
      </c>
      <c r="BI12" s="277"/>
      <c r="BJ12" s="245"/>
      <c r="BK12" s="276"/>
      <c r="BL12" s="277"/>
      <c r="BM12" s="245"/>
      <c r="BN12" s="276">
        <v>15</v>
      </c>
      <c r="BO12" s="277"/>
      <c r="BP12" s="245"/>
      <c r="BQ12" s="276">
        <v>5</v>
      </c>
      <c r="BR12" s="277"/>
      <c r="BS12" s="245"/>
      <c r="BT12" s="276"/>
      <c r="BU12" s="277"/>
      <c r="BV12" s="245"/>
      <c r="BW12" s="276"/>
      <c r="BX12" s="277"/>
      <c r="BY12" s="245"/>
      <c r="BZ12" s="276" t="s">
        <v>304</v>
      </c>
      <c r="CA12" s="277"/>
      <c r="CB12" s="245"/>
      <c r="CC12" s="276">
        <v>47</v>
      </c>
      <c r="CD12" s="277"/>
      <c r="CE12" s="245"/>
      <c r="CF12" s="276"/>
      <c r="CG12" s="277"/>
      <c r="CH12" s="245"/>
      <c r="CI12" s="276">
        <v>15</v>
      </c>
      <c r="CJ12" s="277"/>
      <c r="CK12" s="245"/>
      <c r="CL12" s="276"/>
      <c r="CM12" s="277"/>
      <c r="CN12" s="245"/>
      <c r="CO12" s="276"/>
      <c r="CP12" s="277"/>
      <c r="CS12" s="273"/>
      <c r="CT12" s="273"/>
      <c r="CU12" s="273"/>
      <c r="CV12" s="273"/>
      <c r="CW12" s="172"/>
      <c r="CX12" s="171"/>
      <c r="CY12" s="274"/>
      <c r="DA12" s="177"/>
      <c r="DB12" s="154"/>
      <c r="ED12" s="119"/>
      <c r="EE12" s="119"/>
      <c r="EF12" s="119"/>
      <c r="EG12" s="119"/>
      <c r="EH12" s="119"/>
      <c r="EI12" s="119"/>
      <c r="EJ12" s="119"/>
      <c r="EK12" s="119"/>
      <c r="EL12" s="119"/>
      <c r="EM12" s="119"/>
      <c r="EN12" s="119"/>
      <c r="EO12" s="119"/>
      <c r="EP12" s="119"/>
      <c r="EQ12" s="119"/>
      <c r="ER12" s="119"/>
    </row>
    <row r="13" spans="2:224" ht="13.5" customHeight="1" x14ac:dyDescent="0.2">
      <c r="B13" s="158" t="s">
        <v>189</v>
      </c>
      <c r="C13" s="159" t="s">
        <v>169</v>
      </c>
      <c r="D13" s="171">
        <f t="shared" si="0"/>
        <v>9</v>
      </c>
      <c r="E13" s="171">
        <f t="shared" ref="E13:E16" si="8">IF(COUNT(R13,U13,X13,AA13,AD13,AG13,AJ13,AM13,AP13,AS13,AV13,AY13,BB13,BE13,BH13,BK13,BN13,BQ13,BT13,BW13,BZ13,CC13,CF13,CI13,CL13,CO13)=0,"-",COUNT(R13,U13,X13,AA13,AD13,AG13,AJ13,AM13,AP13,AS13,AV13,AY13,BB13,BE13,BH13,BK13,BN13,BQ13,BT13,BW13,BZ13,CC13,CF13,CI13,CL13,CO13))</f>
        <v>6</v>
      </c>
      <c r="F13" s="171">
        <f t="shared" si="2"/>
        <v>1</v>
      </c>
      <c r="G13" s="171">
        <f t="shared" si="3"/>
        <v>69</v>
      </c>
      <c r="H13" s="172">
        <f t="shared" si="4"/>
        <v>40</v>
      </c>
      <c r="I13" s="171"/>
      <c r="J13" s="173">
        <f t="shared" si="5"/>
        <v>13.8</v>
      </c>
      <c r="K13" s="171" t="str">
        <f t="shared" si="6"/>
        <v/>
      </c>
      <c r="L13" s="121"/>
      <c r="M13" s="178">
        <f t="shared" si="7"/>
        <v>34</v>
      </c>
      <c r="O13" s="272"/>
      <c r="P13" s="177"/>
      <c r="R13" s="276"/>
      <c r="S13" s="277"/>
      <c r="T13" s="245"/>
      <c r="U13" s="276"/>
      <c r="V13" s="277"/>
      <c r="W13" s="245"/>
      <c r="X13" s="276">
        <v>40</v>
      </c>
      <c r="Y13" s="277"/>
      <c r="Z13" s="245"/>
      <c r="AA13" s="276" t="s">
        <v>304</v>
      </c>
      <c r="AB13" s="277"/>
      <c r="AC13" s="245"/>
      <c r="AD13" s="276"/>
      <c r="AE13" s="277"/>
      <c r="AF13" s="245"/>
      <c r="AG13" s="276">
        <v>7</v>
      </c>
      <c r="AH13" s="277"/>
      <c r="AI13" s="245"/>
      <c r="AJ13" s="276"/>
      <c r="AK13" s="277"/>
      <c r="AL13" s="245"/>
      <c r="AM13" s="276"/>
      <c r="AN13" s="277"/>
      <c r="AO13" s="245"/>
      <c r="AP13" s="276">
        <v>4</v>
      </c>
      <c r="AQ13" s="277"/>
      <c r="AR13" s="245"/>
      <c r="AS13" s="276">
        <v>0</v>
      </c>
      <c r="AT13" s="277"/>
      <c r="AU13" s="245"/>
      <c r="AV13" s="276"/>
      <c r="AW13" s="277"/>
      <c r="AX13" s="245"/>
      <c r="AY13" s="276"/>
      <c r="AZ13" s="277"/>
      <c r="BA13" s="245"/>
      <c r="BB13" s="276"/>
      <c r="BC13" s="277"/>
      <c r="BD13" s="245"/>
      <c r="BE13" s="276"/>
      <c r="BF13" s="277"/>
      <c r="BG13" s="245"/>
      <c r="BH13" s="276"/>
      <c r="BI13" s="277"/>
      <c r="BJ13" s="245"/>
      <c r="BK13" s="276"/>
      <c r="BL13" s="277"/>
      <c r="BM13" s="245"/>
      <c r="BN13" s="276"/>
      <c r="BO13" s="277"/>
      <c r="BP13" s="245"/>
      <c r="BQ13" s="276"/>
      <c r="BR13" s="277"/>
      <c r="BS13" s="245"/>
      <c r="BT13" s="276">
        <v>5</v>
      </c>
      <c r="BU13" s="277" t="s">
        <v>105</v>
      </c>
      <c r="BV13" s="245"/>
      <c r="BW13" s="276" t="s">
        <v>304</v>
      </c>
      <c r="BX13" s="277"/>
      <c r="BY13" s="245"/>
      <c r="BZ13" s="276"/>
      <c r="CA13" s="277"/>
      <c r="CB13" s="245"/>
      <c r="CC13" s="276"/>
      <c r="CD13" s="277"/>
      <c r="CE13" s="245"/>
      <c r="CF13" s="276">
        <v>13</v>
      </c>
      <c r="CG13" s="277"/>
      <c r="CH13" s="245"/>
      <c r="CI13" s="276"/>
      <c r="CJ13" s="277"/>
      <c r="CK13" s="245"/>
      <c r="CL13" s="276" t="s">
        <v>304</v>
      </c>
      <c r="CM13" s="277"/>
      <c r="CN13" s="245"/>
      <c r="CO13" s="276"/>
      <c r="CP13" s="277"/>
      <c r="CS13" s="273"/>
      <c r="CT13" s="273"/>
      <c r="CU13" s="273"/>
      <c r="CV13" s="273"/>
      <c r="CW13" s="172"/>
      <c r="CX13" s="171"/>
      <c r="CY13" s="274"/>
      <c r="DA13" s="177"/>
      <c r="DB13" s="154"/>
      <c r="ED13" s="119"/>
      <c r="EE13" s="119"/>
      <c r="EF13" s="119"/>
      <c r="EG13" s="119"/>
      <c r="EH13" s="119"/>
      <c r="EI13" s="119"/>
      <c r="EJ13" s="119"/>
      <c r="EK13" s="119"/>
      <c r="EL13" s="119"/>
      <c r="EM13" s="119"/>
      <c r="EN13" s="119"/>
      <c r="EO13" s="119"/>
      <c r="EP13" s="119"/>
      <c r="EQ13" s="119"/>
      <c r="ER13" s="119"/>
    </row>
    <row r="14" spans="2:224" ht="13.5" customHeight="1" x14ac:dyDescent="0.2">
      <c r="B14" s="158" t="s">
        <v>39</v>
      </c>
      <c r="C14" s="159" t="s">
        <v>169</v>
      </c>
      <c r="D14" s="171">
        <f t="shared" si="0"/>
        <v>19</v>
      </c>
      <c r="E14" s="171">
        <f t="shared" si="8"/>
        <v>13</v>
      </c>
      <c r="F14" s="171">
        <f t="shared" si="2"/>
        <v>4</v>
      </c>
      <c r="G14" s="171">
        <f t="shared" si="3"/>
        <v>93</v>
      </c>
      <c r="H14" s="172">
        <f t="shared" si="4"/>
        <v>26</v>
      </c>
      <c r="I14" s="171"/>
      <c r="J14" s="173">
        <f t="shared" si="5"/>
        <v>10.333333333333334</v>
      </c>
      <c r="K14" s="171" t="str">
        <f t="shared" si="6"/>
        <v/>
      </c>
      <c r="L14" s="121"/>
      <c r="M14" s="178">
        <f t="shared" si="7"/>
        <v>30</v>
      </c>
      <c r="N14" s="144"/>
      <c r="O14" s="272"/>
      <c r="P14" s="177"/>
      <c r="R14" s="276">
        <v>26</v>
      </c>
      <c r="S14" s="277"/>
      <c r="T14" s="245"/>
      <c r="U14" s="276">
        <v>8</v>
      </c>
      <c r="V14" s="277"/>
      <c r="W14" s="245"/>
      <c r="X14" s="276">
        <v>14</v>
      </c>
      <c r="Y14" s="277"/>
      <c r="Z14" s="245"/>
      <c r="AA14" s="276" t="s">
        <v>304</v>
      </c>
      <c r="AB14" s="277"/>
      <c r="AC14" s="245"/>
      <c r="AD14" s="276">
        <v>0</v>
      </c>
      <c r="AE14" s="277"/>
      <c r="AF14" s="245"/>
      <c r="AG14" s="276">
        <v>15</v>
      </c>
      <c r="AH14" s="277" t="s">
        <v>105</v>
      </c>
      <c r="AI14" s="245"/>
      <c r="AJ14" s="276" t="s">
        <v>304</v>
      </c>
      <c r="AK14" s="277"/>
      <c r="AL14" s="245"/>
      <c r="AM14" s="276">
        <v>0</v>
      </c>
      <c r="AN14" s="277"/>
      <c r="AO14" s="245"/>
      <c r="AP14" s="276">
        <v>0</v>
      </c>
      <c r="AQ14" s="277" t="s">
        <v>105</v>
      </c>
      <c r="AR14" s="245"/>
      <c r="AS14" s="276"/>
      <c r="AT14" s="277"/>
      <c r="AU14" s="245"/>
      <c r="AV14" s="276">
        <v>1</v>
      </c>
      <c r="AW14" s="277" t="s">
        <v>105</v>
      </c>
      <c r="AX14" s="245"/>
      <c r="AY14" s="276">
        <v>0</v>
      </c>
      <c r="AZ14" s="277"/>
      <c r="BA14" s="245"/>
      <c r="BB14" s="276"/>
      <c r="BC14" s="277"/>
      <c r="BD14" s="245"/>
      <c r="BE14" s="276"/>
      <c r="BF14" s="277"/>
      <c r="BG14" s="245"/>
      <c r="BH14" s="276">
        <v>10</v>
      </c>
      <c r="BI14" s="277"/>
      <c r="BJ14" s="245"/>
      <c r="BK14" s="276">
        <v>9</v>
      </c>
      <c r="BL14" s="277"/>
      <c r="BM14" s="245"/>
      <c r="BN14" s="276">
        <v>5</v>
      </c>
      <c r="BO14" s="277"/>
      <c r="BP14" s="245"/>
      <c r="BQ14" s="276" t="s">
        <v>304</v>
      </c>
      <c r="BR14" s="277"/>
      <c r="BS14" s="245"/>
      <c r="BT14" s="276" t="s">
        <v>304</v>
      </c>
      <c r="BU14" s="277"/>
      <c r="BV14" s="245"/>
      <c r="BW14" s="276">
        <v>5</v>
      </c>
      <c r="BX14" s="277" t="s">
        <v>105</v>
      </c>
      <c r="BY14" s="245"/>
      <c r="BZ14" s="276" t="s">
        <v>304</v>
      </c>
      <c r="CA14" s="277"/>
      <c r="CB14" s="245"/>
      <c r="CC14" s="276" t="s">
        <v>304</v>
      </c>
      <c r="CD14" s="277"/>
      <c r="CE14" s="245"/>
      <c r="CF14" s="276"/>
      <c r="CG14" s="277"/>
      <c r="CH14" s="245"/>
      <c r="CI14" s="276"/>
      <c r="CJ14" s="277"/>
      <c r="CK14" s="245"/>
      <c r="CL14" s="276"/>
      <c r="CM14" s="277"/>
      <c r="CN14" s="245"/>
      <c r="CO14" s="276"/>
      <c r="CP14" s="277"/>
      <c r="CS14" s="273">
        <v>247</v>
      </c>
      <c r="CT14" s="273">
        <v>167</v>
      </c>
      <c r="CU14" s="273">
        <v>44</v>
      </c>
      <c r="CV14" s="273">
        <v>2269</v>
      </c>
      <c r="CW14" s="172">
        <v>112</v>
      </c>
      <c r="CX14" s="171"/>
      <c r="CY14" s="274">
        <f>IF(CT14="-","-",IF(CT14-CU14=0,CV14,CV14/(CT14-CU14)))</f>
        <v>18.447154471544714</v>
      </c>
      <c r="DA14" s="177"/>
      <c r="DB14" s="154"/>
      <c r="ED14" s="119"/>
      <c r="EE14" s="119"/>
      <c r="EF14" s="119"/>
      <c r="EG14" s="119"/>
      <c r="EH14" s="119"/>
      <c r="EI14" s="119"/>
      <c r="EJ14" s="119"/>
      <c r="EK14" s="119"/>
      <c r="EL14" s="119"/>
      <c r="EM14" s="119"/>
      <c r="EN14" s="119"/>
      <c r="EO14" s="119"/>
      <c r="EP14" s="119"/>
      <c r="EQ14" s="119"/>
      <c r="ER14" s="119"/>
    </row>
    <row r="15" spans="2:224" ht="13.5" customHeight="1" x14ac:dyDescent="0.2">
      <c r="B15" s="158" t="s">
        <v>305</v>
      </c>
      <c r="C15" s="159" t="s">
        <v>171</v>
      </c>
      <c r="D15" s="171">
        <f t="shared" si="0"/>
        <v>5</v>
      </c>
      <c r="E15" s="171">
        <f t="shared" si="8"/>
        <v>5</v>
      </c>
      <c r="F15" s="171">
        <f t="shared" si="2"/>
        <v>0</v>
      </c>
      <c r="G15" s="171">
        <f t="shared" si="3"/>
        <v>47</v>
      </c>
      <c r="H15" s="172">
        <f t="shared" si="4"/>
        <v>21</v>
      </c>
      <c r="I15" s="171"/>
      <c r="J15" s="173">
        <f t="shared" si="5"/>
        <v>9.4</v>
      </c>
      <c r="K15" s="171" t="str">
        <f t="shared" si="6"/>
        <v/>
      </c>
      <c r="L15" s="121"/>
      <c r="M15" s="178">
        <f t="shared" si="7"/>
        <v>12</v>
      </c>
      <c r="N15" s="144"/>
      <c r="O15" s="272"/>
      <c r="P15" s="177"/>
      <c r="R15" s="276"/>
      <c r="S15" s="277"/>
      <c r="T15" s="245"/>
      <c r="U15" s="276">
        <v>21</v>
      </c>
      <c r="V15" s="277"/>
      <c r="W15" s="245"/>
      <c r="X15" s="276">
        <v>21</v>
      </c>
      <c r="Y15" s="277"/>
      <c r="Z15" s="245"/>
      <c r="AA15" s="276"/>
      <c r="AB15" s="277"/>
      <c r="AC15" s="245"/>
      <c r="AD15" s="276"/>
      <c r="AE15" s="277"/>
      <c r="AF15" s="245"/>
      <c r="AG15" s="276"/>
      <c r="AH15" s="277"/>
      <c r="AI15" s="245"/>
      <c r="AJ15" s="276"/>
      <c r="AK15" s="277"/>
      <c r="AL15" s="245"/>
      <c r="AM15" s="276"/>
      <c r="AN15" s="277"/>
      <c r="AO15" s="245"/>
      <c r="AP15" s="276"/>
      <c r="AQ15" s="277"/>
      <c r="AR15" s="245"/>
      <c r="AS15" s="276"/>
      <c r="AT15" s="277"/>
      <c r="AU15" s="245"/>
      <c r="AV15" s="276">
        <v>5</v>
      </c>
      <c r="AW15" s="277"/>
      <c r="AX15" s="245"/>
      <c r="AY15" s="276">
        <v>0</v>
      </c>
      <c r="AZ15" s="277"/>
      <c r="BA15" s="245"/>
      <c r="BB15" s="276"/>
      <c r="BC15" s="277"/>
      <c r="BD15" s="245"/>
      <c r="BE15" s="276"/>
      <c r="BF15" s="277"/>
      <c r="BG15" s="245"/>
      <c r="BH15" s="276"/>
      <c r="BI15" s="277"/>
      <c r="BJ15" s="245"/>
      <c r="BK15" s="276"/>
      <c r="BL15" s="277"/>
      <c r="BM15" s="245"/>
      <c r="BN15" s="276"/>
      <c r="BO15" s="277"/>
      <c r="BP15" s="245"/>
      <c r="BQ15" s="276"/>
      <c r="BR15" s="277"/>
      <c r="BS15" s="245"/>
      <c r="BT15" s="276"/>
      <c r="BU15" s="277"/>
      <c r="BV15" s="245"/>
      <c r="BW15" s="276"/>
      <c r="BX15" s="277"/>
      <c r="BY15" s="245"/>
      <c r="BZ15" s="276"/>
      <c r="CA15" s="277"/>
      <c r="CB15" s="245"/>
      <c r="CC15" s="276"/>
      <c r="CD15" s="277"/>
      <c r="CE15" s="245"/>
      <c r="CF15" s="276">
        <v>0</v>
      </c>
      <c r="CG15" s="277"/>
      <c r="CH15" s="245"/>
      <c r="CI15" s="276"/>
      <c r="CJ15" s="277"/>
      <c r="CK15" s="245"/>
      <c r="CL15" s="276"/>
      <c r="CM15" s="277"/>
      <c r="CN15" s="245"/>
      <c r="CO15" s="276"/>
      <c r="CP15" s="277"/>
      <c r="CS15" s="273"/>
      <c r="CT15" s="273"/>
      <c r="CU15" s="273"/>
      <c r="CV15" s="273"/>
      <c r="CW15" s="172"/>
      <c r="CX15" s="171"/>
      <c r="CY15" s="274"/>
      <c r="DA15" s="177"/>
      <c r="DB15" s="154"/>
      <c r="ED15" s="119"/>
      <c r="EE15" s="119"/>
      <c r="EF15" s="119"/>
      <c r="EG15" s="119"/>
      <c r="EH15" s="119"/>
      <c r="EI15" s="119"/>
      <c r="EJ15" s="119"/>
      <c r="EK15" s="119"/>
      <c r="EL15" s="119"/>
      <c r="EM15" s="119"/>
      <c r="EN15" s="119"/>
      <c r="EO15" s="119"/>
      <c r="EP15" s="119"/>
      <c r="EQ15" s="119"/>
      <c r="ER15" s="119"/>
    </row>
    <row r="16" spans="2:224" ht="13.5" customHeight="1" x14ac:dyDescent="0.2">
      <c r="B16" s="158" t="s">
        <v>50</v>
      </c>
      <c r="C16" s="159" t="s">
        <v>171</v>
      </c>
      <c r="D16" s="171">
        <f t="shared" si="0"/>
        <v>11</v>
      </c>
      <c r="E16" s="171">
        <f t="shared" si="8"/>
        <v>8</v>
      </c>
      <c r="F16" s="171">
        <f t="shared" si="2"/>
        <v>0</v>
      </c>
      <c r="G16" s="171">
        <f t="shared" si="3"/>
        <v>19</v>
      </c>
      <c r="H16" s="172">
        <f t="shared" si="4"/>
        <v>9</v>
      </c>
      <c r="I16" s="171"/>
      <c r="J16" s="173">
        <f t="shared" si="5"/>
        <v>2.375</v>
      </c>
      <c r="K16" s="171" t="str">
        <f t="shared" si="6"/>
        <v/>
      </c>
      <c r="L16" s="121"/>
      <c r="M16" s="178">
        <f t="shared" si="7"/>
        <v>-37</v>
      </c>
      <c r="O16" s="272"/>
      <c r="P16" s="177"/>
      <c r="Q16" s="121"/>
      <c r="R16" s="276">
        <v>0</v>
      </c>
      <c r="S16" s="277"/>
      <c r="T16" s="247"/>
      <c r="U16" s="276"/>
      <c r="V16" s="277"/>
      <c r="W16" s="247"/>
      <c r="X16" s="276"/>
      <c r="Y16" s="277"/>
      <c r="Z16" s="247"/>
      <c r="AA16" s="276" t="s">
        <v>304</v>
      </c>
      <c r="AB16" s="277"/>
      <c r="AC16" s="247"/>
      <c r="AD16" s="276"/>
      <c r="AE16" s="277"/>
      <c r="AF16" s="247"/>
      <c r="AG16" s="276">
        <v>0</v>
      </c>
      <c r="AH16" s="277"/>
      <c r="AI16" s="247"/>
      <c r="AJ16" s="276" t="s">
        <v>304</v>
      </c>
      <c r="AK16" s="277"/>
      <c r="AL16" s="247"/>
      <c r="AM16" s="276">
        <v>4</v>
      </c>
      <c r="AN16" s="277"/>
      <c r="AO16" s="247"/>
      <c r="AP16" s="276">
        <v>2</v>
      </c>
      <c r="AQ16" s="277"/>
      <c r="AR16" s="247"/>
      <c r="AS16" s="276"/>
      <c r="AT16" s="277"/>
      <c r="AU16" s="247"/>
      <c r="AV16" s="276"/>
      <c r="AW16" s="277"/>
      <c r="AX16" s="247"/>
      <c r="AY16" s="276">
        <v>0</v>
      </c>
      <c r="AZ16" s="277"/>
      <c r="BA16" s="247"/>
      <c r="BB16" s="276"/>
      <c r="BC16" s="277"/>
      <c r="BD16" s="247"/>
      <c r="BE16" s="276"/>
      <c r="BF16" s="277"/>
      <c r="BG16" s="247"/>
      <c r="BH16" s="276">
        <v>9</v>
      </c>
      <c r="BI16" s="277"/>
      <c r="BJ16" s="247"/>
      <c r="BK16" s="276">
        <v>4</v>
      </c>
      <c r="BL16" s="277"/>
      <c r="BM16" s="247"/>
      <c r="BN16" s="276"/>
      <c r="BO16" s="277"/>
      <c r="BP16" s="247"/>
      <c r="BQ16" s="276"/>
      <c r="BR16" s="277"/>
      <c r="BS16" s="247"/>
      <c r="BT16" s="276"/>
      <c r="BU16" s="277"/>
      <c r="BV16" s="247"/>
      <c r="BW16" s="276"/>
      <c r="BX16" s="277"/>
      <c r="BY16" s="247"/>
      <c r="BZ16" s="276"/>
      <c r="CA16" s="277"/>
      <c r="CB16" s="247"/>
      <c r="CC16" s="276">
        <v>0</v>
      </c>
      <c r="CD16" s="277"/>
      <c r="CE16" s="247"/>
      <c r="CF16" s="276" t="s">
        <v>304</v>
      </c>
      <c r="CG16" s="277"/>
      <c r="CH16" s="247"/>
      <c r="CI16" s="276"/>
      <c r="CJ16" s="277"/>
      <c r="CK16" s="247"/>
      <c r="CL16" s="276"/>
      <c r="CM16" s="277"/>
      <c r="CN16" s="247"/>
      <c r="CO16" s="276"/>
      <c r="CP16" s="277"/>
      <c r="CS16" s="273">
        <v>180</v>
      </c>
      <c r="CT16" s="273">
        <v>170</v>
      </c>
      <c r="CU16" s="273">
        <v>31</v>
      </c>
      <c r="CV16" s="273">
        <v>1159</v>
      </c>
      <c r="CW16" s="172">
        <v>73</v>
      </c>
      <c r="CX16" s="171" t="s">
        <v>105</v>
      </c>
      <c r="CY16" s="274">
        <f>IF(CT16="-","-",IF(CT16-CU16=0,CV16,CV16/(CT16-CU16)))</f>
        <v>8.3381294964028783</v>
      </c>
      <c r="DA16" s="177"/>
      <c r="ED16" s="119"/>
      <c r="EE16" s="119"/>
      <c r="EF16" s="119"/>
      <c r="EG16" s="119"/>
      <c r="EH16" s="119"/>
      <c r="EI16" s="119"/>
      <c r="EJ16" s="119"/>
      <c r="EK16" s="119"/>
      <c r="EL16" s="119"/>
      <c r="EM16" s="119"/>
      <c r="EN16" s="119"/>
      <c r="EO16" s="119"/>
      <c r="EP16" s="119"/>
      <c r="EQ16" s="119"/>
      <c r="ER16" s="119"/>
    </row>
    <row r="17" spans="2:148" x14ac:dyDescent="0.2">
      <c r="B17" s="252"/>
      <c r="C17" s="252"/>
      <c r="D17" s="253"/>
      <c r="E17" s="253"/>
      <c r="F17" s="253"/>
      <c r="G17" s="253"/>
      <c r="H17" s="253"/>
      <c r="I17" s="253"/>
      <c r="J17" s="253"/>
      <c r="K17" s="253"/>
      <c r="L17" s="124"/>
      <c r="M17" s="253"/>
      <c r="N17" s="254"/>
      <c r="O17" s="255"/>
      <c r="P17" s="255"/>
      <c r="R17" s="255"/>
      <c r="S17" s="256"/>
      <c r="U17" s="255"/>
      <c r="V17" s="256"/>
      <c r="W17" s="255"/>
      <c r="X17" s="255"/>
      <c r="Y17" s="256"/>
      <c r="AA17" s="255"/>
      <c r="AB17" s="256"/>
      <c r="AD17" s="255"/>
      <c r="AE17" s="256"/>
      <c r="AG17" s="255"/>
      <c r="AH17" s="256"/>
      <c r="AJ17" s="255"/>
      <c r="AK17" s="256"/>
      <c r="AM17" s="255"/>
      <c r="AN17" s="256"/>
      <c r="AP17" s="255"/>
      <c r="AQ17" s="256"/>
      <c r="AS17" s="255"/>
      <c r="AT17" s="256"/>
      <c r="AV17" s="255"/>
      <c r="AW17" s="256"/>
      <c r="AY17" s="255"/>
      <c r="AZ17" s="256"/>
      <c r="BB17" s="255"/>
      <c r="BC17" s="256"/>
      <c r="BE17" s="255"/>
      <c r="BF17" s="256"/>
      <c r="BH17" s="255"/>
      <c r="BI17" s="256"/>
      <c r="BK17" s="255"/>
      <c r="BL17" s="256"/>
      <c r="BN17" s="255"/>
      <c r="BO17" s="256"/>
      <c r="BQ17" s="255"/>
      <c r="BR17" s="256"/>
      <c r="BT17" s="255"/>
      <c r="BU17" s="256"/>
      <c r="BW17" s="255"/>
      <c r="BX17" s="256"/>
      <c r="BZ17" s="255"/>
      <c r="CA17" s="256"/>
      <c r="CC17" s="255"/>
      <c r="CD17" s="256"/>
      <c r="CF17" s="255"/>
      <c r="CG17" s="256"/>
      <c r="CI17" s="255"/>
      <c r="CJ17" s="256"/>
      <c r="CL17" s="255"/>
      <c r="CM17" s="256"/>
      <c r="CO17" s="255"/>
      <c r="CP17" s="256"/>
      <c r="CS17" s="255"/>
      <c r="CT17" s="255"/>
      <c r="CU17" s="255"/>
      <c r="CV17" s="255"/>
      <c r="CW17" s="255"/>
      <c r="CX17" s="255"/>
      <c r="CY17" s="255"/>
      <c r="DA17" s="255"/>
    </row>
    <row r="18" spans="2:148" ht="13.5" customHeight="1" x14ac:dyDescent="0.2">
      <c r="B18" s="258"/>
      <c r="C18" s="258"/>
      <c r="D18" s="124"/>
      <c r="E18" s="124"/>
      <c r="F18" s="124"/>
      <c r="G18" s="124"/>
      <c r="H18" s="124"/>
      <c r="I18" s="124"/>
      <c r="J18" s="124"/>
      <c r="K18" s="124"/>
      <c r="L18" s="124"/>
      <c r="M18" s="257"/>
      <c r="N18" s="257"/>
      <c r="O18" s="167" t="s">
        <v>153</v>
      </c>
      <c r="P18" s="438" t="s">
        <v>154</v>
      </c>
      <c r="R18" s="223"/>
      <c r="S18" s="257"/>
      <c r="U18" s="223"/>
      <c r="V18" s="257"/>
      <c r="X18" s="223"/>
      <c r="Y18" s="257"/>
      <c r="AA18" s="223"/>
      <c r="AB18" s="257"/>
      <c r="AD18" s="223"/>
      <c r="AE18" s="257"/>
      <c r="AG18" s="223"/>
      <c r="AH18" s="257"/>
      <c r="AJ18" s="223"/>
      <c r="AK18" s="257"/>
      <c r="AM18" s="223"/>
      <c r="AN18" s="257"/>
      <c r="AP18" s="223"/>
      <c r="AQ18" s="257"/>
      <c r="AS18" s="223"/>
      <c r="AT18" s="257"/>
      <c r="AV18" s="223"/>
      <c r="AW18" s="257"/>
      <c r="AY18" s="223"/>
      <c r="AZ18" s="257"/>
      <c r="BB18" s="223"/>
      <c r="BC18" s="257"/>
      <c r="BE18" s="223"/>
      <c r="BF18" s="257"/>
      <c r="BH18" s="223"/>
      <c r="BI18" s="257"/>
      <c r="BK18" s="223"/>
      <c r="BL18" s="257"/>
      <c r="BN18" s="223"/>
      <c r="BO18" s="257"/>
      <c r="BQ18" s="223"/>
      <c r="BR18" s="257"/>
      <c r="BT18" s="223"/>
      <c r="BU18" s="257"/>
      <c r="BW18" s="223"/>
      <c r="BX18" s="257"/>
      <c r="BZ18" s="223"/>
      <c r="CA18" s="257"/>
      <c r="CC18" s="223"/>
      <c r="CD18" s="257"/>
      <c r="CF18" s="223"/>
      <c r="CG18" s="257"/>
      <c r="CI18" s="223"/>
      <c r="CJ18" s="257"/>
      <c r="CL18" s="223"/>
      <c r="CM18" s="257"/>
      <c r="CO18" s="223"/>
      <c r="CP18" s="257"/>
      <c r="ED18" s="119"/>
      <c r="EE18" s="119"/>
      <c r="EF18" s="119"/>
      <c r="EG18" s="119"/>
      <c r="EH18" s="119"/>
      <c r="EI18" s="119"/>
      <c r="EJ18" s="119"/>
      <c r="EK18" s="119"/>
      <c r="EL18" s="119"/>
      <c r="EM18" s="119"/>
      <c r="EN18" s="119"/>
      <c r="EO18" s="119"/>
    </row>
    <row r="19" spans="2:148" ht="13.5" customHeight="1" x14ac:dyDescent="0.2">
      <c r="B19" s="258"/>
      <c r="C19" s="259"/>
      <c r="D19" s="124"/>
      <c r="E19" s="124"/>
      <c r="F19" s="124"/>
      <c r="G19" s="124"/>
      <c r="H19" s="124"/>
      <c r="I19" s="124"/>
      <c r="J19" s="124"/>
      <c r="K19" s="124"/>
      <c r="L19" s="121"/>
      <c r="M19" s="179" t="s">
        <v>13</v>
      </c>
      <c r="N19" s="118"/>
      <c r="O19" s="220" t="s">
        <v>10</v>
      </c>
      <c r="P19" s="439"/>
      <c r="Q19" s="121"/>
      <c r="R19" s="223"/>
      <c r="S19" s="257"/>
      <c r="T19" s="257"/>
      <c r="U19" s="223"/>
      <c r="V19" s="257"/>
      <c r="W19" s="257"/>
      <c r="X19" s="223"/>
      <c r="Y19" s="257"/>
      <c r="Z19" s="257"/>
      <c r="AA19" s="223"/>
      <c r="AB19" s="257"/>
      <c r="AC19" s="257"/>
      <c r="AD19" s="223"/>
      <c r="AE19" s="257"/>
      <c r="AF19" s="257"/>
      <c r="AG19" s="223"/>
      <c r="AH19" s="257"/>
      <c r="AI19" s="257"/>
      <c r="AJ19" s="223"/>
      <c r="AK19" s="257"/>
      <c r="AL19" s="257"/>
      <c r="AM19" s="223"/>
      <c r="AN19" s="257"/>
      <c r="AO19" s="257"/>
      <c r="AP19" s="223"/>
      <c r="AQ19" s="257"/>
      <c r="AR19" s="257"/>
      <c r="AS19" s="223"/>
      <c r="AT19" s="257"/>
      <c r="AU19" s="257"/>
      <c r="AV19" s="223"/>
      <c r="AW19" s="257"/>
      <c r="AX19" s="257"/>
      <c r="AY19" s="223"/>
      <c r="AZ19" s="257"/>
      <c r="BA19" s="257"/>
      <c r="BB19" s="223"/>
      <c r="BC19" s="257"/>
      <c r="BD19" s="257"/>
      <c r="BE19" s="223"/>
      <c r="BF19" s="257"/>
      <c r="BG19" s="257"/>
      <c r="BH19" s="223"/>
      <c r="BI19" s="257"/>
      <c r="BJ19" s="257"/>
      <c r="BK19" s="223"/>
      <c r="BL19" s="257"/>
      <c r="BM19" s="257"/>
      <c r="BN19" s="223"/>
      <c r="BO19" s="257"/>
      <c r="BP19" s="257"/>
      <c r="BQ19" s="223"/>
      <c r="BR19" s="257"/>
      <c r="BS19" s="257"/>
      <c r="BT19" s="223"/>
      <c r="BU19" s="257"/>
      <c r="BV19" s="257"/>
      <c r="BW19" s="223"/>
      <c r="BX19" s="257"/>
      <c r="BY19" s="257"/>
      <c r="BZ19" s="223"/>
      <c r="CA19" s="257"/>
      <c r="CB19" s="257"/>
      <c r="CC19" s="223"/>
      <c r="CD19" s="257"/>
      <c r="CE19" s="257"/>
      <c r="CF19" s="223"/>
      <c r="CG19" s="257"/>
      <c r="CH19" s="257"/>
      <c r="CI19" s="223"/>
      <c r="CJ19" s="257"/>
      <c r="CK19" s="257"/>
      <c r="CL19" s="223"/>
      <c r="CM19" s="257"/>
      <c r="CN19" s="257"/>
      <c r="CO19" s="223"/>
      <c r="CP19" s="257"/>
      <c r="CQ19" s="223"/>
      <c r="CS19" s="432" t="s">
        <v>14</v>
      </c>
      <c r="CT19" s="433"/>
      <c r="CU19" s="433"/>
      <c r="CV19" s="433"/>
      <c r="CW19" s="433"/>
      <c r="CX19" s="433"/>
      <c r="CY19" s="434"/>
      <c r="CZ19" s="118" t="s">
        <v>15</v>
      </c>
      <c r="DA19" s="168" t="s">
        <v>16</v>
      </c>
      <c r="ED19" s="119"/>
      <c r="EE19" s="119"/>
      <c r="EF19" s="119"/>
      <c r="EG19" s="119"/>
      <c r="EH19" s="119"/>
      <c r="EI19" s="119"/>
      <c r="EJ19" s="119"/>
      <c r="EK19" s="119"/>
      <c r="EL19" s="119"/>
      <c r="EM19" s="119"/>
      <c r="EN19" s="119"/>
    </row>
    <row r="20" spans="2:148" ht="13.5" customHeight="1" x14ac:dyDescent="0.2">
      <c r="B20" s="181" t="s">
        <v>49</v>
      </c>
      <c r="C20" s="222"/>
      <c r="D20" s="189" t="s">
        <v>18</v>
      </c>
      <c r="E20" s="187" t="s">
        <v>19</v>
      </c>
      <c r="F20" s="187" t="s">
        <v>20</v>
      </c>
      <c r="G20" s="187" t="s">
        <v>21</v>
      </c>
      <c r="H20" s="191" t="s">
        <v>22</v>
      </c>
      <c r="I20" s="192"/>
      <c r="J20" s="191" t="s">
        <v>23</v>
      </c>
      <c r="K20" s="192"/>
      <c r="L20" s="121"/>
      <c r="M20" s="180" t="s">
        <v>24</v>
      </c>
      <c r="N20" s="118"/>
      <c r="O20" s="221" t="s">
        <v>23</v>
      </c>
      <c r="P20" s="180" t="s">
        <v>98</v>
      </c>
      <c r="Q20" s="121"/>
      <c r="R20" s="261"/>
      <c r="S20" s="262"/>
      <c r="U20" s="261"/>
      <c r="V20" s="262"/>
      <c r="X20" s="261"/>
      <c r="Y20" s="262"/>
      <c r="AA20" s="261"/>
      <c r="AB20" s="262"/>
      <c r="AD20" s="261"/>
      <c r="AE20" s="262"/>
      <c r="AG20" s="261"/>
      <c r="AH20" s="262"/>
      <c r="AJ20" s="261"/>
      <c r="AK20" s="262"/>
      <c r="AM20" s="261"/>
      <c r="AN20" s="262"/>
      <c r="AP20" s="261"/>
      <c r="AQ20" s="262"/>
      <c r="AS20" s="261"/>
      <c r="AT20" s="262"/>
      <c r="AV20" s="261"/>
      <c r="AW20" s="262"/>
      <c r="AY20" s="261"/>
      <c r="AZ20" s="262"/>
      <c r="BB20" s="261"/>
      <c r="BC20" s="262"/>
      <c r="BE20" s="261"/>
      <c r="BF20" s="262"/>
      <c r="BH20" s="261"/>
      <c r="BI20" s="262"/>
      <c r="BK20" s="261"/>
      <c r="BL20" s="262"/>
      <c r="BN20" s="261"/>
      <c r="BO20" s="262"/>
      <c r="BQ20" s="261"/>
      <c r="BR20" s="262"/>
      <c r="BT20" s="261"/>
      <c r="BU20" s="262"/>
      <c r="BW20" s="261"/>
      <c r="BX20" s="262"/>
      <c r="BZ20" s="261"/>
      <c r="CA20" s="262"/>
      <c r="CC20" s="261"/>
      <c r="CD20" s="262"/>
      <c r="CF20" s="261"/>
      <c r="CG20" s="262"/>
      <c r="CI20" s="261"/>
      <c r="CJ20" s="262"/>
      <c r="CL20" s="261"/>
      <c r="CM20" s="262"/>
      <c r="CO20" s="261"/>
      <c r="CP20" s="262"/>
      <c r="CS20" s="187" t="s">
        <v>18</v>
      </c>
      <c r="CT20" s="187" t="s">
        <v>19</v>
      </c>
      <c r="CU20" s="187" t="s">
        <v>20</v>
      </c>
      <c r="CV20" s="187" t="s">
        <v>21</v>
      </c>
      <c r="CW20" s="191" t="s">
        <v>22</v>
      </c>
      <c r="CX20" s="192"/>
      <c r="CY20" s="187" t="s">
        <v>23</v>
      </c>
      <c r="CZ20" s="118" t="s">
        <v>15</v>
      </c>
      <c r="DA20" s="169" t="s">
        <v>25</v>
      </c>
      <c r="ED20" s="119"/>
      <c r="EE20" s="119"/>
      <c r="EF20" s="119"/>
      <c r="EG20" s="119"/>
      <c r="EH20" s="119"/>
      <c r="EI20" s="119"/>
      <c r="EJ20" s="119"/>
      <c r="EK20" s="119"/>
      <c r="EL20" s="119"/>
      <c r="EM20" s="119"/>
      <c r="EN20" s="119"/>
    </row>
    <row r="21" spans="2:148" ht="13.5" customHeight="1" x14ac:dyDescent="0.2">
      <c r="B21" s="158" t="s">
        <v>312</v>
      </c>
      <c r="C21" s="159" t="s">
        <v>170</v>
      </c>
      <c r="D21" s="171">
        <f t="shared" ref="D21:D57" si="9">COUNTA(R21,U21,X21,AA21,AD21,AG21,AJ21,AM21,AP21,AS21,AV21,AY21,BB21,BE21,BH21,BK21,BN21,BQ21,BT21,BW21,CC21,CF21,CI21,BZ21,CL21,CO21)</f>
        <v>5</v>
      </c>
      <c r="E21" s="171">
        <f t="shared" ref="E21:E57" si="10">IF(COUNT(R21,U21,X21,AA21,AD21,AG21,AJ21,AM21,AP21,AS21,AV21,AY21,BB21,BE21,BH21,BK21,BN21,BQ21,BT21,BW21,BZ21,CC21,CF21,CI21,CL21,CO21)=0,"-",COUNT(R21,U21,X21,AA21,AD21,AG21,AJ21,AM21,AP21,AS21,AV21,AY21,BB21,BE21,BH21,BK21,BN21,BQ21,BT21,BW21,BZ21,CC21,CF21,CI21,CL21,CO21))</f>
        <v>4</v>
      </c>
      <c r="F21" s="171">
        <f t="shared" ref="F21:F57" si="11">IF(E21="-","-",COUNTA(S21,V21,Y21,AB21,AE21,AH21,AK21,AN21,CA21,AQ21,AT21,AW21,AZ21,BC21,BF21,BI21,BL21,BO21,BR21,BU21,BX21,CD21,CG21,CJ21,CM21,CP21))</f>
        <v>0</v>
      </c>
      <c r="G21" s="171">
        <f t="shared" ref="G21:G57" si="12">IF(E21="-","-",SUM(R21:CP21))</f>
        <v>166</v>
      </c>
      <c r="H21" s="172">
        <f t="shared" ref="H21:H57" si="13">IF(E21="-","-",MAX(R21:CP21))</f>
        <v>58</v>
      </c>
      <c r="I21" s="171"/>
      <c r="J21" s="173">
        <f t="shared" ref="J21:J57" si="14">IF(E21="-","-",IF(E21-F21=0,G21,G21/(E21-F21)))</f>
        <v>41.5</v>
      </c>
      <c r="K21" s="171" t="str">
        <f t="shared" ref="K21:K57" si="15">IF(E21=0,"",IF(E21-F21=0,"*",""))</f>
        <v/>
      </c>
      <c r="L21" s="121"/>
      <c r="M21" s="178">
        <f t="shared" ref="M21:M57" si="16">IF(E21="-", 0,G21-((E21-F21)*7))</f>
        <v>138</v>
      </c>
      <c r="N21" s="144"/>
      <c r="O21" s="272"/>
      <c r="P21" s="177"/>
      <c r="R21" s="276"/>
      <c r="S21" s="277"/>
      <c r="T21" s="245"/>
      <c r="U21" s="276"/>
      <c r="V21" s="277"/>
      <c r="W21" s="245"/>
      <c r="X21" s="276"/>
      <c r="Y21" s="277"/>
      <c r="Z21" s="245"/>
      <c r="AA21" s="276" t="s">
        <v>304</v>
      </c>
      <c r="AB21" s="277"/>
      <c r="AC21" s="245"/>
      <c r="AD21" s="276"/>
      <c r="AE21" s="277"/>
      <c r="AF21" s="245"/>
      <c r="AG21" s="276"/>
      <c r="AH21" s="277"/>
      <c r="AI21" s="245"/>
      <c r="AJ21" s="276"/>
      <c r="AK21" s="277"/>
      <c r="AL21" s="245"/>
      <c r="AM21" s="276">
        <v>0</v>
      </c>
      <c r="AN21" s="277"/>
      <c r="AO21" s="245"/>
      <c r="AP21" s="276"/>
      <c r="AQ21" s="277"/>
      <c r="AR21" s="245"/>
      <c r="AS21" s="276"/>
      <c r="AT21" s="277"/>
      <c r="AU21" s="245"/>
      <c r="AV21" s="276"/>
      <c r="AW21" s="277"/>
      <c r="AX21" s="245"/>
      <c r="AY21" s="276">
        <v>50</v>
      </c>
      <c r="AZ21" s="277"/>
      <c r="BA21" s="245"/>
      <c r="BB21" s="276"/>
      <c r="BC21" s="277"/>
      <c r="BD21" s="245"/>
      <c r="BE21" s="276"/>
      <c r="BF21" s="277"/>
      <c r="BG21" s="245"/>
      <c r="BH21" s="276"/>
      <c r="BI21" s="277"/>
      <c r="BJ21" s="245"/>
      <c r="BK21" s="276"/>
      <c r="BL21" s="277"/>
      <c r="BM21" s="245"/>
      <c r="BN21" s="276"/>
      <c r="BO21" s="277"/>
      <c r="BP21" s="245"/>
      <c r="BQ21" s="276"/>
      <c r="BR21" s="277"/>
      <c r="BS21" s="245"/>
      <c r="BT21" s="276"/>
      <c r="BU21" s="277"/>
      <c r="BV21" s="245"/>
      <c r="BW21" s="276"/>
      <c r="BX21" s="277"/>
      <c r="BY21" s="245"/>
      <c r="BZ21" s="276">
        <v>58</v>
      </c>
      <c r="CA21" s="277"/>
      <c r="CB21" s="245"/>
      <c r="CC21" s="276"/>
      <c r="CD21" s="277"/>
      <c r="CE21" s="245"/>
      <c r="CF21" s="276">
        <v>58</v>
      </c>
      <c r="CG21" s="277"/>
      <c r="CH21" s="245"/>
      <c r="CI21" s="276"/>
      <c r="CJ21" s="277"/>
      <c r="CK21" s="245"/>
      <c r="CL21" s="276"/>
      <c r="CM21" s="277"/>
      <c r="CN21" s="245"/>
      <c r="CO21" s="276"/>
      <c r="CP21" s="277"/>
      <c r="CS21" s="273"/>
      <c r="CT21" s="273"/>
      <c r="CU21" s="273"/>
      <c r="CV21" s="273"/>
      <c r="CW21" s="172"/>
      <c r="CX21" s="171"/>
      <c r="CY21" s="274"/>
      <c r="DA21" s="177"/>
      <c r="DB21" s="154"/>
      <c r="ED21" s="119"/>
      <c r="EE21" s="119"/>
      <c r="EF21" s="119"/>
      <c r="EG21" s="119"/>
      <c r="EH21" s="119"/>
      <c r="EI21" s="119"/>
      <c r="EJ21" s="119"/>
      <c r="EK21" s="119"/>
      <c r="EL21" s="119"/>
      <c r="EM21" s="119"/>
      <c r="EN21" s="119"/>
      <c r="EO21" s="119"/>
      <c r="EP21" s="119"/>
      <c r="EQ21" s="119"/>
      <c r="ER21" s="119"/>
    </row>
    <row r="22" spans="2:148" ht="13.5" customHeight="1" x14ac:dyDescent="0.2">
      <c r="B22" s="158" t="s">
        <v>184</v>
      </c>
      <c r="C22" s="159" t="s">
        <v>168</v>
      </c>
      <c r="D22" s="171">
        <f t="shared" si="9"/>
        <v>6</v>
      </c>
      <c r="E22" s="171">
        <f t="shared" si="10"/>
        <v>5</v>
      </c>
      <c r="F22" s="171">
        <f t="shared" si="11"/>
        <v>2</v>
      </c>
      <c r="G22" s="171">
        <f t="shared" si="12"/>
        <v>126</v>
      </c>
      <c r="H22" s="172">
        <f t="shared" si="13"/>
        <v>52</v>
      </c>
      <c r="I22" s="171"/>
      <c r="J22" s="173">
        <f t="shared" si="14"/>
        <v>42</v>
      </c>
      <c r="K22" s="171" t="str">
        <f t="shared" si="15"/>
        <v/>
      </c>
      <c r="L22" s="121"/>
      <c r="M22" s="178">
        <f t="shared" si="16"/>
        <v>105</v>
      </c>
      <c r="O22" s="272"/>
      <c r="P22" s="177"/>
      <c r="Q22" s="121"/>
      <c r="R22" s="276"/>
      <c r="S22" s="277"/>
      <c r="T22" s="263"/>
      <c r="U22" s="276"/>
      <c r="V22" s="277"/>
      <c r="W22" s="263"/>
      <c r="X22" s="276"/>
      <c r="Y22" s="277"/>
      <c r="Z22" s="263"/>
      <c r="AA22" s="276"/>
      <c r="AB22" s="277"/>
      <c r="AC22" s="263"/>
      <c r="AD22" s="276"/>
      <c r="AE22" s="277"/>
      <c r="AF22" s="263"/>
      <c r="AG22" s="276"/>
      <c r="AH22" s="277"/>
      <c r="AI22" s="263"/>
      <c r="AJ22" s="276">
        <v>52</v>
      </c>
      <c r="AK22" s="277" t="s">
        <v>105</v>
      </c>
      <c r="AL22" s="263"/>
      <c r="AM22" s="276"/>
      <c r="AN22" s="277"/>
      <c r="AO22" s="263"/>
      <c r="AP22" s="276">
        <v>15</v>
      </c>
      <c r="AQ22" s="277"/>
      <c r="AR22" s="263"/>
      <c r="AS22" s="276"/>
      <c r="AT22" s="277"/>
      <c r="AU22" s="263"/>
      <c r="AV22" s="276"/>
      <c r="AW22" s="277"/>
      <c r="AX22" s="263"/>
      <c r="AY22" s="276"/>
      <c r="AZ22" s="277"/>
      <c r="BA22" s="263"/>
      <c r="BB22" s="276"/>
      <c r="BC22" s="277"/>
      <c r="BD22" s="263"/>
      <c r="BE22" s="276"/>
      <c r="BF22" s="277"/>
      <c r="BG22" s="263"/>
      <c r="BH22" s="276"/>
      <c r="BI22" s="277"/>
      <c r="BJ22" s="263"/>
      <c r="BK22" s="276"/>
      <c r="BL22" s="277"/>
      <c r="BM22" s="263"/>
      <c r="BN22" s="276">
        <v>4</v>
      </c>
      <c r="BO22" s="277"/>
      <c r="BP22" s="263"/>
      <c r="BQ22" s="276"/>
      <c r="BR22" s="277"/>
      <c r="BS22" s="263"/>
      <c r="BT22" s="276">
        <v>36</v>
      </c>
      <c r="BU22" s="277"/>
      <c r="BV22" s="263"/>
      <c r="BW22" s="276" t="s">
        <v>304</v>
      </c>
      <c r="BX22" s="277"/>
      <c r="BY22" s="263"/>
      <c r="BZ22" s="276"/>
      <c r="CA22" s="277"/>
      <c r="CB22" s="263"/>
      <c r="CC22" s="276">
        <v>19</v>
      </c>
      <c r="CD22" s="277" t="s">
        <v>105</v>
      </c>
      <c r="CE22" s="263"/>
      <c r="CF22" s="276"/>
      <c r="CG22" s="277"/>
      <c r="CH22" s="263"/>
      <c r="CI22" s="276"/>
      <c r="CJ22" s="277"/>
      <c r="CK22" s="263"/>
      <c r="CL22" s="276"/>
      <c r="CM22" s="277"/>
      <c r="CN22" s="263"/>
      <c r="CO22" s="276"/>
      <c r="CP22" s="277"/>
      <c r="CS22" s="273"/>
      <c r="CT22" s="273"/>
      <c r="CU22" s="273"/>
      <c r="CV22" s="273"/>
      <c r="CW22" s="172"/>
      <c r="CX22" s="171"/>
      <c r="CY22" s="274"/>
      <c r="DA22" s="275"/>
      <c r="DB22" s="154"/>
      <c r="ED22" s="119"/>
      <c r="EE22" s="119"/>
      <c r="EF22" s="119"/>
      <c r="EG22" s="119"/>
      <c r="EH22" s="119"/>
      <c r="EI22" s="119"/>
      <c r="EJ22" s="119"/>
      <c r="EK22" s="119"/>
      <c r="EL22" s="119"/>
      <c r="EM22" s="119"/>
      <c r="EN22" s="119"/>
      <c r="EO22" s="119"/>
      <c r="EP22" s="119"/>
      <c r="EQ22" s="119"/>
      <c r="ER22" s="119"/>
    </row>
    <row r="23" spans="2:148" ht="13.5" customHeight="1" x14ac:dyDescent="0.2">
      <c r="B23" s="158" t="s">
        <v>37</v>
      </c>
      <c r="C23" s="159" t="s">
        <v>169</v>
      </c>
      <c r="D23" s="171">
        <f t="shared" si="9"/>
        <v>11</v>
      </c>
      <c r="E23" s="171">
        <f t="shared" si="10"/>
        <v>6</v>
      </c>
      <c r="F23" s="171">
        <f t="shared" si="11"/>
        <v>3</v>
      </c>
      <c r="G23" s="171">
        <f t="shared" si="12"/>
        <v>100</v>
      </c>
      <c r="H23" s="172">
        <f t="shared" si="13"/>
        <v>60</v>
      </c>
      <c r="I23" s="171"/>
      <c r="J23" s="173">
        <f t="shared" si="14"/>
        <v>33.333333333333336</v>
      </c>
      <c r="K23" s="171" t="str">
        <f t="shared" si="15"/>
        <v/>
      </c>
      <c r="L23" s="121"/>
      <c r="M23" s="178">
        <f t="shared" si="16"/>
        <v>79</v>
      </c>
      <c r="O23" s="272"/>
      <c r="P23" s="177"/>
      <c r="Q23" s="121"/>
      <c r="R23" s="276">
        <v>1</v>
      </c>
      <c r="S23" s="277"/>
      <c r="T23" s="247"/>
      <c r="U23" s="276">
        <v>13</v>
      </c>
      <c r="V23" s="277"/>
      <c r="W23" s="247"/>
      <c r="X23" s="276">
        <v>19</v>
      </c>
      <c r="Y23" s="277" t="s">
        <v>105</v>
      </c>
      <c r="Z23" s="247"/>
      <c r="AA23" s="276" t="s">
        <v>304</v>
      </c>
      <c r="AB23" s="277"/>
      <c r="AC23" s="247"/>
      <c r="AD23" s="276">
        <v>4</v>
      </c>
      <c r="AE23" s="277" t="s">
        <v>105</v>
      </c>
      <c r="AF23" s="247"/>
      <c r="AG23" s="276">
        <v>60</v>
      </c>
      <c r="AH23" s="277"/>
      <c r="AI23" s="247"/>
      <c r="AJ23" s="276" t="s">
        <v>304</v>
      </c>
      <c r="AK23" s="277"/>
      <c r="AL23" s="247"/>
      <c r="AM23" s="276">
        <v>3</v>
      </c>
      <c r="AN23" s="277" t="s">
        <v>105</v>
      </c>
      <c r="AO23" s="247"/>
      <c r="AP23" s="276"/>
      <c r="AQ23" s="277"/>
      <c r="AR23" s="247"/>
      <c r="AS23" s="276"/>
      <c r="AT23" s="277"/>
      <c r="AU23" s="247"/>
      <c r="AV23" s="276" t="s">
        <v>304</v>
      </c>
      <c r="AW23" s="277"/>
      <c r="AX23" s="247"/>
      <c r="AY23" s="276"/>
      <c r="AZ23" s="277"/>
      <c r="BA23" s="247"/>
      <c r="BB23" s="276" t="s">
        <v>304</v>
      </c>
      <c r="BC23" s="277"/>
      <c r="BD23" s="247"/>
      <c r="BE23" s="276"/>
      <c r="BF23" s="277"/>
      <c r="BG23" s="247"/>
      <c r="BH23" s="276"/>
      <c r="BI23" s="277"/>
      <c r="BJ23" s="247"/>
      <c r="BK23" s="276"/>
      <c r="BL23" s="277"/>
      <c r="BM23" s="247"/>
      <c r="BN23" s="276"/>
      <c r="BO23" s="277"/>
      <c r="BP23" s="247"/>
      <c r="BQ23" s="276"/>
      <c r="BR23" s="277"/>
      <c r="BS23" s="247"/>
      <c r="BT23" s="276"/>
      <c r="BU23" s="277"/>
      <c r="BV23" s="247"/>
      <c r="BW23" s="276"/>
      <c r="BX23" s="277"/>
      <c r="BY23" s="247"/>
      <c r="BZ23" s="276"/>
      <c r="CA23" s="277"/>
      <c r="CB23" s="247"/>
      <c r="CC23" s="276"/>
      <c r="CD23" s="277"/>
      <c r="CE23" s="247"/>
      <c r="CF23" s="276"/>
      <c r="CG23" s="277"/>
      <c r="CH23" s="247"/>
      <c r="CI23" s="276"/>
      <c r="CJ23" s="277"/>
      <c r="CK23" s="247"/>
      <c r="CL23" s="276" t="s">
        <v>304</v>
      </c>
      <c r="CM23" s="277"/>
      <c r="CN23" s="247"/>
      <c r="CO23" s="276"/>
      <c r="CP23" s="277"/>
      <c r="CS23" s="273">
        <v>48</v>
      </c>
      <c r="CT23" s="273">
        <v>32</v>
      </c>
      <c r="CU23" s="273">
        <v>7</v>
      </c>
      <c r="CV23" s="273">
        <v>420</v>
      </c>
      <c r="CW23" s="172">
        <v>72</v>
      </c>
      <c r="CX23" s="171" t="s">
        <v>105</v>
      </c>
      <c r="CY23" s="274">
        <f>IF(CT23="-","-",IF(CT23-CU23=0,CV23,CV23/(CT23-CU23)))</f>
        <v>16.8</v>
      </c>
      <c r="DA23" s="177"/>
      <c r="ED23" s="119"/>
      <c r="EE23" s="119"/>
      <c r="EF23" s="119"/>
      <c r="EG23" s="119"/>
      <c r="EH23" s="119"/>
      <c r="EI23" s="119"/>
      <c r="EJ23" s="119"/>
      <c r="EK23" s="119"/>
      <c r="EL23" s="119"/>
      <c r="EM23" s="119"/>
      <c r="EN23" s="119"/>
      <c r="EO23" s="119"/>
      <c r="EP23" s="119"/>
      <c r="EQ23" s="119"/>
      <c r="ER23" s="119"/>
    </row>
    <row r="24" spans="2:148" ht="13.5" customHeight="1" x14ac:dyDescent="0.2">
      <c r="B24" s="158" t="s">
        <v>314</v>
      </c>
      <c r="C24" s="159" t="s">
        <v>169</v>
      </c>
      <c r="D24" s="171">
        <f t="shared" si="9"/>
        <v>5</v>
      </c>
      <c r="E24" s="171">
        <f t="shared" si="10"/>
        <v>3</v>
      </c>
      <c r="F24" s="171">
        <f t="shared" si="11"/>
        <v>1</v>
      </c>
      <c r="G24" s="171">
        <f t="shared" si="12"/>
        <v>78</v>
      </c>
      <c r="H24" s="172">
        <f t="shared" si="13"/>
        <v>32</v>
      </c>
      <c r="I24" s="171"/>
      <c r="J24" s="173">
        <f t="shared" si="14"/>
        <v>39</v>
      </c>
      <c r="K24" s="171" t="str">
        <f t="shared" si="15"/>
        <v/>
      </c>
      <c r="L24" s="121"/>
      <c r="M24" s="178">
        <f t="shared" si="16"/>
        <v>64</v>
      </c>
      <c r="O24" s="272"/>
      <c r="P24" s="177"/>
      <c r="R24" s="276"/>
      <c r="S24" s="277"/>
      <c r="T24" s="245"/>
      <c r="U24" s="276"/>
      <c r="V24" s="277"/>
      <c r="W24" s="245"/>
      <c r="X24" s="276"/>
      <c r="Y24" s="277"/>
      <c r="Z24" s="245"/>
      <c r="AA24" s="276"/>
      <c r="AB24" s="277"/>
      <c r="AC24" s="245"/>
      <c r="AD24" s="276"/>
      <c r="AE24" s="277"/>
      <c r="AF24" s="245"/>
      <c r="AG24" s="276"/>
      <c r="AH24" s="277"/>
      <c r="AI24" s="245"/>
      <c r="AJ24" s="276"/>
      <c r="AK24" s="277"/>
      <c r="AL24" s="245"/>
      <c r="AM24" s="276"/>
      <c r="AN24" s="277"/>
      <c r="AO24" s="245"/>
      <c r="AP24" s="276"/>
      <c r="AQ24" s="277"/>
      <c r="AR24" s="245"/>
      <c r="AS24" s="276">
        <v>18</v>
      </c>
      <c r="AT24" s="277"/>
      <c r="AU24" s="245"/>
      <c r="AV24" s="276">
        <v>28</v>
      </c>
      <c r="AW24" s="277"/>
      <c r="AX24" s="245"/>
      <c r="AY24" s="276"/>
      <c r="AZ24" s="277"/>
      <c r="BA24" s="245"/>
      <c r="BB24" s="276"/>
      <c r="BC24" s="277"/>
      <c r="BD24" s="245"/>
      <c r="BE24" s="276"/>
      <c r="BF24" s="277"/>
      <c r="BG24" s="245"/>
      <c r="BH24" s="276" t="s">
        <v>304</v>
      </c>
      <c r="BI24" s="277"/>
      <c r="BJ24" s="245"/>
      <c r="BK24" s="276"/>
      <c r="BL24" s="277"/>
      <c r="BM24" s="245"/>
      <c r="BN24" s="276">
        <v>32</v>
      </c>
      <c r="BO24" s="277" t="s">
        <v>105</v>
      </c>
      <c r="BP24" s="245"/>
      <c r="BQ24" s="276"/>
      <c r="BR24" s="277"/>
      <c r="BS24" s="245"/>
      <c r="BT24" s="276"/>
      <c r="BU24" s="277"/>
      <c r="BV24" s="245"/>
      <c r="BW24" s="276"/>
      <c r="BX24" s="277"/>
      <c r="BY24" s="245"/>
      <c r="BZ24" s="276"/>
      <c r="CA24" s="277"/>
      <c r="CB24" s="245"/>
      <c r="CC24" s="276" t="s">
        <v>304</v>
      </c>
      <c r="CD24" s="277"/>
      <c r="CE24" s="245"/>
      <c r="CF24" s="276"/>
      <c r="CG24" s="277"/>
      <c r="CH24" s="245"/>
      <c r="CI24" s="276"/>
      <c r="CJ24" s="277"/>
      <c r="CK24" s="245"/>
      <c r="CL24" s="276"/>
      <c r="CM24" s="277"/>
      <c r="CN24" s="245"/>
      <c r="CO24" s="276"/>
      <c r="CP24" s="277"/>
      <c r="CS24" s="273"/>
      <c r="CT24" s="273"/>
      <c r="CU24" s="273"/>
      <c r="CV24" s="273"/>
      <c r="CW24" s="172"/>
      <c r="CX24" s="171"/>
      <c r="CY24" s="274"/>
      <c r="DA24" s="177"/>
      <c r="DB24" s="154"/>
      <c r="ED24" s="119"/>
      <c r="EE24" s="119"/>
      <c r="EF24" s="119"/>
      <c r="EG24" s="119"/>
      <c r="EH24" s="119"/>
      <c r="EI24" s="119"/>
      <c r="EJ24" s="119"/>
      <c r="EK24" s="119"/>
      <c r="EL24" s="119"/>
      <c r="EM24" s="119"/>
      <c r="EN24" s="119"/>
      <c r="EO24" s="119"/>
      <c r="EP24" s="119"/>
      <c r="EQ24" s="119"/>
      <c r="ER24" s="119"/>
    </row>
    <row r="25" spans="2:148" ht="13.5" customHeight="1" x14ac:dyDescent="0.2">
      <c r="B25" s="158" t="s">
        <v>321</v>
      </c>
      <c r="C25" s="159" t="s">
        <v>169</v>
      </c>
      <c r="D25" s="171">
        <f t="shared" si="9"/>
        <v>1</v>
      </c>
      <c r="E25" s="171">
        <f t="shared" si="10"/>
        <v>1</v>
      </c>
      <c r="F25" s="171">
        <f t="shared" si="11"/>
        <v>0</v>
      </c>
      <c r="G25" s="171">
        <f t="shared" si="12"/>
        <v>68</v>
      </c>
      <c r="H25" s="172">
        <f t="shared" si="13"/>
        <v>68</v>
      </c>
      <c r="I25" s="171"/>
      <c r="J25" s="173">
        <f t="shared" si="14"/>
        <v>68</v>
      </c>
      <c r="K25" s="171" t="str">
        <f t="shared" si="15"/>
        <v/>
      </c>
      <c r="L25" s="121"/>
      <c r="M25" s="178">
        <f t="shared" si="16"/>
        <v>61</v>
      </c>
      <c r="O25" s="272"/>
      <c r="P25" s="177"/>
      <c r="Q25" s="121"/>
      <c r="R25" s="276"/>
      <c r="S25" s="277"/>
      <c r="T25" s="247"/>
      <c r="U25" s="276"/>
      <c r="V25" s="277"/>
      <c r="W25" s="247"/>
      <c r="X25" s="276"/>
      <c r="Y25" s="277"/>
      <c r="Z25" s="247"/>
      <c r="AA25" s="276"/>
      <c r="AB25" s="277"/>
      <c r="AC25" s="247"/>
      <c r="AD25" s="276"/>
      <c r="AE25" s="277"/>
      <c r="AF25" s="247"/>
      <c r="AG25" s="276"/>
      <c r="AH25" s="277"/>
      <c r="AI25" s="247"/>
      <c r="AJ25" s="276"/>
      <c r="AK25" s="277"/>
      <c r="AL25" s="247"/>
      <c r="AM25" s="276"/>
      <c r="AN25" s="277"/>
      <c r="AO25" s="247"/>
      <c r="AP25" s="276"/>
      <c r="AQ25" s="277"/>
      <c r="AR25" s="247"/>
      <c r="AS25" s="276"/>
      <c r="AT25" s="277"/>
      <c r="AU25" s="247"/>
      <c r="AV25" s="276"/>
      <c r="AW25" s="277"/>
      <c r="AX25" s="247"/>
      <c r="AY25" s="276"/>
      <c r="AZ25" s="277"/>
      <c r="BA25" s="247"/>
      <c r="BB25" s="276">
        <v>68</v>
      </c>
      <c r="BC25" s="277"/>
      <c r="BD25" s="247"/>
      <c r="BE25" s="276"/>
      <c r="BF25" s="277"/>
      <c r="BG25" s="247"/>
      <c r="BH25" s="276"/>
      <c r="BI25" s="277"/>
      <c r="BJ25" s="247"/>
      <c r="BK25" s="276"/>
      <c r="BL25" s="277"/>
      <c r="BM25" s="247"/>
      <c r="BN25" s="276"/>
      <c r="BO25" s="277"/>
      <c r="BP25" s="247"/>
      <c r="BQ25" s="276"/>
      <c r="BR25" s="277"/>
      <c r="BS25" s="247"/>
      <c r="BT25" s="276"/>
      <c r="BU25" s="277"/>
      <c r="BV25" s="247"/>
      <c r="BW25" s="276"/>
      <c r="BX25" s="277"/>
      <c r="BY25" s="247"/>
      <c r="BZ25" s="276"/>
      <c r="CA25" s="277"/>
      <c r="CB25" s="247"/>
      <c r="CC25" s="276"/>
      <c r="CD25" s="277"/>
      <c r="CE25" s="247"/>
      <c r="CF25" s="276"/>
      <c r="CG25" s="277"/>
      <c r="CH25" s="247"/>
      <c r="CI25" s="276"/>
      <c r="CJ25" s="277"/>
      <c r="CK25" s="247"/>
      <c r="CL25" s="276"/>
      <c r="CM25" s="277"/>
      <c r="CN25" s="247"/>
      <c r="CO25" s="276"/>
      <c r="CP25" s="277"/>
      <c r="CS25" s="273"/>
      <c r="CT25" s="273"/>
      <c r="CU25" s="273"/>
      <c r="CV25" s="273"/>
      <c r="CW25" s="172"/>
      <c r="CX25" s="171"/>
      <c r="CY25" s="274"/>
      <c r="DA25" s="177"/>
      <c r="ED25" s="119"/>
      <c r="EE25" s="119"/>
      <c r="EF25" s="119"/>
      <c r="EG25" s="119"/>
      <c r="EH25" s="119"/>
      <c r="EI25" s="119"/>
      <c r="EJ25" s="119"/>
      <c r="EK25" s="119"/>
      <c r="EL25" s="119"/>
      <c r="EM25" s="119"/>
      <c r="EN25" s="119"/>
      <c r="EO25" s="119"/>
      <c r="EP25" s="119"/>
      <c r="EQ25" s="119"/>
      <c r="ER25" s="119"/>
    </row>
    <row r="26" spans="2:148" ht="13.5" customHeight="1" x14ac:dyDescent="0.2">
      <c r="B26" s="158" t="s">
        <v>210</v>
      </c>
      <c r="C26" s="159" t="s">
        <v>193</v>
      </c>
      <c r="D26" s="171">
        <f t="shared" si="9"/>
        <v>10</v>
      </c>
      <c r="E26" s="171">
        <f t="shared" si="10"/>
        <v>5</v>
      </c>
      <c r="F26" s="171">
        <f t="shared" si="11"/>
        <v>2</v>
      </c>
      <c r="G26" s="171">
        <f t="shared" si="12"/>
        <v>80</v>
      </c>
      <c r="H26" s="172">
        <f t="shared" si="13"/>
        <v>40</v>
      </c>
      <c r="I26" s="171"/>
      <c r="J26" s="173">
        <f t="shared" si="14"/>
        <v>26.666666666666668</v>
      </c>
      <c r="K26" s="171" t="str">
        <f t="shared" si="15"/>
        <v/>
      </c>
      <c r="L26" s="121"/>
      <c r="M26" s="178">
        <f t="shared" si="16"/>
        <v>59</v>
      </c>
      <c r="O26" s="272"/>
      <c r="P26" s="177"/>
      <c r="R26" s="276"/>
      <c r="S26" s="277"/>
      <c r="T26" s="245"/>
      <c r="U26" s="276"/>
      <c r="V26" s="277"/>
      <c r="W26" s="245"/>
      <c r="X26" s="276"/>
      <c r="Y26" s="277"/>
      <c r="Z26" s="245"/>
      <c r="AA26" s="276"/>
      <c r="AB26" s="277"/>
      <c r="AC26" s="245"/>
      <c r="AD26" s="276"/>
      <c r="AE26" s="277"/>
      <c r="AF26" s="245"/>
      <c r="AG26" s="276"/>
      <c r="AH26" s="277"/>
      <c r="AI26" s="245"/>
      <c r="AJ26" s="276"/>
      <c r="AK26" s="277"/>
      <c r="AL26" s="245"/>
      <c r="AM26" s="276"/>
      <c r="AN26" s="277"/>
      <c r="AO26" s="245"/>
      <c r="AP26" s="276"/>
      <c r="AQ26" s="277"/>
      <c r="AR26" s="245"/>
      <c r="AS26" s="276"/>
      <c r="AT26" s="277"/>
      <c r="AU26" s="245"/>
      <c r="AV26" s="276"/>
      <c r="AW26" s="277"/>
      <c r="AX26" s="245"/>
      <c r="AY26" s="276">
        <v>6</v>
      </c>
      <c r="AZ26" s="277"/>
      <c r="BA26" s="245"/>
      <c r="BB26" s="276"/>
      <c r="BC26" s="277"/>
      <c r="BD26" s="245"/>
      <c r="BE26" s="276"/>
      <c r="BF26" s="277"/>
      <c r="BG26" s="245"/>
      <c r="BH26" s="276" t="s">
        <v>304</v>
      </c>
      <c r="BI26" s="277"/>
      <c r="BJ26" s="245"/>
      <c r="BK26" s="276">
        <v>6</v>
      </c>
      <c r="BL26" s="277"/>
      <c r="BM26" s="245"/>
      <c r="BN26" s="276">
        <v>25</v>
      </c>
      <c r="BO26" s="277"/>
      <c r="BP26" s="245"/>
      <c r="BQ26" s="276" t="s">
        <v>304</v>
      </c>
      <c r="BR26" s="277"/>
      <c r="BS26" s="245"/>
      <c r="BT26" s="276" t="s">
        <v>304</v>
      </c>
      <c r="BU26" s="277"/>
      <c r="BV26" s="245"/>
      <c r="BW26" s="276" t="s">
        <v>304</v>
      </c>
      <c r="BX26" s="277"/>
      <c r="BY26" s="245"/>
      <c r="BZ26" s="276" t="s">
        <v>304</v>
      </c>
      <c r="CA26" s="277"/>
      <c r="CB26" s="245"/>
      <c r="CC26" s="276"/>
      <c r="CD26" s="277"/>
      <c r="CE26" s="245"/>
      <c r="CF26" s="276">
        <v>40</v>
      </c>
      <c r="CG26" s="277" t="s">
        <v>105</v>
      </c>
      <c r="CH26" s="245"/>
      <c r="CI26" s="276">
        <v>3</v>
      </c>
      <c r="CJ26" s="277" t="s">
        <v>105</v>
      </c>
      <c r="CK26" s="245"/>
      <c r="CL26" s="276"/>
      <c r="CM26" s="277"/>
      <c r="CN26" s="245"/>
      <c r="CO26" s="276"/>
      <c r="CP26" s="277"/>
      <c r="CS26" s="273"/>
      <c r="CT26" s="273"/>
      <c r="CU26" s="273"/>
      <c r="CV26" s="273"/>
      <c r="CW26" s="172"/>
      <c r="CX26" s="171"/>
      <c r="CY26" s="274"/>
      <c r="DA26" s="177"/>
      <c r="DB26" s="154"/>
      <c r="ED26" s="119"/>
      <c r="EE26" s="119"/>
      <c r="EF26" s="119"/>
      <c r="EG26" s="119"/>
      <c r="EH26" s="119"/>
      <c r="EI26" s="119"/>
      <c r="EJ26" s="119"/>
      <c r="EK26" s="119"/>
      <c r="EL26" s="119"/>
      <c r="EM26" s="119"/>
      <c r="EN26" s="119"/>
      <c r="EO26" s="119"/>
      <c r="EP26" s="119"/>
      <c r="EQ26" s="119"/>
      <c r="ER26" s="119"/>
    </row>
    <row r="27" spans="2:148" ht="13.5" customHeight="1" x14ac:dyDescent="0.2">
      <c r="B27" s="158" t="s">
        <v>313</v>
      </c>
      <c r="C27" s="159" t="s">
        <v>168</v>
      </c>
      <c r="D27" s="171">
        <f t="shared" si="9"/>
        <v>2</v>
      </c>
      <c r="E27" s="171">
        <f t="shared" si="10"/>
        <v>2</v>
      </c>
      <c r="F27" s="171">
        <f t="shared" si="11"/>
        <v>0</v>
      </c>
      <c r="G27" s="171">
        <f t="shared" si="12"/>
        <v>62</v>
      </c>
      <c r="H27" s="172">
        <f t="shared" si="13"/>
        <v>46</v>
      </c>
      <c r="I27" s="171"/>
      <c r="J27" s="173">
        <f t="shared" si="14"/>
        <v>31</v>
      </c>
      <c r="K27" s="171" t="str">
        <f t="shared" si="15"/>
        <v/>
      </c>
      <c r="L27" s="121"/>
      <c r="M27" s="178">
        <f t="shared" si="16"/>
        <v>48</v>
      </c>
      <c r="N27" s="144"/>
      <c r="O27" s="272"/>
      <c r="P27" s="177"/>
      <c r="R27" s="276"/>
      <c r="S27" s="277"/>
      <c r="T27" s="245"/>
      <c r="U27" s="276"/>
      <c r="V27" s="277"/>
      <c r="W27" s="245"/>
      <c r="X27" s="276"/>
      <c r="Y27" s="277"/>
      <c r="Z27" s="245"/>
      <c r="AA27" s="276"/>
      <c r="AB27" s="277"/>
      <c r="AC27" s="245"/>
      <c r="AD27" s="276">
        <v>16</v>
      </c>
      <c r="AE27" s="277"/>
      <c r="AF27" s="245"/>
      <c r="AG27" s="276">
        <v>46</v>
      </c>
      <c r="AH27" s="277"/>
      <c r="AI27" s="245"/>
      <c r="AJ27" s="276"/>
      <c r="AK27" s="277"/>
      <c r="AL27" s="245"/>
      <c r="AM27" s="276"/>
      <c r="AN27" s="277"/>
      <c r="AO27" s="245"/>
      <c r="AP27" s="276"/>
      <c r="AQ27" s="277"/>
      <c r="AR27" s="245"/>
      <c r="AS27" s="276"/>
      <c r="AT27" s="277"/>
      <c r="AU27" s="245"/>
      <c r="AV27" s="276"/>
      <c r="AW27" s="277"/>
      <c r="AX27" s="245"/>
      <c r="AY27" s="276"/>
      <c r="AZ27" s="277"/>
      <c r="BA27" s="245"/>
      <c r="BB27" s="276"/>
      <c r="BC27" s="277"/>
      <c r="BD27" s="245"/>
      <c r="BE27" s="276"/>
      <c r="BF27" s="277"/>
      <c r="BG27" s="245"/>
      <c r="BH27" s="276"/>
      <c r="BI27" s="277"/>
      <c r="BJ27" s="245"/>
      <c r="BK27" s="276"/>
      <c r="BL27" s="277"/>
      <c r="BM27" s="245"/>
      <c r="BN27" s="276"/>
      <c r="BO27" s="277"/>
      <c r="BP27" s="245"/>
      <c r="BQ27" s="276"/>
      <c r="BR27" s="277"/>
      <c r="BS27" s="245"/>
      <c r="BT27" s="276"/>
      <c r="BU27" s="277"/>
      <c r="BV27" s="245"/>
      <c r="BW27" s="276"/>
      <c r="BX27" s="277"/>
      <c r="BY27" s="245"/>
      <c r="BZ27" s="276"/>
      <c r="CA27" s="277"/>
      <c r="CB27" s="245"/>
      <c r="CC27" s="276"/>
      <c r="CD27" s="277"/>
      <c r="CE27" s="245"/>
      <c r="CF27" s="276"/>
      <c r="CG27" s="277"/>
      <c r="CH27" s="245"/>
      <c r="CI27" s="276"/>
      <c r="CJ27" s="277"/>
      <c r="CK27" s="245"/>
      <c r="CL27" s="276"/>
      <c r="CM27" s="277"/>
      <c r="CN27" s="245"/>
      <c r="CO27" s="276"/>
      <c r="CP27" s="277"/>
      <c r="CS27" s="273"/>
      <c r="CT27" s="273"/>
      <c r="CU27" s="273"/>
      <c r="CV27" s="273"/>
      <c r="CW27" s="172"/>
      <c r="CX27" s="171"/>
      <c r="CY27" s="274"/>
      <c r="DA27" s="177"/>
      <c r="DB27" s="154"/>
      <c r="ED27" s="119"/>
      <c r="EE27" s="119"/>
      <c r="EF27" s="119"/>
      <c r="EG27" s="119"/>
      <c r="EH27" s="119"/>
      <c r="EI27" s="119"/>
      <c r="EJ27" s="119"/>
      <c r="EK27" s="119"/>
      <c r="EL27" s="119"/>
      <c r="EM27" s="119"/>
      <c r="EN27" s="119"/>
      <c r="EO27" s="119"/>
      <c r="EP27" s="119"/>
      <c r="EQ27" s="119"/>
      <c r="ER27" s="119"/>
    </row>
    <row r="28" spans="2:148" ht="13.5" customHeight="1" x14ac:dyDescent="0.2">
      <c r="B28" s="158" t="s">
        <v>308</v>
      </c>
      <c r="C28" s="159" t="s">
        <v>170</v>
      </c>
      <c r="D28" s="171">
        <f t="shared" si="9"/>
        <v>5</v>
      </c>
      <c r="E28" s="171">
        <f t="shared" si="10"/>
        <v>4</v>
      </c>
      <c r="F28" s="171">
        <f t="shared" si="11"/>
        <v>2</v>
      </c>
      <c r="G28" s="171">
        <f t="shared" si="12"/>
        <v>51</v>
      </c>
      <c r="H28" s="172">
        <f t="shared" si="13"/>
        <v>25</v>
      </c>
      <c r="I28" s="171"/>
      <c r="J28" s="173">
        <f t="shared" si="14"/>
        <v>25.5</v>
      </c>
      <c r="K28" s="171" t="str">
        <f t="shared" si="15"/>
        <v/>
      </c>
      <c r="L28" s="121"/>
      <c r="M28" s="178">
        <f t="shared" si="16"/>
        <v>37</v>
      </c>
      <c r="N28" s="144"/>
      <c r="O28" s="272"/>
      <c r="P28" s="177"/>
      <c r="R28" s="276"/>
      <c r="S28" s="277"/>
      <c r="T28" s="245"/>
      <c r="U28" s="276">
        <v>25</v>
      </c>
      <c r="V28" s="277"/>
      <c r="W28" s="245"/>
      <c r="X28" s="276"/>
      <c r="Y28" s="277"/>
      <c r="Z28" s="245"/>
      <c r="AA28" s="276" t="s">
        <v>304</v>
      </c>
      <c r="AB28" s="277"/>
      <c r="AC28" s="245"/>
      <c r="AD28" s="276">
        <v>0</v>
      </c>
      <c r="AE28" s="277"/>
      <c r="AF28" s="245"/>
      <c r="AG28" s="276"/>
      <c r="AH28" s="277"/>
      <c r="AI28" s="245"/>
      <c r="AJ28" s="276"/>
      <c r="AK28" s="277"/>
      <c r="AL28" s="245"/>
      <c r="AM28" s="276"/>
      <c r="AN28" s="277"/>
      <c r="AO28" s="245"/>
      <c r="AP28" s="276"/>
      <c r="AQ28" s="277"/>
      <c r="AR28" s="245"/>
      <c r="AS28" s="276"/>
      <c r="AT28" s="277"/>
      <c r="AU28" s="245"/>
      <c r="AV28" s="276">
        <v>19</v>
      </c>
      <c r="AW28" s="277" t="s">
        <v>105</v>
      </c>
      <c r="AX28" s="245"/>
      <c r="AY28" s="276">
        <v>7</v>
      </c>
      <c r="AZ28" s="277" t="s">
        <v>105</v>
      </c>
      <c r="BA28" s="245"/>
      <c r="BB28" s="276"/>
      <c r="BC28" s="277"/>
      <c r="BD28" s="245"/>
      <c r="BE28" s="276"/>
      <c r="BF28" s="277"/>
      <c r="BG28" s="245"/>
      <c r="BH28" s="276"/>
      <c r="BI28" s="277"/>
      <c r="BJ28" s="245"/>
      <c r="BK28" s="276"/>
      <c r="BL28" s="277"/>
      <c r="BM28" s="245"/>
      <c r="BN28" s="276"/>
      <c r="BO28" s="277"/>
      <c r="BP28" s="245"/>
      <c r="BQ28" s="276"/>
      <c r="BR28" s="277"/>
      <c r="BS28" s="245"/>
      <c r="BT28" s="276"/>
      <c r="BU28" s="277"/>
      <c r="BV28" s="245"/>
      <c r="BW28" s="276"/>
      <c r="BX28" s="277"/>
      <c r="BY28" s="245"/>
      <c r="BZ28" s="276"/>
      <c r="CA28" s="277"/>
      <c r="CB28" s="245"/>
      <c r="CC28" s="276"/>
      <c r="CD28" s="277"/>
      <c r="CE28" s="245"/>
      <c r="CF28" s="276"/>
      <c r="CG28" s="277"/>
      <c r="CH28" s="245"/>
      <c r="CI28" s="276"/>
      <c r="CJ28" s="277"/>
      <c r="CK28" s="245"/>
      <c r="CL28" s="276"/>
      <c r="CM28" s="277"/>
      <c r="CN28" s="245"/>
      <c r="CO28" s="276"/>
      <c r="CP28" s="277"/>
      <c r="CS28" s="273"/>
      <c r="CT28" s="273"/>
      <c r="CU28" s="273"/>
      <c r="CV28" s="273"/>
      <c r="CW28" s="172"/>
      <c r="CX28" s="171"/>
      <c r="CY28" s="274"/>
      <c r="DA28" s="177"/>
      <c r="DB28" s="154"/>
      <c r="ED28" s="119"/>
      <c r="EE28" s="119"/>
      <c r="EF28" s="119"/>
      <c r="EG28" s="119"/>
      <c r="EH28" s="119"/>
      <c r="EI28" s="119"/>
      <c r="EJ28" s="119"/>
      <c r="EK28" s="119"/>
      <c r="EL28" s="119"/>
      <c r="EM28" s="119"/>
      <c r="EN28" s="119"/>
      <c r="EO28" s="119"/>
      <c r="EP28" s="119"/>
      <c r="EQ28" s="119"/>
      <c r="ER28" s="119"/>
    </row>
    <row r="29" spans="2:148" ht="13.5" customHeight="1" x14ac:dyDescent="0.2">
      <c r="B29" s="158" t="s">
        <v>338</v>
      </c>
      <c r="C29" s="159" t="s">
        <v>170</v>
      </c>
      <c r="D29" s="171">
        <f t="shared" si="9"/>
        <v>1</v>
      </c>
      <c r="E29" s="171">
        <f t="shared" si="10"/>
        <v>1</v>
      </c>
      <c r="F29" s="171">
        <f t="shared" si="11"/>
        <v>0</v>
      </c>
      <c r="G29" s="171">
        <f t="shared" si="12"/>
        <v>43</v>
      </c>
      <c r="H29" s="172">
        <f t="shared" si="13"/>
        <v>43</v>
      </c>
      <c r="I29" s="171"/>
      <c r="J29" s="173">
        <f t="shared" si="14"/>
        <v>43</v>
      </c>
      <c r="K29" s="171" t="str">
        <f t="shared" si="15"/>
        <v/>
      </c>
      <c r="L29" s="121"/>
      <c r="M29" s="178">
        <f t="shared" si="16"/>
        <v>36</v>
      </c>
      <c r="N29" s="144"/>
      <c r="O29" s="272"/>
      <c r="P29" s="177"/>
      <c r="R29" s="276"/>
      <c r="S29" s="277"/>
      <c r="T29" s="245"/>
      <c r="U29" s="276"/>
      <c r="V29" s="277"/>
      <c r="W29" s="245"/>
      <c r="X29" s="276"/>
      <c r="Y29" s="277"/>
      <c r="Z29" s="245"/>
      <c r="AA29" s="276"/>
      <c r="AB29" s="277"/>
      <c r="AC29" s="245"/>
      <c r="AD29" s="276"/>
      <c r="AE29" s="277"/>
      <c r="AF29" s="245"/>
      <c r="AG29" s="276"/>
      <c r="AH29" s="277"/>
      <c r="AI29" s="245"/>
      <c r="AJ29" s="276"/>
      <c r="AK29" s="277"/>
      <c r="AL29" s="245"/>
      <c r="AM29" s="276"/>
      <c r="AN29" s="277"/>
      <c r="AO29" s="245"/>
      <c r="AP29" s="276"/>
      <c r="AQ29" s="277"/>
      <c r="AR29" s="245"/>
      <c r="AS29" s="276"/>
      <c r="AT29" s="277"/>
      <c r="AU29" s="245"/>
      <c r="AV29" s="276"/>
      <c r="AW29" s="277"/>
      <c r="AX29" s="245"/>
      <c r="AY29" s="276"/>
      <c r="AZ29" s="277"/>
      <c r="BA29" s="245"/>
      <c r="BB29" s="276"/>
      <c r="BC29" s="277"/>
      <c r="BD29" s="245"/>
      <c r="BE29" s="276"/>
      <c r="BF29" s="277"/>
      <c r="BG29" s="245"/>
      <c r="BH29" s="276"/>
      <c r="BI29" s="277"/>
      <c r="BJ29" s="245"/>
      <c r="BK29" s="276"/>
      <c r="BL29" s="277"/>
      <c r="BM29" s="245"/>
      <c r="BN29" s="276"/>
      <c r="BO29" s="277"/>
      <c r="BP29" s="245"/>
      <c r="BQ29" s="276"/>
      <c r="BR29" s="277"/>
      <c r="BS29" s="245"/>
      <c r="BT29" s="276"/>
      <c r="BU29" s="277"/>
      <c r="BV29" s="245"/>
      <c r="BW29" s="276"/>
      <c r="BX29" s="277"/>
      <c r="BY29" s="245"/>
      <c r="BZ29" s="276"/>
      <c r="CA29" s="277"/>
      <c r="CB29" s="245"/>
      <c r="CC29" s="276"/>
      <c r="CD29" s="277"/>
      <c r="CE29" s="245"/>
      <c r="CF29" s="276"/>
      <c r="CG29" s="277"/>
      <c r="CH29" s="245"/>
      <c r="CI29" s="276">
        <v>43</v>
      </c>
      <c r="CJ29" s="277"/>
      <c r="CK29" s="245"/>
      <c r="CL29" s="276"/>
      <c r="CM29" s="277"/>
      <c r="CN29" s="245"/>
      <c r="CO29" s="276"/>
      <c r="CP29" s="277"/>
      <c r="CS29" s="273"/>
      <c r="CT29" s="273"/>
      <c r="CU29" s="273"/>
      <c r="CV29" s="273"/>
      <c r="CW29" s="172"/>
      <c r="CX29" s="171"/>
      <c r="CY29" s="274"/>
      <c r="DA29" s="177"/>
      <c r="DB29" s="154"/>
      <c r="ED29" s="119"/>
      <c r="EE29" s="119"/>
      <c r="EF29" s="119"/>
      <c r="EG29" s="119"/>
      <c r="EH29" s="119"/>
      <c r="EI29" s="119"/>
      <c r="EJ29" s="119"/>
      <c r="EK29" s="119"/>
      <c r="EL29" s="119"/>
      <c r="EM29" s="119"/>
      <c r="EN29" s="119"/>
      <c r="EO29" s="119"/>
      <c r="EP29" s="119"/>
      <c r="EQ29" s="119"/>
      <c r="ER29" s="119"/>
    </row>
    <row r="30" spans="2:148" ht="13.5" customHeight="1" x14ac:dyDescent="0.2">
      <c r="B30" s="158" t="s">
        <v>167</v>
      </c>
      <c r="C30" s="159" t="s">
        <v>169</v>
      </c>
      <c r="D30" s="171">
        <f t="shared" si="9"/>
        <v>4</v>
      </c>
      <c r="E30" s="171">
        <f t="shared" si="10"/>
        <v>2</v>
      </c>
      <c r="F30" s="171">
        <f t="shared" si="11"/>
        <v>1</v>
      </c>
      <c r="G30" s="171">
        <f t="shared" si="12"/>
        <v>35</v>
      </c>
      <c r="H30" s="172">
        <f t="shared" si="13"/>
        <v>33</v>
      </c>
      <c r="I30" s="171"/>
      <c r="J30" s="173">
        <f t="shared" si="14"/>
        <v>35</v>
      </c>
      <c r="K30" s="171" t="str">
        <f t="shared" si="15"/>
        <v/>
      </c>
      <c r="L30" s="121"/>
      <c r="M30" s="178">
        <f t="shared" si="16"/>
        <v>28</v>
      </c>
      <c r="O30" s="272"/>
      <c r="P30" s="177"/>
      <c r="Q30" s="121"/>
      <c r="R30" s="276"/>
      <c r="S30" s="277"/>
      <c r="T30" s="247"/>
      <c r="U30" s="276">
        <v>2</v>
      </c>
      <c r="V30" s="277"/>
      <c r="W30" s="247"/>
      <c r="X30" s="276"/>
      <c r="Y30" s="277"/>
      <c r="Z30" s="247"/>
      <c r="AA30" s="276">
        <v>33</v>
      </c>
      <c r="AB30" s="277" t="s">
        <v>105</v>
      </c>
      <c r="AC30" s="247"/>
      <c r="AD30" s="276"/>
      <c r="AE30" s="277"/>
      <c r="AF30" s="247"/>
      <c r="AG30" s="276" t="s">
        <v>304</v>
      </c>
      <c r="AH30" s="277"/>
      <c r="AI30" s="247"/>
      <c r="AJ30" s="276" t="s">
        <v>304</v>
      </c>
      <c r="AK30" s="277"/>
      <c r="AL30" s="247"/>
      <c r="AM30" s="276"/>
      <c r="AN30" s="277"/>
      <c r="AO30" s="247"/>
      <c r="AP30" s="276"/>
      <c r="AQ30" s="277"/>
      <c r="AR30" s="247"/>
      <c r="AS30" s="276"/>
      <c r="AT30" s="277"/>
      <c r="AU30" s="247"/>
      <c r="AV30" s="276"/>
      <c r="AW30" s="277"/>
      <c r="AX30" s="247"/>
      <c r="AY30" s="276"/>
      <c r="AZ30" s="277"/>
      <c r="BA30" s="247"/>
      <c r="BB30" s="276"/>
      <c r="BC30" s="277"/>
      <c r="BD30" s="247"/>
      <c r="BE30" s="276"/>
      <c r="BF30" s="277"/>
      <c r="BG30" s="247"/>
      <c r="BH30" s="276"/>
      <c r="BI30" s="277"/>
      <c r="BJ30" s="247"/>
      <c r="BK30" s="276"/>
      <c r="BL30" s="277"/>
      <c r="BM30" s="247"/>
      <c r="BN30" s="276"/>
      <c r="BO30" s="277"/>
      <c r="BP30" s="247"/>
      <c r="BQ30" s="276"/>
      <c r="BR30" s="277"/>
      <c r="BS30" s="247"/>
      <c r="BT30" s="276"/>
      <c r="BU30" s="277"/>
      <c r="BV30" s="247"/>
      <c r="BW30" s="276"/>
      <c r="BX30" s="277"/>
      <c r="BY30" s="247"/>
      <c r="BZ30" s="276"/>
      <c r="CA30" s="277"/>
      <c r="CB30" s="247"/>
      <c r="CC30" s="276"/>
      <c r="CD30" s="277"/>
      <c r="CE30" s="247"/>
      <c r="CF30" s="276"/>
      <c r="CG30" s="277"/>
      <c r="CH30" s="247"/>
      <c r="CI30" s="276"/>
      <c r="CJ30" s="277"/>
      <c r="CK30" s="247"/>
      <c r="CL30" s="276"/>
      <c r="CM30" s="277"/>
      <c r="CN30" s="247"/>
      <c r="CO30" s="276"/>
      <c r="CP30" s="277"/>
      <c r="CS30" s="273">
        <v>13</v>
      </c>
      <c r="CT30" s="273">
        <v>9</v>
      </c>
      <c r="CU30" s="273">
        <v>5</v>
      </c>
      <c r="CV30" s="273">
        <v>92</v>
      </c>
      <c r="CW30" s="172">
        <v>33</v>
      </c>
      <c r="CX30" s="171"/>
      <c r="CY30" s="274">
        <f>IF(CT30="-","-",IF(CT30-CU30=0,CV30,CV30/(CT30-CU30)))</f>
        <v>23</v>
      </c>
      <c r="DA30" s="275"/>
      <c r="ED30" s="119"/>
      <c r="EE30" s="119"/>
      <c r="EF30" s="119"/>
      <c r="EG30" s="119"/>
      <c r="EH30" s="119"/>
      <c r="EI30" s="119"/>
      <c r="EJ30" s="119"/>
      <c r="EK30" s="119"/>
      <c r="EL30" s="119"/>
      <c r="EM30" s="119"/>
      <c r="EN30" s="119"/>
      <c r="EO30" s="119"/>
      <c r="EP30" s="119"/>
      <c r="EQ30" s="119"/>
      <c r="ER30" s="119"/>
    </row>
    <row r="31" spans="2:148" ht="13.5" customHeight="1" x14ac:dyDescent="0.2">
      <c r="B31" s="158" t="s">
        <v>311</v>
      </c>
      <c r="C31" s="159" t="s">
        <v>169</v>
      </c>
      <c r="D31" s="171">
        <f t="shared" si="9"/>
        <v>5</v>
      </c>
      <c r="E31" s="171">
        <f t="shared" si="10"/>
        <v>4</v>
      </c>
      <c r="F31" s="171">
        <f t="shared" si="11"/>
        <v>0</v>
      </c>
      <c r="G31" s="171">
        <f t="shared" si="12"/>
        <v>45</v>
      </c>
      <c r="H31" s="172">
        <f t="shared" si="13"/>
        <v>23</v>
      </c>
      <c r="I31" s="171"/>
      <c r="J31" s="173">
        <f t="shared" si="14"/>
        <v>11.25</v>
      </c>
      <c r="K31" s="171" t="str">
        <f t="shared" si="15"/>
        <v/>
      </c>
      <c r="L31" s="121"/>
      <c r="M31" s="178">
        <f t="shared" si="16"/>
        <v>17</v>
      </c>
      <c r="N31" s="144"/>
      <c r="O31" s="272"/>
      <c r="P31" s="177"/>
      <c r="R31" s="276"/>
      <c r="S31" s="277"/>
      <c r="T31" s="245"/>
      <c r="U31" s="276"/>
      <c r="V31" s="277"/>
      <c r="W31" s="245"/>
      <c r="X31" s="276"/>
      <c r="Y31" s="277"/>
      <c r="Z31" s="245"/>
      <c r="AA31" s="276" t="s">
        <v>304</v>
      </c>
      <c r="AB31" s="277"/>
      <c r="AC31" s="245"/>
      <c r="AD31" s="276">
        <v>1</v>
      </c>
      <c r="AE31" s="277"/>
      <c r="AF31" s="245"/>
      <c r="AG31" s="276">
        <v>12</v>
      </c>
      <c r="AH31" s="277"/>
      <c r="AI31" s="245"/>
      <c r="AJ31" s="276"/>
      <c r="AK31" s="277"/>
      <c r="AL31" s="245"/>
      <c r="AM31" s="276"/>
      <c r="AN31" s="277"/>
      <c r="AO31" s="245"/>
      <c r="AP31" s="276">
        <v>9</v>
      </c>
      <c r="AQ31" s="277"/>
      <c r="AR31" s="245"/>
      <c r="AS31" s="276"/>
      <c r="AT31" s="277"/>
      <c r="AU31" s="245"/>
      <c r="AV31" s="276"/>
      <c r="AW31" s="277"/>
      <c r="AX31" s="245"/>
      <c r="AY31" s="276"/>
      <c r="AZ31" s="277"/>
      <c r="BA31" s="245"/>
      <c r="BB31" s="276">
        <v>23</v>
      </c>
      <c r="BC31" s="277"/>
      <c r="BD31" s="245"/>
      <c r="BE31" s="276"/>
      <c r="BF31" s="277"/>
      <c r="BG31" s="245"/>
      <c r="BH31" s="276"/>
      <c r="BI31" s="277"/>
      <c r="BJ31" s="245"/>
      <c r="BK31" s="276"/>
      <c r="BL31" s="277"/>
      <c r="BM31" s="245"/>
      <c r="BN31" s="276"/>
      <c r="BO31" s="277"/>
      <c r="BP31" s="245"/>
      <c r="BQ31" s="276"/>
      <c r="BR31" s="277"/>
      <c r="BS31" s="245"/>
      <c r="BT31" s="276"/>
      <c r="BU31" s="277"/>
      <c r="BV31" s="245"/>
      <c r="BW31" s="276"/>
      <c r="BX31" s="277"/>
      <c r="BY31" s="245"/>
      <c r="BZ31" s="276"/>
      <c r="CA31" s="277"/>
      <c r="CB31" s="245"/>
      <c r="CC31" s="276"/>
      <c r="CD31" s="277"/>
      <c r="CE31" s="245"/>
      <c r="CF31" s="276"/>
      <c r="CG31" s="277"/>
      <c r="CH31" s="245"/>
      <c r="CI31" s="276"/>
      <c r="CJ31" s="277"/>
      <c r="CK31" s="245"/>
      <c r="CL31" s="276"/>
      <c r="CM31" s="277"/>
      <c r="CN31" s="245"/>
      <c r="CO31" s="276"/>
      <c r="CP31" s="277"/>
      <c r="CS31" s="273"/>
      <c r="CT31" s="273"/>
      <c r="CU31" s="273"/>
      <c r="CV31" s="273"/>
      <c r="CW31" s="172"/>
      <c r="CX31" s="171"/>
      <c r="CY31" s="274"/>
      <c r="DA31" s="177"/>
      <c r="DB31" s="154"/>
      <c r="ED31" s="119"/>
      <c r="EE31" s="119"/>
      <c r="EF31" s="119"/>
      <c r="EG31" s="119"/>
      <c r="EH31" s="119"/>
      <c r="EI31" s="119"/>
      <c r="EJ31" s="119"/>
      <c r="EK31" s="119"/>
      <c r="EL31" s="119"/>
      <c r="EM31" s="119"/>
      <c r="EN31" s="119"/>
      <c r="EO31" s="119"/>
      <c r="EP31" s="119"/>
      <c r="EQ31" s="119"/>
      <c r="ER31" s="119"/>
    </row>
    <row r="32" spans="2:148" ht="13.5" customHeight="1" x14ac:dyDescent="0.2">
      <c r="B32" s="158" t="s">
        <v>190</v>
      </c>
      <c r="C32" s="159" t="s">
        <v>168</v>
      </c>
      <c r="D32" s="171">
        <f t="shared" si="9"/>
        <v>4</v>
      </c>
      <c r="E32" s="171">
        <f t="shared" si="10"/>
        <v>4</v>
      </c>
      <c r="F32" s="171">
        <f t="shared" si="11"/>
        <v>0</v>
      </c>
      <c r="G32" s="171">
        <f t="shared" si="12"/>
        <v>44</v>
      </c>
      <c r="H32" s="172">
        <f t="shared" si="13"/>
        <v>27</v>
      </c>
      <c r="I32" s="171"/>
      <c r="J32" s="173">
        <f t="shared" si="14"/>
        <v>11</v>
      </c>
      <c r="K32" s="171" t="str">
        <f t="shared" si="15"/>
        <v/>
      </c>
      <c r="L32" s="121"/>
      <c r="M32" s="178">
        <f t="shared" si="16"/>
        <v>16</v>
      </c>
      <c r="O32" s="272"/>
      <c r="P32" s="177"/>
      <c r="Q32" s="121"/>
      <c r="R32" s="276"/>
      <c r="S32" s="277"/>
      <c r="T32" s="247"/>
      <c r="U32" s="276"/>
      <c r="V32" s="277"/>
      <c r="W32" s="247"/>
      <c r="X32" s="276">
        <v>16</v>
      </c>
      <c r="Y32" s="277"/>
      <c r="Z32" s="247"/>
      <c r="AA32" s="276"/>
      <c r="AB32" s="277"/>
      <c r="AC32" s="247"/>
      <c r="AD32" s="276">
        <v>1</v>
      </c>
      <c r="AE32" s="277"/>
      <c r="AF32" s="247"/>
      <c r="AG32" s="276"/>
      <c r="AH32" s="277"/>
      <c r="AI32" s="247"/>
      <c r="AJ32" s="276"/>
      <c r="AK32" s="277"/>
      <c r="AL32" s="247"/>
      <c r="AM32" s="276">
        <v>0</v>
      </c>
      <c r="AN32" s="277"/>
      <c r="AO32" s="247"/>
      <c r="AP32" s="276">
        <v>27</v>
      </c>
      <c r="AQ32" s="277"/>
      <c r="AR32" s="247"/>
      <c r="AS32" s="276"/>
      <c r="AT32" s="277"/>
      <c r="AU32" s="247"/>
      <c r="AV32" s="276"/>
      <c r="AW32" s="277"/>
      <c r="AX32" s="247"/>
      <c r="AY32" s="276"/>
      <c r="AZ32" s="277"/>
      <c r="BA32" s="247"/>
      <c r="BB32" s="276"/>
      <c r="BC32" s="277"/>
      <c r="BD32" s="247"/>
      <c r="BE32" s="276"/>
      <c r="BF32" s="277"/>
      <c r="BG32" s="247"/>
      <c r="BH32" s="276"/>
      <c r="BI32" s="277"/>
      <c r="BJ32" s="247"/>
      <c r="BK32" s="276"/>
      <c r="BL32" s="277"/>
      <c r="BM32" s="247"/>
      <c r="BN32" s="276"/>
      <c r="BO32" s="277"/>
      <c r="BP32" s="247"/>
      <c r="BQ32" s="276"/>
      <c r="BR32" s="277"/>
      <c r="BS32" s="247"/>
      <c r="BT32" s="276"/>
      <c r="BU32" s="277"/>
      <c r="BV32" s="247"/>
      <c r="BW32" s="276"/>
      <c r="BX32" s="277"/>
      <c r="BY32" s="247"/>
      <c r="BZ32" s="276"/>
      <c r="CA32" s="277"/>
      <c r="CB32" s="247"/>
      <c r="CC32" s="276"/>
      <c r="CD32" s="277"/>
      <c r="CE32" s="247"/>
      <c r="CF32" s="276"/>
      <c r="CG32" s="277"/>
      <c r="CH32" s="247"/>
      <c r="CI32" s="276"/>
      <c r="CJ32" s="277"/>
      <c r="CK32" s="247"/>
      <c r="CL32" s="276"/>
      <c r="CM32" s="277"/>
      <c r="CN32" s="247"/>
      <c r="CO32" s="276"/>
      <c r="CP32" s="277"/>
      <c r="CS32" s="273"/>
      <c r="CT32" s="273"/>
      <c r="CU32" s="273"/>
      <c r="CV32" s="273"/>
      <c r="CW32" s="172"/>
      <c r="CX32" s="171"/>
      <c r="CY32" s="274"/>
      <c r="DA32" s="177"/>
      <c r="ED32" s="119"/>
      <c r="EE32" s="119"/>
      <c r="EF32" s="119"/>
      <c r="EG32" s="119"/>
      <c r="EH32" s="119"/>
      <c r="EI32" s="119"/>
      <c r="EJ32" s="119"/>
      <c r="EK32" s="119"/>
      <c r="EL32" s="119"/>
      <c r="EM32" s="119"/>
      <c r="EN32" s="119"/>
      <c r="EO32" s="119"/>
      <c r="EP32" s="119"/>
      <c r="EQ32" s="119"/>
      <c r="ER32" s="119"/>
    </row>
    <row r="33" spans="2:148" ht="13.5" customHeight="1" x14ac:dyDescent="0.2">
      <c r="B33" s="158" t="s">
        <v>337</v>
      </c>
      <c r="C33" s="159" t="s">
        <v>170</v>
      </c>
      <c r="D33" s="171">
        <f t="shared" si="9"/>
        <v>2</v>
      </c>
      <c r="E33" s="171">
        <f t="shared" si="10"/>
        <v>1</v>
      </c>
      <c r="F33" s="171">
        <f t="shared" si="11"/>
        <v>0</v>
      </c>
      <c r="G33" s="171">
        <f t="shared" si="12"/>
        <v>22</v>
      </c>
      <c r="H33" s="172">
        <f t="shared" si="13"/>
        <v>22</v>
      </c>
      <c r="I33" s="171"/>
      <c r="J33" s="173">
        <f t="shared" si="14"/>
        <v>22</v>
      </c>
      <c r="K33" s="171" t="str">
        <f t="shared" si="15"/>
        <v/>
      </c>
      <c r="L33" s="121"/>
      <c r="M33" s="178">
        <f t="shared" si="16"/>
        <v>15</v>
      </c>
      <c r="N33" s="144"/>
      <c r="O33" s="272"/>
      <c r="P33" s="177"/>
      <c r="R33" s="276"/>
      <c r="S33" s="277"/>
      <c r="T33" s="245"/>
      <c r="U33" s="276"/>
      <c r="V33" s="277"/>
      <c r="W33" s="245"/>
      <c r="X33" s="276"/>
      <c r="Y33" s="277"/>
      <c r="Z33" s="245"/>
      <c r="AA33" s="276"/>
      <c r="AB33" s="277"/>
      <c r="AC33" s="245"/>
      <c r="AD33" s="276"/>
      <c r="AE33" s="277"/>
      <c r="AF33" s="245"/>
      <c r="AG33" s="276"/>
      <c r="AH33" s="277"/>
      <c r="AI33" s="245"/>
      <c r="AJ33" s="276"/>
      <c r="AK33" s="277"/>
      <c r="AL33" s="245"/>
      <c r="AM33" s="276"/>
      <c r="AN33" s="277"/>
      <c r="AO33" s="245"/>
      <c r="AP33" s="276"/>
      <c r="AQ33" s="277"/>
      <c r="AR33" s="245"/>
      <c r="AS33" s="276"/>
      <c r="AT33" s="277"/>
      <c r="AU33" s="245"/>
      <c r="AV33" s="276"/>
      <c r="AW33" s="277"/>
      <c r="AX33" s="245"/>
      <c r="AY33" s="276"/>
      <c r="AZ33" s="277"/>
      <c r="BA33" s="245"/>
      <c r="BB33" s="276"/>
      <c r="BC33" s="277"/>
      <c r="BD33" s="245"/>
      <c r="BE33" s="276"/>
      <c r="BF33" s="277"/>
      <c r="BG33" s="245"/>
      <c r="BH33" s="276"/>
      <c r="BI33" s="277"/>
      <c r="BJ33" s="245"/>
      <c r="BK33" s="276"/>
      <c r="BL33" s="277"/>
      <c r="BM33" s="245"/>
      <c r="BN33" s="276"/>
      <c r="BO33" s="277"/>
      <c r="BP33" s="245"/>
      <c r="BQ33" s="276"/>
      <c r="BR33" s="277"/>
      <c r="BS33" s="245"/>
      <c r="BT33" s="276"/>
      <c r="BU33" s="277"/>
      <c r="BV33" s="245"/>
      <c r="BW33" s="276"/>
      <c r="BX33" s="277"/>
      <c r="BY33" s="245"/>
      <c r="BZ33" s="276"/>
      <c r="CA33" s="277"/>
      <c r="CB33" s="245"/>
      <c r="CC33" s="276"/>
      <c r="CD33" s="277"/>
      <c r="CE33" s="245"/>
      <c r="CF33" s="276"/>
      <c r="CG33" s="277"/>
      <c r="CH33" s="245"/>
      <c r="CI33" s="276">
        <v>22</v>
      </c>
      <c r="CJ33" s="277"/>
      <c r="CK33" s="245"/>
      <c r="CL33" s="276" t="s">
        <v>304</v>
      </c>
      <c r="CM33" s="277"/>
      <c r="CN33" s="245"/>
      <c r="CO33" s="276"/>
      <c r="CP33" s="277"/>
      <c r="CS33" s="273"/>
      <c r="CT33" s="273"/>
      <c r="CU33" s="273"/>
      <c r="CV33" s="273"/>
      <c r="CW33" s="172"/>
      <c r="CX33" s="171"/>
      <c r="CY33" s="274"/>
      <c r="DA33" s="177"/>
      <c r="DB33" s="154"/>
      <c r="ED33" s="119"/>
      <c r="EE33" s="119"/>
      <c r="EF33" s="119"/>
      <c r="EG33" s="119"/>
      <c r="EH33" s="119"/>
      <c r="EI33" s="119"/>
      <c r="EJ33" s="119"/>
      <c r="EK33" s="119"/>
      <c r="EL33" s="119"/>
      <c r="EM33" s="119"/>
      <c r="EN33" s="119"/>
      <c r="EO33" s="119"/>
      <c r="EP33" s="119"/>
      <c r="EQ33" s="119"/>
      <c r="ER33" s="119"/>
    </row>
    <row r="34" spans="2:148" ht="13.5" customHeight="1" x14ac:dyDescent="0.2">
      <c r="B34" s="158" t="s">
        <v>80</v>
      </c>
      <c r="C34" s="159" t="s">
        <v>171</v>
      </c>
      <c r="D34" s="171">
        <f t="shared" si="9"/>
        <v>1</v>
      </c>
      <c r="E34" s="171">
        <f t="shared" si="10"/>
        <v>1</v>
      </c>
      <c r="F34" s="171">
        <f t="shared" si="11"/>
        <v>0</v>
      </c>
      <c r="G34" s="171">
        <f t="shared" si="12"/>
        <v>19</v>
      </c>
      <c r="H34" s="172">
        <f t="shared" si="13"/>
        <v>19</v>
      </c>
      <c r="I34" s="171"/>
      <c r="J34" s="173">
        <f t="shared" si="14"/>
        <v>19</v>
      </c>
      <c r="K34" s="171" t="str">
        <f t="shared" si="15"/>
        <v/>
      </c>
      <c r="L34" s="121"/>
      <c r="M34" s="178">
        <f t="shared" si="16"/>
        <v>12</v>
      </c>
      <c r="N34" s="144"/>
      <c r="O34" s="272"/>
      <c r="P34" s="177"/>
      <c r="R34" s="276"/>
      <c r="S34" s="277"/>
      <c r="T34" s="245"/>
      <c r="U34" s="276"/>
      <c r="V34" s="277"/>
      <c r="W34" s="245"/>
      <c r="X34" s="276"/>
      <c r="Y34" s="277"/>
      <c r="Z34" s="245"/>
      <c r="AA34" s="276"/>
      <c r="AB34" s="277"/>
      <c r="AC34" s="245"/>
      <c r="AD34" s="276"/>
      <c r="AE34" s="277"/>
      <c r="AF34" s="245"/>
      <c r="AG34" s="276"/>
      <c r="AH34" s="277"/>
      <c r="AI34" s="245"/>
      <c r="AJ34" s="276">
        <v>19</v>
      </c>
      <c r="AK34" s="277"/>
      <c r="AL34" s="245"/>
      <c r="AM34" s="276"/>
      <c r="AN34" s="277"/>
      <c r="AO34" s="245"/>
      <c r="AP34" s="276"/>
      <c r="AQ34" s="277"/>
      <c r="AR34" s="245"/>
      <c r="AS34" s="276"/>
      <c r="AT34" s="277"/>
      <c r="AU34" s="245"/>
      <c r="AV34" s="276"/>
      <c r="AW34" s="277"/>
      <c r="AX34" s="245"/>
      <c r="AY34" s="276"/>
      <c r="AZ34" s="277"/>
      <c r="BA34" s="245"/>
      <c r="BB34" s="276"/>
      <c r="BC34" s="277"/>
      <c r="BD34" s="245"/>
      <c r="BE34" s="276"/>
      <c r="BF34" s="277"/>
      <c r="BG34" s="245"/>
      <c r="BH34" s="276"/>
      <c r="BI34" s="277"/>
      <c r="BJ34" s="245"/>
      <c r="BK34" s="276"/>
      <c r="BL34" s="277"/>
      <c r="BM34" s="245"/>
      <c r="BN34" s="276"/>
      <c r="BO34" s="277"/>
      <c r="BP34" s="245"/>
      <c r="BQ34" s="276"/>
      <c r="BR34" s="277"/>
      <c r="BS34" s="245"/>
      <c r="BT34" s="276"/>
      <c r="BU34" s="277"/>
      <c r="BV34" s="245"/>
      <c r="BW34" s="276"/>
      <c r="BX34" s="277"/>
      <c r="BY34" s="245"/>
      <c r="BZ34" s="276"/>
      <c r="CA34" s="277"/>
      <c r="CB34" s="245"/>
      <c r="CC34" s="276"/>
      <c r="CD34" s="277"/>
      <c r="CE34" s="245"/>
      <c r="CF34" s="276"/>
      <c r="CG34" s="277"/>
      <c r="CH34" s="245"/>
      <c r="CI34" s="276"/>
      <c r="CJ34" s="277"/>
      <c r="CK34" s="245"/>
      <c r="CL34" s="276"/>
      <c r="CM34" s="277"/>
      <c r="CN34" s="245"/>
      <c r="CO34" s="276"/>
      <c r="CP34" s="277"/>
      <c r="CS34" s="273"/>
      <c r="CT34" s="273"/>
      <c r="CU34" s="273"/>
      <c r="CV34" s="273"/>
      <c r="CW34" s="172"/>
      <c r="CX34" s="171"/>
      <c r="CY34" s="274"/>
      <c r="DA34" s="177"/>
      <c r="DB34" s="154"/>
      <c r="ED34" s="119"/>
      <c r="EE34" s="119"/>
      <c r="EF34" s="119"/>
      <c r="EG34" s="119"/>
      <c r="EH34" s="119"/>
      <c r="EI34" s="119"/>
      <c r="EJ34" s="119"/>
      <c r="EK34" s="119"/>
      <c r="EL34" s="119"/>
      <c r="EM34" s="119"/>
      <c r="EN34" s="119"/>
      <c r="EO34" s="119"/>
      <c r="EP34" s="119"/>
      <c r="EQ34" s="119"/>
      <c r="ER34" s="119"/>
    </row>
    <row r="35" spans="2:148" ht="13.5" customHeight="1" x14ac:dyDescent="0.2">
      <c r="B35" s="158" t="s">
        <v>302</v>
      </c>
      <c r="C35" s="159" t="s">
        <v>170</v>
      </c>
      <c r="D35" s="171">
        <f t="shared" si="9"/>
        <v>3</v>
      </c>
      <c r="E35" s="171">
        <f t="shared" si="10"/>
        <v>2</v>
      </c>
      <c r="F35" s="171">
        <f t="shared" si="11"/>
        <v>1</v>
      </c>
      <c r="G35" s="171">
        <f t="shared" si="12"/>
        <v>12</v>
      </c>
      <c r="H35" s="172">
        <f t="shared" si="13"/>
        <v>6</v>
      </c>
      <c r="I35" s="171"/>
      <c r="J35" s="173">
        <f t="shared" si="14"/>
        <v>12</v>
      </c>
      <c r="K35" s="171" t="str">
        <f t="shared" si="15"/>
        <v/>
      </c>
      <c r="L35" s="121"/>
      <c r="M35" s="178">
        <f t="shared" si="16"/>
        <v>5</v>
      </c>
      <c r="N35" s="144"/>
      <c r="O35" s="272"/>
      <c r="P35" s="177"/>
      <c r="R35" s="276">
        <v>6</v>
      </c>
      <c r="S35" s="277" t="s">
        <v>105</v>
      </c>
      <c r="T35" s="245"/>
      <c r="U35" s="276">
        <v>6</v>
      </c>
      <c r="V35" s="277"/>
      <c r="W35" s="245"/>
      <c r="X35" s="276"/>
      <c r="Y35" s="277"/>
      <c r="Z35" s="245"/>
      <c r="AA35" s="276"/>
      <c r="AB35" s="277"/>
      <c r="AC35" s="245"/>
      <c r="AD35" s="276"/>
      <c r="AE35" s="277"/>
      <c r="AF35" s="245"/>
      <c r="AG35" s="276"/>
      <c r="AH35" s="277"/>
      <c r="AI35" s="245"/>
      <c r="AJ35" s="276"/>
      <c r="AK35" s="277"/>
      <c r="AL35" s="245"/>
      <c r="AM35" s="276"/>
      <c r="AN35" s="277"/>
      <c r="AO35" s="245"/>
      <c r="AP35" s="276"/>
      <c r="AQ35" s="277"/>
      <c r="AR35" s="245"/>
      <c r="AS35" s="276"/>
      <c r="AT35" s="277"/>
      <c r="AU35" s="245"/>
      <c r="AV35" s="276"/>
      <c r="AW35" s="277"/>
      <c r="AX35" s="245"/>
      <c r="AY35" s="276"/>
      <c r="AZ35" s="277"/>
      <c r="BA35" s="245"/>
      <c r="BB35" s="276"/>
      <c r="BC35" s="277"/>
      <c r="BD35" s="245"/>
      <c r="BE35" s="276"/>
      <c r="BF35" s="277"/>
      <c r="BG35" s="245"/>
      <c r="BH35" s="276"/>
      <c r="BI35" s="277"/>
      <c r="BJ35" s="245"/>
      <c r="BK35" s="276"/>
      <c r="BL35" s="277"/>
      <c r="BM35" s="245"/>
      <c r="BN35" s="276"/>
      <c r="BO35" s="277"/>
      <c r="BP35" s="245"/>
      <c r="BQ35" s="276"/>
      <c r="BR35" s="277"/>
      <c r="BS35" s="245"/>
      <c r="BT35" s="276"/>
      <c r="BU35" s="277"/>
      <c r="BV35" s="245"/>
      <c r="BW35" s="276"/>
      <c r="BX35" s="277"/>
      <c r="BY35" s="245"/>
      <c r="BZ35" s="276" t="s">
        <v>304</v>
      </c>
      <c r="CA35" s="277"/>
      <c r="CB35" s="245"/>
      <c r="CC35" s="276"/>
      <c r="CD35" s="277"/>
      <c r="CE35" s="245"/>
      <c r="CF35" s="276"/>
      <c r="CG35" s="277"/>
      <c r="CH35" s="245"/>
      <c r="CI35" s="276"/>
      <c r="CJ35" s="277"/>
      <c r="CK35" s="245"/>
      <c r="CL35" s="276"/>
      <c r="CM35" s="277"/>
      <c r="CN35" s="245"/>
      <c r="CO35" s="276"/>
      <c r="CP35" s="277"/>
      <c r="CS35" s="273"/>
      <c r="CT35" s="273"/>
      <c r="CU35" s="273"/>
      <c r="CV35" s="273"/>
      <c r="CW35" s="172"/>
      <c r="CX35" s="171"/>
      <c r="CY35" s="274"/>
      <c r="DA35" s="177"/>
      <c r="DB35" s="154"/>
      <c r="ED35" s="119"/>
      <c r="EE35" s="119"/>
      <c r="EF35" s="119"/>
      <c r="EG35" s="119"/>
      <c r="EH35" s="119"/>
      <c r="EI35" s="119"/>
      <c r="EJ35" s="119"/>
      <c r="EK35" s="119"/>
      <c r="EL35" s="119"/>
      <c r="EM35" s="119"/>
      <c r="EN35" s="119"/>
      <c r="EO35" s="119"/>
      <c r="EP35" s="119"/>
      <c r="EQ35" s="119"/>
      <c r="ER35" s="119"/>
    </row>
    <row r="36" spans="2:148" ht="13.5" customHeight="1" x14ac:dyDescent="0.2">
      <c r="B36" s="158" t="s">
        <v>192</v>
      </c>
      <c r="C36" s="159" t="s">
        <v>169</v>
      </c>
      <c r="D36" s="171">
        <f t="shared" si="9"/>
        <v>1</v>
      </c>
      <c r="E36" s="171">
        <f t="shared" si="10"/>
        <v>1</v>
      </c>
      <c r="F36" s="171">
        <f t="shared" si="11"/>
        <v>1</v>
      </c>
      <c r="G36" s="171">
        <f t="shared" si="12"/>
        <v>5</v>
      </c>
      <c r="H36" s="172">
        <f t="shared" si="13"/>
        <v>5</v>
      </c>
      <c r="I36" s="171"/>
      <c r="J36" s="173">
        <f t="shared" si="14"/>
        <v>5</v>
      </c>
      <c r="K36" s="171" t="str">
        <f t="shared" si="15"/>
        <v>*</v>
      </c>
      <c r="L36" s="121"/>
      <c r="M36" s="178">
        <f t="shared" si="16"/>
        <v>5</v>
      </c>
      <c r="O36" s="272"/>
      <c r="P36" s="177"/>
      <c r="R36" s="276"/>
      <c r="S36" s="277"/>
      <c r="T36" s="245"/>
      <c r="U36" s="276"/>
      <c r="V36" s="277"/>
      <c r="W36" s="245"/>
      <c r="X36" s="276"/>
      <c r="Y36" s="277"/>
      <c r="Z36" s="245"/>
      <c r="AA36" s="276"/>
      <c r="AB36" s="277"/>
      <c r="AC36" s="245"/>
      <c r="AD36" s="276"/>
      <c r="AE36" s="277"/>
      <c r="AF36" s="245"/>
      <c r="AG36" s="276"/>
      <c r="AH36" s="277"/>
      <c r="AI36" s="245"/>
      <c r="AJ36" s="276"/>
      <c r="AK36" s="277"/>
      <c r="AL36" s="245"/>
      <c r="AM36" s="276"/>
      <c r="AN36" s="277"/>
      <c r="AO36" s="245"/>
      <c r="AP36" s="276"/>
      <c r="AQ36" s="277"/>
      <c r="AR36" s="245"/>
      <c r="AS36" s="276">
        <v>5</v>
      </c>
      <c r="AT36" s="277" t="s">
        <v>105</v>
      </c>
      <c r="AU36" s="245"/>
      <c r="AV36" s="276"/>
      <c r="AW36" s="277"/>
      <c r="AX36" s="245"/>
      <c r="AY36" s="276"/>
      <c r="AZ36" s="277"/>
      <c r="BA36" s="245"/>
      <c r="BB36" s="276"/>
      <c r="BC36" s="277"/>
      <c r="BD36" s="245"/>
      <c r="BE36" s="276"/>
      <c r="BF36" s="277"/>
      <c r="BG36" s="245"/>
      <c r="BH36" s="276"/>
      <c r="BI36" s="277"/>
      <c r="BJ36" s="245"/>
      <c r="BK36" s="276"/>
      <c r="BL36" s="277"/>
      <c r="BM36" s="245"/>
      <c r="BN36" s="276"/>
      <c r="BO36" s="277"/>
      <c r="BP36" s="245"/>
      <c r="BQ36" s="276"/>
      <c r="BR36" s="277"/>
      <c r="BS36" s="245"/>
      <c r="BT36" s="276"/>
      <c r="BU36" s="277"/>
      <c r="BV36" s="245"/>
      <c r="BW36" s="276"/>
      <c r="BX36" s="277"/>
      <c r="BY36" s="245"/>
      <c r="BZ36" s="276"/>
      <c r="CA36" s="277"/>
      <c r="CB36" s="245"/>
      <c r="CC36" s="276"/>
      <c r="CD36" s="277"/>
      <c r="CE36" s="245"/>
      <c r="CF36" s="276"/>
      <c r="CG36" s="277"/>
      <c r="CH36" s="245"/>
      <c r="CI36" s="276"/>
      <c r="CJ36" s="277"/>
      <c r="CK36" s="245"/>
      <c r="CL36" s="276"/>
      <c r="CM36" s="277"/>
      <c r="CN36" s="245"/>
      <c r="CO36" s="276"/>
      <c r="CP36" s="277"/>
      <c r="CS36" s="273"/>
      <c r="CT36" s="273"/>
      <c r="CU36" s="273"/>
      <c r="CV36" s="273"/>
      <c r="CW36" s="172"/>
      <c r="CX36" s="171"/>
      <c r="CY36" s="274"/>
      <c r="DA36" s="177"/>
      <c r="DB36" s="154"/>
      <c r="ED36" s="119"/>
      <c r="EE36" s="119"/>
      <c r="EF36" s="119"/>
      <c r="EG36" s="119"/>
      <c r="EH36" s="119"/>
      <c r="EI36" s="119"/>
      <c r="EJ36" s="119"/>
      <c r="EK36" s="119"/>
      <c r="EL36" s="119"/>
      <c r="EM36" s="119"/>
      <c r="EN36" s="119"/>
      <c r="EO36" s="119"/>
      <c r="EP36" s="119"/>
      <c r="EQ36" s="119"/>
      <c r="ER36" s="119"/>
    </row>
    <row r="37" spans="2:148" ht="13.5" customHeight="1" x14ac:dyDescent="0.2">
      <c r="B37" s="158" t="s">
        <v>320</v>
      </c>
      <c r="C37" s="159" t="s">
        <v>169</v>
      </c>
      <c r="D37" s="171">
        <f t="shared" si="9"/>
        <v>4</v>
      </c>
      <c r="E37" s="171">
        <f t="shared" si="10"/>
        <v>3</v>
      </c>
      <c r="F37" s="171">
        <f t="shared" si="11"/>
        <v>1</v>
      </c>
      <c r="G37" s="171">
        <f t="shared" si="12"/>
        <v>16</v>
      </c>
      <c r="H37" s="172">
        <f t="shared" si="13"/>
        <v>16</v>
      </c>
      <c r="I37" s="171"/>
      <c r="J37" s="173">
        <f t="shared" si="14"/>
        <v>8</v>
      </c>
      <c r="K37" s="171" t="str">
        <f t="shared" si="15"/>
        <v/>
      </c>
      <c r="L37" s="121"/>
      <c r="M37" s="178">
        <f t="shared" si="16"/>
        <v>2</v>
      </c>
      <c r="N37" s="144"/>
      <c r="O37" s="272"/>
      <c r="P37" s="177"/>
      <c r="R37" s="276"/>
      <c r="S37" s="277"/>
      <c r="T37" s="245"/>
      <c r="U37" s="276"/>
      <c r="V37" s="277"/>
      <c r="W37" s="245"/>
      <c r="X37" s="276"/>
      <c r="Y37" s="277"/>
      <c r="Z37" s="245"/>
      <c r="AA37" s="276"/>
      <c r="AB37" s="277"/>
      <c r="AC37" s="245"/>
      <c r="AD37" s="276"/>
      <c r="AE37" s="277"/>
      <c r="AF37" s="245"/>
      <c r="AG37" s="276"/>
      <c r="AH37" s="277"/>
      <c r="AI37" s="245"/>
      <c r="AJ37" s="276"/>
      <c r="AK37" s="277"/>
      <c r="AL37" s="245"/>
      <c r="AM37" s="276"/>
      <c r="AN37" s="277"/>
      <c r="AO37" s="245"/>
      <c r="AP37" s="276"/>
      <c r="AQ37" s="277"/>
      <c r="AR37" s="245"/>
      <c r="AS37" s="276"/>
      <c r="AT37" s="277"/>
      <c r="AU37" s="245"/>
      <c r="AV37" s="276"/>
      <c r="AW37" s="277"/>
      <c r="AX37" s="245"/>
      <c r="AY37" s="276">
        <v>0</v>
      </c>
      <c r="AZ37" s="277"/>
      <c r="BA37" s="245"/>
      <c r="BB37" s="276"/>
      <c r="BC37" s="277"/>
      <c r="BD37" s="245"/>
      <c r="BE37" s="276"/>
      <c r="BF37" s="277"/>
      <c r="BG37" s="245"/>
      <c r="BH37" s="276"/>
      <c r="BI37" s="277"/>
      <c r="BJ37" s="245"/>
      <c r="BK37" s="276"/>
      <c r="BL37" s="277"/>
      <c r="BM37" s="245"/>
      <c r="BN37" s="276">
        <v>16</v>
      </c>
      <c r="BO37" s="277" t="s">
        <v>105</v>
      </c>
      <c r="BP37" s="245"/>
      <c r="BQ37" s="276"/>
      <c r="BR37" s="277"/>
      <c r="BS37" s="245"/>
      <c r="BT37" s="276" t="s">
        <v>304</v>
      </c>
      <c r="BU37" s="277"/>
      <c r="BV37" s="245"/>
      <c r="BW37" s="276">
        <v>0</v>
      </c>
      <c r="BX37" s="277"/>
      <c r="BY37" s="245"/>
      <c r="BZ37" s="276"/>
      <c r="CA37" s="277"/>
      <c r="CB37" s="245"/>
      <c r="CC37" s="276"/>
      <c r="CD37" s="277"/>
      <c r="CE37" s="245"/>
      <c r="CF37" s="276"/>
      <c r="CG37" s="277"/>
      <c r="CH37" s="245"/>
      <c r="CI37" s="276"/>
      <c r="CJ37" s="277"/>
      <c r="CK37" s="245"/>
      <c r="CL37" s="276"/>
      <c r="CM37" s="277"/>
      <c r="CN37" s="245"/>
      <c r="CO37" s="276"/>
      <c r="CP37" s="277"/>
      <c r="CS37" s="273"/>
      <c r="CT37" s="273"/>
      <c r="CU37" s="273"/>
      <c r="CV37" s="273"/>
      <c r="CW37" s="172"/>
      <c r="CX37" s="171"/>
      <c r="CY37" s="274"/>
      <c r="DA37" s="177"/>
      <c r="DB37" s="154"/>
      <c r="ED37" s="119"/>
      <c r="EE37" s="119"/>
      <c r="EF37" s="119"/>
      <c r="EG37" s="119"/>
      <c r="EH37" s="119"/>
      <c r="EI37" s="119"/>
      <c r="EJ37" s="119"/>
      <c r="EK37" s="119"/>
      <c r="EL37" s="119"/>
      <c r="EM37" s="119"/>
      <c r="EN37" s="119"/>
      <c r="EO37" s="119"/>
      <c r="EP37" s="119"/>
      <c r="EQ37" s="119"/>
      <c r="ER37" s="119"/>
    </row>
    <row r="38" spans="2:148" ht="13.5" customHeight="1" x14ac:dyDescent="0.2">
      <c r="B38" s="158" t="s">
        <v>303</v>
      </c>
      <c r="C38" s="159" t="s">
        <v>169</v>
      </c>
      <c r="D38" s="171">
        <f t="shared" si="9"/>
        <v>9</v>
      </c>
      <c r="E38" s="171">
        <f t="shared" si="10"/>
        <v>4</v>
      </c>
      <c r="F38" s="171">
        <f t="shared" si="11"/>
        <v>0</v>
      </c>
      <c r="G38" s="171">
        <f t="shared" si="12"/>
        <v>29</v>
      </c>
      <c r="H38" s="172">
        <f t="shared" si="13"/>
        <v>15</v>
      </c>
      <c r="I38" s="171"/>
      <c r="J38" s="173">
        <f t="shared" si="14"/>
        <v>7.25</v>
      </c>
      <c r="K38" s="171" t="str">
        <f t="shared" si="15"/>
        <v/>
      </c>
      <c r="L38" s="121"/>
      <c r="M38" s="178">
        <f t="shared" si="16"/>
        <v>1</v>
      </c>
      <c r="N38" s="144"/>
      <c r="O38" s="272"/>
      <c r="P38" s="177"/>
      <c r="R38" s="276" t="s">
        <v>304</v>
      </c>
      <c r="S38" s="277"/>
      <c r="T38" s="245"/>
      <c r="U38" s="276"/>
      <c r="V38" s="277"/>
      <c r="W38" s="245"/>
      <c r="X38" s="276"/>
      <c r="Y38" s="277"/>
      <c r="Z38" s="245"/>
      <c r="AA38" s="276" t="s">
        <v>304</v>
      </c>
      <c r="AB38" s="277"/>
      <c r="AC38" s="245"/>
      <c r="AD38" s="276"/>
      <c r="AE38" s="277"/>
      <c r="AF38" s="245"/>
      <c r="AG38" s="276"/>
      <c r="AH38" s="277"/>
      <c r="AI38" s="245"/>
      <c r="AJ38" s="276"/>
      <c r="AK38" s="277"/>
      <c r="AL38" s="245"/>
      <c r="AM38" s="276"/>
      <c r="AN38" s="277"/>
      <c r="AO38" s="245"/>
      <c r="AP38" s="276">
        <v>2</v>
      </c>
      <c r="AQ38" s="277"/>
      <c r="AR38" s="245"/>
      <c r="AS38" s="276">
        <v>15</v>
      </c>
      <c r="AT38" s="277"/>
      <c r="AU38" s="245"/>
      <c r="AV38" s="276"/>
      <c r="AW38" s="277"/>
      <c r="AX38" s="245"/>
      <c r="AY38" s="276">
        <v>6</v>
      </c>
      <c r="AZ38" s="277"/>
      <c r="BA38" s="245"/>
      <c r="BB38" s="276" t="s">
        <v>304</v>
      </c>
      <c r="BC38" s="277"/>
      <c r="BD38" s="245"/>
      <c r="BE38" s="276"/>
      <c r="BF38" s="277"/>
      <c r="BG38" s="245"/>
      <c r="BH38" s="276" t="s">
        <v>304</v>
      </c>
      <c r="BI38" s="277"/>
      <c r="BJ38" s="245"/>
      <c r="BK38" s="276">
        <v>6</v>
      </c>
      <c r="BL38" s="277"/>
      <c r="BM38" s="245"/>
      <c r="BN38" s="276"/>
      <c r="BO38" s="277"/>
      <c r="BP38" s="245"/>
      <c r="BQ38" s="276"/>
      <c r="BR38" s="277"/>
      <c r="BS38" s="245"/>
      <c r="BT38" s="276"/>
      <c r="BU38" s="277"/>
      <c r="BV38" s="245"/>
      <c r="BW38" s="276"/>
      <c r="BX38" s="277"/>
      <c r="BY38" s="245"/>
      <c r="BZ38" s="276" t="s">
        <v>304</v>
      </c>
      <c r="CA38" s="277"/>
      <c r="CB38" s="245"/>
      <c r="CC38" s="276"/>
      <c r="CD38" s="277"/>
      <c r="CE38" s="245"/>
      <c r="CF38" s="276"/>
      <c r="CG38" s="277"/>
      <c r="CH38" s="245"/>
      <c r="CI38" s="276"/>
      <c r="CJ38" s="277"/>
      <c r="CK38" s="245"/>
      <c r="CL38" s="276"/>
      <c r="CM38" s="277"/>
      <c r="CN38" s="245"/>
      <c r="CO38" s="276"/>
      <c r="CP38" s="277"/>
      <c r="CS38" s="273"/>
      <c r="CT38" s="273"/>
      <c r="CU38" s="273"/>
      <c r="CV38" s="273"/>
      <c r="CW38" s="172"/>
      <c r="CX38" s="171"/>
      <c r="CY38" s="274"/>
      <c r="DA38" s="177"/>
      <c r="DB38" s="154"/>
      <c r="ED38" s="119"/>
      <c r="EE38" s="119"/>
      <c r="EF38" s="119"/>
      <c r="EG38" s="119"/>
      <c r="EH38" s="119"/>
      <c r="EI38" s="119"/>
      <c r="EJ38" s="119"/>
      <c r="EK38" s="119"/>
      <c r="EL38" s="119"/>
      <c r="EM38" s="119"/>
      <c r="EN38" s="119"/>
      <c r="EO38" s="119"/>
      <c r="EP38" s="119"/>
      <c r="EQ38" s="119"/>
      <c r="ER38" s="119"/>
    </row>
    <row r="39" spans="2:148" ht="13.5" customHeight="1" x14ac:dyDescent="0.2">
      <c r="B39" s="158" t="s">
        <v>339</v>
      </c>
      <c r="C39" s="159" t="s">
        <v>170</v>
      </c>
      <c r="D39" s="171">
        <f t="shared" si="9"/>
        <v>2</v>
      </c>
      <c r="E39" s="171">
        <f t="shared" si="10"/>
        <v>1</v>
      </c>
      <c r="F39" s="171">
        <f t="shared" si="11"/>
        <v>1</v>
      </c>
      <c r="G39" s="171">
        <f t="shared" si="12"/>
        <v>0</v>
      </c>
      <c r="H39" s="172">
        <f t="shared" si="13"/>
        <v>0</v>
      </c>
      <c r="I39" s="171"/>
      <c r="J39" s="173">
        <f t="shared" si="14"/>
        <v>0</v>
      </c>
      <c r="K39" s="171" t="str">
        <f t="shared" si="15"/>
        <v>*</v>
      </c>
      <c r="L39" s="121"/>
      <c r="M39" s="178">
        <f t="shared" si="16"/>
        <v>0</v>
      </c>
      <c r="N39" s="144"/>
      <c r="O39" s="272"/>
      <c r="P39" s="177"/>
      <c r="R39" s="276"/>
      <c r="S39" s="277"/>
      <c r="T39" s="245"/>
      <c r="U39" s="276"/>
      <c r="V39" s="277"/>
      <c r="W39" s="245"/>
      <c r="X39" s="276"/>
      <c r="Y39" s="277"/>
      <c r="Z39" s="245"/>
      <c r="AA39" s="276"/>
      <c r="AB39" s="277"/>
      <c r="AC39" s="245"/>
      <c r="AD39" s="276"/>
      <c r="AE39" s="277"/>
      <c r="AF39" s="245"/>
      <c r="AG39" s="276"/>
      <c r="AH39" s="277"/>
      <c r="AI39" s="245"/>
      <c r="AJ39" s="276"/>
      <c r="AK39" s="277"/>
      <c r="AL39" s="245"/>
      <c r="AM39" s="276"/>
      <c r="AN39" s="277"/>
      <c r="AO39" s="245"/>
      <c r="AP39" s="276"/>
      <c r="AQ39" s="277"/>
      <c r="AR39" s="245"/>
      <c r="AS39" s="276"/>
      <c r="AT39" s="277"/>
      <c r="AU39" s="245"/>
      <c r="AV39" s="276"/>
      <c r="AW39" s="277"/>
      <c r="AX39" s="245"/>
      <c r="AY39" s="276"/>
      <c r="AZ39" s="277"/>
      <c r="BA39" s="245"/>
      <c r="BB39" s="276"/>
      <c r="BC39" s="277"/>
      <c r="BD39" s="245"/>
      <c r="BE39" s="276"/>
      <c r="BF39" s="277"/>
      <c r="BG39" s="245"/>
      <c r="BH39" s="276"/>
      <c r="BI39" s="277"/>
      <c r="BJ39" s="245"/>
      <c r="BK39" s="276"/>
      <c r="BL39" s="277"/>
      <c r="BM39" s="245"/>
      <c r="BN39" s="276"/>
      <c r="BO39" s="277"/>
      <c r="BP39" s="245"/>
      <c r="BQ39" s="276"/>
      <c r="BR39" s="277"/>
      <c r="BS39" s="245"/>
      <c r="BT39" s="276"/>
      <c r="BU39" s="277"/>
      <c r="BV39" s="245"/>
      <c r="BW39" s="276"/>
      <c r="BX39" s="277"/>
      <c r="BY39" s="245"/>
      <c r="BZ39" s="276"/>
      <c r="CA39" s="277"/>
      <c r="CB39" s="245"/>
      <c r="CC39" s="276"/>
      <c r="CD39" s="277"/>
      <c r="CE39" s="245"/>
      <c r="CF39" s="276"/>
      <c r="CG39" s="277"/>
      <c r="CH39" s="245"/>
      <c r="CI39" s="276">
        <v>0</v>
      </c>
      <c r="CJ39" s="277" t="s">
        <v>105</v>
      </c>
      <c r="CK39" s="245"/>
      <c r="CL39" s="276" t="s">
        <v>304</v>
      </c>
      <c r="CM39" s="277"/>
      <c r="CN39" s="245"/>
      <c r="CO39" s="276"/>
      <c r="CP39" s="277"/>
      <c r="CS39" s="273"/>
      <c r="CT39" s="273"/>
      <c r="CU39" s="273"/>
      <c r="CV39" s="273"/>
      <c r="CW39" s="172"/>
      <c r="CX39" s="171"/>
      <c r="CY39" s="274"/>
      <c r="DA39" s="177"/>
      <c r="DB39" s="154"/>
      <c r="ED39" s="119"/>
      <c r="EE39" s="119"/>
      <c r="EF39" s="119"/>
      <c r="EG39" s="119"/>
      <c r="EH39" s="119"/>
      <c r="EI39" s="119"/>
      <c r="EJ39" s="119"/>
      <c r="EK39" s="119"/>
      <c r="EL39" s="119"/>
      <c r="EM39" s="119"/>
      <c r="EN39" s="119"/>
      <c r="EO39" s="119"/>
      <c r="EP39" s="119"/>
      <c r="EQ39" s="119"/>
      <c r="ER39" s="119"/>
    </row>
    <row r="40" spans="2:148" ht="13.5" customHeight="1" x14ac:dyDescent="0.2">
      <c r="B40" s="158" t="s">
        <v>326</v>
      </c>
      <c r="C40" s="159" t="s">
        <v>171</v>
      </c>
      <c r="D40" s="171">
        <f t="shared" si="9"/>
        <v>1</v>
      </c>
      <c r="E40" s="171" t="str">
        <f t="shared" si="10"/>
        <v>-</v>
      </c>
      <c r="F40" s="171" t="str">
        <f t="shared" si="11"/>
        <v>-</v>
      </c>
      <c r="G40" s="171" t="str">
        <f t="shared" si="12"/>
        <v>-</v>
      </c>
      <c r="H40" s="172" t="str">
        <f t="shared" si="13"/>
        <v>-</v>
      </c>
      <c r="I40" s="171"/>
      <c r="J40" s="173" t="str">
        <f t="shared" si="14"/>
        <v>-</v>
      </c>
      <c r="K40" s="171" t="e">
        <f t="shared" si="15"/>
        <v>#VALUE!</v>
      </c>
      <c r="L40" s="121"/>
      <c r="M40" s="178">
        <f t="shared" si="16"/>
        <v>0</v>
      </c>
      <c r="O40" s="272"/>
      <c r="P40" s="177"/>
      <c r="R40" s="276"/>
      <c r="S40" s="277"/>
      <c r="T40" s="245"/>
      <c r="U40" s="276"/>
      <c r="V40" s="277"/>
      <c r="W40" s="245"/>
      <c r="X40" s="276"/>
      <c r="Y40" s="277"/>
      <c r="Z40" s="245"/>
      <c r="AA40" s="276"/>
      <c r="AB40" s="277"/>
      <c r="AC40" s="245"/>
      <c r="AD40" s="276"/>
      <c r="AE40" s="277"/>
      <c r="AF40" s="245"/>
      <c r="AG40" s="276"/>
      <c r="AH40" s="277"/>
      <c r="AI40" s="245"/>
      <c r="AJ40" s="276"/>
      <c r="AK40" s="277"/>
      <c r="AL40" s="245"/>
      <c r="AM40" s="276"/>
      <c r="AN40" s="277"/>
      <c r="AO40" s="245"/>
      <c r="AP40" s="276"/>
      <c r="AQ40" s="277"/>
      <c r="AR40" s="245"/>
      <c r="AS40" s="276"/>
      <c r="AT40" s="277"/>
      <c r="AU40" s="245"/>
      <c r="AV40" s="276"/>
      <c r="AW40" s="277"/>
      <c r="AX40" s="245"/>
      <c r="AY40" s="276"/>
      <c r="AZ40" s="277"/>
      <c r="BA40" s="245"/>
      <c r="BB40" s="276"/>
      <c r="BC40" s="277"/>
      <c r="BD40" s="245"/>
      <c r="BE40" s="276"/>
      <c r="BF40" s="277"/>
      <c r="BG40" s="245"/>
      <c r="BH40" s="276"/>
      <c r="BI40" s="277"/>
      <c r="BJ40" s="245"/>
      <c r="BK40" s="276"/>
      <c r="BL40" s="277"/>
      <c r="BM40" s="245"/>
      <c r="BN40" s="276"/>
      <c r="BO40" s="277"/>
      <c r="BP40" s="245"/>
      <c r="BQ40" s="276" t="s">
        <v>304</v>
      </c>
      <c r="BR40" s="277"/>
      <c r="BS40" s="245"/>
      <c r="BT40" s="276"/>
      <c r="BU40" s="277"/>
      <c r="BV40" s="245"/>
      <c r="BW40" s="276"/>
      <c r="BX40" s="277"/>
      <c r="BY40" s="245"/>
      <c r="BZ40" s="276"/>
      <c r="CA40" s="277"/>
      <c r="CB40" s="245"/>
      <c r="CC40" s="276"/>
      <c r="CD40" s="277"/>
      <c r="CE40" s="245"/>
      <c r="CF40" s="276"/>
      <c r="CG40" s="277"/>
      <c r="CH40" s="245"/>
      <c r="CI40" s="276"/>
      <c r="CJ40" s="277"/>
      <c r="CK40" s="245"/>
      <c r="CL40" s="276"/>
      <c r="CM40" s="277"/>
      <c r="CN40" s="245"/>
      <c r="CO40" s="276"/>
      <c r="CP40" s="277"/>
      <c r="CS40" s="273"/>
      <c r="CT40" s="273"/>
      <c r="CU40" s="273"/>
      <c r="CV40" s="273"/>
      <c r="CW40" s="172"/>
      <c r="CX40" s="171"/>
      <c r="CY40" s="274"/>
      <c r="DA40" s="177"/>
      <c r="DB40" s="154"/>
      <c r="ED40" s="119"/>
      <c r="EE40" s="119"/>
      <c r="EF40" s="119"/>
      <c r="EG40" s="119"/>
      <c r="EH40" s="119"/>
      <c r="EI40" s="119"/>
      <c r="EJ40" s="119"/>
      <c r="EK40" s="119"/>
      <c r="EL40" s="119"/>
      <c r="EM40" s="119"/>
      <c r="EN40" s="119"/>
      <c r="EO40" s="119"/>
      <c r="EP40" s="119"/>
      <c r="EQ40" s="119"/>
      <c r="ER40" s="119"/>
    </row>
    <row r="41" spans="2:148" ht="13.5" customHeight="1" x14ac:dyDescent="0.2">
      <c r="B41" s="158" t="s">
        <v>327</v>
      </c>
      <c r="C41" s="159" t="s">
        <v>193</v>
      </c>
      <c r="D41" s="171">
        <f t="shared" si="9"/>
        <v>1</v>
      </c>
      <c r="E41" s="171" t="str">
        <f t="shared" si="10"/>
        <v>-</v>
      </c>
      <c r="F41" s="171" t="str">
        <f t="shared" si="11"/>
        <v>-</v>
      </c>
      <c r="G41" s="171" t="str">
        <f t="shared" si="12"/>
        <v>-</v>
      </c>
      <c r="H41" s="172" t="str">
        <f t="shared" si="13"/>
        <v>-</v>
      </c>
      <c r="I41" s="171"/>
      <c r="J41" s="173" t="str">
        <f t="shared" si="14"/>
        <v>-</v>
      </c>
      <c r="K41" s="171" t="e">
        <f t="shared" si="15"/>
        <v>#VALUE!</v>
      </c>
      <c r="L41" s="121"/>
      <c r="M41" s="178">
        <f t="shared" si="16"/>
        <v>0</v>
      </c>
      <c r="O41" s="272"/>
      <c r="P41" s="177"/>
      <c r="R41" s="276"/>
      <c r="S41" s="277"/>
      <c r="T41" s="245"/>
      <c r="U41" s="276"/>
      <c r="V41" s="277"/>
      <c r="W41" s="245"/>
      <c r="X41" s="276"/>
      <c r="Y41" s="277"/>
      <c r="Z41" s="245"/>
      <c r="AA41" s="276"/>
      <c r="AB41" s="277"/>
      <c r="AC41" s="245"/>
      <c r="AD41" s="276"/>
      <c r="AE41" s="277"/>
      <c r="AF41" s="245"/>
      <c r="AG41" s="276"/>
      <c r="AH41" s="277"/>
      <c r="AI41" s="245"/>
      <c r="AJ41" s="276"/>
      <c r="AK41" s="277"/>
      <c r="AL41" s="245"/>
      <c r="AM41" s="276"/>
      <c r="AN41" s="277"/>
      <c r="AO41" s="245"/>
      <c r="AP41" s="276"/>
      <c r="AQ41" s="277"/>
      <c r="AR41" s="245"/>
      <c r="AS41" s="276"/>
      <c r="AT41" s="277"/>
      <c r="AU41" s="245"/>
      <c r="AV41" s="276"/>
      <c r="AW41" s="277"/>
      <c r="AX41" s="245"/>
      <c r="AY41" s="276"/>
      <c r="AZ41" s="277"/>
      <c r="BA41" s="245"/>
      <c r="BB41" s="276"/>
      <c r="BC41" s="277"/>
      <c r="BD41" s="245"/>
      <c r="BE41" s="276"/>
      <c r="BF41" s="277"/>
      <c r="BG41" s="245"/>
      <c r="BH41" s="276"/>
      <c r="BI41" s="277"/>
      <c r="BJ41" s="245"/>
      <c r="BK41" s="276"/>
      <c r="BL41" s="277"/>
      <c r="BM41" s="245"/>
      <c r="BN41" s="276"/>
      <c r="BO41" s="277"/>
      <c r="BP41" s="245"/>
      <c r="BQ41" s="276" t="s">
        <v>304</v>
      </c>
      <c r="BR41" s="277"/>
      <c r="BS41" s="245"/>
      <c r="BT41" s="276"/>
      <c r="BU41" s="277"/>
      <c r="BV41" s="245"/>
      <c r="BW41" s="276"/>
      <c r="BX41" s="277"/>
      <c r="BY41" s="245"/>
      <c r="BZ41" s="276"/>
      <c r="CA41" s="277"/>
      <c r="CB41" s="245"/>
      <c r="CC41" s="276"/>
      <c r="CD41" s="277"/>
      <c r="CE41" s="245"/>
      <c r="CF41" s="276"/>
      <c r="CG41" s="277"/>
      <c r="CH41" s="245"/>
      <c r="CI41" s="276"/>
      <c r="CJ41" s="277"/>
      <c r="CK41" s="245"/>
      <c r="CL41" s="276"/>
      <c r="CM41" s="277"/>
      <c r="CN41" s="245"/>
      <c r="CO41" s="276"/>
      <c r="CP41" s="277"/>
      <c r="CS41" s="273"/>
      <c r="CT41" s="273"/>
      <c r="CU41" s="273"/>
      <c r="CV41" s="273"/>
      <c r="CW41" s="172"/>
      <c r="CX41" s="171"/>
      <c r="CY41" s="274"/>
      <c r="DA41" s="177"/>
      <c r="DB41" s="154"/>
      <c r="ED41" s="119"/>
      <c r="EE41" s="119"/>
      <c r="EF41" s="119"/>
      <c r="EG41" s="119"/>
      <c r="EH41" s="119"/>
      <c r="EI41" s="119"/>
      <c r="EJ41" s="119"/>
      <c r="EK41" s="119"/>
      <c r="EL41" s="119"/>
      <c r="EM41" s="119"/>
      <c r="EN41" s="119"/>
      <c r="EO41" s="119"/>
      <c r="EP41" s="119"/>
      <c r="EQ41" s="119"/>
      <c r="ER41" s="119"/>
    </row>
    <row r="42" spans="2:148" ht="13.5" customHeight="1" x14ac:dyDescent="0.2">
      <c r="B42" s="158" t="s">
        <v>317</v>
      </c>
      <c r="C42" s="159" t="s">
        <v>171</v>
      </c>
      <c r="D42" s="171">
        <f t="shared" si="9"/>
        <v>1</v>
      </c>
      <c r="E42" s="171" t="str">
        <f t="shared" si="10"/>
        <v>-</v>
      </c>
      <c r="F42" s="171" t="str">
        <f t="shared" si="11"/>
        <v>-</v>
      </c>
      <c r="G42" s="171" t="str">
        <f t="shared" si="12"/>
        <v>-</v>
      </c>
      <c r="H42" s="172" t="str">
        <f t="shared" si="13"/>
        <v>-</v>
      </c>
      <c r="I42" s="171"/>
      <c r="J42" s="173" t="str">
        <f t="shared" si="14"/>
        <v>-</v>
      </c>
      <c r="K42" s="171" t="e">
        <f t="shared" si="15"/>
        <v>#VALUE!</v>
      </c>
      <c r="L42" s="121"/>
      <c r="M42" s="178">
        <f t="shared" si="16"/>
        <v>0</v>
      </c>
      <c r="N42" s="144"/>
      <c r="O42" s="272"/>
      <c r="P42" s="177"/>
      <c r="R42" s="276"/>
      <c r="S42" s="277"/>
      <c r="T42" s="245"/>
      <c r="U42" s="276"/>
      <c r="V42" s="277"/>
      <c r="W42" s="245"/>
      <c r="X42" s="276"/>
      <c r="Y42" s="277"/>
      <c r="Z42" s="245"/>
      <c r="AA42" s="276"/>
      <c r="AB42" s="277"/>
      <c r="AC42" s="245"/>
      <c r="AD42" s="276"/>
      <c r="AE42" s="277"/>
      <c r="AF42" s="245"/>
      <c r="AG42" s="276"/>
      <c r="AH42" s="277"/>
      <c r="AI42" s="245"/>
      <c r="AJ42" s="276" t="s">
        <v>304</v>
      </c>
      <c r="AK42" s="277"/>
      <c r="AL42" s="245"/>
      <c r="AM42" s="276"/>
      <c r="AN42" s="277"/>
      <c r="AO42" s="245"/>
      <c r="AP42" s="276"/>
      <c r="AQ42" s="277"/>
      <c r="AR42" s="245"/>
      <c r="AS42" s="276"/>
      <c r="AT42" s="277"/>
      <c r="AU42" s="245"/>
      <c r="AV42" s="276"/>
      <c r="AW42" s="277"/>
      <c r="AX42" s="245"/>
      <c r="AY42" s="276"/>
      <c r="AZ42" s="277"/>
      <c r="BA42" s="245"/>
      <c r="BB42" s="276"/>
      <c r="BC42" s="277"/>
      <c r="BD42" s="245"/>
      <c r="BE42" s="276"/>
      <c r="BF42" s="277"/>
      <c r="BG42" s="245"/>
      <c r="BH42" s="276"/>
      <c r="BI42" s="277"/>
      <c r="BJ42" s="245"/>
      <c r="BK42" s="276"/>
      <c r="BL42" s="277"/>
      <c r="BM42" s="245"/>
      <c r="BN42" s="276"/>
      <c r="BO42" s="277"/>
      <c r="BP42" s="245"/>
      <c r="BQ42" s="276"/>
      <c r="BR42" s="277"/>
      <c r="BS42" s="245"/>
      <c r="BT42" s="276"/>
      <c r="BU42" s="277"/>
      <c r="BV42" s="245"/>
      <c r="BW42" s="276"/>
      <c r="BX42" s="277"/>
      <c r="BY42" s="245"/>
      <c r="BZ42" s="276"/>
      <c r="CA42" s="277"/>
      <c r="CB42" s="245"/>
      <c r="CC42" s="276"/>
      <c r="CD42" s="277"/>
      <c r="CE42" s="245"/>
      <c r="CF42" s="276"/>
      <c r="CG42" s="277"/>
      <c r="CH42" s="245"/>
      <c r="CI42" s="276"/>
      <c r="CJ42" s="277"/>
      <c r="CK42" s="245"/>
      <c r="CL42" s="276"/>
      <c r="CM42" s="277"/>
      <c r="CN42" s="245"/>
      <c r="CO42" s="276"/>
      <c r="CP42" s="277"/>
      <c r="CS42" s="273"/>
      <c r="CT42" s="273"/>
      <c r="CU42" s="273"/>
      <c r="CV42" s="273"/>
      <c r="CW42" s="172"/>
      <c r="CX42" s="171"/>
      <c r="CY42" s="274"/>
      <c r="DA42" s="177"/>
      <c r="DB42" s="154"/>
      <c r="ED42" s="119"/>
      <c r="EE42" s="119"/>
      <c r="EF42" s="119"/>
      <c r="EG42" s="119"/>
      <c r="EH42" s="119"/>
      <c r="EI42" s="119"/>
      <c r="EJ42" s="119"/>
      <c r="EK42" s="119"/>
      <c r="EL42" s="119"/>
      <c r="EM42" s="119"/>
      <c r="EN42" s="119"/>
      <c r="EO42" s="119"/>
      <c r="EP42" s="119"/>
      <c r="EQ42" s="119"/>
      <c r="ER42" s="119"/>
    </row>
    <row r="43" spans="2:148" x14ac:dyDescent="0.2">
      <c r="B43" s="158" t="s">
        <v>336</v>
      </c>
      <c r="C43" s="159" t="s">
        <v>169</v>
      </c>
      <c r="D43" s="171">
        <f t="shared" si="9"/>
        <v>1</v>
      </c>
      <c r="E43" s="171" t="str">
        <f t="shared" si="10"/>
        <v>-</v>
      </c>
      <c r="F43" s="171" t="str">
        <f t="shared" si="11"/>
        <v>-</v>
      </c>
      <c r="G43" s="171" t="str">
        <f t="shared" si="12"/>
        <v>-</v>
      </c>
      <c r="H43" s="172" t="str">
        <f t="shared" si="13"/>
        <v>-</v>
      </c>
      <c r="I43" s="171"/>
      <c r="J43" s="173" t="str">
        <f t="shared" si="14"/>
        <v>-</v>
      </c>
      <c r="K43" s="171" t="e">
        <f t="shared" si="15"/>
        <v>#VALUE!</v>
      </c>
      <c r="L43" s="121"/>
      <c r="M43" s="178">
        <f t="shared" si="16"/>
        <v>0</v>
      </c>
      <c r="O43" s="272"/>
      <c r="P43" s="177"/>
      <c r="Q43" s="121"/>
      <c r="R43" s="276"/>
      <c r="S43" s="277"/>
      <c r="T43" s="247"/>
      <c r="U43" s="276"/>
      <c r="V43" s="277"/>
      <c r="W43" s="247"/>
      <c r="X43" s="276"/>
      <c r="Y43" s="277"/>
      <c r="Z43" s="247"/>
      <c r="AA43" s="276"/>
      <c r="AB43" s="277"/>
      <c r="AC43" s="247"/>
      <c r="AD43" s="276"/>
      <c r="AE43" s="277"/>
      <c r="AF43" s="247"/>
      <c r="AG43" s="276"/>
      <c r="AH43" s="277"/>
      <c r="AI43" s="247"/>
      <c r="AJ43" s="276"/>
      <c r="AK43" s="277"/>
      <c r="AL43" s="247"/>
      <c r="AM43" s="276"/>
      <c r="AN43" s="277"/>
      <c r="AO43" s="247"/>
      <c r="AP43" s="276"/>
      <c r="AQ43" s="277"/>
      <c r="AR43" s="247"/>
      <c r="AS43" s="276"/>
      <c r="AT43" s="277"/>
      <c r="AU43" s="247"/>
      <c r="AV43" s="276"/>
      <c r="AW43" s="277"/>
      <c r="AX43" s="247"/>
      <c r="AY43" s="276"/>
      <c r="AZ43" s="277"/>
      <c r="BA43" s="247"/>
      <c r="BB43" s="276"/>
      <c r="BC43" s="277"/>
      <c r="BD43" s="247"/>
      <c r="BE43" s="276"/>
      <c r="BF43" s="277"/>
      <c r="BG43" s="247"/>
      <c r="BH43" s="276"/>
      <c r="BI43" s="277"/>
      <c r="BJ43" s="247"/>
      <c r="BK43" s="276"/>
      <c r="BL43" s="277"/>
      <c r="BM43" s="247"/>
      <c r="BN43" s="276"/>
      <c r="BO43" s="277"/>
      <c r="BP43" s="247"/>
      <c r="BQ43" s="276"/>
      <c r="BR43" s="277"/>
      <c r="BS43" s="247"/>
      <c r="BT43" s="276"/>
      <c r="BU43" s="277"/>
      <c r="BV43" s="247"/>
      <c r="BW43" s="276"/>
      <c r="BX43" s="277"/>
      <c r="BY43" s="247"/>
      <c r="BZ43" s="276"/>
      <c r="CA43" s="277"/>
      <c r="CB43" s="247"/>
      <c r="CC43" s="276" t="s">
        <v>304</v>
      </c>
      <c r="CD43" s="277"/>
      <c r="CE43" s="247"/>
      <c r="CF43" s="276"/>
      <c r="CG43" s="277"/>
      <c r="CH43" s="247"/>
      <c r="CI43" s="276"/>
      <c r="CJ43" s="277"/>
      <c r="CK43" s="247"/>
      <c r="CL43" s="276"/>
      <c r="CM43" s="277"/>
      <c r="CN43" s="247"/>
      <c r="CO43" s="276"/>
      <c r="CP43" s="277"/>
      <c r="CS43" s="273">
        <v>13</v>
      </c>
      <c r="CT43" s="273">
        <v>9</v>
      </c>
      <c r="CU43" s="273">
        <v>5</v>
      </c>
      <c r="CV43" s="273">
        <v>92</v>
      </c>
      <c r="CW43" s="172">
        <v>33</v>
      </c>
      <c r="CX43" s="171"/>
      <c r="CY43" s="274">
        <f>IF(CT43="-","-",IF(CT43-CU43=0,CV43,CV43/(CT43-CU43)))</f>
        <v>23</v>
      </c>
      <c r="DA43" s="275"/>
      <c r="ED43" s="119"/>
      <c r="EE43" s="119"/>
      <c r="EF43" s="119"/>
      <c r="EG43" s="119"/>
      <c r="EH43" s="119"/>
      <c r="EI43" s="119"/>
      <c r="EJ43" s="119"/>
      <c r="EK43" s="119"/>
      <c r="EL43" s="119"/>
      <c r="EM43" s="119"/>
      <c r="EN43" s="119"/>
      <c r="EO43" s="119"/>
      <c r="EP43" s="119"/>
      <c r="EQ43" s="119"/>
      <c r="ER43" s="119"/>
    </row>
    <row r="44" spans="2:148" ht="13.5" customHeight="1" x14ac:dyDescent="0.2">
      <c r="B44" s="158" t="s">
        <v>340</v>
      </c>
      <c r="C44" s="159" t="s">
        <v>170</v>
      </c>
      <c r="D44" s="171">
        <f t="shared" si="9"/>
        <v>1</v>
      </c>
      <c r="E44" s="171" t="str">
        <f t="shared" si="10"/>
        <v>-</v>
      </c>
      <c r="F44" s="171" t="str">
        <f t="shared" si="11"/>
        <v>-</v>
      </c>
      <c r="G44" s="171" t="str">
        <f t="shared" si="12"/>
        <v>-</v>
      </c>
      <c r="H44" s="172" t="str">
        <f t="shared" si="13"/>
        <v>-</v>
      </c>
      <c r="I44" s="171"/>
      <c r="J44" s="173" t="str">
        <f t="shared" si="14"/>
        <v>-</v>
      </c>
      <c r="K44" s="171" t="e">
        <f t="shared" si="15"/>
        <v>#VALUE!</v>
      </c>
      <c r="L44" s="121"/>
      <c r="M44" s="178">
        <f t="shared" si="16"/>
        <v>0</v>
      </c>
      <c r="N44" s="144"/>
      <c r="O44" s="272"/>
      <c r="P44" s="177"/>
      <c r="R44" s="276"/>
      <c r="S44" s="277"/>
      <c r="T44" s="245"/>
      <c r="U44" s="276"/>
      <c r="V44" s="277"/>
      <c r="W44" s="245"/>
      <c r="X44" s="276"/>
      <c r="Y44" s="277"/>
      <c r="Z44" s="245"/>
      <c r="AA44" s="276"/>
      <c r="AB44" s="277"/>
      <c r="AC44" s="245"/>
      <c r="AD44" s="276"/>
      <c r="AE44" s="277"/>
      <c r="AF44" s="245"/>
      <c r="AG44" s="276"/>
      <c r="AH44" s="277"/>
      <c r="AI44" s="245"/>
      <c r="AJ44" s="276"/>
      <c r="AK44" s="277"/>
      <c r="AL44" s="245"/>
      <c r="AM44" s="276"/>
      <c r="AN44" s="277"/>
      <c r="AO44" s="245"/>
      <c r="AP44" s="276"/>
      <c r="AQ44" s="277"/>
      <c r="AR44" s="245"/>
      <c r="AS44" s="276"/>
      <c r="AT44" s="277"/>
      <c r="AU44" s="245"/>
      <c r="AV44" s="276"/>
      <c r="AW44" s="277"/>
      <c r="AX44" s="245"/>
      <c r="AY44" s="276"/>
      <c r="AZ44" s="277"/>
      <c r="BA44" s="245"/>
      <c r="BB44" s="276"/>
      <c r="BC44" s="277"/>
      <c r="BD44" s="245"/>
      <c r="BE44" s="276"/>
      <c r="BF44" s="277"/>
      <c r="BG44" s="245"/>
      <c r="BH44" s="276"/>
      <c r="BI44" s="277"/>
      <c r="BJ44" s="245"/>
      <c r="BK44" s="276"/>
      <c r="BL44" s="277"/>
      <c r="BM44" s="245"/>
      <c r="BN44" s="276"/>
      <c r="BO44" s="277"/>
      <c r="BP44" s="245"/>
      <c r="BQ44" s="276"/>
      <c r="BR44" s="277"/>
      <c r="BS44" s="245"/>
      <c r="BT44" s="276"/>
      <c r="BU44" s="277"/>
      <c r="BV44" s="245"/>
      <c r="BW44" s="276"/>
      <c r="BX44" s="277"/>
      <c r="BY44" s="245"/>
      <c r="BZ44" s="276"/>
      <c r="CA44" s="277"/>
      <c r="CB44" s="245"/>
      <c r="CC44" s="276"/>
      <c r="CD44" s="277"/>
      <c r="CE44" s="245"/>
      <c r="CF44" s="276"/>
      <c r="CG44" s="277"/>
      <c r="CH44" s="245"/>
      <c r="CI44" s="276" t="s">
        <v>304</v>
      </c>
      <c r="CJ44" s="277"/>
      <c r="CK44" s="245"/>
      <c r="CL44" s="276"/>
      <c r="CM44" s="277"/>
      <c r="CN44" s="245"/>
      <c r="CO44" s="276"/>
      <c r="CP44" s="277"/>
      <c r="CS44" s="273"/>
      <c r="CT44" s="273"/>
      <c r="CU44" s="273"/>
      <c r="CV44" s="273"/>
      <c r="CW44" s="172"/>
      <c r="CX44" s="171"/>
      <c r="CY44" s="274"/>
      <c r="DA44" s="177"/>
      <c r="DB44" s="154"/>
      <c r="ED44" s="119"/>
      <c r="EE44" s="119"/>
      <c r="EF44" s="119"/>
      <c r="EG44" s="119"/>
      <c r="EH44" s="119"/>
      <c r="EI44" s="119"/>
      <c r="EJ44" s="119"/>
      <c r="EK44" s="119"/>
      <c r="EL44" s="119"/>
      <c r="EM44" s="119"/>
      <c r="EN44" s="119"/>
      <c r="EO44" s="119"/>
      <c r="EP44" s="119"/>
      <c r="EQ44" s="119"/>
      <c r="ER44" s="119"/>
    </row>
    <row r="45" spans="2:148" ht="13.5" customHeight="1" x14ac:dyDescent="0.2">
      <c r="B45" s="158" t="s">
        <v>341</v>
      </c>
      <c r="C45" s="159" t="s">
        <v>170</v>
      </c>
      <c r="D45" s="171">
        <f t="shared" si="9"/>
        <v>1</v>
      </c>
      <c r="E45" s="171">
        <f t="shared" si="10"/>
        <v>1</v>
      </c>
      <c r="F45" s="171">
        <f t="shared" si="11"/>
        <v>0</v>
      </c>
      <c r="G45" s="171">
        <f t="shared" si="12"/>
        <v>5</v>
      </c>
      <c r="H45" s="172">
        <f t="shared" si="13"/>
        <v>5</v>
      </c>
      <c r="I45" s="171"/>
      <c r="J45" s="173">
        <f t="shared" si="14"/>
        <v>5</v>
      </c>
      <c r="K45" s="171" t="str">
        <f t="shared" si="15"/>
        <v/>
      </c>
      <c r="L45" s="121"/>
      <c r="M45" s="178">
        <f t="shared" si="16"/>
        <v>-2</v>
      </c>
      <c r="N45" s="144"/>
      <c r="O45" s="272"/>
      <c r="P45" s="177"/>
      <c r="R45" s="276"/>
      <c r="S45" s="277"/>
      <c r="T45" s="245"/>
      <c r="U45" s="276"/>
      <c r="V45" s="277"/>
      <c r="W45" s="245"/>
      <c r="X45" s="276"/>
      <c r="Y45" s="277"/>
      <c r="Z45" s="245"/>
      <c r="AA45" s="276"/>
      <c r="AB45" s="277"/>
      <c r="AC45" s="245"/>
      <c r="AD45" s="276"/>
      <c r="AE45" s="277"/>
      <c r="AF45" s="245"/>
      <c r="AG45" s="276"/>
      <c r="AH45" s="277"/>
      <c r="AI45" s="245"/>
      <c r="AJ45" s="276"/>
      <c r="AK45" s="277"/>
      <c r="AL45" s="245"/>
      <c r="AM45" s="276"/>
      <c r="AN45" s="277"/>
      <c r="AO45" s="245"/>
      <c r="AP45" s="276"/>
      <c r="AQ45" s="277"/>
      <c r="AR45" s="245"/>
      <c r="AS45" s="276"/>
      <c r="AT45" s="277"/>
      <c r="AU45" s="245"/>
      <c r="AV45" s="276"/>
      <c r="AW45" s="277"/>
      <c r="AX45" s="245"/>
      <c r="AY45" s="276"/>
      <c r="AZ45" s="277"/>
      <c r="BA45" s="245"/>
      <c r="BB45" s="276"/>
      <c r="BC45" s="277"/>
      <c r="BD45" s="245"/>
      <c r="BE45" s="276"/>
      <c r="BF45" s="277"/>
      <c r="BG45" s="245"/>
      <c r="BH45" s="276"/>
      <c r="BI45" s="277"/>
      <c r="BJ45" s="245"/>
      <c r="BK45" s="276"/>
      <c r="BL45" s="277"/>
      <c r="BM45" s="245"/>
      <c r="BN45" s="276"/>
      <c r="BO45" s="277"/>
      <c r="BP45" s="245"/>
      <c r="BQ45" s="276"/>
      <c r="BR45" s="277"/>
      <c r="BS45" s="245"/>
      <c r="BT45" s="276"/>
      <c r="BU45" s="277"/>
      <c r="BV45" s="245"/>
      <c r="BW45" s="276"/>
      <c r="BX45" s="277"/>
      <c r="BY45" s="245"/>
      <c r="BZ45" s="276"/>
      <c r="CA45" s="277"/>
      <c r="CB45" s="245"/>
      <c r="CC45" s="276"/>
      <c r="CD45" s="277"/>
      <c r="CE45" s="245"/>
      <c r="CF45" s="276"/>
      <c r="CG45" s="277"/>
      <c r="CH45" s="245"/>
      <c r="CI45" s="276">
        <v>5</v>
      </c>
      <c r="CJ45" s="277"/>
      <c r="CK45" s="245"/>
      <c r="CL45" s="276"/>
      <c r="CM45" s="277"/>
      <c r="CN45" s="245"/>
      <c r="CO45" s="276"/>
      <c r="CP45" s="277"/>
      <c r="CS45" s="273"/>
      <c r="CT45" s="273"/>
      <c r="CU45" s="273"/>
      <c r="CV45" s="273"/>
      <c r="CW45" s="172"/>
      <c r="CX45" s="171"/>
      <c r="CY45" s="274"/>
      <c r="DA45" s="177"/>
      <c r="DB45" s="154"/>
      <c r="ED45" s="119"/>
      <c r="EE45" s="119"/>
      <c r="EF45" s="119"/>
      <c r="EG45" s="119"/>
      <c r="EH45" s="119"/>
      <c r="EI45" s="119"/>
      <c r="EJ45" s="119"/>
      <c r="EK45" s="119"/>
      <c r="EL45" s="119"/>
      <c r="EM45" s="119"/>
      <c r="EN45" s="119"/>
      <c r="EO45" s="119"/>
      <c r="EP45" s="119"/>
      <c r="EQ45" s="119"/>
      <c r="ER45" s="119"/>
    </row>
    <row r="46" spans="2:148" ht="13.5" customHeight="1" x14ac:dyDescent="0.2">
      <c r="B46" s="158" t="s">
        <v>310</v>
      </c>
      <c r="C46" s="159" t="s">
        <v>169</v>
      </c>
      <c r="D46" s="171">
        <f t="shared" si="9"/>
        <v>1</v>
      </c>
      <c r="E46" s="171">
        <f t="shared" si="10"/>
        <v>1</v>
      </c>
      <c r="F46" s="171">
        <f t="shared" si="11"/>
        <v>0</v>
      </c>
      <c r="G46" s="171">
        <f t="shared" si="12"/>
        <v>4</v>
      </c>
      <c r="H46" s="172">
        <f t="shared" si="13"/>
        <v>4</v>
      </c>
      <c r="I46" s="171"/>
      <c r="J46" s="173">
        <f t="shared" si="14"/>
        <v>4</v>
      </c>
      <c r="K46" s="171" t="str">
        <f t="shared" si="15"/>
        <v/>
      </c>
      <c r="L46" s="121"/>
      <c r="M46" s="178">
        <f t="shared" si="16"/>
        <v>-3</v>
      </c>
      <c r="N46" s="144"/>
      <c r="O46" s="272"/>
      <c r="P46" s="177"/>
      <c r="R46" s="276"/>
      <c r="S46" s="277"/>
      <c r="T46" s="245"/>
      <c r="U46" s="276"/>
      <c r="V46" s="277"/>
      <c r="W46" s="245"/>
      <c r="X46" s="276">
        <v>4</v>
      </c>
      <c r="Y46" s="277"/>
      <c r="Z46" s="245"/>
      <c r="AA46" s="276"/>
      <c r="AB46" s="277"/>
      <c r="AC46" s="245"/>
      <c r="AD46" s="276"/>
      <c r="AE46" s="277"/>
      <c r="AF46" s="245"/>
      <c r="AG46" s="276"/>
      <c r="AH46" s="277"/>
      <c r="AI46" s="245"/>
      <c r="AJ46" s="276"/>
      <c r="AK46" s="277"/>
      <c r="AL46" s="245"/>
      <c r="AM46" s="276"/>
      <c r="AN46" s="277"/>
      <c r="AO46" s="245"/>
      <c r="AP46" s="276"/>
      <c r="AQ46" s="277"/>
      <c r="AR46" s="245"/>
      <c r="AS46" s="276"/>
      <c r="AT46" s="277"/>
      <c r="AU46" s="245"/>
      <c r="AV46" s="276"/>
      <c r="AW46" s="277"/>
      <c r="AX46" s="245"/>
      <c r="AY46" s="276"/>
      <c r="AZ46" s="277"/>
      <c r="BA46" s="245"/>
      <c r="BB46" s="276"/>
      <c r="BC46" s="277"/>
      <c r="BD46" s="245"/>
      <c r="BE46" s="276"/>
      <c r="BF46" s="277"/>
      <c r="BG46" s="245"/>
      <c r="BH46" s="276"/>
      <c r="BI46" s="277"/>
      <c r="BJ46" s="245"/>
      <c r="BK46" s="276"/>
      <c r="BL46" s="277"/>
      <c r="BM46" s="245"/>
      <c r="BN46" s="276"/>
      <c r="BO46" s="277"/>
      <c r="BP46" s="245"/>
      <c r="BQ46" s="276"/>
      <c r="BR46" s="277"/>
      <c r="BS46" s="245"/>
      <c r="BT46" s="276"/>
      <c r="BU46" s="277"/>
      <c r="BV46" s="245"/>
      <c r="BW46" s="276"/>
      <c r="BX46" s="277"/>
      <c r="BY46" s="245"/>
      <c r="BZ46" s="276"/>
      <c r="CA46" s="277"/>
      <c r="CB46" s="245"/>
      <c r="CC46" s="276"/>
      <c r="CD46" s="277"/>
      <c r="CE46" s="245"/>
      <c r="CF46" s="276"/>
      <c r="CG46" s="277"/>
      <c r="CH46" s="245"/>
      <c r="CI46" s="276"/>
      <c r="CJ46" s="277"/>
      <c r="CK46" s="245"/>
      <c r="CL46" s="276"/>
      <c r="CM46" s="277"/>
      <c r="CN46" s="245"/>
      <c r="CO46" s="276"/>
      <c r="CP46" s="277"/>
      <c r="CS46" s="273"/>
      <c r="CT46" s="273"/>
      <c r="CU46" s="273"/>
      <c r="CV46" s="273"/>
      <c r="CW46" s="172"/>
      <c r="CX46" s="171"/>
      <c r="CY46" s="274"/>
      <c r="DA46" s="177"/>
      <c r="DB46" s="154"/>
      <c r="ED46" s="119"/>
      <c r="EE46" s="119"/>
      <c r="EF46" s="119"/>
      <c r="EG46" s="119"/>
      <c r="EH46" s="119"/>
      <c r="EI46" s="119"/>
      <c r="EJ46" s="119"/>
      <c r="EK46" s="119"/>
      <c r="EL46" s="119"/>
      <c r="EM46" s="119"/>
      <c r="EN46" s="119"/>
      <c r="EO46" s="119"/>
      <c r="EP46" s="119"/>
      <c r="EQ46" s="119"/>
      <c r="ER46" s="119"/>
    </row>
    <row r="47" spans="2:148" ht="13.5" customHeight="1" x14ac:dyDescent="0.2">
      <c r="B47" s="158" t="s">
        <v>322</v>
      </c>
      <c r="C47" s="159" t="s">
        <v>169</v>
      </c>
      <c r="D47" s="171">
        <f t="shared" si="9"/>
        <v>1</v>
      </c>
      <c r="E47" s="171">
        <f t="shared" si="10"/>
        <v>1</v>
      </c>
      <c r="F47" s="171">
        <f t="shared" si="11"/>
        <v>0</v>
      </c>
      <c r="G47" s="171">
        <f t="shared" si="12"/>
        <v>4</v>
      </c>
      <c r="H47" s="172">
        <f t="shared" si="13"/>
        <v>4</v>
      </c>
      <c r="I47" s="171"/>
      <c r="J47" s="173">
        <f t="shared" si="14"/>
        <v>4</v>
      </c>
      <c r="K47" s="171" t="str">
        <f t="shared" si="15"/>
        <v/>
      </c>
      <c r="L47" s="121"/>
      <c r="M47" s="178">
        <f t="shared" si="16"/>
        <v>-3</v>
      </c>
      <c r="O47" s="272"/>
      <c r="P47" s="177"/>
      <c r="R47" s="276"/>
      <c r="S47" s="277"/>
      <c r="T47" s="245"/>
      <c r="U47" s="276"/>
      <c r="V47" s="277"/>
      <c r="W47" s="245"/>
      <c r="X47" s="276"/>
      <c r="Y47" s="277"/>
      <c r="Z47" s="245"/>
      <c r="AA47" s="276"/>
      <c r="AB47" s="277"/>
      <c r="AC47" s="245"/>
      <c r="AD47" s="276"/>
      <c r="AE47" s="277"/>
      <c r="AF47" s="245"/>
      <c r="AG47" s="276"/>
      <c r="AH47" s="277"/>
      <c r="AI47" s="245"/>
      <c r="AJ47" s="276"/>
      <c r="AK47" s="277"/>
      <c r="AL47" s="245"/>
      <c r="AM47" s="276"/>
      <c r="AN47" s="277"/>
      <c r="AO47" s="245"/>
      <c r="AP47" s="276"/>
      <c r="AQ47" s="277"/>
      <c r="AR47" s="245"/>
      <c r="AS47" s="276"/>
      <c r="AT47" s="277"/>
      <c r="AU47" s="245"/>
      <c r="AV47" s="276"/>
      <c r="AW47" s="277"/>
      <c r="AX47" s="245"/>
      <c r="AY47" s="276"/>
      <c r="AZ47" s="277"/>
      <c r="BA47" s="245"/>
      <c r="BB47" s="276"/>
      <c r="BC47" s="277"/>
      <c r="BD47" s="245"/>
      <c r="BE47" s="276"/>
      <c r="BF47" s="277"/>
      <c r="BG47" s="245"/>
      <c r="BH47" s="276"/>
      <c r="BI47" s="277"/>
      <c r="BJ47" s="245"/>
      <c r="BK47" s="276">
        <v>4</v>
      </c>
      <c r="BL47" s="277"/>
      <c r="BM47" s="245"/>
      <c r="BN47" s="276"/>
      <c r="BO47" s="277"/>
      <c r="BP47" s="245"/>
      <c r="BQ47" s="276"/>
      <c r="BR47" s="277"/>
      <c r="BS47" s="245"/>
      <c r="BT47" s="276"/>
      <c r="BU47" s="277"/>
      <c r="BV47" s="245"/>
      <c r="BW47" s="276"/>
      <c r="BX47" s="277"/>
      <c r="BY47" s="245"/>
      <c r="BZ47" s="276"/>
      <c r="CA47" s="277"/>
      <c r="CB47" s="245"/>
      <c r="CC47" s="276"/>
      <c r="CD47" s="277"/>
      <c r="CE47" s="245"/>
      <c r="CF47" s="276"/>
      <c r="CG47" s="277"/>
      <c r="CH47" s="245"/>
      <c r="CI47" s="276"/>
      <c r="CJ47" s="277"/>
      <c r="CK47" s="245"/>
      <c r="CL47" s="276"/>
      <c r="CM47" s="277"/>
      <c r="CN47" s="245"/>
      <c r="CO47" s="276"/>
      <c r="CP47" s="277"/>
      <c r="CS47" s="273"/>
      <c r="CT47" s="273"/>
      <c r="CU47" s="273"/>
      <c r="CV47" s="273"/>
      <c r="CW47" s="172"/>
      <c r="CX47" s="171"/>
      <c r="CY47" s="274"/>
      <c r="DA47" s="177"/>
      <c r="DB47" s="154"/>
      <c r="ED47" s="119"/>
      <c r="EE47" s="119"/>
      <c r="EF47" s="119"/>
      <c r="EG47" s="119"/>
      <c r="EH47" s="119"/>
      <c r="EI47" s="119"/>
      <c r="EJ47" s="119"/>
      <c r="EK47" s="119"/>
      <c r="EL47" s="119"/>
      <c r="EM47" s="119"/>
      <c r="EN47" s="119"/>
      <c r="EO47" s="119"/>
      <c r="EP47" s="119"/>
      <c r="EQ47" s="119"/>
      <c r="ER47" s="119"/>
    </row>
    <row r="48" spans="2:148" ht="13.5" customHeight="1" x14ac:dyDescent="0.2">
      <c r="B48" s="158" t="s">
        <v>306</v>
      </c>
      <c r="C48" s="159" t="s">
        <v>307</v>
      </c>
      <c r="D48" s="171">
        <f t="shared" si="9"/>
        <v>1</v>
      </c>
      <c r="E48" s="171">
        <f t="shared" si="10"/>
        <v>1</v>
      </c>
      <c r="F48" s="171">
        <f t="shared" si="11"/>
        <v>0</v>
      </c>
      <c r="G48" s="171">
        <f t="shared" si="12"/>
        <v>2</v>
      </c>
      <c r="H48" s="172">
        <f t="shared" si="13"/>
        <v>2</v>
      </c>
      <c r="I48" s="171"/>
      <c r="J48" s="173">
        <f t="shared" si="14"/>
        <v>2</v>
      </c>
      <c r="K48" s="171" t="str">
        <f t="shared" si="15"/>
        <v/>
      </c>
      <c r="L48" s="121"/>
      <c r="M48" s="178">
        <f t="shared" si="16"/>
        <v>-5</v>
      </c>
      <c r="N48" s="144"/>
      <c r="O48" s="272"/>
      <c r="P48" s="177"/>
      <c r="R48" s="276"/>
      <c r="S48" s="277"/>
      <c r="T48" s="245"/>
      <c r="U48" s="276">
        <v>2</v>
      </c>
      <c r="V48" s="277"/>
      <c r="W48" s="245"/>
      <c r="X48" s="276"/>
      <c r="Y48" s="277"/>
      <c r="Z48" s="245"/>
      <c r="AA48" s="276"/>
      <c r="AB48" s="277"/>
      <c r="AC48" s="245"/>
      <c r="AD48" s="276"/>
      <c r="AE48" s="277"/>
      <c r="AF48" s="245"/>
      <c r="AG48" s="276"/>
      <c r="AH48" s="277"/>
      <c r="AI48" s="245"/>
      <c r="AJ48" s="276"/>
      <c r="AK48" s="277"/>
      <c r="AL48" s="245"/>
      <c r="AM48" s="276"/>
      <c r="AN48" s="277"/>
      <c r="AO48" s="245"/>
      <c r="AP48" s="276"/>
      <c r="AQ48" s="277"/>
      <c r="AR48" s="245"/>
      <c r="AS48" s="276"/>
      <c r="AT48" s="277"/>
      <c r="AU48" s="245"/>
      <c r="AV48" s="276"/>
      <c r="AW48" s="277"/>
      <c r="AX48" s="245"/>
      <c r="AY48" s="276"/>
      <c r="AZ48" s="277"/>
      <c r="BA48" s="245"/>
      <c r="BB48" s="276"/>
      <c r="BC48" s="277"/>
      <c r="BD48" s="245"/>
      <c r="BE48" s="276"/>
      <c r="BF48" s="277"/>
      <c r="BG48" s="245"/>
      <c r="BH48" s="276"/>
      <c r="BI48" s="277"/>
      <c r="BJ48" s="245"/>
      <c r="BK48" s="276"/>
      <c r="BL48" s="277"/>
      <c r="BM48" s="245"/>
      <c r="BN48" s="276"/>
      <c r="BO48" s="277"/>
      <c r="BP48" s="245"/>
      <c r="BQ48" s="276"/>
      <c r="BR48" s="277"/>
      <c r="BS48" s="245"/>
      <c r="BT48" s="276"/>
      <c r="BU48" s="277"/>
      <c r="BV48" s="245"/>
      <c r="BW48" s="276"/>
      <c r="BX48" s="277"/>
      <c r="BY48" s="245"/>
      <c r="BZ48" s="276"/>
      <c r="CA48" s="277"/>
      <c r="CB48" s="245"/>
      <c r="CC48" s="276"/>
      <c r="CD48" s="277"/>
      <c r="CE48" s="245"/>
      <c r="CF48" s="276"/>
      <c r="CG48" s="277"/>
      <c r="CH48" s="245"/>
      <c r="CI48" s="276"/>
      <c r="CJ48" s="277"/>
      <c r="CK48" s="245"/>
      <c r="CL48" s="276"/>
      <c r="CM48" s="277"/>
      <c r="CN48" s="245"/>
      <c r="CO48" s="276"/>
      <c r="CP48" s="277"/>
      <c r="CS48" s="273"/>
      <c r="CT48" s="273"/>
      <c r="CU48" s="273"/>
      <c r="CV48" s="273"/>
      <c r="CW48" s="172"/>
      <c r="CX48" s="171"/>
      <c r="CY48" s="274"/>
      <c r="DA48" s="177"/>
      <c r="DB48" s="154"/>
      <c r="ED48" s="119"/>
      <c r="EE48" s="119"/>
      <c r="EF48" s="119"/>
      <c r="EG48" s="119"/>
      <c r="EH48" s="119"/>
      <c r="EI48" s="119"/>
      <c r="EJ48" s="119"/>
      <c r="EK48" s="119"/>
      <c r="EL48" s="119"/>
      <c r="EM48" s="119"/>
      <c r="EN48" s="119"/>
      <c r="EO48" s="119"/>
      <c r="EP48" s="119"/>
      <c r="EQ48" s="119"/>
      <c r="ER48" s="119"/>
    </row>
    <row r="49" spans="2:149" ht="13.5" customHeight="1" x14ac:dyDescent="0.2">
      <c r="B49" s="158" t="s">
        <v>323</v>
      </c>
      <c r="C49" s="159" t="s">
        <v>193</v>
      </c>
      <c r="D49" s="171">
        <f t="shared" si="9"/>
        <v>1</v>
      </c>
      <c r="E49" s="171">
        <f t="shared" si="10"/>
        <v>1</v>
      </c>
      <c r="F49" s="171">
        <f t="shared" si="11"/>
        <v>0</v>
      </c>
      <c r="G49" s="171">
        <f t="shared" si="12"/>
        <v>2</v>
      </c>
      <c r="H49" s="172">
        <f t="shared" si="13"/>
        <v>2</v>
      </c>
      <c r="I49" s="171"/>
      <c r="J49" s="173">
        <f t="shared" si="14"/>
        <v>2</v>
      </c>
      <c r="K49" s="171" t="str">
        <f t="shared" si="15"/>
        <v/>
      </c>
      <c r="L49" s="121"/>
      <c r="M49" s="178">
        <f t="shared" si="16"/>
        <v>-5</v>
      </c>
      <c r="O49" s="272"/>
      <c r="P49" s="177"/>
      <c r="R49" s="276"/>
      <c r="S49" s="277"/>
      <c r="T49" s="245"/>
      <c r="U49" s="276"/>
      <c r="V49" s="277"/>
      <c r="W49" s="245"/>
      <c r="X49" s="276"/>
      <c r="Y49" s="277"/>
      <c r="Z49" s="245"/>
      <c r="AA49" s="276"/>
      <c r="AB49" s="277"/>
      <c r="AC49" s="245"/>
      <c r="AD49" s="276"/>
      <c r="AE49" s="277"/>
      <c r="AF49" s="245"/>
      <c r="AG49" s="276"/>
      <c r="AH49" s="277"/>
      <c r="AI49" s="245"/>
      <c r="AJ49" s="276"/>
      <c r="AK49" s="277"/>
      <c r="AL49" s="245"/>
      <c r="AM49" s="276"/>
      <c r="AN49" s="277"/>
      <c r="AO49" s="245"/>
      <c r="AP49" s="276"/>
      <c r="AQ49" s="277"/>
      <c r="AR49" s="245"/>
      <c r="AS49" s="276"/>
      <c r="AT49" s="277"/>
      <c r="AU49" s="245"/>
      <c r="AV49" s="276"/>
      <c r="AW49" s="277"/>
      <c r="AX49" s="245"/>
      <c r="AY49" s="276"/>
      <c r="AZ49" s="277"/>
      <c r="BA49" s="245"/>
      <c r="BB49" s="276"/>
      <c r="BC49" s="277"/>
      <c r="BD49" s="245"/>
      <c r="BE49" s="276"/>
      <c r="BF49" s="277"/>
      <c r="BG49" s="245"/>
      <c r="BH49" s="276"/>
      <c r="BI49" s="277"/>
      <c r="BJ49" s="245"/>
      <c r="BK49" s="276">
        <v>2</v>
      </c>
      <c r="BL49" s="277"/>
      <c r="BM49" s="245"/>
      <c r="BN49" s="276"/>
      <c r="BO49" s="277"/>
      <c r="BP49" s="245"/>
      <c r="BQ49" s="276"/>
      <c r="BR49" s="277"/>
      <c r="BS49" s="245"/>
      <c r="BT49" s="276"/>
      <c r="BU49" s="277"/>
      <c r="BV49" s="245"/>
      <c r="BW49" s="276"/>
      <c r="BX49" s="277"/>
      <c r="BY49" s="245"/>
      <c r="BZ49" s="276"/>
      <c r="CA49" s="277"/>
      <c r="CB49" s="245"/>
      <c r="CC49" s="276"/>
      <c r="CD49" s="277"/>
      <c r="CE49" s="245"/>
      <c r="CF49" s="276"/>
      <c r="CG49" s="277"/>
      <c r="CH49" s="245"/>
      <c r="CI49" s="276"/>
      <c r="CJ49" s="277"/>
      <c r="CK49" s="245"/>
      <c r="CL49" s="276"/>
      <c r="CM49" s="277"/>
      <c r="CN49" s="245"/>
      <c r="CO49" s="276"/>
      <c r="CP49" s="277"/>
      <c r="CS49" s="273"/>
      <c r="CT49" s="273"/>
      <c r="CU49" s="273"/>
      <c r="CV49" s="273"/>
      <c r="CW49" s="172"/>
      <c r="CX49" s="171"/>
      <c r="CY49" s="274"/>
      <c r="DA49" s="177"/>
      <c r="DB49" s="154"/>
      <c r="ED49" s="119"/>
      <c r="EE49" s="119"/>
      <c r="EF49" s="119"/>
      <c r="EG49" s="119"/>
      <c r="EH49" s="119"/>
      <c r="EI49" s="119"/>
      <c r="EJ49" s="119"/>
      <c r="EK49" s="119"/>
      <c r="EL49" s="119"/>
      <c r="EM49" s="119"/>
      <c r="EN49" s="119"/>
      <c r="EO49" s="119"/>
      <c r="EP49" s="119"/>
      <c r="EQ49" s="119"/>
      <c r="ER49" s="119"/>
    </row>
    <row r="50" spans="2:149" ht="13.5" customHeight="1" x14ac:dyDescent="0.2">
      <c r="B50" s="158" t="s">
        <v>301</v>
      </c>
      <c r="C50" s="159" t="s">
        <v>172</v>
      </c>
      <c r="D50" s="171">
        <f t="shared" si="9"/>
        <v>2</v>
      </c>
      <c r="E50" s="171">
        <f t="shared" si="10"/>
        <v>2</v>
      </c>
      <c r="F50" s="171">
        <f t="shared" si="11"/>
        <v>0</v>
      </c>
      <c r="G50" s="171">
        <f t="shared" si="12"/>
        <v>7</v>
      </c>
      <c r="H50" s="172">
        <f t="shared" si="13"/>
        <v>4</v>
      </c>
      <c r="I50" s="171"/>
      <c r="J50" s="173">
        <f t="shared" si="14"/>
        <v>3.5</v>
      </c>
      <c r="K50" s="171" t="str">
        <f t="shared" si="15"/>
        <v/>
      </c>
      <c r="L50" s="121"/>
      <c r="M50" s="178">
        <f t="shared" si="16"/>
        <v>-7</v>
      </c>
      <c r="N50" s="144"/>
      <c r="O50" s="272"/>
      <c r="P50" s="177"/>
      <c r="R50" s="276">
        <v>3</v>
      </c>
      <c r="S50" s="277"/>
      <c r="T50" s="245"/>
      <c r="U50" s="276"/>
      <c r="V50" s="277"/>
      <c r="W50" s="245"/>
      <c r="X50" s="276">
        <v>4</v>
      </c>
      <c r="Y50" s="277"/>
      <c r="Z50" s="245"/>
      <c r="AA50" s="276"/>
      <c r="AB50" s="277"/>
      <c r="AC50" s="245"/>
      <c r="AD50" s="276"/>
      <c r="AE50" s="277"/>
      <c r="AF50" s="245"/>
      <c r="AG50" s="276"/>
      <c r="AH50" s="277"/>
      <c r="AI50" s="245"/>
      <c r="AJ50" s="276"/>
      <c r="AK50" s="277"/>
      <c r="AL50" s="245"/>
      <c r="AM50" s="276"/>
      <c r="AN50" s="277"/>
      <c r="AO50" s="245"/>
      <c r="AP50" s="276"/>
      <c r="AQ50" s="277"/>
      <c r="AR50" s="245"/>
      <c r="AS50" s="276"/>
      <c r="AT50" s="277"/>
      <c r="AU50" s="245"/>
      <c r="AV50" s="276"/>
      <c r="AW50" s="277"/>
      <c r="AX50" s="245"/>
      <c r="AY50" s="276"/>
      <c r="AZ50" s="277"/>
      <c r="BA50" s="245"/>
      <c r="BB50" s="276"/>
      <c r="BC50" s="277"/>
      <c r="BD50" s="245"/>
      <c r="BE50" s="276"/>
      <c r="BF50" s="277"/>
      <c r="BG50" s="245"/>
      <c r="BH50" s="276"/>
      <c r="BI50" s="277"/>
      <c r="BJ50" s="245"/>
      <c r="BK50" s="276"/>
      <c r="BL50" s="277"/>
      <c r="BM50" s="245"/>
      <c r="BN50" s="276"/>
      <c r="BO50" s="277"/>
      <c r="BP50" s="245"/>
      <c r="BQ50" s="276"/>
      <c r="BR50" s="277"/>
      <c r="BS50" s="245"/>
      <c r="BT50" s="276"/>
      <c r="BU50" s="277"/>
      <c r="BV50" s="245"/>
      <c r="BW50" s="276"/>
      <c r="BX50" s="277"/>
      <c r="BY50" s="245"/>
      <c r="BZ50" s="276"/>
      <c r="CA50" s="277"/>
      <c r="CB50" s="245"/>
      <c r="CC50" s="276"/>
      <c r="CD50" s="277"/>
      <c r="CE50" s="245"/>
      <c r="CF50" s="276"/>
      <c r="CG50" s="277"/>
      <c r="CH50" s="245"/>
      <c r="CI50" s="276"/>
      <c r="CJ50" s="277"/>
      <c r="CK50" s="245"/>
      <c r="CL50" s="276"/>
      <c r="CM50" s="277"/>
      <c r="CN50" s="245"/>
      <c r="CO50" s="276"/>
      <c r="CP50" s="277"/>
      <c r="CS50" s="273"/>
      <c r="CT50" s="273"/>
      <c r="CU50" s="273"/>
      <c r="CV50" s="273"/>
      <c r="CW50" s="172"/>
      <c r="CX50" s="171"/>
      <c r="CY50" s="274"/>
      <c r="DA50" s="177"/>
      <c r="DB50" s="154"/>
      <c r="ED50" s="119"/>
      <c r="EE50" s="119"/>
      <c r="EF50" s="119"/>
      <c r="EG50" s="119"/>
      <c r="EH50" s="119"/>
      <c r="EI50" s="119"/>
      <c r="EJ50" s="119"/>
      <c r="EK50" s="119"/>
      <c r="EL50" s="119"/>
      <c r="EM50" s="119"/>
      <c r="EN50" s="119"/>
      <c r="EO50" s="119"/>
      <c r="EP50" s="119"/>
      <c r="EQ50" s="119"/>
      <c r="ER50" s="119"/>
    </row>
    <row r="51" spans="2:149" ht="13.5" customHeight="1" x14ac:dyDescent="0.2">
      <c r="B51" s="158" t="s">
        <v>319</v>
      </c>
      <c r="C51" s="159" t="s">
        <v>169</v>
      </c>
      <c r="D51" s="171">
        <f t="shared" si="9"/>
        <v>1</v>
      </c>
      <c r="E51" s="171">
        <f t="shared" si="10"/>
        <v>1</v>
      </c>
      <c r="F51" s="171">
        <f t="shared" si="11"/>
        <v>0</v>
      </c>
      <c r="G51" s="171">
        <f t="shared" si="12"/>
        <v>0</v>
      </c>
      <c r="H51" s="172">
        <f t="shared" si="13"/>
        <v>0</v>
      </c>
      <c r="I51" s="171"/>
      <c r="J51" s="173">
        <f t="shared" si="14"/>
        <v>0</v>
      </c>
      <c r="K51" s="171" t="str">
        <f t="shared" si="15"/>
        <v/>
      </c>
      <c r="L51" s="121"/>
      <c r="M51" s="178">
        <f t="shared" si="16"/>
        <v>-7</v>
      </c>
      <c r="N51" s="144"/>
      <c r="O51" s="272"/>
      <c r="P51" s="177"/>
      <c r="R51" s="276"/>
      <c r="S51" s="277"/>
      <c r="T51" s="245"/>
      <c r="U51" s="276"/>
      <c r="V51" s="277"/>
      <c r="W51" s="245"/>
      <c r="X51" s="276"/>
      <c r="Y51" s="277"/>
      <c r="Z51" s="245"/>
      <c r="AA51" s="276"/>
      <c r="AB51" s="277"/>
      <c r="AC51" s="245"/>
      <c r="AD51" s="276"/>
      <c r="AE51" s="277"/>
      <c r="AF51" s="245"/>
      <c r="AG51" s="276"/>
      <c r="AH51" s="277"/>
      <c r="AI51" s="245"/>
      <c r="AJ51" s="276"/>
      <c r="AK51" s="277"/>
      <c r="AL51" s="245"/>
      <c r="AM51" s="276">
        <v>0</v>
      </c>
      <c r="AN51" s="277"/>
      <c r="AO51" s="245"/>
      <c r="AP51" s="276"/>
      <c r="AQ51" s="277"/>
      <c r="AR51" s="245"/>
      <c r="AS51" s="276"/>
      <c r="AT51" s="277"/>
      <c r="AU51" s="245"/>
      <c r="AV51" s="276"/>
      <c r="AW51" s="277"/>
      <c r="AX51" s="245"/>
      <c r="AY51" s="276"/>
      <c r="AZ51" s="277"/>
      <c r="BA51" s="245"/>
      <c r="BB51" s="276"/>
      <c r="BC51" s="277"/>
      <c r="BD51" s="245"/>
      <c r="BE51" s="276"/>
      <c r="BF51" s="277"/>
      <c r="BG51" s="245"/>
      <c r="BH51" s="276"/>
      <c r="BI51" s="277"/>
      <c r="BJ51" s="245"/>
      <c r="BK51" s="276"/>
      <c r="BL51" s="277"/>
      <c r="BM51" s="245"/>
      <c r="BN51" s="276"/>
      <c r="BO51" s="277"/>
      <c r="BP51" s="245"/>
      <c r="BQ51" s="276"/>
      <c r="BR51" s="277"/>
      <c r="BS51" s="245"/>
      <c r="BT51" s="276"/>
      <c r="BU51" s="277"/>
      <c r="BV51" s="245"/>
      <c r="BW51" s="276"/>
      <c r="BX51" s="277"/>
      <c r="BY51" s="245"/>
      <c r="BZ51" s="276"/>
      <c r="CA51" s="277"/>
      <c r="CB51" s="245"/>
      <c r="CC51" s="276"/>
      <c r="CD51" s="277"/>
      <c r="CE51" s="245"/>
      <c r="CF51" s="276"/>
      <c r="CG51" s="277"/>
      <c r="CH51" s="245"/>
      <c r="CI51" s="276"/>
      <c r="CJ51" s="277"/>
      <c r="CK51" s="245"/>
      <c r="CL51" s="276"/>
      <c r="CM51" s="277"/>
      <c r="CN51" s="245"/>
      <c r="CO51" s="276"/>
      <c r="CP51" s="277"/>
      <c r="CS51" s="273"/>
      <c r="CT51" s="273"/>
      <c r="CU51" s="273"/>
      <c r="CV51" s="273"/>
      <c r="CW51" s="172"/>
      <c r="CX51" s="171"/>
      <c r="CY51" s="274"/>
      <c r="DA51" s="177"/>
      <c r="DB51" s="154"/>
      <c r="ED51" s="119"/>
      <c r="EE51" s="119"/>
      <c r="EF51" s="119"/>
      <c r="EG51" s="119"/>
      <c r="EH51" s="119"/>
      <c r="EI51" s="119"/>
      <c r="EJ51" s="119"/>
      <c r="EK51" s="119"/>
      <c r="EL51" s="119"/>
      <c r="EM51" s="119"/>
      <c r="EN51" s="119"/>
      <c r="EO51" s="119"/>
      <c r="EP51" s="119"/>
      <c r="EQ51" s="119"/>
      <c r="ER51" s="119"/>
    </row>
    <row r="52" spans="2:149" ht="13.5" customHeight="1" x14ac:dyDescent="0.2">
      <c r="B52" s="158" t="s">
        <v>299</v>
      </c>
      <c r="C52" s="159" t="s">
        <v>171</v>
      </c>
      <c r="D52" s="171">
        <f t="shared" si="9"/>
        <v>1</v>
      </c>
      <c r="E52" s="171">
        <f t="shared" si="10"/>
        <v>1</v>
      </c>
      <c r="F52" s="171">
        <f t="shared" si="11"/>
        <v>0</v>
      </c>
      <c r="G52" s="171">
        <f t="shared" si="12"/>
        <v>0</v>
      </c>
      <c r="H52" s="172">
        <f t="shared" si="13"/>
        <v>0</v>
      </c>
      <c r="I52" s="171"/>
      <c r="J52" s="173">
        <f t="shared" si="14"/>
        <v>0</v>
      </c>
      <c r="K52" s="171" t="str">
        <f t="shared" si="15"/>
        <v/>
      </c>
      <c r="L52" s="121"/>
      <c r="M52" s="178">
        <f t="shared" si="16"/>
        <v>-7</v>
      </c>
      <c r="N52" s="144"/>
      <c r="O52" s="272"/>
      <c r="P52" s="177"/>
      <c r="R52" s="276">
        <v>0</v>
      </c>
      <c r="S52" s="277"/>
      <c r="T52" s="245"/>
      <c r="U52" s="276"/>
      <c r="V52" s="277"/>
      <c r="W52" s="245"/>
      <c r="X52" s="276"/>
      <c r="Y52" s="277"/>
      <c r="Z52" s="245"/>
      <c r="AA52" s="276"/>
      <c r="AB52" s="277"/>
      <c r="AC52" s="245"/>
      <c r="AD52" s="276"/>
      <c r="AE52" s="277"/>
      <c r="AF52" s="245"/>
      <c r="AG52" s="276"/>
      <c r="AH52" s="277"/>
      <c r="AI52" s="245"/>
      <c r="AJ52" s="276"/>
      <c r="AK52" s="277"/>
      <c r="AL52" s="245"/>
      <c r="AM52" s="276"/>
      <c r="AN52" s="277"/>
      <c r="AO52" s="245"/>
      <c r="AP52" s="276"/>
      <c r="AQ52" s="277"/>
      <c r="AR52" s="245"/>
      <c r="AS52" s="276"/>
      <c r="AT52" s="277"/>
      <c r="AU52" s="245"/>
      <c r="AV52" s="276"/>
      <c r="AW52" s="277"/>
      <c r="AX52" s="245"/>
      <c r="AY52" s="276"/>
      <c r="AZ52" s="277"/>
      <c r="BA52" s="245"/>
      <c r="BB52" s="276"/>
      <c r="BC52" s="277"/>
      <c r="BD52" s="245"/>
      <c r="BE52" s="276"/>
      <c r="BF52" s="277"/>
      <c r="BG52" s="245"/>
      <c r="BH52" s="276"/>
      <c r="BI52" s="277"/>
      <c r="BJ52" s="245"/>
      <c r="BK52" s="276"/>
      <c r="BL52" s="277"/>
      <c r="BM52" s="245"/>
      <c r="BN52" s="276"/>
      <c r="BO52" s="277"/>
      <c r="BP52" s="245"/>
      <c r="BQ52" s="276"/>
      <c r="BR52" s="277"/>
      <c r="BS52" s="245"/>
      <c r="BT52" s="276"/>
      <c r="BU52" s="277"/>
      <c r="BV52" s="245"/>
      <c r="BW52" s="276"/>
      <c r="BX52" s="277"/>
      <c r="BY52" s="245"/>
      <c r="BZ52" s="276"/>
      <c r="CA52" s="277"/>
      <c r="CB52" s="245"/>
      <c r="CC52" s="276"/>
      <c r="CD52" s="277"/>
      <c r="CE52" s="245"/>
      <c r="CF52" s="276"/>
      <c r="CG52" s="277"/>
      <c r="CH52" s="245"/>
      <c r="CI52" s="276"/>
      <c r="CJ52" s="277"/>
      <c r="CK52" s="245"/>
      <c r="CL52" s="276"/>
      <c r="CM52" s="277"/>
      <c r="CN52" s="245"/>
      <c r="CO52" s="276"/>
      <c r="CP52" s="277"/>
      <c r="CS52" s="273"/>
      <c r="CT52" s="273"/>
      <c r="CU52" s="273"/>
      <c r="CV52" s="273"/>
      <c r="CW52" s="172"/>
      <c r="CX52" s="171"/>
      <c r="CY52" s="274"/>
      <c r="DA52" s="177"/>
      <c r="DB52" s="154"/>
      <c r="ED52" s="119"/>
      <c r="EE52" s="119"/>
      <c r="EF52" s="119"/>
      <c r="EG52" s="119"/>
      <c r="EH52" s="119"/>
      <c r="EI52" s="119"/>
      <c r="EJ52" s="119"/>
      <c r="EK52" s="119"/>
      <c r="EL52" s="119"/>
      <c r="EM52" s="119"/>
      <c r="EN52" s="119"/>
      <c r="EO52" s="119"/>
      <c r="EP52" s="119"/>
      <c r="EQ52" s="119"/>
      <c r="ER52" s="119"/>
    </row>
    <row r="53" spans="2:149" ht="13.5" customHeight="1" x14ac:dyDescent="0.2">
      <c r="B53" s="158" t="s">
        <v>318</v>
      </c>
      <c r="C53" s="159" t="s">
        <v>169</v>
      </c>
      <c r="D53" s="171">
        <f t="shared" si="9"/>
        <v>3</v>
      </c>
      <c r="E53" s="171">
        <f t="shared" si="10"/>
        <v>3</v>
      </c>
      <c r="F53" s="171">
        <f t="shared" si="11"/>
        <v>1</v>
      </c>
      <c r="G53" s="171">
        <f t="shared" si="12"/>
        <v>5</v>
      </c>
      <c r="H53" s="172">
        <f t="shared" si="13"/>
        <v>4</v>
      </c>
      <c r="I53" s="171"/>
      <c r="J53" s="173">
        <f t="shared" si="14"/>
        <v>2.5</v>
      </c>
      <c r="K53" s="171" t="str">
        <f t="shared" si="15"/>
        <v/>
      </c>
      <c r="L53" s="121"/>
      <c r="M53" s="178">
        <f t="shared" si="16"/>
        <v>-9</v>
      </c>
      <c r="N53" s="144"/>
      <c r="O53" s="272"/>
      <c r="P53" s="177"/>
      <c r="R53" s="276"/>
      <c r="S53" s="277"/>
      <c r="T53" s="245"/>
      <c r="U53" s="276"/>
      <c r="V53" s="277"/>
      <c r="W53" s="245"/>
      <c r="X53" s="276"/>
      <c r="Y53" s="277"/>
      <c r="Z53" s="245"/>
      <c r="AA53" s="276"/>
      <c r="AB53" s="277"/>
      <c r="AC53" s="245"/>
      <c r="AD53" s="276"/>
      <c r="AE53" s="277"/>
      <c r="AF53" s="245"/>
      <c r="AG53" s="276"/>
      <c r="AH53" s="277"/>
      <c r="AI53" s="245"/>
      <c r="AJ53" s="276"/>
      <c r="AK53" s="277"/>
      <c r="AL53" s="245"/>
      <c r="AM53" s="276">
        <v>1</v>
      </c>
      <c r="AN53" s="277"/>
      <c r="AO53" s="245"/>
      <c r="AP53" s="276"/>
      <c r="AQ53" s="277"/>
      <c r="AR53" s="245"/>
      <c r="AS53" s="276"/>
      <c r="AT53" s="277"/>
      <c r="AU53" s="245"/>
      <c r="AV53" s="276"/>
      <c r="AW53" s="277"/>
      <c r="AX53" s="245"/>
      <c r="AY53" s="276"/>
      <c r="AZ53" s="277"/>
      <c r="BA53" s="245"/>
      <c r="BB53" s="276"/>
      <c r="BC53" s="277"/>
      <c r="BD53" s="245"/>
      <c r="BE53" s="276"/>
      <c r="BF53" s="277"/>
      <c r="BG53" s="245"/>
      <c r="BH53" s="276"/>
      <c r="BI53" s="277"/>
      <c r="BJ53" s="245"/>
      <c r="BK53" s="276"/>
      <c r="BL53" s="277"/>
      <c r="BM53" s="245"/>
      <c r="BN53" s="276"/>
      <c r="BO53" s="277"/>
      <c r="BP53" s="245"/>
      <c r="BQ53" s="276"/>
      <c r="BR53" s="277"/>
      <c r="BS53" s="245"/>
      <c r="BT53" s="276"/>
      <c r="BU53" s="277"/>
      <c r="BV53" s="245"/>
      <c r="BW53" s="276"/>
      <c r="BX53" s="277"/>
      <c r="BY53" s="245"/>
      <c r="BZ53" s="276"/>
      <c r="CA53" s="277"/>
      <c r="CB53" s="245"/>
      <c r="CC53" s="276">
        <v>0</v>
      </c>
      <c r="CD53" s="277" t="s">
        <v>105</v>
      </c>
      <c r="CE53" s="245"/>
      <c r="CF53" s="276">
        <v>4</v>
      </c>
      <c r="CG53" s="277"/>
      <c r="CH53" s="245"/>
      <c r="CI53" s="276"/>
      <c r="CJ53" s="277"/>
      <c r="CK53" s="245"/>
      <c r="CL53" s="276"/>
      <c r="CM53" s="277"/>
      <c r="CN53" s="245"/>
      <c r="CO53" s="276"/>
      <c r="CP53" s="277"/>
      <c r="CS53" s="273"/>
      <c r="CT53" s="273"/>
      <c r="CU53" s="273"/>
      <c r="CV53" s="273"/>
      <c r="CW53" s="172"/>
      <c r="CX53" s="171"/>
      <c r="CY53" s="274"/>
      <c r="DA53" s="177"/>
      <c r="DB53" s="154"/>
      <c r="ED53" s="119"/>
      <c r="EE53" s="119"/>
      <c r="EF53" s="119"/>
      <c r="EG53" s="119"/>
      <c r="EH53" s="119"/>
      <c r="EI53" s="119"/>
      <c r="EJ53" s="119"/>
      <c r="EK53" s="119"/>
      <c r="EL53" s="119"/>
      <c r="EM53" s="119"/>
      <c r="EN53" s="119"/>
      <c r="EO53" s="119"/>
      <c r="EP53" s="119"/>
      <c r="EQ53" s="119"/>
      <c r="ER53" s="119"/>
    </row>
    <row r="54" spans="2:149" ht="13.5" customHeight="1" x14ac:dyDescent="0.2">
      <c r="B54" s="158" t="s">
        <v>206</v>
      </c>
      <c r="C54" s="159" t="s">
        <v>170</v>
      </c>
      <c r="D54" s="171">
        <f t="shared" si="9"/>
        <v>3</v>
      </c>
      <c r="E54" s="171">
        <f t="shared" si="10"/>
        <v>2</v>
      </c>
      <c r="F54" s="171">
        <f t="shared" si="11"/>
        <v>0</v>
      </c>
      <c r="G54" s="171">
        <f t="shared" si="12"/>
        <v>4</v>
      </c>
      <c r="H54" s="172">
        <f t="shared" si="13"/>
        <v>4</v>
      </c>
      <c r="I54" s="171"/>
      <c r="J54" s="173">
        <f t="shared" si="14"/>
        <v>2</v>
      </c>
      <c r="K54" s="171" t="str">
        <f t="shared" si="15"/>
        <v/>
      </c>
      <c r="L54" s="121"/>
      <c r="M54" s="178">
        <f t="shared" si="16"/>
        <v>-10</v>
      </c>
      <c r="O54" s="272"/>
      <c r="P54" s="177"/>
      <c r="R54" s="276"/>
      <c r="S54" s="277"/>
      <c r="T54" s="245"/>
      <c r="U54" s="276"/>
      <c r="V54" s="277"/>
      <c r="W54" s="245"/>
      <c r="X54" s="276"/>
      <c r="Y54" s="277"/>
      <c r="Z54" s="245"/>
      <c r="AA54" s="276"/>
      <c r="AB54" s="277"/>
      <c r="AC54" s="245"/>
      <c r="AD54" s="276">
        <v>4</v>
      </c>
      <c r="AE54" s="277"/>
      <c r="AF54" s="245"/>
      <c r="AG54" s="276"/>
      <c r="AH54" s="277"/>
      <c r="AI54" s="245"/>
      <c r="AJ54" s="276" t="s">
        <v>304</v>
      </c>
      <c r="AK54" s="277"/>
      <c r="AL54" s="245"/>
      <c r="AM54" s="276"/>
      <c r="AN54" s="277"/>
      <c r="AO54" s="245"/>
      <c r="AP54" s="276"/>
      <c r="AQ54" s="277"/>
      <c r="AR54" s="245"/>
      <c r="AS54" s="276">
        <v>0</v>
      </c>
      <c r="AT54" s="277"/>
      <c r="AU54" s="245"/>
      <c r="AV54" s="276"/>
      <c r="AW54" s="277"/>
      <c r="AX54" s="245"/>
      <c r="AY54" s="276"/>
      <c r="AZ54" s="277"/>
      <c r="BA54" s="245"/>
      <c r="BB54" s="276"/>
      <c r="BC54" s="277"/>
      <c r="BD54" s="245"/>
      <c r="BE54" s="276"/>
      <c r="BF54" s="277"/>
      <c r="BG54" s="245"/>
      <c r="BH54" s="276"/>
      <c r="BI54" s="277"/>
      <c r="BJ54" s="245"/>
      <c r="BK54" s="276"/>
      <c r="BL54" s="277"/>
      <c r="BM54" s="245"/>
      <c r="BN54" s="276"/>
      <c r="BO54" s="277"/>
      <c r="BP54" s="245"/>
      <c r="BQ54" s="276"/>
      <c r="BR54" s="277"/>
      <c r="BS54" s="245"/>
      <c r="BT54" s="276"/>
      <c r="BU54" s="277"/>
      <c r="BV54" s="245"/>
      <c r="BW54" s="276"/>
      <c r="BX54" s="277"/>
      <c r="BY54" s="245"/>
      <c r="BZ54" s="276"/>
      <c r="CA54" s="277"/>
      <c r="CB54" s="245"/>
      <c r="CC54" s="276"/>
      <c r="CD54" s="277"/>
      <c r="CE54" s="245"/>
      <c r="CF54" s="276"/>
      <c r="CG54" s="277"/>
      <c r="CH54" s="245"/>
      <c r="CI54" s="276"/>
      <c r="CJ54" s="277"/>
      <c r="CK54" s="245"/>
      <c r="CL54" s="276"/>
      <c r="CM54" s="277"/>
      <c r="CN54" s="245"/>
      <c r="CO54" s="276"/>
      <c r="CP54" s="277"/>
      <c r="CS54" s="273"/>
      <c r="CT54" s="273"/>
      <c r="CU54" s="273"/>
      <c r="CV54" s="273"/>
      <c r="CW54" s="172"/>
      <c r="CX54" s="171"/>
      <c r="CY54" s="274"/>
      <c r="DA54" s="177"/>
      <c r="DB54" s="154"/>
      <c r="ED54" s="119"/>
      <c r="EE54" s="119"/>
      <c r="EF54" s="119"/>
      <c r="EG54" s="119"/>
      <c r="EH54" s="119"/>
      <c r="EI54" s="119"/>
      <c r="EJ54" s="119"/>
      <c r="EK54" s="119"/>
      <c r="EL54" s="119"/>
      <c r="EM54" s="119"/>
      <c r="EN54" s="119"/>
      <c r="EO54" s="119"/>
      <c r="EP54" s="119"/>
      <c r="EQ54" s="119"/>
      <c r="ER54" s="119"/>
    </row>
    <row r="55" spans="2:149" ht="13.5" customHeight="1" x14ac:dyDescent="0.2">
      <c r="B55" s="158" t="s">
        <v>191</v>
      </c>
      <c r="C55" s="159" t="s">
        <v>171</v>
      </c>
      <c r="D55" s="171">
        <f t="shared" si="9"/>
        <v>8</v>
      </c>
      <c r="E55" s="171">
        <f t="shared" si="10"/>
        <v>7</v>
      </c>
      <c r="F55" s="171">
        <f t="shared" si="11"/>
        <v>4</v>
      </c>
      <c r="G55" s="171">
        <f t="shared" si="12"/>
        <v>8</v>
      </c>
      <c r="H55" s="172">
        <f t="shared" si="13"/>
        <v>3</v>
      </c>
      <c r="I55" s="171"/>
      <c r="J55" s="173">
        <f t="shared" si="14"/>
        <v>2.6666666666666665</v>
      </c>
      <c r="K55" s="171" t="str">
        <f t="shared" si="15"/>
        <v/>
      </c>
      <c r="L55" s="121"/>
      <c r="M55" s="178">
        <f t="shared" si="16"/>
        <v>-13</v>
      </c>
      <c r="N55" s="144"/>
      <c r="O55" s="272"/>
      <c r="P55" s="177"/>
      <c r="R55" s="276"/>
      <c r="S55" s="277"/>
      <c r="T55" s="245"/>
      <c r="U55" s="276">
        <v>1</v>
      </c>
      <c r="V55" s="277" t="s">
        <v>105</v>
      </c>
      <c r="W55" s="245"/>
      <c r="X55" s="276"/>
      <c r="Y55" s="277"/>
      <c r="Z55" s="245"/>
      <c r="AA55" s="276"/>
      <c r="AB55" s="277"/>
      <c r="AC55" s="245"/>
      <c r="AD55" s="276"/>
      <c r="AE55" s="277"/>
      <c r="AF55" s="245"/>
      <c r="AG55" s="276"/>
      <c r="AH55" s="277"/>
      <c r="AI55" s="245"/>
      <c r="AJ55" s="276"/>
      <c r="AK55" s="277"/>
      <c r="AL55" s="245"/>
      <c r="AM55" s="276"/>
      <c r="AN55" s="277"/>
      <c r="AO55" s="245"/>
      <c r="AP55" s="276"/>
      <c r="AQ55" s="277"/>
      <c r="AR55" s="245"/>
      <c r="AS55" s="276">
        <v>1</v>
      </c>
      <c r="AT55" s="277"/>
      <c r="AU55" s="245"/>
      <c r="AV55" s="276">
        <v>0</v>
      </c>
      <c r="AW55" s="277"/>
      <c r="AX55" s="245"/>
      <c r="AY55" s="276">
        <v>1</v>
      </c>
      <c r="AZ55" s="277" t="s">
        <v>105</v>
      </c>
      <c r="BA55" s="245"/>
      <c r="BB55" s="276">
        <v>3</v>
      </c>
      <c r="BC55" s="277" t="s">
        <v>105</v>
      </c>
      <c r="BD55" s="245"/>
      <c r="BE55" s="276"/>
      <c r="BF55" s="277"/>
      <c r="BG55" s="245"/>
      <c r="BH55" s="276" t="s">
        <v>304</v>
      </c>
      <c r="BI55" s="277"/>
      <c r="BJ55" s="245"/>
      <c r="BK55" s="276"/>
      <c r="BL55" s="277"/>
      <c r="BM55" s="245"/>
      <c r="BN55" s="276"/>
      <c r="BO55" s="277"/>
      <c r="BP55" s="245"/>
      <c r="BQ55" s="276"/>
      <c r="BR55" s="277"/>
      <c r="BS55" s="245"/>
      <c r="BT55" s="276"/>
      <c r="BU55" s="277"/>
      <c r="BV55" s="245"/>
      <c r="BW55" s="276"/>
      <c r="BX55" s="277"/>
      <c r="BY55" s="245"/>
      <c r="BZ55" s="276"/>
      <c r="CA55" s="277"/>
      <c r="CB55" s="245"/>
      <c r="CC55" s="276"/>
      <c r="CD55" s="277"/>
      <c r="CE55" s="245"/>
      <c r="CF55" s="276">
        <v>0</v>
      </c>
      <c r="CG55" s="277"/>
      <c r="CH55" s="245"/>
      <c r="CI55" s="276"/>
      <c r="CJ55" s="277"/>
      <c r="CK55" s="245"/>
      <c r="CL55" s="276">
        <v>2</v>
      </c>
      <c r="CM55" s="277" t="s">
        <v>105</v>
      </c>
      <c r="CN55" s="245"/>
      <c r="CO55" s="276"/>
      <c r="CP55" s="277"/>
      <c r="CS55" s="273"/>
      <c r="CT55" s="273"/>
      <c r="CU55" s="273"/>
      <c r="CV55" s="273"/>
      <c r="CW55" s="172"/>
      <c r="CX55" s="171"/>
      <c r="CY55" s="274"/>
      <c r="DA55" s="177"/>
      <c r="DB55" s="154"/>
      <c r="ED55" s="119"/>
      <c r="EE55" s="119"/>
      <c r="EF55" s="119"/>
      <c r="EG55" s="119"/>
      <c r="EH55" s="119"/>
      <c r="EI55" s="119"/>
      <c r="EJ55" s="119"/>
      <c r="EK55" s="119"/>
      <c r="EL55" s="119"/>
      <c r="EM55" s="119"/>
      <c r="EN55" s="119"/>
      <c r="EO55" s="119"/>
      <c r="EP55" s="119"/>
      <c r="EQ55" s="119"/>
      <c r="ER55" s="119"/>
    </row>
    <row r="56" spans="2:149" ht="13.5" customHeight="1" x14ac:dyDescent="0.2">
      <c r="B56" s="158" t="s">
        <v>328</v>
      </c>
      <c r="C56" s="159" t="s">
        <v>170</v>
      </c>
      <c r="D56" s="171">
        <f t="shared" si="9"/>
        <v>3</v>
      </c>
      <c r="E56" s="171">
        <f t="shared" si="10"/>
        <v>2</v>
      </c>
      <c r="F56" s="171">
        <f t="shared" si="11"/>
        <v>0</v>
      </c>
      <c r="G56" s="171">
        <f t="shared" si="12"/>
        <v>0</v>
      </c>
      <c r="H56" s="172">
        <f t="shared" si="13"/>
        <v>0</v>
      </c>
      <c r="I56" s="171"/>
      <c r="J56" s="173">
        <f t="shared" si="14"/>
        <v>0</v>
      </c>
      <c r="K56" s="171" t="str">
        <f t="shared" si="15"/>
        <v/>
      </c>
      <c r="L56" s="121"/>
      <c r="M56" s="178">
        <f t="shared" si="16"/>
        <v>-14</v>
      </c>
      <c r="O56" s="272"/>
      <c r="P56" s="177"/>
      <c r="R56" s="276"/>
      <c r="S56" s="277"/>
      <c r="T56" s="245"/>
      <c r="U56" s="276"/>
      <c r="V56" s="277"/>
      <c r="W56" s="245"/>
      <c r="X56" s="276"/>
      <c r="Y56" s="277"/>
      <c r="Z56" s="245"/>
      <c r="AA56" s="276"/>
      <c r="AB56" s="277"/>
      <c r="AC56" s="245"/>
      <c r="AD56" s="276"/>
      <c r="AE56" s="277"/>
      <c r="AF56" s="245"/>
      <c r="AG56" s="276"/>
      <c r="AH56" s="277"/>
      <c r="AI56" s="245"/>
      <c r="AJ56" s="276"/>
      <c r="AK56" s="277"/>
      <c r="AL56" s="245"/>
      <c r="AM56" s="276"/>
      <c r="AN56" s="277"/>
      <c r="AO56" s="245"/>
      <c r="AP56" s="276"/>
      <c r="AQ56" s="277"/>
      <c r="AR56" s="245"/>
      <c r="AS56" s="276"/>
      <c r="AT56" s="277"/>
      <c r="AU56" s="245"/>
      <c r="AV56" s="276"/>
      <c r="AW56" s="277"/>
      <c r="AX56" s="245"/>
      <c r="AY56" s="276"/>
      <c r="AZ56" s="277"/>
      <c r="BA56" s="245"/>
      <c r="BB56" s="276"/>
      <c r="BC56" s="277"/>
      <c r="BD56" s="245"/>
      <c r="BE56" s="276"/>
      <c r="BF56" s="277"/>
      <c r="BG56" s="245"/>
      <c r="BH56" s="276"/>
      <c r="BI56" s="277"/>
      <c r="BJ56" s="245"/>
      <c r="BK56" s="276"/>
      <c r="BL56" s="277"/>
      <c r="BM56" s="245"/>
      <c r="BN56" s="276"/>
      <c r="BO56" s="277"/>
      <c r="BP56" s="245"/>
      <c r="BQ56" s="276" t="s">
        <v>304</v>
      </c>
      <c r="BR56" s="277"/>
      <c r="BS56" s="245"/>
      <c r="BT56" s="276"/>
      <c r="BU56" s="277"/>
      <c r="BV56" s="245"/>
      <c r="BW56" s="276"/>
      <c r="BX56" s="277"/>
      <c r="BY56" s="245"/>
      <c r="BZ56" s="276"/>
      <c r="CA56" s="277"/>
      <c r="CB56" s="245"/>
      <c r="CC56" s="276">
        <v>0</v>
      </c>
      <c r="CD56" s="277"/>
      <c r="CE56" s="245"/>
      <c r="CF56" s="276">
        <v>0</v>
      </c>
      <c r="CG56" s="277"/>
      <c r="CH56" s="245"/>
      <c r="CI56" s="276"/>
      <c r="CJ56" s="277"/>
      <c r="CK56" s="245"/>
      <c r="CL56" s="276"/>
      <c r="CM56" s="277"/>
      <c r="CN56" s="245"/>
      <c r="CO56" s="276"/>
      <c r="CP56" s="277"/>
      <c r="CS56" s="273"/>
      <c r="CT56" s="273"/>
      <c r="CU56" s="273"/>
      <c r="CV56" s="273"/>
      <c r="CW56" s="172"/>
      <c r="CX56" s="171"/>
      <c r="CY56" s="274"/>
      <c r="DA56" s="177"/>
      <c r="DB56" s="154"/>
      <c r="ED56" s="119"/>
      <c r="EE56" s="119"/>
      <c r="EF56" s="119"/>
      <c r="EG56" s="119"/>
      <c r="EH56" s="119"/>
      <c r="EI56" s="119"/>
      <c r="EJ56" s="119"/>
      <c r="EK56" s="119"/>
      <c r="EL56" s="119"/>
      <c r="EM56" s="119"/>
      <c r="EN56" s="119"/>
      <c r="EO56" s="119"/>
      <c r="EP56" s="119"/>
      <c r="EQ56" s="119"/>
      <c r="ER56" s="119"/>
    </row>
    <row r="57" spans="2:149" ht="13.5" customHeight="1" x14ac:dyDescent="0.2">
      <c r="B57" s="158" t="s">
        <v>208</v>
      </c>
      <c r="C57" s="159" t="s">
        <v>209</v>
      </c>
      <c r="D57" s="171">
        <f t="shared" si="9"/>
        <v>3</v>
      </c>
      <c r="E57" s="171">
        <f t="shared" si="10"/>
        <v>3</v>
      </c>
      <c r="F57" s="171">
        <f t="shared" si="11"/>
        <v>0</v>
      </c>
      <c r="G57" s="171">
        <f t="shared" si="12"/>
        <v>3</v>
      </c>
      <c r="H57" s="172">
        <f t="shared" si="13"/>
        <v>3</v>
      </c>
      <c r="I57" s="171"/>
      <c r="J57" s="173">
        <f t="shared" si="14"/>
        <v>1</v>
      </c>
      <c r="K57" s="171" t="str">
        <f t="shared" si="15"/>
        <v/>
      </c>
      <c r="L57" s="121"/>
      <c r="M57" s="178">
        <f t="shared" si="16"/>
        <v>-18</v>
      </c>
      <c r="O57" s="272"/>
      <c r="P57" s="177"/>
      <c r="Q57" s="121"/>
      <c r="R57" s="276">
        <v>0</v>
      </c>
      <c r="S57" s="277"/>
      <c r="T57" s="247"/>
      <c r="U57" s="276"/>
      <c r="V57" s="277"/>
      <c r="W57" s="247"/>
      <c r="X57" s="276"/>
      <c r="Y57" s="277"/>
      <c r="Z57" s="247"/>
      <c r="AA57" s="276"/>
      <c r="AB57" s="277"/>
      <c r="AC57" s="247"/>
      <c r="AD57" s="276"/>
      <c r="AE57" s="277"/>
      <c r="AF57" s="247"/>
      <c r="AG57" s="276"/>
      <c r="AH57" s="277"/>
      <c r="AI57" s="247"/>
      <c r="AJ57" s="276"/>
      <c r="AK57" s="277"/>
      <c r="AL57" s="247"/>
      <c r="AM57" s="276"/>
      <c r="AN57" s="277"/>
      <c r="AO57" s="247"/>
      <c r="AP57" s="276"/>
      <c r="AQ57" s="277"/>
      <c r="AR57" s="247"/>
      <c r="AS57" s="276"/>
      <c r="AT57" s="277"/>
      <c r="AU57" s="247"/>
      <c r="AV57" s="276">
        <v>0</v>
      </c>
      <c r="AW57" s="277"/>
      <c r="AX57" s="247"/>
      <c r="AY57" s="276"/>
      <c r="AZ57" s="277"/>
      <c r="BA57" s="247"/>
      <c r="BB57" s="276"/>
      <c r="BC57" s="277"/>
      <c r="BD57" s="247"/>
      <c r="BE57" s="276"/>
      <c r="BF57" s="277"/>
      <c r="BG57" s="247"/>
      <c r="BH57" s="276"/>
      <c r="BI57" s="277"/>
      <c r="BJ57" s="247"/>
      <c r="BK57" s="276">
        <v>3</v>
      </c>
      <c r="BL57" s="277"/>
      <c r="BM57" s="247"/>
      <c r="BN57" s="276"/>
      <c r="BO57" s="277"/>
      <c r="BP57" s="247"/>
      <c r="BQ57" s="276"/>
      <c r="BR57" s="277"/>
      <c r="BS57" s="247"/>
      <c r="BT57" s="276"/>
      <c r="BU57" s="277"/>
      <c r="BV57" s="247"/>
      <c r="BW57" s="276"/>
      <c r="BX57" s="277"/>
      <c r="BY57" s="247"/>
      <c r="BZ57" s="276"/>
      <c r="CA57" s="277"/>
      <c r="CB57" s="247"/>
      <c r="CC57" s="276"/>
      <c r="CD57" s="277"/>
      <c r="CE57" s="247"/>
      <c r="CF57" s="276"/>
      <c r="CG57" s="277"/>
      <c r="CH57" s="247"/>
      <c r="CI57" s="276"/>
      <c r="CJ57" s="277"/>
      <c r="CK57" s="247"/>
      <c r="CL57" s="276"/>
      <c r="CM57" s="277"/>
      <c r="CN57" s="247"/>
      <c r="CO57" s="276"/>
      <c r="CP57" s="277"/>
      <c r="CS57" s="273">
        <v>9</v>
      </c>
      <c r="CT57" s="273">
        <v>7</v>
      </c>
      <c r="CU57" s="273">
        <v>1</v>
      </c>
      <c r="CV57" s="273">
        <v>164</v>
      </c>
      <c r="CW57" s="172">
        <v>76</v>
      </c>
      <c r="CX57" s="171" t="s">
        <v>105</v>
      </c>
      <c r="CY57" s="274">
        <f>IF(CT57="-","-",IF(CT57-CU57=0,CV57,CV57/(CT57-CU57)))</f>
        <v>27.333333333333332</v>
      </c>
      <c r="DA57" s="275"/>
      <c r="ED57" s="119"/>
      <c r="EE57" s="119"/>
      <c r="EF57" s="119"/>
      <c r="EG57" s="119"/>
      <c r="EH57" s="119"/>
      <c r="EI57" s="119"/>
      <c r="EJ57" s="119"/>
      <c r="EK57" s="119"/>
      <c r="EL57" s="119"/>
      <c r="EM57" s="119"/>
      <c r="EN57" s="119"/>
      <c r="EO57" s="119"/>
      <c r="EP57" s="119"/>
      <c r="EQ57" s="119"/>
      <c r="ER57" s="119"/>
    </row>
    <row r="58" spans="2:149" ht="13.5" customHeight="1" x14ac:dyDescent="0.2">
      <c r="B58" s="252"/>
      <c r="C58" s="252"/>
      <c r="D58" s="253"/>
      <c r="E58" s="253"/>
      <c r="F58" s="253"/>
      <c r="G58" s="253"/>
      <c r="H58" s="253"/>
      <c r="I58" s="253"/>
      <c r="J58" s="253"/>
      <c r="K58" s="253"/>
      <c r="L58" s="124"/>
      <c r="M58" s="252">
        <f>SUM(M6:M57)</f>
        <v>2809</v>
      </c>
      <c r="N58" s="254"/>
      <c r="O58" s="255"/>
      <c r="P58" s="255"/>
      <c r="R58" s="255">
        <f>COUNTA(R6:R57)</f>
        <v>11</v>
      </c>
      <c r="S58" s="256"/>
      <c r="U58" s="255">
        <f>COUNTA(U6:U57)</f>
        <v>11</v>
      </c>
      <c r="V58" s="256"/>
      <c r="X58" s="255">
        <f>COUNTA(X6:X57)</f>
        <v>11</v>
      </c>
      <c r="Y58" s="256"/>
      <c r="AA58" s="255">
        <f>COUNTA(AA6:AA57)</f>
        <v>11</v>
      </c>
      <c r="AB58" s="256"/>
      <c r="AD58" s="255">
        <f>COUNTA(AD6:AD57)</f>
        <v>11</v>
      </c>
      <c r="AE58" s="256"/>
      <c r="AG58" s="255">
        <f>COUNTA(AG6:AG57)</f>
        <v>11</v>
      </c>
      <c r="AH58" s="256"/>
      <c r="AJ58" s="255">
        <f>COUNTA(AJ6:AJ57)</f>
        <v>11</v>
      </c>
      <c r="AK58" s="256"/>
      <c r="AM58" s="255">
        <f>COUNTA(AM6:AM57)</f>
        <v>11</v>
      </c>
      <c r="AN58" s="256"/>
      <c r="AP58" s="255">
        <f>COUNTA(AP6:AP57)</f>
        <v>11</v>
      </c>
      <c r="AQ58" s="256"/>
      <c r="AS58" s="255">
        <f>COUNTA(AS6:AS57)</f>
        <v>11</v>
      </c>
      <c r="AT58" s="256"/>
      <c r="AV58" s="255">
        <f>COUNTA(AV6:AV57)</f>
        <v>11</v>
      </c>
      <c r="AW58" s="256"/>
      <c r="AY58" s="255">
        <f>COUNTA(AY6:AY57)</f>
        <v>11</v>
      </c>
      <c r="AZ58" s="256"/>
      <c r="BB58" s="255">
        <f>COUNTA(BB6:BB57)</f>
        <v>11</v>
      </c>
      <c r="BC58" s="256"/>
      <c r="BE58" s="255">
        <f>COUNTA(BE6:BE57)</f>
        <v>0</v>
      </c>
      <c r="BF58" s="256"/>
      <c r="BH58" s="255">
        <f>COUNTA(BH6:BH57)</f>
        <v>11</v>
      </c>
      <c r="BI58" s="256"/>
      <c r="BK58" s="255">
        <f>COUNTA(BK6:BK57)</f>
        <v>11</v>
      </c>
      <c r="BL58" s="256"/>
      <c r="BN58" s="255">
        <f>COUNTA(BN6:BN57)</f>
        <v>11</v>
      </c>
      <c r="BO58" s="256"/>
      <c r="BQ58" s="255">
        <f>COUNTA(BQ6:BQ57)</f>
        <v>11</v>
      </c>
      <c r="BR58" s="256"/>
      <c r="BT58" s="255">
        <f>COUNTA(BT6:BT57)</f>
        <v>11</v>
      </c>
      <c r="BU58" s="256"/>
      <c r="BW58" s="255">
        <f>COUNTA(BW6:BW57)</f>
        <v>11</v>
      </c>
      <c r="BX58" s="256"/>
      <c r="BZ58" s="255">
        <f>COUNTA(BZ6:BZ57)</f>
        <v>11</v>
      </c>
      <c r="CA58" s="256"/>
      <c r="CC58" s="255">
        <f>COUNTA(CC6:CC57)</f>
        <v>11</v>
      </c>
      <c r="CD58" s="256"/>
      <c r="CF58" s="255">
        <f>COUNTA(CF6:CF57)</f>
        <v>11</v>
      </c>
      <c r="CG58" s="256"/>
      <c r="CI58" s="255">
        <f>COUNTA(CI6:CI57)</f>
        <v>11</v>
      </c>
      <c r="CJ58" s="256"/>
      <c r="CL58" s="255">
        <f>COUNTA(CL6:CL57)</f>
        <v>11</v>
      </c>
      <c r="CM58" s="256"/>
      <c r="CO58" s="255">
        <f>COUNTA(CO6:CO57)</f>
        <v>0</v>
      </c>
      <c r="CP58" s="256"/>
      <c r="CS58" s="255"/>
      <c r="CT58" s="255"/>
      <c r="CU58" s="255"/>
      <c r="CV58" s="255"/>
      <c r="CW58" s="255"/>
      <c r="CX58" s="255"/>
      <c r="CY58" s="255"/>
      <c r="DA58" s="255"/>
      <c r="ED58" s="119"/>
      <c r="EE58" s="119"/>
      <c r="EF58" s="119"/>
      <c r="EG58" s="119"/>
      <c r="EH58" s="119"/>
      <c r="EI58" s="119"/>
      <c r="EJ58" s="119"/>
      <c r="EK58" s="119"/>
      <c r="EL58" s="119"/>
      <c r="EM58" s="119"/>
      <c r="EN58" s="119"/>
      <c r="EO58" s="119"/>
    </row>
    <row r="59" spans="2:149" ht="13.5" customHeight="1" x14ac:dyDescent="0.2">
      <c r="B59" s="258"/>
      <c r="C59" s="258"/>
      <c r="D59" s="124"/>
      <c r="E59" s="124"/>
      <c r="F59" s="124"/>
      <c r="G59" s="124"/>
      <c r="H59" s="124"/>
      <c r="I59" s="124"/>
      <c r="J59" s="124"/>
      <c r="K59" s="124"/>
      <c r="L59" s="124"/>
      <c r="M59" s="258"/>
      <c r="N59" s="254"/>
      <c r="O59" s="223"/>
      <c r="P59" s="223"/>
      <c r="R59" s="223"/>
      <c r="S59" s="257"/>
      <c r="U59" s="223"/>
      <c r="V59" s="257"/>
      <c r="X59" s="223"/>
      <c r="Y59" s="257"/>
      <c r="AA59" s="223"/>
      <c r="AB59" s="257"/>
      <c r="AD59" s="223"/>
      <c r="AE59" s="257"/>
      <c r="AG59" s="223"/>
      <c r="AH59" s="257"/>
      <c r="AJ59" s="223"/>
      <c r="AK59" s="257"/>
      <c r="AM59" s="223"/>
      <c r="AN59" s="257"/>
      <c r="AP59" s="223"/>
      <c r="AQ59" s="257"/>
      <c r="AS59" s="223"/>
      <c r="AT59" s="257"/>
      <c r="AV59" s="223"/>
      <c r="AW59" s="257"/>
      <c r="AY59" s="223"/>
      <c r="AZ59" s="257"/>
      <c r="BB59" s="223"/>
      <c r="BC59" s="257"/>
      <c r="BE59" s="223"/>
      <c r="BF59" s="257"/>
      <c r="BH59" s="223"/>
      <c r="BI59" s="257"/>
      <c r="BK59" s="223"/>
      <c r="BL59" s="257"/>
      <c r="BN59" s="223"/>
      <c r="BO59" s="257"/>
      <c r="BQ59" s="223"/>
      <c r="BR59" s="257"/>
      <c r="BT59" s="223"/>
      <c r="BU59" s="257"/>
      <c r="BW59" s="223"/>
      <c r="BX59" s="257"/>
      <c r="BZ59" s="223"/>
      <c r="CA59" s="257"/>
      <c r="CC59" s="223"/>
      <c r="CD59" s="257"/>
      <c r="CF59" s="223"/>
      <c r="CG59" s="257"/>
      <c r="CI59" s="223"/>
      <c r="CJ59" s="257"/>
      <c r="CL59" s="223"/>
      <c r="CM59" s="257"/>
      <c r="CO59" s="223"/>
      <c r="CP59" s="257"/>
      <c r="CS59" s="223"/>
      <c r="CT59" s="223"/>
      <c r="CU59" s="223"/>
      <c r="CV59" s="223"/>
      <c r="CW59" s="223"/>
      <c r="CX59" s="223"/>
      <c r="CY59" s="223"/>
      <c r="DA59" s="223"/>
      <c r="ED59" s="119"/>
      <c r="EE59" s="119"/>
      <c r="EF59" s="119"/>
      <c r="EG59" s="119"/>
      <c r="EH59" s="119"/>
      <c r="EI59" s="119"/>
      <c r="EJ59" s="119"/>
      <c r="EK59" s="119"/>
      <c r="EL59" s="119"/>
      <c r="EM59" s="119"/>
      <c r="EN59" s="119"/>
      <c r="EO59" s="119"/>
    </row>
    <row r="60" spans="2:149" ht="13.5" customHeight="1" x14ac:dyDescent="0.2">
      <c r="B60" s="258"/>
      <c r="C60" s="258"/>
      <c r="D60" s="124"/>
      <c r="E60" s="124"/>
      <c r="F60" s="124"/>
      <c r="G60" s="124"/>
      <c r="H60" s="124"/>
      <c r="I60" s="124"/>
      <c r="J60" s="124"/>
      <c r="K60" s="124"/>
      <c r="L60" s="124"/>
      <c r="M60" s="258"/>
      <c r="N60" s="254"/>
      <c r="O60" s="223"/>
      <c r="P60" s="223"/>
      <c r="R60" s="223"/>
      <c r="S60" s="257"/>
      <c r="U60" s="223"/>
      <c r="V60" s="257"/>
      <c r="X60" s="223"/>
      <c r="Y60" s="257"/>
      <c r="AA60" s="223"/>
      <c r="AB60" s="257"/>
      <c r="AD60" s="223"/>
      <c r="AE60" s="257"/>
      <c r="AG60" s="223"/>
      <c r="AH60" s="257"/>
      <c r="AJ60" s="223"/>
      <c r="AK60" s="257"/>
      <c r="AM60" s="223"/>
      <c r="AN60" s="257"/>
      <c r="AP60" s="223"/>
      <c r="AQ60" s="257"/>
      <c r="AS60" s="223"/>
      <c r="AT60" s="257"/>
      <c r="AV60" s="223"/>
      <c r="AW60" s="257"/>
      <c r="AY60" s="223"/>
      <c r="AZ60" s="257"/>
      <c r="BB60" s="223"/>
      <c r="BC60" s="257"/>
      <c r="BE60" s="223"/>
      <c r="BF60" s="257"/>
      <c r="BH60" s="223"/>
      <c r="BI60" s="257"/>
      <c r="BK60" s="223"/>
      <c r="BL60" s="257"/>
      <c r="BN60" s="223"/>
      <c r="BO60" s="257"/>
      <c r="BQ60" s="223"/>
      <c r="BR60" s="257"/>
      <c r="BT60" s="223"/>
      <c r="BU60" s="257"/>
      <c r="BW60" s="223"/>
      <c r="BX60" s="257"/>
      <c r="BZ60" s="223"/>
      <c r="CA60" s="257"/>
      <c r="CC60" s="223"/>
      <c r="CD60" s="257"/>
      <c r="CF60" s="223"/>
      <c r="CG60" s="257"/>
      <c r="CI60" s="223"/>
      <c r="CJ60" s="257"/>
      <c r="CL60" s="223"/>
      <c r="CM60" s="257"/>
      <c r="CO60" s="223"/>
      <c r="CP60" s="257"/>
      <c r="CS60" s="223"/>
      <c r="CT60" s="223"/>
      <c r="CU60" s="223"/>
      <c r="CV60" s="223"/>
      <c r="CW60" s="223"/>
      <c r="CX60" s="223"/>
      <c r="CY60" s="223"/>
      <c r="DA60" s="223"/>
      <c r="ED60" s="119"/>
      <c r="EE60" s="119"/>
      <c r="EF60" s="119"/>
      <c r="EG60" s="119"/>
      <c r="EH60" s="119"/>
      <c r="EI60" s="119"/>
      <c r="EJ60" s="119"/>
      <c r="EK60" s="119"/>
      <c r="EL60" s="119"/>
      <c r="EM60" s="119"/>
      <c r="EN60" s="119"/>
      <c r="EO60" s="119"/>
    </row>
    <row r="61" spans="2:149" ht="13.5" customHeight="1" x14ac:dyDescent="0.2">
      <c r="B61" s="440" t="s">
        <v>40</v>
      </c>
      <c r="C61" s="440"/>
      <c r="D61" s="440"/>
      <c r="E61" s="440"/>
      <c r="F61" s="440"/>
      <c r="G61" s="440"/>
      <c r="H61" s="440"/>
      <c r="I61" s="440"/>
      <c r="J61" s="440"/>
      <c r="K61" s="440"/>
      <c r="L61" s="440"/>
      <c r="M61" s="440"/>
      <c r="N61" s="440"/>
      <c r="O61" s="440"/>
      <c r="P61" s="250"/>
      <c r="Q61" s="249"/>
      <c r="R61" s="124"/>
      <c r="S61" s="250"/>
      <c r="T61" s="124"/>
      <c r="U61" s="124"/>
      <c r="V61" s="250"/>
      <c r="W61" s="124"/>
      <c r="X61" s="124"/>
      <c r="Y61" s="250"/>
      <c r="Z61" s="124"/>
      <c r="AA61" s="124"/>
      <c r="AB61" s="250"/>
      <c r="AC61" s="124"/>
      <c r="AD61" s="124"/>
      <c r="AE61" s="250"/>
      <c r="AF61" s="124"/>
      <c r="AG61" s="124"/>
      <c r="AH61" s="250"/>
      <c r="AI61" s="124"/>
      <c r="AJ61" s="124"/>
      <c r="AK61" s="250"/>
      <c r="AL61" s="124"/>
      <c r="AM61" s="124"/>
      <c r="AN61" s="250"/>
      <c r="AO61" s="124"/>
      <c r="AP61" s="124"/>
      <c r="AQ61" s="250"/>
      <c r="AR61" s="124"/>
      <c r="AS61" s="124"/>
      <c r="AT61" s="250"/>
      <c r="AU61" s="124"/>
      <c r="AV61" s="124"/>
      <c r="AW61" s="250"/>
      <c r="AX61" s="124"/>
      <c r="AY61" s="124"/>
      <c r="AZ61" s="250"/>
      <c r="BA61" s="124"/>
      <c r="BB61" s="124"/>
      <c r="BC61" s="250"/>
      <c r="BD61" s="124"/>
      <c r="BE61" s="124"/>
      <c r="BF61" s="250"/>
      <c r="BG61" s="124"/>
      <c r="BH61" s="124"/>
      <c r="BI61" s="250"/>
      <c r="BJ61" s="124"/>
      <c r="BK61" s="124"/>
      <c r="BL61" s="250"/>
      <c r="BM61" s="124"/>
      <c r="BN61" s="124"/>
      <c r="BO61" s="250"/>
      <c r="BP61" s="124"/>
      <c r="BQ61" s="124"/>
      <c r="BR61" s="250"/>
      <c r="BS61" s="124"/>
      <c r="BT61" s="124"/>
      <c r="BU61" s="250"/>
      <c r="BV61" s="124"/>
      <c r="BW61" s="124"/>
      <c r="BX61" s="250"/>
      <c r="BY61" s="124"/>
      <c r="BZ61" s="124"/>
      <c r="CA61" s="250"/>
      <c r="CB61" s="124"/>
      <c r="CC61" s="124"/>
      <c r="CD61" s="250"/>
      <c r="CE61" s="124"/>
      <c r="CF61" s="124"/>
      <c r="CG61" s="250"/>
      <c r="CH61" s="124"/>
      <c r="CI61" s="124"/>
      <c r="CJ61" s="250"/>
      <c r="CK61" s="124"/>
      <c r="CL61" s="124"/>
      <c r="CM61" s="250"/>
      <c r="CN61" s="124"/>
      <c r="CO61" s="124"/>
      <c r="CP61" s="250"/>
      <c r="ED61" s="119"/>
      <c r="EE61" s="119"/>
      <c r="EF61" s="119"/>
      <c r="EG61" s="119"/>
      <c r="EH61" s="119"/>
      <c r="EI61" s="119"/>
      <c r="EJ61" s="119"/>
      <c r="EK61" s="119"/>
      <c r="EL61" s="119"/>
      <c r="EM61" s="119"/>
      <c r="EN61" s="119"/>
      <c r="EO61" s="119"/>
      <c r="EP61" s="119"/>
      <c r="EQ61" s="119"/>
      <c r="ER61" s="119"/>
      <c r="ES61" s="119"/>
    </row>
    <row r="62" spans="2:149" ht="13.5" customHeight="1" x14ac:dyDescent="0.2">
      <c r="B62" s="435" t="s">
        <v>41</v>
      </c>
      <c r="C62" s="435"/>
      <c r="D62" s="435"/>
      <c r="E62" s="435"/>
      <c r="F62" s="435"/>
      <c r="G62" s="435"/>
      <c r="H62" s="435"/>
      <c r="I62" s="435"/>
      <c r="J62" s="435"/>
      <c r="K62" s="444"/>
      <c r="L62" s="444"/>
      <c r="M62" s="444"/>
      <c r="N62" s="444"/>
      <c r="O62" s="444"/>
      <c r="P62" s="250"/>
      <c r="Q62" s="249"/>
      <c r="R62" s="124"/>
      <c r="S62" s="250"/>
      <c r="T62" s="124"/>
      <c r="U62" s="124"/>
      <c r="V62" s="250"/>
      <c r="W62" s="124"/>
      <c r="X62" s="124"/>
      <c r="Y62" s="250"/>
      <c r="Z62" s="124"/>
      <c r="AA62" s="124"/>
      <c r="AB62" s="250"/>
      <c r="AC62" s="124"/>
      <c r="AD62" s="124"/>
      <c r="AE62" s="250"/>
      <c r="AF62" s="124"/>
      <c r="AG62" s="124"/>
      <c r="AH62" s="250"/>
      <c r="AI62" s="124"/>
      <c r="AJ62" s="124"/>
      <c r="AK62" s="250"/>
      <c r="AL62" s="124"/>
      <c r="AM62" s="124"/>
      <c r="AN62" s="250"/>
      <c r="AO62" s="124"/>
      <c r="AP62" s="124"/>
      <c r="AQ62" s="250"/>
      <c r="AR62" s="124"/>
      <c r="AS62" s="124"/>
      <c r="AT62" s="250"/>
      <c r="AU62" s="124"/>
      <c r="AV62" s="124"/>
      <c r="AW62" s="250"/>
      <c r="AX62" s="124"/>
      <c r="AY62" s="124"/>
      <c r="AZ62" s="250"/>
      <c r="BA62" s="124"/>
      <c r="BB62" s="124"/>
      <c r="BC62" s="250"/>
      <c r="BD62" s="124"/>
      <c r="BE62" s="124"/>
      <c r="BF62" s="250"/>
      <c r="BG62" s="124"/>
      <c r="BH62" s="124"/>
      <c r="BI62" s="250"/>
      <c r="BJ62" s="124"/>
      <c r="BK62" s="124"/>
      <c r="BL62" s="250"/>
      <c r="BM62" s="124"/>
      <c r="BN62" s="124"/>
      <c r="BO62" s="250"/>
      <c r="BP62" s="124"/>
      <c r="BQ62" s="124"/>
      <c r="BR62" s="250"/>
      <c r="BS62" s="124"/>
      <c r="BT62" s="124"/>
      <c r="BU62" s="250"/>
      <c r="BV62" s="124"/>
      <c r="BW62" s="124"/>
      <c r="BX62" s="250"/>
      <c r="BY62" s="124"/>
      <c r="BZ62" s="124"/>
      <c r="CA62" s="250"/>
      <c r="CB62" s="124"/>
      <c r="CC62" s="124"/>
      <c r="CD62" s="250"/>
      <c r="CE62" s="124"/>
      <c r="CF62" s="124"/>
      <c r="CG62" s="250"/>
      <c r="CH62" s="124"/>
      <c r="CI62" s="124"/>
      <c r="CJ62" s="250"/>
      <c r="CK62" s="124"/>
      <c r="CL62" s="124"/>
      <c r="CM62" s="250"/>
      <c r="CN62" s="124"/>
      <c r="CO62" s="124"/>
      <c r="CP62" s="250"/>
      <c r="ED62" s="119"/>
      <c r="EE62" s="119"/>
      <c r="EF62" s="119"/>
      <c r="EG62" s="119"/>
      <c r="EH62" s="119"/>
      <c r="EI62" s="119"/>
      <c r="EJ62" s="119"/>
      <c r="EK62" s="119"/>
      <c r="EL62" s="119"/>
      <c r="EM62" s="119"/>
      <c r="EN62" s="119"/>
      <c r="EO62" s="119"/>
      <c r="EP62" s="119"/>
      <c r="EQ62" s="119"/>
      <c r="ER62" s="119"/>
      <c r="ES62" s="119"/>
    </row>
    <row r="63" spans="2:149" ht="13.5" customHeight="1" x14ac:dyDescent="0.2">
      <c r="B63" s="435" t="s">
        <v>100</v>
      </c>
      <c r="C63" s="435"/>
      <c r="D63" s="435"/>
      <c r="E63" s="435"/>
      <c r="F63" s="435"/>
      <c r="G63" s="435"/>
      <c r="H63" s="435"/>
      <c r="I63" s="435"/>
      <c r="J63" s="435"/>
      <c r="K63" s="444"/>
      <c r="L63" s="444"/>
      <c r="M63" s="444"/>
      <c r="N63" s="444"/>
      <c r="O63" s="444"/>
      <c r="P63" s="250"/>
      <c r="Q63" s="249"/>
      <c r="R63" s="124"/>
      <c r="S63" s="250"/>
      <c r="T63" s="124"/>
      <c r="U63" s="124"/>
      <c r="V63" s="250"/>
      <c r="W63" s="124"/>
      <c r="X63" s="124"/>
      <c r="Y63" s="250"/>
      <c r="Z63" s="124"/>
      <c r="AA63" s="124"/>
      <c r="AB63" s="250"/>
      <c r="AC63" s="124"/>
      <c r="AD63" s="124"/>
      <c r="AE63" s="250"/>
      <c r="AF63" s="124"/>
      <c r="AG63" s="124"/>
      <c r="AH63" s="250"/>
      <c r="AI63" s="124"/>
      <c r="AJ63" s="124"/>
      <c r="AK63" s="250"/>
      <c r="AL63" s="124"/>
      <c r="AM63" s="124"/>
      <c r="AN63" s="250"/>
      <c r="AO63" s="124"/>
      <c r="AP63" s="124"/>
      <c r="AQ63" s="250"/>
      <c r="AR63" s="124"/>
      <c r="AS63" s="124"/>
      <c r="AT63" s="250"/>
      <c r="AU63" s="124"/>
      <c r="AV63" s="124"/>
      <c r="AW63" s="250"/>
      <c r="AX63" s="124"/>
      <c r="AY63" s="124"/>
      <c r="AZ63" s="250"/>
      <c r="BA63" s="124"/>
      <c r="BB63" s="124"/>
      <c r="BC63" s="250"/>
      <c r="BD63" s="124"/>
      <c r="BE63" s="124"/>
      <c r="BF63" s="250"/>
      <c r="BG63" s="124"/>
      <c r="BH63" s="124"/>
      <c r="BI63" s="250"/>
      <c r="BJ63" s="124"/>
      <c r="BK63" s="124"/>
      <c r="BL63" s="250"/>
      <c r="BM63" s="124"/>
      <c r="BN63" s="124"/>
      <c r="BO63" s="250"/>
      <c r="BP63" s="124"/>
      <c r="BQ63" s="124"/>
      <c r="BR63" s="250"/>
      <c r="BS63" s="124"/>
      <c r="BT63" s="124"/>
      <c r="BU63" s="250"/>
      <c r="BV63" s="124"/>
      <c r="BW63" s="124"/>
      <c r="BX63" s="250"/>
      <c r="BY63" s="124"/>
      <c r="BZ63" s="124"/>
      <c r="CA63" s="250"/>
      <c r="CB63" s="124"/>
      <c r="CC63" s="124"/>
      <c r="CD63" s="250"/>
      <c r="CE63" s="124"/>
      <c r="CF63" s="124"/>
      <c r="CG63" s="250"/>
      <c r="CH63" s="124"/>
      <c r="CI63" s="124"/>
      <c r="CJ63" s="250"/>
      <c r="CK63" s="124"/>
      <c r="CL63" s="124"/>
      <c r="CM63" s="250"/>
      <c r="CN63" s="124"/>
      <c r="CO63" s="124"/>
      <c r="CP63" s="250"/>
      <c r="ED63" s="119"/>
      <c r="EE63" s="119"/>
      <c r="EF63" s="119"/>
      <c r="EG63" s="119"/>
      <c r="EH63" s="119"/>
      <c r="EI63" s="119"/>
      <c r="EJ63" s="119"/>
      <c r="EK63" s="119"/>
      <c r="EL63" s="119"/>
      <c r="EM63" s="119"/>
      <c r="EN63" s="119"/>
      <c r="EO63" s="119"/>
      <c r="EP63" s="119"/>
      <c r="EQ63" s="119"/>
      <c r="ER63" s="119"/>
      <c r="ES63" s="119"/>
    </row>
    <row r="64" spans="2:149" ht="13.5" customHeight="1" x14ac:dyDescent="0.2">
      <c r="B64" s="435" t="s">
        <v>42</v>
      </c>
      <c r="C64" s="435"/>
      <c r="D64" s="435"/>
      <c r="E64" s="435"/>
      <c r="F64" s="435"/>
      <c r="G64" s="435"/>
      <c r="H64" s="435"/>
      <c r="I64" s="435"/>
      <c r="J64" s="435"/>
      <c r="K64" s="435"/>
      <c r="L64" s="435"/>
      <c r="M64" s="435"/>
      <c r="N64" s="435"/>
      <c r="O64" s="435"/>
      <c r="P64" s="117"/>
      <c r="Q64" s="117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124"/>
      <c r="AU64" s="124"/>
      <c r="AV64" s="124"/>
      <c r="AW64" s="124"/>
      <c r="AX64" s="124"/>
      <c r="AY64" s="124"/>
      <c r="AZ64" s="124"/>
      <c r="BA64" s="124"/>
      <c r="BB64" s="124"/>
      <c r="BC64" s="124"/>
      <c r="BD64" s="124"/>
      <c r="BE64" s="124"/>
      <c r="BF64" s="124"/>
      <c r="BG64" s="124"/>
      <c r="BH64" s="124"/>
      <c r="BI64" s="124"/>
      <c r="BJ64" s="124"/>
      <c r="BK64" s="124"/>
      <c r="BL64" s="124"/>
      <c r="BM64" s="124"/>
      <c r="BN64" s="124"/>
      <c r="BO64" s="124"/>
      <c r="BP64" s="124"/>
      <c r="BQ64" s="124"/>
      <c r="BR64" s="124"/>
      <c r="BS64" s="124"/>
      <c r="BT64" s="124"/>
      <c r="BU64" s="124"/>
      <c r="BV64" s="124"/>
      <c r="BW64" s="124"/>
      <c r="BX64" s="124"/>
      <c r="BY64" s="124"/>
      <c r="BZ64" s="124"/>
      <c r="CA64" s="124"/>
      <c r="CB64" s="124"/>
      <c r="CC64" s="124"/>
      <c r="CD64" s="124"/>
      <c r="CE64" s="124"/>
      <c r="CF64" s="124"/>
      <c r="CG64" s="124"/>
      <c r="CH64" s="124"/>
      <c r="CI64" s="124"/>
      <c r="CJ64" s="124"/>
      <c r="CK64" s="124"/>
      <c r="CL64" s="124"/>
      <c r="CM64" s="124"/>
      <c r="CN64" s="124"/>
      <c r="CO64" s="124"/>
      <c r="CP64" s="124"/>
      <c r="ED64" s="119"/>
      <c r="EE64" s="119"/>
      <c r="EF64" s="119"/>
      <c r="EG64" s="119"/>
      <c r="EH64" s="119"/>
      <c r="EI64" s="119"/>
      <c r="EJ64" s="119"/>
      <c r="EK64" s="119"/>
      <c r="EL64" s="119"/>
      <c r="EM64" s="119"/>
      <c r="EN64" s="119"/>
      <c r="EO64" s="119"/>
      <c r="EP64" s="119"/>
      <c r="EQ64" s="119"/>
      <c r="ER64" s="119"/>
      <c r="ES64" s="119"/>
    </row>
    <row r="65" spans="2:149" ht="13.5" customHeight="1" x14ac:dyDescent="0.2">
      <c r="B65" s="435"/>
      <c r="C65" s="435"/>
      <c r="D65" s="435"/>
      <c r="E65" s="435"/>
      <c r="F65" s="435"/>
      <c r="G65" s="435"/>
      <c r="H65" s="435"/>
      <c r="I65" s="435"/>
      <c r="J65" s="435"/>
      <c r="K65" s="435"/>
      <c r="L65" s="435"/>
      <c r="M65" s="435"/>
      <c r="N65" s="435"/>
      <c r="O65" s="435"/>
      <c r="P65" s="117"/>
      <c r="Q65" s="117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4"/>
      <c r="BF65" s="124"/>
      <c r="BG65" s="124"/>
      <c r="BH65" s="124"/>
      <c r="BI65" s="124"/>
      <c r="BJ65" s="124"/>
      <c r="BK65" s="124"/>
      <c r="BL65" s="124"/>
      <c r="BM65" s="124"/>
      <c r="BN65" s="124"/>
      <c r="BO65" s="124"/>
      <c r="BP65" s="124"/>
      <c r="BQ65" s="124"/>
      <c r="BR65" s="124"/>
      <c r="BS65" s="124"/>
      <c r="BT65" s="124"/>
      <c r="BU65" s="124"/>
      <c r="BV65" s="124"/>
      <c r="BW65" s="124"/>
      <c r="BX65" s="124"/>
      <c r="BY65" s="124"/>
      <c r="BZ65" s="124"/>
      <c r="CA65" s="124"/>
      <c r="CB65" s="124"/>
      <c r="CC65" s="124"/>
      <c r="CD65" s="124"/>
      <c r="CE65" s="124"/>
      <c r="CF65" s="124"/>
      <c r="CG65" s="124"/>
      <c r="CH65" s="124"/>
      <c r="CI65" s="124"/>
      <c r="CJ65" s="124"/>
      <c r="CK65" s="124"/>
      <c r="CL65" s="124"/>
      <c r="CM65" s="124"/>
      <c r="CN65" s="124"/>
      <c r="CO65" s="124"/>
      <c r="CP65" s="124"/>
      <c r="ED65" s="119"/>
      <c r="EE65" s="119"/>
      <c r="EF65" s="119"/>
      <c r="EG65" s="119"/>
      <c r="EH65" s="119"/>
      <c r="EI65" s="119"/>
      <c r="EJ65" s="119"/>
      <c r="EK65" s="119"/>
      <c r="EL65" s="119"/>
      <c r="EM65" s="119"/>
      <c r="EN65" s="119"/>
      <c r="EO65" s="119"/>
      <c r="EP65" s="119"/>
      <c r="EQ65" s="119"/>
      <c r="ER65" s="119"/>
      <c r="ES65" s="119"/>
    </row>
    <row r="66" spans="2:149" ht="13.5" customHeight="1" x14ac:dyDescent="0.2">
      <c r="B66" s="443" t="s">
        <v>106</v>
      </c>
      <c r="C66" s="443"/>
      <c r="D66" s="443"/>
      <c r="E66" s="443"/>
      <c r="F66" s="443"/>
      <c r="G66" s="443"/>
      <c r="H66" s="443"/>
      <c r="I66" s="443"/>
      <c r="J66" s="443"/>
      <c r="K66" s="443"/>
      <c r="L66" s="443"/>
      <c r="M66" s="443"/>
      <c r="N66" s="443"/>
      <c r="O66" s="443"/>
      <c r="P66" s="117"/>
      <c r="Q66" s="117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  <c r="AV66" s="124"/>
      <c r="AW66" s="124"/>
      <c r="AX66" s="124"/>
      <c r="AY66" s="124"/>
      <c r="AZ66" s="124"/>
      <c r="BA66" s="124"/>
      <c r="BB66" s="124"/>
      <c r="BC66" s="124"/>
      <c r="BD66" s="124"/>
      <c r="BE66" s="124"/>
      <c r="BF66" s="124"/>
      <c r="BG66" s="124"/>
      <c r="BH66" s="124"/>
      <c r="BI66" s="124"/>
      <c r="BJ66" s="124"/>
      <c r="BK66" s="124"/>
      <c r="BL66" s="124"/>
      <c r="BM66" s="124"/>
      <c r="BN66" s="124"/>
      <c r="BO66" s="124"/>
      <c r="BP66" s="124"/>
      <c r="BQ66" s="124"/>
      <c r="BR66" s="124"/>
      <c r="BS66" s="124"/>
      <c r="BT66" s="124"/>
      <c r="BU66" s="124"/>
      <c r="BV66" s="124"/>
      <c r="BW66" s="124"/>
      <c r="BX66" s="124"/>
      <c r="BY66" s="124"/>
      <c r="BZ66" s="124"/>
      <c r="CA66" s="124"/>
      <c r="CB66" s="124"/>
      <c r="CC66" s="124"/>
      <c r="CD66" s="124"/>
      <c r="CE66" s="124"/>
      <c r="CF66" s="124"/>
      <c r="CG66" s="124"/>
      <c r="CH66" s="124"/>
      <c r="CI66" s="124"/>
      <c r="CJ66" s="124"/>
      <c r="CK66" s="124"/>
      <c r="CL66" s="124"/>
      <c r="CM66" s="124"/>
      <c r="CN66" s="124"/>
      <c r="CO66" s="124"/>
      <c r="CP66" s="124"/>
      <c r="ED66" s="119"/>
      <c r="EE66" s="119"/>
      <c r="EF66" s="119"/>
      <c r="EG66" s="119"/>
      <c r="EH66" s="119"/>
      <c r="EI66" s="119"/>
      <c r="EJ66" s="119"/>
      <c r="EK66" s="119"/>
      <c r="EL66" s="119"/>
      <c r="EM66" s="119"/>
      <c r="EN66" s="119"/>
      <c r="EO66" s="119"/>
      <c r="EP66" s="119"/>
      <c r="EQ66" s="119"/>
      <c r="ER66" s="119"/>
      <c r="ES66" s="119"/>
    </row>
    <row r="67" spans="2:149" ht="13.5" customHeight="1" x14ac:dyDescent="0.2">
      <c r="B67" s="435"/>
      <c r="C67" s="435"/>
      <c r="D67" s="435"/>
      <c r="E67" s="435"/>
      <c r="F67" s="435"/>
      <c r="G67" s="435"/>
      <c r="H67" s="435"/>
      <c r="I67" s="435"/>
      <c r="J67" s="435"/>
      <c r="K67" s="435"/>
      <c r="L67" s="435"/>
      <c r="M67" s="435"/>
      <c r="N67" s="435"/>
      <c r="O67" s="435"/>
      <c r="P67" s="117"/>
      <c r="Q67" s="117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4"/>
      <c r="AS67" s="124"/>
      <c r="AT67" s="124"/>
      <c r="AU67" s="124"/>
      <c r="AV67" s="124"/>
      <c r="AW67" s="124"/>
      <c r="AX67" s="124"/>
      <c r="AY67" s="124"/>
      <c r="AZ67" s="124"/>
      <c r="BA67" s="124"/>
      <c r="BB67" s="124"/>
      <c r="BC67" s="124"/>
      <c r="BD67" s="124"/>
      <c r="BE67" s="124"/>
      <c r="BF67" s="124"/>
      <c r="BG67" s="124"/>
      <c r="BH67" s="124"/>
      <c r="BI67" s="124"/>
      <c r="BJ67" s="124"/>
      <c r="BK67" s="124"/>
      <c r="BL67" s="124"/>
      <c r="BM67" s="124"/>
      <c r="BN67" s="124"/>
      <c r="BO67" s="124"/>
      <c r="BP67" s="124"/>
      <c r="BQ67" s="124"/>
      <c r="BR67" s="124"/>
      <c r="BS67" s="124"/>
      <c r="BT67" s="124"/>
      <c r="BU67" s="124"/>
      <c r="BV67" s="124"/>
      <c r="BW67" s="124"/>
      <c r="BX67" s="124"/>
      <c r="BY67" s="124"/>
      <c r="BZ67" s="124"/>
      <c r="CA67" s="124"/>
      <c r="CB67" s="124"/>
      <c r="CC67" s="124"/>
      <c r="CD67" s="124"/>
      <c r="CE67" s="124"/>
      <c r="CF67" s="124"/>
      <c r="CG67" s="124"/>
      <c r="CH67" s="124"/>
      <c r="CI67" s="124"/>
      <c r="CJ67" s="124"/>
      <c r="CK67" s="124"/>
      <c r="CL67" s="124"/>
      <c r="CM67" s="124"/>
      <c r="CN67" s="124"/>
      <c r="CO67" s="124"/>
      <c r="CP67" s="124"/>
      <c r="ED67" s="119"/>
      <c r="EE67" s="119"/>
      <c r="EF67" s="119"/>
      <c r="EG67" s="119"/>
      <c r="EH67" s="119"/>
      <c r="EI67" s="119"/>
      <c r="EJ67" s="119"/>
      <c r="EK67" s="119"/>
      <c r="EL67" s="119"/>
      <c r="EM67" s="119"/>
      <c r="EN67" s="119"/>
      <c r="EO67" s="119"/>
      <c r="EP67" s="119"/>
      <c r="EQ67" s="119"/>
      <c r="ER67" s="119"/>
      <c r="ES67" s="119"/>
    </row>
    <row r="68" spans="2:149" ht="13.5" customHeight="1" x14ac:dyDescent="0.2">
      <c r="B68" s="440" t="s">
        <v>43</v>
      </c>
      <c r="C68" s="440"/>
      <c r="D68" s="440"/>
      <c r="E68" s="440"/>
      <c r="F68" s="440"/>
      <c r="G68" s="440"/>
      <c r="H68" s="440"/>
      <c r="I68" s="440"/>
      <c r="J68" s="440"/>
      <c r="K68" s="440"/>
      <c r="L68" s="440"/>
      <c r="M68" s="440"/>
      <c r="N68" s="440"/>
      <c r="O68" s="440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4"/>
      <c r="AS68" s="124"/>
      <c r="AT68" s="124"/>
      <c r="AU68" s="124"/>
      <c r="AV68" s="124"/>
      <c r="AW68" s="124"/>
      <c r="AX68" s="124"/>
      <c r="AY68" s="124"/>
      <c r="AZ68" s="124"/>
      <c r="BA68" s="124"/>
      <c r="BB68" s="124"/>
      <c r="BC68" s="124"/>
      <c r="BD68" s="124"/>
      <c r="BE68" s="124"/>
      <c r="BF68" s="124"/>
      <c r="BG68" s="124"/>
      <c r="BH68" s="124"/>
      <c r="BI68" s="124"/>
      <c r="BJ68" s="124"/>
      <c r="BK68" s="124"/>
      <c r="BL68" s="124"/>
      <c r="BM68" s="124"/>
      <c r="BN68" s="124"/>
      <c r="BO68" s="124"/>
      <c r="BP68" s="124"/>
      <c r="BQ68" s="124"/>
      <c r="BR68" s="124"/>
      <c r="BS68" s="124"/>
      <c r="BT68" s="124"/>
      <c r="BU68" s="124"/>
      <c r="BV68" s="124"/>
      <c r="BW68" s="124"/>
      <c r="BX68" s="124"/>
      <c r="BY68" s="124"/>
      <c r="BZ68" s="124"/>
      <c r="CA68" s="124"/>
      <c r="CB68" s="124"/>
      <c r="CC68" s="124"/>
      <c r="CD68" s="124"/>
      <c r="CE68" s="124"/>
      <c r="CF68" s="124"/>
      <c r="CG68" s="124"/>
      <c r="CH68" s="124"/>
      <c r="CI68" s="124"/>
      <c r="CJ68" s="124"/>
      <c r="CK68" s="124"/>
      <c r="CL68" s="124"/>
      <c r="CM68" s="124"/>
      <c r="CN68" s="124"/>
      <c r="CO68" s="124"/>
      <c r="CP68" s="124"/>
      <c r="ED68" s="119"/>
      <c r="EE68" s="119"/>
      <c r="EF68" s="119"/>
      <c r="EG68" s="119"/>
      <c r="EH68" s="119"/>
      <c r="EI68" s="119"/>
      <c r="EJ68" s="119"/>
      <c r="EK68" s="119"/>
      <c r="EL68" s="119"/>
      <c r="EM68" s="119"/>
      <c r="EN68" s="119"/>
      <c r="EO68" s="119"/>
    </row>
    <row r="69" spans="2:149" ht="13.5" customHeight="1" x14ac:dyDescent="0.2">
      <c r="B69" s="435" t="s">
        <v>118</v>
      </c>
      <c r="C69" s="435"/>
      <c r="D69" s="435"/>
      <c r="E69" s="435"/>
      <c r="F69" s="435"/>
      <c r="G69" s="435"/>
      <c r="H69" s="435"/>
      <c r="I69" s="435"/>
      <c r="J69" s="435"/>
      <c r="K69" s="435"/>
      <c r="L69" s="435"/>
      <c r="M69" s="435"/>
      <c r="N69" s="435"/>
      <c r="O69" s="435"/>
      <c r="P69" s="117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4"/>
      <c r="AS69" s="124"/>
      <c r="AT69" s="124"/>
      <c r="AU69" s="124"/>
      <c r="AV69" s="124"/>
      <c r="AW69" s="124"/>
      <c r="AX69" s="124"/>
      <c r="AY69" s="124"/>
      <c r="AZ69" s="124"/>
      <c r="BA69" s="124"/>
      <c r="BB69" s="124"/>
      <c r="BC69" s="124"/>
      <c r="BD69" s="124"/>
      <c r="BE69" s="124"/>
      <c r="BF69" s="124"/>
      <c r="BG69" s="124"/>
      <c r="BH69" s="124"/>
      <c r="BI69" s="124"/>
      <c r="BJ69" s="124"/>
      <c r="BK69" s="124"/>
      <c r="BL69" s="124"/>
      <c r="BM69" s="124"/>
      <c r="BN69" s="124"/>
      <c r="BO69" s="124"/>
      <c r="BP69" s="124"/>
      <c r="BQ69" s="124"/>
      <c r="BR69" s="124"/>
      <c r="BS69" s="124"/>
      <c r="BT69" s="124"/>
      <c r="BU69" s="124"/>
      <c r="BV69" s="124"/>
      <c r="BW69" s="124"/>
      <c r="BX69" s="124"/>
      <c r="BY69" s="124"/>
      <c r="BZ69" s="124"/>
      <c r="CA69" s="124"/>
      <c r="CB69" s="124"/>
      <c r="CC69" s="124"/>
      <c r="CD69" s="124"/>
      <c r="CE69" s="124"/>
      <c r="CF69" s="124"/>
      <c r="CG69" s="124"/>
      <c r="CH69" s="124"/>
      <c r="CI69" s="124"/>
      <c r="CJ69" s="124"/>
      <c r="CK69" s="124"/>
      <c r="CL69" s="124"/>
      <c r="CM69" s="124"/>
      <c r="CN69" s="124"/>
      <c r="CO69" s="124"/>
      <c r="CP69" s="124"/>
      <c r="ED69" s="119"/>
      <c r="EE69" s="119"/>
      <c r="EF69" s="119"/>
      <c r="EG69" s="119"/>
      <c r="EH69" s="119"/>
      <c r="EI69" s="119"/>
      <c r="EJ69" s="119"/>
      <c r="EK69" s="119"/>
      <c r="EL69" s="119"/>
      <c r="EM69" s="119"/>
      <c r="EN69" s="119"/>
      <c r="EO69" s="119"/>
    </row>
    <row r="70" spans="2:149" ht="13.5" customHeight="1" x14ac:dyDescent="0.2">
      <c r="B70" s="435"/>
      <c r="C70" s="435"/>
      <c r="D70" s="435"/>
      <c r="E70" s="435"/>
      <c r="F70" s="435"/>
      <c r="G70" s="435"/>
      <c r="H70" s="435"/>
      <c r="I70" s="435"/>
      <c r="J70" s="435"/>
      <c r="K70" s="435"/>
      <c r="L70" s="435"/>
      <c r="M70" s="435"/>
      <c r="N70" s="435"/>
      <c r="O70" s="435"/>
      <c r="P70" s="117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124"/>
      <c r="AV70" s="124"/>
      <c r="AW70" s="124"/>
      <c r="AX70" s="124"/>
      <c r="AY70" s="124"/>
      <c r="AZ70" s="124"/>
      <c r="BA70" s="124"/>
      <c r="BB70" s="124"/>
      <c r="BC70" s="124"/>
      <c r="BD70" s="124"/>
      <c r="BE70" s="124"/>
      <c r="BF70" s="124"/>
      <c r="BG70" s="124"/>
      <c r="BH70" s="124"/>
      <c r="BI70" s="124"/>
      <c r="BJ70" s="124"/>
      <c r="BK70" s="124"/>
      <c r="BL70" s="124"/>
      <c r="BM70" s="124"/>
      <c r="BN70" s="124"/>
      <c r="BO70" s="124"/>
      <c r="BP70" s="124"/>
      <c r="BQ70" s="124"/>
      <c r="BR70" s="124"/>
      <c r="BS70" s="124"/>
      <c r="BT70" s="124"/>
      <c r="BU70" s="124"/>
      <c r="BV70" s="124"/>
      <c r="BW70" s="124"/>
      <c r="BX70" s="124"/>
      <c r="BY70" s="124"/>
      <c r="BZ70" s="124"/>
      <c r="CA70" s="124"/>
      <c r="CB70" s="124"/>
      <c r="CC70" s="124"/>
      <c r="CD70" s="124"/>
      <c r="CE70" s="124"/>
      <c r="CF70" s="124"/>
      <c r="CG70" s="124"/>
      <c r="CH70" s="124"/>
      <c r="CI70" s="124"/>
      <c r="CJ70" s="124"/>
      <c r="CK70" s="124"/>
      <c r="CL70" s="124"/>
      <c r="CM70" s="124"/>
      <c r="CN70" s="124"/>
      <c r="CO70" s="124"/>
      <c r="CP70" s="124"/>
      <c r="ED70" s="119"/>
      <c r="EE70" s="119"/>
      <c r="EF70" s="119"/>
      <c r="EG70" s="119"/>
      <c r="EH70" s="119"/>
      <c r="EI70" s="119"/>
      <c r="EJ70" s="119"/>
      <c r="EK70" s="119"/>
      <c r="EL70" s="119"/>
      <c r="EM70" s="119"/>
      <c r="EN70" s="119"/>
      <c r="EO70" s="119"/>
    </row>
    <row r="71" spans="2:149" ht="13.5" customHeight="1" x14ac:dyDescent="0.2">
      <c r="B71" s="440" t="s">
        <v>99</v>
      </c>
      <c r="C71" s="440"/>
      <c r="D71" s="440"/>
      <c r="E71" s="440"/>
      <c r="F71" s="440"/>
      <c r="G71" s="440"/>
      <c r="H71" s="440"/>
      <c r="I71" s="440"/>
      <c r="J71" s="440"/>
      <c r="K71" s="440"/>
      <c r="L71" s="440"/>
      <c r="M71" s="440"/>
      <c r="N71" s="440"/>
      <c r="O71" s="440"/>
      <c r="P71" s="124"/>
      <c r="Q71" s="122"/>
      <c r="R71" s="122"/>
      <c r="S71" s="122"/>
      <c r="T71" s="124"/>
      <c r="U71" s="122"/>
      <c r="V71" s="122"/>
      <c r="W71" s="124"/>
      <c r="X71" s="122"/>
      <c r="Y71" s="122"/>
      <c r="Z71" s="124"/>
      <c r="AA71" s="122"/>
      <c r="AB71" s="122"/>
      <c r="AC71" s="124"/>
      <c r="AD71" s="122"/>
      <c r="AE71" s="122"/>
      <c r="AF71" s="124"/>
      <c r="AG71" s="122"/>
      <c r="AH71" s="122"/>
      <c r="AI71" s="124"/>
      <c r="AJ71" s="122"/>
      <c r="AK71" s="122"/>
      <c r="AL71" s="124"/>
      <c r="AM71" s="122"/>
      <c r="AN71" s="122"/>
      <c r="AO71" s="124"/>
      <c r="AP71" s="122"/>
      <c r="AQ71" s="122"/>
      <c r="AR71" s="124"/>
      <c r="AS71" s="122"/>
      <c r="AT71" s="122"/>
      <c r="AU71" s="124"/>
      <c r="AV71" s="122"/>
      <c r="AW71" s="122"/>
      <c r="AX71" s="124"/>
      <c r="AY71" s="122"/>
      <c r="AZ71" s="122"/>
      <c r="BA71" s="124"/>
      <c r="BB71" s="122"/>
      <c r="BC71" s="122"/>
      <c r="BD71" s="124"/>
      <c r="BE71" s="122"/>
      <c r="BF71" s="122"/>
      <c r="BG71" s="124"/>
      <c r="BH71" s="122"/>
      <c r="BI71" s="122"/>
      <c r="BJ71" s="124"/>
      <c r="BK71" s="122"/>
      <c r="BL71" s="122"/>
      <c r="BM71" s="124"/>
      <c r="BN71" s="122"/>
      <c r="BO71" s="122"/>
      <c r="BP71" s="124"/>
      <c r="BQ71" s="122"/>
      <c r="BR71" s="122"/>
      <c r="BS71" s="124"/>
      <c r="BT71" s="122"/>
      <c r="BU71" s="122"/>
      <c r="BV71" s="124"/>
      <c r="BW71" s="122"/>
      <c r="BX71" s="122"/>
      <c r="BY71" s="124"/>
      <c r="BZ71" s="122"/>
      <c r="CA71" s="122"/>
      <c r="CB71" s="124"/>
      <c r="CC71" s="122"/>
      <c r="CD71" s="122"/>
      <c r="CE71" s="124"/>
      <c r="CF71" s="122"/>
      <c r="CG71" s="122"/>
      <c r="CH71" s="124"/>
      <c r="CI71" s="122"/>
      <c r="CJ71" s="122"/>
      <c r="CK71" s="124"/>
      <c r="CL71" s="122"/>
      <c r="CM71" s="122"/>
      <c r="CN71" s="124"/>
      <c r="CO71" s="122"/>
      <c r="CP71" s="122"/>
      <c r="ED71" s="119"/>
      <c r="EE71" s="119"/>
      <c r="EF71" s="119"/>
      <c r="EG71" s="119"/>
      <c r="EH71" s="119"/>
      <c r="EI71" s="119"/>
      <c r="EJ71" s="119"/>
      <c r="EK71" s="119"/>
      <c r="EL71" s="119"/>
      <c r="EM71" s="119"/>
      <c r="EN71" s="119"/>
      <c r="EO71" s="119"/>
    </row>
    <row r="72" spans="2:149" ht="13.5" customHeight="1" x14ac:dyDescent="0.2">
      <c r="B72" s="435" t="s">
        <v>44</v>
      </c>
      <c r="C72" s="435"/>
      <c r="D72" s="435"/>
      <c r="E72" s="435"/>
      <c r="F72" s="435"/>
      <c r="G72" s="435"/>
      <c r="H72" s="435"/>
      <c r="I72" s="435"/>
      <c r="J72" s="435"/>
      <c r="K72" s="435"/>
      <c r="L72" s="435"/>
      <c r="M72" s="435"/>
      <c r="N72" s="435"/>
      <c r="O72" s="435"/>
      <c r="P72" s="117"/>
      <c r="Q72" s="122"/>
      <c r="R72" s="122"/>
      <c r="S72" s="122"/>
      <c r="T72" s="124"/>
      <c r="U72" s="122"/>
      <c r="V72" s="122"/>
      <c r="W72" s="124"/>
      <c r="X72" s="122"/>
      <c r="Y72" s="122"/>
      <c r="Z72" s="124"/>
      <c r="AA72" s="122"/>
      <c r="AB72" s="122"/>
      <c r="AC72" s="124"/>
      <c r="AD72" s="122"/>
      <c r="AE72" s="122"/>
      <c r="AF72" s="124"/>
      <c r="AG72" s="122"/>
      <c r="AH72" s="122"/>
      <c r="AI72" s="124"/>
      <c r="AJ72" s="122"/>
      <c r="AK72" s="122"/>
      <c r="AL72" s="124"/>
      <c r="AM72" s="122"/>
      <c r="AN72" s="122"/>
      <c r="AO72" s="124"/>
      <c r="AP72" s="122"/>
      <c r="AQ72" s="122"/>
      <c r="AR72" s="124"/>
      <c r="AS72" s="122"/>
      <c r="AT72" s="122"/>
      <c r="AU72" s="124"/>
      <c r="AV72" s="122"/>
      <c r="AW72" s="122"/>
      <c r="AX72" s="124"/>
      <c r="AY72" s="122"/>
      <c r="AZ72" s="122"/>
      <c r="BA72" s="124"/>
      <c r="BB72" s="122"/>
      <c r="BC72" s="122"/>
      <c r="BD72" s="124"/>
      <c r="BE72" s="122"/>
      <c r="BF72" s="122"/>
      <c r="BG72" s="124"/>
      <c r="BH72" s="122"/>
      <c r="BI72" s="122"/>
      <c r="BJ72" s="124"/>
      <c r="BK72" s="122"/>
      <c r="BL72" s="122"/>
      <c r="BM72" s="124"/>
      <c r="BN72" s="122"/>
      <c r="BO72" s="122"/>
      <c r="BP72" s="124"/>
      <c r="BQ72" s="122"/>
      <c r="BR72" s="122"/>
      <c r="BS72" s="124"/>
      <c r="BT72" s="122"/>
      <c r="BU72" s="122"/>
      <c r="BV72" s="124"/>
      <c r="BW72" s="122"/>
      <c r="BX72" s="122"/>
      <c r="BY72" s="124"/>
      <c r="BZ72" s="122"/>
      <c r="CA72" s="122"/>
      <c r="CB72" s="124"/>
      <c r="CC72" s="122"/>
      <c r="CD72" s="122"/>
      <c r="CE72" s="124"/>
      <c r="CF72" s="122"/>
      <c r="CG72" s="122"/>
      <c r="CH72" s="124"/>
      <c r="CI72" s="122"/>
      <c r="CJ72" s="122"/>
      <c r="CK72" s="124"/>
      <c r="CL72" s="122"/>
      <c r="CM72" s="122"/>
      <c r="CN72" s="124"/>
      <c r="CO72" s="122"/>
      <c r="CP72" s="122"/>
      <c r="ED72" s="119"/>
      <c r="EE72" s="119"/>
      <c r="EF72" s="119"/>
      <c r="EG72" s="119"/>
      <c r="EH72" s="119"/>
      <c r="EI72" s="119"/>
      <c r="EJ72" s="119"/>
      <c r="EK72" s="119"/>
      <c r="EL72" s="119"/>
      <c r="EM72" s="119"/>
      <c r="EN72" s="119"/>
      <c r="EO72" s="119"/>
    </row>
    <row r="73" spans="2:149" ht="13.5" customHeight="1" x14ac:dyDescent="0.2">
      <c r="B73" s="435" t="s">
        <v>45</v>
      </c>
      <c r="C73" s="435"/>
      <c r="D73" s="435"/>
      <c r="E73" s="435"/>
      <c r="F73" s="435"/>
      <c r="G73" s="435"/>
      <c r="H73" s="435"/>
      <c r="I73" s="435"/>
      <c r="J73" s="435"/>
      <c r="K73" s="435"/>
      <c r="L73" s="435"/>
      <c r="M73" s="435"/>
      <c r="N73" s="435"/>
      <c r="O73" s="435"/>
      <c r="P73" s="117"/>
      <c r="Q73" s="122"/>
      <c r="R73" s="122"/>
      <c r="S73" s="122"/>
      <c r="T73" s="124"/>
      <c r="U73" s="122"/>
      <c r="V73" s="122"/>
      <c r="W73" s="124"/>
      <c r="X73" s="122"/>
      <c r="Y73" s="122"/>
      <c r="Z73" s="124"/>
      <c r="AA73" s="122"/>
      <c r="AB73" s="122"/>
      <c r="AC73" s="124"/>
      <c r="AD73" s="122"/>
      <c r="AE73" s="122"/>
      <c r="AF73" s="124"/>
      <c r="AG73" s="122"/>
      <c r="AH73" s="122"/>
      <c r="AI73" s="124"/>
      <c r="AJ73" s="122"/>
      <c r="AK73" s="122"/>
      <c r="AL73" s="124"/>
      <c r="AM73" s="122"/>
      <c r="AN73" s="122"/>
      <c r="AO73" s="124"/>
      <c r="AP73" s="122"/>
      <c r="AQ73" s="122"/>
      <c r="AR73" s="124"/>
      <c r="AS73" s="122"/>
      <c r="AT73" s="122"/>
      <c r="AU73" s="124"/>
      <c r="AV73" s="122"/>
      <c r="AW73" s="122"/>
      <c r="AX73" s="124"/>
      <c r="AY73" s="122"/>
      <c r="AZ73" s="122"/>
      <c r="BA73" s="124"/>
      <c r="BB73" s="122"/>
      <c r="BC73" s="122"/>
      <c r="BD73" s="124"/>
      <c r="BE73" s="122"/>
      <c r="BF73" s="122"/>
      <c r="BG73" s="124"/>
      <c r="BH73" s="122"/>
      <c r="BI73" s="122"/>
      <c r="BJ73" s="124"/>
      <c r="BK73" s="122"/>
      <c r="BL73" s="122"/>
      <c r="BM73" s="124"/>
      <c r="BN73" s="122"/>
      <c r="BO73" s="122"/>
      <c r="BP73" s="124"/>
      <c r="BQ73" s="122"/>
      <c r="BR73" s="122"/>
      <c r="BS73" s="124"/>
      <c r="BT73" s="122"/>
      <c r="BU73" s="122"/>
      <c r="BV73" s="124"/>
      <c r="BW73" s="122"/>
      <c r="BX73" s="122"/>
      <c r="BY73" s="124"/>
      <c r="BZ73" s="122"/>
      <c r="CA73" s="122"/>
      <c r="CB73" s="124"/>
      <c r="CC73" s="122"/>
      <c r="CD73" s="122"/>
      <c r="CE73" s="124"/>
      <c r="CF73" s="122"/>
      <c r="CG73" s="122"/>
      <c r="CH73" s="124"/>
      <c r="CI73" s="122"/>
      <c r="CJ73" s="122"/>
      <c r="CK73" s="124"/>
      <c r="CL73" s="122"/>
      <c r="CM73" s="122"/>
      <c r="CN73" s="124"/>
      <c r="CO73" s="122"/>
      <c r="CP73" s="122"/>
      <c r="ED73" s="119"/>
      <c r="EE73" s="119"/>
      <c r="EF73" s="119"/>
      <c r="EG73" s="119"/>
      <c r="EH73" s="119"/>
      <c r="EI73" s="119"/>
      <c r="EJ73" s="119"/>
      <c r="EK73" s="119"/>
      <c r="EL73" s="119"/>
      <c r="EM73" s="119"/>
      <c r="EN73" s="119"/>
      <c r="EO73" s="119"/>
    </row>
    <row r="74" spans="2:149" ht="13.5" customHeight="1" x14ac:dyDescent="0.2">
      <c r="B74" s="435" t="s">
        <v>46</v>
      </c>
      <c r="C74" s="435"/>
      <c r="D74" s="435"/>
      <c r="E74" s="435"/>
      <c r="F74" s="435"/>
      <c r="G74" s="435"/>
      <c r="H74" s="435"/>
      <c r="I74" s="435"/>
      <c r="J74" s="435"/>
      <c r="K74" s="435"/>
      <c r="L74" s="435"/>
      <c r="M74" s="435"/>
      <c r="N74" s="435"/>
      <c r="O74" s="435"/>
      <c r="P74" s="117"/>
      <c r="Q74" s="122"/>
      <c r="R74" s="122"/>
      <c r="S74" s="122"/>
      <c r="T74" s="124"/>
      <c r="U74" s="122"/>
      <c r="V74" s="122"/>
      <c r="W74" s="124"/>
      <c r="X74" s="122"/>
      <c r="Y74" s="122"/>
      <c r="Z74" s="124"/>
      <c r="AA74" s="122"/>
      <c r="AB74" s="122"/>
      <c r="AC74" s="124"/>
      <c r="AD74" s="122"/>
      <c r="AE74" s="122"/>
      <c r="AF74" s="124"/>
      <c r="AG74" s="122"/>
      <c r="AH74" s="122"/>
      <c r="AI74" s="124"/>
      <c r="AJ74" s="122"/>
      <c r="AK74" s="122"/>
      <c r="AL74" s="124"/>
      <c r="AM74" s="122"/>
      <c r="AN74" s="122"/>
      <c r="AO74" s="124"/>
      <c r="AP74" s="122"/>
      <c r="AQ74" s="122"/>
      <c r="AR74" s="124"/>
      <c r="AS74" s="122"/>
      <c r="AT74" s="122"/>
      <c r="AU74" s="124"/>
      <c r="AV74" s="122"/>
      <c r="AW74" s="122"/>
      <c r="AX74" s="124"/>
      <c r="AY74" s="122"/>
      <c r="AZ74" s="122"/>
      <c r="BA74" s="124"/>
      <c r="BB74" s="122"/>
      <c r="BC74" s="122"/>
      <c r="BD74" s="124"/>
      <c r="BE74" s="122"/>
      <c r="BF74" s="122"/>
      <c r="BG74" s="124"/>
      <c r="BH74" s="122"/>
      <c r="BI74" s="122"/>
      <c r="BJ74" s="124"/>
      <c r="BK74" s="122"/>
      <c r="BL74" s="122"/>
      <c r="BM74" s="124"/>
      <c r="BN74" s="122"/>
      <c r="BO74" s="122"/>
      <c r="BP74" s="124"/>
      <c r="BQ74" s="122"/>
      <c r="BR74" s="122"/>
      <c r="BS74" s="124"/>
      <c r="BT74" s="122"/>
      <c r="BU74" s="122"/>
      <c r="BV74" s="124"/>
      <c r="BW74" s="122"/>
      <c r="BX74" s="122"/>
      <c r="BY74" s="124"/>
      <c r="BZ74" s="122"/>
      <c r="CA74" s="122"/>
      <c r="CB74" s="124"/>
      <c r="CC74" s="122"/>
      <c r="CD74" s="122"/>
      <c r="CE74" s="124"/>
      <c r="CF74" s="122"/>
      <c r="CG74" s="122"/>
      <c r="CH74" s="124"/>
      <c r="CI74" s="122"/>
      <c r="CJ74" s="122"/>
      <c r="CK74" s="124"/>
      <c r="CL74" s="122"/>
      <c r="CM74" s="122"/>
      <c r="CN74" s="124"/>
      <c r="CO74" s="122"/>
      <c r="CP74" s="122"/>
      <c r="ED74" s="119"/>
      <c r="EE74" s="119"/>
      <c r="EF74" s="119"/>
      <c r="EG74" s="119"/>
      <c r="EH74" s="119"/>
      <c r="EI74" s="119"/>
      <c r="EJ74" s="119"/>
      <c r="EK74" s="119"/>
      <c r="EL74" s="119"/>
      <c r="EM74" s="119"/>
      <c r="EN74" s="119"/>
      <c r="EO74" s="119"/>
    </row>
    <row r="75" spans="2:149" ht="13.5" customHeight="1" x14ac:dyDescent="0.2">
      <c r="B75" s="435" t="s">
        <v>47</v>
      </c>
      <c r="C75" s="435"/>
      <c r="D75" s="435"/>
      <c r="E75" s="435"/>
      <c r="F75" s="435"/>
      <c r="G75" s="435"/>
      <c r="H75" s="435"/>
      <c r="I75" s="435"/>
      <c r="J75" s="435"/>
      <c r="K75" s="435"/>
      <c r="L75" s="435"/>
      <c r="M75" s="435"/>
      <c r="N75" s="435"/>
      <c r="O75" s="435"/>
      <c r="P75" s="117"/>
      <c r="Q75" s="122"/>
      <c r="R75" s="122"/>
      <c r="S75" s="122"/>
      <c r="T75" s="124"/>
      <c r="U75" s="122"/>
      <c r="V75" s="122"/>
      <c r="W75" s="124"/>
      <c r="X75" s="122"/>
      <c r="Y75" s="122"/>
      <c r="Z75" s="124"/>
      <c r="AA75" s="122"/>
      <c r="AB75" s="122"/>
      <c r="AC75" s="124"/>
      <c r="AD75" s="122"/>
      <c r="AE75" s="122"/>
      <c r="AF75" s="124"/>
      <c r="AG75" s="122"/>
      <c r="AH75" s="122"/>
      <c r="AI75" s="124"/>
      <c r="AJ75" s="122"/>
      <c r="AK75" s="122"/>
      <c r="AL75" s="124"/>
      <c r="AM75" s="122"/>
      <c r="AN75" s="122"/>
      <c r="AO75" s="124"/>
      <c r="AP75" s="122"/>
      <c r="AQ75" s="122"/>
      <c r="AR75" s="124"/>
      <c r="AS75" s="122"/>
      <c r="AT75" s="122"/>
      <c r="AU75" s="124"/>
      <c r="AV75" s="122"/>
      <c r="AW75" s="122"/>
      <c r="AX75" s="124"/>
      <c r="AY75" s="122"/>
      <c r="AZ75" s="122"/>
      <c r="BA75" s="124"/>
      <c r="BB75" s="122"/>
      <c r="BC75" s="122"/>
      <c r="BD75" s="124"/>
      <c r="BE75" s="122"/>
      <c r="BF75" s="122"/>
      <c r="BG75" s="124"/>
      <c r="BH75" s="122"/>
      <c r="BI75" s="122"/>
      <c r="BJ75" s="124"/>
      <c r="BK75" s="122"/>
      <c r="BL75" s="122"/>
      <c r="BM75" s="124"/>
      <c r="BN75" s="122"/>
      <c r="BO75" s="122"/>
      <c r="BP75" s="124"/>
      <c r="BQ75" s="122"/>
      <c r="BR75" s="122"/>
      <c r="BS75" s="124"/>
      <c r="BT75" s="122"/>
      <c r="BU75" s="122"/>
      <c r="BV75" s="124"/>
      <c r="BW75" s="122"/>
      <c r="BX75" s="122"/>
      <c r="BY75" s="124"/>
      <c r="BZ75" s="122"/>
      <c r="CA75" s="122"/>
      <c r="CB75" s="124"/>
      <c r="CC75" s="122"/>
      <c r="CD75" s="122"/>
      <c r="CE75" s="124"/>
      <c r="CF75" s="122"/>
      <c r="CG75" s="122"/>
      <c r="CH75" s="124"/>
      <c r="CI75" s="122"/>
      <c r="CJ75" s="122"/>
      <c r="CK75" s="124"/>
      <c r="CL75" s="122"/>
      <c r="CM75" s="122"/>
      <c r="CN75" s="124"/>
      <c r="CO75" s="122"/>
      <c r="CP75" s="122"/>
      <c r="ED75" s="119"/>
      <c r="EE75" s="119"/>
      <c r="EF75" s="119"/>
      <c r="EG75" s="119"/>
      <c r="EH75" s="119"/>
      <c r="EI75" s="119"/>
      <c r="EJ75" s="119"/>
      <c r="EK75" s="119"/>
      <c r="EL75" s="119"/>
      <c r="EM75" s="119"/>
      <c r="EN75" s="119"/>
      <c r="EO75" s="119"/>
    </row>
    <row r="76" spans="2:149" ht="13.5" customHeight="1" x14ac:dyDescent="0.2">
      <c r="B76" s="435" t="s">
        <v>48</v>
      </c>
      <c r="C76" s="435"/>
      <c r="D76" s="435"/>
      <c r="E76" s="435"/>
      <c r="F76" s="435"/>
      <c r="G76" s="435"/>
      <c r="H76" s="435"/>
      <c r="I76" s="435"/>
      <c r="J76" s="435"/>
      <c r="K76" s="435"/>
      <c r="L76" s="435"/>
      <c r="M76" s="435"/>
      <c r="N76" s="435"/>
      <c r="O76" s="435"/>
      <c r="P76" s="117"/>
      <c r="Q76" s="122"/>
      <c r="R76" s="122"/>
      <c r="S76" s="122"/>
      <c r="T76" s="124"/>
      <c r="U76" s="122"/>
      <c r="V76" s="122"/>
      <c r="W76" s="124"/>
      <c r="X76" s="122"/>
      <c r="Y76" s="122"/>
      <c r="Z76" s="124"/>
      <c r="AA76" s="122"/>
      <c r="AB76" s="122"/>
      <c r="AC76" s="124"/>
      <c r="AD76" s="122"/>
      <c r="AE76" s="122"/>
      <c r="AF76" s="124"/>
      <c r="AG76" s="122"/>
      <c r="AH76" s="122"/>
      <c r="AI76" s="124"/>
      <c r="AJ76" s="122"/>
      <c r="AK76" s="122"/>
      <c r="AL76" s="124"/>
      <c r="AM76" s="122"/>
      <c r="AN76" s="122"/>
      <c r="AO76" s="124"/>
      <c r="AP76" s="122"/>
      <c r="AQ76" s="122"/>
      <c r="AR76" s="124"/>
      <c r="AS76" s="122"/>
      <c r="AT76" s="122"/>
      <c r="AU76" s="124"/>
      <c r="AV76" s="122"/>
      <c r="AW76" s="122"/>
      <c r="AX76" s="124"/>
      <c r="AY76" s="122"/>
      <c r="AZ76" s="122"/>
      <c r="BA76" s="124"/>
      <c r="BB76" s="122"/>
      <c r="BC76" s="122"/>
      <c r="BD76" s="124"/>
      <c r="BE76" s="122"/>
      <c r="BF76" s="122"/>
      <c r="BG76" s="124"/>
      <c r="BH76" s="122"/>
      <c r="BI76" s="122"/>
      <c r="BJ76" s="124"/>
      <c r="BK76" s="122"/>
      <c r="BL76" s="122"/>
      <c r="BM76" s="124"/>
      <c r="BN76" s="122"/>
      <c r="BO76" s="122"/>
      <c r="BP76" s="124"/>
      <c r="BQ76" s="122"/>
      <c r="BR76" s="122"/>
      <c r="BS76" s="124"/>
      <c r="BT76" s="122"/>
      <c r="BU76" s="122"/>
      <c r="BV76" s="124"/>
      <c r="BW76" s="122"/>
      <c r="BX76" s="122"/>
      <c r="BY76" s="124"/>
      <c r="BZ76" s="122"/>
      <c r="CA76" s="122"/>
      <c r="CB76" s="124"/>
      <c r="CC76" s="122"/>
      <c r="CD76" s="122"/>
      <c r="CE76" s="124"/>
      <c r="CF76" s="122"/>
      <c r="CG76" s="122"/>
      <c r="CH76" s="124"/>
      <c r="CI76" s="122"/>
      <c r="CJ76" s="122"/>
      <c r="CK76" s="124"/>
      <c r="CL76" s="122"/>
      <c r="CM76" s="122"/>
      <c r="CN76" s="124"/>
      <c r="CO76" s="122"/>
      <c r="CP76" s="122"/>
      <c r="ED76" s="119"/>
      <c r="EE76" s="119"/>
      <c r="EF76" s="119"/>
      <c r="EG76" s="119"/>
      <c r="EH76" s="119"/>
      <c r="EI76" s="119"/>
      <c r="EJ76" s="119"/>
      <c r="EK76" s="119"/>
      <c r="EL76" s="119"/>
      <c r="EM76" s="119"/>
      <c r="EN76" s="119"/>
      <c r="EO76" s="119"/>
    </row>
    <row r="77" spans="2:149" ht="13.5" customHeight="1" x14ac:dyDescent="0.2">
      <c r="B77" s="435"/>
      <c r="C77" s="435"/>
      <c r="D77" s="435"/>
      <c r="E77" s="435"/>
      <c r="F77" s="435"/>
      <c r="G77" s="435"/>
      <c r="H77" s="435"/>
      <c r="I77" s="435"/>
      <c r="J77" s="435"/>
      <c r="K77" s="435"/>
      <c r="L77" s="435"/>
      <c r="M77" s="435"/>
      <c r="N77" s="435"/>
      <c r="O77" s="435"/>
      <c r="P77" s="117"/>
      <c r="Q77" s="122"/>
      <c r="R77" s="122"/>
      <c r="S77" s="122"/>
      <c r="T77" s="124"/>
      <c r="U77" s="122"/>
      <c r="V77" s="122"/>
      <c r="W77" s="124"/>
      <c r="X77" s="122"/>
      <c r="Y77" s="122"/>
      <c r="Z77" s="124"/>
      <c r="AA77" s="122"/>
      <c r="AB77" s="122"/>
      <c r="AC77" s="124"/>
      <c r="AD77" s="122"/>
      <c r="AE77" s="122"/>
      <c r="AF77" s="124"/>
      <c r="AG77" s="122"/>
      <c r="AH77" s="122"/>
      <c r="AI77" s="124"/>
      <c r="AJ77" s="122"/>
      <c r="AK77" s="122"/>
      <c r="AL77" s="124"/>
      <c r="AM77" s="122"/>
      <c r="AN77" s="122"/>
      <c r="AO77" s="124"/>
      <c r="AP77" s="122"/>
      <c r="AQ77" s="122"/>
      <c r="AR77" s="124"/>
      <c r="AS77" s="122"/>
      <c r="AT77" s="122"/>
      <c r="AU77" s="124"/>
      <c r="AV77" s="122"/>
      <c r="AW77" s="122"/>
      <c r="AX77" s="124"/>
      <c r="AY77" s="122"/>
      <c r="AZ77" s="122"/>
      <c r="BA77" s="124"/>
      <c r="BB77" s="122"/>
      <c r="BC77" s="122"/>
      <c r="BD77" s="124"/>
      <c r="BE77" s="122"/>
      <c r="BF77" s="122"/>
      <c r="BG77" s="124"/>
      <c r="BH77" s="122"/>
      <c r="BI77" s="122"/>
      <c r="BJ77" s="124"/>
      <c r="BK77" s="122"/>
      <c r="BL77" s="122"/>
      <c r="BM77" s="124"/>
      <c r="BN77" s="122"/>
      <c r="BO77" s="122"/>
      <c r="BP77" s="124"/>
      <c r="BQ77" s="122"/>
      <c r="BR77" s="122"/>
      <c r="BS77" s="124"/>
      <c r="BT77" s="122"/>
      <c r="BU77" s="122"/>
      <c r="BV77" s="124"/>
      <c r="BW77" s="122"/>
      <c r="BX77" s="122"/>
      <c r="BY77" s="124"/>
      <c r="BZ77" s="122"/>
      <c r="CA77" s="122"/>
      <c r="CB77" s="124"/>
      <c r="CC77" s="122"/>
      <c r="CD77" s="122"/>
      <c r="CE77" s="124"/>
      <c r="CF77" s="122"/>
      <c r="CG77" s="122"/>
      <c r="CH77" s="124"/>
      <c r="CI77" s="122"/>
      <c r="CJ77" s="122"/>
      <c r="CK77" s="124"/>
      <c r="CL77" s="122"/>
      <c r="CM77" s="122"/>
      <c r="CN77" s="124"/>
      <c r="CO77" s="122"/>
      <c r="CP77" s="122"/>
      <c r="ED77" s="119"/>
      <c r="EE77" s="119"/>
      <c r="EF77" s="119"/>
      <c r="EG77" s="119"/>
      <c r="EH77" s="119"/>
      <c r="EI77" s="119"/>
      <c r="EJ77" s="119"/>
      <c r="EK77" s="119"/>
      <c r="EL77" s="119"/>
      <c r="EM77" s="119"/>
      <c r="EN77" s="119"/>
      <c r="EO77" s="119"/>
    </row>
    <row r="78" spans="2:149" ht="13.5" customHeight="1" x14ac:dyDescent="0.2">
      <c r="B78" s="443" t="s">
        <v>119</v>
      </c>
      <c r="C78" s="443"/>
      <c r="D78" s="443"/>
      <c r="E78" s="443"/>
      <c r="F78" s="443"/>
      <c r="G78" s="443"/>
      <c r="H78" s="443"/>
      <c r="I78" s="443"/>
      <c r="J78" s="443"/>
      <c r="K78" s="443"/>
      <c r="L78" s="443"/>
      <c r="M78" s="443"/>
      <c r="N78" s="443"/>
      <c r="O78" s="443"/>
      <c r="P78" s="117"/>
      <c r="Q78" s="122"/>
      <c r="R78" s="122"/>
      <c r="S78" s="122"/>
      <c r="T78" s="124"/>
      <c r="U78" s="122"/>
      <c r="V78" s="122"/>
      <c r="W78" s="124"/>
      <c r="X78" s="122"/>
      <c r="Y78" s="122"/>
      <c r="Z78" s="124"/>
      <c r="AA78" s="122"/>
      <c r="AB78" s="122"/>
      <c r="AC78" s="124"/>
      <c r="AD78" s="122"/>
      <c r="AE78" s="122"/>
      <c r="AF78" s="124"/>
      <c r="AG78" s="122"/>
      <c r="AH78" s="122"/>
      <c r="AI78" s="124"/>
      <c r="AJ78" s="122"/>
      <c r="AK78" s="122"/>
      <c r="AL78" s="124"/>
      <c r="AM78" s="122"/>
      <c r="AN78" s="122"/>
      <c r="AO78" s="124"/>
      <c r="AP78" s="122"/>
      <c r="AQ78" s="122"/>
      <c r="AR78" s="124"/>
      <c r="AS78" s="122"/>
      <c r="AT78" s="122"/>
      <c r="AU78" s="124"/>
      <c r="AV78" s="122"/>
      <c r="AW78" s="122"/>
      <c r="AX78" s="124"/>
      <c r="AY78" s="122"/>
      <c r="AZ78" s="122"/>
      <c r="BA78" s="124"/>
      <c r="BB78" s="122"/>
      <c r="BC78" s="122"/>
      <c r="BD78" s="124"/>
      <c r="BE78" s="122"/>
      <c r="BF78" s="122"/>
      <c r="BG78" s="124"/>
      <c r="BH78" s="122"/>
      <c r="BI78" s="122"/>
      <c r="BJ78" s="124"/>
      <c r="BK78" s="122"/>
      <c r="BL78" s="122"/>
      <c r="BM78" s="124"/>
      <c r="BN78" s="122"/>
      <c r="BO78" s="122"/>
      <c r="BP78" s="124"/>
      <c r="BQ78" s="122"/>
      <c r="BR78" s="122"/>
      <c r="BS78" s="124"/>
      <c r="BT78" s="122"/>
      <c r="BU78" s="122"/>
      <c r="BV78" s="124"/>
      <c r="BW78" s="122"/>
      <c r="BX78" s="122"/>
      <c r="BY78" s="124"/>
      <c r="BZ78" s="122"/>
      <c r="CA78" s="122"/>
      <c r="CB78" s="124"/>
      <c r="CC78" s="122"/>
      <c r="CD78" s="122"/>
      <c r="CE78" s="124"/>
      <c r="CF78" s="122"/>
      <c r="CG78" s="122"/>
      <c r="CH78" s="124"/>
      <c r="CI78" s="122"/>
      <c r="CJ78" s="122"/>
      <c r="CK78" s="124"/>
      <c r="CL78" s="122"/>
      <c r="CM78" s="122"/>
      <c r="CN78" s="124"/>
      <c r="CO78" s="122"/>
      <c r="CP78" s="122"/>
      <c r="ED78" s="119"/>
      <c r="EE78" s="119"/>
      <c r="EF78" s="119"/>
      <c r="EG78" s="119"/>
      <c r="EH78" s="119"/>
      <c r="EI78" s="119"/>
      <c r="EJ78" s="119"/>
      <c r="EK78" s="119"/>
      <c r="EL78" s="119"/>
      <c r="EM78" s="119"/>
      <c r="EN78" s="119"/>
      <c r="EO78" s="119"/>
    </row>
    <row r="79" spans="2:149" ht="13.5" customHeight="1" x14ac:dyDescent="0.2">
      <c r="B79" s="443" t="s">
        <v>110</v>
      </c>
      <c r="C79" s="443"/>
      <c r="D79" s="443"/>
      <c r="E79" s="443"/>
      <c r="F79" s="443"/>
      <c r="G79" s="443"/>
      <c r="H79" s="443"/>
      <c r="I79" s="443"/>
      <c r="J79" s="443"/>
      <c r="K79" s="443"/>
      <c r="L79" s="443"/>
      <c r="M79" s="443"/>
      <c r="N79" s="443"/>
      <c r="O79" s="443"/>
      <c r="P79" s="117"/>
      <c r="Q79" s="122"/>
      <c r="R79" s="122"/>
      <c r="S79" s="122"/>
      <c r="T79" s="124"/>
      <c r="U79" s="122"/>
      <c r="V79" s="122"/>
      <c r="W79" s="124"/>
      <c r="X79" s="122"/>
      <c r="Y79" s="122"/>
      <c r="Z79" s="124"/>
      <c r="AA79" s="122"/>
      <c r="AB79" s="122"/>
      <c r="AC79" s="124"/>
      <c r="AD79" s="122"/>
      <c r="AE79" s="122"/>
      <c r="AF79" s="124"/>
      <c r="AG79" s="122"/>
      <c r="AH79" s="122"/>
      <c r="AI79" s="124"/>
      <c r="AJ79" s="122"/>
      <c r="AK79" s="122"/>
      <c r="AL79" s="124"/>
      <c r="AM79" s="122"/>
      <c r="AN79" s="122"/>
      <c r="AO79" s="124"/>
      <c r="AP79" s="122"/>
      <c r="AQ79" s="122"/>
      <c r="AR79" s="124"/>
      <c r="AS79" s="122"/>
      <c r="AT79" s="122"/>
      <c r="AU79" s="124"/>
      <c r="AV79" s="122"/>
      <c r="AW79" s="122"/>
      <c r="AX79" s="124"/>
      <c r="AY79" s="122"/>
      <c r="AZ79" s="122"/>
      <c r="BA79" s="124"/>
      <c r="BB79" s="122"/>
      <c r="BC79" s="122"/>
      <c r="BD79" s="124"/>
      <c r="BE79" s="122"/>
      <c r="BF79" s="122"/>
      <c r="BG79" s="124"/>
      <c r="BH79" s="122"/>
      <c r="BI79" s="122"/>
      <c r="BJ79" s="124"/>
      <c r="BK79" s="122"/>
      <c r="BL79" s="122"/>
      <c r="BM79" s="124"/>
      <c r="BN79" s="122"/>
      <c r="BO79" s="122"/>
      <c r="BP79" s="124"/>
      <c r="BQ79" s="122"/>
      <c r="BR79" s="122"/>
      <c r="BS79" s="124"/>
      <c r="BT79" s="122"/>
      <c r="BU79" s="122"/>
      <c r="BV79" s="124"/>
      <c r="BW79" s="122"/>
      <c r="BX79" s="122"/>
      <c r="BY79" s="124"/>
      <c r="BZ79" s="122"/>
      <c r="CA79" s="122"/>
      <c r="CB79" s="124"/>
      <c r="CC79" s="122"/>
      <c r="CD79" s="122"/>
      <c r="CE79" s="124"/>
      <c r="CF79" s="122"/>
      <c r="CG79" s="122"/>
      <c r="CH79" s="124"/>
      <c r="CI79" s="122"/>
      <c r="CJ79" s="122"/>
      <c r="CK79" s="124"/>
      <c r="CL79" s="122"/>
      <c r="CM79" s="122"/>
      <c r="CN79" s="124"/>
      <c r="CO79" s="122"/>
      <c r="CP79" s="122"/>
      <c r="ED79" s="119"/>
      <c r="EE79" s="119"/>
      <c r="EF79" s="119"/>
      <c r="EG79" s="119"/>
      <c r="EH79" s="119"/>
      <c r="EI79" s="119"/>
      <c r="EJ79" s="119"/>
      <c r="EK79" s="119"/>
      <c r="EL79" s="119"/>
      <c r="EM79" s="119"/>
      <c r="EN79" s="119"/>
      <c r="EO79" s="119"/>
    </row>
    <row r="80" spans="2:149" ht="13.5" customHeight="1" x14ac:dyDescent="0.2">
      <c r="B80" s="443" t="s">
        <v>162</v>
      </c>
      <c r="C80" s="443"/>
      <c r="D80" s="443"/>
      <c r="E80" s="443"/>
      <c r="F80" s="443"/>
      <c r="G80" s="443"/>
      <c r="H80" s="443"/>
      <c r="I80" s="443"/>
      <c r="J80" s="443"/>
      <c r="K80" s="443"/>
      <c r="L80" s="443"/>
      <c r="M80" s="443"/>
      <c r="N80" s="443"/>
      <c r="O80" s="443"/>
      <c r="P80" s="117"/>
      <c r="Q80" s="122"/>
      <c r="R80" s="122"/>
      <c r="S80" s="122"/>
      <c r="T80" s="124"/>
      <c r="U80" s="122"/>
      <c r="V80" s="122"/>
      <c r="W80" s="124"/>
      <c r="X80" s="122"/>
      <c r="Y80" s="122"/>
      <c r="Z80" s="124"/>
      <c r="AA80" s="122"/>
      <c r="AB80" s="122"/>
      <c r="AC80" s="124"/>
      <c r="AD80" s="122"/>
      <c r="AE80" s="122"/>
      <c r="AF80" s="124"/>
      <c r="AG80" s="122"/>
      <c r="AH80" s="122"/>
      <c r="AI80" s="124"/>
      <c r="AJ80" s="122"/>
      <c r="AK80" s="122"/>
      <c r="AL80" s="124"/>
      <c r="AM80" s="122"/>
      <c r="AN80" s="122"/>
      <c r="AO80" s="124"/>
      <c r="AP80" s="122"/>
      <c r="AQ80" s="122"/>
      <c r="AR80" s="124"/>
      <c r="AS80" s="122"/>
      <c r="AT80" s="122"/>
      <c r="AU80" s="124"/>
      <c r="AV80" s="122"/>
      <c r="AW80" s="122"/>
      <c r="AX80" s="124"/>
      <c r="AY80" s="122"/>
      <c r="AZ80" s="122"/>
      <c r="BA80" s="124"/>
      <c r="BB80" s="122"/>
      <c r="BC80" s="122"/>
      <c r="BD80" s="124"/>
      <c r="BE80" s="122"/>
      <c r="BF80" s="122"/>
      <c r="BG80" s="124"/>
      <c r="BH80" s="122"/>
      <c r="BI80" s="122"/>
      <c r="BJ80" s="124"/>
      <c r="BK80" s="122"/>
      <c r="BL80" s="122"/>
      <c r="BM80" s="124"/>
      <c r="BN80" s="122"/>
      <c r="BO80" s="122"/>
      <c r="BP80" s="124"/>
      <c r="BQ80" s="122"/>
      <c r="BR80" s="122"/>
      <c r="BS80" s="124"/>
      <c r="BT80" s="122"/>
      <c r="BU80" s="122"/>
      <c r="BV80" s="124"/>
      <c r="BW80" s="122"/>
      <c r="BX80" s="122"/>
      <c r="BY80" s="124"/>
      <c r="BZ80" s="122"/>
      <c r="CA80" s="122"/>
      <c r="CB80" s="124"/>
      <c r="CC80" s="122"/>
      <c r="CD80" s="122"/>
      <c r="CE80" s="124"/>
      <c r="CF80" s="122"/>
      <c r="CG80" s="122"/>
      <c r="CH80" s="124"/>
      <c r="CI80" s="122"/>
      <c r="CJ80" s="122"/>
      <c r="CK80" s="124"/>
      <c r="CL80" s="122"/>
      <c r="CM80" s="122"/>
      <c r="CN80" s="124"/>
      <c r="CO80" s="122"/>
      <c r="CP80" s="122"/>
      <c r="ED80" s="119"/>
      <c r="EE80" s="119"/>
      <c r="EF80" s="119"/>
      <c r="EG80" s="119"/>
      <c r="EH80" s="119"/>
      <c r="EI80" s="119"/>
      <c r="EJ80" s="119"/>
      <c r="EK80" s="119"/>
      <c r="EL80" s="119"/>
      <c r="EM80" s="119"/>
      <c r="EN80" s="119"/>
      <c r="EO80" s="119"/>
    </row>
    <row r="81" spans="2:145" ht="13.5" customHeight="1" x14ac:dyDescent="0.2">
      <c r="B81" s="443" t="s">
        <v>161</v>
      </c>
      <c r="C81" s="443"/>
      <c r="D81" s="443"/>
      <c r="E81" s="443"/>
      <c r="F81" s="443"/>
      <c r="G81" s="443"/>
      <c r="H81" s="443"/>
      <c r="I81" s="443"/>
      <c r="J81" s="443"/>
      <c r="K81" s="443"/>
      <c r="L81" s="443"/>
      <c r="M81" s="443"/>
      <c r="N81" s="443"/>
      <c r="O81" s="443"/>
      <c r="P81" s="117"/>
      <c r="Q81" s="122"/>
      <c r="R81" s="122"/>
      <c r="S81" s="122"/>
      <c r="T81" s="124"/>
      <c r="U81" s="122"/>
      <c r="V81" s="122"/>
      <c r="W81" s="124"/>
      <c r="X81" s="122"/>
      <c r="Y81" s="122"/>
      <c r="Z81" s="124"/>
      <c r="AA81" s="122"/>
      <c r="AB81" s="122"/>
      <c r="AC81" s="124"/>
      <c r="AD81" s="122"/>
      <c r="AE81" s="122"/>
      <c r="AF81" s="124"/>
      <c r="AG81" s="122"/>
      <c r="AH81" s="122"/>
      <c r="AI81" s="124"/>
      <c r="AJ81" s="122"/>
      <c r="AK81" s="122"/>
      <c r="AL81" s="124"/>
      <c r="AM81" s="122"/>
      <c r="AN81" s="122"/>
      <c r="AO81" s="124"/>
      <c r="AP81" s="122"/>
      <c r="AQ81" s="122"/>
      <c r="AR81" s="124"/>
      <c r="AS81" s="122"/>
      <c r="AT81" s="122"/>
      <c r="AU81" s="124"/>
      <c r="AV81" s="122"/>
      <c r="AW81" s="122"/>
      <c r="AX81" s="124"/>
      <c r="AY81" s="122"/>
      <c r="AZ81" s="122"/>
      <c r="BA81" s="124"/>
      <c r="BB81" s="122"/>
      <c r="BC81" s="122"/>
      <c r="BD81" s="124"/>
      <c r="BE81" s="122"/>
      <c r="BF81" s="122"/>
      <c r="BG81" s="124"/>
      <c r="BH81" s="122"/>
      <c r="BI81" s="122"/>
      <c r="BJ81" s="124"/>
      <c r="BK81" s="122"/>
      <c r="BL81" s="122"/>
      <c r="BM81" s="124"/>
      <c r="BN81" s="122"/>
      <c r="BO81" s="122"/>
      <c r="BP81" s="124"/>
      <c r="BQ81" s="122"/>
      <c r="BR81" s="122"/>
      <c r="BS81" s="124"/>
      <c r="BT81" s="122"/>
      <c r="BU81" s="122"/>
      <c r="BV81" s="124"/>
      <c r="BW81" s="122"/>
      <c r="BX81" s="122"/>
      <c r="BY81" s="124"/>
      <c r="BZ81" s="122"/>
      <c r="CA81" s="122"/>
      <c r="CB81" s="124"/>
      <c r="CC81" s="122"/>
      <c r="CD81" s="122"/>
      <c r="CE81" s="124"/>
      <c r="CF81" s="122"/>
      <c r="CG81" s="122"/>
      <c r="CH81" s="124"/>
      <c r="CI81" s="122"/>
      <c r="CJ81" s="122"/>
      <c r="CK81" s="124"/>
      <c r="CL81" s="122"/>
      <c r="CM81" s="122"/>
      <c r="CN81" s="124"/>
      <c r="CO81" s="122"/>
      <c r="CP81" s="122"/>
      <c r="ED81" s="119"/>
      <c r="EE81" s="119"/>
      <c r="EF81" s="119"/>
      <c r="EG81" s="119"/>
      <c r="EH81" s="119"/>
      <c r="EI81" s="119"/>
      <c r="EJ81" s="119"/>
      <c r="EK81" s="119"/>
      <c r="EL81" s="119"/>
      <c r="EM81" s="119"/>
      <c r="EN81" s="119"/>
      <c r="EO81" s="119"/>
    </row>
    <row r="82" spans="2:145" ht="13.5" customHeight="1" x14ac:dyDescent="0.2">
      <c r="B82" s="265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22"/>
      <c r="R82" s="122"/>
      <c r="S82" s="122"/>
      <c r="T82" s="124"/>
      <c r="U82" s="122"/>
      <c r="V82" s="122"/>
      <c r="W82" s="124"/>
      <c r="X82" s="122"/>
      <c r="Y82" s="122"/>
      <c r="Z82" s="124"/>
      <c r="AA82" s="122"/>
      <c r="AB82" s="122"/>
      <c r="AC82" s="124"/>
      <c r="AD82" s="122"/>
      <c r="AE82" s="122"/>
      <c r="AF82" s="124"/>
      <c r="AG82" s="122"/>
      <c r="AH82" s="122"/>
      <c r="AI82" s="124"/>
      <c r="AJ82" s="122"/>
      <c r="AK82" s="122"/>
      <c r="AL82" s="124"/>
      <c r="AM82" s="122"/>
      <c r="AN82" s="122"/>
      <c r="AO82" s="124"/>
      <c r="AP82" s="122"/>
      <c r="AQ82" s="122"/>
      <c r="AR82" s="124"/>
      <c r="AS82" s="122"/>
      <c r="AT82" s="122"/>
      <c r="AU82" s="124"/>
      <c r="AV82" s="122"/>
      <c r="AW82" s="122"/>
      <c r="AX82" s="124"/>
      <c r="AY82" s="122"/>
      <c r="AZ82" s="122"/>
      <c r="BA82" s="124"/>
      <c r="BB82" s="122"/>
      <c r="BC82" s="122"/>
      <c r="BD82" s="124"/>
      <c r="BE82" s="122"/>
      <c r="BF82" s="122"/>
      <c r="BG82" s="124"/>
      <c r="BH82" s="122"/>
      <c r="BI82" s="122"/>
      <c r="BJ82" s="124"/>
      <c r="BK82" s="122"/>
      <c r="BL82" s="122"/>
      <c r="BM82" s="124"/>
      <c r="BN82" s="122"/>
      <c r="BO82" s="122"/>
      <c r="BP82" s="124"/>
      <c r="BQ82" s="122"/>
      <c r="BR82" s="122"/>
      <c r="BS82" s="124"/>
      <c r="BT82" s="122"/>
      <c r="BU82" s="122"/>
      <c r="BV82" s="124"/>
      <c r="BW82" s="122"/>
      <c r="BX82" s="122"/>
      <c r="BY82" s="124"/>
      <c r="BZ82" s="122"/>
      <c r="CA82" s="122"/>
      <c r="CB82" s="124"/>
      <c r="CC82" s="122"/>
      <c r="CD82" s="122"/>
      <c r="CE82" s="124"/>
      <c r="CF82" s="122"/>
      <c r="CG82" s="122"/>
      <c r="CH82" s="124"/>
      <c r="CI82" s="122"/>
      <c r="CJ82" s="122"/>
      <c r="CK82" s="124"/>
      <c r="CL82" s="122"/>
      <c r="CM82" s="122"/>
      <c r="CN82" s="124"/>
      <c r="CO82" s="122"/>
      <c r="CP82" s="122"/>
      <c r="ED82" s="119"/>
      <c r="EE82" s="119"/>
      <c r="EF82" s="119"/>
      <c r="EG82" s="119"/>
      <c r="EH82" s="119"/>
      <c r="EI82" s="119"/>
      <c r="EJ82" s="119"/>
      <c r="EK82" s="119"/>
      <c r="EL82" s="119"/>
      <c r="EM82" s="119"/>
      <c r="EN82" s="119"/>
      <c r="EO82" s="119"/>
    </row>
    <row r="83" spans="2:145" ht="13.5" customHeight="1" x14ac:dyDescent="0.2">
      <c r="B83" s="150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22"/>
      <c r="R83" s="122"/>
      <c r="S83" s="122"/>
      <c r="T83" s="124"/>
      <c r="U83" s="122"/>
      <c r="V83" s="122"/>
      <c r="W83" s="124"/>
      <c r="X83" s="122"/>
      <c r="Y83" s="122"/>
      <c r="Z83" s="124"/>
      <c r="AA83" s="122"/>
      <c r="AB83" s="122"/>
      <c r="AC83" s="124"/>
      <c r="AD83" s="122"/>
      <c r="AE83" s="122"/>
      <c r="AF83" s="124"/>
      <c r="AG83" s="122"/>
      <c r="AH83" s="122"/>
      <c r="AI83" s="124"/>
      <c r="AJ83" s="122"/>
      <c r="AK83" s="122"/>
      <c r="AL83" s="124"/>
      <c r="AM83" s="122"/>
      <c r="AN83" s="122"/>
      <c r="AO83" s="124"/>
      <c r="AP83" s="122"/>
      <c r="AQ83" s="122"/>
      <c r="AR83" s="124"/>
      <c r="AS83" s="122"/>
      <c r="AT83" s="122"/>
      <c r="AU83" s="124"/>
      <c r="AV83" s="122"/>
      <c r="AW83" s="122"/>
      <c r="AX83" s="124"/>
      <c r="AY83" s="122"/>
      <c r="AZ83" s="122"/>
      <c r="BA83" s="124"/>
      <c r="BB83" s="122"/>
      <c r="BC83" s="122"/>
      <c r="BD83" s="124"/>
      <c r="BE83" s="122"/>
      <c r="BF83" s="122"/>
      <c r="BG83" s="124"/>
      <c r="BH83" s="122"/>
      <c r="BI83" s="122"/>
      <c r="BJ83" s="124"/>
      <c r="BK83" s="122"/>
      <c r="BL83" s="122"/>
      <c r="BM83" s="124"/>
      <c r="BN83" s="122"/>
      <c r="BO83" s="122"/>
      <c r="BP83" s="124"/>
      <c r="BQ83" s="122"/>
      <c r="BR83" s="122"/>
      <c r="BS83" s="124"/>
      <c r="BT83" s="122"/>
      <c r="BU83" s="122"/>
      <c r="BV83" s="124"/>
      <c r="BW83" s="122"/>
      <c r="BX83" s="122"/>
      <c r="BY83" s="124"/>
      <c r="BZ83" s="122"/>
      <c r="CA83" s="122"/>
      <c r="CB83" s="124"/>
      <c r="CC83" s="122"/>
      <c r="CD83" s="122"/>
      <c r="CE83" s="124"/>
      <c r="CF83" s="122"/>
      <c r="CG83" s="122"/>
      <c r="CH83" s="124"/>
      <c r="CI83" s="122"/>
      <c r="CJ83" s="122"/>
      <c r="CK83" s="124"/>
      <c r="CL83" s="122"/>
      <c r="CM83" s="122"/>
      <c r="CN83" s="124"/>
      <c r="CO83" s="122"/>
      <c r="CP83" s="122"/>
      <c r="ED83" s="119"/>
      <c r="EE83" s="119"/>
      <c r="EF83" s="119"/>
      <c r="EG83" s="119"/>
      <c r="EH83" s="119"/>
      <c r="EI83" s="119"/>
      <c r="EJ83" s="119"/>
      <c r="EK83" s="119"/>
      <c r="EL83" s="119"/>
      <c r="EM83" s="119"/>
      <c r="EN83" s="119"/>
      <c r="EO83" s="119"/>
    </row>
    <row r="84" spans="2:145" ht="13.5" customHeight="1" x14ac:dyDescent="0.2"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22"/>
      <c r="R84" s="122"/>
      <c r="S84" s="122"/>
      <c r="T84" s="124"/>
      <c r="U84" s="122"/>
      <c r="V84" s="122"/>
      <c r="W84" s="124"/>
      <c r="X84" s="122"/>
      <c r="Y84" s="122"/>
      <c r="Z84" s="124"/>
      <c r="AA84" s="122"/>
      <c r="AB84" s="122"/>
      <c r="AC84" s="124"/>
      <c r="AD84" s="122"/>
      <c r="AE84" s="122"/>
      <c r="AF84" s="124"/>
      <c r="AG84" s="122"/>
      <c r="AH84" s="122"/>
      <c r="AI84" s="124"/>
      <c r="AJ84" s="122"/>
      <c r="AK84" s="122"/>
      <c r="AL84" s="124"/>
      <c r="AM84" s="122"/>
      <c r="AN84" s="122"/>
      <c r="AO84" s="124"/>
      <c r="AP84" s="122"/>
      <c r="AQ84" s="122"/>
      <c r="AR84" s="124"/>
      <c r="AS84" s="122"/>
      <c r="AT84" s="122"/>
      <c r="AU84" s="124"/>
      <c r="AV84" s="122"/>
      <c r="AW84" s="122"/>
      <c r="AX84" s="124"/>
      <c r="AY84" s="122"/>
      <c r="AZ84" s="122"/>
      <c r="BA84" s="124"/>
      <c r="BB84" s="122"/>
      <c r="BC84" s="122"/>
      <c r="BD84" s="124"/>
      <c r="BE84" s="122"/>
      <c r="BF84" s="122"/>
      <c r="BG84" s="124"/>
      <c r="BH84" s="122"/>
      <c r="BI84" s="122"/>
      <c r="BJ84" s="124"/>
      <c r="BK84" s="122"/>
      <c r="BL84" s="122"/>
      <c r="BM84" s="124"/>
      <c r="BN84" s="122"/>
      <c r="BO84" s="122"/>
      <c r="BP84" s="124"/>
      <c r="BQ84" s="122"/>
      <c r="BR84" s="122"/>
      <c r="BS84" s="124"/>
      <c r="BT84" s="122"/>
      <c r="BU84" s="122"/>
      <c r="BV84" s="124"/>
      <c r="BW84" s="122"/>
      <c r="BX84" s="122"/>
      <c r="BY84" s="124"/>
      <c r="BZ84" s="122"/>
      <c r="CA84" s="122"/>
      <c r="CB84" s="124"/>
      <c r="CC84" s="122"/>
      <c r="CD84" s="122"/>
      <c r="CE84" s="124"/>
      <c r="CF84" s="122"/>
      <c r="CG84" s="122"/>
      <c r="CH84" s="124"/>
      <c r="CI84" s="122"/>
      <c r="CJ84" s="122"/>
      <c r="CK84" s="124"/>
      <c r="CL84" s="122"/>
      <c r="CM84" s="122"/>
      <c r="CN84" s="124"/>
      <c r="CO84" s="122"/>
      <c r="CP84" s="122"/>
      <c r="ED84" s="119"/>
      <c r="EE84" s="119"/>
      <c r="EF84" s="119"/>
      <c r="EG84" s="119"/>
      <c r="EH84" s="119"/>
      <c r="EI84" s="119"/>
      <c r="EJ84" s="119"/>
      <c r="EK84" s="119"/>
      <c r="EL84" s="119"/>
      <c r="EM84" s="119"/>
      <c r="EN84" s="119"/>
      <c r="EO84" s="119"/>
    </row>
    <row r="85" spans="2:145" ht="13.5" customHeight="1" x14ac:dyDescent="0.2"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22"/>
      <c r="R85" s="122"/>
      <c r="S85" s="122"/>
      <c r="T85" s="124"/>
      <c r="U85" s="122"/>
      <c r="V85" s="122"/>
      <c r="W85" s="124"/>
      <c r="X85" s="122"/>
      <c r="Y85" s="122"/>
      <c r="Z85" s="124"/>
      <c r="AA85" s="122"/>
      <c r="AB85" s="122"/>
      <c r="AC85" s="124"/>
      <c r="AD85" s="122"/>
      <c r="AE85" s="122"/>
      <c r="AF85" s="124"/>
      <c r="AG85" s="122"/>
      <c r="AH85" s="122"/>
      <c r="AI85" s="124"/>
      <c r="AJ85" s="122"/>
      <c r="AK85" s="122"/>
      <c r="AL85" s="124"/>
      <c r="AM85" s="122"/>
      <c r="AN85" s="122"/>
      <c r="AO85" s="124"/>
      <c r="AP85" s="122"/>
      <c r="AQ85" s="122"/>
      <c r="AR85" s="124"/>
      <c r="AS85" s="122"/>
      <c r="AT85" s="122"/>
      <c r="AU85" s="124"/>
      <c r="AV85" s="122"/>
      <c r="AW85" s="122"/>
      <c r="AX85" s="124"/>
      <c r="AY85" s="122"/>
      <c r="AZ85" s="122"/>
      <c r="BA85" s="124"/>
      <c r="BB85" s="122"/>
      <c r="BC85" s="122"/>
      <c r="BD85" s="124"/>
      <c r="BE85" s="122"/>
      <c r="BF85" s="122"/>
      <c r="BG85" s="124"/>
      <c r="BH85" s="122"/>
      <c r="BI85" s="122"/>
      <c r="BJ85" s="124"/>
      <c r="BK85" s="122"/>
      <c r="BL85" s="122"/>
      <c r="BM85" s="124"/>
      <c r="BN85" s="122"/>
      <c r="BO85" s="122"/>
      <c r="BP85" s="124"/>
      <c r="BQ85" s="122"/>
      <c r="BR85" s="122"/>
      <c r="BS85" s="124"/>
      <c r="BT85" s="122"/>
      <c r="BU85" s="122"/>
      <c r="BV85" s="124"/>
      <c r="BW85" s="122"/>
      <c r="BX85" s="122"/>
      <c r="BY85" s="124"/>
      <c r="BZ85" s="122"/>
      <c r="CA85" s="122"/>
      <c r="CB85" s="124"/>
      <c r="CC85" s="122"/>
      <c r="CD85" s="122"/>
      <c r="CE85" s="124"/>
      <c r="CF85" s="122"/>
      <c r="CG85" s="122"/>
      <c r="CH85" s="124"/>
      <c r="CI85" s="122"/>
      <c r="CJ85" s="122"/>
      <c r="CK85" s="124"/>
      <c r="CL85" s="122"/>
      <c r="CM85" s="122"/>
      <c r="CN85" s="124"/>
      <c r="CO85" s="122"/>
      <c r="CP85" s="122"/>
      <c r="ED85" s="119"/>
      <c r="EE85" s="119"/>
      <c r="EF85" s="119"/>
      <c r="EG85" s="119"/>
      <c r="EH85" s="119"/>
      <c r="EI85" s="119"/>
      <c r="EJ85" s="119"/>
      <c r="EK85" s="119"/>
      <c r="EL85" s="119"/>
      <c r="EM85" s="119"/>
      <c r="EN85" s="119"/>
      <c r="EO85" s="119"/>
    </row>
    <row r="86" spans="2:145" ht="13.5" customHeight="1" x14ac:dyDescent="0.2"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22"/>
      <c r="R86" s="122"/>
      <c r="S86" s="122"/>
      <c r="T86" s="124"/>
      <c r="U86" s="122"/>
      <c r="V86" s="122"/>
      <c r="W86" s="124"/>
      <c r="X86" s="122"/>
      <c r="Y86" s="122"/>
      <c r="Z86" s="124"/>
      <c r="AA86" s="122"/>
      <c r="AB86" s="122"/>
      <c r="AC86" s="124"/>
      <c r="AD86" s="122"/>
      <c r="AE86" s="122"/>
      <c r="AF86" s="124"/>
      <c r="AG86" s="122"/>
      <c r="AH86" s="122"/>
      <c r="AI86" s="124"/>
      <c r="AJ86" s="122"/>
      <c r="AK86" s="122"/>
      <c r="AL86" s="124"/>
      <c r="AM86" s="122"/>
      <c r="AN86" s="122"/>
      <c r="AO86" s="124"/>
      <c r="AP86" s="122"/>
      <c r="AQ86" s="122"/>
      <c r="AR86" s="124"/>
      <c r="AS86" s="122"/>
      <c r="AT86" s="122"/>
      <c r="AU86" s="124"/>
      <c r="AV86" s="122"/>
      <c r="AW86" s="122"/>
      <c r="AX86" s="124"/>
      <c r="AY86" s="122"/>
      <c r="AZ86" s="122"/>
      <c r="BA86" s="124"/>
      <c r="BB86" s="122"/>
      <c r="BC86" s="122"/>
      <c r="BD86" s="124"/>
      <c r="BE86" s="122"/>
      <c r="BF86" s="122"/>
      <c r="BG86" s="124"/>
      <c r="BH86" s="122"/>
      <c r="BI86" s="122"/>
      <c r="BJ86" s="124"/>
      <c r="BK86" s="122"/>
      <c r="BL86" s="122"/>
      <c r="BM86" s="124"/>
      <c r="BN86" s="122"/>
      <c r="BO86" s="122"/>
      <c r="BP86" s="124"/>
      <c r="BQ86" s="122"/>
      <c r="BR86" s="122"/>
      <c r="BS86" s="124"/>
      <c r="BT86" s="122"/>
      <c r="BU86" s="122"/>
      <c r="BV86" s="124"/>
      <c r="BW86" s="122"/>
      <c r="BX86" s="122"/>
      <c r="BY86" s="124"/>
      <c r="BZ86" s="122"/>
      <c r="CA86" s="122"/>
      <c r="CB86" s="124"/>
      <c r="CC86" s="122"/>
      <c r="CD86" s="122"/>
      <c r="CE86" s="124"/>
      <c r="CF86" s="122"/>
      <c r="CG86" s="122"/>
      <c r="CH86" s="124"/>
      <c r="CI86" s="122"/>
      <c r="CJ86" s="122"/>
      <c r="CK86" s="124"/>
      <c r="CL86" s="122"/>
      <c r="CM86" s="122"/>
      <c r="CN86" s="124"/>
      <c r="CO86" s="122"/>
      <c r="CP86" s="122"/>
      <c r="ED86" s="119"/>
      <c r="EE86" s="119"/>
      <c r="EF86" s="119"/>
      <c r="EG86" s="119"/>
      <c r="EH86" s="119"/>
      <c r="EI86" s="119"/>
      <c r="EJ86" s="119"/>
      <c r="EK86" s="119"/>
      <c r="EL86" s="119"/>
      <c r="EM86" s="119"/>
      <c r="EN86" s="119"/>
      <c r="EO86" s="119"/>
    </row>
    <row r="87" spans="2:145" ht="13.5" customHeight="1" x14ac:dyDescent="0.2"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22"/>
      <c r="R87" s="122"/>
      <c r="S87" s="122"/>
      <c r="T87" s="124"/>
      <c r="U87" s="122"/>
      <c r="V87" s="122"/>
      <c r="W87" s="124"/>
      <c r="X87" s="122"/>
      <c r="Y87" s="122"/>
      <c r="Z87" s="124"/>
      <c r="AA87" s="122"/>
      <c r="AB87" s="122"/>
      <c r="AC87" s="124"/>
      <c r="AD87" s="122"/>
      <c r="AE87" s="122"/>
      <c r="AF87" s="124"/>
      <c r="AG87" s="122"/>
      <c r="AH87" s="122"/>
      <c r="AI87" s="124"/>
      <c r="AJ87" s="122"/>
      <c r="AK87" s="122"/>
      <c r="AL87" s="124"/>
      <c r="AM87" s="122"/>
      <c r="AN87" s="122"/>
      <c r="AO87" s="124"/>
      <c r="AP87" s="122"/>
      <c r="AQ87" s="122"/>
      <c r="AR87" s="124"/>
      <c r="AS87" s="122"/>
      <c r="AT87" s="122"/>
      <c r="AU87" s="124"/>
      <c r="AV87" s="122"/>
      <c r="AW87" s="122"/>
      <c r="AX87" s="124"/>
      <c r="AY87" s="122"/>
      <c r="AZ87" s="122"/>
      <c r="BA87" s="124"/>
      <c r="BB87" s="122"/>
      <c r="BC87" s="122"/>
      <c r="BD87" s="124"/>
      <c r="BE87" s="122"/>
      <c r="BF87" s="122"/>
      <c r="BG87" s="124"/>
      <c r="BH87" s="122"/>
      <c r="BI87" s="122"/>
      <c r="BJ87" s="124"/>
      <c r="BK87" s="122"/>
      <c r="BL87" s="122"/>
      <c r="BM87" s="124"/>
      <c r="BN87" s="122"/>
      <c r="BO87" s="122"/>
      <c r="BP87" s="124"/>
      <c r="BQ87" s="122"/>
      <c r="BR87" s="122"/>
      <c r="BS87" s="124"/>
      <c r="BT87" s="122"/>
      <c r="BU87" s="122"/>
      <c r="BV87" s="124"/>
      <c r="BW87" s="122"/>
      <c r="BX87" s="122"/>
      <c r="BY87" s="124"/>
      <c r="BZ87" s="122"/>
      <c r="CA87" s="122"/>
      <c r="CB87" s="124"/>
      <c r="CC87" s="122"/>
      <c r="CD87" s="122"/>
      <c r="CE87" s="124"/>
      <c r="CF87" s="122"/>
      <c r="CG87" s="122"/>
      <c r="CH87" s="124"/>
      <c r="CI87" s="122"/>
      <c r="CJ87" s="122"/>
      <c r="CK87" s="124"/>
      <c r="CL87" s="122"/>
      <c r="CM87" s="122"/>
      <c r="CN87" s="124"/>
      <c r="CO87" s="122"/>
      <c r="CP87" s="122"/>
      <c r="ED87" s="119"/>
      <c r="EE87" s="119"/>
      <c r="EF87" s="119"/>
      <c r="EG87" s="119"/>
      <c r="EH87" s="119"/>
      <c r="EI87" s="119"/>
      <c r="EJ87" s="119"/>
      <c r="EK87" s="119"/>
      <c r="EL87" s="119"/>
      <c r="EM87" s="119"/>
      <c r="EN87" s="119"/>
      <c r="EO87" s="119"/>
    </row>
    <row r="88" spans="2:145" ht="13.5" customHeight="1" x14ac:dyDescent="0.2"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22"/>
      <c r="R88" s="122"/>
      <c r="S88" s="122"/>
      <c r="T88" s="124"/>
      <c r="U88" s="122"/>
      <c r="V88" s="122"/>
      <c r="W88" s="124"/>
      <c r="X88" s="122"/>
      <c r="Y88" s="122"/>
      <c r="Z88" s="124"/>
      <c r="AA88" s="122"/>
      <c r="AB88" s="122"/>
      <c r="AC88" s="124"/>
      <c r="AD88" s="122"/>
      <c r="AE88" s="122"/>
      <c r="AF88" s="124"/>
      <c r="AG88" s="122"/>
      <c r="AH88" s="122"/>
      <c r="AI88" s="124"/>
      <c r="AJ88" s="122"/>
      <c r="AK88" s="122"/>
      <c r="AL88" s="124"/>
      <c r="AM88" s="122"/>
      <c r="AN88" s="122"/>
      <c r="AO88" s="124"/>
      <c r="AP88" s="122"/>
      <c r="AQ88" s="122"/>
      <c r="AR88" s="124"/>
      <c r="AS88" s="122"/>
      <c r="AT88" s="122"/>
      <c r="AU88" s="124"/>
      <c r="AV88" s="122"/>
      <c r="AW88" s="122"/>
      <c r="AX88" s="124"/>
      <c r="AY88" s="122"/>
      <c r="AZ88" s="122"/>
      <c r="BA88" s="124"/>
      <c r="BB88" s="122"/>
      <c r="BC88" s="122"/>
      <c r="BD88" s="124"/>
      <c r="BE88" s="122"/>
      <c r="BF88" s="122"/>
      <c r="BG88" s="124"/>
      <c r="BH88" s="122"/>
      <c r="BI88" s="122"/>
      <c r="BJ88" s="124"/>
      <c r="BK88" s="122"/>
      <c r="BL88" s="122"/>
      <c r="BM88" s="124"/>
      <c r="BN88" s="122"/>
      <c r="BO88" s="122"/>
      <c r="BP88" s="124"/>
      <c r="BQ88" s="122"/>
      <c r="BR88" s="122"/>
      <c r="BS88" s="124"/>
      <c r="BT88" s="122"/>
      <c r="BU88" s="122"/>
      <c r="BV88" s="124"/>
      <c r="BW88" s="122"/>
      <c r="BX88" s="122"/>
      <c r="BY88" s="124"/>
      <c r="BZ88" s="122"/>
      <c r="CA88" s="122"/>
      <c r="CB88" s="124"/>
      <c r="CC88" s="122"/>
      <c r="CD88" s="122"/>
      <c r="CE88" s="124"/>
      <c r="CF88" s="122"/>
      <c r="CG88" s="122"/>
      <c r="CH88" s="124"/>
      <c r="CI88" s="122"/>
      <c r="CJ88" s="122"/>
      <c r="CK88" s="124"/>
      <c r="CL88" s="122"/>
      <c r="CM88" s="122"/>
      <c r="CN88" s="124"/>
      <c r="CO88" s="122"/>
      <c r="CP88" s="122"/>
      <c r="ED88" s="119"/>
      <c r="EE88" s="119"/>
      <c r="EF88" s="119"/>
      <c r="EG88" s="119"/>
      <c r="EH88" s="119"/>
      <c r="EI88" s="119"/>
      <c r="EJ88" s="119"/>
      <c r="EK88" s="119"/>
      <c r="EL88" s="119"/>
      <c r="EM88" s="119"/>
      <c r="EN88" s="119"/>
      <c r="EO88" s="119"/>
    </row>
    <row r="89" spans="2:145" ht="13.5" customHeight="1" x14ac:dyDescent="0.2"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22"/>
      <c r="R89" s="122"/>
      <c r="S89" s="122"/>
      <c r="T89" s="124"/>
      <c r="U89" s="122"/>
      <c r="V89" s="122"/>
      <c r="W89" s="124"/>
      <c r="X89" s="122"/>
      <c r="Y89" s="122"/>
      <c r="Z89" s="124"/>
      <c r="AA89" s="122"/>
      <c r="AB89" s="122"/>
      <c r="AC89" s="124"/>
      <c r="AD89" s="122"/>
      <c r="AE89" s="122"/>
      <c r="AF89" s="124"/>
      <c r="AG89" s="122"/>
      <c r="AH89" s="122"/>
      <c r="AI89" s="124"/>
      <c r="AJ89" s="122"/>
      <c r="AK89" s="122"/>
      <c r="AL89" s="124"/>
      <c r="AM89" s="122"/>
      <c r="AN89" s="122"/>
      <c r="AO89" s="124"/>
      <c r="AP89" s="122"/>
      <c r="AQ89" s="122"/>
      <c r="AR89" s="124"/>
      <c r="AS89" s="122"/>
      <c r="AT89" s="122"/>
      <c r="AU89" s="124"/>
      <c r="AV89" s="122"/>
      <c r="AW89" s="122"/>
      <c r="AX89" s="124"/>
      <c r="AY89" s="122"/>
      <c r="AZ89" s="122"/>
      <c r="BA89" s="124"/>
      <c r="BB89" s="122"/>
      <c r="BC89" s="122"/>
      <c r="BD89" s="124"/>
      <c r="BE89" s="122"/>
      <c r="BF89" s="122"/>
      <c r="BG89" s="124"/>
      <c r="BH89" s="122"/>
      <c r="BI89" s="122"/>
      <c r="BJ89" s="124"/>
      <c r="BK89" s="122"/>
      <c r="BL89" s="122"/>
      <c r="BM89" s="124"/>
      <c r="BN89" s="122"/>
      <c r="BO89" s="122"/>
      <c r="BP89" s="124"/>
      <c r="BQ89" s="122"/>
      <c r="BR89" s="122"/>
      <c r="BS89" s="124"/>
      <c r="BT89" s="122"/>
      <c r="BU89" s="122"/>
      <c r="BV89" s="124"/>
      <c r="BW89" s="122"/>
      <c r="BX89" s="122"/>
      <c r="BY89" s="124"/>
      <c r="BZ89" s="122"/>
      <c r="CA89" s="122"/>
      <c r="CB89" s="124"/>
      <c r="CC89" s="122"/>
      <c r="CD89" s="122"/>
      <c r="CE89" s="124"/>
      <c r="CF89" s="122"/>
      <c r="CG89" s="122"/>
      <c r="CH89" s="124"/>
      <c r="CI89" s="122"/>
      <c r="CJ89" s="122"/>
      <c r="CK89" s="124"/>
      <c r="CL89" s="122"/>
      <c r="CM89" s="122"/>
      <c r="CN89" s="124"/>
      <c r="CO89" s="122"/>
      <c r="CP89" s="122"/>
      <c r="ED89" s="119"/>
      <c r="EE89" s="119"/>
      <c r="EF89" s="119"/>
      <c r="EG89" s="119"/>
      <c r="EH89" s="119"/>
      <c r="EI89" s="119"/>
      <c r="EJ89" s="119"/>
      <c r="EK89" s="119"/>
      <c r="EL89" s="119"/>
      <c r="EM89" s="119"/>
      <c r="EN89" s="119"/>
      <c r="EO89" s="119"/>
    </row>
    <row r="90" spans="2:145" ht="13.5" customHeight="1" x14ac:dyDescent="0.2">
      <c r="B90" s="117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22"/>
      <c r="R90" s="122"/>
      <c r="S90" s="122"/>
      <c r="T90" s="124"/>
      <c r="U90" s="122"/>
      <c r="V90" s="122"/>
      <c r="W90" s="124"/>
      <c r="X90" s="122"/>
      <c r="Y90" s="122"/>
      <c r="Z90" s="124"/>
      <c r="AA90" s="122"/>
      <c r="AB90" s="122"/>
      <c r="AC90" s="124"/>
      <c r="AD90" s="122"/>
      <c r="AE90" s="122"/>
      <c r="AF90" s="124"/>
      <c r="AG90" s="122"/>
      <c r="AH90" s="122"/>
      <c r="AI90" s="124"/>
      <c r="AJ90" s="122"/>
      <c r="AK90" s="122"/>
      <c r="AL90" s="124"/>
      <c r="AM90" s="122"/>
      <c r="AN90" s="122"/>
      <c r="AO90" s="124"/>
      <c r="AP90" s="122"/>
      <c r="AQ90" s="122"/>
      <c r="AR90" s="124"/>
      <c r="AS90" s="122"/>
      <c r="AT90" s="122"/>
      <c r="AU90" s="124"/>
      <c r="AV90" s="122"/>
      <c r="AW90" s="122"/>
      <c r="AX90" s="124"/>
      <c r="AY90" s="122"/>
      <c r="AZ90" s="122"/>
      <c r="BA90" s="124"/>
      <c r="BB90" s="122"/>
      <c r="BC90" s="122"/>
      <c r="BD90" s="124"/>
      <c r="BE90" s="122"/>
      <c r="BF90" s="122"/>
      <c r="BG90" s="124"/>
      <c r="BH90" s="122"/>
      <c r="BI90" s="122"/>
      <c r="BJ90" s="124"/>
      <c r="BK90" s="122"/>
      <c r="BL90" s="122"/>
      <c r="BM90" s="124"/>
      <c r="BN90" s="122"/>
      <c r="BO90" s="122"/>
      <c r="BP90" s="124"/>
      <c r="BQ90" s="122"/>
      <c r="BR90" s="122"/>
      <c r="BS90" s="124"/>
      <c r="BT90" s="122"/>
      <c r="BU90" s="122"/>
      <c r="BV90" s="124"/>
      <c r="BW90" s="122"/>
      <c r="BX90" s="122"/>
      <c r="BY90" s="124"/>
      <c r="BZ90" s="122"/>
      <c r="CA90" s="122"/>
      <c r="CB90" s="124"/>
      <c r="CC90" s="122"/>
      <c r="CD90" s="122"/>
      <c r="CE90" s="124"/>
      <c r="CF90" s="122"/>
      <c r="CG90" s="122"/>
      <c r="CH90" s="124"/>
      <c r="CI90" s="122"/>
      <c r="CJ90" s="122"/>
      <c r="CK90" s="124"/>
      <c r="CL90" s="122"/>
      <c r="CM90" s="122"/>
      <c r="CN90" s="124"/>
      <c r="CO90" s="122"/>
      <c r="CP90" s="122"/>
      <c r="ED90" s="119"/>
      <c r="EE90" s="119"/>
      <c r="EF90" s="119"/>
      <c r="EG90" s="119"/>
      <c r="EH90" s="119"/>
      <c r="EI90" s="119"/>
      <c r="EJ90" s="119"/>
      <c r="EK90" s="119"/>
      <c r="EL90" s="119"/>
      <c r="EM90" s="119"/>
      <c r="EN90" s="119"/>
      <c r="EO90" s="119"/>
    </row>
    <row r="91" spans="2:145" ht="13.5" customHeight="1" x14ac:dyDescent="0.2"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22"/>
      <c r="R91" s="122"/>
      <c r="S91" s="122"/>
      <c r="T91" s="124"/>
      <c r="U91" s="122"/>
      <c r="V91" s="122"/>
      <c r="W91" s="124"/>
      <c r="X91" s="122"/>
      <c r="Y91" s="122"/>
      <c r="Z91" s="124"/>
      <c r="AA91" s="122"/>
      <c r="AB91" s="122"/>
      <c r="AC91" s="124"/>
      <c r="AD91" s="122"/>
      <c r="AE91" s="122"/>
      <c r="AF91" s="124"/>
      <c r="AG91" s="122"/>
      <c r="AH91" s="122"/>
      <c r="AI91" s="124"/>
      <c r="AJ91" s="122"/>
      <c r="AK91" s="122"/>
      <c r="AL91" s="124"/>
      <c r="AM91" s="122"/>
      <c r="AN91" s="122"/>
      <c r="AO91" s="124"/>
      <c r="AP91" s="122"/>
      <c r="AQ91" s="122"/>
      <c r="AR91" s="124"/>
      <c r="AS91" s="122"/>
      <c r="AT91" s="122"/>
      <c r="AU91" s="124"/>
      <c r="AV91" s="122"/>
      <c r="AW91" s="122"/>
      <c r="AX91" s="124"/>
      <c r="AY91" s="122"/>
      <c r="AZ91" s="122"/>
      <c r="BA91" s="124"/>
      <c r="BB91" s="122"/>
      <c r="BC91" s="122"/>
      <c r="BD91" s="124"/>
      <c r="BE91" s="122"/>
      <c r="BF91" s="122"/>
      <c r="BG91" s="124"/>
      <c r="BH91" s="122"/>
      <c r="BI91" s="122"/>
      <c r="BJ91" s="124"/>
      <c r="BK91" s="122"/>
      <c r="BL91" s="122"/>
      <c r="BM91" s="124"/>
      <c r="BN91" s="122"/>
      <c r="BO91" s="122"/>
      <c r="BP91" s="124"/>
      <c r="BQ91" s="122"/>
      <c r="BR91" s="122"/>
      <c r="BS91" s="124"/>
      <c r="BT91" s="122"/>
      <c r="BU91" s="122"/>
      <c r="BV91" s="124"/>
      <c r="BW91" s="122"/>
      <c r="BX91" s="122"/>
      <c r="BY91" s="124"/>
      <c r="BZ91" s="122"/>
      <c r="CA91" s="122"/>
      <c r="CB91" s="124"/>
      <c r="CC91" s="122"/>
      <c r="CD91" s="122"/>
      <c r="CE91" s="124"/>
      <c r="CF91" s="122"/>
      <c r="CG91" s="122"/>
      <c r="CH91" s="124"/>
      <c r="CI91" s="122"/>
      <c r="CJ91" s="122"/>
      <c r="CK91" s="124"/>
      <c r="CL91" s="122"/>
      <c r="CM91" s="122"/>
      <c r="CN91" s="124"/>
      <c r="CO91" s="122"/>
      <c r="CP91" s="122"/>
      <c r="ED91" s="119"/>
      <c r="EE91" s="119"/>
      <c r="EF91" s="119"/>
      <c r="EG91" s="119"/>
      <c r="EH91" s="119"/>
      <c r="EI91" s="119"/>
      <c r="EJ91" s="119"/>
      <c r="EK91" s="119"/>
      <c r="EL91" s="119"/>
      <c r="EM91" s="119"/>
      <c r="EN91" s="119"/>
      <c r="EO91" s="119"/>
    </row>
    <row r="92" spans="2:145" ht="13.5" customHeight="1" x14ac:dyDescent="0.2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22"/>
      <c r="R92" s="122"/>
      <c r="S92" s="122"/>
      <c r="T92" s="124"/>
      <c r="U92" s="122"/>
      <c r="V92" s="122"/>
      <c r="W92" s="124"/>
      <c r="X92" s="122"/>
      <c r="Y92" s="122"/>
      <c r="Z92" s="124"/>
      <c r="AA92" s="122"/>
      <c r="AB92" s="122"/>
      <c r="AC92" s="124"/>
      <c r="AD92" s="122"/>
      <c r="AE92" s="122"/>
      <c r="AF92" s="124"/>
      <c r="AG92" s="122"/>
      <c r="AH92" s="122"/>
      <c r="AI92" s="124"/>
      <c r="AJ92" s="122"/>
      <c r="AK92" s="122"/>
      <c r="AL92" s="124"/>
      <c r="AM92" s="122"/>
      <c r="AN92" s="122"/>
      <c r="AO92" s="124"/>
      <c r="AP92" s="122"/>
      <c r="AQ92" s="122"/>
      <c r="AR92" s="124"/>
      <c r="AS92" s="122"/>
      <c r="AT92" s="122"/>
      <c r="AU92" s="124"/>
      <c r="AV92" s="122"/>
      <c r="AW92" s="122"/>
      <c r="AX92" s="124"/>
      <c r="AY92" s="122"/>
      <c r="AZ92" s="122"/>
      <c r="BA92" s="124"/>
      <c r="BB92" s="122"/>
      <c r="BC92" s="122"/>
      <c r="BD92" s="124"/>
      <c r="BE92" s="122"/>
      <c r="BF92" s="122"/>
      <c r="BG92" s="124"/>
      <c r="BH92" s="122"/>
      <c r="BI92" s="122"/>
      <c r="BJ92" s="124"/>
      <c r="BK92" s="122"/>
      <c r="BL92" s="122"/>
      <c r="BM92" s="124"/>
      <c r="BN92" s="122"/>
      <c r="BO92" s="122"/>
      <c r="BP92" s="124"/>
      <c r="BQ92" s="122"/>
      <c r="BR92" s="122"/>
      <c r="BS92" s="124"/>
      <c r="BT92" s="122"/>
      <c r="BU92" s="122"/>
      <c r="BV92" s="124"/>
      <c r="BW92" s="122"/>
      <c r="BX92" s="122"/>
      <c r="BY92" s="124"/>
      <c r="BZ92" s="122"/>
      <c r="CA92" s="122"/>
      <c r="CB92" s="124"/>
      <c r="CC92" s="122"/>
      <c r="CD92" s="122"/>
      <c r="CE92" s="124"/>
      <c r="CF92" s="122"/>
      <c r="CG92" s="122"/>
      <c r="CH92" s="124"/>
      <c r="CI92" s="122"/>
      <c r="CJ92" s="122"/>
      <c r="CK92" s="124"/>
      <c r="CL92" s="122"/>
      <c r="CM92" s="122"/>
      <c r="CN92" s="124"/>
      <c r="CO92" s="122"/>
      <c r="CP92" s="122"/>
      <c r="ED92" s="119"/>
      <c r="EE92" s="119"/>
      <c r="EF92" s="119"/>
      <c r="EG92" s="119"/>
      <c r="EH92" s="119"/>
      <c r="EI92" s="119"/>
      <c r="EJ92" s="119"/>
      <c r="EK92" s="119"/>
      <c r="EL92" s="119"/>
      <c r="EM92" s="119"/>
      <c r="EN92" s="119"/>
      <c r="EO92" s="119"/>
    </row>
    <row r="93" spans="2:145" ht="13.5" customHeight="1" x14ac:dyDescent="0.2">
      <c r="B93" s="117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22"/>
      <c r="R93" s="122"/>
      <c r="S93" s="122"/>
      <c r="T93" s="124"/>
      <c r="U93" s="122"/>
      <c r="V93" s="122"/>
      <c r="W93" s="124"/>
      <c r="X93" s="122"/>
      <c r="Y93" s="122"/>
      <c r="Z93" s="124"/>
      <c r="AA93" s="122"/>
      <c r="AB93" s="122"/>
      <c r="AC93" s="124"/>
      <c r="AD93" s="122"/>
      <c r="AE93" s="122"/>
      <c r="AF93" s="124"/>
      <c r="AG93" s="122"/>
      <c r="AH93" s="122"/>
      <c r="AI93" s="124"/>
      <c r="AJ93" s="122"/>
      <c r="AK93" s="122"/>
      <c r="AL93" s="124"/>
      <c r="AM93" s="122"/>
      <c r="AN93" s="122"/>
      <c r="AO93" s="124"/>
      <c r="AP93" s="122"/>
      <c r="AQ93" s="122"/>
      <c r="AR93" s="124"/>
      <c r="AS93" s="122"/>
      <c r="AT93" s="122"/>
      <c r="AU93" s="124"/>
      <c r="AV93" s="122"/>
      <c r="AW93" s="122"/>
      <c r="AX93" s="124"/>
      <c r="AY93" s="122"/>
      <c r="AZ93" s="122"/>
      <c r="BA93" s="124"/>
      <c r="BB93" s="122"/>
      <c r="BC93" s="122"/>
      <c r="BD93" s="124"/>
      <c r="BE93" s="122"/>
      <c r="BF93" s="122"/>
      <c r="BG93" s="124"/>
      <c r="BH93" s="122"/>
      <c r="BI93" s="122"/>
      <c r="BJ93" s="124"/>
      <c r="BK93" s="122"/>
      <c r="BL93" s="122"/>
      <c r="BM93" s="124"/>
      <c r="BN93" s="122"/>
      <c r="BO93" s="122"/>
      <c r="BP93" s="124"/>
      <c r="BQ93" s="122"/>
      <c r="BR93" s="122"/>
      <c r="BS93" s="124"/>
      <c r="BT93" s="122"/>
      <c r="BU93" s="122"/>
      <c r="BV93" s="124"/>
      <c r="BW93" s="122"/>
      <c r="BX93" s="122"/>
      <c r="BY93" s="124"/>
      <c r="BZ93" s="122"/>
      <c r="CA93" s="122"/>
      <c r="CB93" s="124"/>
      <c r="CC93" s="122"/>
      <c r="CD93" s="122"/>
      <c r="CE93" s="124"/>
      <c r="CF93" s="122"/>
      <c r="CG93" s="122"/>
      <c r="CH93" s="124"/>
      <c r="CI93" s="122"/>
      <c r="CJ93" s="122"/>
      <c r="CK93" s="124"/>
      <c r="CL93" s="122"/>
      <c r="CM93" s="122"/>
      <c r="CN93" s="124"/>
      <c r="CO93" s="122"/>
      <c r="CP93" s="122"/>
      <c r="ED93" s="119"/>
      <c r="EE93" s="119"/>
      <c r="EF93" s="119"/>
      <c r="EG93" s="119"/>
      <c r="EH93" s="119"/>
      <c r="EI93" s="119"/>
      <c r="EJ93" s="119"/>
      <c r="EK93" s="119"/>
      <c r="EL93" s="119"/>
      <c r="EM93" s="119"/>
      <c r="EN93" s="119"/>
      <c r="EO93" s="119"/>
    </row>
    <row r="94" spans="2:145" ht="13.5" customHeight="1" x14ac:dyDescent="0.2">
      <c r="B94" s="117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22"/>
      <c r="R94" s="122"/>
      <c r="S94" s="122"/>
      <c r="T94" s="124"/>
      <c r="U94" s="122"/>
      <c r="V94" s="122"/>
      <c r="W94" s="124"/>
      <c r="X94" s="122"/>
      <c r="Y94" s="122"/>
      <c r="Z94" s="124"/>
      <c r="AA94" s="122"/>
      <c r="AB94" s="122"/>
      <c r="AC94" s="124"/>
      <c r="AD94" s="122"/>
      <c r="AE94" s="122"/>
      <c r="AF94" s="124"/>
      <c r="AG94" s="122"/>
      <c r="AH94" s="122"/>
      <c r="AI94" s="124"/>
      <c r="AJ94" s="122"/>
      <c r="AK94" s="122"/>
      <c r="AL94" s="124"/>
      <c r="AM94" s="122"/>
      <c r="AN94" s="122"/>
      <c r="AO94" s="124"/>
      <c r="AP94" s="122"/>
      <c r="AQ94" s="122"/>
      <c r="AR94" s="124"/>
      <c r="AS94" s="122"/>
      <c r="AT94" s="122"/>
      <c r="AU94" s="124"/>
      <c r="AV94" s="122"/>
      <c r="AW94" s="122"/>
      <c r="AX94" s="124"/>
      <c r="AY94" s="122"/>
      <c r="AZ94" s="122"/>
      <c r="BA94" s="124"/>
      <c r="BB94" s="122"/>
      <c r="BC94" s="122"/>
      <c r="BD94" s="124"/>
      <c r="BE94" s="122"/>
      <c r="BF94" s="122"/>
      <c r="BG94" s="124"/>
      <c r="BH94" s="122"/>
      <c r="BI94" s="122"/>
      <c r="BJ94" s="124"/>
      <c r="BK94" s="122"/>
      <c r="BL94" s="122"/>
      <c r="BM94" s="124"/>
      <c r="BN94" s="122"/>
      <c r="BO94" s="122"/>
      <c r="BP94" s="124"/>
      <c r="BQ94" s="122"/>
      <c r="BR94" s="122"/>
      <c r="BS94" s="124"/>
      <c r="BT94" s="122"/>
      <c r="BU94" s="122"/>
      <c r="BV94" s="124"/>
      <c r="BW94" s="122"/>
      <c r="BX94" s="122"/>
      <c r="BY94" s="124"/>
      <c r="BZ94" s="122"/>
      <c r="CA94" s="122"/>
      <c r="CB94" s="124"/>
      <c r="CC94" s="122"/>
      <c r="CD94" s="122"/>
      <c r="CE94" s="124"/>
      <c r="CF94" s="122"/>
      <c r="CG94" s="122"/>
      <c r="CH94" s="124"/>
      <c r="CI94" s="122"/>
      <c r="CJ94" s="122"/>
      <c r="CK94" s="124"/>
      <c r="CL94" s="122"/>
      <c r="CM94" s="122"/>
      <c r="CN94" s="124"/>
      <c r="CO94" s="122"/>
      <c r="CP94" s="122"/>
      <c r="ED94" s="119"/>
      <c r="EE94" s="119"/>
      <c r="EF94" s="119"/>
      <c r="EG94" s="119"/>
      <c r="EH94" s="119"/>
      <c r="EI94" s="119"/>
      <c r="EJ94" s="119"/>
      <c r="EK94" s="119"/>
      <c r="EL94" s="119"/>
      <c r="EM94" s="119"/>
      <c r="EN94" s="119"/>
      <c r="EO94" s="119"/>
    </row>
    <row r="95" spans="2:145" ht="13.5" customHeight="1" x14ac:dyDescent="0.2"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22"/>
      <c r="R95" s="122"/>
      <c r="S95" s="122"/>
      <c r="T95" s="124"/>
      <c r="U95" s="122"/>
      <c r="V95" s="122"/>
      <c r="W95" s="124"/>
      <c r="X95" s="122"/>
      <c r="Y95" s="122"/>
      <c r="Z95" s="124"/>
      <c r="AA95" s="122"/>
      <c r="AB95" s="122"/>
      <c r="AC95" s="124"/>
      <c r="AD95" s="122"/>
      <c r="AE95" s="122"/>
      <c r="AF95" s="124"/>
      <c r="AG95" s="122"/>
      <c r="AH95" s="122"/>
      <c r="AI95" s="124"/>
      <c r="AJ95" s="122"/>
      <c r="AK95" s="122"/>
      <c r="AL95" s="124"/>
      <c r="AM95" s="122"/>
      <c r="AN95" s="122"/>
      <c r="AO95" s="124"/>
      <c r="AP95" s="122"/>
      <c r="AQ95" s="122"/>
      <c r="AR95" s="124"/>
      <c r="AS95" s="122"/>
      <c r="AT95" s="122"/>
      <c r="AU95" s="124"/>
      <c r="AV95" s="122"/>
      <c r="AW95" s="122"/>
      <c r="AX95" s="124"/>
      <c r="AY95" s="122"/>
      <c r="AZ95" s="122"/>
      <c r="BA95" s="124"/>
      <c r="BB95" s="122"/>
      <c r="BC95" s="122"/>
      <c r="BD95" s="124"/>
      <c r="BE95" s="122"/>
      <c r="BF95" s="122"/>
      <c r="BG95" s="124"/>
      <c r="BH95" s="122"/>
      <c r="BI95" s="122"/>
      <c r="BJ95" s="124"/>
      <c r="BK95" s="122"/>
      <c r="BL95" s="122"/>
      <c r="BM95" s="124"/>
      <c r="BN95" s="122"/>
      <c r="BO95" s="122"/>
      <c r="BP95" s="124"/>
      <c r="BQ95" s="122"/>
      <c r="BR95" s="122"/>
      <c r="BS95" s="124"/>
      <c r="BT95" s="122"/>
      <c r="BU95" s="122"/>
      <c r="BV95" s="124"/>
      <c r="BW95" s="122"/>
      <c r="BX95" s="122"/>
      <c r="BY95" s="124"/>
      <c r="BZ95" s="122"/>
      <c r="CA95" s="122"/>
      <c r="CB95" s="124"/>
      <c r="CC95" s="122"/>
      <c r="CD95" s="122"/>
      <c r="CE95" s="124"/>
      <c r="CF95" s="122"/>
      <c r="CG95" s="122"/>
      <c r="CH95" s="124"/>
      <c r="CI95" s="122"/>
      <c r="CJ95" s="122"/>
      <c r="CK95" s="124"/>
      <c r="CL95" s="122"/>
      <c r="CM95" s="122"/>
      <c r="CN95" s="124"/>
      <c r="CO95" s="122"/>
      <c r="CP95" s="122"/>
      <c r="ED95" s="119"/>
      <c r="EE95" s="119"/>
      <c r="EF95" s="119"/>
      <c r="EG95" s="119"/>
      <c r="EH95" s="119"/>
      <c r="EI95" s="119"/>
      <c r="EJ95" s="119"/>
      <c r="EK95" s="119"/>
      <c r="EL95" s="119"/>
      <c r="EM95" s="119"/>
      <c r="EN95" s="119"/>
      <c r="EO95" s="119"/>
    </row>
    <row r="96" spans="2:145" ht="13.5" customHeight="1" x14ac:dyDescent="0.2">
      <c r="B96" s="117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22"/>
      <c r="R96" s="122"/>
      <c r="S96" s="122"/>
      <c r="T96" s="124"/>
      <c r="U96" s="122"/>
      <c r="V96" s="122"/>
      <c r="W96" s="124"/>
      <c r="X96" s="122"/>
      <c r="Y96" s="122"/>
      <c r="Z96" s="124"/>
      <c r="AA96" s="122"/>
      <c r="AB96" s="122"/>
      <c r="AC96" s="124"/>
      <c r="AD96" s="122"/>
      <c r="AE96" s="122"/>
      <c r="AF96" s="124"/>
      <c r="AG96" s="122"/>
      <c r="AH96" s="122"/>
      <c r="AI96" s="124"/>
      <c r="AJ96" s="122"/>
      <c r="AK96" s="122"/>
      <c r="AL96" s="124"/>
      <c r="AM96" s="122"/>
      <c r="AN96" s="122"/>
      <c r="AO96" s="124"/>
      <c r="AP96" s="122"/>
      <c r="AQ96" s="122"/>
      <c r="AR96" s="124"/>
      <c r="AS96" s="122"/>
      <c r="AT96" s="122"/>
      <c r="AU96" s="124"/>
      <c r="AV96" s="122"/>
      <c r="AW96" s="122"/>
      <c r="AX96" s="124"/>
      <c r="AY96" s="122"/>
      <c r="AZ96" s="122"/>
      <c r="BA96" s="124"/>
      <c r="BB96" s="122"/>
      <c r="BC96" s="122"/>
      <c r="BD96" s="124"/>
      <c r="BE96" s="122"/>
      <c r="BF96" s="122"/>
      <c r="BG96" s="124"/>
      <c r="BH96" s="122"/>
      <c r="BI96" s="122"/>
      <c r="BJ96" s="124"/>
      <c r="BK96" s="122"/>
      <c r="BL96" s="122"/>
      <c r="BM96" s="124"/>
      <c r="BN96" s="122"/>
      <c r="BO96" s="122"/>
      <c r="BP96" s="124"/>
      <c r="BQ96" s="122"/>
      <c r="BR96" s="122"/>
      <c r="BS96" s="124"/>
      <c r="BT96" s="122"/>
      <c r="BU96" s="122"/>
      <c r="BV96" s="124"/>
      <c r="BW96" s="122"/>
      <c r="BX96" s="122"/>
      <c r="BY96" s="124"/>
      <c r="BZ96" s="122"/>
      <c r="CA96" s="122"/>
      <c r="CB96" s="124"/>
      <c r="CC96" s="122"/>
      <c r="CD96" s="122"/>
      <c r="CE96" s="124"/>
      <c r="CF96" s="122"/>
      <c r="CG96" s="122"/>
      <c r="CH96" s="124"/>
      <c r="CI96" s="122"/>
      <c r="CJ96" s="122"/>
      <c r="CK96" s="124"/>
      <c r="CL96" s="122"/>
      <c r="CM96" s="122"/>
      <c r="CN96" s="124"/>
      <c r="CO96" s="122"/>
      <c r="CP96" s="122"/>
      <c r="ED96" s="119"/>
      <c r="EE96" s="119"/>
      <c r="EF96" s="119"/>
      <c r="EG96" s="119"/>
      <c r="EH96" s="119"/>
      <c r="EI96" s="119"/>
      <c r="EJ96" s="119"/>
      <c r="EK96" s="119"/>
      <c r="EL96" s="119"/>
      <c r="EM96" s="119"/>
      <c r="EN96" s="119"/>
      <c r="EO96" s="119"/>
    </row>
    <row r="97" spans="2:145" ht="13.5" customHeight="1" x14ac:dyDescent="0.2">
      <c r="B97" s="117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22"/>
      <c r="R97" s="122"/>
      <c r="S97" s="122"/>
      <c r="T97" s="124"/>
      <c r="U97" s="122"/>
      <c r="V97" s="122"/>
      <c r="W97" s="124"/>
      <c r="X97" s="122"/>
      <c r="Y97" s="122"/>
      <c r="Z97" s="124"/>
      <c r="AA97" s="122"/>
      <c r="AB97" s="122"/>
      <c r="AC97" s="124"/>
      <c r="AD97" s="122"/>
      <c r="AE97" s="122"/>
      <c r="AF97" s="124"/>
      <c r="AG97" s="122"/>
      <c r="AH97" s="122"/>
      <c r="AI97" s="124"/>
      <c r="AJ97" s="122"/>
      <c r="AK97" s="122"/>
      <c r="AL97" s="124"/>
      <c r="AM97" s="122"/>
      <c r="AN97" s="122"/>
      <c r="AO97" s="124"/>
      <c r="AP97" s="122"/>
      <c r="AQ97" s="122"/>
      <c r="AR97" s="124"/>
      <c r="AS97" s="122"/>
      <c r="AT97" s="122"/>
      <c r="AU97" s="124"/>
      <c r="AV97" s="122"/>
      <c r="AW97" s="122"/>
      <c r="AX97" s="124"/>
      <c r="AY97" s="122"/>
      <c r="AZ97" s="122"/>
      <c r="BA97" s="124"/>
      <c r="BB97" s="122"/>
      <c r="BC97" s="122"/>
      <c r="BD97" s="124"/>
      <c r="BE97" s="122"/>
      <c r="BF97" s="122"/>
      <c r="BG97" s="124"/>
      <c r="BH97" s="122"/>
      <c r="BI97" s="122"/>
      <c r="BJ97" s="124"/>
      <c r="BK97" s="122"/>
      <c r="BL97" s="122"/>
      <c r="BM97" s="124"/>
      <c r="BN97" s="122"/>
      <c r="BO97" s="122"/>
      <c r="BP97" s="124"/>
      <c r="BQ97" s="122"/>
      <c r="BR97" s="122"/>
      <c r="BS97" s="124"/>
      <c r="BT97" s="122"/>
      <c r="BU97" s="122"/>
      <c r="BV97" s="124"/>
      <c r="BW97" s="122"/>
      <c r="BX97" s="122"/>
      <c r="BY97" s="124"/>
      <c r="BZ97" s="122"/>
      <c r="CA97" s="122"/>
      <c r="CB97" s="124"/>
      <c r="CC97" s="122"/>
      <c r="CD97" s="122"/>
      <c r="CE97" s="124"/>
      <c r="CF97" s="122"/>
      <c r="CG97" s="122"/>
      <c r="CH97" s="124"/>
      <c r="CI97" s="122"/>
      <c r="CJ97" s="122"/>
      <c r="CK97" s="124"/>
      <c r="CL97" s="122"/>
      <c r="CM97" s="122"/>
      <c r="CN97" s="124"/>
      <c r="CO97" s="122"/>
      <c r="CP97" s="122"/>
      <c r="ED97" s="119"/>
      <c r="EE97" s="119"/>
      <c r="EF97" s="119"/>
      <c r="EG97" s="119"/>
      <c r="EH97" s="119"/>
      <c r="EI97" s="119"/>
      <c r="EJ97" s="119"/>
      <c r="EK97" s="119"/>
      <c r="EL97" s="119"/>
      <c r="EM97" s="119"/>
      <c r="EN97" s="119"/>
      <c r="EO97" s="119"/>
    </row>
    <row r="98" spans="2:145" ht="13.5" customHeight="1" x14ac:dyDescent="0.2"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22"/>
      <c r="R98" s="122"/>
      <c r="S98" s="122"/>
      <c r="T98" s="124"/>
      <c r="U98" s="122"/>
      <c r="V98" s="122"/>
      <c r="W98" s="124"/>
      <c r="X98" s="122"/>
      <c r="Y98" s="122"/>
      <c r="Z98" s="124"/>
      <c r="AA98" s="122"/>
      <c r="AB98" s="122"/>
      <c r="AC98" s="124"/>
      <c r="AD98" s="122"/>
      <c r="AE98" s="122"/>
      <c r="AF98" s="124"/>
      <c r="AG98" s="122"/>
      <c r="AH98" s="122"/>
      <c r="AI98" s="124"/>
      <c r="AJ98" s="122"/>
      <c r="AK98" s="122"/>
      <c r="AL98" s="124"/>
      <c r="AM98" s="122"/>
      <c r="AN98" s="122"/>
      <c r="AO98" s="124"/>
      <c r="AP98" s="122"/>
      <c r="AQ98" s="122"/>
      <c r="AR98" s="124"/>
      <c r="AS98" s="122"/>
      <c r="AT98" s="122"/>
      <c r="AU98" s="124"/>
      <c r="AV98" s="122"/>
      <c r="AW98" s="122"/>
      <c r="AX98" s="124"/>
      <c r="AY98" s="122"/>
      <c r="AZ98" s="122"/>
      <c r="BA98" s="124"/>
      <c r="BB98" s="122"/>
      <c r="BC98" s="122"/>
      <c r="BD98" s="124"/>
      <c r="BE98" s="122"/>
      <c r="BF98" s="122"/>
      <c r="BG98" s="124"/>
      <c r="BH98" s="122"/>
      <c r="BI98" s="122"/>
      <c r="BJ98" s="124"/>
      <c r="BK98" s="122"/>
      <c r="BL98" s="122"/>
      <c r="BM98" s="124"/>
      <c r="BN98" s="122"/>
      <c r="BO98" s="122"/>
      <c r="BP98" s="124"/>
      <c r="BQ98" s="122"/>
      <c r="BR98" s="122"/>
      <c r="BS98" s="124"/>
      <c r="BT98" s="122"/>
      <c r="BU98" s="122"/>
      <c r="BV98" s="124"/>
      <c r="BW98" s="122"/>
      <c r="BX98" s="122"/>
      <c r="BY98" s="124"/>
      <c r="BZ98" s="122"/>
      <c r="CA98" s="122"/>
      <c r="CB98" s="124"/>
      <c r="CC98" s="122"/>
      <c r="CD98" s="122"/>
      <c r="CE98" s="124"/>
      <c r="CF98" s="122"/>
      <c r="CG98" s="122"/>
      <c r="CH98" s="124"/>
      <c r="CI98" s="122"/>
      <c r="CJ98" s="122"/>
      <c r="CK98" s="124"/>
      <c r="CL98" s="122"/>
      <c r="CM98" s="122"/>
      <c r="CN98" s="124"/>
      <c r="CO98" s="122"/>
      <c r="CP98" s="122"/>
      <c r="ED98" s="119"/>
      <c r="EE98" s="119"/>
      <c r="EF98" s="119"/>
      <c r="EG98" s="119"/>
      <c r="EH98" s="119"/>
      <c r="EI98" s="119"/>
      <c r="EJ98" s="119"/>
      <c r="EK98" s="119"/>
      <c r="EL98" s="119"/>
      <c r="EM98" s="119"/>
      <c r="EN98" s="119"/>
      <c r="EO98" s="119"/>
    </row>
    <row r="99" spans="2:145" ht="13.5" customHeight="1" x14ac:dyDescent="0.2"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22"/>
      <c r="R99" s="122"/>
      <c r="S99" s="122"/>
      <c r="T99" s="124"/>
      <c r="U99" s="122"/>
      <c r="V99" s="122"/>
      <c r="W99" s="124"/>
      <c r="X99" s="122"/>
      <c r="Y99" s="122"/>
      <c r="Z99" s="124"/>
      <c r="AA99" s="122"/>
      <c r="AB99" s="122"/>
      <c r="AC99" s="124"/>
      <c r="AD99" s="122"/>
      <c r="AE99" s="122"/>
      <c r="AF99" s="124"/>
      <c r="AG99" s="122"/>
      <c r="AH99" s="122"/>
      <c r="AI99" s="124"/>
      <c r="AJ99" s="122"/>
      <c r="AK99" s="122"/>
      <c r="AL99" s="124"/>
      <c r="AM99" s="122"/>
      <c r="AN99" s="122"/>
      <c r="AO99" s="124"/>
      <c r="AP99" s="122"/>
      <c r="AQ99" s="122"/>
      <c r="AR99" s="124"/>
      <c r="AS99" s="122"/>
      <c r="AT99" s="122"/>
      <c r="AU99" s="124"/>
      <c r="AV99" s="122"/>
      <c r="AW99" s="122"/>
      <c r="AX99" s="124"/>
      <c r="AY99" s="122"/>
      <c r="AZ99" s="122"/>
      <c r="BA99" s="124"/>
      <c r="BB99" s="122"/>
      <c r="BC99" s="122"/>
      <c r="BD99" s="124"/>
      <c r="BE99" s="122"/>
      <c r="BF99" s="122"/>
      <c r="BG99" s="124"/>
      <c r="BH99" s="122"/>
      <c r="BI99" s="122"/>
      <c r="BJ99" s="124"/>
      <c r="BK99" s="122"/>
      <c r="BL99" s="122"/>
      <c r="BM99" s="124"/>
      <c r="BN99" s="122"/>
      <c r="BO99" s="122"/>
      <c r="BP99" s="124"/>
      <c r="BQ99" s="122"/>
      <c r="BR99" s="122"/>
      <c r="BS99" s="124"/>
      <c r="BT99" s="122"/>
      <c r="BU99" s="122"/>
      <c r="BV99" s="124"/>
      <c r="BW99" s="122"/>
      <c r="BX99" s="122"/>
      <c r="BY99" s="124"/>
      <c r="BZ99" s="122"/>
      <c r="CA99" s="122"/>
      <c r="CB99" s="124"/>
      <c r="CC99" s="122"/>
      <c r="CD99" s="122"/>
      <c r="CE99" s="124"/>
      <c r="CF99" s="122"/>
      <c r="CG99" s="122"/>
      <c r="CH99" s="124"/>
      <c r="CI99" s="122"/>
      <c r="CJ99" s="122"/>
      <c r="CK99" s="124"/>
      <c r="CL99" s="122"/>
      <c r="CM99" s="122"/>
      <c r="CN99" s="124"/>
      <c r="CO99" s="122"/>
      <c r="CP99" s="122"/>
      <c r="ED99" s="119"/>
      <c r="EE99" s="119"/>
      <c r="EF99" s="119"/>
      <c r="EG99" s="119"/>
      <c r="EH99" s="119"/>
      <c r="EI99" s="119"/>
      <c r="EJ99" s="119"/>
      <c r="EK99" s="119"/>
      <c r="EL99" s="119"/>
      <c r="EM99" s="119"/>
      <c r="EN99" s="119"/>
      <c r="EO99" s="119"/>
    </row>
    <row r="100" spans="2:145" ht="13.5" customHeight="1" x14ac:dyDescent="0.2"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22"/>
      <c r="R100" s="122"/>
      <c r="S100" s="122"/>
      <c r="T100" s="124"/>
      <c r="U100" s="122"/>
      <c r="V100" s="122"/>
      <c r="W100" s="124"/>
      <c r="X100" s="122"/>
      <c r="Y100" s="122"/>
      <c r="Z100" s="124"/>
      <c r="AA100" s="122"/>
      <c r="AB100" s="122"/>
      <c r="AC100" s="124"/>
      <c r="AD100" s="122"/>
      <c r="AE100" s="122"/>
      <c r="AF100" s="124"/>
      <c r="AG100" s="122"/>
      <c r="AH100" s="122"/>
      <c r="AI100" s="124"/>
      <c r="AJ100" s="122"/>
      <c r="AK100" s="122"/>
      <c r="AL100" s="124"/>
      <c r="AM100" s="122"/>
      <c r="AN100" s="122"/>
      <c r="AO100" s="124"/>
      <c r="AP100" s="122"/>
      <c r="AQ100" s="122"/>
      <c r="AR100" s="124"/>
      <c r="AS100" s="122"/>
      <c r="AT100" s="122"/>
      <c r="AU100" s="124"/>
      <c r="AV100" s="122"/>
      <c r="AW100" s="122"/>
      <c r="AX100" s="124"/>
      <c r="AY100" s="122"/>
      <c r="AZ100" s="122"/>
      <c r="BA100" s="124"/>
      <c r="BB100" s="122"/>
      <c r="BC100" s="122"/>
      <c r="BD100" s="124"/>
      <c r="BE100" s="122"/>
      <c r="BF100" s="122"/>
      <c r="BG100" s="124"/>
      <c r="BH100" s="122"/>
      <c r="BI100" s="122"/>
      <c r="BJ100" s="124"/>
      <c r="BK100" s="122"/>
      <c r="BL100" s="122"/>
      <c r="BM100" s="124"/>
      <c r="BN100" s="122"/>
      <c r="BO100" s="122"/>
      <c r="BP100" s="124"/>
      <c r="BQ100" s="122"/>
      <c r="BR100" s="122"/>
      <c r="BS100" s="124"/>
      <c r="BT100" s="122"/>
      <c r="BU100" s="122"/>
      <c r="BV100" s="124"/>
      <c r="BW100" s="122"/>
      <c r="BX100" s="122"/>
      <c r="BY100" s="124"/>
      <c r="BZ100" s="122"/>
      <c r="CA100" s="122"/>
      <c r="CB100" s="124"/>
      <c r="CC100" s="122"/>
      <c r="CD100" s="122"/>
      <c r="CE100" s="124"/>
      <c r="CF100" s="122"/>
      <c r="CG100" s="122"/>
      <c r="CH100" s="124"/>
      <c r="CI100" s="122"/>
      <c r="CJ100" s="122"/>
      <c r="CK100" s="124"/>
      <c r="CL100" s="122"/>
      <c r="CM100" s="122"/>
      <c r="CN100" s="124"/>
      <c r="CO100" s="122"/>
      <c r="CP100" s="122"/>
      <c r="ED100" s="119"/>
      <c r="EE100" s="119"/>
      <c r="EF100" s="119"/>
      <c r="EG100" s="119"/>
      <c r="EH100" s="119"/>
      <c r="EI100" s="119"/>
      <c r="EJ100" s="119"/>
      <c r="EK100" s="119"/>
      <c r="EL100" s="119"/>
      <c r="EM100" s="119"/>
      <c r="EN100" s="119"/>
      <c r="EO100" s="119"/>
    </row>
    <row r="101" spans="2:145" ht="13.5" customHeight="1" x14ac:dyDescent="0.2"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22"/>
      <c r="R101" s="122"/>
      <c r="S101" s="122"/>
      <c r="T101" s="124"/>
      <c r="U101" s="122"/>
      <c r="V101" s="122"/>
      <c r="W101" s="124"/>
      <c r="X101" s="122"/>
      <c r="Y101" s="122"/>
      <c r="Z101" s="124"/>
      <c r="AA101" s="122"/>
      <c r="AB101" s="122"/>
      <c r="AC101" s="124"/>
      <c r="AD101" s="122"/>
      <c r="AE101" s="122"/>
      <c r="AF101" s="124"/>
      <c r="AG101" s="122"/>
      <c r="AH101" s="122"/>
      <c r="AI101" s="124"/>
      <c r="AJ101" s="122"/>
      <c r="AK101" s="122"/>
      <c r="AL101" s="124"/>
      <c r="AM101" s="122"/>
      <c r="AN101" s="122"/>
      <c r="AO101" s="124"/>
      <c r="AP101" s="122"/>
      <c r="AQ101" s="122"/>
      <c r="AR101" s="124"/>
      <c r="AS101" s="122"/>
      <c r="AT101" s="122"/>
      <c r="AU101" s="124"/>
      <c r="AV101" s="122"/>
      <c r="AW101" s="122"/>
      <c r="AX101" s="124"/>
      <c r="AY101" s="122"/>
      <c r="AZ101" s="122"/>
      <c r="BA101" s="124"/>
      <c r="BB101" s="122"/>
      <c r="BC101" s="122"/>
      <c r="BD101" s="124"/>
      <c r="BE101" s="122"/>
      <c r="BF101" s="122"/>
      <c r="BG101" s="124"/>
      <c r="BH101" s="122"/>
      <c r="BI101" s="122"/>
      <c r="BJ101" s="124"/>
      <c r="BK101" s="122"/>
      <c r="BL101" s="122"/>
      <c r="BM101" s="124"/>
      <c r="BN101" s="122"/>
      <c r="BO101" s="122"/>
      <c r="BP101" s="124"/>
      <c r="BQ101" s="122"/>
      <c r="BR101" s="122"/>
      <c r="BS101" s="124"/>
      <c r="BT101" s="122"/>
      <c r="BU101" s="122"/>
      <c r="BV101" s="124"/>
      <c r="BW101" s="122"/>
      <c r="BX101" s="122"/>
      <c r="BY101" s="124"/>
      <c r="BZ101" s="122"/>
      <c r="CA101" s="122"/>
      <c r="CB101" s="124"/>
      <c r="CC101" s="122"/>
      <c r="CD101" s="122"/>
      <c r="CE101" s="124"/>
      <c r="CF101" s="122"/>
      <c r="CG101" s="122"/>
      <c r="CH101" s="124"/>
      <c r="CI101" s="122"/>
      <c r="CJ101" s="122"/>
      <c r="CK101" s="124"/>
      <c r="CL101" s="122"/>
      <c r="CM101" s="122"/>
      <c r="CN101" s="124"/>
      <c r="CO101" s="122"/>
      <c r="CP101" s="122"/>
      <c r="ED101" s="119"/>
      <c r="EE101" s="119"/>
      <c r="EF101" s="119"/>
      <c r="EG101" s="119"/>
      <c r="EH101" s="119"/>
      <c r="EI101" s="119"/>
      <c r="EJ101" s="119"/>
      <c r="EK101" s="119"/>
      <c r="EL101" s="119"/>
      <c r="EM101" s="119"/>
      <c r="EN101" s="119"/>
      <c r="EO101" s="119"/>
    </row>
    <row r="102" spans="2:145" ht="13.5" customHeight="1" x14ac:dyDescent="0.2"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22"/>
      <c r="R102" s="122"/>
      <c r="S102" s="122"/>
      <c r="T102" s="124"/>
      <c r="U102" s="122"/>
      <c r="V102" s="122"/>
      <c r="W102" s="124"/>
      <c r="X102" s="122"/>
      <c r="Y102" s="122"/>
      <c r="Z102" s="124"/>
      <c r="AA102" s="122"/>
      <c r="AB102" s="122"/>
      <c r="AC102" s="124"/>
      <c r="AD102" s="122"/>
      <c r="AE102" s="122"/>
      <c r="AF102" s="124"/>
      <c r="AG102" s="122"/>
      <c r="AH102" s="122"/>
      <c r="AI102" s="124"/>
      <c r="AJ102" s="122"/>
      <c r="AK102" s="122"/>
      <c r="AL102" s="124"/>
      <c r="AM102" s="122"/>
      <c r="AN102" s="122"/>
      <c r="AO102" s="124"/>
      <c r="AP102" s="122"/>
      <c r="AQ102" s="122"/>
      <c r="AR102" s="124"/>
      <c r="AS102" s="122"/>
      <c r="AT102" s="122"/>
      <c r="AU102" s="124"/>
      <c r="AV102" s="122"/>
      <c r="AW102" s="122"/>
      <c r="AX102" s="124"/>
      <c r="AY102" s="122"/>
      <c r="AZ102" s="122"/>
      <c r="BA102" s="124"/>
      <c r="BB102" s="122"/>
      <c r="BC102" s="122"/>
      <c r="BD102" s="124"/>
      <c r="BE102" s="122"/>
      <c r="BF102" s="122"/>
      <c r="BG102" s="124"/>
      <c r="BH102" s="122"/>
      <c r="BI102" s="122"/>
      <c r="BJ102" s="124"/>
      <c r="BK102" s="122"/>
      <c r="BL102" s="122"/>
      <c r="BM102" s="124"/>
      <c r="BN102" s="122"/>
      <c r="BO102" s="122"/>
      <c r="BP102" s="124"/>
      <c r="BQ102" s="122"/>
      <c r="BR102" s="122"/>
      <c r="BS102" s="124"/>
      <c r="BT102" s="122"/>
      <c r="BU102" s="122"/>
      <c r="BV102" s="124"/>
      <c r="BW102" s="122"/>
      <c r="BX102" s="122"/>
      <c r="BY102" s="124"/>
      <c r="BZ102" s="122"/>
      <c r="CA102" s="122"/>
      <c r="CB102" s="124"/>
      <c r="CC102" s="122"/>
      <c r="CD102" s="122"/>
      <c r="CE102" s="124"/>
      <c r="CF102" s="122"/>
      <c r="CG102" s="122"/>
      <c r="CH102" s="124"/>
      <c r="CI102" s="122"/>
      <c r="CJ102" s="122"/>
      <c r="CK102" s="124"/>
      <c r="CL102" s="122"/>
      <c r="CM102" s="122"/>
      <c r="CN102" s="124"/>
      <c r="CO102" s="122"/>
      <c r="CP102" s="122"/>
      <c r="ED102" s="119"/>
      <c r="EE102" s="119"/>
      <c r="EF102" s="119"/>
      <c r="EG102" s="119"/>
      <c r="EH102" s="119"/>
      <c r="EI102" s="119"/>
      <c r="EJ102" s="119"/>
      <c r="EK102" s="119"/>
      <c r="EL102" s="119"/>
      <c r="EM102" s="119"/>
      <c r="EN102" s="119"/>
      <c r="EO102" s="119"/>
    </row>
    <row r="103" spans="2:145" ht="13.5" customHeight="1" x14ac:dyDescent="0.2"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22"/>
      <c r="R103" s="122"/>
      <c r="S103" s="122"/>
      <c r="T103" s="124"/>
      <c r="U103" s="122"/>
      <c r="V103" s="122"/>
      <c r="W103" s="124"/>
      <c r="X103" s="122"/>
      <c r="Y103" s="122"/>
      <c r="Z103" s="124"/>
      <c r="AA103" s="122"/>
      <c r="AB103" s="122"/>
      <c r="AC103" s="124"/>
      <c r="AD103" s="122"/>
      <c r="AE103" s="122"/>
      <c r="AF103" s="124"/>
      <c r="AG103" s="122"/>
      <c r="AH103" s="122"/>
      <c r="AI103" s="124"/>
      <c r="AJ103" s="122"/>
      <c r="AK103" s="122"/>
      <c r="AL103" s="124"/>
      <c r="AM103" s="122"/>
      <c r="AN103" s="122"/>
      <c r="AO103" s="124"/>
      <c r="AP103" s="122"/>
      <c r="AQ103" s="122"/>
      <c r="AR103" s="124"/>
      <c r="AS103" s="122"/>
      <c r="AT103" s="122"/>
      <c r="AU103" s="124"/>
      <c r="AV103" s="122"/>
      <c r="AW103" s="122"/>
      <c r="AX103" s="124"/>
      <c r="AY103" s="122"/>
      <c r="AZ103" s="122"/>
      <c r="BA103" s="124"/>
      <c r="BB103" s="122"/>
      <c r="BC103" s="122"/>
      <c r="BD103" s="124"/>
      <c r="BE103" s="122"/>
      <c r="BF103" s="122"/>
      <c r="BG103" s="124"/>
      <c r="BH103" s="122"/>
      <c r="BI103" s="122"/>
      <c r="BJ103" s="124"/>
      <c r="BK103" s="122"/>
      <c r="BL103" s="122"/>
      <c r="BM103" s="124"/>
      <c r="BN103" s="122"/>
      <c r="BO103" s="122"/>
      <c r="BP103" s="124"/>
      <c r="BQ103" s="122"/>
      <c r="BR103" s="122"/>
      <c r="BS103" s="124"/>
      <c r="BT103" s="122"/>
      <c r="BU103" s="122"/>
      <c r="BV103" s="124"/>
      <c r="BW103" s="122"/>
      <c r="BX103" s="122"/>
      <c r="BY103" s="124"/>
      <c r="BZ103" s="122"/>
      <c r="CA103" s="122"/>
      <c r="CB103" s="124"/>
      <c r="CC103" s="122"/>
      <c r="CD103" s="122"/>
      <c r="CE103" s="124"/>
      <c r="CF103" s="122"/>
      <c r="CG103" s="122"/>
      <c r="CH103" s="124"/>
      <c r="CI103" s="122"/>
      <c r="CJ103" s="122"/>
      <c r="CK103" s="124"/>
      <c r="CL103" s="122"/>
      <c r="CM103" s="122"/>
      <c r="CN103" s="124"/>
      <c r="CO103" s="122"/>
      <c r="CP103" s="122"/>
      <c r="ED103" s="119"/>
      <c r="EE103" s="119"/>
      <c r="EF103" s="119"/>
      <c r="EG103" s="119"/>
      <c r="EH103" s="119"/>
      <c r="EI103" s="119"/>
      <c r="EJ103" s="119"/>
      <c r="EK103" s="119"/>
      <c r="EL103" s="119"/>
      <c r="EM103" s="119"/>
      <c r="EN103" s="119"/>
      <c r="EO103" s="119"/>
    </row>
    <row r="104" spans="2:145" ht="13.5" customHeight="1" x14ac:dyDescent="0.2"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22"/>
      <c r="R104" s="122"/>
      <c r="S104" s="122"/>
      <c r="T104" s="124"/>
      <c r="U104" s="122"/>
      <c r="V104" s="122"/>
      <c r="W104" s="124"/>
      <c r="X104" s="122"/>
      <c r="Y104" s="122"/>
      <c r="Z104" s="124"/>
      <c r="AA104" s="122"/>
      <c r="AB104" s="122"/>
      <c r="AC104" s="124"/>
      <c r="AD104" s="122"/>
      <c r="AE104" s="122"/>
      <c r="AF104" s="124"/>
      <c r="AG104" s="122"/>
      <c r="AH104" s="122"/>
      <c r="AI104" s="124"/>
      <c r="AJ104" s="122"/>
      <c r="AK104" s="122"/>
      <c r="AL104" s="124"/>
      <c r="AM104" s="122"/>
      <c r="AN104" s="122"/>
      <c r="AO104" s="124"/>
      <c r="AP104" s="122"/>
      <c r="AQ104" s="122"/>
      <c r="AR104" s="124"/>
      <c r="AS104" s="122"/>
      <c r="AT104" s="122"/>
      <c r="AU104" s="124"/>
      <c r="AV104" s="122"/>
      <c r="AW104" s="122"/>
      <c r="AX104" s="124"/>
      <c r="AY104" s="122"/>
      <c r="AZ104" s="122"/>
      <c r="BA104" s="124"/>
      <c r="BB104" s="122"/>
      <c r="BC104" s="122"/>
      <c r="BD104" s="124"/>
      <c r="BE104" s="122"/>
      <c r="BF104" s="122"/>
      <c r="BG104" s="124"/>
      <c r="BH104" s="122"/>
      <c r="BI104" s="122"/>
      <c r="BJ104" s="124"/>
      <c r="BK104" s="122"/>
      <c r="BL104" s="122"/>
      <c r="BM104" s="124"/>
      <c r="BN104" s="122"/>
      <c r="BO104" s="122"/>
      <c r="BP104" s="124"/>
      <c r="BQ104" s="122"/>
      <c r="BR104" s="122"/>
      <c r="BS104" s="124"/>
      <c r="BT104" s="122"/>
      <c r="BU104" s="122"/>
      <c r="BV104" s="124"/>
      <c r="BW104" s="122"/>
      <c r="BX104" s="122"/>
      <c r="BY104" s="124"/>
      <c r="BZ104" s="122"/>
      <c r="CA104" s="122"/>
      <c r="CB104" s="124"/>
      <c r="CC104" s="122"/>
      <c r="CD104" s="122"/>
      <c r="CE104" s="124"/>
      <c r="CF104" s="122"/>
      <c r="CG104" s="122"/>
      <c r="CH104" s="124"/>
      <c r="CI104" s="122"/>
      <c r="CJ104" s="122"/>
      <c r="CK104" s="124"/>
      <c r="CL104" s="122"/>
      <c r="CM104" s="122"/>
      <c r="CN104" s="124"/>
      <c r="CO104" s="122"/>
      <c r="CP104" s="122"/>
      <c r="ED104" s="119"/>
      <c r="EE104" s="119"/>
      <c r="EF104" s="119"/>
      <c r="EG104" s="119"/>
      <c r="EH104" s="119"/>
      <c r="EI104" s="119"/>
      <c r="EJ104" s="119"/>
      <c r="EK104" s="119"/>
      <c r="EL104" s="119"/>
      <c r="EM104" s="119"/>
      <c r="EN104" s="119"/>
      <c r="EO104" s="119"/>
    </row>
    <row r="105" spans="2:145" ht="13.5" customHeight="1" x14ac:dyDescent="0.2"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22"/>
      <c r="R105" s="122"/>
      <c r="S105" s="122"/>
      <c r="T105" s="124"/>
      <c r="U105" s="122"/>
      <c r="V105" s="122"/>
      <c r="W105" s="124"/>
      <c r="X105" s="122"/>
      <c r="Y105" s="122"/>
      <c r="Z105" s="124"/>
      <c r="AA105" s="122"/>
      <c r="AB105" s="122"/>
      <c r="AC105" s="124"/>
      <c r="AD105" s="122"/>
      <c r="AE105" s="122"/>
      <c r="AF105" s="124"/>
      <c r="AG105" s="122"/>
      <c r="AH105" s="122"/>
      <c r="AI105" s="124"/>
      <c r="AJ105" s="122"/>
      <c r="AK105" s="122"/>
      <c r="AL105" s="124"/>
      <c r="AM105" s="122"/>
      <c r="AN105" s="122"/>
      <c r="AO105" s="124"/>
      <c r="AP105" s="122"/>
      <c r="AQ105" s="122"/>
      <c r="AR105" s="124"/>
      <c r="AS105" s="122"/>
      <c r="AT105" s="122"/>
      <c r="AU105" s="124"/>
      <c r="AV105" s="122"/>
      <c r="AW105" s="122"/>
      <c r="AX105" s="124"/>
      <c r="AY105" s="122"/>
      <c r="AZ105" s="122"/>
      <c r="BA105" s="124"/>
      <c r="BB105" s="122"/>
      <c r="BC105" s="122"/>
      <c r="BD105" s="124"/>
      <c r="BE105" s="122"/>
      <c r="BF105" s="122"/>
      <c r="BG105" s="124"/>
      <c r="BH105" s="122"/>
      <c r="BI105" s="122"/>
      <c r="BJ105" s="124"/>
      <c r="BK105" s="122"/>
      <c r="BL105" s="122"/>
      <c r="BM105" s="124"/>
      <c r="BN105" s="122"/>
      <c r="BO105" s="122"/>
      <c r="BP105" s="124"/>
      <c r="BQ105" s="122"/>
      <c r="BR105" s="122"/>
      <c r="BS105" s="124"/>
      <c r="BT105" s="122"/>
      <c r="BU105" s="122"/>
      <c r="BV105" s="124"/>
      <c r="BW105" s="122"/>
      <c r="BX105" s="122"/>
      <c r="BY105" s="124"/>
      <c r="BZ105" s="122"/>
      <c r="CA105" s="122"/>
      <c r="CB105" s="124"/>
      <c r="CC105" s="122"/>
      <c r="CD105" s="122"/>
      <c r="CE105" s="124"/>
      <c r="CF105" s="122"/>
      <c r="CG105" s="122"/>
      <c r="CH105" s="124"/>
      <c r="CI105" s="122"/>
      <c r="CJ105" s="122"/>
      <c r="CK105" s="124"/>
      <c r="CL105" s="122"/>
      <c r="CM105" s="122"/>
      <c r="CN105" s="124"/>
      <c r="CO105" s="122"/>
      <c r="CP105" s="122"/>
      <c r="ED105" s="119"/>
      <c r="EE105" s="119"/>
      <c r="EF105" s="119"/>
      <c r="EG105" s="119"/>
      <c r="EH105" s="119"/>
      <c r="EI105" s="119"/>
      <c r="EJ105" s="119"/>
      <c r="EK105" s="119"/>
      <c r="EL105" s="119"/>
      <c r="EM105" s="119"/>
      <c r="EN105" s="119"/>
      <c r="EO105" s="119"/>
    </row>
    <row r="106" spans="2:145" ht="13.5" customHeight="1" x14ac:dyDescent="0.2">
      <c r="B106" s="117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7"/>
      <c r="Q106" s="122"/>
      <c r="R106" s="122"/>
      <c r="S106" s="122"/>
      <c r="T106" s="124"/>
      <c r="U106" s="122"/>
      <c r="V106" s="122"/>
      <c r="W106" s="124"/>
      <c r="X106" s="122"/>
      <c r="Y106" s="122"/>
      <c r="Z106" s="124"/>
      <c r="AA106" s="122"/>
      <c r="AB106" s="122"/>
      <c r="AC106" s="124"/>
      <c r="AD106" s="122"/>
      <c r="AE106" s="122"/>
      <c r="AF106" s="124"/>
      <c r="AG106" s="122"/>
      <c r="AH106" s="122"/>
      <c r="AI106" s="124"/>
      <c r="AJ106" s="122"/>
      <c r="AK106" s="122"/>
      <c r="AL106" s="124"/>
      <c r="AM106" s="122"/>
      <c r="AN106" s="122"/>
      <c r="AO106" s="124"/>
      <c r="AP106" s="122"/>
      <c r="AQ106" s="122"/>
      <c r="AR106" s="124"/>
      <c r="AS106" s="122"/>
      <c r="AT106" s="122"/>
      <c r="AU106" s="124"/>
      <c r="AV106" s="122"/>
      <c r="AW106" s="122"/>
      <c r="AX106" s="124"/>
      <c r="AY106" s="122"/>
      <c r="AZ106" s="122"/>
      <c r="BA106" s="124"/>
      <c r="BB106" s="122"/>
      <c r="BC106" s="122"/>
      <c r="BD106" s="124"/>
      <c r="BE106" s="122"/>
      <c r="BF106" s="122"/>
      <c r="BG106" s="124"/>
      <c r="BH106" s="122"/>
      <c r="BI106" s="122"/>
      <c r="BJ106" s="124"/>
      <c r="BK106" s="122"/>
      <c r="BL106" s="122"/>
      <c r="BM106" s="124"/>
      <c r="BN106" s="122"/>
      <c r="BO106" s="122"/>
      <c r="BP106" s="124"/>
      <c r="BQ106" s="122"/>
      <c r="BR106" s="122"/>
      <c r="BS106" s="124"/>
      <c r="BT106" s="122"/>
      <c r="BU106" s="122"/>
      <c r="BV106" s="124"/>
      <c r="BW106" s="122"/>
      <c r="BX106" s="122"/>
      <c r="BY106" s="124"/>
      <c r="BZ106" s="122"/>
      <c r="CA106" s="122"/>
      <c r="CB106" s="124"/>
      <c r="CC106" s="122"/>
      <c r="CD106" s="122"/>
      <c r="CE106" s="124"/>
      <c r="CF106" s="122"/>
      <c r="CG106" s="122"/>
      <c r="CH106" s="124"/>
      <c r="CI106" s="122"/>
      <c r="CJ106" s="122"/>
      <c r="CK106" s="124"/>
      <c r="CL106" s="122"/>
      <c r="CM106" s="122"/>
      <c r="CN106" s="124"/>
      <c r="CO106" s="122"/>
      <c r="CP106" s="122"/>
      <c r="ED106" s="119"/>
      <c r="EE106" s="119"/>
      <c r="EF106" s="119"/>
      <c r="EG106" s="119"/>
      <c r="EH106" s="119"/>
      <c r="EI106" s="119"/>
      <c r="EJ106" s="119"/>
      <c r="EK106" s="119"/>
      <c r="EL106" s="119"/>
      <c r="EM106" s="119"/>
      <c r="EN106" s="119"/>
      <c r="EO106" s="119"/>
    </row>
    <row r="107" spans="2:145" ht="13.5" customHeight="1" x14ac:dyDescent="0.2">
      <c r="B107" s="117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22"/>
      <c r="R107" s="122"/>
      <c r="S107" s="122"/>
      <c r="T107" s="124"/>
      <c r="U107" s="122"/>
      <c r="V107" s="122"/>
      <c r="W107" s="124"/>
      <c r="X107" s="122"/>
      <c r="Y107" s="122"/>
      <c r="Z107" s="124"/>
      <c r="AA107" s="122"/>
      <c r="AB107" s="122"/>
      <c r="AC107" s="124"/>
      <c r="AD107" s="122"/>
      <c r="AE107" s="122"/>
      <c r="AF107" s="124"/>
      <c r="AG107" s="122"/>
      <c r="AH107" s="122"/>
      <c r="AI107" s="124"/>
      <c r="AJ107" s="122"/>
      <c r="AK107" s="122"/>
      <c r="AL107" s="124"/>
      <c r="AM107" s="122"/>
      <c r="AN107" s="122"/>
      <c r="AO107" s="124"/>
      <c r="AP107" s="122"/>
      <c r="AQ107" s="122"/>
      <c r="AR107" s="124"/>
      <c r="AS107" s="122"/>
      <c r="AT107" s="122"/>
      <c r="AU107" s="124"/>
      <c r="AV107" s="122"/>
      <c r="AW107" s="122"/>
      <c r="AX107" s="124"/>
      <c r="AY107" s="122"/>
      <c r="AZ107" s="122"/>
      <c r="BA107" s="124"/>
      <c r="BB107" s="122"/>
      <c r="BC107" s="122"/>
      <c r="BD107" s="124"/>
      <c r="BE107" s="122"/>
      <c r="BF107" s="122"/>
      <c r="BG107" s="124"/>
      <c r="BH107" s="122"/>
      <c r="BI107" s="122"/>
      <c r="BJ107" s="124"/>
      <c r="BK107" s="122"/>
      <c r="BL107" s="122"/>
      <c r="BM107" s="124"/>
      <c r="BN107" s="122"/>
      <c r="BO107" s="122"/>
      <c r="BP107" s="124"/>
      <c r="BQ107" s="122"/>
      <c r="BR107" s="122"/>
      <c r="BS107" s="124"/>
      <c r="BT107" s="122"/>
      <c r="BU107" s="122"/>
      <c r="BV107" s="124"/>
      <c r="BW107" s="122"/>
      <c r="BX107" s="122"/>
      <c r="BY107" s="124"/>
      <c r="BZ107" s="122"/>
      <c r="CA107" s="122"/>
      <c r="CB107" s="124"/>
      <c r="CC107" s="122"/>
      <c r="CD107" s="122"/>
      <c r="CE107" s="124"/>
      <c r="CF107" s="122"/>
      <c r="CG107" s="122"/>
      <c r="CH107" s="124"/>
      <c r="CI107" s="122"/>
      <c r="CJ107" s="122"/>
      <c r="CK107" s="124"/>
      <c r="CL107" s="122"/>
      <c r="CM107" s="122"/>
      <c r="CN107" s="124"/>
      <c r="CO107" s="122"/>
      <c r="CP107" s="122"/>
      <c r="ED107" s="119"/>
      <c r="EE107" s="119"/>
      <c r="EF107" s="119"/>
      <c r="EG107" s="119"/>
      <c r="EH107" s="119"/>
      <c r="EI107" s="119"/>
      <c r="EJ107" s="119"/>
      <c r="EK107" s="119"/>
      <c r="EL107" s="119"/>
      <c r="EM107" s="119"/>
      <c r="EN107" s="119"/>
      <c r="EO107" s="119"/>
    </row>
    <row r="108" spans="2:145" ht="13.5" customHeight="1" x14ac:dyDescent="0.2">
      <c r="B108" s="117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22"/>
      <c r="R108" s="122"/>
      <c r="S108" s="122"/>
      <c r="T108" s="124"/>
      <c r="U108" s="122"/>
      <c r="V108" s="122"/>
      <c r="W108" s="124"/>
      <c r="X108" s="122"/>
      <c r="Y108" s="122"/>
      <c r="Z108" s="124"/>
      <c r="AA108" s="122"/>
      <c r="AB108" s="122"/>
      <c r="AC108" s="124"/>
      <c r="AD108" s="122"/>
      <c r="AE108" s="122"/>
      <c r="AF108" s="124"/>
      <c r="AG108" s="122"/>
      <c r="AH108" s="122"/>
      <c r="AI108" s="124"/>
      <c r="AJ108" s="122"/>
      <c r="AK108" s="122"/>
      <c r="AL108" s="124"/>
      <c r="AM108" s="122"/>
      <c r="AN108" s="122"/>
      <c r="AO108" s="124"/>
      <c r="AP108" s="122"/>
      <c r="AQ108" s="122"/>
      <c r="AR108" s="124"/>
      <c r="AS108" s="122"/>
      <c r="AT108" s="122"/>
      <c r="AU108" s="124"/>
      <c r="AV108" s="122"/>
      <c r="AW108" s="122"/>
      <c r="AX108" s="124"/>
      <c r="AY108" s="122"/>
      <c r="AZ108" s="122"/>
      <c r="BA108" s="124"/>
      <c r="BB108" s="122"/>
      <c r="BC108" s="122"/>
      <c r="BD108" s="124"/>
      <c r="BE108" s="122"/>
      <c r="BF108" s="122"/>
      <c r="BG108" s="124"/>
      <c r="BH108" s="122"/>
      <c r="BI108" s="122"/>
      <c r="BJ108" s="124"/>
      <c r="BK108" s="122"/>
      <c r="BL108" s="122"/>
      <c r="BM108" s="124"/>
      <c r="BN108" s="122"/>
      <c r="BO108" s="122"/>
      <c r="BP108" s="124"/>
      <c r="BQ108" s="122"/>
      <c r="BR108" s="122"/>
      <c r="BS108" s="124"/>
      <c r="BT108" s="122"/>
      <c r="BU108" s="122"/>
      <c r="BV108" s="124"/>
      <c r="BW108" s="122"/>
      <c r="BX108" s="122"/>
      <c r="BY108" s="124"/>
      <c r="BZ108" s="122"/>
      <c r="CA108" s="122"/>
      <c r="CB108" s="124"/>
      <c r="CC108" s="122"/>
      <c r="CD108" s="122"/>
      <c r="CE108" s="124"/>
      <c r="CF108" s="122"/>
      <c r="CG108" s="122"/>
      <c r="CH108" s="124"/>
      <c r="CI108" s="122"/>
      <c r="CJ108" s="122"/>
      <c r="CK108" s="124"/>
      <c r="CL108" s="122"/>
      <c r="CM108" s="122"/>
      <c r="CN108" s="124"/>
      <c r="CO108" s="122"/>
      <c r="CP108" s="122"/>
      <c r="ED108" s="119"/>
      <c r="EE108" s="119"/>
      <c r="EF108" s="119"/>
      <c r="EG108" s="119"/>
      <c r="EH108" s="119"/>
      <c r="EI108" s="119"/>
      <c r="EJ108" s="119"/>
      <c r="EK108" s="119"/>
      <c r="EL108" s="119"/>
      <c r="EM108" s="119"/>
      <c r="EN108" s="119"/>
      <c r="EO108" s="119"/>
    </row>
    <row r="109" spans="2:145" ht="13.5" customHeight="1" x14ac:dyDescent="0.2">
      <c r="B109" s="117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22"/>
      <c r="R109" s="122"/>
      <c r="S109" s="122"/>
      <c r="T109" s="124"/>
      <c r="U109" s="122"/>
      <c r="V109" s="122"/>
      <c r="W109" s="124"/>
      <c r="X109" s="122"/>
      <c r="Y109" s="122"/>
      <c r="Z109" s="124"/>
      <c r="AA109" s="122"/>
      <c r="AB109" s="122"/>
      <c r="AC109" s="124"/>
      <c r="AD109" s="122"/>
      <c r="AE109" s="122"/>
      <c r="AF109" s="124"/>
      <c r="AG109" s="122"/>
      <c r="AH109" s="122"/>
      <c r="AI109" s="124"/>
      <c r="AJ109" s="122"/>
      <c r="AK109" s="122"/>
      <c r="AL109" s="124"/>
      <c r="AM109" s="122"/>
      <c r="AN109" s="122"/>
      <c r="AO109" s="124"/>
      <c r="AP109" s="122"/>
      <c r="AQ109" s="122"/>
      <c r="AR109" s="124"/>
      <c r="AS109" s="122"/>
      <c r="AT109" s="122"/>
      <c r="AU109" s="124"/>
      <c r="AV109" s="122"/>
      <c r="AW109" s="122"/>
      <c r="AX109" s="124"/>
      <c r="AY109" s="122"/>
      <c r="AZ109" s="122"/>
      <c r="BA109" s="124"/>
      <c r="BB109" s="122"/>
      <c r="BC109" s="122"/>
      <c r="BD109" s="124"/>
      <c r="BE109" s="122"/>
      <c r="BF109" s="122"/>
      <c r="BG109" s="124"/>
      <c r="BH109" s="122"/>
      <c r="BI109" s="122"/>
      <c r="BJ109" s="124"/>
      <c r="BK109" s="122"/>
      <c r="BL109" s="122"/>
      <c r="BM109" s="124"/>
      <c r="BN109" s="122"/>
      <c r="BO109" s="122"/>
      <c r="BP109" s="124"/>
      <c r="BQ109" s="122"/>
      <c r="BR109" s="122"/>
      <c r="BS109" s="124"/>
      <c r="BT109" s="122"/>
      <c r="BU109" s="122"/>
      <c r="BV109" s="124"/>
      <c r="BW109" s="122"/>
      <c r="BX109" s="122"/>
      <c r="BY109" s="124"/>
      <c r="BZ109" s="122"/>
      <c r="CA109" s="122"/>
      <c r="CB109" s="124"/>
      <c r="CC109" s="122"/>
      <c r="CD109" s="122"/>
      <c r="CE109" s="124"/>
      <c r="CF109" s="122"/>
      <c r="CG109" s="122"/>
      <c r="CH109" s="124"/>
      <c r="CI109" s="122"/>
      <c r="CJ109" s="122"/>
      <c r="CK109" s="124"/>
      <c r="CL109" s="122"/>
      <c r="CM109" s="122"/>
      <c r="CN109" s="124"/>
      <c r="CO109" s="122"/>
      <c r="CP109" s="122"/>
      <c r="ED109" s="119"/>
      <c r="EE109" s="119"/>
      <c r="EF109" s="119"/>
      <c r="EG109" s="119"/>
      <c r="EH109" s="119"/>
      <c r="EI109" s="119"/>
      <c r="EJ109" s="119"/>
      <c r="EK109" s="119"/>
      <c r="EL109" s="119"/>
      <c r="EM109" s="119"/>
      <c r="EN109" s="119"/>
      <c r="EO109" s="119"/>
    </row>
    <row r="110" spans="2:145" ht="13.5" customHeight="1" x14ac:dyDescent="0.2">
      <c r="B110" s="117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117"/>
      <c r="N110" s="117"/>
      <c r="O110" s="117"/>
      <c r="P110" s="117"/>
      <c r="Q110" s="122"/>
      <c r="R110" s="122"/>
      <c r="S110" s="122"/>
      <c r="T110" s="124"/>
      <c r="U110" s="122"/>
      <c r="V110" s="122"/>
      <c r="W110" s="124"/>
      <c r="X110" s="122"/>
      <c r="Y110" s="122"/>
      <c r="Z110" s="124"/>
      <c r="AA110" s="122"/>
      <c r="AB110" s="122"/>
      <c r="AC110" s="124"/>
      <c r="AD110" s="122"/>
      <c r="AE110" s="122"/>
      <c r="AF110" s="124"/>
      <c r="AG110" s="122"/>
      <c r="AH110" s="122"/>
      <c r="AI110" s="124"/>
      <c r="AJ110" s="122"/>
      <c r="AK110" s="122"/>
      <c r="AL110" s="124"/>
      <c r="AM110" s="122"/>
      <c r="AN110" s="122"/>
      <c r="AO110" s="124"/>
      <c r="AP110" s="122"/>
      <c r="AQ110" s="122"/>
      <c r="AR110" s="124"/>
      <c r="AS110" s="122"/>
      <c r="AT110" s="122"/>
      <c r="AU110" s="124"/>
      <c r="AV110" s="122"/>
      <c r="AW110" s="122"/>
      <c r="AX110" s="124"/>
      <c r="AY110" s="122"/>
      <c r="AZ110" s="122"/>
      <c r="BA110" s="124"/>
      <c r="BB110" s="122"/>
      <c r="BC110" s="122"/>
      <c r="BD110" s="124"/>
      <c r="BE110" s="122"/>
      <c r="BF110" s="122"/>
      <c r="BG110" s="124"/>
      <c r="BH110" s="122"/>
      <c r="BI110" s="122"/>
      <c r="BJ110" s="124"/>
      <c r="BK110" s="122"/>
      <c r="BL110" s="122"/>
      <c r="BM110" s="124"/>
      <c r="BN110" s="122"/>
      <c r="BO110" s="122"/>
      <c r="BP110" s="124"/>
      <c r="BQ110" s="122"/>
      <c r="BR110" s="122"/>
      <c r="BS110" s="124"/>
      <c r="BT110" s="122"/>
      <c r="BU110" s="122"/>
      <c r="BV110" s="124"/>
      <c r="BW110" s="122"/>
      <c r="BX110" s="122"/>
      <c r="BY110" s="124"/>
      <c r="BZ110" s="122"/>
      <c r="CA110" s="122"/>
      <c r="CB110" s="124"/>
      <c r="CC110" s="122"/>
      <c r="CD110" s="122"/>
      <c r="CE110" s="124"/>
      <c r="CF110" s="122"/>
      <c r="CG110" s="122"/>
      <c r="CH110" s="124"/>
      <c r="CI110" s="122"/>
      <c r="CJ110" s="122"/>
      <c r="CK110" s="124"/>
      <c r="CL110" s="122"/>
      <c r="CM110" s="122"/>
      <c r="CN110" s="124"/>
      <c r="CO110" s="122"/>
      <c r="CP110" s="122"/>
      <c r="ED110" s="119"/>
      <c r="EE110" s="119"/>
      <c r="EF110" s="119"/>
      <c r="EG110" s="119"/>
      <c r="EH110" s="119"/>
      <c r="EI110" s="119"/>
      <c r="EJ110" s="119"/>
      <c r="EK110" s="119"/>
      <c r="EL110" s="119"/>
      <c r="EM110" s="119"/>
      <c r="EN110" s="119"/>
      <c r="EO110" s="119"/>
    </row>
    <row r="111" spans="2:145" ht="13.5" customHeight="1" x14ac:dyDescent="0.2">
      <c r="B111" s="117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22"/>
      <c r="R111" s="122"/>
      <c r="S111" s="122"/>
      <c r="T111" s="124"/>
      <c r="U111" s="122"/>
      <c r="V111" s="122"/>
      <c r="W111" s="124"/>
      <c r="X111" s="122"/>
      <c r="Y111" s="122"/>
      <c r="Z111" s="124"/>
      <c r="AA111" s="122"/>
      <c r="AB111" s="122"/>
      <c r="AC111" s="124"/>
      <c r="AD111" s="122"/>
      <c r="AE111" s="122"/>
      <c r="AF111" s="124"/>
      <c r="AG111" s="122"/>
      <c r="AH111" s="122"/>
      <c r="AI111" s="124"/>
      <c r="AJ111" s="122"/>
      <c r="AK111" s="122"/>
      <c r="AL111" s="124"/>
      <c r="AM111" s="122"/>
      <c r="AN111" s="122"/>
      <c r="AO111" s="124"/>
      <c r="AP111" s="122"/>
      <c r="AQ111" s="122"/>
      <c r="AR111" s="124"/>
      <c r="AS111" s="122"/>
      <c r="AT111" s="122"/>
      <c r="AU111" s="124"/>
      <c r="AV111" s="122"/>
      <c r="AW111" s="122"/>
      <c r="AX111" s="124"/>
      <c r="AY111" s="122"/>
      <c r="AZ111" s="122"/>
      <c r="BA111" s="124"/>
      <c r="BB111" s="122"/>
      <c r="BC111" s="122"/>
      <c r="BD111" s="124"/>
      <c r="BE111" s="122"/>
      <c r="BF111" s="122"/>
      <c r="BG111" s="124"/>
      <c r="BH111" s="122"/>
      <c r="BI111" s="122"/>
      <c r="BJ111" s="124"/>
      <c r="BK111" s="122"/>
      <c r="BL111" s="122"/>
      <c r="BM111" s="124"/>
      <c r="BN111" s="122"/>
      <c r="BO111" s="122"/>
      <c r="BP111" s="124"/>
      <c r="BQ111" s="122"/>
      <c r="BR111" s="122"/>
      <c r="BS111" s="124"/>
      <c r="BT111" s="122"/>
      <c r="BU111" s="122"/>
      <c r="BV111" s="124"/>
      <c r="BW111" s="122"/>
      <c r="BX111" s="122"/>
      <c r="BY111" s="124"/>
      <c r="BZ111" s="122"/>
      <c r="CA111" s="122"/>
      <c r="CB111" s="124"/>
      <c r="CC111" s="122"/>
      <c r="CD111" s="122"/>
      <c r="CE111" s="124"/>
      <c r="CF111" s="122"/>
      <c r="CG111" s="122"/>
      <c r="CH111" s="124"/>
      <c r="CI111" s="122"/>
      <c r="CJ111" s="122"/>
      <c r="CK111" s="124"/>
      <c r="CL111" s="122"/>
      <c r="CM111" s="122"/>
      <c r="CN111" s="124"/>
      <c r="CO111" s="122"/>
      <c r="CP111" s="122"/>
      <c r="ED111" s="119"/>
      <c r="EE111" s="119"/>
      <c r="EF111" s="119"/>
      <c r="EG111" s="119"/>
      <c r="EH111" s="119"/>
      <c r="EI111" s="119"/>
      <c r="EJ111" s="119"/>
      <c r="EK111" s="119"/>
      <c r="EL111" s="119"/>
      <c r="EM111" s="119"/>
      <c r="EN111" s="119"/>
      <c r="EO111" s="119"/>
    </row>
    <row r="112" spans="2:145" ht="13.5" customHeight="1" x14ac:dyDescent="0.2">
      <c r="B112" s="117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117"/>
      <c r="N112" s="117"/>
      <c r="O112" s="117"/>
      <c r="P112" s="117"/>
      <c r="Q112" s="122"/>
      <c r="R112" s="122"/>
      <c r="S112" s="122"/>
      <c r="T112" s="124"/>
      <c r="U112" s="122"/>
      <c r="V112" s="122"/>
      <c r="W112" s="124"/>
      <c r="X112" s="122"/>
      <c r="Y112" s="122"/>
      <c r="Z112" s="124"/>
      <c r="AA112" s="122"/>
      <c r="AB112" s="122"/>
      <c r="AC112" s="124"/>
      <c r="AD112" s="122"/>
      <c r="AE112" s="122"/>
      <c r="AF112" s="124"/>
      <c r="AG112" s="122"/>
      <c r="AH112" s="122"/>
      <c r="AI112" s="124"/>
      <c r="AJ112" s="122"/>
      <c r="AK112" s="122"/>
      <c r="AL112" s="124"/>
      <c r="AM112" s="122"/>
      <c r="AN112" s="122"/>
      <c r="AO112" s="124"/>
      <c r="AP112" s="122"/>
      <c r="AQ112" s="122"/>
      <c r="AR112" s="124"/>
      <c r="AS112" s="122"/>
      <c r="AT112" s="122"/>
      <c r="AU112" s="124"/>
      <c r="AV112" s="122"/>
      <c r="AW112" s="122"/>
      <c r="AX112" s="124"/>
      <c r="AY112" s="122"/>
      <c r="AZ112" s="122"/>
      <c r="BA112" s="124"/>
      <c r="BB112" s="122"/>
      <c r="BC112" s="122"/>
      <c r="BD112" s="124"/>
      <c r="BE112" s="122"/>
      <c r="BF112" s="122"/>
      <c r="BG112" s="124"/>
      <c r="BH112" s="122"/>
      <c r="BI112" s="122"/>
      <c r="BJ112" s="124"/>
      <c r="BK112" s="122"/>
      <c r="BL112" s="122"/>
      <c r="BM112" s="124"/>
      <c r="BN112" s="122"/>
      <c r="BO112" s="122"/>
      <c r="BP112" s="124"/>
      <c r="BQ112" s="122"/>
      <c r="BR112" s="122"/>
      <c r="BS112" s="124"/>
      <c r="BT112" s="122"/>
      <c r="BU112" s="122"/>
      <c r="BV112" s="124"/>
      <c r="BW112" s="122"/>
      <c r="BX112" s="122"/>
      <c r="BY112" s="124"/>
      <c r="BZ112" s="122"/>
      <c r="CA112" s="122"/>
      <c r="CB112" s="124"/>
      <c r="CC112" s="122"/>
      <c r="CD112" s="122"/>
      <c r="CE112" s="124"/>
      <c r="CF112" s="122"/>
      <c r="CG112" s="122"/>
      <c r="CH112" s="124"/>
      <c r="CI112" s="122"/>
      <c r="CJ112" s="122"/>
      <c r="CK112" s="124"/>
      <c r="CL112" s="122"/>
      <c r="CM112" s="122"/>
      <c r="CN112" s="124"/>
      <c r="CO112" s="122"/>
      <c r="CP112" s="122"/>
      <c r="ED112" s="119"/>
      <c r="EE112" s="119"/>
      <c r="EF112" s="119"/>
      <c r="EG112" s="119"/>
      <c r="EH112" s="119"/>
      <c r="EI112" s="119"/>
      <c r="EJ112" s="119"/>
      <c r="EK112" s="119"/>
      <c r="EL112" s="119"/>
      <c r="EM112" s="119"/>
      <c r="EN112" s="119"/>
      <c r="EO112" s="119"/>
    </row>
    <row r="113" spans="1:148" ht="13.5" customHeight="1" x14ac:dyDescent="0.2">
      <c r="B113" s="117"/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22"/>
      <c r="R113" s="122"/>
      <c r="S113" s="122"/>
      <c r="T113" s="124"/>
      <c r="U113" s="122"/>
      <c r="V113" s="122"/>
      <c r="W113" s="124"/>
      <c r="X113" s="122"/>
      <c r="Y113" s="122"/>
      <c r="Z113" s="124"/>
      <c r="AA113" s="122"/>
      <c r="AB113" s="122"/>
      <c r="AC113" s="124"/>
      <c r="AD113" s="122"/>
      <c r="AE113" s="122"/>
      <c r="AF113" s="124"/>
      <c r="AG113" s="122"/>
      <c r="AH113" s="122"/>
      <c r="AI113" s="124"/>
      <c r="AJ113" s="122"/>
      <c r="AK113" s="122"/>
      <c r="AL113" s="124"/>
      <c r="AM113" s="122"/>
      <c r="AN113" s="122"/>
      <c r="AO113" s="124"/>
      <c r="AP113" s="122"/>
      <c r="AQ113" s="122"/>
      <c r="AR113" s="124"/>
      <c r="AS113" s="122"/>
      <c r="AT113" s="122"/>
      <c r="AU113" s="124"/>
      <c r="AV113" s="122"/>
      <c r="AW113" s="122"/>
      <c r="AX113" s="124"/>
      <c r="AY113" s="122"/>
      <c r="AZ113" s="122"/>
      <c r="BA113" s="124"/>
      <c r="BB113" s="122"/>
      <c r="BC113" s="122"/>
      <c r="BD113" s="124"/>
      <c r="BE113" s="122"/>
      <c r="BF113" s="122"/>
      <c r="BG113" s="124"/>
      <c r="BH113" s="122"/>
      <c r="BI113" s="122"/>
      <c r="BJ113" s="124"/>
      <c r="BK113" s="122"/>
      <c r="BL113" s="122"/>
      <c r="BM113" s="124"/>
      <c r="BN113" s="122"/>
      <c r="BO113" s="122"/>
      <c r="BP113" s="124"/>
      <c r="BQ113" s="122"/>
      <c r="BR113" s="122"/>
      <c r="BS113" s="124"/>
      <c r="BT113" s="122"/>
      <c r="BU113" s="122"/>
      <c r="BV113" s="124"/>
      <c r="BW113" s="122"/>
      <c r="BX113" s="122"/>
      <c r="BY113" s="124"/>
      <c r="BZ113" s="122"/>
      <c r="CA113" s="122"/>
      <c r="CB113" s="124"/>
      <c r="CC113" s="122"/>
      <c r="CD113" s="122"/>
      <c r="CE113" s="124"/>
      <c r="CF113" s="122"/>
      <c r="CG113" s="122"/>
      <c r="CH113" s="124"/>
      <c r="CI113" s="122"/>
      <c r="CJ113" s="122"/>
      <c r="CK113" s="124"/>
      <c r="CL113" s="122"/>
      <c r="CM113" s="122"/>
      <c r="CN113" s="124"/>
      <c r="CO113" s="122"/>
      <c r="CP113" s="122"/>
      <c r="ED113" s="119"/>
      <c r="EE113" s="119"/>
      <c r="EF113" s="119"/>
      <c r="EG113" s="119"/>
      <c r="EH113" s="119"/>
      <c r="EI113" s="119"/>
      <c r="EJ113" s="119"/>
      <c r="EK113" s="119"/>
      <c r="EL113" s="119"/>
      <c r="EM113" s="119"/>
      <c r="EN113" s="119"/>
      <c r="EO113" s="119"/>
    </row>
    <row r="114" spans="1:148" ht="13.5" customHeight="1" x14ac:dyDescent="0.2">
      <c r="B114" s="117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22"/>
      <c r="R114" s="122"/>
      <c r="S114" s="122"/>
      <c r="T114" s="124"/>
      <c r="U114" s="122"/>
      <c r="V114" s="122"/>
      <c r="W114" s="124"/>
      <c r="X114" s="122"/>
      <c r="Y114" s="122"/>
      <c r="Z114" s="124"/>
      <c r="AA114" s="122"/>
      <c r="AB114" s="122"/>
      <c r="AC114" s="124"/>
      <c r="AD114" s="122"/>
      <c r="AE114" s="122"/>
      <c r="AF114" s="124"/>
      <c r="AG114" s="122"/>
      <c r="AH114" s="122"/>
      <c r="AI114" s="124"/>
      <c r="AJ114" s="122"/>
      <c r="AK114" s="122"/>
      <c r="AL114" s="124"/>
      <c r="AM114" s="122"/>
      <c r="AN114" s="122"/>
      <c r="AO114" s="124"/>
      <c r="AP114" s="122"/>
      <c r="AQ114" s="122"/>
      <c r="AR114" s="124"/>
      <c r="AS114" s="122"/>
      <c r="AT114" s="122"/>
      <c r="AU114" s="124"/>
      <c r="AV114" s="122"/>
      <c r="AW114" s="122"/>
      <c r="AX114" s="124"/>
      <c r="AY114" s="122"/>
      <c r="AZ114" s="122"/>
      <c r="BA114" s="124"/>
      <c r="BB114" s="122"/>
      <c r="BC114" s="122"/>
      <c r="BD114" s="124"/>
      <c r="BE114" s="122"/>
      <c r="BF114" s="122"/>
      <c r="BG114" s="124"/>
      <c r="BH114" s="122"/>
      <c r="BI114" s="122"/>
      <c r="BJ114" s="124"/>
      <c r="BK114" s="122"/>
      <c r="BL114" s="122"/>
      <c r="BM114" s="124"/>
      <c r="BN114" s="122"/>
      <c r="BO114" s="122"/>
      <c r="BP114" s="124"/>
      <c r="BQ114" s="122"/>
      <c r="BR114" s="122"/>
      <c r="BS114" s="124"/>
      <c r="BT114" s="122"/>
      <c r="BU114" s="122"/>
      <c r="BV114" s="124"/>
      <c r="BW114" s="122"/>
      <c r="BX114" s="122"/>
      <c r="BY114" s="124"/>
      <c r="BZ114" s="122"/>
      <c r="CA114" s="122"/>
      <c r="CB114" s="124"/>
      <c r="CC114" s="122"/>
      <c r="CD114" s="122"/>
      <c r="CE114" s="124"/>
      <c r="CF114" s="122"/>
      <c r="CG114" s="122"/>
      <c r="CH114" s="124"/>
      <c r="CI114" s="122"/>
      <c r="CJ114" s="122"/>
      <c r="CK114" s="124"/>
      <c r="CL114" s="122"/>
      <c r="CM114" s="122"/>
      <c r="CN114" s="124"/>
      <c r="CO114" s="122"/>
      <c r="CP114" s="122"/>
      <c r="ED114" s="119"/>
      <c r="EE114" s="119"/>
      <c r="EF114" s="119"/>
      <c r="EG114" s="119"/>
      <c r="EH114" s="119"/>
      <c r="EI114" s="119"/>
      <c r="EJ114" s="119"/>
      <c r="EK114" s="119"/>
      <c r="EL114" s="119"/>
      <c r="EM114" s="119"/>
      <c r="EN114" s="119"/>
      <c r="EO114" s="119"/>
    </row>
    <row r="115" spans="1:148" ht="13.5" customHeight="1" x14ac:dyDescent="0.2">
      <c r="B115" s="117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22"/>
      <c r="R115" s="122"/>
      <c r="S115" s="122"/>
      <c r="T115" s="124"/>
      <c r="U115" s="122"/>
      <c r="V115" s="122"/>
      <c r="W115" s="124"/>
      <c r="X115" s="122"/>
      <c r="Y115" s="122"/>
      <c r="Z115" s="124"/>
      <c r="AA115" s="122"/>
      <c r="AB115" s="122"/>
      <c r="AC115" s="124"/>
      <c r="AD115" s="122"/>
      <c r="AE115" s="122"/>
      <c r="AF115" s="124"/>
      <c r="AG115" s="122"/>
      <c r="AH115" s="122"/>
      <c r="AI115" s="124"/>
      <c r="AJ115" s="122"/>
      <c r="AK115" s="122"/>
      <c r="AL115" s="124"/>
      <c r="AM115" s="122"/>
      <c r="AN115" s="122"/>
      <c r="AO115" s="124"/>
      <c r="AP115" s="122"/>
      <c r="AQ115" s="122"/>
      <c r="AR115" s="124"/>
      <c r="AS115" s="122"/>
      <c r="AT115" s="122"/>
      <c r="AU115" s="124"/>
      <c r="AV115" s="122"/>
      <c r="AW115" s="122"/>
      <c r="AX115" s="124"/>
      <c r="AY115" s="122"/>
      <c r="AZ115" s="122"/>
      <c r="BA115" s="124"/>
      <c r="BB115" s="122"/>
      <c r="BC115" s="122"/>
      <c r="BD115" s="124"/>
      <c r="BE115" s="122"/>
      <c r="BF115" s="122"/>
      <c r="BG115" s="124"/>
      <c r="BH115" s="122"/>
      <c r="BI115" s="122"/>
      <c r="BJ115" s="124"/>
      <c r="BK115" s="122"/>
      <c r="BL115" s="122"/>
      <c r="BM115" s="124"/>
      <c r="BN115" s="122"/>
      <c r="BO115" s="122"/>
      <c r="BP115" s="124"/>
      <c r="BQ115" s="122"/>
      <c r="BR115" s="122"/>
      <c r="BS115" s="124"/>
      <c r="BT115" s="122"/>
      <c r="BU115" s="122"/>
      <c r="BV115" s="124"/>
      <c r="BW115" s="122"/>
      <c r="BX115" s="122"/>
      <c r="BY115" s="124"/>
      <c r="BZ115" s="122"/>
      <c r="CA115" s="122"/>
      <c r="CB115" s="124"/>
      <c r="CC115" s="122"/>
      <c r="CD115" s="122"/>
      <c r="CE115" s="124"/>
      <c r="CF115" s="122"/>
      <c r="CG115" s="122"/>
      <c r="CH115" s="124"/>
      <c r="CI115" s="122"/>
      <c r="CJ115" s="122"/>
      <c r="CK115" s="124"/>
      <c r="CL115" s="122"/>
      <c r="CM115" s="122"/>
      <c r="CN115" s="124"/>
      <c r="CO115" s="122"/>
      <c r="CP115" s="122"/>
      <c r="ED115" s="119"/>
      <c r="EE115" s="119"/>
      <c r="EF115" s="119"/>
      <c r="EG115" s="119"/>
      <c r="EH115" s="119"/>
      <c r="EI115" s="119"/>
      <c r="EJ115" s="119"/>
      <c r="EK115" s="119"/>
      <c r="EL115" s="119"/>
      <c r="EM115" s="119"/>
      <c r="EN115" s="119"/>
      <c r="EO115" s="119"/>
    </row>
    <row r="116" spans="1:148" ht="13.5" customHeight="1" x14ac:dyDescent="0.2">
      <c r="B116" s="117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22"/>
      <c r="R116" s="122"/>
      <c r="S116" s="122"/>
      <c r="T116" s="124"/>
      <c r="U116" s="122"/>
      <c r="V116" s="122"/>
      <c r="W116" s="124"/>
      <c r="X116" s="122"/>
      <c r="Y116" s="122"/>
      <c r="Z116" s="124"/>
      <c r="AA116" s="122"/>
      <c r="AB116" s="122"/>
      <c r="AC116" s="124"/>
      <c r="AD116" s="122"/>
      <c r="AE116" s="122"/>
      <c r="AF116" s="124"/>
      <c r="AG116" s="122"/>
      <c r="AH116" s="122"/>
      <c r="AI116" s="124"/>
      <c r="AJ116" s="122"/>
      <c r="AK116" s="122"/>
      <c r="AL116" s="124"/>
      <c r="AM116" s="122"/>
      <c r="AN116" s="122"/>
      <c r="AO116" s="124"/>
      <c r="AP116" s="122"/>
      <c r="AQ116" s="122"/>
      <c r="AR116" s="124"/>
      <c r="AS116" s="122"/>
      <c r="AT116" s="122"/>
      <c r="AU116" s="124"/>
      <c r="AV116" s="122"/>
      <c r="AW116" s="122"/>
      <c r="AX116" s="124"/>
      <c r="AY116" s="122"/>
      <c r="AZ116" s="122"/>
      <c r="BA116" s="124"/>
      <c r="BB116" s="122"/>
      <c r="BC116" s="122"/>
      <c r="BD116" s="124"/>
      <c r="BE116" s="122"/>
      <c r="BF116" s="122"/>
      <c r="BG116" s="124"/>
      <c r="BH116" s="122"/>
      <c r="BI116" s="122"/>
      <c r="BJ116" s="124"/>
      <c r="BK116" s="122"/>
      <c r="BL116" s="122"/>
      <c r="BM116" s="124"/>
      <c r="BN116" s="122"/>
      <c r="BO116" s="122"/>
      <c r="BP116" s="124"/>
      <c r="BQ116" s="122"/>
      <c r="BR116" s="122"/>
      <c r="BS116" s="124"/>
      <c r="BT116" s="122"/>
      <c r="BU116" s="122"/>
      <c r="BV116" s="124"/>
      <c r="BW116" s="122"/>
      <c r="BX116" s="122"/>
      <c r="BY116" s="124"/>
      <c r="BZ116" s="122"/>
      <c r="CA116" s="122"/>
      <c r="CB116" s="124"/>
      <c r="CC116" s="122"/>
      <c r="CD116" s="122"/>
      <c r="CE116" s="124"/>
      <c r="CF116" s="122"/>
      <c r="CG116" s="122"/>
      <c r="CH116" s="124"/>
      <c r="CI116" s="122"/>
      <c r="CJ116" s="122"/>
      <c r="CK116" s="124"/>
      <c r="CL116" s="122"/>
      <c r="CM116" s="122"/>
      <c r="CN116" s="124"/>
      <c r="CO116" s="122"/>
      <c r="CP116" s="122"/>
      <c r="ED116" s="119"/>
      <c r="EE116" s="119"/>
      <c r="EF116" s="119"/>
      <c r="EG116" s="119"/>
      <c r="EH116" s="119"/>
      <c r="EI116" s="119"/>
      <c r="EJ116" s="119"/>
      <c r="EK116" s="119"/>
      <c r="EL116" s="119"/>
      <c r="EM116" s="119"/>
      <c r="EN116" s="119"/>
      <c r="EO116" s="119"/>
    </row>
    <row r="117" spans="1:148" ht="13.5" customHeight="1" x14ac:dyDescent="0.2">
      <c r="B117" s="117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22"/>
      <c r="R117" s="122"/>
      <c r="S117" s="122"/>
      <c r="T117" s="124"/>
      <c r="U117" s="122"/>
      <c r="V117" s="122"/>
      <c r="W117" s="124"/>
      <c r="X117" s="122"/>
      <c r="Y117" s="122"/>
      <c r="Z117" s="124"/>
      <c r="AA117" s="122"/>
      <c r="AB117" s="122"/>
      <c r="AC117" s="124"/>
      <c r="AD117" s="122"/>
      <c r="AE117" s="122"/>
      <c r="AF117" s="124"/>
      <c r="AG117" s="122"/>
      <c r="AH117" s="122"/>
      <c r="AI117" s="124"/>
      <c r="AJ117" s="122"/>
      <c r="AK117" s="122"/>
      <c r="AL117" s="124"/>
      <c r="AM117" s="122"/>
      <c r="AN117" s="122"/>
      <c r="AO117" s="124"/>
      <c r="AP117" s="122"/>
      <c r="AQ117" s="122"/>
      <c r="AR117" s="124"/>
      <c r="AS117" s="122"/>
      <c r="AT117" s="122"/>
      <c r="AU117" s="124"/>
      <c r="AV117" s="122"/>
      <c r="AW117" s="122"/>
      <c r="AX117" s="124"/>
      <c r="AY117" s="122"/>
      <c r="AZ117" s="122"/>
      <c r="BA117" s="124"/>
      <c r="BB117" s="122"/>
      <c r="BC117" s="122"/>
      <c r="BD117" s="124"/>
      <c r="BE117" s="122"/>
      <c r="BF117" s="122"/>
      <c r="BG117" s="124"/>
      <c r="BH117" s="122"/>
      <c r="BI117" s="122"/>
      <c r="BJ117" s="124"/>
      <c r="BK117" s="122"/>
      <c r="BL117" s="122"/>
      <c r="BM117" s="124"/>
      <c r="BN117" s="122"/>
      <c r="BO117" s="122"/>
      <c r="BP117" s="124"/>
      <c r="BQ117" s="122"/>
      <c r="BR117" s="122"/>
      <c r="BS117" s="124"/>
      <c r="BT117" s="122"/>
      <c r="BU117" s="122"/>
      <c r="BV117" s="124"/>
      <c r="BW117" s="122"/>
      <c r="BX117" s="122"/>
      <c r="BY117" s="124"/>
      <c r="BZ117" s="122"/>
      <c r="CA117" s="122"/>
      <c r="CB117" s="124"/>
      <c r="CC117" s="122"/>
      <c r="CD117" s="122"/>
      <c r="CE117" s="124"/>
      <c r="CF117" s="122"/>
      <c r="CG117" s="122"/>
      <c r="CH117" s="124"/>
      <c r="CI117" s="122"/>
      <c r="CJ117" s="122"/>
      <c r="CK117" s="124"/>
      <c r="CL117" s="122"/>
      <c r="CM117" s="122"/>
      <c r="CN117" s="124"/>
      <c r="CO117" s="122"/>
      <c r="CP117" s="122"/>
      <c r="ED117" s="119"/>
      <c r="EE117" s="119"/>
      <c r="EF117" s="119"/>
      <c r="EG117" s="119"/>
      <c r="EH117" s="119"/>
      <c r="EI117" s="119"/>
      <c r="EJ117" s="119"/>
      <c r="EK117" s="119"/>
      <c r="EL117" s="119"/>
      <c r="EM117" s="119"/>
      <c r="EN117" s="119"/>
      <c r="EO117" s="119"/>
    </row>
    <row r="118" spans="1:148" ht="13.5" customHeight="1" x14ac:dyDescent="0.2">
      <c r="B118" s="117"/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22"/>
      <c r="R118" s="122"/>
      <c r="S118" s="122"/>
      <c r="T118" s="124"/>
      <c r="U118" s="122"/>
      <c r="V118" s="122"/>
      <c r="W118" s="124"/>
      <c r="X118" s="122"/>
      <c r="Y118" s="122"/>
      <c r="Z118" s="124"/>
      <c r="AA118" s="122"/>
      <c r="AB118" s="122"/>
      <c r="AC118" s="124"/>
      <c r="AD118" s="122"/>
      <c r="AE118" s="122"/>
      <c r="AF118" s="124"/>
      <c r="AG118" s="122"/>
      <c r="AH118" s="122"/>
      <c r="AI118" s="124"/>
      <c r="AJ118" s="122"/>
      <c r="AK118" s="122"/>
      <c r="AL118" s="124"/>
      <c r="AM118" s="122"/>
      <c r="AN118" s="122"/>
      <c r="AO118" s="124"/>
      <c r="AP118" s="122"/>
      <c r="AQ118" s="122"/>
      <c r="AR118" s="124"/>
      <c r="AS118" s="122"/>
      <c r="AT118" s="122"/>
      <c r="AU118" s="124"/>
      <c r="AV118" s="122"/>
      <c r="AW118" s="122"/>
      <c r="AX118" s="124"/>
      <c r="AY118" s="122"/>
      <c r="AZ118" s="122"/>
      <c r="BA118" s="124"/>
      <c r="BB118" s="122"/>
      <c r="BC118" s="122"/>
      <c r="BD118" s="124"/>
      <c r="BE118" s="122"/>
      <c r="BF118" s="122"/>
      <c r="BG118" s="124"/>
      <c r="BH118" s="122"/>
      <c r="BI118" s="122"/>
      <c r="BJ118" s="124"/>
      <c r="BK118" s="122"/>
      <c r="BL118" s="122"/>
      <c r="BM118" s="124"/>
      <c r="BN118" s="122"/>
      <c r="BO118" s="122"/>
      <c r="BP118" s="124"/>
      <c r="BQ118" s="122"/>
      <c r="BR118" s="122"/>
      <c r="BS118" s="124"/>
      <c r="BT118" s="122"/>
      <c r="BU118" s="122"/>
      <c r="BV118" s="124"/>
      <c r="BW118" s="122"/>
      <c r="BX118" s="122"/>
      <c r="BY118" s="124"/>
      <c r="BZ118" s="122"/>
      <c r="CA118" s="122"/>
      <c r="CB118" s="124"/>
      <c r="CC118" s="122"/>
      <c r="CD118" s="122"/>
      <c r="CE118" s="124"/>
      <c r="CF118" s="122"/>
      <c r="CG118" s="122"/>
      <c r="CH118" s="124"/>
      <c r="CI118" s="122"/>
      <c r="CJ118" s="122"/>
      <c r="CK118" s="124"/>
      <c r="CL118" s="122"/>
      <c r="CM118" s="122"/>
      <c r="CN118" s="124"/>
      <c r="CO118" s="122"/>
      <c r="CP118" s="122"/>
      <c r="ED118" s="119"/>
      <c r="EE118" s="119"/>
      <c r="EF118" s="119"/>
      <c r="EG118" s="119"/>
      <c r="EH118" s="119"/>
      <c r="EI118" s="119"/>
      <c r="EJ118" s="119"/>
      <c r="EK118" s="119"/>
      <c r="EL118" s="119"/>
      <c r="EM118" s="119"/>
      <c r="EN118" s="119"/>
      <c r="EO118" s="119"/>
    </row>
    <row r="119" spans="1:148" ht="13.5" customHeight="1" x14ac:dyDescent="0.2">
      <c r="B119" s="117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22"/>
      <c r="R119" s="122"/>
      <c r="S119" s="122"/>
      <c r="T119" s="124"/>
      <c r="U119" s="122"/>
      <c r="V119" s="122"/>
      <c r="W119" s="124"/>
      <c r="X119" s="122"/>
      <c r="Y119" s="122"/>
      <c r="Z119" s="124"/>
      <c r="AA119" s="122"/>
      <c r="AB119" s="122"/>
      <c r="AC119" s="124"/>
      <c r="AD119" s="122"/>
      <c r="AE119" s="122"/>
      <c r="AF119" s="124"/>
      <c r="AG119" s="122"/>
      <c r="AH119" s="122"/>
      <c r="AI119" s="124"/>
      <c r="AJ119" s="122"/>
      <c r="AK119" s="122"/>
      <c r="AL119" s="124"/>
      <c r="AM119" s="122"/>
      <c r="AN119" s="122"/>
      <c r="AO119" s="124"/>
      <c r="AP119" s="122"/>
      <c r="AQ119" s="122"/>
      <c r="AR119" s="124"/>
      <c r="AS119" s="122"/>
      <c r="AT119" s="122"/>
      <c r="AU119" s="124"/>
      <c r="AV119" s="122"/>
      <c r="AW119" s="122"/>
      <c r="AX119" s="124"/>
      <c r="AY119" s="122"/>
      <c r="AZ119" s="122"/>
      <c r="BA119" s="124"/>
      <c r="BB119" s="122"/>
      <c r="BC119" s="122"/>
      <c r="BD119" s="124"/>
      <c r="BE119" s="122"/>
      <c r="BF119" s="122"/>
      <c r="BG119" s="124"/>
      <c r="BH119" s="122"/>
      <c r="BI119" s="122"/>
      <c r="BJ119" s="124"/>
      <c r="BK119" s="122"/>
      <c r="BL119" s="122"/>
      <c r="BM119" s="124"/>
      <c r="BN119" s="122"/>
      <c r="BO119" s="122"/>
      <c r="BP119" s="124"/>
      <c r="BQ119" s="122"/>
      <c r="BR119" s="122"/>
      <c r="BS119" s="124"/>
      <c r="BT119" s="122"/>
      <c r="BU119" s="122"/>
      <c r="BV119" s="124"/>
      <c r="BW119" s="122"/>
      <c r="BX119" s="122"/>
      <c r="BY119" s="124"/>
      <c r="BZ119" s="122"/>
      <c r="CA119" s="122"/>
      <c r="CB119" s="124"/>
      <c r="CC119" s="122"/>
      <c r="CD119" s="122"/>
      <c r="CE119" s="124"/>
      <c r="CF119" s="122"/>
      <c r="CG119" s="122"/>
      <c r="CH119" s="124"/>
      <c r="CI119" s="122"/>
      <c r="CJ119" s="122"/>
      <c r="CK119" s="124"/>
      <c r="CL119" s="122"/>
      <c r="CM119" s="122"/>
      <c r="CN119" s="124"/>
      <c r="CO119" s="122"/>
      <c r="CP119" s="122"/>
      <c r="ED119" s="119"/>
      <c r="EE119" s="119"/>
      <c r="EF119" s="119"/>
      <c r="EG119" s="119"/>
      <c r="EH119" s="119"/>
      <c r="EI119" s="119"/>
      <c r="EJ119" s="119"/>
      <c r="EK119" s="119"/>
      <c r="EL119" s="119"/>
      <c r="EM119" s="119"/>
      <c r="EN119" s="119"/>
      <c r="EO119" s="119"/>
    </row>
    <row r="120" spans="1:148" ht="13.5" customHeight="1" x14ac:dyDescent="0.2">
      <c r="B120" s="117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22"/>
      <c r="R120" s="122"/>
      <c r="S120" s="122"/>
      <c r="T120" s="124"/>
      <c r="U120" s="122"/>
      <c r="V120" s="122"/>
      <c r="W120" s="124"/>
      <c r="X120" s="122"/>
      <c r="Y120" s="122"/>
      <c r="Z120" s="124"/>
      <c r="AA120" s="122"/>
      <c r="AB120" s="122"/>
      <c r="AC120" s="124"/>
      <c r="AD120" s="122"/>
      <c r="AE120" s="122"/>
      <c r="AF120" s="124"/>
      <c r="AG120" s="122"/>
      <c r="AH120" s="122"/>
      <c r="AI120" s="124"/>
      <c r="AJ120" s="122"/>
      <c r="AK120" s="122"/>
      <c r="AL120" s="124"/>
      <c r="AM120" s="122"/>
      <c r="AN120" s="122"/>
      <c r="AO120" s="124"/>
      <c r="AP120" s="122"/>
      <c r="AQ120" s="122"/>
      <c r="AR120" s="124"/>
      <c r="AS120" s="122"/>
      <c r="AT120" s="122"/>
      <c r="AU120" s="124"/>
      <c r="AV120" s="122"/>
      <c r="AW120" s="122"/>
      <c r="AX120" s="124"/>
      <c r="AY120" s="122"/>
      <c r="AZ120" s="122"/>
      <c r="BA120" s="124"/>
      <c r="BB120" s="122"/>
      <c r="BC120" s="122"/>
      <c r="BD120" s="124"/>
      <c r="BE120" s="122"/>
      <c r="BF120" s="122"/>
      <c r="BG120" s="124"/>
      <c r="BH120" s="122"/>
      <c r="BI120" s="122"/>
      <c r="BJ120" s="124"/>
      <c r="BK120" s="122"/>
      <c r="BL120" s="122"/>
      <c r="BM120" s="124"/>
      <c r="BN120" s="122"/>
      <c r="BO120" s="122"/>
      <c r="BP120" s="124"/>
      <c r="BQ120" s="122"/>
      <c r="BR120" s="122"/>
      <c r="BS120" s="124"/>
      <c r="BT120" s="122"/>
      <c r="BU120" s="122"/>
      <c r="BV120" s="124"/>
      <c r="BW120" s="122"/>
      <c r="BX120" s="122"/>
      <c r="BY120" s="124"/>
      <c r="BZ120" s="122"/>
      <c r="CA120" s="122"/>
      <c r="CB120" s="124"/>
      <c r="CC120" s="122"/>
      <c r="CD120" s="122"/>
      <c r="CE120" s="124"/>
      <c r="CF120" s="122"/>
      <c r="CG120" s="122"/>
      <c r="CH120" s="124"/>
      <c r="CI120" s="122"/>
      <c r="CJ120" s="122"/>
      <c r="CK120" s="124"/>
      <c r="CL120" s="122"/>
      <c r="CM120" s="122"/>
      <c r="CN120" s="124"/>
      <c r="CO120" s="122"/>
      <c r="CP120" s="122"/>
      <c r="ED120" s="119"/>
      <c r="EE120" s="119"/>
      <c r="EF120" s="119"/>
      <c r="EG120" s="119"/>
      <c r="EH120" s="119"/>
      <c r="EI120" s="119"/>
      <c r="EJ120" s="119"/>
      <c r="EK120" s="119"/>
      <c r="EL120" s="119"/>
      <c r="EM120" s="119"/>
      <c r="EN120" s="119"/>
      <c r="EO120" s="119"/>
    </row>
    <row r="121" spans="1:148" ht="13.5" customHeight="1" x14ac:dyDescent="0.2">
      <c r="B121" s="117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22"/>
      <c r="R121" s="122"/>
      <c r="S121" s="122"/>
      <c r="T121" s="124"/>
      <c r="U121" s="122"/>
      <c r="V121" s="122"/>
      <c r="W121" s="124"/>
      <c r="X121" s="122"/>
      <c r="Y121" s="122"/>
      <c r="Z121" s="124"/>
      <c r="AA121" s="122"/>
      <c r="AB121" s="122"/>
      <c r="AC121" s="124"/>
      <c r="AD121" s="122"/>
      <c r="AE121" s="122"/>
      <c r="AF121" s="124"/>
      <c r="AG121" s="122"/>
      <c r="AH121" s="122"/>
      <c r="AI121" s="124"/>
      <c r="AJ121" s="122"/>
      <c r="AK121" s="122"/>
      <c r="AL121" s="124"/>
      <c r="AM121" s="122"/>
      <c r="AN121" s="122"/>
      <c r="AO121" s="124"/>
      <c r="AP121" s="122"/>
      <c r="AQ121" s="122"/>
      <c r="AR121" s="124"/>
      <c r="AS121" s="122"/>
      <c r="AT121" s="122"/>
      <c r="AU121" s="124"/>
      <c r="AV121" s="122"/>
      <c r="AW121" s="122"/>
      <c r="AX121" s="124"/>
      <c r="AY121" s="122"/>
      <c r="AZ121" s="122"/>
      <c r="BA121" s="124"/>
      <c r="BB121" s="122"/>
      <c r="BC121" s="122"/>
      <c r="BD121" s="124"/>
      <c r="BE121" s="122"/>
      <c r="BF121" s="122"/>
      <c r="BG121" s="124"/>
      <c r="BH121" s="122"/>
      <c r="BI121" s="122"/>
      <c r="BJ121" s="124"/>
      <c r="BK121" s="122"/>
      <c r="BL121" s="122"/>
      <c r="BM121" s="124"/>
      <c r="BN121" s="122"/>
      <c r="BO121" s="122"/>
      <c r="BP121" s="124"/>
      <c r="BQ121" s="122"/>
      <c r="BR121" s="122"/>
      <c r="BS121" s="124"/>
      <c r="BT121" s="122"/>
      <c r="BU121" s="122"/>
      <c r="BV121" s="124"/>
      <c r="BW121" s="122"/>
      <c r="BX121" s="122"/>
      <c r="BY121" s="124"/>
      <c r="BZ121" s="122"/>
      <c r="CA121" s="122"/>
      <c r="CB121" s="124"/>
      <c r="CC121" s="122"/>
      <c r="CD121" s="122"/>
      <c r="CE121" s="124"/>
      <c r="CF121" s="122"/>
      <c r="CG121" s="122"/>
      <c r="CH121" s="124"/>
      <c r="CI121" s="122"/>
      <c r="CJ121" s="122"/>
      <c r="CK121" s="124"/>
      <c r="CL121" s="122"/>
      <c r="CM121" s="122"/>
      <c r="CN121" s="124"/>
      <c r="CO121" s="122"/>
      <c r="CP121" s="122"/>
      <c r="ED121" s="119"/>
      <c r="EE121" s="119"/>
      <c r="EF121" s="119"/>
      <c r="EG121" s="119"/>
      <c r="EH121" s="119"/>
      <c r="EI121" s="119"/>
      <c r="EJ121" s="119"/>
      <c r="EK121" s="119"/>
      <c r="EL121" s="119"/>
      <c r="EM121" s="119"/>
      <c r="EN121" s="119"/>
      <c r="EO121" s="119"/>
    </row>
    <row r="122" spans="1:148" ht="13.5" customHeight="1" x14ac:dyDescent="0.2">
      <c r="B122" s="117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/>
      <c r="P122" s="117"/>
      <c r="Q122" s="122"/>
      <c r="R122" s="122"/>
      <c r="S122" s="122"/>
      <c r="T122" s="124"/>
      <c r="U122" s="122"/>
      <c r="V122" s="122"/>
      <c r="W122" s="124"/>
      <c r="X122" s="122"/>
      <c r="Y122" s="122"/>
      <c r="Z122" s="124"/>
      <c r="AA122" s="122"/>
      <c r="AB122" s="122"/>
      <c r="AC122" s="124"/>
      <c r="AD122" s="122"/>
      <c r="AE122" s="122"/>
      <c r="AF122" s="124"/>
      <c r="AG122" s="122"/>
      <c r="AH122" s="122"/>
      <c r="AI122" s="124"/>
      <c r="AJ122" s="122"/>
      <c r="AK122" s="122"/>
      <c r="AL122" s="124"/>
      <c r="AM122" s="122"/>
      <c r="AN122" s="122"/>
      <c r="AO122" s="124"/>
      <c r="AP122" s="122"/>
      <c r="AQ122" s="122"/>
      <c r="AR122" s="124"/>
      <c r="AS122" s="122"/>
      <c r="AT122" s="122"/>
      <c r="AU122" s="124"/>
      <c r="AV122" s="122"/>
      <c r="AW122" s="122"/>
      <c r="AX122" s="124"/>
      <c r="AY122" s="122"/>
      <c r="AZ122" s="122"/>
      <c r="BA122" s="124"/>
      <c r="BB122" s="122"/>
      <c r="BC122" s="122"/>
      <c r="BD122" s="124"/>
      <c r="BE122" s="122"/>
      <c r="BF122" s="122"/>
      <c r="BG122" s="124"/>
      <c r="BH122" s="122"/>
      <c r="BI122" s="122"/>
      <c r="BJ122" s="124"/>
      <c r="BK122" s="122"/>
      <c r="BL122" s="122"/>
      <c r="BM122" s="124"/>
      <c r="BN122" s="122"/>
      <c r="BO122" s="122"/>
      <c r="BP122" s="124"/>
      <c r="BQ122" s="122"/>
      <c r="BR122" s="122"/>
      <c r="BS122" s="124"/>
      <c r="BT122" s="122"/>
      <c r="BU122" s="122"/>
      <c r="BV122" s="124"/>
      <c r="BW122" s="122"/>
      <c r="BX122" s="122"/>
      <c r="BY122" s="124"/>
      <c r="BZ122" s="122"/>
      <c r="CA122" s="122"/>
      <c r="CB122" s="124"/>
      <c r="CC122" s="122"/>
      <c r="CD122" s="122"/>
      <c r="CE122" s="124"/>
      <c r="CF122" s="122"/>
      <c r="CG122" s="122"/>
      <c r="CH122" s="124"/>
      <c r="CI122" s="122"/>
      <c r="CJ122" s="122"/>
      <c r="CK122" s="124"/>
      <c r="CL122" s="122"/>
      <c r="CM122" s="122"/>
      <c r="CN122" s="124"/>
      <c r="CO122" s="122"/>
      <c r="CP122" s="122"/>
      <c r="ED122" s="119"/>
      <c r="EE122" s="119"/>
      <c r="EF122" s="119"/>
      <c r="EG122" s="119"/>
      <c r="EH122" s="119"/>
      <c r="EI122" s="119"/>
      <c r="EJ122" s="119"/>
      <c r="EK122" s="119"/>
      <c r="EL122" s="119"/>
      <c r="EM122" s="119"/>
      <c r="EN122" s="119"/>
      <c r="EO122" s="119"/>
    </row>
    <row r="123" spans="1:148" ht="13.5" customHeight="1" x14ac:dyDescent="0.2">
      <c r="A123" s="120"/>
      <c r="B123" s="266"/>
      <c r="C123" s="266"/>
      <c r="D123" s="266"/>
      <c r="E123" s="266"/>
      <c r="F123" s="266"/>
      <c r="G123" s="124"/>
      <c r="H123" s="124"/>
      <c r="I123" s="124"/>
      <c r="J123" s="124"/>
      <c r="K123" s="124"/>
      <c r="L123" s="121"/>
      <c r="T123" s="119"/>
      <c r="W123" s="119"/>
      <c r="Z123" s="119"/>
      <c r="AC123" s="119"/>
      <c r="AF123" s="119"/>
      <c r="AI123" s="119"/>
      <c r="AL123" s="119"/>
      <c r="AO123" s="119"/>
      <c r="AR123" s="119"/>
      <c r="AU123" s="119"/>
      <c r="AX123" s="119"/>
      <c r="BA123" s="119"/>
      <c r="BD123" s="119"/>
      <c r="BG123" s="119"/>
      <c r="BJ123" s="119"/>
      <c r="BM123" s="119"/>
      <c r="BP123" s="119"/>
      <c r="BS123" s="119"/>
      <c r="BV123" s="119"/>
      <c r="BY123" s="119"/>
      <c r="CB123" s="119"/>
      <c r="CE123" s="119"/>
      <c r="CH123" s="119"/>
      <c r="CK123" s="119"/>
      <c r="CN123" s="119"/>
      <c r="CQ123" s="223"/>
      <c r="CS123" s="223"/>
      <c r="ED123" s="119"/>
      <c r="EE123" s="119"/>
      <c r="EF123" s="119"/>
      <c r="EG123" s="119"/>
      <c r="EH123" s="119"/>
      <c r="EI123" s="119"/>
      <c r="EJ123" s="119"/>
      <c r="EK123" s="119"/>
      <c r="EL123" s="119"/>
      <c r="EM123" s="119"/>
      <c r="EN123" s="119"/>
    </row>
    <row r="124" spans="1:148" ht="13.5" customHeight="1" x14ac:dyDescent="0.2">
      <c r="A124" s="120"/>
      <c r="B124" s="120"/>
      <c r="C124" s="120"/>
      <c r="D124" s="120"/>
      <c r="E124" s="120"/>
      <c r="F124" s="120"/>
      <c r="T124" s="119"/>
      <c r="W124" s="119"/>
      <c r="Z124" s="119"/>
      <c r="AC124" s="119"/>
      <c r="AF124" s="119"/>
      <c r="AI124" s="119"/>
      <c r="AL124" s="119"/>
      <c r="AO124" s="119"/>
      <c r="AR124" s="119"/>
      <c r="AU124" s="119"/>
      <c r="AX124" s="119"/>
      <c r="BA124" s="119"/>
      <c r="BD124" s="119"/>
      <c r="BG124" s="119"/>
      <c r="BJ124" s="119"/>
      <c r="BM124" s="119"/>
      <c r="BP124" s="119"/>
      <c r="BS124" s="119"/>
      <c r="BV124" s="119"/>
      <c r="BY124" s="119"/>
      <c r="CB124" s="119"/>
      <c r="CE124" s="119"/>
      <c r="CH124" s="119"/>
      <c r="CK124" s="119"/>
      <c r="CN124" s="119"/>
      <c r="ED124" s="119"/>
      <c r="EE124" s="119"/>
      <c r="EF124" s="119"/>
      <c r="EG124" s="119"/>
      <c r="EH124" s="119"/>
      <c r="EI124" s="119"/>
      <c r="EJ124" s="119"/>
      <c r="EK124" s="119"/>
      <c r="EL124" s="119"/>
      <c r="EM124" s="119"/>
      <c r="EN124" s="119"/>
    </row>
    <row r="125" spans="1:148" ht="13.5" customHeight="1" x14ac:dyDescent="0.2">
      <c r="A125" s="120"/>
      <c r="B125" s="120"/>
      <c r="C125" s="120"/>
      <c r="D125" s="120"/>
      <c r="E125" s="120"/>
      <c r="F125" s="120"/>
      <c r="T125" s="119"/>
      <c r="W125" s="119"/>
      <c r="Z125" s="119"/>
      <c r="AC125" s="119"/>
      <c r="AF125" s="119"/>
      <c r="AI125" s="119"/>
      <c r="AL125" s="119"/>
      <c r="AO125" s="119"/>
      <c r="AR125" s="119"/>
      <c r="AU125" s="119"/>
      <c r="AX125" s="119"/>
      <c r="BA125" s="119"/>
      <c r="BD125" s="119"/>
      <c r="BG125" s="119"/>
      <c r="BJ125" s="119"/>
      <c r="BM125" s="119"/>
      <c r="BP125" s="119"/>
      <c r="BS125" s="119"/>
      <c r="BV125" s="119"/>
      <c r="BY125" s="119"/>
      <c r="CB125" s="119"/>
      <c r="CE125" s="119"/>
      <c r="CH125" s="119"/>
      <c r="CK125" s="119"/>
      <c r="CN125" s="119"/>
      <c r="ED125" s="119"/>
      <c r="EE125" s="119"/>
      <c r="EF125" s="119"/>
      <c r="EG125" s="119"/>
      <c r="EH125" s="119"/>
      <c r="EI125" s="119"/>
      <c r="EJ125" s="119"/>
      <c r="EK125" s="119"/>
      <c r="EL125" s="119"/>
      <c r="EM125" s="119"/>
      <c r="EN125" s="119"/>
      <c r="EO125" s="119"/>
      <c r="EP125" s="119"/>
      <c r="EQ125" s="119"/>
      <c r="ER125" s="119"/>
    </row>
    <row r="126" spans="1:148" ht="13.5" customHeight="1" x14ac:dyDescent="0.2">
      <c r="A126" s="120"/>
      <c r="B126" s="120"/>
      <c r="C126" s="120"/>
      <c r="D126" s="120"/>
      <c r="E126" s="120"/>
      <c r="F126" s="120"/>
      <c r="T126" s="119"/>
      <c r="W126" s="119"/>
      <c r="Z126" s="119"/>
      <c r="AC126" s="119"/>
      <c r="AF126" s="119"/>
      <c r="AI126" s="119"/>
      <c r="AL126" s="119"/>
      <c r="AO126" s="119"/>
      <c r="AR126" s="119"/>
      <c r="AU126" s="119"/>
      <c r="AX126" s="119"/>
      <c r="BA126" s="119"/>
      <c r="BD126" s="119"/>
      <c r="BG126" s="119"/>
      <c r="BJ126" s="119"/>
      <c r="BM126" s="119"/>
      <c r="BP126" s="119"/>
      <c r="BS126" s="119"/>
      <c r="BV126" s="119"/>
      <c r="BY126" s="119"/>
      <c r="CB126" s="119"/>
      <c r="CE126" s="119"/>
      <c r="CH126" s="119"/>
      <c r="CK126" s="119"/>
      <c r="CN126" s="119"/>
      <c r="ED126" s="119"/>
      <c r="EE126" s="119"/>
      <c r="EF126" s="119"/>
      <c r="EG126" s="119"/>
      <c r="EH126" s="119"/>
      <c r="EI126" s="119"/>
      <c r="EJ126" s="119"/>
      <c r="EK126" s="119"/>
      <c r="EL126" s="119"/>
      <c r="EM126" s="119"/>
      <c r="EN126" s="119"/>
      <c r="EO126" s="119"/>
      <c r="EP126" s="119"/>
      <c r="EQ126" s="119"/>
      <c r="ER126" s="119"/>
    </row>
    <row r="127" spans="1:148" ht="13.5" customHeight="1" x14ac:dyDescent="0.2">
      <c r="A127" s="120"/>
      <c r="B127" s="239"/>
      <c r="C127" s="239"/>
      <c r="D127" s="239"/>
      <c r="E127" s="239"/>
      <c r="F127" s="239"/>
      <c r="G127" s="250"/>
      <c r="H127" s="250"/>
      <c r="I127" s="250"/>
      <c r="J127" s="250"/>
      <c r="K127" s="250"/>
      <c r="L127" s="250"/>
      <c r="M127" s="250"/>
      <c r="N127" s="250"/>
      <c r="O127" s="250"/>
      <c r="P127" s="250"/>
      <c r="Q127" s="250"/>
      <c r="R127" s="250"/>
      <c r="S127" s="250"/>
      <c r="T127" s="250"/>
      <c r="U127" s="250"/>
      <c r="V127" s="250"/>
      <c r="W127" s="250"/>
      <c r="X127" s="250"/>
      <c r="Y127" s="250"/>
      <c r="Z127" s="250"/>
      <c r="AA127" s="250"/>
      <c r="AB127" s="250"/>
      <c r="AC127" s="250"/>
      <c r="AD127" s="250"/>
      <c r="AE127" s="250"/>
      <c r="AF127" s="250"/>
      <c r="AG127" s="250"/>
      <c r="AH127" s="250"/>
      <c r="AI127" s="250"/>
      <c r="AJ127" s="250"/>
      <c r="AK127" s="250"/>
      <c r="AL127" s="250"/>
      <c r="AM127" s="250"/>
      <c r="AN127" s="250"/>
      <c r="AO127" s="250"/>
      <c r="AP127" s="250"/>
      <c r="AQ127" s="250"/>
      <c r="AR127" s="250"/>
      <c r="AS127" s="250"/>
      <c r="AT127" s="250"/>
      <c r="AU127" s="250"/>
      <c r="AV127" s="250"/>
      <c r="AW127" s="250"/>
      <c r="AX127" s="250"/>
      <c r="AY127" s="250"/>
      <c r="AZ127" s="250"/>
      <c r="BA127" s="250"/>
      <c r="BB127" s="250"/>
      <c r="BC127" s="250"/>
      <c r="BD127" s="250"/>
      <c r="BE127" s="250"/>
      <c r="BF127" s="250"/>
      <c r="BG127" s="250"/>
      <c r="BH127" s="250"/>
      <c r="BI127" s="250"/>
      <c r="BJ127" s="250"/>
      <c r="BK127" s="250"/>
      <c r="BL127" s="250"/>
      <c r="BM127" s="250"/>
      <c r="BN127" s="250"/>
      <c r="BO127" s="250"/>
      <c r="BP127" s="250"/>
      <c r="BQ127" s="250"/>
      <c r="BR127" s="250"/>
      <c r="BS127" s="250"/>
      <c r="BT127" s="250"/>
      <c r="BU127" s="250"/>
      <c r="BV127" s="250"/>
      <c r="BW127" s="250"/>
      <c r="BX127" s="250"/>
      <c r="BY127" s="250"/>
      <c r="BZ127" s="250"/>
      <c r="CA127" s="250"/>
      <c r="CB127" s="250"/>
      <c r="CC127" s="250"/>
      <c r="CD127" s="250"/>
      <c r="CE127" s="250"/>
      <c r="CF127" s="250"/>
      <c r="CG127" s="250"/>
      <c r="CH127" s="250"/>
      <c r="CI127" s="250"/>
      <c r="CJ127" s="250"/>
      <c r="CK127" s="250"/>
      <c r="CL127" s="250"/>
      <c r="CM127" s="250"/>
      <c r="CN127" s="250"/>
      <c r="CO127" s="250"/>
      <c r="CP127" s="250"/>
      <c r="CQ127" s="250"/>
      <c r="CR127" s="250"/>
      <c r="CS127" s="250"/>
      <c r="CT127" s="250"/>
      <c r="CU127" s="250"/>
      <c r="CV127" s="250"/>
      <c r="CW127" s="250"/>
      <c r="CX127" s="250"/>
      <c r="CY127" s="250"/>
      <c r="CZ127" s="250"/>
      <c r="DA127" s="250"/>
      <c r="DB127" s="250"/>
      <c r="ED127" s="119"/>
      <c r="EE127" s="119"/>
      <c r="EF127" s="119"/>
      <c r="EG127" s="119"/>
      <c r="EH127" s="119"/>
      <c r="EI127" s="119"/>
      <c r="EJ127" s="119"/>
      <c r="EK127" s="119"/>
      <c r="EL127" s="119"/>
      <c r="EM127" s="119"/>
      <c r="EN127" s="119"/>
      <c r="EO127" s="119"/>
      <c r="EP127" s="119"/>
      <c r="EQ127" s="119"/>
      <c r="ER127" s="119"/>
    </row>
    <row r="128" spans="1:148" ht="13.5" customHeight="1" x14ac:dyDescent="0.2">
      <c r="A128" s="120"/>
      <c r="B128" s="239"/>
      <c r="C128" s="239"/>
      <c r="D128" s="239"/>
      <c r="E128" s="239"/>
      <c r="F128" s="239"/>
      <c r="G128" s="250"/>
      <c r="H128" s="250"/>
      <c r="I128" s="250"/>
      <c r="J128" s="250"/>
      <c r="K128" s="250"/>
      <c r="L128" s="250"/>
      <c r="M128" s="250"/>
      <c r="N128" s="250"/>
      <c r="O128" s="250"/>
      <c r="P128" s="250"/>
      <c r="Q128" s="250"/>
      <c r="R128" s="250"/>
      <c r="S128" s="250"/>
      <c r="T128" s="250"/>
      <c r="U128" s="250"/>
      <c r="V128" s="250"/>
      <c r="W128" s="250"/>
      <c r="X128" s="250"/>
      <c r="Y128" s="250"/>
      <c r="Z128" s="250"/>
      <c r="AA128" s="250"/>
      <c r="AB128" s="250"/>
      <c r="AC128" s="250"/>
      <c r="AD128" s="250"/>
      <c r="AE128" s="250"/>
      <c r="AF128" s="250"/>
      <c r="AG128" s="250"/>
      <c r="AH128" s="250"/>
      <c r="AI128" s="250"/>
      <c r="AJ128" s="250"/>
      <c r="AK128" s="250"/>
      <c r="AL128" s="250"/>
      <c r="AM128" s="250"/>
      <c r="AN128" s="250"/>
      <c r="AO128" s="250"/>
      <c r="AP128" s="250"/>
      <c r="AQ128" s="250"/>
      <c r="AR128" s="250"/>
      <c r="AS128" s="250"/>
      <c r="AT128" s="250"/>
      <c r="AU128" s="250"/>
      <c r="AV128" s="250"/>
      <c r="AW128" s="250"/>
      <c r="AX128" s="250"/>
      <c r="AY128" s="250"/>
      <c r="AZ128" s="250"/>
      <c r="BA128" s="250"/>
      <c r="BB128" s="250"/>
      <c r="BC128" s="250"/>
      <c r="BD128" s="250"/>
      <c r="BE128" s="250"/>
      <c r="BF128" s="250"/>
      <c r="BG128" s="250"/>
      <c r="BH128" s="250"/>
      <c r="BI128" s="250"/>
      <c r="BJ128" s="250"/>
      <c r="BK128" s="250"/>
      <c r="BL128" s="250"/>
      <c r="BM128" s="250"/>
      <c r="BN128" s="250"/>
      <c r="BO128" s="250"/>
      <c r="BP128" s="250"/>
      <c r="BQ128" s="250"/>
      <c r="BR128" s="250"/>
      <c r="BS128" s="250"/>
      <c r="BT128" s="250"/>
      <c r="BU128" s="250"/>
      <c r="BV128" s="250"/>
      <c r="BW128" s="250"/>
      <c r="BX128" s="250"/>
      <c r="BY128" s="250"/>
      <c r="BZ128" s="250"/>
      <c r="CA128" s="250"/>
      <c r="CB128" s="250"/>
      <c r="CC128" s="250"/>
      <c r="CD128" s="250"/>
      <c r="CE128" s="250"/>
      <c r="CF128" s="250"/>
      <c r="CG128" s="250"/>
      <c r="CH128" s="250"/>
      <c r="CI128" s="250"/>
      <c r="CJ128" s="250"/>
      <c r="CK128" s="250"/>
      <c r="CL128" s="250"/>
      <c r="CM128" s="250"/>
      <c r="CN128" s="250"/>
      <c r="CO128" s="250"/>
      <c r="CP128" s="250"/>
      <c r="CQ128" s="250"/>
      <c r="CR128" s="250"/>
      <c r="CS128" s="250"/>
      <c r="CT128" s="250"/>
      <c r="CU128" s="250"/>
      <c r="CV128" s="250"/>
      <c r="CW128" s="250"/>
      <c r="CX128" s="250"/>
      <c r="CY128" s="250"/>
      <c r="CZ128" s="250"/>
      <c r="DA128" s="250"/>
      <c r="DB128" s="250"/>
      <c r="ED128" s="119"/>
      <c r="EE128" s="119"/>
      <c r="EF128" s="119"/>
      <c r="EG128" s="119"/>
      <c r="EH128" s="119"/>
      <c r="EI128" s="119"/>
      <c r="EJ128" s="119"/>
      <c r="EK128" s="119"/>
      <c r="EL128" s="119"/>
      <c r="EM128" s="119"/>
      <c r="EN128" s="119"/>
      <c r="EO128" s="119"/>
      <c r="EP128" s="119"/>
      <c r="EQ128" s="119"/>
      <c r="ER128" s="119"/>
    </row>
    <row r="129" spans="1:148" ht="13.5" customHeight="1" x14ac:dyDescent="0.2">
      <c r="A129" s="120"/>
      <c r="B129" s="239"/>
      <c r="C129" s="239"/>
      <c r="D129" s="239"/>
      <c r="E129" s="239"/>
      <c r="F129" s="239"/>
      <c r="G129" s="250"/>
      <c r="H129" s="250"/>
      <c r="I129" s="250"/>
      <c r="J129" s="250"/>
      <c r="K129" s="250"/>
      <c r="L129" s="250"/>
      <c r="M129" s="250"/>
      <c r="N129" s="250"/>
      <c r="O129" s="250"/>
      <c r="P129" s="250"/>
      <c r="Q129" s="250"/>
      <c r="R129" s="250"/>
      <c r="S129" s="250"/>
      <c r="T129" s="250"/>
      <c r="U129" s="250"/>
      <c r="V129" s="250"/>
      <c r="W129" s="250"/>
      <c r="X129" s="250"/>
      <c r="Y129" s="250"/>
      <c r="Z129" s="250"/>
      <c r="AA129" s="250"/>
      <c r="AB129" s="250"/>
      <c r="AC129" s="250"/>
      <c r="AD129" s="250"/>
      <c r="AE129" s="250"/>
      <c r="AF129" s="250"/>
      <c r="AG129" s="250"/>
      <c r="AH129" s="250"/>
      <c r="AI129" s="250"/>
      <c r="AJ129" s="250"/>
      <c r="AK129" s="250"/>
      <c r="AL129" s="250"/>
      <c r="AM129" s="250"/>
      <c r="AN129" s="250"/>
      <c r="AO129" s="250"/>
      <c r="AP129" s="250"/>
      <c r="AQ129" s="250"/>
      <c r="AR129" s="250"/>
      <c r="AS129" s="250"/>
      <c r="AT129" s="250"/>
      <c r="AU129" s="250"/>
      <c r="AV129" s="250"/>
      <c r="AW129" s="250"/>
      <c r="AX129" s="250"/>
      <c r="AY129" s="250"/>
      <c r="AZ129" s="250"/>
      <c r="BA129" s="250"/>
      <c r="BB129" s="250"/>
      <c r="BC129" s="250"/>
      <c r="BD129" s="250"/>
      <c r="BE129" s="250"/>
      <c r="BF129" s="250"/>
      <c r="BG129" s="250"/>
      <c r="BH129" s="250"/>
      <c r="BI129" s="250"/>
      <c r="BJ129" s="250"/>
      <c r="BK129" s="250"/>
      <c r="BL129" s="250"/>
      <c r="BM129" s="250"/>
      <c r="BN129" s="250"/>
      <c r="BO129" s="250"/>
      <c r="BP129" s="250"/>
      <c r="BQ129" s="250"/>
      <c r="BR129" s="250"/>
      <c r="BS129" s="250"/>
      <c r="BT129" s="250"/>
      <c r="BU129" s="250"/>
      <c r="BV129" s="250"/>
      <c r="BW129" s="250"/>
      <c r="BX129" s="250"/>
      <c r="BY129" s="250"/>
      <c r="BZ129" s="250"/>
      <c r="CA129" s="250"/>
      <c r="CB129" s="250"/>
      <c r="CC129" s="250"/>
      <c r="CD129" s="250"/>
      <c r="CE129" s="250"/>
      <c r="CF129" s="250"/>
      <c r="CG129" s="250"/>
      <c r="CH129" s="250"/>
      <c r="CI129" s="250"/>
      <c r="CJ129" s="250"/>
      <c r="CK129" s="250"/>
      <c r="CL129" s="250"/>
      <c r="CM129" s="250"/>
      <c r="CN129" s="250"/>
      <c r="CO129" s="250"/>
      <c r="CP129" s="250"/>
      <c r="CQ129" s="250"/>
      <c r="CR129" s="250"/>
      <c r="CS129" s="250"/>
      <c r="CT129" s="250"/>
      <c r="CU129" s="250"/>
      <c r="CV129" s="250"/>
      <c r="CW129" s="250"/>
      <c r="CX129" s="250"/>
      <c r="CY129" s="250"/>
      <c r="CZ129" s="250"/>
      <c r="DA129" s="250"/>
      <c r="DB129" s="250"/>
      <c r="ED129" s="119"/>
      <c r="EE129" s="119"/>
      <c r="EF129" s="119"/>
      <c r="EG129" s="119"/>
      <c r="EH129" s="119"/>
      <c r="EI129" s="119"/>
      <c r="EJ129" s="119"/>
      <c r="EK129" s="119"/>
      <c r="EL129" s="119"/>
      <c r="EM129" s="119"/>
      <c r="EN129" s="119"/>
      <c r="EO129" s="119"/>
      <c r="EP129" s="119"/>
      <c r="EQ129" s="119"/>
      <c r="ER129" s="119"/>
    </row>
    <row r="130" spans="1:148" ht="13.5" customHeight="1" x14ac:dyDescent="0.2">
      <c r="A130" s="120"/>
      <c r="B130" s="239"/>
      <c r="C130" s="239"/>
      <c r="D130" s="239"/>
      <c r="E130" s="239"/>
      <c r="F130" s="239"/>
      <c r="G130" s="250"/>
      <c r="H130" s="250"/>
      <c r="I130" s="250"/>
      <c r="J130" s="250"/>
      <c r="K130" s="250"/>
      <c r="L130" s="250"/>
      <c r="M130" s="250"/>
      <c r="N130" s="250"/>
      <c r="O130" s="250"/>
      <c r="P130" s="250"/>
      <c r="Q130" s="250"/>
      <c r="R130" s="250"/>
      <c r="S130" s="250"/>
      <c r="T130" s="250"/>
      <c r="U130" s="250"/>
      <c r="V130" s="250"/>
      <c r="W130" s="250"/>
      <c r="X130" s="250"/>
      <c r="Y130" s="250"/>
      <c r="Z130" s="250"/>
      <c r="AA130" s="250"/>
      <c r="AB130" s="250"/>
      <c r="AC130" s="250"/>
      <c r="AD130" s="250"/>
      <c r="AE130" s="250"/>
      <c r="AF130" s="250"/>
      <c r="AG130" s="250"/>
      <c r="AH130" s="250"/>
      <c r="AI130" s="250"/>
      <c r="AJ130" s="250"/>
      <c r="AK130" s="250"/>
      <c r="AL130" s="250"/>
      <c r="AM130" s="250"/>
      <c r="AN130" s="250"/>
      <c r="AO130" s="250"/>
      <c r="AP130" s="250"/>
      <c r="AQ130" s="250"/>
      <c r="AR130" s="250"/>
      <c r="AS130" s="250"/>
      <c r="AT130" s="250"/>
      <c r="AU130" s="250"/>
      <c r="AV130" s="250"/>
      <c r="AW130" s="250"/>
      <c r="AX130" s="250"/>
      <c r="AY130" s="250"/>
      <c r="AZ130" s="250"/>
      <c r="BA130" s="250"/>
      <c r="BB130" s="250"/>
      <c r="BC130" s="250"/>
      <c r="BD130" s="250"/>
      <c r="BE130" s="250"/>
      <c r="BF130" s="250"/>
      <c r="BG130" s="250"/>
      <c r="BH130" s="250"/>
      <c r="BI130" s="250"/>
      <c r="BJ130" s="250"/>
      <c r="BK130" s="250"/>
      <c r="BL130" s="250"/>
      <c r="BM130" s="250"/>
      <c r="BN130" s="250"/>
      <c r="BO130" s="250"/>
      <c r="BP130" s="250"/>
      <c r="BQ130" s="250"/>
      <c r="BR130" s="250"/>
      <c r="BS130" s="250"/>
      <c r="BT130" s="250"/>
      <c r="BU130" s="250"/>
      <c r="BV130" s="250"/>
      <c r="BW130" s="250"/>
      <c r="BX130" s="250"/>
      <c r="BY130" s="250"/>
      <c r="BZ130" s="250"/>
      <c r="CA130" s="250"/>
      <c r="CB130" s="250"/>
      <c r="CC130" s="250"/>
      <c r="CD130" s="250"/>
      <c r="CE130" s="250"/>
      <c r="CF130" s="250"/>
      <c r="CG130" s="250"/>
      <c r="CH130" s="250"/>
      <c r="CI130" s="250"/>
      <c r="CJ130" s="250"/>
      <c r="CK130" s="250"/>
      <c r="CL130" s="250"/>
      <c r="CM130" s="250"/>
      <c r="CN130" s="250"/>
      <c r="CO130" s="250"/>
      <c r="CP130" s="250"/>
      <c r="CQ130" s="250"/>
      <c r="CR130" s="250"/>
      <c r="CS130" s="250"/>
      <c r="CT130" s="250"/>
      <c r="CU130" s="250"/>
      <c r="CV130" s="250"/>
      <c r="CW130" s="250"/>
      <c r="CX130" s="250"/>
      <c r="CY130" s="250"/>
      <c r="CZ130" s="250"/>
      <c r="DA130" s="250"/>
      <c r="DB130" s="250"/>
      <c r="ED130" s="119"/>
      <c r="EE130" s="119"/>
      <c r="EF130" s="119"/>
      <c r="EG130" s="119"/>
      <c r="EH130" s="119"/>
      <c r="EI130" s="119"/>
      <c r="EJ130" s="119"/>
      <c r="EK130" s="119"/>
      <c r="EL130" s="119"/>
      <c r="EM130" s="119"/>
      <c r="EN130" s="119"/>
      <c r="EO130" s="119"/>
      <c r="EP130" s="119"/>
      <c r="EQ130" s="119"/>
      <c r="ER130" s="119"/>
    </row>
    <row r="131" spans="1:148" ht="11.1" customHeight="1" x14ac:dyDescent="0.2">
      <c r="A131" s="120"/>
      <c r="B131" s="267"/>
      <c r="C131" s="267"/>
      <c r="D131" s="267"/>
      <c r="E131" s="267"/>
      <c r="F131" s="267"/>
      <c r="G131" s="122"/>
      <c r="H131" s="122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  <c r="S131" s="122"/>
      <c r="T131" s="124"/>
      <c r="U131" s="122"/>
      <c r="V131" s="122"/>
      <c r="W131" s="124"/>
      <c r="X131" s="122"/>
      <c r="Y131" s="122"/>
      <c r="Z131" s="124"/>
      <c r="AA131" s="122"/>
      <c r="AB131" s="122"/>
      <c r="AC131" s="124"/>
      <c r="AD131" s="122"/>
      <c r="AE131" s="122"/>
      <c r="AF131" s="124"/>
      <c r="AG131" s="122"/>
      <c r="AH131" s="122"/>
      <c r="AI131" s="124"/>
      <c r="AJ131" s="122"/>
      <c r="AK131" s="122"/>
      <c r="AL131" s="124"/>
      <c r="AM131" s="122"/>
      <c r="AN131" s="122"/>
      <c r="AO131" s="124"/>
      <c r="AP131" s="122"/>
      <c r="AQ131" s="122"/>
      <c r="AR131" s="124"/>
      <c r="AS131" s="122"/>
      <c r="AT131" s="122"/>
      <c r="AU131" s="124"/>
      <c r="AV131" s="122"/>
      <c r="AW131" s="122"/>
      <c r="AX131" s="124"/>
      <c r="AY131" s="122"/>
      <c r="AZ131" s="122"/>
      <c r="BA131" s="124"/>
      <c r="BB131" s="122"/>
      <c r="BC131" s="122"/>
      <c r="BD131" s="124"/>
      <c r="BE131" s="122"/>
      <c r="BF131" s="122"/>
      <c r="BG131" s="124"/>
      <c r="BH131" s="122"/>
      <c r="BI131" s="122"/>
      <c r="BJ131" s="124"/>
      <c r="BK131" s="122"/>
      <c r="BL131" s="122"/>
      <c r="BM131" s="124"/>
      <c r="BN131" s="122"/>
      <c r="BO131" s="122"/>
      <c r="BP131" s="124"/>
      <c r="BQ131" s="122"/>
      <c r="BR131" s="122"/>
      <c r="BS131" s="124"/>
      <c r="BT131" s="122"/>
      <c r="BU131" s="122"/>
      <c r="BV131" s="124"/>
      <c r="BW131" s="122"/>
      <c r="BX131" s="122"/>
      <c r="BY131" s="124"/>
      <c r="BZ131" s="122"/>
      <c r="CA131" s="122"/>
      <c r="CB131" s="124"/>
      <c r="CC131" s="122"/>
      <c r="CD131" s="122"/>
      <c r="CE131" s="124"/>
      <c r="CF131" s="122"/>
      <c r="CG131" s="122"/>
      <c r="CH131" s="124"/>
      <c r="CI131" s="122"/>
      <c r="CJ131" s="122"/>
      <c r="CK131" s="124"/>
      <c r="CL131" s="122"/>
      <c r="CM131" s="122"/>
      <c r="CN131" s="124"/>
      <c r="CO131" s="122"/>
      <c r="CP131" s="122"/>
      <c r="ED131" s="119"/>
      <c r="EE131" s="119"/>
      <c r="EF131" s="119"/>
      <c r="EG131" s="119"/>
      <c r="EH131" s="119"/>
      <c r="EI131" s="119"/>
      <c r="EJ131" s="119"/>
      <c r="EK131" s="119"/>
      <c r="EL131" s="119"/>
      <c r="EM131" s="119"/>
      <c r="EN131" s="119"/>
      <c r="EO131" s="119"/>
    </row>
    <row r="132" spans="1:148" ht="11.1" customHeight="1" x14ac:dyDescent="0.2">
      <c r="A132" s="120"/>
      <c r="B132" s="120"/>
      <c r="C132" s="120"/>
      <c r="D132" s="120"/>
      <c r="E132" s="120"/>
      <c r="F132" s="120"/>
      <c r="ED132" s="119"/>
      <c r="EE132" s="119"/>
      <c r="EF132" s="119"/>
      <c r="EG132" s="119"/>
      <c r="EH132" s="119"/>
      <c r="EI132" s="119"/>
      <c r="EJ132" s="119"/>
      <c r="EK132" s="119"/>
      <c r="EL132" s="119"/>
      <c r="EM132" s="119"/>
      <c r="EN132" s="119"/>
      <c r="EO132" s="119"/>
    </row>
    <row r="133" spans="1:148" ht="11.1" customHeight="1" x14ac:dyDescent="0.2">
      <c r="A133" s="120"/>
      <c r="B133" s="120"/>
      <c r="C133" s="120"/>
      <c r="D133" s="120"/>
      <c r="E133" s="120"/>
      <c r="F133" s="120"/>
      <c r="ED133" s="119"/>
      <c r="EE133" s="119"/>
      <c r="EF133" s="119"/>
      <c r="EG133" s="119"/>
      <c r="EH133" s="119"/>
      <c r="EI133" s="119"/>
      <c r="EJ133" s="119"/>
      <c r="EK133" s="119"/>
      <c r="EL133" s="119"/>
      <c r="EM133" s="119"/>
      <c r="EN133" s="119"/>
      <c r="EO133" s="119"/>
    </row>
    <row r="134" spans="1:148" ht="11.1" customHeight="1" x14ac:dyDescent="0.2">
      <c r="A134" s="120"/>
      <c r="B134" s="120"/>
      <c r="C134" s="120"/>
      <c r="D134" s="120"/>
      <c r="E134" s="120"/>
      <c r="F134" s="120"/>
      <c r="ED134" s="119"/>
      <c r="EE134" s="119"/>
      <c r="EF134" s="119"/>
      <c r="EG134" s="119"/>
      <c r="EH134" s="119"/>
      <c r="EI134" s="119"/>
      <c r="EJ134" s="119"/>
      <c r="EK134" s="119"/>
      <c r="EL134" s="119"/>
      <c r="EM134" s="119"/>
      <c r="EN134" s="119"/>
      <c r="EO134" s="119"/>
    </row>
    <row r="135" spans="1:148" ht="11.1" customHeight="1" x14ac:dyDescent="0.2">
      <c r="ED135" s="119"/>
      <c r="EE135" s="119"/>
      <c r="EF135" s="119"/>
      <c r="EG135" s="119"/>
      <c r="EH135" s="119"/>
      <c r="EI135" s="119"/>
      <c r="EJ135" s="119"/>
      <c r="EK135" s="119"/>
      <c r="EL135" s="119"/>
      <c r="EM135" s="119"/>
      <c r="EN135" s="119"/>
      <c r="EO135" s="119"/>
    </row>
    <row r="136" spans="1:148" ht="11.1" customHeight="1" x14ac:dyDescent="0.2">
      <c r="ED136" s="119"/>
      <c r="EE136" s="119"/>
      <c r="EF136" s="119"/>
      <c r="EG136" s="119"/>
      <c r="EH136" s="119"/>
      <c r="EI136" s="119"/>
      <c r="EJ136" s="119"/>
      <c r="EK136" s="119"/>
      <c r="EL136" s="119"/>
      <c r="EM136" s="119"/>
      <c r="EN136" s="119"/>
      <c r="EO136" s="119"/>
    </row>
    <row r="137" spans="1:148" ht="12.6" customHeight="1" x14ac:dyDescent="0.2">
      <c r="ED137" s="119"/>
      <c r="EE137" s="119"/>
      <c r="EF137" s="119"/>
      <c r="EG137" s="119"/>
      <c r="EH137" s="119"/>
      <c r="EI137" s="119"/>
      <c r="EJ137" s="119"/>
      <c r="EK137" s="119"/>
      <c r="EL137" s="119"/>
      <c r="EM137" s="119"/>
      <c r="EN137" s="119"/>
      <c r="EO137" s="119"/>
    </row>
    <row r="138" spans="1:148" x14ac:dyDescent="0.2">
      <c r="ED138" s="119"/>
      <c r="EE138" s="119"/>
      <c r="EF138" s="119"/>
      <c r="EG138" s="119"/>
      <c r="EH138" s="119"/>
      <c r="EI138" s="119"/>
      <c r="EJ138" s="119"/>
      <c r="EK138" s="119"/>
      <c r="EL138" s="119"/>
      <c r="EM138" s="119"/>
      <c r="EN138" s="119"/>
      <c r="EO138" s="119"/>
    </row>
    <row r="139" spans="1:148" x14ac:dyDescent="0.2">
      <c r="ED139" s="119"/>
      <c r="EE139" s="119"/>
      <c r="EF139" s="119"/>
      <c r="EG139" s="119"/>
      <c r="EH139" s="119"/>
      <c r="EI139" s="119"/>
      <c r="EJ139" s="119"/>
      <c r="EK139" s="119"/>
      <c r="EL139" s="119"/>
      <c r="EM139" s="119"/>
      <c r="EN139" s="119"/>
      <c r="EO139" s="119"/>
    </row>
    <row r="140" spans="1:148" x14ac:dyDescent="0.2">
      <c r="ED140" s="119"/>
      <c r="EE140" s="119"/>
      <c r="EF140" s="119"/>
      <c r="EG140" s="119"/>
      <c r="EH140" s="119"/>
      <c r="EI140" s="119"/>
      <c r="EJ140" s="119"/>
      <c r="EK140" s="119"/>
      <c r="EL140" s="119"/>
      <c r="EM140" s="119"/>
      <c r="EN140" s="119"/>
      <c r="EO140" s="119"/>
    </row>
    <row r="141" spans="1:148" x14ac:dyDescent="0.2">
      <c r="ED141" s="119"/>
      <c r="EE141" s="119"/>
      <c r="EF141" s="119"/>
      <c r="EG141" s="119"/>
      <c r="EH141" s="119"/>
      <c r="EI141" s="119"/>
      <c r="EJ141" s="119"/>
      <c r="EK141" s="119"/>
      <c r="EL141" s="119"/>
      <c r="EM141" s="119"/>
      <c r="EN141" s="119"/>
      <c r="EO141" s="119"/>
    </row>
    <row r="142" spans="1:148" x14ac:dyDescent="0.2">
      <c r="ED142" s="119"/>
      <c r="EE142" s="119"/>
      <c r="EF142" s="119"/>
      <c r="EG142" s="119"/>
      <c r="EH142" s="119"/>
      <c r="EI142" s="119"/>
      <c r="EJ142" s="119"/>
      <c r="EK142" s="119"/>
      <c r="EL142" s="119"/>
      <c r="EM142" s="119"/>
      <c r="EN142" s="119"/>
      <c r="EO142" s="119"/>
    </row>
    <row r="143" spans="1:148" x14ac:dyDescent="0.2">
      <c r="ED143" s="119"/>
      <c r="EE143" s="119"/>
      <c r="EF143" s="119"/>
      <c r="EG143" s="119"/>
      <c r="EH143" s="119"/>
      <c r="EI143" s="119"/>
      <c r="EJ143" s="119"/>
      <c r="EK143" s="119"/>
      <c r="EL143" s="119"/>
      <c r="EM143" s="119"/>
      <c r="EN143" s="119"/>
      <c r="EO143" s="119"/>
    </row>
    <row r="177" spans="2:148" ht="13.5" customHeight="1" x14ac:dyDescent="0.2">
      <c r="B177" s="258"/>
      <c r="C177" s="258"/>
      <c r="D177" s="124"/>
      <c r="E177" s="124"/>
      <c r="F177" s="124"/>
      <c r="G177" s="124"/>
      <c r="H177" s="124"/>
      <c r="I177" s="124"/>
      <c r="J177" s="124"/>
      <c r="K177" s="124"/>
      <c r="L177" s="124"/>
      <c r="M177" s="257"/>
      <c r="N177" s="257"/>
      <c r="O177" s="441" t="s">
        <v>52</v>
      </c>
      <c r="P177" s="442"/>
      <c r="R177" s="223"/>
      <c r="S177" s="257"/>
      <c r="U177" s="223"/>
      <c r="V177" s="257"/>
      <c r="X177" s="223"/>
      <c r="Y177" s="257"/>
      <c r="AA177" s="223"/>
      <c r="AB177" s="257"/>
      <c r="AD177" s="223"/>
      <c r="AE177" s="257"/>
      <c r="AG177" s="223"/>
      <c r="AH177" s="257"/>
      <c r="AJ177" s="223"/>
      <c r="AK177" s="257"/>
      <c r="AM177" s="223"/>
      <c r="AN177" s="257"/>
      <c r="AP177" s="223"/>
      <c r="AQ177" s="257"/>
      <c r="AS177" s="223"/>
      <c r="AT177" s="257"/>
      <c r="AV177" s="223"/>
      <c r="AW177" s="257"/>
      <c r="AY177" s="223"/>
      <c r="AZ177" s="257"/>
      <c r="BB177" s="223"/>
      <c r="BC177" s="257"/>
      <c r="BE177" s="223"/>
      <c r="BF177" s="257"/>
      <c r="BH177" s="223"/>
      <c r="BI177" s="257"/>
      <c r="BK177" s="223"/>
      <c r="BL177" s="257"/>
      <c r="BN177" s="223"/>
      <c r="BO177" s="257"/>
      <c r="BQ177" s="223"/>
      <c r="BR177" s="257"/>
      <c r="BT177" s="223"/>
      <c r="BU177" s="257"/>
      <c r="BW177" s="223"/>
      <c r="BX177" s="257"/>
      <c r="BZ177" s="223"/>
      <c r="CA177" s="257"/>
      <c r="CC177" s="223"/>
      <c r="CD177" s="257"/>
      <c r="CF177" s="223"/>
      <c r="CG177" s="257"/>
      <c r="CI177" s="223"/>
      <c r="CJ177" s="257"/>
      <c r="CL177" s="223"/>
      <c r="CM177" s="257"/>
      <c r="CO177" s="223"/>
      <c r="CP177" s="257"/>
      <c r="ED177" s="119"/>
      <c r="EE177" s="119"/>
      <c r="EF177" s="119"/>
      <c r="EG177" s="119"/>
      <c r="EH177" s="119"/>
      <c r="EI177" s="119"/>
      <c r="EJ177" s="119"/>
      <c r="EK177" s="119"/>
      <c r="EL177" s="119"/>
      <c r="EM177" s="119"/>
      <c r="EN177" s="119"/>
      <c r="EO177" s="119"/>
    </row>
    <row r="178" spans="2:148" ht="13.5" customHeight="1" x14ac:dyDescent="0.2">
      <c r="B178" s="258"/>
      <c r="C178" s="259"/>
      <c r="D178" s="124"/>
      <c r="E178" s="124"/>
      <c r="F178" s="124"/>
      <c r="G178" s="124"/>
      <c r="H178" s="124"/>
      <c r="I178" s="124"/>
      <c r="J178" s="124"/>
      <c r="K178" s="124"/>
      <c r="L178" s="121"/>
      <c r="M178" s="227" t="s">
        <v>13</v>
      </c>
      <c r="N178" s="118"/>
      <c r="O178" s="436" t="s">
        <v>14</v>
      </c>
      <c r="P178" s="437"/>
      <c r="Q178" s="121"/>
      <c r="R178" s="223"/>
      <c r="S178" s="257"/>
      <c r="T178" s="257"/>
      <c r="U178" s="223"/>
      <c r="V178" s="257"/>
      <c r="W178" s="257"/>
      <c r="X178" s="223"/>
      <c r="Y178" s="257"/>
      <c r="Z178" s="257"/>
      <c r="AA178" s="223"/>
      <c r="AB178" s="257"/>
      <c r="AC178" s="257"/>
      <c r="AD178" s="223"/>
      <c r="AE178" s="257"/>
      <c r="AF178" s="257"/>
      <c r="AG178" s="223"/>
      <c r="AH178" s="257"/>
      <c r="AI178" s="257"/>
      <c r="AJ178" s="223"/>
      <c r="AK178" s="257"/>
      <c r="AL178" s="257"/>
      <c r="AM178" s="223"/>
      <c r="AN178" s="257"/>
      <c r="AO178" s="257"/>
      <c r="AP178" s="223"/>
      <c r="AQ178" s="257"/>
      <c r="AR178" s="257"/>
      <c r="AS178" s="223"/>
      <c r="AT178" s="257"/>
      <c r="AU178" s="257"/>
      <c r="AV178" s="223"/>
      <c r="AW178" s="257"/>
      <c r="AX178" s="257"/>
      <c r="AY178" s="223"/>
      <c r="AZ178" s="257"/>
      <c r="BA178" s="257"/>
      <c r="BB178" s="223"/>
      <c r="BC178" s="257"/>
      <c r="BD178" s="257"/>
      <c r="BE178" s="223"/>
      <c r="BF178" s="257"/>
      <c r="BG178" s="257"/>
      <c r="BH178" s="223"/>
      <c r="BI178" s="257"/>
      <c r="BJ178" s="257"/>
      <c r="BK178" s="223"/>
      <c r="BL178" s="257"/>
      <c r="BM178" s="257"/>
      <c r="BN178" s="223"/>
      <c r="BO178" s="257"/>
      <c r="BP178" s="257"/>
      <c r="BQ178" s="223"/>
      <c r="BR178" s="257"/>
      <c r="BS178" s="257"/>
      <c r="BT178" s="223"/>
      <c r="BU178" s="257"/>
      <c r="BV178" s="257"/>
      <c r="BW178" s="223"/>
      <c r="BX178" s="257"/>
      <c r="BY178" s="257"/>
      <c r="BZ178" s="223"/>
      <c r="CA178" s="257"/>
      <c r="CB178" s="257"/>
      <c r="CC178" s="223"/>
      <c r="CD178" s="257"/>
      <c r="CE178" s="257"/>
      <c r="CF178" s="223"/>
      <c r="CG178" s="257"/>
      <c r="CH178" s="257"/>
      <c r="CI178" s="223"/>
      <c r="CJ178" s="257"/>
      <c r="CK178" s="257"/>
      <c r="CL178" s="223"/>
      <c r="CM178" s="257"/>
      <c r="CN178" s="257"/>
      <c r="CO178" s="223"/>
      <c r="CP178" s="257"/>
      <c r="CQ178" s="223"/>
      <c r="CS178" s="423" t="s">
        <v>14</v>
      </c>
      <c r="CT178" s="424"/>
      <c r="CU178" s="424"/>
      <c r="CV178" s="424"/>
      <c r="CW178" s="424"/>
      <c r="CX178" s="424"/>
      <c r="CY178" s="425"/>
      <c r="CZ178" s="118" t="s">
        <v>15</v>
      </c>
      <c r="DA178" s="228" t="s">
        <v>16</v>
      </c>
      <c r="ED178" s="119"/>
      <c r="EE178" s="119"/>
      <c r="EF178" s="119"/>
      <c r="EG178" s="119"/>
      <c r="EH178" s="119"/>
      <c r="EI178" s="119"/>
      <c r="EJ178" s="119"/>
      <c r="EK178" s="119"/>
      <c r="EL178" s="119"/>
      <c r="EM178" s="119"/>
      <c r="EN178" s="119"/>
    </row>
    <row r="179" spans="2:148" ht="13.5" customHeight="1" x14ac:dyDescent="0.2">
      <c r="B179" s="230" t="s">
        <v>49</v>
      </c>
      <c r="C179" s="260"/>
      <c r="D179" s="231" t="s">
        <v>18</v>
      </c>
      <c r="E179" s="232" t="s">
        <v>19</v>
      </c>
      <c r="F179" s="232" t="s">
        <v>20</v>
      </c>
      <c r="G179" s="232" t="s">
        <v>21</v>
      </c>
      <c r="H179" s="233" t="s">
        <v>22</v>
      </c>
      <c r="I179" s="234"/>
      <c r="J179" s="233" t="s">
        <v>23</v>
      </c>
      <c r="K179" s="234"/>
      <c r="L179" s="121"/>
      <c r="M179" s="235" t="s">
        <v>24</v>
      </c>
      <c r="N179" s="118"/>
      <c r="O179" s="232" t="s">
        <v>23</v>
      </c>
      <c r="P179" s="235" t="s">
        <v>151</v>
      </c>
      <c r="Q179" s="121"/>
      <c r="R179" s="261"/>
      <c r="S179" s="262"/>
      <c r="U179" s="261"/>
      <c r="V179" s="262"/>
      <c r="X179" s="261"/>
      <c r="Y179" s="262"/>
      <c r="AA179" s="261"/>
      <c r="AB179" s="262"/>
      <c r="AD179" s="261"/>
      <c r="AE179" s="262"/>
      <c r="AG179" s="261"/>
      <c r="AH179" s="262"/>
      <c r="AJ179" s="261"/>
      <c r="AK179" s="262"/>
      <c r="AM179" s="261"/>
      <c r="AN179" s="262"/>
      <c r="AP179" s="261"/>
      <c r="AQ179" s="262"/>
      <c r="AS179" s="261"/>
      <c r="AT179" s="262"/>
      <c r="AV179" s="261"/>
      <c r="AW179" s="262"/>
      <c r="AY179" s="261"/>
      <c r="AZ179" s="262"/>
      <c r="BB179" s="261"/>
      <c r="BC179" s="262"/>
      <c r="BE179" s="261"/>
      <c r="BF179" s="262"/>
      <c r="BH179" s="261"/>
      <c r="BI179" s="262"/>
      <c r="BK179" s="261"/>
      <c r="BL179" s="262"/>
      <c r="BN179" s="261"/>
      <c r="BO179" s="262"/>
      <c r="BQ179" s="261"/>
      <c r="BR179" s="262"/>
      <c r="BT179" s="261"/>
      <c r="BU179" s="262"/>
      <c r="BW179" s="261"/>
      <c r="BX179" s="262"/>
      <c r="BZ179" s="261"/>
      <c r="CA179" s="262"/>
      <c r="CC179" s="261"/>
      <c r="CD179" s="262"/>
      <c r="CF179" s="261"/>
      <c r="CG179" s="262"/>
      <c r="CI179" s="261"/>
      <c r="CJ179" s="262"/>
      <c r="CL179" s="261"/>
      <c r="CM179" s="262"/>
      <c r="CO179" s="261"/>
      <c r="CP179" s="262"/>
      <c r="CS179" s="232" t="s">
        <v>18</v>
      </c>
      <c r="CT179" s="232" t="s">
        <v>19</v>
      </c>
      <c r="CU179" s="232" t="s">
        <v>20</v>
      </c>
      <c r="CV179" s="232" t="s">
        <v>21</v>
      </c>
      <c r="CW179" s="233" t="s">
        <v>22</v>
      </c>
      <c r="CX179" s="234"/>
      <c r="CY179" s="232" t="s">
        <v>23</v>
      </c>
      <c r="CZ179" s="118" t="s">
        <v>15</v>
      </c>
      <c r="DA179" s="237" t="s">
        <v>25</v>
      </c>
      <c r="ED179" s="119"/>
      <c r="EE179" s="119"/>
      <c r="EF179" s="119"/>
      <c r="EG179" s="119"/>
      <c r="EH179" s="119"/>
      <c r="EI179" s="119"/>
      <c r="EJ179" s="119"/>
      <c r="EK179" s="119"/>
      <c r="EL179" s="119"/>
      <c r="EM179" s="119"/>
      <c r="EN179" s="119"/>
    </row>
    <row r="180" spans="2:148" ht="13.5" customHeight="1" x14ac:dyDescent="0.2">
      <c r="B180" s="131" t="s">
        <v>79</v>
      </c>
      <c r="C180" s="238" t="s">
        <v>33</v>
      </c>
      <c r="D180" s="133">
        <f t="shared" ref="D180:D213" si="17">COUNTA(R180,U180,X180,AA180,AD180,AG180,AJ180,AM180,AP180,AS180,AV180,AY180,BB180,BE180,BH180,BK180,BN180,BQ180,BT180,BW180,CC180,CF180,CI180)</f>
        <v>0</v>
      </c>
      <c r="E180" s="133" t="str">
        <f t="shared" ref="E180:E213" si="18">IF(COUNT(R180,U180,X180,AA180,AD180,AG180,AJ180,AM180,AP180,AS180,AV180,AY180,BB180,BE180,BH180,BK180,BN180,BQ180,BT180,BW180,CC180,CF180,CI180)=0,"-",COUNT(R180,U180,X180,AA180,AD180,AG180,AJ180,AM180,AP180,AS180,AV180,AY180,BB180,BE180,BH180,BK180,BN180,BQ180,BT180,BW180,CC180,CF180,CB))</f>
        <v>-</v>
      </c>
      <c r="F180" s="133" t="str">
        <f t="shared" ref="F180:F213" si="19">IF(E180="-","-",COUNTA(S180,V180,Y180,AB180,AE180,AH180,AK180,AN180,AQ180,AT180,AW180,AZ180,BC180,BF180,BI180,BL180,BO180,BR180,BU180,BX180,CD180,CG180,CJ180))</f>
        <v>-</v>
      </c>
      <c r="G180" s="133" t="str">
        <f t="shared" ref="G180:G213" si="20">IF(E180="-","-",SUM(R180:CJ180))</f>
        <v>-</v>
      </c>
      <c r="H180" s="239" t="str">
        <f t="shared" ref="H180:H213" si="21">IF(E180="-","-",MAX(R180:CK180))</f>
        <v>-</v>
      </c>
      <c r="I180" s="133"/>
      <c r="J180" s="240" t="str">
        <f t="shared" ref="J180:J213" si="22">IF(E180="-","-",IF(E180-F180=0,G180,G180/(E180-F180)))</f>
        <v>-</v>
      </c>
      <c r="K180" s="133" t="e">
        <f t="shared" ref="K180:K213" si="23">IF(E180=0,"",IF(E180-F180=0,"*",""))</f>
        <v>#VALUE!</v>
      </c>
      <c r="L180" s="121"/>
      <c r="M180" s="241" t="str">
        <f t="shared" ref="M180:M213" si="24">IF(E180="-", "-",G180-((E180-F180)*7))</f>
        <v>-</v>
      </c>
      <c r="N180" s="144"/>
      <c r="O180" s="242" t="s">
        <v>36</v>
      </c>
      <c r="P180" s="242" t="s">
        <v>36</v>
      </c>
      <c r="Q180" s="121"/>
      <c r="R180" s="246"/>
      <c r="S180" s="244"/>
      <c r="T180" s="264"/>
      <c r="U180" s="246"/>
      <c r="V180" s="244"/>
      <c r="W180" s="264"/>
      <c r="X180" s="246"/>
      <c r="Y180" s="244"/>
      <c r="Z180" s="264"/>
      <c r="AA180" s="246"/>
      <c r="AB180" s="244"/>
      <c r="AC180" s="264"/>
      <c r="AD180" s="246"/>
      <c r="AE180" s="244"/>
      <c r="AF180" s="264"/>
      <c r="AG180" s="246"/>
      <c r="AH180" s="244"/>
      <c r="AI180" s="264"/>
      <c r="AJ180" s="246"/>
      <c r="AK180" s="244"/>
      <c r="AL180" s="264"/>
      <c r="AM180" s="246"/>
      <c r="AN180" s="244"/>
      <c r="AO180" s="264"/>
      <c r="AP180" s="246"/>
      <c r="AQ180" s="244"/>
      <c r="AR180" s="264"/>
      <c r="AS180" s="246"/>
      <c r="AT180" s="244"/>
      <c r="AU180" s="264"/>
      <c r="AV180" s="246"/>
      <c r="AW180" s="244"/>
      <c r="AX180" s="264"/>
      <c r="AY180" s="246"/>
      <c r="AZ180" s="244"/>
      <c r="BA180" s="264"/>
      <c r="BB180" s="246"/>
      <c r="BC180" s="244"/>
      <c r="BD180" s="264"/>
      <c r="BE180" s="246"/>
      <c r="BF180" s="244"/>
      <c r="BG180" s="264"/>
      <c r="BH180" s="246"/>
      <c r="BI180" s="244"/>
      <c r="BJ180" s="264"/>
      <c r="BK180" s="246"/>
      <c r="BL180" s="244"/>
      <c r="BM180" s="264"/>
      <c r="BN180" s="246"/>
      <c r="BO180" s="244"/>
      <c r="BP180" s="264"/>
      <c r="BQ180" s="246"/>
      <c r="BR180" s="244"/>
      <c r="BS180" s="264"/>
      <c r="BT180" s="246"/>
      <c r="BU180" s="244"/>
      <c r="BV180" s="264"/>
      <c r="BW180" s="246"/>
      <c r="BX180" s="244"/>
      <c r="BY180" s="264"/>
      <c r="BZ180" s="246"/>
      <c r="CA180" s="244"/>
      <c r="CB180" s="264"/>
      <c r="CC180" s="246"/>
      <c r="CD180" s="244"/>
      <c r="CE180" s="264"/>
      <c r="CF180" s="246"/>
      <c r="CG180" s="244"/>
      <c r="CH180" s="264"/>
      <c r="CI180" s="246"/>
      <c r="CJ180" s="244"/>
      <c r="CK180" s="264"/>
      <c r="CL180" s="246"/>
      <c r="CM180" s="244"/>
      <c r="CN180" s="264"/>
      <c r="CO180" s="246"/>
      <c r="CP180" s="244"/>
      <c r="CS180" s="153"/>
      <c r="CT180" s="153"/>
      <c r="CU180" s="153"/>
      <c r="CV180" s="153"/>
      <c r="CW180" s="239"/>
      <c r="CX180" s="133"/>
      <c r="CY180" s="242"/>
      <c r="DA180" s="135"/>
      <c r="ED180" s="119"/>
      <c r="EE180" s="119"/>
      <c r="EF180" s="119"/>
      <c r="EG180" s="119"/>
      <c r="EH180" s="119"/>
      <c r="EI180" s="119"/>
      <c r="EJ180" s="119"/>
      <c r="EK180" s="119"/>
      <c r="EL180" s="119"/>
      <c r="EM180" s="119"/>
      <c r="EN180" s="119"/>
      <c r="EO180" s="119"/>
      <c r="EP180" s="119"/>
      <c r="EQ180" s="119"/>
      <c r="ER180" s="119"/>
    </row>
    <row r="181" spans="2:148" ht="13.5" customHeight="1" x14ac:dyDescent="0.2">
      <c r="B181" s="131" t="s">
        <v>101</v>
      </c>
      <c r="C181" s="238" t="s">
        <v>102</v>
      </c>
      <c r="D181" s="133">
        <f t="shared" si="17"/>
        <v>0</v>
      </c>
      <c r="E181" s="133" t="str">
        <f t="shared" si="18"/>
        <v>-</v>
      </c>
      <c r="F181" s="133" t="str">
        <f t="shared" si="19"/>
        <v>-</v>
      </c>
      <c r="G181" s="133" t="str">
        <f t="shared" si="20"/>
        <v>-</v>
      </c>
      <c r="H181" s="239" t="str">
        <f t="shared" si="21"/>
        <v>-</v>
      </c>
      <c r="I181" s="133"/>
      <c r="J181" s="240" t="str">
        <f t="shared" si="22"/>
        <v>-</v>
      </c>
      <c r="K181" s="133" t="e">
        <f t="shared" si="23"/>
        <v>#VALUE!</v>
      </c>
      <c r="L181" s="121"/>
      <c r="M181" s="241" t="str">
        <f t="shared" si="24"/>
        <v>-</v>
      </c>
      <c r="O181" s="242" t="s">
        <v>36</v>
      </c>
      <c r="P181" s="135">
        <f>IF(CT181="-",IF(E181="-",DA181,IF((E181-F181)&lt;5,DA181,IF(O181&gt;=40,5,IF(O181&gt;=30,4,IF(O181&gt;=20,3,IF(O181&gt;=10,2,1)))))),IF(E181="-",IF((CT181-CU181)&lt;5,DA181,IF(O181&gt;=40,5,IF(O181&gt;=30,4,IF(O181&gt;=20,3,IF(O181&gt;=10,2,1))))),IF((CT181+E181-CU181-F181)&lt;5,DA181,IF(O181&gt;=40,5,IF(O181&gt;=30,4,IF(O181&gt;=20,3,IF(O181&gt;=10,2,1)))))))</f>
        <v>2</v>
      </c>
      <c r="Q181" s="121"/>
      <c r="R181" s="246"/>
      <c r="S181" s="244"/>
      <c r="T181" s="249"/>
      <c r="U181" s="246"/>
      <c r="V181" s="244"/>
      <c r="W181" s="249"/>
      <c r="X181" s="246"/>
      <c r="Y181" s="244"/>
      <c r="Z181" s="249"/>
      <c r="AA181" s="246"/>
      <c r="AB181" s="244"/>
      <c r="AC181" s="249"/>
      <c r="AD181" s="246"/>
      <c r="AE181" s="244"/>
      <c r="AF181" s="249"/>
      <c r="AG181" s="246"/>
      <c r="AH181" s="244"/>
      <c r="AI181" s="249"/>
      <c r="AJ181" s="246"/>
      <c r="AK181" s="244"/>
      <c r="AL181" s="249"/>
      <c r="AM181" s="246"/>
      <c r="AN181" s="244"/>
      <c r="AO181" s="249"/>
      <c r="AP181" s="246"/>
      <c r="AQ181" s="244"/>
      <c r="AR181" s="249"/>
      <c r="AS181" s="246"/>
      <c r="AT181" s="244"/>
      <c r="AU181" s="249"/>
      <c r="AV181" s="246"/>
      <c r="AW181" s="244"/>
      <c r="AX181" s="249"/>
      <c r="AY181" s="246"/>
      <c r="AZ181" s="244"/>
      <c r="BA181" s="249"/>
      <c r="BB181" s="246"/>
      <c r="BC181" s="244"/>
      <c r="BD181" s="249"/>
      <c r="BE181" s="246"/>
      <c r="BF181" s="244"/>
      <c r="BG181" s="249"/>
      <c r="BH181" s="246"/>
      <c r="BI181" s="244"/>
      <c r="BJ181" s="249"/>
      <c r="BK181" s="246"/>
      <c r="BL181" s="244"/>
      <c r="BM181" s="249"/>
      <c r="BN181" s="246"/>
      <c r="BO181" s="244"/>
      <c r="BP181" s="249"/>
      <c r="BQ181" s="246"/>
      <c r="BR181" s="244"/>
      <c r="BS181" s="249"/>
      <c r="BT181" s="246"/>
      <c r="BU181" s="244"/>
      <c r="BV181" s="249"/>
      <c r="BW181" s="246"/>
      <c r="BX181" s="244"/>
      <c r="BY181" s="249"/>
      <c r="BZ181" s="246"/>
      <c r="CA181" s="244"/>
      <c r="CB181" s="249"/>
      <c r="CC181" s="246"/>
      <c r="CD181" s="244"/>
      <c r="CE181" s="249"/>
      <c r="CF181" s="246"/>
      <c r="CG181" s="244"/>
      <c r="CH181" s="249"/>
      <c r="CI181" s="246"/>
      <c r="CJ181" s="244"/>
      <c r="CK181" s="249"/>
      <c r="CL181" s="246"/>
      <c r="CM181" s="244"/>
      <c r="CN181" s="249"/>
      <c r="CO181" s="246"/>
      <c r="CP181" s="244"/>
      <c r="CS181" s="153" t="s">
        <v>36</v>
      </c>
      <c r="CT181" s="153" t="s">
        <v>36</v>
      </c>
      <c r="CU181" s="153" t="s">
        <v>36</v>
      </c>
      <c r="CV181" s="153" t="s">
        <v>36</v>
      </c>
      <c r="CW181" s="239"/>
      <c r="CX181" s="133"/>
      <c r="CY181" s="242" t="str">
        <f t="shared" ref="CY181:CY189" si="25">IF(CT181="-","-",IF(CT181-CU181=0,CV181,CV181/(CT181-CU181)))</f>
        <v>-</v>
      </c>
      <c r="DA181" s="251">
        <v>2</v>
      </c>
      <c r="DB181" s="154"/>
      <c r="ED181" s="119"/>
      <c r="EE181" s="119"/>
      <c r="EF181" s="119"/>
      <c r="EG181" s="119"/>
      <c r="EH181" s="119"/>
      <c r="EI181" s="119"/>
      <c r="EJ181" s="119"/>
      <c r="EK181" s="119"/>
      <c r="EL181" s="119"/>
      <c r="EM181" s="119"/>
      <c r="EN181" s="119"/>
      <c r="EO181" s="119"/>
      <c r="EP181" s="119"/>
      <c r="EQ181" s="119"/>
      <c r="ER181" s="119"/>
    </row>
    <row r="182" spans="2:148" ht="13.5" customHeight="1" x14ac:dyDescent="0.2">
      <c r="B182" s="131" t="s">
        <v>125</v>
      </c>
      <c r="C182" s="238" t="s">
        <v>103</v>
      </c>
      <c r="D182" s="133">
        <f t="shared" si="17"/>
        <v>0</v>
      </c>
      <c r="E182" s="133" t="str">
        <f t="shared" si="18"/>
        <v>-</v>
      </c>
      <c r="F182" s="133" t="str">
        <f t="shared" si="19"/>
        <v>-</v>
      </c>
      <c r="G182" s="133" t="str">
        <f t="shared" si="20"/>
        <v>-</v>
      </c>
      <c r="H182" s="239" t="str">
        <f t="shared" si="21"/>
        <v>-</v>
      </c>
      <c r="I182" s="133"/>
      <c r="J182" s="240" t="str">
        <f t="shared" si="22"/>
        <v>-</v>
      </c>
      <c r="K182" s="133" t="e">
        <f t="shared" si="23"/>
        <v>#VALUE!</v>
      </c>
      <c r="L182" s="121"/>
      <c r="M182" s="241" t="str">
        <f t="shared" si="24"/>
        <v>-</v>
      </c>
      <c r="O182" s="242">
        <f>IF(CT182="-",IF(E182="-","-",IF(E182-F182=0,G182,G182/(E182-F182))),IF(E182="-",IF(CT182-CU182=0,"-",CV182/(CT182-CU182)),(CV182+G182)/IF(CT182-CU182+E182-F182=0,1,CT182-CU182+E182-F182)))</f>
        <v>2.3333333333333335</v>
      </c>
      <c r="P182" s="135">
        <f>IF(CT182="-",IF(E182="-",DA182,IF((E182-F182)&lt;5,DA182,IF(O182&gt;=40,5,IF(O182&gt;=30,4,IF(O182&gt;=20,3,IF(O182&gt;=10,2,1)))))),IF(E182="-",IF((CT182-CU182)&lt;5,DA182,IF(O182&gt;=40,5,IF(O182&gt;=30,4,IF(O182&gt;=20,3,IF(O182&gt;=10,2,1))))),IF((CT182+E182-CU182-F182)&lt;5,DA182,IF(O182&gt;=40,5,IF(O182&gt;=30,4,IF(O182&gt;=20,3,IF(O182&gt;=10,2,1)))))))</f>
        <v>2</v>
      </c>
      <c r="R182" s="246"/>
      <c r="S182" s="244"/>
      <c r="T182" s="245"/>
      <c r="U182" s="246"/>
      <c r="V182" s="244"/>
      <c r="W182" s="245"/>
      <c r="X182" s="246"/>
      <c r="Y182" s="244"/>
      <c r="Z182" s="245"/>
      <c r="AA182" s="246"/>
      <c r="AB182" s="244"/>
      <c r="AC182" s="245"/>
      <c r="AD182" s="246"/>
      <c r="AE182" s="244"/>
      <c r="AF182" s="245"/>
      <c r="AG182" s="246"/>
      <c r="AH182" s="244"/>
      <c r="AI182" s="245"/>
      <c r="AJ182" s="246"/>
      <c r="AK182" s="244"/>
      <c r="AL182" s="245"/>
      <c r="AM182" s="246"/>
      <c r="AN182" s="244"/>
      <c r="AO182" s="245"/>
      <c r="AP182" s="246"/>
      <c r="AQ182" s="244"/>
      <c r="AR182" s="245"/>
      <c r="AS182" s="246"/>
      <c r="AT182" s="244"/>
      <c r="AU182" s="245"/>
      <c r="AV182" s="246"/>
      <c r="AW182" s="244"/>
      <c r="AX182" s="245"/>
      <c r="AY182" s="246"/>
      <c r="AZ182" s="244"/>
      <c r="BA182" s="245"/>
      <c r="BB182" s="246"/>
      <c r="BC182" s="244"/>
      <c r="BD182" s="245"/>
      <c r="BE182" s="246"/>
      <c r="BF182" s="244"/>
      <c r="BG182" s="245"/>
      <c r="BH182" s="246"/>
      <c r="BI182" s="244"/>
      <c r="BJ182" s="245"/>
      <c r="BK182" s="246"/>
      <c r="BL182" s="244"/>
      <c r="BM182" s="245"/>
      <c r="BN182" s="246"/>
      <c r="BO182" s="244"/>
      <c r="BP182" s="245"/>
      <c r="BQ182" s="246"/>
      <c r="BR182" s="244"/>
      <c r="BS182" s="245"/>
      <c r="BT182" s="246"/>
      <c r="BU182" s="244"/>
      <c r="BV182" s="245"/>
      <c r="BW182" s="246"/>
      <c r="BX182" s="244"/>
      <c r="BY182" s="245"/>
      <c r="BZ182" s="246"/>
      <c r="CA182" s="244"/>
      <c r="CB182" s="245"/>
      <c r="CC182" s="246"/>
      <c r="CD182" s="244"/>
      <c r="CE182" s="245"/>
      <c r="CF182" s="246"/>
      <c r="CG182" s="244"/>
      <c r="CH182" s="245"/>
      <c r="CI182" s="246"/>
      <c r="CJ182" s="244"/>
      <c r="CK182" s="245"/>
      <c r="CL182" s="246"/>
      <c r="CM182" s="244"/>
      <c r="CN182" s="245"/>
      <c r="CO182" s="246"/>
      <c r="CP182" s="244"/>
      <c r="CS182" s="153">
        <v>4</v>
      </c>
      <c r="CT182" s="153">
        <v>4</v>
      </c>
      <c r="CU182" s="153">
        <v>1</v>
      </c>
      <c r="CV182" s="153">
        <v>7</v>
      </c>
      <c r="CW182" s="239">
        <v>5</v>
      </c>
      <c r="CX182" s="133"/>
      <c r="CY182" s="134">
        <f t="shared" si="25"/>
        <v>2.3333333333333335</v>
      </c>
      <c r="CZ182" s="119" t="s">
        <v>104</v>
      </c>
      <c r="DA182" s="251">
        <v>2</v>
      </c>
      <c r="DB182" s="154"/>
      <c r="ED182" s="119"/>
      <c r="EE182" s="119"/>
      <c r="EF182" s="119"/>
      <c r="EG182" s="119"/>
      <c r="EH182" s="119"/>
      <c r="EI182" s="119"/>
      <c r="EJ182" s="119"/>
      <c r="EK182" s="119"/>
      <c r="EL182" s="119"/>
      <c r="EM182" s="119"/>
      <c r="EN182" s="119"/>
      <c r="EO182" s="119"/>
      <c r="EP182" s="119"/>
      <c r="EQ182" s="119"/>
      <c r="ER182" s="119"/>
    </row>
    <row r="183" spans="2:148" ht="13.5" customHeight="1" x14ac:dyDescent="0.2">
      <c r="B183" s="131" t="s">
        <v>114</v>
      </c>
      <c r="C183" s="238" t="s">
        <v>38</v>
      </c>
      <c r="D183" s="133">
        <f t="shared" si="17"/>
        <v>0</v>
      </c>
      <c r="E183" s="133" t="str">
        <f t="shared" si="18"/>
        <v>-</v>
      </c>
      <c r="F183" s="133" t="str">
        <f t="shared" si="19"/>
        <v>-</v>
      </c>
      <c r="G183" s="133" t="str">
        <f t="shared" si="20"/>
        <v>-</v>
      </c>
      <c r="H183" s="239" t="str">
        <f t="shared" si="21"/>
        <v>-</v>
      </c>
      <c r="I183" s="133"/>
      <c r="J183" s="240" t="str">
        <f t="shared" si="22"/>
        <v>-</v>
      </c>
      <c r="K183" s="133" t="e">
        <f t="shared" si="23"/>
        <v>#VALUE!</v>
      </c>
      <c r="L183" s="121"/>
      <c r="M183" s="241" t="str">
        <f t="shared" si="24"/>
        <v>-</v>
      </c>
      <c r="O183" s="242" t="s">
        <v>36</v>
      </c>
      <c r="P183" s="242" t="s">
        <v>36</v>
      </c>
      <c r="Q183" s="121"/>
      <c r="R183" s="246"/>
      <c r="S183" s="244"/>
      <c r="T183" s="264"/>
      <c r="U183" s="246"/>
      <c r="V183" s="244"/>
      <c r="W183" s="264"/>
      <c r="X183" s="246"/>
      <c r="Y183" s="244"/>
      <c r="Z183" s="264"/>
      <c r="AA183" s="246"/>
      <c r="AB183" s="244"/>
      <c r="AC183" s="264"/>
      <c r="AD183" s="246"/>
      <c r="AE183" s="244"/>
      <c r="AF183" s="264"/>
      <c r="AG183" s="246"/>
      <c r="AH183" s="244"/>
      <c r="AI183" s="264"/>
      <c r="AJ183" s="246"/>
      <c r="AK183" s="244"/>
      <c r="AL183" s="264"/>
      <c r="AM183" s="246"/>
      <c r="AN183" s="244"/>
      <c r="AO183" s="264"/>
      <c r="AP183" s="246"/>
      <c r="AQ183" s="244"/>
      <c r="AR183" s="264"/>
      <c r="AS183" s="246"/>
      <c r="AT183" s="244"/>
      <c r="AU183" s="264"/>
      <c r="AV183" s="246"/>
      <c r="AW183" s="244"/>
      <c r="AX183" s="264"/>
      <c r="AY183" s="246"/>
      <c r="AZ183" s="244"/>
      <c r="BA183" s="264"/>
      <c r="BB183" s="246"/>
      <c r="BC183" s="244"/>
      <c r="BD183" s="264"/>
      <c r="BE183" s="246"/>
      <c r="BF183" s="244"/>
      <c r="BG183" s="264"/>
      <c r="BH183" s="246"/>
      <c r="BI183" s="244"/>
      <c r="BJ183" s="264"/>
      <c r="BK183" s="246"/>
      <c r="BL183" s="244"/>
      <c r="BM183" s="264"/>
      <c r="BN183" s="246"/>
      <c r="BO183" s="244"/>
      <c r="BP183" s="264"/>
      <c r="BQ183" s="246"/>
      <c r="BR183" s="244"/>
      <c r="BS183" s="264"/>
      <c r="BT183" s="246"/>
      <c r="BU183" s="244"/>
      <c r="BV183" s="264"/>
      <c r="BW183" s="246"/>
      <c r="BX183" s="244"/>
      <c r="BY183" s="264"/>
      <c r="BZ183" s="246"/>
      <c r="CA183" s="244"/>
      <c r="CB183" s="264"/>
      <c r="CC183" s="246"/>
      <c r="CD183" s="244"/>
      <c r="CE183" s="264"/>
      <c r="CF183" s="246"/>
      <c r="CG183" s="244"/>
      <c r="CH183" s="264"/>
      <c r="CI183" s="246"/>
      <c r="CJ183" s="244"/>
      <c r="CK183" s="264"/>
      <c r="CL183" s="246"/>
      <c r="CM183" s="244"/>
      <c r="CN183" s="264"/>
      <c r="CO183" s="246"/>
      <c r="CP183" s="244"/>
      <c r="CS183" s="153"/>
      <c r="CT183" s="153" t="s">
        <v>36</v>
      </c>
      <c r="CU183" s="153" t="s">
        <v>36</v>
      </c>
      <c r="CV183" s="153" t="s">
        <v>36</v>
      </c>
      <c r="CW183" s="239"/>
      <c r="CX183" s="133"/>
      <c r="CY183" s="134" t="str">
        <f t="shared" si="25"/>
        <v>-</v>
      </c>
      <c r="DA183" s="135">
        <v>2</v>
      </c>
      <c r="ED183" s="119"/>
      <c r="EE183" s="119"/>
      <c r="EF183" s="119"/>
      <c r="EG183" s="119"/>
      <c r="EH183" s="119"/>
      <c r="EI183" s="119"/>
      <c r="EJ183" s="119"/>
      <c r="EK183" s="119"/>
      <c r="EL183" s="119"/>
      <c r="EM183" s="119"/>
      <c r="EN183" s="119"/>
      <c r="EO183" s="119"/>
      <c r="EP183" s="119"/>
      <c r="EQ183" s="119"/>
      <c r="ER183" s="119"/>
    </row>
    <row r="184" spans="2:148" ht="13.5" customHeight="1" x14ac:dyDescent="0.2">
      <c r="B184" s="131" t="s">
        <v>131</v>
      </c>
      <c r="C184" s="238" t="s">
        <v>27</v>
      </c>
      <c r="D184" s="133">
        <f t="shared" si="17"/>
        <v>0</v>
      </c>
      <c r="E184" s="133" t="str">
        <f t="shared" si="18"/>
        <v>-</v>
      </c>
      <c r="F184" s="133" t="str">
        <f t="shared" si="19"/>
        <v>-</v>
      </c>
      <c r="G184" s="133" t="str">
        <f t="shared" si="20"/>
        <v>-</v>
      </c>
      <c r="H184" s="239" t="str">
        <f t="shared" si="21"/>
        <v>-</v>
      </c>
      <c r="I184" s="133"/>
      <c r="J184" s="240" t="str">
        <f t="shared" si="22"/>
        <v>-</v>
      </c>
      <c r="K184" s="133" t="e">
        <f t="shared" si="23"/>
        <v>#VALUE!</v>
      </c>
      <c r="L184" s="121"/>
      <c r="M184" s="241" t="str">
        <f t="shared" si="24"/>
        <v>-</v>
      </c>
      <c r="N184" s="144"/>
      <c r="O184" s="242">
        <f>IF(CT184="-",IF(E184="-","-",IF(E184-F184=0,G184,G184/(E184-F184))),IF(E184="-",IF(CT184-CU184=0,"-",CV184/(CT184-CU184)),(CV184+G184)/IF(CT184-CU184+E184-F184=0,1,CT184-CU184+E184-F184)))</f>
        <v>83</v>
      </c>
      <c r="P184" s="135">
        <f>IF(CT184="-",IF(E184="-",DA184,IF((E184-F184)&lt;5,DA184,IF(O184&gt;=40,5,IF(O184&gt;=30,4,IF(O184&gt;=20,3,IF(O184&gt;=10,2,1)))))),IF(E184="-",IF((CT184-CU184)&lt;5,DA184,IF(O184&gt;=40,5,IF(O184&gt;=30,4,IF(O184&gt;=20,3,IF(O184&gt;=10,2,1))))),IF((CT184+E184-CU184-F184)&lt;5,DA184,IF(O184&gt;=40,5,IF(O184&gt;=30,4,IF(O184&gt;=20,3,IF(O184&gt;=10,2,1)))))))</f>
        <v>4</v>
      </c>
      <c r="R184" s="246"/>
      <c r="S184" s="244"/>
      <c r="T184" s="268"/>
      <c r="U184" s="246"/>
      <c r="V184" s="244"/>
      <c r="W184" s="268"/>
      <c r="X184" s="246"/>
      <c r="Y184" s="244"/>
      <c r="Z184" s="268"/>
      <c r="AA184" s="246"/>
      <c r="AB184" s="244"/>
      <c r="AC184" s="268"/>
      <c r="AD184" s="246"/>
      <c r="AE184" s="244"/>
      <c r="AF184" s="268"/>
      <c r="AG184" s="246"/>
      <c r="AH184" s="244"/>
      <c r="AI184" s="268"/>
      <c r="AJ184" s="246"/>
      <c r="AK184" s="244"/>
      <c r="AL184" s="268"/>
      <c r="AM184" s="246"/>
      <c r="AN184" s="244"/>
      <c r="AO184" s="268"/>
      <c r="AP184" s="246"/>
      <c r="AQ184" s="244"/>
      <c r="AR184" s="268"/>
      <c r="AS184" s="246"/>
      <c r="AT184" s="244"/>
      <c r="AU184" s="268"/>
      <c r="AV184" s="246"/>
      <c r="AW184" s="244"/>
      <c r="AX184" s="268"/>
      <c r="AY184" s="246"/>
      <c r="AZ184" s="244"/>
      <c r="BA184" s="268"/>
      <c r="BB184" s="246"/>
      <c r="BC184" s="244"/>
      <c r="BD184" s="268"/>
      <c r="BE184" s="246"/>
      <c r="BF184" s="244"/>
      <c r="BG184" s="268"/>
      <c r="BH184" s="246"/>
      <c r="BI184" s="244"/>
      <c r="BJ184" s="268"/>
      <c r="BK184" s="246"/>
      <c r="BL184" s="244"/>
      <c r="BM184" s="268"/>
      <c r="BN184" s="246"/>
      <c r="BO184" s="244"/>
      <c r="BP184" s="268"/>
      <c r="BQ184" s="246"/>
      <c r="BR184" s="244"/>
      <c r="BS184" s="268"/>
      <c r="BT184" s="246"/>
      <c r="BU184" s="244"/>
      <c r="BV184" s="268"/>
      <c r="BW184" s="246"/>
      <c r="BX184" s="244"/>
      <c r="BY184" s="268"/>
      <c r="BZ184" s="246"/>
      <c r="CA184" s="244"/>
      <c r="CB184" s="268"/>
      <c r="CC184" s="246"/>
      <c r="CD184" s="244"/>
      <c r="CE184" s="268"/>
      <c r="CF184" s="246"/>
      <c r="CG184" s="244"/>
      <c r="CH184" s="268"/>
      <c r="CI184" s="246"/>
      <c r="CJ184" s="244"/>
      <c r="CK184" s="268"/>
      <c r="CL184" s="246"/>
      <c r="CM184" s="244"/>
      <c r="CN184" s="268"/>
      <c r="CO184" s="246"/>
      <c r="CP184" s="244"/>
      <c r="CS184" s="153">
        <v>1</v>
      </c>
      <c r="CT184" s="153">
        <v>1</v>
      </c>
      <c r="CU184" s="153">
        <v>0</v>
      </c>
      <c r="CV184" s="153">
        <v>83</v>
      </c>
      <c r="CW184" s="239">
        <v>83</v>
      </c>
      <c r="CX184" s="133"/>
      <c r="CY184" s="134">
        <f t="shared" si="25"/>
        <v>83</v>
      </c>
      <c r="DA184" s="251">
        <v>4</v>
      </c>
      <c r="DB184" s="154"/>
      <c r="ED184" s="119"/>
      <c r="EE184" s="119"/>
      <c r="EF184" s="119"/>
      <c r="EG184" s="119"/>
      <c r="EH184" s="119"/>
      <c r="EI184" s="119"/>
      <c r="EJ184" s="119"/>
      <c r="EK184" s="119"/>
      <c r="EL184" s="119"/>
      <c r="EM184" s="119"/>
      <c r="EN184" s="119"/>
      <c r="EO184" s="119"/>
      <c r="EP184" s="119"/>
      <c r="EQ184" s="119"/>
      <c r="ER184" s="119"/>
    </row>
    <row r="185" spans="2:148" ht="13.5" customHeight="1" x14ac:dyDescent="0.2">
      <c r="B185" s="131" t="s">
        <v>132</v>
      </c>
      <c r="C185" s="238" t="s">
        <v>27</v>
      </c>
      <c r="D185" s="133">
        <f t="shared" si="17"/>
        <v>0</v>
      </c>
      <c r="E185" s="133" t="str">
        <f t="shared" si="18"/>
        <v>-</v>
      </c>
      <c r="F185" s="133" t="str">
        <f t="shared" si="19"/>
        <v>-</v>
      </c>
      <c r="G185" s="133" t="str">
        <f t="shared" si="20"/>
        <v>-</v>
      </c>
      <c r="H185" s="239" t="str">
        <f t="shared" si="21"/>
        <v>-</v>
      </c>
      <c r="I185" s="133"/>
      <c r="J185" s="240" t="str">
        <f t="shared" si="22"/>
        <v>-</v>
      </c>
      <c r="K185" s="133" t="e">
        <f t="shared" si="23"/>
        <v>#VALUE!</v>
      </c>
      <c r="L185" s="121"/>
      <c r="M185" s="241" t="str">
        <f t="shared" si="24"/>
        <v>-</v>
      </c>
      <c r="N185" s="144"/>
      <c r="O185" s="242">
        <f>IF(CT185="-",IF(E185="-","-",IF(E185-F185=0,G185,G185/(E185-F185))),IF(E185="-",IF(CT185-CU185=0,"-",CV185/(CT185-CU185)),(CV185+G185)/IF(CT185-CU185+E185-F185=0,1,CT185-CU185+E185-F185)))</f>
        <v>2.3333333333333335</v>
      </c>
      <c r="P185" s="135">
        <f>IF(CT185="-",IF(E185="-",DA185,IF((E185-F185)&lt;5,DA185,IF(O185&gt;=40,5,IF(O185&gt;=30,4,IF(O185&gt;=20,3,IF(O185&gt;=10,2,1)))))),IF(E185="-",IF((CT185-CU185)&lt;5,DA185,IF(O185&gt;=40,5,IF(O185&gt;=30,4,IF(O185&gt;=20,3,IF(O185&gt;=10,2,1))))),IF((CT185+E185-CU185-F185)&lt;5,DA185,IF(O185&gt;=40,5,IF(O185&gt;=30,4,IF(O185&gt;=20,3,IF(O185&gt;=10,2,1)))))))</f>
        <v>2</v>
      </c>
      <c r="R185" s="246"/>
      <c r="S185" s="244"/>
      <c r="T185" s="268"/>
      <c r="U185" s="246"/>
      <c r="V185" s="244"/>
      <c r="W185" s="268"/>
      <c r="X185" s="246"/>
      <c r="Y185" s="244"/>
      <c r="Z185" s="268"/>
      <c r="AA185" s="246"/>
      <c r="AB185" s="244"/>
      <c r="AC185" s="268"/>
      <c r="AD185" s="246"/>
      <c r="AE185" s="244"/>
      <c r="AF185" s="268"/>
      <c r="AG185" s="246"/>
      <c r="AH185" s="244"/>
      <c r="AI185" s="268"/>
      <c r="AJ185" s="246"/>
      <c r="AK185" s="244"/>
      <c r="AL185" s="268"/>
      <c r="AM185" s="246"/>
      <c r="AN185" s="244"/>
      <c r="AO185" s="268"/>
      <c r="AP185" s="246"/>
      <c r="AQ185" s="244"/>
      <c r="AR185" s="268"/>
      <c r="AS185" s="246"/>
      <c r="AT185" s="244"/>
      <c r="AU185" s="268"/>
      <c r="AV185" s="246"/>
      <c r="AW185" s="244"/>
      <c r="AX185" s="268"/>
      <c r="AY185" s="246"/>
      <c r="AZ185" s="244"/>
      <c r="BA185" s="268"/>
      <c r="BB185" s="246"/>
      <c r="BC185" s="244"/>
      <c r="BD185" s="268"/>
      <c r="BE185" s="246"/>
      <c r="BF185" s="244"/>
      <c r="BG185" s="268"/>
      <c r="BH185" s="246"/>
      <c r="BI185" s="244"/>
      <c r="BJ185" s="268"/>
      <c r="BK185" s="246"/>
      <c r="BL185" s="244"/>
      <c r="BM185" s="268"/>
      <c r="BN185" s="246"/>
      <c r="BO185" s="244"/>
      <c r="BP185" s="268"/>
      <c r="BQ185" s="246"/>
      <c r="BR185" s="244"/>
      <c r="BS185" s="268"/>
      <c r="BT185" s="246"/>
      <c r="BU185" s="244"/>
      <c r="BV185" s="268"/>
      <c r="BW185" s="246"/>
      <c r="BX185" s="244"/>
      <c r="BY185" s="268"/>
      <c r="BZ185" s="246"/>
      <c r="CA185" s="244"/>
      <c r="CB185" s="268"/>
      <c r="CC185" s="246"/>
      <c r="CD185" s="244"/>
      <c r="CE185" s="268"/>
      <c r="CF185" s="246"/>
      <c r="CG185" s="244"/>
      <c r="CH185" s="268"/>
      <c r="CI185" s="246"/>
      <c r="CJ185" s="244"/>
      <c r="CK185" s="268"/>
      <c r="CL185" s="246"/>
      <c r="CM185" s="244"/>
      <c r="CN185" s="268"/>
      <c r="CO185" s="246"/>
      <c r="CP185" s="244"/>
      <c r="CS185" s="153">
        <v>4</v>
      </c>
      <c r="CT185" s="153">
        <v>4</v>
      </c>
      <c r="CU185" s="153">
        <v>1</v>
      </c>
      <c r="CV185" s="153">
        <v>7</v>
      </c>
      <c r="CW185" s="239">
        <v>5</v>
      </c>
      <c r="CX185" s="133"/>
      <c r="CY185" s="134">
        <f t="shared" si="25"/>
        <v>2.3333333333333335</v>
      </c>
      <c r="DA185" s="251">
        <v>2</v>
      </c>
      <c r="DB185" s="154"/>
      <c r="ED185" s="119"/>
      <c r="EE185" s="119"/>
      <c r="EF185" s="119"/>
      <c r="EG185" s="119"/>
      <c r="EH185" s="119"/>
      <c r="EI185" s="119"/>
      <c r="EJ185" s="119"/>
      <c r="EK185" s="119"/>
      <c r="EL185" s="119"/>
      <c r="EM185" s="119"/>
      <c r="EN185" s="119"/>
      <c r="EO185" s="119"/>
      <c r="EP185" s="119"/>
      <c r="EQ185" s="119"/>
      <c r="ER185" s="119"/>
    </row>
    <row r="186" spans="2:148" ht="13.5" customHeight="1" x14ac:dyDescent="0.2">
      <c r="B186" s="131" t="s">
        <v>109</v>
      </c>
      <c r="C186" s="238" t="s">
        <v>38</v>
      </c>
      <c r="D186" s="133">
        <f t="shared" si="17"/>
        <v>0</v>
      </c>
      <c r="E186" s="133" t="str">
        <f t="shared" si="18"/>
        <v>-</v>
      </c>
      <c r="F186" s="133" t="str">
        <f t="shared" si="19"/>
        <v>-</v>
      </c>
      <c r="G186" s="133" t="str">
        <f t="shared" si="20"/>
        <v>-</v>
      </c>
      <c r="H186" s="239" t="str">
        <f t="shared" si="21"/>
        <v>-</v>
      </c>
      <c r="I186" s="133"/>
      <c r="J186" s="240" t="str">
        <f t="shared" si="22"/>
        <v>-</v>
      </c>
      <c r="K186" s="133" t="e">
        <f t="shared" si="23"/>
        <v>#VALUE!</v>
      </c>
      <c r="L186" s="121"/>
      <c r="M186" s="241" t="str">
        <f t="shared" si="24"/>
        <v>-</v>
      </c>
      <c r="N186" s="144"/>
      <c r="O186" s="242" t="s">
        <v>36</v>
      </c>
      <c r="P186" s="242" t="s">
        <v>36</v>
      </c>
      <c r="Q186" s="121"/>
      <c r="R186" s="246"/>
      <c r="S186" s="244"/>
      <c r="T186" s="269"/>
      <c r="U186" s="246"/>
      <c r="V186" s="244"/>
      <c r="W186" s="269"/>
      <c r="X186" s="246"/>
      <c r="Y186" s="244"/>
      <c r="Z186" s="269"/>
      <c r="AA186" s="246"/>
      <c r="AB186" s="244"/>
      <c r="AC186" s="269"/>
      <c r="AD186" s="246"/>
      <c r="AE186" s="244"/>
      <c r="AF186" s="269"/>
      <c r="AG186" s="246"/>
      <c r="AH186" s="244"/>
      <c r="AI186" s="269"/>
      <c r="AJ186" s="246"/>
      <c r="AK186" s="244"/>
      <c r="AL186" s="269"/>
      <c r="AM186" s="246"/>
      <c r="AN186" s="244"/>
      <c r="AO186" s="269"/>
      <c r="AP186" s="246"/>
      <c r="AQ186" s="244"/>
      <c r="AR186" s="269"/>
      <c r="AS186" s="246"/>
      <c r="AT186" s="244"/>
      <c r="AU186" s="269"/>
      <c r="AV186" s="246"/>
      <c r="AW186" s="244"/>
      <c r="AX186" s="269"/>
      <c r="AY186" s="246"/>
      <c r="AZ186" s="244"/>
      <c r="BA186" s="269"/>
      <c r="BB186" s="246"/>
      <c r="BC186" s="244"/>
      <c r="BD186" s="269"/>
      <c r="BE186" s="246"/>
      <c r="BF186" s="244"/>
      <c r="BG186" s="269"/>
      <c r="BH186" s="246"/>
      <c r="BI186" s="244"/>
      <c r="BJ186" s="269"/>
      <c r="BK186" s="246"/>
      <c r="BL186" s="244"/>
      <c r="BM186" s="269"/>
      <c r="BN186" s="246"/>
      <c r="BO186" s="244"/>
      <c r="BP186" s="269"/>
      <c r="BQ186" s="246"/>
      <c r="BR186" s="244"/>
      <c r="BS186" s="269"/>
      <c r="BT186" s="246"/>
      <c r="BU186" s="244"/>
      <c r="BV186" s="269"/>
      <c r="BW186" s="246"/>
      <c r="BX186" s="244"/>
      <c r="BY186" s="269"/>
      <c r="BZ186" s="246"/>
      <c r="CA186" s="244"/>
      <c r="CB186" s="269"/>
      <c r="CC186" s="246"/>
      <c r="CD186" s="244"/>
      <c r="CE186" s="269"/>
      <c r="CF186" s="246"/>
      <c r="CG186" s="244"/>
      <c r="CH186" s="269"/>
      <c r="CI186" s="246"/>
      <c r="CJ186" s="244"/>
      <c r="CK186" s="269"/>
      <c r="CL186" s="246"/>
      <c r="CM186" s="244"/>
      <c r="CN186" s="269"/>
      <c r="CO186" s="246"/>
      <c r="CP186" s="244"/>
      <c r="CS186" s="153"/>
      <c r="CT186" s="153">
        <v>24</v>
      </c>
      <c r="CU186" s="153">
        <v>9</v>
      </c>
      <c r="CV186" s="153">
        <v>764</v>
      </c>
      <c r="CW186" s="239"/>
      <c r="CX186" s="133"/>
      <c r="CY186" s="134">
        <f t="shared" si="25"/>
        <v>50.93333333333333</v>
      </c>
      <c r="DA186" s="251">
        <v>5</v>
      </c>
      <c r="DB186" s="154"/>
      <c r="ED186" s="119"/>
      <c r="EE186" s="119"/>
      <c r="EF186" s="119"/>
      <c r="EG186" s="119"/>
      <c r="EH186" s="119"/>
      <c r="EI186" s="119"/>
      <c r="EJ186" s="119"/>
      <c r="EK186" s="119"/>
      <c r="EL186" s="119"/>
      <c r="EM186" s="119"/>
      <c r="EN186" s="119"/>
      <c r="EO186" s="119"/>
      <c r="EP186" s="119"/>
      <c r="EQ186" s="119"/>
      <c r="ER186" s="119"/>
    </row>
    <row r="187" spans="2:148" ht="13.5" customHeight="1" x14ac:dyDescent="0.2">
      <c r="B187" s="131" t="s">
        <v>136</v>
      </c>
      <c r="C187" s="238" t="s">
        <v>103</v>
      </c>
      <c r="D187" s="133">
        <f t="shared" si="17"/>
        <v>0</v>
      </c>
      <c r="E187" s="133" t="str">
        <f t="shared" si="18"/>
        <v>-</v>
      </c>
      <c r="F187" s="133" t="str">
        <f t="shared" si="19"/>
        <v>-</v>
      </c>
      <c r="G187" s="133" t="str">
        <f t="shared" si="20"/>
        <v>-</v>
      </c>
      <c r="H187" s="239" t="str">
        <f t="shared" si="21"/>
        <v>-</v>
      </c>
      <c r="I187" s="133"/>
      <c r="J187" s="240" t="str">
        <f t="shared" si="22"/>
        <v>-</v>
      </c>
      <c r="K187" s="133" t="e">
        <f t="shared" si="23"/>
        <v>#VALUE!</v>
      </c>
      <c r="L187" s="121"/>
      <c r="M187" s="241" t="str">
        <f t="shared" si="24"/>
        <v>-</v>
      </c>
      <c r="O187" s="242">
        <f>IF(CT187="-",IF(E187="-","-",IF(E187-F187=0,G187,G187/(E187-F187))),IF(E187="-",IF(CT187-CU187=0,"-",CV187/(CT187-CU187)),(CV187+G187)/IF(CT187-CU187+E187-F187=0,1,CT187-CU187+E187-F187)))</f>
        <v>4.333333333333333</v>
      </c>
      <c r="P187" s="135">
        <f>IF(CT187="-",IF(E187="-",DA187,IF((E187-F187)&lt;5,DA187,IF(O187&gt;=40,5,IF(O187&gt;=30,4,IF(O187&gt;=20,3,IF(O187&gt;=10,2,1)))))),IF(E187="-",IF((CT187-CU187)&lt;5,DA187,IF(O187&gt;=40,5,IF(O187&gt;=30,4,IF(O187&gt;=20,3,IF(O187&gt;=10,2,1))))),IF((CT187+E187-CU187-F187)&lt;5,DA187,IF(O187&gt;=40,5,IF(O187&gt;=30,4,IF(O187&gt;=20,3,IF(O187&gt;=10,2,1)))))))</f>
        <v>2</v>
      </c>
      <c r="R187" s="246"/>
      <c r="S187" s="244"/>
      <c r="T187" s="268"/>
      <c r="U187" s="246"/>
      <c r="V187" s="244"/>
      <c r="W187" s="268"/>
      <c r="X187" s="246"/>
      <c r="Y187" s="244"/>
      <c r="Z187" s="268"/>
      <c r="AA187" s="246"/>
      <c r="AB187" s="244"/>
      <c r="AC187" s="268"/>
      <c r="AD187" s="246"/>
      <c r="AE187" s="244"/>
      <c r="AF187" s="268"/>
      <c r="AG187" s="246"/>
      <c r="AH187" s="244"/>
      <c r="AI187" s="268"/>
      <c r="AJ187" s="246"/>
      <c r="AK187" s="244"/>
      <c r="AL187" s="268"/>
      <c r="AM187" s="246"/>
      <c r="AN187" s="244"/>
      <c r="AO187" s="268"/>
      <c r="AP187" s="246"/>
      <c r="AQ187" s="244"/>
      <c r="AR187" s="268"/>
      <c r="AS187" s="246"/>
      <c r="AT187" s="244"/>
      <c r="AU187" s="268"/>
      <c r="AV187" s="246"/>
      <c r="AW187" s="244"/>
      <c r="AX187" s="268"/>
      <c r="AY187" s="246"/>
      <c r="AZ187" s="244"/>
      <c r="BA187" s="268"/>
      <c r="BB187" s="246"/>
      <c r="BC187" s="244"/>
      <c r="BD187" s="268"/>
      <c r="BE187" s="246"/>
      <c r="BF187" s="244"/>
      <c r="BG187" s="268"/>
      <c r="BH187" s="246"/>
      <c r="BI187" s="244"/>
      <c r="BJ187" s="268"/>
      <c r="BK187" s="246"/>
      <c r="BL187" s="244"/>
      <c r="BM187" s="268"/>
      <c r="BN187" s="246"/>
      <c r="BO187" s="244"/>
      <c r="BP187" s="268"/>
      <c r="BQ187" s="246"/>
      <c r="BR187" s="244"/>
      <c r="BS187" s="268"/>
      <c r="BT187" s="246"/>
      <c r="BU187" s="244"/>
      <c r="BV187" s="268"/>
      <c r="BW187" s="246"/>
      <c r="BX187" s="244"/>
      <c r="BY187" s="268"/>
      <c r="BZ187" s="246"/>
      <c r="CA187" s="244"/>
      <c r="CB187" s="268"/>
      <c r="CC187" s="246"/>
      <c r="CD187" s="244"/>
      <c r="CE187" s="268"/>
      <c r="CF187" s="246"/>
      <c r="CG187" s="244"/>
      <c r="CH187" s="268"/>
      <c r="CI187" s="246"/>
      <c r="CJ187" s="244"/>
      <c r="CK187" s="268"/>
      <c r="CL187" s="246"/>
      <c r="CM187" s="244"/>
      <c r="CN187" s="268"/>
      <c r="CO187" s="246"/>
      <c r="CP187" s="244"/>
      <c r="CS187" s="153">
        <v>4</v>
      </c>
      <c r="CT187" s="153">
        <v>4</v>
      </c>
      <c r="CU187" s="153">
        <v>1</v>
      </c>
      <c r="CV187" s="153">
        <v>13</v>
      </c>
      <c r="CW187" s="239">
        <v>6</v>
      </c>
      <c r="CX187" s="133"/>
      <c r="CY187" s="134">
        <f t="shared" si="25"/>
        <v>4.333333333333333</v>
      </c>
      <c r="CZ187" s="119" t="s">
        <v>104</v>
      </c>
      <c r="DA187" s="251">
        <v>2</v>
      </c>
      <c r="DB187" s="154"/>
      <c r="ED187" s="119"/>
      <c r="EE187" s="119"/>
      <c r="EF187" s="119"/>
      <c r="EG187" s="119"/>
      <c r="EH187" s="119"/>
      <c r="EI187" s="119"/>
      <c r="EJ187" s="119"/>
      <c r="EK187" s="119"/>
      <c r="EL187" s="119"/>
      <c r="EM187" s="119"/>
      <c r="EN187" s="119"/>
      <c r="EO187" s="119"/>
      <c r="EP187" s="119"/>
      <c r="EQ187" s="119"/>
      <c r="ER187" s="119"/>
    </row>
    <row r="188" spans="2:148" ht="13.5" customHeight="1" x14ac:dyDescent="0.2">
      <c r="B188" s="131" t="s">
        <v>129</v>
      </c>
      <c r="C188" s="238" t="s">
        <v>33</v>
      </c>
      <c r="D188" s="133">
        <f t="shared" si="17"/>
        <v>0</v>
      </c>
      <c r="E188" s="133" t="str">
        <f t="shared" si="18"/>
        <v>-</v>
      </c>
      <c r="F188" s="133" t="str">
        <f t="shared" si="19"/>
        <v>-</v>
      </c>
      <c r="G188" s="133" t="str">
        <f t="shared" si="20"/>
        <v>-</v>
      </c>
      <c r="H188" s="239" t="str">
        <f t="shared" si="21"/>
        <v>-</v>
      </c>
      <c r="I188" s="133"/>
      <c r="J188" s="240" t="str">
        <f t="shared" si="22"/>
        <v>-</v>
      </c>
      <c r="K188" s="133" t="e">
        <f t="shared" si="23"/>
        <v>#VALUE!</v>
      </c>
      <c r="L188" s="121"/>
      <c r="M188" s="241" t="str">
        <f t="shared" si="24"/>
        <v>-</v>
      </c>
      <c r="O188" s="242">
        <f>IF(CT188="-",IF(E188="-","-",IF(E188-F188=0,G188,G188/(E188-F188))),IF(E188="-",IF(CT188-CU188=0,"-",CV188/(CT188-CU188)),(CV188+G188)/IF(CT188-CU188+E188-F188=0,1,CT188-CU188+E188-F188)))</f>
        <v>10</v>
      </c>
      <c r="P188" s="135">
        <f>IF(CT188="-",IF(E188="-",DA188,IF((E188-F188)&lt;5,DA188,IF(O188&gt;=40,5,IF(O188&gt;=30,4,IF(O188&gt;=20,3,IF(O188&gt;=10,2,1)))))),IF(E188="-",IF((CT188-CU188)&lt;5,DA188,IF(O188&gt;=40,5,IF(O188&gt;=30,4,IF(O188&gt;=20,3,IF(O188&gt;=10,2,1))))),IF((CT188+E188-CU188-F188)&lt;5,DA188,IF(O188&gt;=40,5,IF(O188&gt;=30,4,IF(O188&gt;=20,3,IF(O188&gt;=10,2,1)))))))</f>
        <v>2</v>
      </c>
      <c r="R188" s="246"/>
      <c r="S188" s="244"/>
      <c r="T188" s="268"/>
      <c r="U188" s="246"/>
      <c r="V188" s="244"/>
      <c r="W188" s="268"/>
      <c r="X188" s="246"/>
      <c r="Y188" s="244"/>
      <c r="Z188" s="268"/>
      <c r="AA188" s="246"/>
      <c r="AB188" s="244"/>
      <c r="AC188" s="268"/>
      <c r="AD188" s="246"/>
      <c r="AE188" s="244"/>
      <c r="AF188" s="268"/>
      <c r="AG188" s="246"/>
      <c r="AH188" s="244"/>
      <c r="AI188" s="268"/>
      <c r="AJ188" s="246"/>
      <c r="AK188" s="244"/>
      <c r="AL188" s="268"/>
      <c r="AM188" s="246"/>
      <c r="AN188" s="244"/>
      <c r="AO188" s="268"/>
      <c r="AP188" s="246"/>
      <c r="AQ188" s="244"/>
      <c r="AR188" s="268"/>
      <c r="AS188" s="246"/>
      <c r="AT188" s="244"/>
      <c r="AU188" s="268"/>
      <c r="AV188" s="246"/>
      <c r="AW188" s="244"/>
      <c r="AX188" s="268"/>
      <c r="AY188" s="246"/>
      <c r="AZ188" s="244"/>
      <c r="BA188" s="268"/>
      <c r="BB188" s="246"/>
      <c r="BC188" s="244"/>
      <c r="BD188" s="268"/>
      <c r="BE188" s="246"/>
      <c r="BF188" s="244"/>
      <c r="BG188" s="268"/>
      <c r="BH188" s="246"/>
      <c r="BI188" s="244"/>
      <c r="BJ188" s="268"/>
      <c r="BK188" s="246"/>
      <c r="BL188" s="244"/>
      <c r="BM188" s="268"/>
      <c r="BN188" s="246"/>
      <c r="BO188" s="244"/>
      <c r="BP188" s="268"/>
      <c r="BQ188" s="246"/>
      <c r="BR188" s="244"/>
      <c r="BS188" s="268"/>
      <c r="BT188" s="246"/>
      <c r="BU188" s="244"/>
      <c r="BV188" s="268"/>
      <c r="BW188" s="246"/>
      <c r="BX188" s="244"/>
      <c r="BY188" s="268"/>
      <c r="BZ188" s="246"/>
      <c r="CA188" s="244"/>
      <c r="CB188" s="268"/>
      <c r="CC188" s="246"/>
      <c r="CD188" s="244"/>
      <c r="CE188" s="268"/>
      <c r="CF188" s="246"/>
      <c r="CG188" s="244"/>
      <c r="CH188" s="268"/>
      <c r="CI188" s="246"/>
      <c r="CJ188" s="244"/>
      <c r="CK188" s="268"/>
      <c r="CL188" s="246"/>
      <c r="CM188" s="244"/>
      <c r="CN188" s="268"/>
      <c r="CO188" s="246"/>
      <c r="CP188" s="244"/>
      <c r="CS188" s="153">
        <v>1</v>
      </c>
      <c r="CT188" s="153">
        <v>1</v>
      </c>
      <c r="CU188" s="153">
        <v>0</v>
      </c>
      <c r="CV188" s="153">
        <v>10</v>
      </c>
      <c r="CW188" s="239">
        <v>10</v>
      </c>
      <c r="CX188" s="133"/>
      <c r="CY188" s="134">
        <f t="shared" si="25"/>
        <v>10</v>
      </c>
      <c r="DA188" s="251">
        <v>2</v>
      </c>
      <c r="DB188" s="154"/>
      <c r="ED188" s="119"/>
      <c r="EE188" s="119"/>
      <c r="EF188" s="119"/>
      <c r="EG188" s="119"/>
      <c r="EH188" s="119"/>
      <c r="EI188" s="119"/>
      <c r="EJ188" s="119"/>
      <c r="EK188" s="119"/>
      <c r="EL188" s="119"/>
      <c r="EM188" s="119"/>
      <c r="EN188" s="119"/>
      <c r="EO188" s="119"/>
      <c r="EP188" s="119"/>
      <c r="EQ188" s="119"/>
      <c r="ER188" s="119"/>
    </row>
    <row r="189" spans="2:148" ht="13.5" customHeight="1" x14ac:dyDescent="0.2">
      <c r="B189" s="131" t="s">
        <v>140</v>
      </c>
      <c r="C189" s="238" t="s">
        <v>27</v>
      </c>
      <c r="D189" s="133">
        <f t="shared" si="17"/>
        <v>0</v>
      </c>
      <c r="E189" s="133" t="str">
        <f t="shared" si="18"/>
        <v>-</v>
      </c>
      <c r="F189" s="133" t="str">
        <f t="shared" si="19"/>
        <v>-</v>
      </c>
      <c r="G189" s="133" t="str">
        <f t="shared" si="20"/>
        <v>-</v>
      </c>
      <c r="H189" s="239" t="str">
        <f t="shared" si="21"/>
        <v>-</v>
      </c>
      <c r="I189" s="133"/>
      <c r="J189" s="240" t="str">
        <f t="shared" si="22"/>
        <v>-</v>
      </c>
      <c r="K189" s="133" t="e">
        <f t="shared" si="23"/>
        <v>#VALUE!</v>
      </c>
      <c r="L189" s="121"/>
      <c r="M189" s="241" t="str">
        <f t="shared" si="24"/>
        <v>-</v>
      </c>
      <c r="O189" s="242">
        <f>IF(CT189="-",IF(E189="-","-",IF(E189-F189=0,G189,G189/(E189-F189))),IF(E189="-",IF(CT189-CU189=0,"-",CV189/(CT189-CU189)),(CV189+G189)/IF(CT189-CU189+E189-F189=0,1,CT189-CU189+E189-F189)))</f>
        <v>2</v>
      </c>
      <c r="P189" s="135">
        <f>IF(CT189="-",IF(E189="-",DA189,IF((E189-F189)&lt;5,DA189,IF(O189&gt;=40,5,IF(O189&gt;=30,4,IF(O189&gt;=20,3,IF(O189&gt;=10,2,1)))))),IF(E189="-",IF((CT189-CU189)&lt;5,DA189,IF(O189&gt;=40,5,IF(O189&gt;=30,4,IF(O189&gt;=20,3,IF(O189&gt;=10,2,1))))),IF((CT189+E189-CU189-F189)&lt;5,DA189,IF(O189&gt;=40,5,IF(O189&gt;=30,4,IF(O189&gt;=20,3,IF(O189&gt;=10,2,1)))))))</f>
        <v>1</v>
      </c>
      <c r="R189" s="246"/>
      <c r="S189" s="244"/>
      <c r="T189" s="268"/>
      <c r="U189" s="246"/>
      <c r="V189" s="244"/>
      <c r="W189" s="268"/>
      <c r="X189" s="246"/>
      <c r="Y189" s="244"/>
      <c r="Z189" s="268"/>
      <c r="AA189" s="246"/>
      <c r="AB189" s="244"/>
      <c r="AC189" s="268"/>
      <c r="AD189" s="246"/>
      <c r="AE189" s="244"/>
      <c r="AF189" s="268"/>
      <c r="AG189" s="246"/>
      <c r="AH189" s="244"/>
      <c r="AI189" s="268"/>
      <c r="AJ189" s="246"/>
      <c r="AK189" s="244"/>
      <c r="AL189" s="268"/>
      <c r="AM189" s="246"/>
      <c r="AN189" s="244"/>
      <c r="AO189" s="268"/>
      <c r="AP189" s="246"/>
      <c r="AQ189" s="244"/>
      <c r="AR189" s="268"/>
      <c r="AS189" s="246"/>
      <c r="AT189" s="244"/>
      <c r="AU189" s="268"/>
      <c r="AV189" s="246"/>
      <c r="AW189" s="244"/>
      <c r="AX189" s="268"/>
      <c r="AY189" s="246"/>
      <c r="AZ189" s="244"/>
      <c r="BA189" s="268"/>
      <c r="BB189" s="246"/>
      <c r="BC189" s="244"/>
      <c r="BD189" s="268"/>
      <c r="BE189" s="246"/>
      <c r="BF189" s="244"/>
      <c r="BG189" s="268"/>
      <c r="BH189" s="246"/>
      <c r="BI189" s="244"/>
      <c r="BJ189" s="268"/>
      <c r="BK189" s="246"/>
      <c r="BL189" s="244"/>
      <c r="BM189" s="268"/>
      <c r="BN189" s="246"/>
      <c r="BO189" s="244"/>
      <c r="BP189" s="268"/>
      <c r="BQ189" s="246"/>
      <c r="BR189" s="244"/>
      <c r="BS189" s="268"/>
      <c r="BT189" s="246"/>
      <c r="BU189" s="244"/>
      <c r="BV189" s="268"/>
      <c r="BW189" s="246"/>
      <c r="BX189" s="244"/>
      <c r="BY189" s="268"/>
      <c r="BZ189" s="246"/>
      <c r="CA189" s="244"/>
      <c r="CB189" s="268"/>
      <c r="CC189" s="246"/>
      <c r="CD189" s="244"/>
      <c r="CE189" s="268"/>
      <c r="CF189" s="246"/>
      <c r="CG189" s="244"/>
      <c r="CH189" s="268"/>
      <c r="CI189" s="246"/>
      <c r="CJ189" s="244"/>
      <c r="CK189" s="268"/>
      <c r="CL189" s="246"/>
      <c r="CM189" s="244"/>
      <c r="CN189" s="268"/>
      <c r="CO189" s="246"/>
      <c r="CP189" s="244"/>
      <c r="CS189" s="153">
        <v>1</v>
      </c>
      <c r="CT189" s="153">
        <v>1</v>
      </c>
      <c r="CU189" s="153">
        <v>0</v>
      </c>
      <c r="CV189" s="153">
        <v>2</v>
      </c>
      <c r="CW189" s="239">
        <v>2</v>
      </c>
      <c r="CX189" s="133"/>
      <c r="CY189" s="134">
        <f t="shared" si="25"/>
        <v>2</v>
      </c>
      <c r="DA189" s="251">
        <v>1</v>
      </c>
      <c r="DB189" s="154"/>
      <c r="ED189" s="119"/>
      <c r="EE189" s="119"/>
      <c r="EF189" s="119"/>
      <c r="EG189" s="119"/>
      <c r="EH189" s="119"/>
      <c r="EI189" s="119"/>
      <c r="EJ189" s="119"/>
      <c r="EK189" s="119"/>
      <c r="EL189" s="119"/>
      <c r="EM189" s="119"/>
      <c r="EN189" s="119"/>
      <c r="EO189" s="119"/>
      <c r="EP189" s="119"/>
      <c r="EQ189" s="119"/>
      <c r="ER189" s="119"/>
    </row>
    <row r="190" spans="2:148" ht="13.5" customHeight="1" x14ac:dyDescent="0.2">
      <c r="B190" s="131" t="s">
        <v>116</v>
      </c>
      <c r="C190" s="238" t="s">
        <v>117</v>
      </c>
      <c r="D190" s="133">
        <f t="shared" si="17"/>
        <v>0</v>
      </c>
      <c r="E190" s="133" t="str">
        <f t="shared" si="18"/>
        <v>-</v>
      </c>
      <c r="F190" s="133" t="str">
        <f t="shared" si="19"/>
        <v>-</v>
      </c>
      <c r="G190" s="133" t="str">
        <f t="shared" si="20"/>
        <v>-</v>
      </c>
      <c r="H190" s="239" t="str">
        <f t="shared" si="21"/>
        <v>-</v>
      </c>
      <c r="I190" s="133"/>
      <c r="J190" s="240" t="str">
        <f t="shared" si="22"/>
        <v>-</v>
      </c>
      <c r="K190" s="133" t="e">
        <f t="shared" si="23"/>
        <v>#VALUE!</v>
      </c>
      <c r="L190" s="121"/>
      <c r="M190" s="241" t="str">
        <f t="shared" si="24"/>
        <v>-</v>
      </c>
      <c r="O190" s="242" t="s">
        <v>36</v>
      </c>
      <c r="P190" s="242" t="s">
        <v>36</v>
      </c>
      <c r="Q190" s="121"/>
      <c r="R190" s="246"/>
      <c r="S190" s="244"/>
      <c r="T190" s="249"/>
      <c r="U190" s="246"/>
      <c r="V190" s="244"/>
      <c r="W190" s="249"/>
      <c r="X190" s="246"/>
      <c r="Y190" s="244"/>
      <c r="Z190" s="249"/>
      <c r="AA190" s="246"/>
      <c r="AB190" s="244"/>
      <c r="AC190" s="249"/>
      <c r="AD190" s="246"/>
      <c r="AE190" s="244"/>
      <c r="AF190" s="249"/>
      <c r="AG190" s="246"/>
      <c r="AH190" s="244"/>
      <c r="AI190" s="249"/>
      <c r="AJ190" s="246"/>
      <c r="AK190" s="244"/>
      <c r="AL190" s="249"/>
      <c r="AM190" s="246"/>
      <c r="AN190" s="244"/>
      <c r="AO190" s="249"/>
      <c r="AP190" s="246"/>
      <c r="AQ190" s="244"/>
      <c r="AR190" s="249"/>
      <c r="AS190" s="246"/>
      <c r="AT190" s="244"/>
      <c r="AU190" s="249"/>
      <c r="AV190" s="246"/>
      <c r="AW190" s="244"/>
      <c r="AX190" s="249"/>
      <c r="AY190" s="246"/>
      <c r="AZ190" s="244"/>
      <c r="BA190" s="249"/>
      <c r="BB190" s="246"/>
      <c r="BC190" s="244"/>
      <c r="BD190" s="249"/>
      <c r="BE190" s="246"/>
      <c r="BF190" s="244"/>
      <c r="BG190" s="249"/>
      <c r="BH190" s="246"/>
      <c r="BI190" s="244"/>
      <c r="BJ190" s="249"/>
      <c r="BK190" s="246"/>
      <c r="BL190" s="244"/>
      <c r="BM190" s="249"/>
      <c r="BN190" s="246"/>
      <c r="BO190" s="244"/>
      <c r="BP190" s="249"/>
      <c r="BQ190" s="246"/>
      <c r="BR190" s="244"/>
      <c r="BS190" s="249"/>
      <c r="BT190" s="246"/>
      <c r="BU190" s="244"/>
      <c r="BV190" s="249"/>
      <c r="BW190" s="246"/>
      <c r="BX190" s="244"/>
      <c r="BY190" s="249"/>
      <c r="BZ190" s="246"/>
      <c r="CA190" s="244"/>
      <c r="CB190" s="249"/>
      <c r="CC190" s="246"/>
      <c r="CD190" s="244"/>
      <c r="CE190" s="249"/>
      <c r="CF190" s="246"/>
      <c r="CG190" s="244"/>
      <c r="CH190" s="249"/>
      <c r="CI190" s="246"/>
      <c r="CJ190" s="244"/>
      <c r="CK190" s="249"/>
      <c r="CL190" s="246"/>
      <c r="CM190" s="244"/>
      <c r="CN190" s="249"/>
      <c r="CO190" s="246"/>
      <c r="CP190" s="244"/>
      <c r="CS190" s="153"/>
      <c r="CT190" s="153"/>
      <c r="CU190" s="153"/>
      <c r="CV190" s="153"/>
      <c r="CW190" s="239"/>
      <c r="CX190" s="133"/>
      <c r="CY190" s="134"/>
      <c r="DA190" s="251"/>
      <c r="DB190" s="154"/>
      <c r="ED190" s="119"/>
      <c r="EE190" s="119"/>
      <c r="EF190" s="119"/>
      <c r="EG190" s="119"/>
      <c r="EH190" s="119"/>
      <c r="EI190" s="119"/>
      <c r="EJ190" s="119"/>
      <c r="EK190" s="119"/>
      <c r="EL190" s="119"/>
      <c r="EM190" s="119"/>
      <c r="EN190" s="119"/>
      <c r="EO190" s="119"/>
      <c r="EP190" s="119"/>
      <c r="EQ190" s="119"/>
      <c r="ER190" s="119"/>
    </row>
    <row r="191" spans="2:148" ht="13.5" customHeight="1" x14ac:dyDescent="0.2">
      <c r="B191" s="131" t="s">
        <v>108</v>
      </c>
      <c r="C191" s="238" t="s">
        <v>27</v>
      </c>
      <c r="D191" s="133">
        <f t="shared" si="17"/>
        <v>0</v>
      </c>
      <c r="E191" s="133" t="str">
        <f t="shared" si="18"/>
        <v>-</v>
      </c>
      <c r="F191" s="133" t="str">
        <f t="shared" si="19"/>
        <v>-</v>
      </c>
      <c r="G191" s="133" t="str">
        <f t="shared" si="20"/>
        <v>-</v>
      </c>
      <c r="H191" s="239" t="str">
        <f t="shared" si="21"/>
        <v>-</v>
      </c>
      <c r="I191" s="133"/>
      <c r="J191" s="240" t="str">
        <f t="shared" si="22"/>
        <v>-</v>
      </c>
      <c r="K191" s="133" t="e">
        <f t="shared" si="23"/>
        <v>#VALUE!</v>
      </c>
      <c r="L191" s="121"/>
      <c r="M191" s="241" t="str">
        <f t="shared" si="24"/>
        <v>-</v>
      </c>
      <c r="O191" s="242" t="str">
        <f>IF(CT191="-",IF(E191="-","-",IF(E191-F191=0,G191,G191/(E191-F191))),IF(E191="-",IF(CT191-CU191=0,"-",CV191/(CT191-CU191)),(CV191+G191)/IF(CT191-CU191+E191-F191=0,1,CT191-CU191+E191-F191)))</f>
        <v>-</v>
      </c>
      <c r="P191" s="135">
        <f>IF(CT191="-",IF(E191="-",DA191,IF((E191-F191)&lt;5,DA191,IF(O191&gt;=40,5,IF(O191&gt;=30,4,IF(O191&gt;=20,3,IF(O191&gt;=10,2,1)))))),IF(E191="-",IF((CT191-CU191)&lt;5,DA191,IF(O191&gt;=40,5,IF(O191&gt;=30,4,IF(O191&gt;=20,3,IF(O191&gt;=10,2,1))))),IF((CT191+E191-CU191-F191)&lt;5,DA191,IF(O191&gt;=40,5,IF(O191&gt;=30,4,IF(O191&gt;=20,3,IF(O191&gt;=10,2,1)))))))</f>
        <v>1</v>
      </c>
      <c r="Q191" s="121"/>
      <c r="R191" s="246"/>
      <c r="S191" s="244"/>
      <c r="T191" s="247"/>
      <c r="U191" s="246"/>
      <c r="V191" s="244"/>
      <c r="W191" s="247"/>
      <c r="X191" s="246"/>
      <c r="Y191" s="244"/>
      <c r="Z191" s="247"/>
      <c r="AA191" s="246"/>
      <c r="AB191" s="244"/>
      <c r="AC191" s="247"/>
      <c r="AD191" s="246"/>
      <c r="AE191" s="244"/>
      <c r="AF191" s="247"/>
      <c r="AG191" s="246"/>
      <c r="AH191" s="244"/>
      <c r="AI191" s="247"/>
      <c r="AJ191" s="246"/>
      <c r="AK191" s="244"/>
      <c r="AL191" s="247"/>
      <c r="AM191" s="246"/>
      <c r="AN191" s="244"/>
      <c r="AO191" s="247"/>
      <c r="AP191" s="246"/>
      <c r="AQ191" s="244"/>
      <c r="AR191" s="247"/>
      <c r="AS191" s="246"/>
      <c r="AT191" s="244"/>
      <c r="AU191" s="247"/>
      <c r="AV191" s="246"/>
      <c r="AW191" s="244"/>
      <c r="AX191" s="247"/>
      <c r="AY191" s="246"/>
      <c r="AZ191" s="244"/>
      <c r="BA191" s="247"/>
      <c r="BB191" s="246"/>
      <c r="BC191" s="244"/>
      <c r="BD191" s="247"/>
      <c r="BE191" s="246"/>
      <c r="BF191" s="244"/>
      <c r="BG191" s="247"/>
      <c r="BH191" s="246"/>
      <c r="BI191" s="244"/>
      <c r="BJ191" s="247"/>
      <c r="BK191" s="246"/>
      <c r="BL191" s="244"/>
      <c r="BM191" s="247"/>
      <c r="BN191" s="246"/>
      <c r="BO191" s="244"/>
      <c r="BP191" s="247"/>
      <c r="BQ191" s="246"/>
      <c r="BR191" s="244"/>
      <c r="BS191" s="247"/>
      <c r="BT191" s="246"/>
      <c r="BU191" s="244"/>
      <c r="BV191" s="247"/>
      <c r="BW191" s="246"/>
      <c r="BX191" s="244"/>
      <c r="BY191" s="247"/>
      <c r="BZ191" s="246"/>
      <c r="CA191" s="244"/>
      <c r="CB191" s="247"/>
      <c r="CC191" s="246"/>
      <c r="CD191" s="244"/>
      <c r="CE191" s="247"/>
      <c r="CF191" s="246"/>
      <c r="CG191" s="244"/>
      <c r="CH191" s="247"/>
      <c r="CI191" s="246"/>
      <c r="CJ191" s="244"/>
      <c r="CK191" s="247"/>
      <c r="CL191" s="246"/>
      <c r="CM191" s="244"/>
      <c r="CN191" s="247"/>
      <c r="CO191" s="246"/>
      <c r="CP191" s="244"/>
      <c r="CS191" s="153" t="s">
        <v>36</v>
      </c>
      <c r="CT191" s="153" t="s">
        <v>36</v>
      </c>
      <c r="CU191" s="153" t="s">
        <v>36</v>
      </c>
      <c r="CV191" s="153" t="s">
        <v>36</v>
      </c>
      <c r="CW191" s="239"/>
      <c r="CX191" s="133"/>
      <c r="CY191" s="242" t="str">
        <f>IF(CT191="-","-",IF(CT191-CU191=0,CV191,CV191/(CT191-CU191)))</f>
        <v>-</v>
      </c>
      <c r="DA191" s="251">
        <v>1</v>
      </c>
      <c r="ED191" s="119"/>
      <c r="EE191" s="119"/>
      <c r="EF191" s="119"/>
      <c r="EG191" s="119"/>
      <c r="EH191" s="119"/>
      <c r="EI191" s="119"/>
      <c r="EJ191" s="119"/>
      <c r="EK191" s="119"/>
      <c r="EL191" s="119"/>
      <c r="EM191" s="119"/>
      <c r="EN191" s="119"/>
      <c r="EO191" s="119"/>
      <c r="EP191" s="119"/>
      <c r="EQ191" s="119"/>
      <c r="ER191" s="119"/>
    </row>
    <row r="192" spans="2:148" ht="13.5" customHeight="1" x14ac:dyDescent="0.2">
      <c r="B192" s="131" t="s">
        <v>124</v>
      </c>
      <c r="C192" s="238" t="s">
        <v>117</v>
      </c>
      <c r="D192" s="133">
        <f t="shared" si="17"/>
        <v>0</v>
      </c>
      <c r="E192" s="133" t="str">
        <f t="shared" si="18"/>
        <v>-</v>
      </c>
      <c r="F192" s="133" t="str">
        <f t="shared" si="19"/>
        <v>-</v>
      </c>
      <c r="G192" s="133" t="str">
        <f t="shared" si="20"/>
        <v>-</v>
      </c>
      <c r="H192" s="239" t="str">
        <f t="shared" si="21"/>
        <v>-</v>
      </c>
      <c r="I192" s="133"/>
      <c r="J192" s="240" t="str">
        <f t="shared" si="22"/>
        <v>-</v>
      </c>
      <c r="K192" s="133" t="e">
        <f t="shared" si="23"/>
        <v>#VALUE!</v>
      </c>
      <c r="L192" s="121"/>
      <c r="M192" s="241" t="str">
        <f t="shared" si="24"/>
        <v>-</v>
      </c>
      <c r="O192" s="242" t="s">
        <v>36</v>
      </c>
      <c r="P192" s="242" t="s">
        <v>36</v>
      </c>
      <c r="R192" s="246"/>
      <c r="S192" s="244"/>
      <c r="T192" s="249"/>
      <c r="U192" s="246"/>
      <c r="V192" s="244"/>
      <c r="W192" s="249"/>
      <c r="X192" s="246"/>
      <c r="Y192" s="244"/>
      <c r="Z192" s="249"/>
      <c r="AA192" s="246"/>
      <c r="AB192" s="244"/>
      <c r="AC192" s="249"/>
      <c r="AD192" s="246"/>
      <c r="AE192" s="244"/>
      <c r="AF192" s="249"/>
      <c r="AG192" s="246"/>
      <c r="AH192" s="244"/>
      <c r="AI192" s="249"/>
      <c r="AJ192" s="246"/>
      <c r="AK192" s="244"/>
      <c r="AL192" s="249"/>
      <c r="AM192" s="246"/>
      <c r="AN192" s="244"/>
      <c r="AO192" s="249"/>
      <c r="AP192" s="246"/>
      <c r="AQ192" s="244"/>
      <c r="AR192" s="249"/>
      <c r="AS192" s="246"/>
      <c r="AT192" s="244"/>
      <c r="AU192" s="249"/>
      <c r="AV192" s="246"/>
      <c r="AW192" s="244"/>
      <c r="AX192" s="249"/>
      <c r="AY192" s="246"/>
      <c r="AZ192" s="244"/>
      <c r="BA192" s="249"/>
      <c r="BB192" s="246"/>
      <c r="BC192" s="244"/>
      <c r="BD192" s="249"/>
      <c r="BE192" s="246"/>
      <c r="BF192" s="244"/>
      <c r="BG192" s="249"/>
      <c r="BH192" s="246"/>
      <c r="BI192" s="244"/>
      <c r="BJ192" s="249"/>
      <c r="BK192" s="246"/>
      <c r="BL192" s="244"/>
      <c r="BM192" s="249"/>
      <c r="BN192" s="246"/>
      <c r="BO192" s="244"/>
      <c r="BP192" s="249"/>
      <c r="BQ192" s="246"/>
      <c r="BR192" s="244"/>
      <c r="BS192" s="249"/>
      <c r="BT192" s="246"/>
      <c r="BU192" s="244"/>
      <c r="BV192" s="249"/>
      <c r="BW192" s="246"/>
      <c r="BX192" s="244"/>
      <c r="BY192" s="249"/>
      <c r="BZ192" s="246"/>
      <c r="CA192" s="244"/>
      <c r="CB192" s="249"/>
      <c r="CC192" s="246"/>
      <c r="CD192" s="244"/>
      <c r="CE192" s="249"/>
      <c r="CF192" s="246"/>
      <c r="CG192" s="244"/>
      <c r="CH192" s="249"/>
      <c r="CI192" s="246"/>
      <c r="CJ192" s="244"/>
      <c r="CK192" s="249"/>
      <c r="CL192" s="246"/>
      <c r="CM192" s="244"/>
      <c r="CN192" s="249"/>
      <c r="CO192" s="246"/>
      <c r="CP192" s="244"/>
      <c r="CS192" s="153"/>
      <c r="CT192" s="153"/>
      <c r="CU192" s="153"/>
      <c r="CV192" s="153"/>
      <c r="CW192" s="239"/>
      <c r="CX192" s="133"/>
      <c r="CY192" s="134"/>
      <c r="DA192" s="251"/>
      <c r="DB192" s="154"/>
      <c r="ED192" s="119"/>
      <c r="EE192" s="119"/>
      <c r="EF192" s="119"/>
      <c r="EG192" s="119"/>
      <c r="EH192" s="119"/>
      <c r="EI192" s="119"/>
      <c r="EJ192" s="119"/>
      <c r="EK192" s="119"/>
      <c r="EL192" s="119"/>
      <c r="EM192" s="119"/>
      <c r="EN192" s="119"/>
      <c r="EO192" s="119"/>
      <c r="EP192" s="119"/>
      <c r="EQ192" s="119"/>
      <c r="ER192" s="119"/>
    </row>
    <row r="193" spans="2:148" ht="13.5" customHeight="1" x14ac:dyDescent="0.2">
      <c r="B193" s="131" t="s">
        <v>123</v>
      </c>
      <c r="C193" s="238" t="s">
        <v>27</v>
      </c>
      <c r="D193" s="133">
        <f t="shared" si="17"/>
        <v>0</v>
      </c>
      <c r="E193" s="133" t="str">
        <f t="shared" si="18"/>
        <v>-</v>
      </c>
      <c r="F193" s="133" t="str">
        <f t="shared" si="19"/>
        <v>-</v>
      </c>
      <c r="G193" s="133" t="str">
        <f t="shared" si="20"/>
        <v>-</v>
      </c>
      <c r="H193" s="239" t="str">
        <f t="shared" si="21"/>
        <v>-</v>
      </c>
      <c r="I193" s="133"/>
      <c r="J193" s="240" t="str">
        <f t="shared" si="22"/>
        <v>-</v>
      </c>
      <c r="K193" s="133" t="e">
        <f t="shared" si="23"/>
        <v>#VALUE!</v>
      </c>
      <c r="L193" s="121"/>
      <c r="M193" s="241" t="str">
        <f t="shared" si="24"/>
        <v>-</v>
      </c>
      <c r="O193" s="242" t="s">
        <v>36</v>
      </c>
      <c r="P193" s="135">
        <f>IF(CT193="-",IF(E193="-",DA193,IF((E193-F193)&lt;5,DA193,IF(O193&gt;=40,5,IF(O193&gt;=30,4,IF(O193&gt;=20,3,IF(O193&gt;=10,2,1)))))),IF(E193="-",IF((CT193-CU193)&lt;5,DA193,IF(O193&gt;=40,5,IF(O193&gt;=30,4,IF(O193&gt;=20,3,IF(O193&gt;=10,2,1))))),IF((CT193+E193-CU193-F193)&lt;5,DA193,IF(O193&gt;=40,5,IF(O193&gt;=30,4,IF(O193&gt;=20,3,IF(O193&gt;=10,2,1)))))))</f>
        <v>2</v>
      </c>
      <c r="Q193" s="121"/>
      <c r="R193" s="246"/>
      <c r="S193" s="244"/>
      <c r="T193" s="249"/>
      <c r="U193" s="246"/>
      <c r="V193" s="244"/>
      <c r="W193" s="249"/>
      <c r="X193" s="246"/>
      <c r="Y193" s="244"/>
      <c r="Z193" s="249"/>
      <c r="AA193" s="246"/>
      <c r="AB193" s="244"/>
      <c r="AC193" s="249"/>
      <c r="AD193" s="246"/>
      <c r="AE193" s="244"/>
      <c r="AF193" s="249"/>
      <c r="AG193" s="246"/>
      <c r="AH193" s="244"/>
      <c r="AI193" s="249"/>
      <c r="AJ193" s="246"/>
      <c r="AK193" s="244"/>
      <c r="AL193" s="249"/>
      <c r="AM193" s="246"/>
      <c r="AN193" s="244"/>
      <c r="AO193" s="249"/>
      <c r="AP193" s="246"/>
      <c r="AQ193" s="244"/>
      <c r="AR193" s="249"/>
      <c r="AS193" s="246"/>
      <c r="AT193" s="244"/>
      <c r="AU193" s="249"/>
      <c r="AV193" s="246"/>
      <c r="AW193" s="244"/>
      <c r="AX193" s="249"/>
      <c r="AY193" s="246"/>
      <c r="AZ193" s="244"/>
      <c r="BA193" s="249"/>
      <c r="BB193" s="246"/>
      <c r="BC193" s="244"/>
      <c r="BD193" s="249"/>
      <c r="BE193" s="246"/>
      <c r="BF193" s="244"/>
      <c r="BG193" s="249"/>
      <c r="BH193" s="246"/>
      <c r="BI193" s="244"/>
      <c r="BJ193" s="249"/>
      <c r="BK193" s="246"/>
      <c r="BL193" s="244"/>
      <c r="BM193" s="249"/>
      <c r="BN193" s="246"/>
      <c r="BO193" s="244"/>
      <c r="BP193" s="249"/>
      <c r="BQ193" s="246"/>
      <c r="BR193" s="244"/>
      <c r="BS193" s="249"/>
      <c r="BT193" s="246"/>
      <c r="BU193" s="244"/>
      <c r="BV193" s="249"/>
      <c r="BW193" s="246"/>
      <c r="BX193" s="244"/>
      <c r="BY193" s="249"/>
      <c r="BZ193" s="246"/>
      <c r="CA193" s="244"/>
      <c r="CB193" s="249"/>
      <c r="CC193" s="246"/>
      <c r="CD193" s="244"/>
      <c r="CE193" s="249"/>
      <c r="CF193" s="246"/>
      <c r="CG193" s="244"/>
      <c r="CH193" s="249"/>
      <c r="CI193" s="246"/>
      <c r="CJ193" s="244"/>
      <c r="CK193" s="249"/>
      <c r="CL193" s="246"/>
      <c r="CM193" s="244"/>
      <c r="CN193" s="249"/>
      <c r="CO193" s="246"/>
      <c r="CP193" s="244"/>
      <c r="CS193" s="153"/>
      <c r="CT193" s="153"/>
      <c r="CU193" s="153"/>
      <c r="CV193" s="153"/>
      <c r="CW193" s="239"/>
      <c r="CX193" s="133"/>
      <c r="CY193" s="134"/>
      <c r="DA193" s="251">
        <v>2</v>
      </c>
      <c r="DB193" s="154"/>
      <c r="ED193" s="119"/>
      <c r="EE193" s="119"/>
      <c r="EF193" s="119"/>
      <c r="EG193" s="119"/>
      <c r="EH193" s="119"/>
      <c r="EI193" s="119"/>
      <c r="EJ193" s="119"/>
      <c r="EK193" s="119"/>
      <c r="EL193" s="119"/>
      <c r="EM193" s="119"/>
      <c r="EN193" s="119"/>
      <c r="EO193" s="119"/>
      <c r="EP193" s="119"/>
      <c r="EQ193" s="119"/>
      <c r="ER193" s="119"/>
    </row>
    <row r="194" spans="2:148" ht="13.5" customHeight="1" x14ac:dyDescent="0.2">
      <c r="B194" s="131" t="s">
        <v>112</v>
      </c>
      <c r="C194" s="238" t="s">
        <v>33</v>
      </c>
      <c r="D194" s="133">
        <f t="shared" si="17"/>
        <v>0</v>
      </c>
      <c r="E194" s="133" t="str">
        <f t="shared" si="18"/>
        <v>-</v>
      </c>
      <c r="F194" s="133" t="str">
        <f t="shared" si="19"/>
        <v>-</v>
      </c>
      <c r="G194" s="133" t="str">
        <f t="shared" si="20"/>
        <v>-</v>
      </c>
      <c r="H194" s="239" t="str">
        <f t="shared" si="21"/>
        <v>-</v>
      </c>
      <c r="I194" s="133"/>
      <c r="J194" s="240" t="str">
        <f t="shared" si="22"/>
        <v>-</v>
      </c>
      <c r="K194" s="133" t="e">
        <f t="shared" si="23"/>
        <v>#VALUE!</v>
      </c>
      <c r="L194" s="121"/>
      <c r="M194" s="241" t="str">
        <f t="shared" si="24"/>
        <v>-</v>
      </c>
      <c r="N194" s="144"/>
      <c r="O194" s="242" t="s">
        <v>36</v>
      </c>
      <c r="P194" s="242" t="s">
        <v>36</v>
      </c>
      <c r="Q194" s="121"/>
      <c r="R194" s="246"/>
      <c r="S194" s="244"/>
      <c r="T194" s="249"/>
      <c r="U194" s="246"/>
      <c r="V194" s="244"/>
      <c r="W194" s="249"/>
      <c r="X194" s="246"/>
      <c r="Y194" s="244"/>
      <c r="Z194" s="249"/>
      <c r="AA194" s="246"/>
      <c r="AB194" s="244"/>
      <c r="AC194" s="249"/>
      <c r="AD194" s="246"/>
      <c r="AE194" s="244"/>
      <c r="AF194" s="249"/>
      <c r="AG194" s="246"/>
      <c r="AH194" s="244"/>
      <c r="AI194" s="249"/>
      <c r="AJ194" s="246"/>
      <c r="AK194" s="244"/>
      <c r="AL194" s="249"/>
      <c r="AM194" s="246"/>
      <c r="AN194" s="244"/>
      <c r="AO194" s="249"/>
      <c r="AP194" s="246"/>
      <c r="AQ194" s="244"/>
      <c r="AR194" s="249"/>
      <c r="AS194" s="246"/>
      <c r="AT194" s="244"/>
      <c r="AU194" s="249"/>
      <c r="AV194" s="246"/>
      <c r="AW194" s="244"/>
      <c r="AX194" s="249"/>
      <c r="AY194" s="246"/>
      <c r="AZ194" s="244"/>
      <c r="BA194" s="249"/>
      <c r="BB194" s="246"/>
      <c r="BC194" s="244"/>
      <c r="BD194" s="249"/>
      <c r="BE194" s="246"/>
      <c r="BF194" s="244"/>
      <c r="BG194" s="249"/>
      <c r="BH194" s="246"/>
      <c r="BI194" s="244"/>
      <c r="BJ194" s="249"/>
      <c r="BK194" s="246"/>
      <c r="BL194" s="244"/>
      <c r="BM194" s="249"/>
      <c r="BN194" s="246"/>
      <c r="BO194" s="244"/>
      <c r="BP194" s="249"/>
      <c r="BQ194" s="246"/>
      <c r="BR194" s="244"/>
      <c r="BS194" s="249"/>
      <c r="BT194" s="246"/>
      <c r="BU194" s="244"/>
      <c r="BV194" s="249"/>
      <c r="BW194" s="246"/>
      <c r="BX194" s="244"/>
      <c r="BY194" s="249"/>
      <c r="BZ194" s="246"/>
      <c r="CA194" s="244"/>
      <c r="CB194" s="249"/>
      <c r="CC194" s="246"/>
      <c r="CD194" s="244"/>
      <c r="CE194" s="249"/>
      <c r="CF194" s="246"/>
      <c r="CG194" s="244"/>
      <c r="CH194" s="249"/>
      <c r="CI194" s="246"/>
      <c r="CJ194" s="244"/>
      <c r="CK194" s="249"/>
      <c r="CL194" s="246"/>
      <c r="CM194" s="244"/>
      <c r="CN194" s="249"/>
      <c r="CO194" s="246"/>
      <c r="CP194" s="244"/>
      <c r="CS194" s="153">
        <v>18</v>
      </c>
      <c r="CT194" s="153">
        <v>13</v>
      </c>
      <c r="CU194" s="153">
        <v>5</v>
      </c>
      <c r="CV194" s="153">
        <v>183</v>
      </c>
      <c r="CW194" s="239"/>
      <c r="CX194" s="133"/>
      <c r="CY194" s="134">
        <f t="shared" ref="CY194:CY209" si="26">IF(CT194="-","-",IF(CT194-CU194=0,CV194,CV194/(CT194-CU194)))</f>
        <v>22.875</v>
      </c>
      <c r="DA194" s="135">
        <v>3</v>
      </c>
      <c r="DB194" s="154"/>
      <c r="ED194" s="119"/>
      <c r="EE194" s="119"/>
      <c r="EF194" s="119"/>
      <c r="EG194" s="119"/>
      <c r="EH194" s="119"/>
      <c r="EI194" s="119"/>
      <c r="EJ194" s="119"/>
      <c r="EK194" s="119"/>
      <c r="EL194" s="119"/>
      <c r="EM194" s="119"/>
      <c r="EN194" s="119"/>
      <c r="EO194" s="119"/>
      <c r="EP194" s="119"/>
      <c r="EQ194" s="119"/>
      <c r="ER194" s="119"/>
    </row>
    <row r="195" spans="2:148" ht="13.5" customHeight="1" x14ac:dyDescent="0.2">
      <c r="B195" s="131" t="s">
        <v>30</v>
      </c>
      <c r="C195" s="238" t="s">
        <v>29</v>
      </c>
      <c r="D195" s="133">
        <f t="shared" si="17"/>
        <v>0</v>
      </c>
      <c r="E195" s="133" t="str">
        <f t="shared" si="18"/>
        <v>-</v>
      </c>
      <c r="F195" s="133" t="str">
        <f t="shared" si="19"/>
        <v>-</v>
      </c>
      <c r="G195" s="133" t="str">
        <f t="shared" si="20"/>
        <v>-</v>
      </c>
      <c r="H195" s="239" t="str">
        <f t="shared" si="21"/>
        <v>-</v>
      </c>
      <c r="I195" s="133"/>
      <c r="J195" s="240" t="str">
        <f t="shared" si="22"/>
        <v>-</v>
      </c>
      <c r="K195" s="133" t="e">
        <f t="shared" si="23"/>
        <v>#VALUE!</v>
      </c>
      <c r="L195" s="121"/>
      <c r="M195" s="241" t="str">
        <f t="shared" si="24"/>
        <v>-</v>
      </c>
      <c r="O195" s="242">
        <f t="shared" ref="O195:O209" si="27">IF(CT195="-",IF(E195="-","-",IF(E195-F195=0,G195,G195/(E195-F195))),IF(E195="-",IF(CT195-CU195=0,"-",CV195/(CT195-CU195)),(CV195+G195)/IF(CT195-CU195+E195-F195=0,1,CT195-CU195+E195-F195)))</f>
        <v>39.191489361702125</v>
      </c>
      <c r="P195" s="135">
        <f>IF(CT195="-",IF(E195="-",DA195,IF((E195-F195)&lt;5,DA195,IF(O195&gt;=40,5,IF(O195&gt;=30,4,IF(O195&gt;=20,3,IF(O195&gt;=10,2,1)))))),IF(E195="-",IF((CT195-CU195)&lt;5,DA195,IF(O195&gt;=40,5,IF(O195&gt;=30,4,IF(O195&gt;=20,3,IF(O195&gt;=10,2,1))))),IF((CT195+E195-CU195-F195)&lt;5,DA195,IF(O195&gt;=40,5,IF(O195&gt;=30,4,IF(O195&gt;=20,3,IF(O195&gt;=10,2,1)))))))</f>
        <v>4</v>
      </c>
      <c r="Q195" s="121"/>
      <c r="R195" s="246"/>
      <c r="S195" s="244"/>
      <c r="T195" s="248"/>
      <c r="U195" s="246"/>
      <c r="V195" s="244"/>
      <c r="W195" s="248"/>
      <c r="X195" s="246"/>
      <c r="Y195" s="244"/>
      <c r="Z195" s="248"/>
      <c r="AA195" s="246"/>
      <c r="AB195" s="244"/>
      <c r="AC195" s="248"/>
      <c r="AD195" s="246"/>
      <c r="AE195" s="244"/>
      <c r="AF195" s="248"/>
      <c r="AG195" s="246"/>
      <c r="AH195" s="244"/>
      <c r="AI195" s="248"/>
      <c r="AJ195" s="246"/>
      <c r="AK195" s="244"/>
      <c r="AL195" s="248"/>
      <c r="AM195" s="246"/>
      <c r="AN195" s="244"/>
      <c r="AO195" s="248"/>
      <c r="AP195" s="246"/>
      <c r="AQ195" s="244"/>
      <c r="AR195" s="248"/>
      <c r="AS195" s="246"/>
      <c r="AT195" s="244"/>
      <c r="AU195" s="248"/>
      <c r="AV195" s="246"/>
      <c r="AW195" s="244"/>
      <c r="AX195" s="248"/>
      <c r="AY195" s="246"/>
      <c r="AZ195" s="244"/>
      <c r="BA195" s="248"/>
      <c r="BB195" s="246"/>
      <c r="BC195" s="244"/>
      <c r="BD195" s="248"/>
      <c r="BE195" s="246"/>
      <c r="BF195" s="244"/>
      <c r="BG195" s="248"/>
      <c r="BH195" s="246"/>
      <c r="BI195" s="244"/>
      <c r="BJ195" s="248"/>
      <c r="BK195" s="246"/>
      <c r="BL195" s="244"/>
      <c r="BM195" s="248"/>
      <c r="BN195" s="246"/>
      <c r="BO195" s="244"/>
      <c r="BP195" s="248"/>
      <c r="BQ195" s="246"/>
      <c r="BR195" s="244"/>
      <c r="BS195" s="248"/>
      <c r="BT195" s="246"/>
      <c r="BU195" s="244"/>
      <c r="BV195" s="248"/>
      <c r="BW195" s="246"/>
      <c r="BX195" s="244"/>
      <c r="BY195" s="248"/>
      <c r="BZ195" s="246"/>
      <c r="CA195" s="244"/>
      <c r="CB195" s="248"/>
      <c r="CC195" s="246"/>
      <c r="CD195" s="244"/>
      <c r="CE195" s="248"/>
      <c r="CF195" s="246"/>
      <c r="CG195" s="244"/>
      <c r="CH195" s="248"/>
      <c r="CI195" s="246"/>
      <c r="CJ195" s="244"/>
      <c r="CK195" s="248"/>
      <c r="CL195" s="246"/>
      <c r="CM195" s="244"/>
      <c r="CN195" s="248"/>
      <c r="CO195" s="246"/>
      <c r="CP195" s="244"/>
      <c r="CS195" s="153">
        <v>58</v>
      </c>
      <c r="CT195" s="153">
        <v>51</v>
      </c>
      <c r="CU195" s="153">
        <v>4</v>
      </c>
      <c r="CV195" s="153">
        <v>1842</v>
      </c>
      <c r="CW195" s="239">
        <v>131</v>
      </c>
      <c r="CX195" s="133"/>
      <c r="CY195" s="134">
        <f t="shared" si="26"/>
        <v>39.191489361702125</v>
      </c>
      <c r="CZ195" s="119" t="s">
        <v>104</v>
      </c>
      <c r="DA195" s="135"/>
      <c r="DB195" s="154"/>
      <c r="ED195" s="119"/>
      <c r="EE195" s="119"/>
      <c r="EF195" s="119"/>
      <c r="EG195" s="119"/>
      <c r="EH195" s="119"/>
      <c r="EI195" s="119"/>
      <c r="EJ195" s="119"/>
      <c r="EK195" s="119"/>
      <c r="EL195" s="119"/>
      <c r="EM195" s="119"/>
      <c r="EN195" s="119"/>
      <c r="EO195" s="119"/>
      <c r="EP195" s="119"/>
      <c r="EQ195" s="119"/>
      <c r="ER195" s="119"/>
    </row>
    <row r="196" spans="2:148" ht="13.5" customHeight="1" x14ac:dyDescent="0.2">
      <c r="B196" s="131" t="s">
        <v>128</v>
      </c>
      <c r="C196" s="238" t="s">
        <v>29</v>
      </c>
      <c r="D196" s="133">
        <f t="shared" si="17"/>
        <v>0</v>
      </c>
      <c r="E196" s="133" t="str">
        <f t="shared" si="18"/>
        <v>-</v>
      </c>
      <c r="F196" s="133" t="str">
        <f t="shared" si="19"/>
        <v>-</v>
      </c>
      <c r="G196" s="133" t="str">
        <f t="shared" si="20"/>
        <v>-</v>
      </c>
      <c r="H196" s="239" t="str">
        <f t="shared" si="21"/>
        <v>-</v>
      </c>
      <c r="I196" s="133"/>
      <c r="J196" s="240" t="str">
        <f t="shared" si="22"/>
        <v>-</v>
      </c>
      <c r="K196" s="133" t="e">
        <f t="shared" si="23"/>
        <v>#VALUE!</v>
      </c>
      <c r="L196" s="121"/>
      <c r="M196" s="241" t="str">
        <f t="shared" si="24"/>
        <v>-</v>
      </c>
      <c r="O196" s="242">
        <f t="shared" si="27"/>
        <v>14.25</v>
      </c>
      <c r="P196" s="135">
        <f>IF(CT196="-",IF(E196="-",DA196,IF((E196-F196)&lt;5,DA196,IF(O196&gt;=40,5,IF(O196&gt;=30,4,IF(O196&gt;=20,3,IF(O196&gt;=10,2,1)))))),IF(E196="-",IF((CT196-CU196)&lt;5,DA196,IF(O196&gt;=40,5,IF(O196&gt;=30,4,IF(O196&gt;=20,3,IF(O196&gt;=10,2,1))))),IF((CT196+E196-CU196-F196)&lt;5,DA196,IF(O196&gt;=40,5,IF(O196&gt;=30,4,IF(O196&gt;=20,3,IF(O196&gt;=10,2,1)))))))</f>
        <v>2</v>
      </c>
      <c r="R196" s="246"/>
      <c r="S196" s="244"/>
      <c r="T196" s="245"/>
      <c r="U196" s="246"/>
      <c r="V196" s="244"/>
      <c r="W196" s="245"/>
      <c r="X196" s="246"/>
      <c r="Y196" s="244"/>
      <c r="Z196" s="245"/>
      <c r="AA196" s="246"/>
      <c r="AB196" s="244"/>
      <c r="AC196" s="245"/>
      <c r="AD196" s="246"/>
      <c r="AE196" s="244"/>
      <c r="AF196" s="245"/>
      <c r="AG196" s="246"/>
      <c r="AH196" s="244"/>
      <c r="AI196" s="245"/>
      <c r="AJ196" s="246"/>
      <c r="AK196" s="244"/>
      <c r="AL196" s="245"/>
      <c r="AM196" s="246"/>
      <c r="AN196" s="244"/>
      <c r="AO196" s="245"/>
      <c r="AP196" s="246"/>
      <c r="AQ196" s="244"/>
      <c r="AR196" s="245"/>
      <c r="AS196" s="246"/>
      <c r="AT196" s="244"/>
      <c r="AU196" s="245"/>
      <c r="AV196" s="246"/>
      <c r="AW196" s="244"/>
      <c r="AX196" s="245"/>
      <c r="AY196" s="246"/>
      <c r="AZ196" s="244"/>
      <c r="BA196" s="245"/>
      <c r="BB196" s="246"/>
      <c r="BC196" s="244"/>
      <c r="BD196" s="245"/>
      <c r="BE196" s="246"/>
      <c r="BF196" s="244"/>
      <c r="BG196" s="245"/>
      <c r="BH196" s="246"/>
      <c r="BI196" s="244"/>
      <c r="BJ196" s="245"/>
      <c r="BK196" s="246"/>
      <c r="BL196" s="244"/>
      <c r="BM196" s="245"/>
      <c r="BN196" s="246"/>
      <c r="BO196" s="244"/>
      <c r="BP196" s="245"/>
      <c r="BQ196" s="246"/>
      <c r="BR196" s="244"/>
      <c r="BS196" s="245"/>
      <c r="BT196" s="246"/>
      <c r="BU196" s="244"/>
      <c r="BV196" s="245"/>
      <c r="BW196" s="246"/>
      <c r="BX196" s="244"/>
      <c r="BY196" s="245"/>
      <c r="BZ196" s="246"/>
      <c r="CA196" s="244"/>
      <c r="CB196" s="245"/>
      <c r="CC196" s="246"/>
      <c r="CD196" s="244"/>
      <c r="CE196" s="245"/>
      <c r="CF196" s="246"/>
      <c r="CG196" s="244"/>
      <c r="CH196" s="245"/>
      <c r="CI196" s="246"/>
      <c r="CJ196" s="244"/>
      <c r="CK196" s="245"/>
      <c r="CL196" s="246"/>
      <c r="CM196" s="244"/>
      <c r="CN196" s="245"/>
      <c r="CO196" s="246"/>
      <c r="CP196" s="244"/>
      <c r="CS196" s="153">
        <v>7</v>
      </c>
      <c r="CT196" s="153">
        <v>5</v>
      </c>
      <c r="CU196" s="153">
        <v>1</v>
      </c>
      <c r="CV196" s="153">
        <v>57</v>
      </c>
      <c r="CW196" s="239">
        <v>22</v>
      </c>
      <c r="CX196" s="133" t="s">
        <v>105</v>
      </c>
      <c r="CY196" s="134">
        <f t="shared" si="26"/>
        <v>14.25</v>
      </c>
      <c r="DA196" s="251">
        <v>2</v>
      </c>
      <c r="DB196" s="154"/>
      <c r="ED196" s="119"/>
      <c r="EE196" s="119"/>
      <c r="EF196" s="119"/>
      <c r="EG196" s="119"/>
      <c r="EH196" s="119"/>
      <c r="EI196" s="119"/>
      <c r="EJ196" s="119"/>
      <c r="EK196" s="119"/>
      <c r="EL196" s="119"/>
      <c r="EM196" s="119"/>
      <c r="EN196" s="119"/>
      <c r="EO196" s="119"/>
      <c r="EP196" s="119"/>
      <c r="EQ196" s="119"/>
      <c r="ER196" s="119"/>
    </row>
    <row r="197" spans="2:148" ht="13.5" customHeight="1" x14ac:dyDescent="0.2">
      <c r="B197" s="131" t="s">
        <v>150</v>
      </c>
      <c r="C197" s="238" t="s">
        <v>33</v>
      </c>
      <c r="D197" s="133">
        <f>COUNTA(R197,U197,X197,AA197,AD197,AG197,AJ197,AM197,AP197,AS197,AV197,AY197,BB197,BE197,BH197,BK197,BN197,BQ197,BT197,BW197,CC197,CF197,CI197)</f>
        <v>1</v>
      </c>
      <c r="E197" s="133" t="str">
        <f>IF(COUNT(R197,U197,X197,AA197,AD197,AG197,AJ197,AM197,AP197,AS197,AV197,AY197,BB197,BE197,BH197,BK197,BN197,BQ197,BT197,BW197,CC197,CF197,CI197)=0,"-",COUNT(R197,U197,X197,AA197,AD197,AG197,AJ197,AM197,AP197,AS197,AV197,AY197,BB197,BE197,BH197,BK197,BN197,BQ197,BT197,BW197,CC197,CF197,CB))</f>
        <v>-</v>
      </c>
      <c r="F197" s="133" t="str">
        <f>IF(E197="-","-",COUNTA(S197,V197,Y197,AB197,AE197,AH197,AK197,AN197,AQ197,AT197,AW197,AZ197,BC197,BF197,BI197,BL197,BO197,BR197,BU197,BX197,CD197,CG197,CJ197))</f>
        <v>-</v>
      </c>
      <c r="G197" s="133" t="str">
        <f>IF(E197="-","-",SUM(R197:CJ197))</f>
        <v>-</v>
      </c>
      <c r="H197" s="239" t="str">
        <f>IF(E197="-","-",MAX(R197:CK197))</f>
        <v>-</v>
      </c>
      <c r="I197" s="133"/>
      <c r="J197" s="240" t="str">
        <f>IF(E197="-","-",IF(E197-F197=0,G197,G197/(E197-F197)))</f>
        <v>-</v>
      </c>
      <c r="K197" s="133" t="e">
        <f>IF(E197=0,"",IF(E197-F197=0,"*",""))</f>
        <v>#VALUE!</v>
      </c>
      <c r="L197" s="121"/>
      <c r="M197" s="241" t="str">
        <f>IF(E197="-", "-",G197-((E197-F197)*7))</f>
        <v>-</v>
      </c>
      <c r="O197" s="242" t="str">
        <f>IF(CT197="-",IF(E197="-","-",IF(E197-F197=0,G197,G197/(E197-F197))),IF(E197="-",IF(CT197-CU197=0,"-",CV197/(CT197-CU197)),(CV197+G197)/IF(CT197-CU197+E197-F197=0,1,CT197-CU197+E197-F197)))</f>
        <v>-</v>
      </c>
      <c r="P197" s="135">
        <f>IF(CT197="-",IF(E197="-",DA197,IF((E197-F197)&lt;5,DA197,IF(O197&gt;=40,5,IF(O197&gt;=30,4,IF(O197&gt;=20,3,IF(O197&gt;=10,2,1)))))),IF(E197="-",IF((CT197-CU197)&lt;5,DA197,IF(O197&gt;=40,5,IF(O197&gt;=30,4,IF(O197&gt;=20,3,IF(O197&gt;=10,2,1))))),IF((CT197+E197-CU197-F197)&lt;5,DA197,IF(O197&gt;=40,5,IF(O197&gt;=30,4,IF(O197&gt;=20,3,IF(O197&gt;=10,2,1)))))))</f>
        <v>4</v>
      </c>
      <c r="Q197" s="121"/>
      <c r="R197" s="243"/>
      <c r="S197" s="244"/>
      <c r="T197" s="247"/>
      <c r="U197" s="243" t="s">
        <v>152</v>
      </c>
      <c r="V197" s="244"/>
      <c r="W197" s="247"/>
      <c r="X197" s="243"/>
      <c r="Y197" s="244"/>
      <c r="Z197" s="247"/>
      <c r="AA197" s="243"/>
      <c r="AB197" s="244"/>
      <c r="AC197" s="247"/>
      <c r="AD197" s="243"/>
      <c r="AE197" s="244"/>
      <c r="AF197" s="247"/>
      <c r="AG197" s="243"/>
      <c r="AH197" s="244"/>
      <c r="AI197" s="247"/>
      <c r="AJ197" s="243"/>
      <c r="AK197" s="244"/>
      <c r="AL197" s="247"/>
      <c r="AM197" s="243"/>
      <c r="AN197" s="244"/>
      <c r="AO197" s="247"/>
      <c r="AP197" s="243"/>
      <c r="AQ197" s="244"/>
      <c r="AR197" s="247"/>
      <c r="AS197" s="243"/>
      <c r="AT197" s="244"/>
      <c r="AU197" s="247"/>
      <c r="AV197" s="243"/>
      <c r="AW197" s="244"/>
      <c r="AX197" s="247"/>
      <c r="AY197" s="243"/>
      <c r="AZ197" s="244"/>
      <c r="BA197" s="247"/>
      <c r="BB197" s="243"/>
      <c r="BC197" s="244"/>
      <c r="BD197" s="247"/>
      <c r="BE197" s="243"/>
      <c r="BF197" s="244"/>
      <c r="BG197" s="247"/>
      <c r="BH197" s="243"/>
      <c r="BI197" s="244"/>
      <c r="BJ197" s="247"/>
      <c r="BK197" s="243"/>
      <c r="BL197" s="244"/>
      <c r="BM197" s="247"/>
      <c r="BN197" s="243"/>
      <c r="BO197" s="244"/>
      <c r="BP197" s="247"/>
      <c r="BQ197" s="243"/>
      <c r="BR197" s="244"/>
      <c r="BS197" s="247"/>
      <c r="BT197" s="243"/>
      <c r="BU197" s="244"/>
      <c r="BV197" s="247"/>
      <c r="BW197" s="243"/>
      <c r="BX197" s="244"/>
      <c r="BY197" s="247"/>
      <c r="BZ197" s="243"/>
      <c r="CA197" s="244"/>
      <c r="CB197" s="247"/>
      <c r="CC197" s="243"/>
      <c r="CD197" s="244"/>
      <c r="CE197" s="247"/>
      <c r="CF197" s="243"/>
      <c r="CG197" s="244"/>
      <c r="CH197" s="247"/>
      <c r="CI197" s="243"/>
      <c r="CJ197" s="244"/>
      <c r="CK197" s="247"/>
      <c r="CL197" s="243"/>
      <c r="CM197" s="244"/>
      <c r="CN197" s="247"/>
      <c r="CO197" s="243"/>
      <c r="CP197" s="244"/>
      <c r="CS197" s="153"/>
      <c r="CT197" s="153"/>
      <c r="CU197" s="153"/>
      <c r="CV197" s="153"/>
      <c r="CW197" s="239"/>
      <c r="CX197" s="133"/>
      <c r="CY197" s="134"/>
      <c r="DA197" s="251">
        <v>4</v>
      </c>
      <c r="ED197" s="119"/>
      <c r="EE197" s="119"/>
      <c r="EF197" s="119"/>
      <c r="EG197" s="119"/>
      <c r="EH197" s="119"/>
      <c r="EI197" s="119"/>
      <c r="EJ197" s="119"/>
      <c r="EK197" s="119"/>
      <c r="EL197" s="119"/>
      <c r="EM197" s="119"/>
      <c r="EN197" s="119"/>
      <c r="EO197" s="119"/>
      <c r="EP197" s="119"/>
      <c r="EQ197" s="119"/>
      <c r="ER197" s="119"/>
    </row>
    <row r="198" spans="2:148" ht="13.5" customHeight="1" x14ac:dyDescent="0.2">
      <c r="B198" s="131" t="s">
        <v>80</v>
      </c>
      <c r="C198" s="238" t="s">
        <v>27</v>
      </c>
      <c r="D198" s="133">
        <f t="shared" si="17"/>
        <v>0</v>
      </c>
      <c r="E198" s="133" t="str">
        <f t="shared" si="18"/>
        <v>-</v>
      </c>
      <c r="F198" s="133" t="str">
        <f t="shared" si="19"/>
        <v>-</v>
      </c>
      <c r="G198" s="133" t="str">
        <f t="shared" si="20"/>
        <v>-</v>
      </c>
      <c r="H198" s="239" t="str">
        <f t="shared" si="21"/>
        <v>-</v>
      </c>
      <c r="I198" s="133"/>
      <c r="J198" s="240" t="str">
        <f t="shared" si="22"/>
        <v>-</v>
      </c>
      <c r="K198" s="133" t="e">
        <f t="shared" si="23"/>
        <v>#VALUE!</v>
      </c>
      <c r="L198" s="121"/>
      <c r="M198" s="241" t="str">
        <f t="shared" si="24"/>
        <v>-</v>
      </c>
      <c r="O198" s="242">
        <f t="shared" si="27"/>
        <v>1</v>
      </c>
      <c r="P198" s="270">
        <v>4</v>
      </c>
      <c r="R198" s="246"/>
      <c r="S198" s="244"/>
      <c r="T198" s="245"/>
      <c r="U198" s="246"/>
      <c r="V198" s="244"/>
      <c r="W198" s="245"/>
      <c r="X198" s="246"/>
      <c r="Y198" s="244"/>
      <c r="Z198" s="245"/>
      <c r="AA198" s="246"/>
      <c r="AB198" s="244"/>
      <c r="AC198" s="245"/>
      <c r="AD198" s="246"/>
      <c r="AE198" s="244"/>
      <c r="AF198" s="245"/>
      <c r="AG198" s="246"/>
      <c r="AH198" s="244"/>
      <c r="AI198" s="245"/>
      <c r="AJ198" s="246"/>
      <c r="AK198" s="244"/>
      <c r="AL198" s="245"/>
      <c r="AM198" s="246"/>
      <c r="AN198" s="244"/>
      <c r="AO198" s="245"/>
      <c r="AP198" s="246"/>
      <c r="AQ198" s="244"/>
      <c r="AR198" s="245"/>
      <c r="AS198" s="246"/>
      <c r="AT198" s="244"/>
      <c r="AU198" s="245"/>
      <c r="AV198" s="246"/>
      <c r="AW198" s="244"/>
      <c r="AX198" s="245"/>
      <c r="AY198" s="246"/>
      <c r="AZ198" s="244"/>
      <c r="BA198" s="245"/>
      <c r="BB198" s="246"/>
      <c r="BC198" s="244"/>
      <c r="BD198" s="245"/>
      <c r="BE198" s="246"/>
      <c r="BF198" s="244"/>
      <c r="BG198" s="245"/>
      <c r="BH198" s="246"/>
      <c r="BI198" s="244"/>
      <c r="BJ198" s="245"/>
      <c r="BK198" s="246"/>
      <c r="BL198" s="244"/>
      <c r="BM198" s="245"/>
      <c r="BN198" s="246"/>
      <c r="BO198" s="244"/>
      <c r="BP198" s="245"/>
      <c r="BQ198" s="246"/>
      <c r="BR198" s="244"/>
      <c r="BS198" s="245"/>
      <c r="BT198" s="246"/>
      <c r="BU198" s="244"/>
      <c r="BV198" s="245"/>
      <c r="BW198" s="246"/>
      <c r="BX198" s="244"/>
      <c r="BY198" s="245"/>
      <c r="BZ198" s="246"/>
      <c r="CA198" s="244"/>
      <c r="CB198" s="245"/>
      <c r="CC198" s="246"/>
      <c r="CD198" s="244"/>
      <c r="CE198" s="245"/>
      <c r="CF198" s="246"/>
      <c r="CG198" s="244"/>
      <c r="CH198" s="245"/>
      <c r="CI198" s="246"/>
      <c r="CJ198" s="244"/>
      <c r="CK198" s="245"/>
      <c r="CL198" s="246"/>
      <c r="CM198" s="244"/>
      <c r="CN198" s="245"/>
      <c r="CO198" s="246"/>
      <c r="CP198" s="244"/>
      <c r="CS198" s="153">
        <v>1</v>
      </c>
      <c r="CT198" s="153">
        <v>1</v>
      </c>
      <c r="CU198" s="153">
        <v>0</v>
      </c>
      <c r="CV198" s="153">
        <v>1</v>
      </c>
      <c r="CW198" s="239">
        <v>1</v>
      </c>
      <c r="CX198" s="133"/>
      <c r="CY198" s="134">
        <f t="shared" si="26"/>
        <v>1</v>
      </c>
      <c r="DA198" s="251"/>
      <c r="DB198" s="154"/>
      <c r="ED198" s="119"/>
      <c r="EE198" s="119"/>
      <c r="EF198" s="119"/>
      <c r="EG198" s="119"/>
      <c r="EH198" s="119"/>
      <c r="EI198" s="119"/>
      <c r="EJ198" s="119"/>
      <c r="EK198" s="119"/>
      <c r="EL198" s="119"/>
      <c r="EM198" s="119"/>
      <c r="EN198" s="119"/>
      <c r="EO198" s="119"/>
      <c r="EP198" s="119"/>
      <c r="EQ198" s="119"/>
      <c r="ER198" s="119"/>
    </row>
    <row r="199" spans="2:148" ht="13.5" customHeight="1" x14ac:dyDescent="0.2">
      <c r="B199" s="131" t="s">
        <v>28</v>
      </c>
      <c r="C199" s="238" t="s">
        <v>29</v>
      </c>
      <c r="D199" s="133">
        <f t="shared" si="17"/>
        <v>0</v>
      </c>
      <c r="E199" s="133" t="str">
        <f t="shared" si="18"/>
        <v>-</v>
      </c>
      <c r="F199" s="133" t="str">
        <f t="shared" si="19"/>
        <v>-</v>
      </c>
      <c r="G199" s="133" t="str">
        <f t="shared" si="20"/>
        <v>-</v>
      </c>
      <c r="H199" s="239" t="str">
        <f t="shared" si="21"/>
        <v>-</v>
      </c>
      <c r="I199" s="133"/>
      <c r="J199" s="240" t="str">
        <f t="shared" si="22"/>
        <v>-</v>
      </c>
      <c r="K199" s="133" t="e">
        <f t="shared" si="23"/>
        <v>#VALUE!</v>
      </c>
      <c r="L199" s="121"/>
      <c r="M199" s="241" t="str">
        <f t="shared" si="24"/>
        <v>-</v>
      </c>
      <c r="N199" s="144"/>
      <c r="O199" s="242">
        <f t="shared" si="27"/>
        <v>30.263157894736842</v>
      </c>
      <c r="P199" s="135">
        <f t="shared" ref="P199:P209" si="28">IF(CT199="-",IF(E199="-",DA199,IF((E199-F199)&lt;5,DA199,IF(O199&gt;=40,5,IF(O199&gt;=30,4,IF(O199&gt;=20,3,IF(O199&gt;=10,2,1)))))),IF(E199="-",IF((CT199-CU199)&lt;5,DA199,IF(O199&gt;=40,5,IF(O199&gt;=30,4,IF(O199&gt;=20,3,IF(O199&gt;=10,2,1))))),IF((CT199+E199-CU199-F199)&lt;5,DA199,IF(O199&gt;=40,5,IF(O199&gt;=30,4,IF(O199&gt;=20,3,IF(O199&gt;=10,2,1)))))))</f>
        <v>4</v>
      </c>
      <c r="Q199" s="121"/>
      <c r="R199" s="246"/>
      <c r="S199" s="244"/>
      <c r="T199" s="248"/>
      <c r="U199" s="246"/>
      <c r="V199" s="244"/>
      <c r="W199" s="248"/>
      <c r="X199" s="246"/>
      <c r="Y199" s="244"/>
      <c r="Z199" s="248"/>
      <c r="AA199" s="246"/>
      <c r="AB199" s="244"/>
      <c r="AC199" s="248"/>
      <c r="AD199" s="246"/>
      <c r="AE199" s="244"/>
      <c r="AF199" s="248"/>
      <c r="AG199" s="246"/>
      <c r="AH199" s="244"/>
      <c r="AI199" s="248"/>
      <c r="AJ199" s="246"/>
      <c r="AK199" s="244"/>
      <c r="AL199" s="248"/>
      <c r="AM199" s="246"/>
      <c r="AN199" s="244"/>
      <c r="AO199" s="248"/>
      <c r="AP199" s="246"/>
      <c r="AQ199" s="244"/>
      <c r="AR199" s="248"/>
      <c r="AS199" s="246"/>
      <c r="AT199" s="244"/>
      <c r="AU199" s="248"/>
      <c r="AV199" s="246"/>
      <c r="AW199" s="244"/>
      <c r="AX199" s="248"/>
      <c r="AY199" s="246"/>
      <c r="AZ199" s="244"/>
      <c r="BA199" s="248"/>
      <c r="BB199" s="246"/>
      <c r="BC199" s="244"/>
      <c r="BD199" s="248"/>
      <c r="BE199" s="246"/>
      <c r="BF199" s="244"/>
      <c r="BG199" s="248"/>
      <c r="BH199" s="246"/>
      <c r="BI199" s="244"/>
      <c r="BJ199" s="248"/>
      <c r="BK199" s="246"/>
      <c r="BL199" s="244"/>
      <c r="BM199" s="248"/>
      <c r="BN199" s="246"/>
      <c r="BO199" s="244"/>
      <c r="BP199" s="248"/>
      <c r="BQ199" s="246"/>
      <c r="BR199" s="244"/>
      <c r="BS199" s="248"/>
      <c r="BT199" s="246"/>
      <c r="BU199" s="244"/>
      <c r="BV199" s="248"/>
      <c r="BW199" s="246"/>
      <c r="BX199" s="244"/>
      <c r="BY199" s="248"/>
      <c r="BZ199" s="246"/>
      <c r="CA199" s="244"/>
      <c r="CB199" s="248"/>
      <c r="CC199" s="246"/>
      <c r="CD199" s="244"/>
      <c r="CE199" s="248"/>
      <c r="CF199" s="246"/>
      <c r="CG199" s="244"/>
      <c r="CH199" s="248"/>
      <c r="CI199" s="246"/>
      <c r="CJ199" s="244"/>
      <c r="CK199" s="248"/>
      <c r="CL199" s="246"/>
      <c r="CM199" s="244"/>
      <c r="CN199" s="248"/>
      <c r="CO199" s="246"/>
      <c r="CP199" s="244"/>
      <c r="CS199" s="153">
        <v>27</v>
      </c>
      <c r="CT199" s="153">
        <v>20</v>
      </c>
      <c r="CU199" s="153">
        <v>1</v>
      </c>
      <c r="CV199" s="153">
        <v>575</v>
      </c>
      <c r="CW199" s="239">
        <v>121</v>
      </c>
      <c r="CX199" s="133"/>
      <c r="CY199" s="134">
        <f t="shared" si="26"/>
        <v>30.263157894736842</v>
      </c>
      <c r="CZ199" s="119" t="s">
        <v>104</v>
      </c>
      <c r="DA199" s="135"/>
      <c r="DB199" s="154"/>
      <c r="ED199" s="119"/>
      <c r="EE199" s="119"/>
      <c r="EF199" s="119"/>
      <c r="EG199" s="119"/>
      <c r="EH199" s="119"/>
      <c r="EI199" s="119"/>
      <c r="EJ199" s="119"/>
      <c r="EK199" s="119"/>
      <c r="EL199" s="119"/>
      <c r="EM199" s="119"/>
      <c r="EN199" s="119"/>
      <c r="EO199" s="119"/>
      <c r="EP199" s="119"/>
      <c r="EQ199" s="119"/>
      <c r="ER199" s="119"/>
    </row>
    <row r="200" spans="2:148" ht="13.5" customHeight="1" x14ac:dyDescent="0.2">
      <c r="B200" s="131" t="s">
        <v>51</v>
      </c>
      <c r="C200" s="238" t="s">
        <v>38</v>
      </c>
      <c r="D200" s="133">
        <f t="shared" si="17"/>
        <v>0</v>
      </c>
      <c r="E200" s="133" t="str">
        <f t="shared" si="18"/>
        <v>-</v>
      </c>
      <c r="F200" s="133" t="str">
        <f t="shared" si="19"/>
        <v>-</v>
      </c>
      <c r="G200" s="133" t="str">
        <f t="shared" si="20"/>
        <v>-</v>
      </c>
      <c r="H200" s="239" t="str">
        <f t="shared" si="21"/>
        <v>-</v>
      </c>
      <c r="I200" s="133"/>
      <c r="J200" s="240" t="str">
        <f t="shared" si="22"/>
        <v>-</v>
      </c>
      <c r="K200" s="133" t="e">
        <f t="shared" si="23"/>
        <v>#VALUE!</v>
      </c>
      <c r="L200" s="121"/>
      <c r="M200" s="241" t="str">
        <f t="shared" si="24"/>
        <v>-</v>
      </c>
      <c r="N200" s="144"/>
      <c r="O200" s="242">
        <f t="shared" si="27"/>
        <v>17.387096774193548</v>
      </c>
      <c r="P200" s="135">
        <f t="shared" si="28"/>
        <v>2</v>
      </c>
      <c r="R200" s="246"/>
      <c r="S200" s="244"/>
      <c r="T200" s="245"/>
      <c r="U200" s="246"/>
      <c r="V200" s="244"/>
      <c r="W200" s="245"/>
      <c r="X200" s="246"/>
      <c r="Y200" s="244"/>
      <c r="Z200" s="245"/>
      <c r="AA200" s="246"/>
      <c r="AB200" s="244"/>
      <c r="AC200" s="245"/>
      <c r="AD200" s="246"/>
      <c r="AE200" s="244"/>
      <c r="AF200" s="245"/>
      <c r="AG200" s="246"/>
      <c r="AH200" s="244"/>
      <c r="AI200" s="245"/>
      <c r="AJ200" s="246"/>
      <c r="AK200" s="244"/>
      <c r="AL200" s="245"/>
      <c r="AM200" s="246"/>
      <c r="AN200" s="244"/>
      <c r="AO200" s="245"/>
      <c r="AP200" s="246"/>
      <c r="AQ200" s="244"/>
      <c r="AR200" s="245"/>
      <c r="AS200" s="246"/>
      <c r="AT200" s="244"/>
      <c r="AU200" s="245"/>
      <c r="AV200" s="246"/>
      <c r="AW200" s="244"/>
      <c r="AX200" s="245"/>
      <c r="AY200" s="246"/>
      <c r="AZ200" s="244"/>
      <c r="BA200" s="245"/>
      <c r="BB200" s="246"/>
      <c r="BC200" s="244"/>
      <c r="BD200" s="245"/>
      <c r="BE200" s="246"/>
      <c r="BF200" s="244"/>
      <c r="BG200" s="245"/>
      <c r="BH200" s="246"/>
      <c r="BI200" s="244"/>
      <c r="BJ200" s="245"/>
      <c r="BK200" s="246"/>
      <c r="BL200" s="244"/>
      <c r="BM200" s="245"/>
      <c r="BN200" s="246"/>
      <c r="BO200" s="244"/>
      <c r="BP200" s="245"/>
      <c r="BQ200" s="246"/>
      <c r="BR200" s="244"/>
      <c r="BS200" s="245"/>
      <c r="BT200" s="246"/>
      <c r="BU200" s="244"/>
      <c r="BV200" s="245"/>
      <c r="BW200" s="246"/>
      <c r="BX200" s="244"/>
      <c r="BY200" s="245"/>
      <c r="BZ200" s="246"/>
      <c r="CA200" s="244"/>
      <c r="CB200" s="245"/>
      <c r="CC200" s="246"/>
      <c r="CD200" s="244"/>
      <c r="CE200" s="245"/>
      <c r="CF200" s="246"/>
      <c r="CG200" s="244"/>
      <c r="CH200" s="245"/>
      <c r="CI200" s="246"/>
      <c r="CJ200" s="244"/>
      <c r="CK200" s="245"/>
      <c r="CL200" s="246"/>
      <c r="CM200" s="244"/>
      <c r="CN200" s="245"/>
      <c r="CO200" s="246"/>
      <c r="CP200" s="244"/>
      <c r="CS200" s="153">
        <v>67</v>
      </c>
      <c r="CT200" s="153">
        <v>43</v>
      </c>
      <c r="CU200" s="153">
        <v>12</v>
      </c>
      <c r="CV200" s="153">
        <v>539</v>
      </c>
      <c r="CW200" s="239">
        <v>73</v>
      </c>
      <c r="CX200" s="133"/>
      <c r="CY200" s="134">
        <f t="shared" si="26"/>
        <v>17.387096774193548</v>
      </c>
      <c r="CZ200" s="119" t="s">
        <v>104</v>
      </c>
      <c r="DA200" s="135"/>
      <c r="DB200" s="154"/>
      <c r="ED200" s="119"/>
      <c r="EE200" s="119"/>
      <c r="EF200" s="119"/>
      <c r="EG200" s="119"/>
      <c r="EH200" s="119"/>
      <c r="EI200" s="119"/>
      <c r="EJ200" s="119"/>
      <c r="EK200" s="119"/>
      <c r="EL200" s="119"/>
      <c r="EM200" s="119"/>
      <c r="EN200" s="119"/>
      <c r="EO200" s="119"/>
      <c r="EP200" s="119"/>
      <c r="EQ200" s="119"/>
      <c r="ER200" s="119"/>
    </row>
    <row r="201" spans="2:148" ht="13.5" customHeight="1" x14ac:dyDescent="0.2">
      <c r="B201" s="131" t="s">
        <v>141</v>
      </c>
      <c r="C201" s="238" t="s">
        <v>38</v>
      </c>
      <c r="D201" s="133">
        <f t="shared" si="17"/>
        <v>0</v>
      </c>
      <c r="E201" s="133" t="str">
        <f t="shared" si="18"/>
        <v>-</v>
      </c>
      <c r="F201" s="133" t="str">
        <f t="shared" si="19"/>
        <v>-</v>
      </c>
      <c r="G201" s="133" t="str">
        <f t="shared" si="20"/>
        <v>-</v>
      </c>
      <c r="H201" s="239" t="str">
        <f t="shared" si="21"/>
        <v>-</v>
      </c>
      <c r="I201" s="133"/>
      <c r="J201" s="240" t="str">
        <f t="shared" si="22"/>
        <v>-</v>
      </c>
      <c r="K201" s="133" t="e">
        <f t="shared" si="23"/>
        <v>#VALUE!</v>
      </c>
      <c r="L201" s="121"/>
      <c r="M201" s="241" t="str">
        <f t="shared" si="24"/>
        <v>-</v>
      </c>
      <c r="N201" s="144"/>
      <c r="O201" s="242">
        <f t="shared" si="27"/>
        <v>5</v>
      </c>
      <c r="P201" s="135">
        <f t="shared" si="28"/>
        <v>2</v>
      </c>
      <c r="R201" s="246"/>
      <c r="S201" s="244"/>
      <c r="T201" s="245"/>
      <c r="U201" s="246"/>
      <c r="V201" s="244"/>
      <c r="W201" s="245"/>
      <c r="X201" s="246"/>
      <c r="Y201" s="244"/>
      <c r="Z201" s="245"/>
      <c r="AA201" s="246"/>
      <c r="AB201" s="244"/>
      <c r="AC201" s="245"/>
      <c r="AD201" s="246"/>
      <c r="AE201" s="244"/>
      <c r="AF201" s="245"/>
      <c r="AG201" s="246"/>
      <c r="AH201" s="244"/>
      <c r="AI201" s="245"/>
      <c r="AJ201" s="246"/>
      <c r="AK201" s="244"/>
      <c r="AL201" s="245"/>
      <c r="AM201" s="246"/>
      <c r="AN201" s="244"/>
      <c r="AO201" s="245"/>
      <c r="AP201" s="246"/>
      <c r="AQ201" s="244"/>
      <c r="AR201" s="245"/>
      <c r="AS201" s="246"/>
      <c r="AT201" s="244"/>
      <c r="AU201" s="245"/>
      <c r="AV201" s="246"/>
      <c r="AW201" s="244"/>
      <c r="AX201" s="245"/>
      <c r="AY201" s="246"/>
      <c r="AZ201" s="244"/>
      <c r="BA201" s="245"/>
      <c r="BB201" s="246"/>
      <c r="BC201" s="244"/>
      <c r="BD201" s="245"/>
      <c r="BE201" s="246"/>
      <c r="BF201" s="244"/>
      <c r="BG201" s="245"/>
      <c r="BH201" s="246"/>
      <c r="BI201" s="244"/>
      <c r="BJ201" s="245"/>
      <c r="BK201" s="246"/>
      <c r="BL201" s="244"/>
      <c r="BM201" s="245"/>
      <c r="BN201" s="246"/>
      <c r="BO201" s="244"/>
      <c r="BP201" s="245"/>
      <c r="BQ201" s="246"/>
      <c r="BR201" s="244"/>
      <c r="BS201" s="245"/>
      <c r="BT201" s="246"/>
      <c r="BU201" s="244"/>
      <c r="BV201" s="245"/>
      <c r="BW201" s="246"/>
      <c r="BX201" s="244"/>
      <c r="BY201" s="245"/>
      <c r="BZ201" s="246"/>
      <c r="CA201" s="244"/>
      <c r="CB201" s="245"/>
      <c r="CC201" s="246"/>
      <c r="CD201" s="244"/>
      <c r="CE201" s="245"/>
      <c r="CF201" s="246"/>
      <c r="CG201" s="244"/>
      <c r="CH201" s="245"/>
      <c r="CI201" s="246"/>
      <c r="CJ201" s="244"/>
      <c r="CK201" s="245"/>
      <c r="CL201" s="246"/>
      <c r="CM201" s="244"/>
      <c r="CN201" s="245"/>
      <c r="CO201" s="246"/>
      <c r="CP201" s="244"/>
      <c r="CS201" s="153">
        <v>1</v>
      </c>
      <c r="CT201" s="153">
        <v>1</v>
      </c>
      <c r="CU201" s="153">
        <v>0</v>
      </c>
      <c r="CV201" s="153">
        <v>5</v>
      </c>
      <c r="CW201" s="239">
        <v>5</v>
      </c>
      <c r="CX201" s="133"/>
      <c r="CY201" s="134">
        <f t="shared" si="26"/>
        <v>5</v>
      </c>
      <c r="DA201" s="251">
        <v>2</v>
      </c>
      <c r="DB201" s="154"/>
      <c r="ED201" s="119"/>
      <c r="EE201" s="119"/>
      <c r="EF201" s="119"/>
      <c r="EG201" s="119"/>
      <c r="EH201" s="119"/>
      <c r="EI201" s="119"/>
      <c r="EJ201" s="119"/>
      <c r="EK201" s="119"/>
      <c r="EL201" s="119"/>
      <c r="EM201" s="119"/>
      <c r="EN201" s="119"/>
      <c r="EO201" s="119"/>
      <c r="EP201" s="119"/>
      <c r="EQ201" s="119"/>
      <c r="ER201" s="119"/>
    </row>
    <row r="202" spans="2:148" ht="13.5" customHeight="1" x14ac:dyDescent="0.2">
      <c r="B202" s="131" t="s">
        <v>138</v>
      </c>
      <c r="C202" s="238" t="s">
        <v>29</v>
      </c>
      <c r="D202" s="133">
        <f t="shared" si="17"/>
        <v>0</v>
      </c>
      <c r="E202" s="133" t="str">
        <f t="shared" si="18"/>
        <v>-</v>
      </c>
      <c r="F202" s="133" t="str">
        <f t="shared" si="19"/>
        <v>-</v>
      </c>
      <c r="G202" s="133" t="str">
        <f t="shared" si="20"/>
        <v>-</v>
      </c>
      <c r="H202" s="239" t="str">
        <f t="shared" si="21"/>
        <v>-</v>
      </c>
      <c r="I202" s="133"/>
      <c r="J202" s="240" t="str">
        <f t="shared" si="22"/>
        <v>-</v>
      </c>
      <c r="K202" s="133" t="e">
        <f t="shared" si="23"/>
        <v>#VALUE!</v>
      </c>
      <c r="L202" s="121"/>
      <c r="M202" s="241" t="str">
        <f t="shared" si="24"/>
        <v>-</v>
      </c>
      <c r="O202" s="242" t="str">
        <f t="shared" si="27"/>
        <v>-</v>
      </c>
      <c r="P202" s="135">
        <f t="shared" si="28"/>
        <v>2</v>
      </c>
      <c r="R202" s="246"/>
      <c r="S202" s="244"/>
      <c r="T202" s="245"/>
      <c r="U202" s="246"/>
      <c r="V202" s="244"/>
      <c r="W202" s="245"/>
      <c r="X202" s="246"/>
      <c r="Y202" s="244"/>
      <c r="Z202" s="245"/>
      <c r="AA202" s="246"/>
      <c r="AB202" s="244"/>
      <c r="AC202" s="245"/>
      <c r="AD202" s="246"/>
      <c r="AE202" s="244"/>
      <c r="AF202" s="245"/>
      <c r="AG202" s="246"/>
      <c r="AH202" s="244"/>
      <c r="AI202" s="245"/>
      <c r="AJ202" s="246"/>
      <c r="AK202" s="244"/>
      <c r="AL202" s="245"/>
      <c r="AM202" s="246"/>
      <c r="AN202" s="244"/>
      <c r="AO202" s="245"/>
      <c r="AP202" s="246"/>
      <c r="AQ202" s="244"/>
      <c r="AR202" s="245"/>
      <c r="AS202" s="246"/>
      <c r="AT202" s="244"/>
      <c r="AU202" s="245"/>
      <c r="AV202" s="246"/>
      <c r="AW202" s="244"/>
      <c r="AX202" s="245"/>
      <c r="AY202" s="246"/>
      <c r="AZ202" s="244"/>
      <c r="BA202" s="245"/>
      <c r="BB202" s="246"/>
      <c r="BC202" s="244"/>
      <c r="BD202" s="245"/>
      <c r="BE202" s="246"/>
      <c r="BF202" s="244"/>
      <c r="BG202" s="245"/>
      <c r="BH202" s="246"/>
      <c r="BI202" s="244"/>
      <c r="BJ202" s="245"/>
      <c r="BK202" s="246"/>
      <c r="BL202" s="244"/>
      <c r="BM202" s="245"/>
      <c r="BN202" s="246"/>
      <c r="BO202" s="244"/>
      <c r="BP202" s="245"/>
      <c r="BQ202" s="246"/>
      <c r="BR202" s="244"/>
      <c r="BS202" s="245"/>
      <c r="BT202" s="246"/>
      <c r="BU202" s="244"/>
      <c r="BV202" s="245"/>
      <c r="BW202" s="246"/>
      <c r="BX202" s="244"/>
      <c r="BY202" s="245"/>
      <c r="BZ202" s="246"/>
      <c r="CA202" s="244"/>
      <c r="CB202" s="245"/>
      <c r="CC202" s="246"/>
      <c r="CD202" s="244"/>
      <c r="CE202" s="245"/>
      <c r="CF202" s="246"/>
      <c r="CG202" s="244"/>
      <c r="CH202" s="245"/>
      <c r="CI202" s="246"/>
      <c r="CJ202" s="244"/>
      <c r="CK202" s="245"/>
      <c r="CL202" s="246"/>
      <c r="CM202" s="244"/>
      <c r="CN202" s="245"/>
      <c r="CO202" s="246"/>
      <c r="CP202" s="244"/>
      <c r="CS202" s="153">
        <v>1</v>
      </c>
      <c r="CT202" s="153">
        <v>1</v>
      </c>
      <c r="CU202" s="153">
        <v>1</v>
      </c>
      <c r="CV202" s="153">
        <v>6</v>
      </c>
      <c r="CW202" s="239">
        <v>6</v>
      </c>
      <c r="CX202" s="133" t="s">
        <v>105</v>
      </c>
      <c r="CY202" s="134">
        <f t="shared" si="26"/>
        <v>6</v>
      </c>
      <c r="DA202" s="251">
        <v>2</v>
      </c>
      <c r="DB202" s="154"/>
      <c r="ED202" s="119"/>
      <c r="EE202" s="119"/>
      <c r="EF202" s="119"/>
      <c r="EG202" s="119"/>
      <c r="EH202" s="119"/>
      <c r="EI202" s="119"/>
      <c r="EJ202" s="119"/>
      <c r="EK202" s="119"/>
      <c r="EL202" s="119"/>
      <c r="EM202" s="119"/>
      <c r="EN202" s="119"/>
      <c r="EO202" s="119"/>
      <c r="EP202" s="119"/>
      <c r="EQ202" s="119"/>
      <c r="ER202" s="119"/>
    </row>
    <row r="203" spans="2:148" ht="13.5" customHeight="1" x14ac:dyDescent="0.2">
      <c r="B203" s="131" t="s">
        <v>137</v>
      </c>
      <c r="C203" s="238" t="s">
        <v>38</v>
      </c>
      <c r="D203" s="133">
        <f t="shared" si="17"/>
        <v>0</v>
      </c>
      <c r="E203" s="133" t="str">
        <f t="shared" si="18"/>
        <v>-</v>
      </c>
      <c r="F203" s="133" t="str">
        <f t="shared" si="19"/>
        <v>-</v>
      </c>
      <c r="G203" s="133" t="str">
        <f t="shared" si="20"/>
        <v>-</v>
      </c>
      <c r="H203" s="239" t="str">
        <f t="shared" si="21"/>
        <v>-</v>
      </c>
      <c r="I203" s="133"/>
      <c r="J203" s="240" t="str">
        <f t="shared" si="22"/>
        <v>-</v>
      </c>
      <c r="K203" s="133" t="e">
        <f t="shared" si="23"/>
        <v>#VALUE!</v>
      </c>
      <c r="L203" s="121"/>
      <c r="M203" s="241" t="str">
        <f t="shared" si="24"/>
        <v>-</v>
      </c>
      <c r="O203" s="242">
        <f t="shared" si="27"/>
        <v>28</v>
      </c>
      <c r="P203" s="135">
        <f t="shared" si="28"/>
        <v>4</v>
      </c>
      <c r="R203" s="246"/>
      <c r="S203" s="244"/>
      <c r="T203" s="245"/>
      <c r="U203" s="246"/>
      <c r="V203" s="244"/>
      <c r="W203" s="245"/>
      <c r="X203" s="246"/>
      <c r="Y203" s="244"/>
      <c r="Z203" s="245"/>
      <c r="AA203" s="246"/>
      <c r="AB203" s="244"/>
      <c r="AC203" s="245"/>
      <c r="AD203" s="246"/>
      <c r="AE203" s="244"/>
      <c r="AF203" s="245"/>
      <c r="AG203" s="246"/>
      <c r="AH203" s="244"/>
      <c r="AI203" s="245"/>
      <c r="AJ203" s="246"/>
      <c r="AK203" s="244"/>
      <c r="AL203" s="245"/>
      <c r="AM203" s="246"/>
      <c r="AN203" s="244"/>
      <c r="AO203" s="245"/>
      <c r="AP203" s="246"/>
      <c r="AQ203" s="244"/>
      <c r="AR203" s="245"/>
      <c r="AS203" s="246"/>
      <c r="AT203" s="244"/>
      <c r="AU203" s="245"/>
      <c r="AV203" s="246"/>
      <c r="AW203" s="244"/>
      <c r="AX203" s="245"/>
      <c r="AY203" s="246"/>
      <c r="AZ203" s="244"/>
      <c r="BA203" s="245"/>
      <c r="BB203" s="246"/>
      <c r="BC203" s="244"/>
      <c r="BD203" s="245"/>
      <c r="BE203" s="246"/>
      <c r="BF203" s="244"/>
      <c r="BG203" s="245"/>
      <c r="BH203" s="246"/>
      <c r="BI203" s="244"/>
      <c r="BJ203" s="245"/>
      <c r="BK203" s="246"/>
      <c r="BL203" s="244"/>
      <c r="BM203" s="245"/>
      <c r="BN203" s="246"/>
      <c r="BO203" s="244"/>
      <c r="BP203" s="245"/>
      <c r="BQ203" s="246"/>
      <c r="BR203" s="244"/>
      <c r="BS203" s="245"/>
      <c r="BT203" s="246"/>
      <c r="BU203" s="244"/>
      <c r="BV203" s="245"/>
      <c r="BW203" s="246"/>
      <c r="BX203" s="244"/>
      <c r="BY203" s="245"/>
      <c r="BZ203" s="246"/>
      <c r="CA203" s="244"/>
      <c r="CB203" s="245"/>
      <c r="CC203" s="246"/>
      <c r="CD203" s="244"/>
      <c r="CE203" s="245"/>
      <c r="CF203" s="246"/>
      <c r="CG203" s="244"/>
      <c r="CH203" s="245"/>
      <c r="CI203" s="246"/>
      <c r="CJ203" s="244"/>
      <c r="CK203" s="245"/>
      <c r="CL203" s="246"/>
      <c r="CM203" s="244"/>
      <c r="CN203" s="245"/>
      <c r="CO203" s="246"/>
      <c r="CP203" s="244"/>
      <c r="CS203" s="153">
        <v>2</v>
      </c>
      <c r="CT203" s="153">
        <v>2</v>
      </c>
      <c r="CU203" s="153">
        <v>0</v>
      </c>
      <c r="CV203" s="153">
        <v>56</v>
      </c>
      <c r="CW203" s="239">
        <v>31</v>
      </c>
      <c r="CX203" s="133"/>
      <c r="CY203" s="134">
        <f t="shared" si="26"/>
        <v>28</v>
      </c>
      <c r="DA203" s="251">
        <v>4</v>
      </c>
      <c r="DB203" s="154"/>
      <c r="ED203" s="119"/>
      <c r="EE203" s="119"/>
      <c r="EF203" s="119"/>
      <c r="EG203" s="119"/>
      <c r="EH203" s="119"/>
      <c r="EI203" s="119"/>
      <c r="EJ203" s="119"/>
      <c r="EK203" s="119"/>
      <c r="EL203" s="119"/>
      <c r="EM203" s="119"/>
      <c r="EN203" s="119"/>
      <c r="EO203" s="119"/>
      <c r="EP203" s="119"/>
      <c r="EQ203" s="119"/>
      <c r="ER203" s="119"/>
    </row>
    <row r="204" spans="2:148" ht="13.5" customHeight="1" x14ac:dyDescent="0.2">
      <c r="B204" s="131" t="s">
        <v>127</v>
      </c>
      <c r="C204" s="238" t="s">
        <v>29</v>
      </c>
      <c r="D204" s="133">
        <f t="shared" si="17"/>
        <v>0</v>
      </c>
      <c r="E204" s="133" t="str">
        <f t="shared" si="18"/>
        <v>-</v>
      </c>
      <c r="F204" s="133" t="str">
        <f t="shared" si="19"/>
        <v>-</v>
      </c>
      <c r="G204" s="133" t="str">
        <f t="shared" si="20"/>
        <v>-</v>
      </c>
      <c r="H204" s="239" t="str">
        <f t="shared" si="21"/>
        <v>-</v>
      </c>
      <c r="I204" s="133"/>
      <c r="J204" s="240" t="str">
        <f t="shared" si="22"/>
        <v>-</v>
      </c>
      <c r="K204" s="133" t="e">
        <f t="shared" si="23"/>
        <v>#VALUE!</v>
      </c>
      <c r="L204" s="121"/>
      <c r="M204" s="241" t="str">
        <f t="shared" si="24"/>
        <v>-</v>
      </c>
      <c r="N204" s="144"/>
      <c r="O204" s="242">
        <f t="shared" si="27"/>
        <v>11</v>
      </c>
      <c r="P204" s="135">
        <f t="shared" si="28"/>
        <v>2</v>
      </c>
      <c r="R204" s="246"/>
      <c r="S204" s="244"/>
      <c r="T204" s="245"/>
      <c r="U204" s="246"/>
      <c r="V204" s="244"/>
      <c r="W204" s="245"/>
      <c r="X204" s="246"/>
      <c r="Y204" s="244"/>
      <c r="Z204" s="245"/>
      <c r="AA204" s="246"/>
      <c r="AB204" s="244"/>
      <c r="AC204" s="245"/>
      <c r="AD204" s="246"/>
      <c r="AE204" s="244"/>
      <c r="AF204" s="245"/>
      <c r="AG204" s="246"/>
      <c r="AH204" s="244"/>
      <c r="AI204" s="245"/>
      <c r="AJ204" s="246"/>
      <c r="AK204" s="244"/>
      <c r="AL204" s="245"/>
      <c r="AM204" s="246"/>
      <c r="AN204" s="244"/>
      <c r="AO204" s="245"/>
      <c r="AP204" s="246"/>
      <c r="AQ204" s="244"/>
      <c r="AR204" s="245"/>
      <c r="AS204" s="246"/>
      <c r="AT204" s="244"/>
      <c r="AU204" s="245"/>
      <c r="AV204" s="246"/>
      <c r="AW204" s="244"/>
      <c r="AX204" s="245"/>
      <c r="AY204" s="246"/>
      <c r="AZ204" s="244"/>
      <c r="BA204" s="245"/>
      <c r="BB204" s="246"/>
      <c r="BC204" s="244"/>
      <c r="BD204" s="245"/>
      <c r="BE204" s="246"/>
      <c r="BF204" s="244"/>
      <c r="BG204" s="245"/>
      <c r="BH204" s="246"/>
      <c r="BI204" s="244"/>
      <c r="BJ204" s="245"/>
      <c r="BK204" s="246"/>
      <c r="BL204" s="244"/>
      <c r="BM204" s="245"/>
      <c r="BN204" s="246"/>
      <c r="BO204" s="244"/>
      <c r="BP204" s="245"/>
      <c r="BQ204" s="246"/>
      <c r="BR204" s="244"/>
      <c r="BS204" s="245"/>
      <c r="BT204" s="246"/>
      <c r="BU204" s="244"/>
      <c r="BV204" s="245"/>
      <c r="BW204" s="246"/>
      <c r="BX204" s="244"/>
      <c r="BY204" s="245"/>
      <c r="BZ204" s="246"/>
      <c r="CA204" s="244"/>
      <c r="CB204" s="245"/>
      <c r="CC204" s="246"/>
      <c r="CD204" s="244"/>
      <c r="CE204" s="245"/>
      <c r="CF204" s="246"/>
      <c r="CG204" s="244"/>
      <c r="CH204" s="245"/>
      <c r="CI204" s="246"/>
      <c r="CJ204" s="244"/>
      <c r="CK204" s="245"/>
      <c r="CL204" s="246"/>
      <c r="CM204" s="244"/>
      <c r="CN204" s="245"/>
      <c r="CO204" s="246"/>
      <c r="CP204" s="244"/>
      <c r="CS204" s="153">
        <v>1</v>
      </c>
      <c r="CT204" s="153">
        <v>1</v>
      </c>
      <c r="CU204" s="153">
        <v>0</v>
      </c>
      <c r="CV204" s="153">
        <v>11</v>
      </c>
      <c r="CW204" s="239">
        <v>11</v>
      </c>
      <c r="CX204" s="133"/>
      <c r="CY204" s="134">
        <f t="shared" si="26"/>
        <v>11</v>
      </c>
      <c r="DA204" s="251">
        <v>2</v>
      </c>
      <c r="DB204" s="154"/>
      <c r="ED204" s="119"/>
      <c r="EE204" s="119"/>
      <c r="EF204" s="119"/>
      <c r="EG204" s="119"/>
      <c r="EH204" s="119"/>
      <c r="EI204" s="119"/>
      <c r="EJ204" s="119"/>
      <c r="EK204" s="119"/>
      <c r="EL204" s="119"/>
      <c r="EM204" s="119"/>
      <c r="EN204" s="119"/>
      <c r="EO204" s="119"/>
      <c r="EP204" s="119"/>
      <c r="EQ204" s="119"/>
      <c r="ER204" s="119"/>
    </row>
    <row r="205" spans="2:148" ht="13.5" customHeight="1" x14ac:dyDescent="0.2">
      <c r="B205" s="131" t="s">
        <v>34</v>
      </c>
      <c r="C205" s="238" t="s">
        <v>27</v>
      </c>
      <c r="D205" s="133">
        <f t="shared" si="17"/>
        <v>0</v>
      </c>
      <c r="E205" s="133" t="str">
        <f t="shared" si="18"/>
        <v>-</v>
      </c>
      <c r="F205" s="133" t="str">
        <f t="shared" si="19"/>
        <v>-</v>
      </c>
      <c r="G205" s="133" t="str">
        <f t="shared" si="20"/>
        <v>-</v>
      </c>
      <c r="H205" s="239" t="str">
        <f t="shared" si="21"/>
        <v>-</v>
      </c>
      <c r="I205" s="133"/>
      <c r="J205" s="240" t="str">
        <f t="shared" si="22"/>
        <v>-</v>
      </c>
      <c r="K205" s="133" t="e">
        <f t="shared" si="23"/>
        <v>#VALUE!</v>
      </c>
      <c r="L205" s="121"/>
      <c r="M205" s="241" t="str">
        <f t="shared" si="24"/>
        <v>-</v>
      </c>
      <c r="O205" s="242">
        <f t="shared" si="27"/>
        <v>20.954545454545453</v>
      </c>
      <c r="P205" s="135">
        <f t="shared" si="28"/>
        <v>3</v>
      </c>
      <c r="Q205" s="121"/>
      <c r="R205" s="246"/>
      <c r="S205" s="244"/>
      <c r="T205" s="245"/>
      <c r="U205" s="246"/>
      <c r="V205" s="244"/>
      <c r="W205" s="245"/>
      <c r="X205" s="246"/>
      <c r="Y205" s="244"/>
      <c r="Z205" s="245"/>
      <c r="AA205" s="246"/>
      <c r="AB205" s="244"/>
      <c r="AC205" s="245"/>
      <c r="AD205" s="246"/>
      <c r="AE205" s="244"/>
      <c r="AF205" s="245"/>
      <c r="AG205" s="246"/>
      <c r="AH205" s="244"/>
      <c r="AI205" s="245"/>
      <c r="AJ205" s="246"/>
      <c r="AK205" s="244"/>
      <c r="AL205" s="245"/>
      <c r="AM205" s="246"/>
      <c r="AN205" s="244"/>
      <c r="AO205" s="245"/>
      <c r="AP205" s="246"/>
      <c r="AQ205" s="244"/>
      <c r="AR205" s="245"/>
      <c r="AS205" s="246"/>
      <c r="AT205" s="244"/>
      <c r="AU205" s="245"/>
      <c r="AV205" s="246"/>
      <c r="AW205" s="244"/>
      <c r="AX205" s="245"/>
      <c r="AY205" s="246"/>
      <c r="AZ205" s="244"/>
      <c r="BA205" s="245"/>
      <c r="BB205" s="246"/>
      <c r="BC205" s="244"/>
      <c r="BD205" s="245"/>
      <c r="BE205" s="246"/>
      <c r="BF205" s="244"/>
      <c r="BG205" s="245"/>
      <c r="BH205" s="246"/>
      <c r="BI205" s="244"/>
      <c r="BJ205" s="245"/>
      <c r="BK205" s="246"/>
      <c r="BL205" s="244"/>
      <c r="BM205" s="245"/>
      <c r="BN205" s="246"/>
      <c r="BO205" s="244"/>
      <c r="BP205" s="245"/>
      <c r="BQ205" s="246"/>
      <c r="BR205" s="244"/>
      <c r="BS205" s="245"/>
      <c r="BT205" s="246"/>
      <c r="BU205" s="244"/>
      <c r="BV205" s="245"/>
      <c r="BW205" s="246"/>
      <c r="BX205" s="244"/>
      <c r="BY205" s="245"/>
      <c r="BZ205" s="246"/>
      <c r="CA205" s="244"/>
      <c r="CB205" s="245"/>
      <c r="CC205" s="246"/>
      <c r="CD205" s="244"/>
      <c r="CE205" s="245"/>
      <c r="CF205" s="246"/>
      <c r="CG205" s="244"/>
      <c r="CH205" s="245"/>
      <c r="CI205" s="246"/>
      <c r="CJ205" s="244"/>
      <c r="CK205" s="245"/>
      <c r="CL205" s="246"/>
      <c r="CM205" s="244"/>
      <c r="CN205" s="245"/>
      <c r="CO205" s="246"/>
      <c r="CP205" s="244"/>
      <c r="CS205" s="153">
        <v>27</v>
      </c>
      <c r="CT205" s="153">
        <v>24</v>
      </c>
      <c r="CU205" s="153">
        <v>2</v>
      </c>
      <c r="CV205" s="153">
        <v>461</v>
      </c>
      <c r="CW205" s="239">
        <v>72</v>
      </c>
      <c r="CX205" s="133" t="s">
        <v>105</v>
      </c>
      <c r="CY205" s="134">
        <f t="shared" si="26"/>
        <v>20.954545454545453</v>
      </c>
      <c r="CZ205" s="119" t="s">
        <v>104</v>
      </c>
      <c r="DA205" s="135"/>
      <c r="DB205" s="154"/>
      <c r="ED205" s="119"/>
      <c r="EE205" s="119"/>
      <c r="EF205" s="119"/>
      <c r="EG205" s="119"/>
      <c r="EH205" s="119"/>
      <c r="EI205" s="119"/>
      <c r="EJ205" s="119"/>
      <c r="EK205" s="119"/>
      <c r="EL205" s="119"/>
      <c r="EM205" s="119"/>
      <c r="EN205" s="119"/>
      <c r="EO205" s="119"/>
      <c r="EP205" s="119"/>
      <c r="EQ205" s="119"/>
      <c r="ER205" s="119"/>
    </row>
    <row r="206" spans="2:148" ht="13.5" customHeight="1" x14ac:dyDescent="0.2">
      <c r="B206" s="131" t="s">
        <v>135</v>
      </c>
      <c r="C206" s="238" t="s">
        <v>29</v>
      </c>
      <c r="D206" s="133">
        <f t="shared" si="17"/>
        <v>0</v>
      </c>
      <c r="E206" s="133" t="str">
        <f t="shared" si="18"/>
        <v>-</v>
      </c>
      <c r="F206" s="133" t="str">
        <f t="shared" si="19"/>
        <v>-</v>
      </c>
      <c r="G206" s="133" t="str">
        <f t="shared" si="20"/>
        <v>-</v>
      </c>
      <c r="H206" s="239" t="str">
        <f t="shared" si="21"/>
        <v>-</v>
      </c>
      <c r="I206" s="133"/>
      <c r="J206" s="240" t="str">
        <f t="shared" si="22"/>
        <v>-</v>
      </c>
      <c r="K206" s="133" t="e">
        <f t="shared" si="23"/>
        <v>#VALUE!</v>
      </c>
      <c r="L206" s="121"/>
      <c r="M206" s="241" t="str">
        <f t="shared" si="24"/>
        <v>-</v>
      </c>
      <c r="N206" s="144"/>
      <c r="O206" s="242" t="str">
        <f t="shared" si="27"/>
        <v>-</v>
      </c>
      <c r="P206" s="135">
        <f t="shared" si="28"/>
        <v>3</v>
      </c>
      <c r="R206" s="246"/>
      <c r="S206" s="244"/>
      <c r="T206" s="245"/>
      <c r="U206" s="246"/>
      <c r="V206" s="244"/>
      <c r="W206" s="245"/>
      <c r="X206" s="246"/>
      <c r="Y206" s="244"/>
      <c r="Z206" s="245"/>
      <c r="AA206" s="246"/>
      <c r="AB206" s="244"/>
      <c r="AC206" s="245"/>
      <c r="AD206" s="246"/>
      <c r="AE206" s="244"/>
      <c r="AF206" s="245"/>
      <c r="AG206" s="246"/>
      <c r="AH206" s="244"/>
      <c r="AI206" s="245"/>
      <c r="AJ206" s="246"/>
      <c r="AK206" s="244"/>
      <c r="AL206" s="245"/>
      <c r="AM206" s="246"/>
      <c r="AN206" s="244"/>
      <c r="AO206" s="245"/>
      <c r="AP206" s="246"/>
      <c r="AQ206" s="244"/>
      <c r="AR206" s="245"/>
      <c r="AS206" s="246"/>
      <c r="AT206" s="244"/>
      <c r="AU206" s="245"/>
      <c r="AV206" s="246"/>
      <c r="AW206" s="244"/>
      <c r="AX206" s="245"/>
      <c r="AY206" s="246"/>
      <c r="AZ206" s="244"/>
      <c r="BA206" s="245"/>
      <c r="BB206" s="246"/>
      <c r="BC206" s="244"/>
      <c r="BD206" s="245"/>
      <c r="BE206" s="246"/>
      <c r="BF206" s="244"/>
      <c r="BG206" s="245"/>
      <c r="BH206" s="246"/>
      <c r="BI206" s="244"/>
      <c r="BJ206" s="245"/>
      <c r="BK206" s="246"/>
      <c r="BL206" s="244"/>
      <c r="BM206" s="245"/>
      <c r="BN206" s="246"/>
      <c r="BO206" s="244"/>
      <c r="BP206" s="245"/>
      <c r="BQ206" s="246"/>
      <c r="BR206" s="244"/>
      <c r="BS206" s="245"/>
      <c r="BT206" s="246"/>
      <c r="BU206" s="244"/>
      <c r="BV206" s="245"/>
      <c r="BW206" s="246"/>
      <c r="BX206" s="244"/>
      <c r="BY206" s="245"/>
      <c r="BZ206" s="246"/>
      <c r="CA206" s="244"/>
      <c r="CB206" s="245"/>
      <c r="CC206" s="246"/>
      <c r="CD206" s="244"/>
      <c r="CE206" s="245"/>
      <c r="CF206" s="246"/>
      <c r="CG206" s="244"/>
      <c r="CH206" s="245"/>
      <c r="CI206" s="246"/>
      <c r="CJ206" s="244"/>
      <c r="CK206" s="245"/>
      <c r="CL206" s="246"/>
      <c r="CM206" s="244"/>
      <c r="CN206" s="245"/>
      <c r="CO206" s="246"/>
      <c r="CP206" s="244"/>
      <c r="CS206" s="153">
        <v>1</v>
      </c>
      <c r="CT206" s="153" t="s">
        <v>36</v>
      </c>
      <c r="CU206" s="153" t="s">
        <v>36</v>
      </c>
      <c r="CV206" s="153" t="s">
        <v>36</v>
      </c>
      <c r="CW206" s="239" t="s">
        <v>36</v>
      </c>
      <c r="CX206" s="133"/>
      <c r="CY206" s="242" t="str">
        <f t="shared" si="26"/>
        <v>-</v>
      </c>
      <c r="DA206" s="251">
        <v>3</v>
      </c>
      <c r="DB206" s="154"/>
      <c r="ED206" s="119"/>
      <c r="EE206" s="119"/>
      <c r="EF206" s="119"/>
      <c r="EG206" s="119"/>
      <c r="EH206" s="119"/>
      <c r="EI206" s="119"/>
      <c r="EJ206" s="119"/>
      <c r="EK206" s="119"/>
      <c r="EL206" s="119"/>
      <c r="EM206" s="119"/>
      <c r="EN206" s="119"/>
      <c r="EO206" s="119"/>
      <c r="EP206" s="119"/>
      <c r="EQ206" s="119"/>
      <c r="ER206" s="119"/>
    </row>
    <row r="207" spans="2:148" ht="13.5" customHeight="1" x14ac:dyDescent="0.2">
      <c r="B207" s="131" t="s">
        <v>115</v>
      </c>
      <c r="C207" s="238" t="s">
        <v>27</v>
      </c>
      <c r="D207" s="133">
        <f t="shared" si="17"/>
        <v>0</v>
      </c>
      <c r="E207" s="133" t="str">
        <f t="shared" si="18"/>
        <v>-</v>
      </c>
      <c r="F207" s="133" t="str">
        <f t="shared" si="19"/>
        <v>-</v>
      </c>
      <c r="G207" s="133" t="str">
        <f t="shared" si="20"/>
        <v>-</v>
      </c>
      <c r="H207" s="239" t="str">
        <f t="shared" si="21"/>
        <v>-</v>
      </c>
      <c r="I207" s="133"/>
      <c r="J207" s="240" t="str">
        <f t="shared" si="22"/>
        <v>-</v>
      </c>
      <c r="K207" s="133" t="e">
        <f t="shared" si="23"/>
        <v>#VALUE!</v>
      </c>
      <c r="L207" s="121"/>
      <c r="M207" s="241" t="str">
        <f t="shared" si="24"/>
        <v>-</v>
      </c>
      <c r="O207" s="242">
        <f t="shared" si="27"/>
        <v>3</v>
      </c>
      <c r="P207" s="135">
        <f t="shared" si="28"/>
        <v>1</v>
      </c>
      <c r="R207" s="246"/>
      <c r="S207" s="244"/>
      <c r="T207" s="245"/>
      <c r="U207" s="246"/>
      <c r="V207" s="244"/>
      <c r="W207" s="245"/>
      <c r="X207" s="246"/>
      <c r="Y207" s="244"/>
      <c r="Z207" s="245"/>
      <c r="AA207" s="246"/>
      <c r="AB207" s="244"/>
      <c r="AC207" s="245"/>
      <c r="AD207" s="246"/>
      <c r="AE207" s="244"/>
      <c r="AF207" s="245"/>
      <c r="AG207" s="246"/>
      <c r="AH207" s="244"/>
      <c r="AI207" s="245"/>
      <c r="AJ207" s="246"/>
      <c r="AK207" s="244"/>
      <c r="AL207" s="245"/>
      <c r="AM207" s="246"/>
      <c r="AN207" s="244"/>
      <c r="AO207" s="245"/>
      <c r="AP207" s="246"/>
      <c r="AQ207" s="244"/>
      <c r="AR207" s="245"/>
      <c r="AS207" s="246"/>
      <c r="AT207" s="244"/>
      <c r="AU207" s="245"/>
      <c r="AV207" s="246"/>
      <c r="AW207" s="244"/>
      <c r="AX207" s="245"/>
      <c r="AY207" s="246"/>
      <c r="AZ207" s="244"/>
      <c r="BA207" s="245"/>
      <c r="BB207" s="246"/>
      <c r="BC207" s="244"/>
      <c r="BD207" s="245"/>
      <c r="BE207" s="246"/>
      <c r="BF207" s="244"/>
      <c r="BG207" s="245"/>
      <c r="BH207" s="246"/>
      <c r="BI207" s="244"/>
      <c r="BJ207" s="245"/>
      <c r="BK207" s="246"/>
      <c r="BL207" s="244"/>
      <c r="BM207" s="245"/>
      <c r="BN207" s="246"/>
      <c r="BO207" s="244"/>
      <c r="BP207" s="245"/>
      <c r="BQ207" s="246"/>
      <c r="BR207" s="244"/>
      <c r="BS207" s="245"/>
      <c r="BT207" s="246"/>
      <c r="BU207" s="244"/>
      <c r="BV207" s="245"/>
      <c r="BW207" s="246"/>
      <c r="BX207" s="244"/>
      <c r="BY207" s="245"/>
      <c r="BZ207" s="246"/>
      <c r="CA207" s="244"/>
      <c r="CB207" s="245"/>
      <c r="CC207" s="246"/>
      <c r="CD207" s="244"/>
      <c r="CE207" s="245"/>
      <c r="CF207" s="246"/>
      <c r="CG207" s="244"/>
      <c r="CH207" s="245"/>
      <c r="CI207" s="246"/>
      <c r="CJ207" s="244"/>
      <c r="CK207" s="245"/>
      <c r="CL207" s="246"/>
      <c r="CM207" s="244"/>
      <c r="CN207" s="245"/>
      <c r="CO207" s="246"/>
      <c r="CP207" s="244"/>
      <c r="CS207" s="153">
        <v>1</v>
      </c>
      <c r="CT207" s="153">
        <v>1</v>
      </c>
      <c r="CU207" s="153">
        <v>0</v>
      </c>
      <c r="CV207" s="153">
        <v>3</v>
      </c>
      <c r="CW207" s="239">
        <v>3</v>
      </c>
      <c r="CX207" s="133"/>
      <c r="CY207" s="134">
        <f t="shared" si="26"/>
        <v>3</v>
      </c>
      <c r="DA207" s="251">
        <v>1</v>
      </c>
      <c r="DB207" s="154"/>
      <c r="ED207" s="119"/>
      <c r="EE207" s="119"/>
      <c r="EF207" s="119"/>
      <c r="EG207" s="119"/>
      <c r="EH207" s="119"/>
      <c r="EI207" s="119"/>
      <c r="EJ207" s="119"/>
      <c r="EK207" s="119"/>
      <c r="EL207" s="119"/>
      <c r="EM207" s="119"/>
      <c r="EN207" s="119"/>
      <c r="EO207" s="119"/>
      <c r="EP207" s="119"/>
      <c r="EQ207" s="119"/>
      <c r="ER207" s="119"/>
    </row>
    <row r="208" spans="2:148" ht="13.5" customHeight="1" x14ac:dyDescent="0.2">
      <c r="B208" s="131" t="s">
        <v>32</v>
      </c>
      <c r="C208" s="238" t="s">
        <v>29</v>
      </c>
      <c r="D208" s="133">
        <f t="shared" si="17"/>
        <v>0</v>
      </c>
      <c r="E208" s="133" t="str">
        <f t="shared" si="18"/>
        <v>-</v>
      </c>
      <c r="F208" s="133" t="str">
        <f t="shared" si="19"/>
        <v>-</v>
      </c>
      <c r="G208" s="133" t="str">
        <f t="shared" si="20"/>
        <v>-</v>
      </c>
      <c r="H208" s="239" t="str">
        <f t="shared" si="21"/>
        <v>-</v>
      </c>
      <c r="I208" s="133"/>
      <c r="J208" s="240" t="str">
        <f t="shared" si="22"/>
        <v>-</v>
      </c>
      <c r="K208" s="133" t="e">
        <f t="shared" si="23"/>
        <v>#VALUE!</v>
      </c>
      <c r="L208" s="121"/>
      <c r="M208" s="241" t="str">
        <f t="shared" si="24"/>
        <v>-</v>
      </c>
      <c r="O208" s="242">
        <f t="shared" si="27"/>
        <v>25.8</v>
      </c>
      <c r="P208" s="135">
        <f t="shared" si="28"/>
        <v>3</v>
      </c>
      <c r="Q208" s="121"/>
      <c r="R208" s="246"/>
      <c r="S208" s="244"/>
      <c r="T208" s="248"/>
      <c r="U208" s="246"/>
      <c r="V208" s="244"/>
      <c r="W208" s="248"/>
      <c r="X208" s="246"/>
      <c r="Y208" s="244"/>
      <c r="Z208" s="248"/>
      <c r="AA208" s="246"/>
      <c r="AB208" s="244"/>
      <c r="AC208" s="248"/>
      <c r="AD208" s="246"/>
      <c r="AE208" s="244"/>
      <c r="AF208" s="248"/>
      <c r="AG208" s="246"/>
      <c r="AH208" s="244"/>
      <c r="AI208" s="248"/>
      <c r="AJ208" s="246"/>
      <c r="AK208" s="244"/>
      <c r="AL208" s="248"/>
      <c r="AM208" s="246"/>
      <c r="AN208" s="244"/>
      <c r="AO208" s="248"/>
      <c r="AP208" s="246"/>
      <c r="AQ208" s="244"/>
      <c r="AR208" s="248"/>
      <c r="AS208" s="246"/>
      <c r="AT208" s="244"/>
      <c r="AU208" s="248"/>
      <c r="AV208" s="246"/>
      <c r="AW208" s="244"/>
      <c r="AX208" s="248"/>
      <c r="AY208" s="246"/>
      <c r="AZ208" s="244"/>
      <c r="BA208" s="248"/>
      <c r="BB208" s="246"/>
      <c r="BC208" s="244"/>
      <c r="BD208" s="248"/>
      <c r="BE208" s="246"/>
      <c r="BF208" s="244"/>
      <c r="BG208" s="248"/>
      <c r="BH208" s="246"/>
      <c r="BI208" s="244"/>
      <c r="BJ208" s="248"/>
      <c r="BK208" s="246"/>
      <c r="BL208" s="244"/>
      <c r="BM208" s="248"/>
      <c r="BN208" s="246"/>
      <c r="BO208" s="244"/>
      <c r="BP208" s="248"/>
      <c r="BQ208" s="246"/>
      <c r="BR208" s="244"/>
      <c r="BS208" s="248"/>
      <c r="BT208" s="246"/>
      <c r="BU208" s="244"/>
      <c r="BV208" s="248"/>
      <c r="BW208" s="246"/>
      <c r="BX208" s="244"/>
      <c r="BY208" s="248"/>
      <c r="BZ208" s="246"/>
      <c r="CA208" s="244"/>
      <c r="CB208" s="248"/>
      <c r="CC208" s="246"/>
      <c r="CD208" s="244"/>
      <c r="CE208" s="248"/>
      <c r="CF208" s="246"/>
      <c r="CG208" s="244"/>
      <c r="CH208" s="248"/>
      <c r="CI208" s="246"/>
      <c r="CJ208" s="244"/>
      <c r="CK208" s="248"/>
      <c r="CL208" s="246"/>
      <c r="CM208" s="244"/>
      <c r="CN208" s="248"/>
      <c r="CO208" s="246"/>
      <c r="CP208" s="244"/>
      <c r="CS208" s="153">
        <v>64</v>
      </c>
      <c r="CT208" s="153">
        <v>57</v>
      </c>
      <c r="CU208" s="153">
        <v>7</v>
      </c>
      <c r="CV208" s="153">
        <v>1290</v>
      </c>
      <c r="CW208" s="239">
        <v>121</v>
      </c>
      <c r="CX208" s="133"/>
      <c r="CY208" s="134">
        <f t="shared" si="26"/>
        <v>25.8</v>
      </c>
      <c r="CZ208" s="119" t="s">
        <v>104</v>
      </c>
      <c r="DA208" s="135"/>
      <c r="DB208" s="154"/>
      <c r="ED208" s="119"/>
      <c r="EE208" s="119"/>
      <c r="EF208" s="119"/>
      <c r="EG208" s="119"/>
      <c r="EH208" s="119"/>
      <c r="EI208" s="119"/>
      <c r="EJ208" s="119"/>
      <c r="EK208" s="119"/>
      <c r="EL208" s="119"/>
      <c r="EM208" s="119"/>
      <c r="EN208" s="119"/>
      <c r="EO208" s="119"/>
      <c r="EP208" s="119"/>
      <c r="EQ208" s="119"/>
      <c r="ER208" s="119"/>
    </row>
    <row r="209" spans="2:246" ht="13.5" customHeight="1" x14ac:dyDescent="0.2">
      <c r="B209" s="131" t="s">
        <v>139</v>
      </c>
      <c r="C209" s="238" t="s">
        <v>27</v>
      </c>
      <c r="D209" s="133">
        <f t="shared" si="17"/>
        <v>0</v>
      </c>
      <c r="E209" s="133" t="str">
        <f t="shared" si="18"/>
        <v>-</v>
      </c>
      <c r="F209" s="133" t="str">
        <f t="shared" si="19"/>
        <v>-</v>
      </c>
      <c r="G209" s="133" t="str">
        <f t="shared" si="20"/>
        <v>-</v>
      </c>
      <c r="H209" s="239" t="str">
        <f t="shared" si="21"/>
        <v>-</v>
      </c>
      <c r="I209" s="133"/>
      <c r="J209" s="240" t="str">
        <f t="shared" si="22"/>
        <v>-</v>
      </c>
      <c r="K209" s="133" t="e">
        <f t="shared" si="23"/>
        <v>#VALUE!</v>
      </c>
      <c r="L209" s="121"/>
      <c r="M209" s="241" t="str">
        <f t="shared" si="24"/>
        <v>-</v>
      </c>
      <c r="O209" s="242">
        <f t="shared" si="27"/>
        <v>0</v>
      </c>
      <c r="P209" s="135">
        <f t="shared" si="28"/>
        <v>1</v>
      </c>
      <c r="R209" s="246"/>
      <c r="S209" s="244"/>
      <c r="T209" s="245"/>
      <c r="U209" s="246"/>
      <c r="V209" s="244"/>
      <c r="W209" s="245"/>
      <c r="X209" s="246"/>
      <c r="Y209" s="244"/>
      <c r="Z209" s="245"/>
      <c r="AA209" s="246"/>
      <c r="AB209" s="244"/>
      <c r="AC209" s="245"/>
      <c r="AD209" s="246"/>
      <c r="AE209" s="244"/>
      <c r="AF209" s="245"/>
      <c r="AG209" s="246"/>
      <c r="AH209" s="244"/>
      <c r="AI209" s="245"/>
      <c r="AJ209" s="246"/>
      <c r="AK209" s="244"/>
      <c r="AL209" s="245"/>
      <c r="AM209" s="246"/>
      <c r="AN209" s="244"/>
      <c r="AO209" s="245"/>
      <c r="AP209" s="246"/>
      <c r="AQ209" s="244"/>
      <c r="AR209" s="245"/>
      <c r="AS209" s="246"/>
      <c r="AT209" s="244"/>
      <c r="AU209" s="245"/>
      <c r="AV209" s="246"/>
      <c r="AW209" s="244"/>
      <c r="AX209" s="245"/>
      <c r="AY209" s="246"/>
      <c r="AZ209" s="244"/>
      <c r="BA209" s="245"/>
      <c r="BB209" s="246"/>
      <c r="BC209" s="244"/>
      <c r="BD209" s="245"/>
      <c r="BE209" s="246"/>
      <c r="BF209" s="244"/>
      <c r="BG209" s="245"/>
      <c r="BH209" s="246"/>
      <c r="BI209" s="244"/>
      <c r="BJ209" s="245"/>
      <c r="BK209" s="246"/>
      <c r="BL209" s="244"/>
      <c r="BM209" s="245"/>
      <c r="BN209" s="246"/>
      <c r="BO209" s="244"/>
      <c r="BP209" s="245"/>
      <c r="BQ209" s="246"/>
      <c r="BR209" s="244"/>
      <c r="BS209" s="245"/>
      <c r="BT209" s="246"/>
      <c r="BU209" s="244"/>
      <c r="BV209" s="245"/>
      <c r="BW209" s="246"/>
      <c r="BX209" s="244"/>
      <c r="BY209" s="245"/>
      <c r="BZ209" s="246"/>
      <c r="CA209" s="244"/>
      <c r="CB209" s="245"/>
      <c r="CC209" s="246"/>
      <c r="CD209" s="244"/>
      <c r="CE209" s="245"/>
      <c r="CF209" s="246"/>
      <c r="CG209" s="244"/>
      <c r="CH209" s="245"/>
      <c r="CI209" s="246"/>
      <c r="CJ209" s="244"/>
      <c r="CK209" s="245"/>
      <c r="CL209" s="246"/>
      <c r="CM209" s="244"/>
      <c r="CN209" s="245"/>
      <c r="CO209" s="246"/>
      <c r="CP209" s="244"/>
      <c r="CS209" s="153">
        <v>1</v>
      </c>
      <c r="CT209" s="153">
        <v>1</v>
      </c>
      <c r="CU209" s="153">
        <v>0</v>
      </c>
      <c r="CV209" s="153">
        <v>0</v>
      </c>
      <c r="CW209" s="239">
        <v>0</v>
      </c>
      <c r="CX209" s="133"/>
      <c r="CY209" s="134">
        <f t="shared" si="26"/>
        <v>0</v>
      </c>
      <c r="DA209" s="251">
        <v>1</v>
      </c>
      <c r="DB209" s="154"/>
      <c r="ED209" s="119"/>
      <c r="EE209" s="119"/>
      <c r="EF209" s="119"/>
      <c r="EG209" s="119"/>
      <c r="EH209" s="119"/>
      <c r="EI209" s="119"/>
      <c r="EJ209" s="119"/>
      <c r="EK209" s="119"/>
      <c r="EL209" s="119"/>
      <c r="EM209" s="119"/>
      <c r="EN209" s="119"/>
      <c r="EO209" s="119"/>
      <c r="EP209" s="119"/>
      <c r="EQ209" s="119"/>
      <c r="ER209" s="119"/>
    </row>
    <row r="210" spans="2:246" ht="13.5" customHeight="1" x14ac:dyDescent="0.2">
      <c r="B210" s="131" t="s">
        <v>122</v>
      </c>
      <c r="C210" s="238" t="s">
        <v>38</v>
      </c>
      <c r="D210" s="133">
        <f t="shared" si="17"/>
        <v>0</v>
      </c>
      <c r="E210" s="133" t="str">
        <f t="shared" si="18"/>
        <v>-</v>
      </c>
      <c r="F210" s="133" t="str">
        <f t="shared" si="19"/>
        <v>-</v>
      </c>
      <c r="G210" s="133" t="str">
        <f t="shared" si="20"/>
        <v>-</v>
      </c>
      <c r="H210" s="239" t="str">
        <f t="shared" si="21"/>
        <v>-</v>
      </c>
      <c r="I210" s="133"/>
      <c r="J210" s="240" t="str">
        <f t="shared" si="22"/>
        <v>-</v>
      </c>
      <c r="K210" s="133" t="e">
        <f t="shared" si="23"/>
        <v>#VALUE!</v>
      </c>
      <c r="L210" s="121"/>
      <c r="M210" s="241" t="str">
        <f t="shared" si="24"/>
        <v>-</v>
      </c>
      <c r="O210" s="242" t="s">
        <v>36</v>
      </c>
      <c r="P210" s="242" t="s">
        <v>36</v>
      </c>
      <c r="Q210" s="121"/>
      <c r="R210" s="246"/>
      <c r="S210" s="244"/>
      <c r="T210" s="249"/>
      <c r="U210" s="246"/>
      <c r="V210" s="244"/>
      <c r="W210" s="249"/>
      <c r="X210" s="246"/>
      <c r="Y210" s="244"/>
      <c r="Z210" s="249"/>
      <c r="AA210" s="246"/>
      <c r="AB210" s="244"/>
      <c r="AC210" s="249"/>
      <c r="AD210" s="246"/>
      <c r="AE210" s="244"/>
      <c r="AF210" s="249"/>
      <c r="AG210" s="246"/>
      <c r="AH210" s="244"/>
      <c r="AI210" s="249"/>
      <c r="AJ210" s="246"/>
      <c r="AK210" s="244"/>
      <c r="AL210" s="249"/>
      <c r="AM210" s="246"/>
      <c r="AN210" s="244"/>
      <c r="AO210" s="249"/>
      <c r="AP210" s="246"/>
      <c r="AQ210" s="244"/>
      <c r="AR210" s="249"/>
      <c r="AS210" s="246"/>
      <c r="AT210" s="244"/>
      <c r="AU210" s="249"/>
      <c r="AV210" s="246"/>
      <c r="AW210" s="244"/>
      <c r="AX210" s="249"/>
      <c r="AY210" s="246"/>
      <c r="AZ210" s="244"/>
      <c r="BA210" s="249"/>
      <c r="BB210" s="246"/>
      <c r="BC210" s="244"/>
      <c r="BD210" s="249"/>
      <c r="BE210" s="246"/>
      <c r="BF210" s="244"/>
      <c r="BG210" s="249"/>
      <c r="BH210" s="246"/>
      <c r="BI210" s="244"/>
      <c r="BJ210" s="249"/>
      <c r="BK210" s="246"/>
      <c r="BL210" s="244"/>
      <c r="BM210" s="249"/>
      <c r="BN210" s="246"/>
      <c r="BO210" s="244"/>
      <c r="BP210" s="249"/>
      <c r="BQ210" s="246"/>
      <c r="BR210" s="244"/>
      <c r="BS210" s="249"/>
      <c r="BT210" s="246"/>
      <c r="BU210" s="244"/>
      <c r="BV210" s="249"/>
      <c r="BW210" s="246"/>
      <c r="BX210" s="244"/>
      <c r="BY210" s="249"/>
      <c r="BZ210" s="246"/>
      <c r="CA210" s="244"/>
      <c r="CB210" s="249"/>
      <c r="CC210" s="246"/>
      <c r="CD210" s="244"/>
      <c r="CE210" s="249"/>
      <c r="CF210" s="246"/>
      <c r="CG210" s="244"/>
      <c r="CH210" s="249"/>
      <c r="CI210" s="246"/>
      <c r="CJ210" s="244"/>
      <c r="CK210" s="249"/>
      <c r="CL210" s="246"/>
      <c r="CM210" s="244"/>
      <c r="CN210" s="249"/>
      <c r="CO210" s="246"/>
      <c r="CP210" s="244"/>
      <c r="CS210" s="153"/>
      <c r="CT210" s="153"/>
      <c r="CU210" s="153"/>
      <c r="CV210" s="153"/>
      <c r="CW210" s="239"/>
      <c r="CX210" s="133"/>
      <c r="CY210" s="134"/>
      <c r="DA210" s="251"/>
      <c r="DB210" s="154"/>
      <c r="ED210" s="119"/>
      <c r="EE210" s="119"/>
      <c r="EF210" s="119"/>
      <c r="EG210" s="119"/>
      <c r="EH210" s="119"/>
      <c r="EI210" s="119"/>
      <c r="EJ210" s="119"/>
      <c r="EK210" s="119"/>
      <c r="EL210" s="119"/>
      <c r="EM210" s="119"/>
      <c r="EN210" s="119"/>
      <c r="EO210" s="119"/>
      <c r="EP210" s="119"/>
      <c r="EQ210" s="119"/>
      <c r="ER210" s="119"/>
    </row>
    <row r="211" spans="2:246" ht="13.5" customHeight="1" x14ac:dyDescent="0.2">
      <c r="B211" s="131" t="s">
        <v>35</v>
      </c>
      <c r="C211" s="238" t="s">
        <v>33</v>
      </c>
      <c r="D211" s="133">
        <f t="shared" si="17"/>
        <v>0</v>
      </c>
      <c r="E211" s="133" t="str">
        <f t="shared" si="18"/>
        <v>-</v>
      </c>
      <c r="F211" s="133" t="str">
        <f t="shared" si="19"/>
        <v>-</v>
      </c>
      <c r="G211" s="133" t="str">
        <f t="shared" si="20"/>
        <v>-</v>
      </c>
      <c r="H211" s="239" t="str">
        <f t="shared" si="21"/>
        <v>-</v>
      </c>
      <c r="I211" s="133"/>
      <c r="J211" s="240" t="str">
        <f t="shared" si="22"/>
        <v>-</v>
      </c>
      <c r="K211" s="133" t="e">
        <f t="shared" si="23"/>
        <v>#VALUE!</v>
      </c>
      <c r="L211" s="121"/>
      <c r="M211" s="241" t="str">
        <f t="shared" si="24"/>
        <v>-</v>
      </c>
      <c r="O211" s="242" t="str">
        <f>IF(CT211="-",IF(E211="-","-",IF(E211-F211=0,G211,G211/(E211-F211))),IF(E211="-",IF(CT211-CU211=0,"-",CV211/(CT211-CU211)),(CV211+G211)/IF(CT211-CU211+E211-F211=0,1,CT211-CU211+E211-F211)))</f>
        <v>-</v>
      </c>
      <c r="P211" s="135">
        <f>IF(CT211="-",IF(E211="-",DA211,IF((E211-F211)&lt;5,DA211,IF(O211&gt;=40,5,IF(O211&gt;=30,4,IF(O211&gt;=20,3,IF(O211&gt;=10,2,1)))))),IF(E211="-",IF((CT211-CU211)&lt;5,DA211,IF(O211&gt;=40,5,IF(O211&gt;=30,4,IF(O211&gt;=20,3,IF(O211&gt;=10,2,1))))),IF((CT211+E211-CU211-F211)&lt;5,DA211,IF(O211&gt;=40,5,IF(O211&gt;=30,4,IF(O211&gt;=20,3,IF(O211&gt;=10,2,1)))))))</f>
        <v>2</v>
      </c>
      <c r="Q211" s="121"/>
      <c r="R211" s="246"/>
      <c r="S211" s="244"/>
      <c r="T211" s="249"/>
      <c r="U211" s="246"/>
      <c r="V211" s="244"/>
      <c r="W211" s="249"/>
      <c r="X211" s="246"/>
      <c r="Y211" s="244"/>
      <c r="Z211" s="249"/>
      <c r="AA211" s="246"/>
      <c r="AB211" s="244"/>
      <c r="AC211" s="249"/>
      <c r="AD211" s="246"/>
      <c r="AE211" s="244"/>
      <c r="AF211" s="249"/>
      <c r="AG211" s="246"/>
      <c r="AH211" s="244"/>
      <c r="AI211" s="249"/>
      <c r="AJ211" s="246"/>
      <c r="AK211" s="244"/>
      <c r="AL211" s="249"/>
      <c r="AM211" s="246"/>
      <c r="AN211" s="244"/>
      <c r="AO211" s="249"/>
      <c r="AP211" s="246"/>
      <c r="AQ211" s="244"/>
      <c r="AR211" s="249"/>
      <c r="AS211" s="246"/>
      <c r="AT211" s="244"/>
      <c r="AU211" s="249"/>
      <c r="AV211" s="246"/>
      <c r="AW211" s="244"/>
      <c r="AX211" s="249"/>
      <c r="AY211" s="246"/>
      <c r="AZ211" s="244"/>
      <c r="BA211" s="249"/>
      <c r="BB211" s="246"/>
      <c r="BC211" s="244"/>
      <c r="BD211" s="249"/>
      <c r="BE211" s="246"/>
      <c r="BF211" s="244"/>
      <c r="BG211" s="249"/>
      <c r="BH211" s="246"/>
      <c r="BI211" s="244"/>
      <c r="BJ211" s="249"/>
      <c r="BK211" s="246"/>
      <c r="BL211" s="244"/>
      <c r="BM211" s="249"/>
      <c r="BN211" s="246"/>
      <c r="BO211" s="244"/>
      <c r="BP211" s="249"/>
      <c r="BQ211" s="246"/>
      <c r="BR211" s="244"/>
      <c r="BS211" s="249"/>
      <c r="BT211" s="246"/>
      <c r="BU211" s="244"/>
      <c r="BV211" s="249"/>
      <c r="BW211" s="246"/>
      <c r="BX211" s="244"/>
      <c r="BY211" s="249"/>
      <c r="BZ211" s="246"/>
      <c r="CA211" s="244"/>
      <c r="CB211" s="249"/>
      <c r="CC211" s="246"/>
      <c r="CD211" s="244"/>
      <c r="CE211" s="249"/>
      <c r="CF211" s="246"/>
      <c r="CG211" s="244"/>
      <c r="CH211" s="249"/>
      <c r="CI211" s="246"/>
      <c r="CJ211" s="244"/>
      <c r="CK211" s="249"/>
      <c r="CL211" s="246"/>
      <c r="CM211" s="244"/>
      <c r="CN211" s="249"/>
      <c r="CO211" s="246"/>
      <c r="CP211" s="244"/>
      <c r="CS211" s="153" t="s">
        <v>36</v>
      </c>
      <c r="CT211" s="153" t="s">
        <v>36</v>
      </c>
      <c r="CU211" s="153" t="s">
        <v>36</v>
      </c>
      <c r="CV211" s="153" t="s">
        <v>36</v>
      </c>
      <c r="CW211" s="239"/>
      <c r="CX211" s="133"/>
      <c r="CY211" s="242" t="str">
        <f>IF(CT211="-","-",IF(CT211-CU211=0,CV211,CV211/(CT211-CU211)))</f>
        <v>-</v>
      </c>
      <c r="DA211" s="251">
        <v>2</v>
      </c>
      <c r="DB211" s="154"/>
      <c r="ED211" s="119"/>
      <c r="EE211" s="119"/>
      <c r="EF211" s="119"/>
      <c r="EG211" s="119"/>
      <c r="EH211" s="119"/>
      <c r="EI211" s="119"/>
      <c r="EJ211" s="119"/>
      <c r="EK211" s="119"/>
      <c r="EL211" s="119"/>
      <c r="EM211" s="119"/>
      <c r="EN211" s="119"/>
      <c r="EO211" s="119"/>
      <c r="EP211" s="119"/>
      <c r="EQ211" s="119"/>
      <c r="ER211" s="119"/>
    </row>
    <row r="212" spans="2:246" ht="13.5" customHeight="1" x14ac:dyDescent="0.2">
      <c r="B212" s="131" t="s">
        <v>113</v>
      </c>
      <c r="C212" s="238" t="s">
        <v>33</v>
      </c>
      <c r="D212" s="133">
        <f t="shared" si="17"/>
        <v>0</v>
      </c>
      <c r="E212" s="133" t="str">
        <f t="shared" si="18"/>
        <v>-</v>
      </c>
      <c r="F212" s="133" t="str">
        <f t="shared" si="19"/>
        <v>-</v>
      </c>
      <c r="G212" s="133" t="str">
        <f t="shared" si="20"/>
        <v>-</v>
      </c>
      <c r="H212" s="239" t="str">
        <f t="shared" si="21"/>
        <v>-</v>
      </c>
      <c r="I212" s="133"/>
      <c r="J212" s="240" t="str">
        <f t="shared" si="22"/>
        <v>-</v>
      </c>
      <c r="K212" s="133" t="e">
        <f t="shared" si="23"/>
        <v>#VALUE!</v>
      </c>
      <c r="L212" s="121"/>
      <c r="M212" s="241" t="str">
        <f t="shared" si="24"/>
        <v>-</v>
      </c>
      <c r="N212" s="144"/>
      <c r="O212" s="242" t="s">
        <v>36</v>
      </c>
      <c r="P212" s="242" t="s">
        <v>36</v>
      </c>
      <c r="Q212" s="121"/>
      <c r="R212" s="246"/>
      <c r="S212" s="244"/>
      <c r="T212" s="247"/>
      <c r="U212" s="246"/>
      <c r="V212" s="244"/>
      <c r="W212" s="247"/>
      <c r="X212" s="246"/>
      <c r="Y212" s="244"/>
      <c r="Z212" s="247"/>
      <c r="AA212" s="246"/>
      <c r="AB212" s="244"/>
      <c r="AC212" s="247"/>
      <c r="AD212" s="246"/>
      <c r="AE212" s="244"/>
      <c r="AF212" s="247"/>
      <c r="AG212" s="246"/>
      <c r="AH212" s="244"/>
      <c r="AI212" s="247"/>
      <c r="AJ212" s="246"/>
      <c r="AK212" s="244"/>
      <c r="AL212" s="247"/>
      <c r="AM212" s="246"/>
      <c r="AN212" s="244"/>
      <c r="AO212" s="247"/>
      <c r="AP212" s="246"/>
      <c r="AQ212" s="244"/>
      <c r="AR212" s="247"/>
      <c r="AS212" s="246"/>
      <c r="AT212" s="244"/>
      <c r="AU212" s="247"/>
      <c r="AV212" s="246"/>
      <c r="AW212" s="244"/>
      <c r="AX212" s="247"/>
      <c r="AY212" s="246"/>
      <c r="AZ212" s="244"/>
      <c r="BA212" s="247"/>
      <c r="BB212" s="246"/>
      <c r="BC212" s="244"/>
      <c r="BD212" s="247"/>
      <c r="BE212" s="246"/>
      <c r="BF212" s="244"/>
      <c r="BG212" s="247"/>
      <c r="BH212" s="246"/>
      <c r="BI212" s="244"/>
      <c r="BJ212" s="247"/>
      <c r="BK212" s="246"/>
      <c r="BL212" s="244"/>
      <c r="BM212" s="247"/>
      <c r="BN212" s="246"/>
      <c r="BO212" s="244"/>
      <c r="BP212" s="247"/>
      <c r="BQ212" s="246"/>
      <c r="BR212" s="244"/>
      <c r="BS212" s="247"/>
      <c r="BT212" s="246"/>
      <c r="BU212" s="244"/>
      <c r="BV212" s="247"/>
      <c r="BW212" s="246"/>
      <c r="BX212" s="244"/>
      <c r="BY212" s="247"/>
      <c r="BZ212" s="246"/>
      <c r="CA212" s="244"/>
      <c r="CB212" s="247"/>
      <c r="CC212" s="246"/>
      <c r="CD212" s="244"/>
      <c r="CE212" s="247"/>
      <c r="CF212" s="246"/>
      <c r="CG212" s="244"/>
      <c r="CH212" s="247"/>
      <c r="CI212" s="246"/>
      <c r="CJ212" s="244"/>
      <c r="CK212" s="247"/>
      <c r="CL212" s="246"/>
      <c r="CM212" s="244"/>
      <c r="CN212" s="247"/>
      <c r="CO212" s="246"/>
      <c r="CP212" s="244"/>
      <c r="CS212" s="153"/>
      <c r="CT212" s="153"/>
      <c r="CU212" s="153"/>
      <c r="CV212" s="153"/>
      <c r="CW212" s="239"/>
      <c r="CX212" s="133"/>
      <c r="CY212" s="134"/>
      <c r="DA212" s="135"/>
      <c r="ED212" s="119"/>
      <c r="EE212" s="119"/>
      <c r="EF212" s="119"/>
      <c r="EG212" s="119"/>
      <c r="EH212" s="119"/>
      <c r="EI212" s="119"/>
      <c r="EJ212" s="119"/>
      <c r="EK212" s="119"/>
      <c r="EL212" s="119"/>
      <c r="EM212" s="119"/>
      <c r="EN212" s="119"/>
      <c r="EO212" s="119"/>
      <c r="EP212" s="119"/>
      <c r="EQ212" s="119"/>
      <c r="ER212" s="119"/>
    </row>
    <row r="213" spans="2:246" ht="13.5" customHeight="1" x14ac:dyDescent="0.2">
      <c r="B213" s="131" t="s">
        <v>133</v>
      </c>
      <c r="C213" s="238" t="s">
        <v>33</v>
      </c>
      <c r="D213" s="133">
        <f t="shared" si="17"/>
        <v>0</v>
      </c>
      <c r="E213" s="133" t="str">
        <f t="shared" si="18"/>
        <v>-</v>
      </c>
      <c r="F213" s="133" t="str">
        <f t="shared" si="19"/>
        <v>-</v>
      </c>
      <c r="G213" s="133" t="str">
        <f t="shared" si="20"/>
        <v>-</v>
      </c>
      <c r="H213" s="239" t="str">
        <f t="shared" si="21"/>
        <v>-</v>
      </c>
      <c r="I213" s="133"/>
      <c r="J213" s="240" t="str">
        <f t="shared" si="22"/>
        <v>-</v>
      </c>
      <c r="K213" s="133" t="e">
        <f t="shared" si="23"/>
        <v>#VALUE!</v>
      </c>
      <c r="L213" s="121"/>
      <c r="M213" s="241" t="str">
        <f t="shared" si="24"/>
        <v>-</v>
      </c>
      <c r="O213" s="242">
        <f>IF(CT213="-",IF(E213="-","-",IF(E213-F213=0,G213,G213/(E213-F213))),IF(E213="-",IF(CT213-CU213=0,"-",CV213/(CT213-CU213)),(CV213+G213)/IF(CT213-CU213+E213-F213=0,1,CT213-CU213+E213-F213)))</f>
        <v>4</v>
      </c>
      <c r="P213" s="135">
        <f>IF(CT213="-",IF(E213="-",DA213,IF((E213-F213)&lt;5,DA213,IF(O213&gt;=40,5,IF(O213&gt;=30,4,IF(O213&gt;=20,3,IF(O213&gt;=10,2,1)))))),IF(E213="-",IF((CT213-CU213)&lt;5,DA213,IF(O213&gt;=40,5,IF(O213&gt;=30,4,IF(O213&gt;=20,3,IF(O213&gt;=10,2,1))))),IF((CT213+E213-CU213-F213)&lt;5,DA213,IF(O213&gt;=40,5,IF(O213&gt;=30,4,IF(O213&gt;=20,3,IF(O213&gt;=10,2,1)))))))</f>
        <v>2</v>
      </c>
      <c r="R213" s="246"/>
      <c r="S213" s="244"/>
      <c r="T213" s="245"/>
      <c r="U213" s="246"/>
      <c r="V213" s="244"/>
      <c r="W213" s="245"/>
      <c r="X213" s="246"/>
      <c r="Y213" s="244"/>
      <c r="Z213" s="245"/>
      <c r="AA213" s="246"/>
      <c r="AB213" s="244"/>
      <c r="AC213" s="245"/>
      <c r="AD213" s="246"/>
      <c r="AE213" s="244"/>
      <c r="AF213" s="245"/>
      <c r="AG213" s="246"/>
      <c r="AH213" s="244"/>
      <c r="AI213" s="245"/>
      <c r="AJ213" s="246"/>
      <c r="AK213" s="244"/>
      <c r="AL213" s="245"/>
      <c r="AM213" s="246"/>
      <c r="AN213" s="244"/>
      <c r="AO213" s="245"/>
      <c r="AP213" s="246"/>
      <c r="AQ213" s="244"/>
      <c r="AR213" s="245"/>
      <c r="AS213" s="246"/>
      <c r="AT213" s="244"/>
      <c r="AU213" s="245"/>
      <c r="AV213" s="246"/>
      <c r="AW213" s="244"/>
      <c r="AX213" s="245"/>
      <c r="AY213" s="246"/>
      <c r="AZ213" s="244"/>
      <c r="BA213" s="245"/>
      <c r="BB213" s="246"/>
      <c r="BC213" s="244"/>
      <c r="BD213" s="245"/>
      <c r="BE213" s="246"/>
      <c r="BF213" s="244"/>
      <c r="BG213" s="245"/>
      <c r="BH213" s="246"/>
      <c r="BI213" s="244"/>
      <c r="BJ213" s="245"/>
      <c r="BK213" s="246"/>
      <c r="BL213" s="244"/>
      <c r="BM213" s="245"/>
      <c r="BN213" s="246"/>
      <c r="BO213" s="244"/>
      <c r="BP213" s="245"/>
      <c r="BQ213" s="246"/>
      <c r="BR213" s="244"/>
      <c r="BS213" s="245"/>
      <c r="BT213" s="246"/>
      <c r="BU213" s="244"/>
      <c r="BV213" s="245"/>
      <c r="BW213" s="246"/>
      <c r="BX213" s="244"/>
      <c r="BY213" s="245"/>
      <c r="BZ213" s="246"/>
      <c r="CA213" s="244"/>
      <c r="CB213" s="245"/>
      <c r="CC213" s="246"/>
      <c r="CD213" s="244"/>
      <c r="CE213" s="245"/>
      <c r="CF213" s="246"/>
      <c r="CG213" s="244"/>
      <c r="CH213" s="245"/>
      <c r="CI213" s="246"/>
      <c r="CJ213" s="244"/>
      <c r="CK213" s="245"/>
      <c r="CL213" s="246"/>
      <c r="CM213" s="244"/>
      <c r="CN213" s="245"/>
      <c r="CO213" s="246"/>
      <c r="CP213" s="244"/>
      <c r="CS213" s="153">
        <v>2</v>
      </c>
      <c r="CT213" s="153">
        <v>1</v>
      </c>
      <c r="CU213" s="153">
        <v>0</v>
      </c>
      <c r="CV213" s="153">
        <v>4</v>
      </c>
      <c r="CW213" s="239">
        <v>4</v>
      </c>
      <c r="CX213" s="133"/>
      <c r="CY213" s="134">
        <f>IF(CT213="-","-",IF(CT213-CU213=0,CV213,CV213/(CT213-CU213)))</f>
        <v>4</v>
      </c>
      <c r="DA213" s="251">
        <v>2</v>
      </c>
      <c r="DB213" s="154"/>
      <c r="ED213" s="119"/>
      <c r="EE213" s="119"/>
      <c r="EF213" s="119"/>
      <c r="EG213" s="119"/>
      <c r="EH213" s="119"/>
      <c r="EI213" s="119"/>
      <c r="EJ213" s="119"/>
      <c r="EK213" s="119"/>
      <c r="EL213" s="119"/>
      <c r="EM213" s="119"/>
      <c r="EN213" s="119"/>
      <c r="EO213" s="119"/>
      <c r="EP213" s="119"/>
      <c r="EQ213" s="119"/>
      <c r="ER213" s="119"/>
    </row>
    <row r="214" spans="2:246" x14ac:dyDescent="0.2">
      <c r="T214" s="119"/>
      <c r="W214" s="119"/>
      <c r="Z214" s="119"/>
      <c r="AC214" s="119"/>
      <c r="AF214" s="119"/>
      <c r="AI214" s="119"/>
      <c r="AL214" s="119"/>
      <c r="AO214" s="119"/>
      <c r="AR214" s="119"/>
      <c r="AU214" s="119"/>
      <c r="AX214" s="119"/>
      <c r="BA214" s="119"/>
      <c r="BD214" s="119"/>
      <c r="BG214" s="119"/>
      <c r="BJ214" s="119"/>
      <c r="BM214" s="119"/>
      <c r="BP214" s="119"/>
      <c r="BS214" s="119"/>
      <c r="BV214" s="119"/>
      <c r="BY214" s="119"/>
      <c r="CB214" s="119"/>
      <c r="CE214" s="119"/>
      <c r="CH214" s="119"/>
      <c r="CK214" s="119"/>
      <c r="CN214" s="119"/>
      <c r="ED214" s="119"/>
      <c r="EE214" s="119"/>
      <c r="EF214" s="119"/>
      <c r="EG214" s="119"/>
      <c r="EH214" s="119"/>
      <c r="EI214" s="119"/>
      <c r="EJ214" s="119"/>
      <c r="EK214" s="119"/>
      <c r="EL214" s="119"/>
      <c r="EM214" s="119"/>
      <c r="EN214" s="119"/>
      <c r="EO214" s="119"/>
      <c r="EP214" s="119"/>
      <c r="EQ214" s="119"/>
      <c r="ER214" s="119"/>
      <c r="ES214" s="119"/>
      <c r="ET214" s="119"/>
      <c r="EU214" s="119"/>
      <c r="EV214" s="119"/>
      <c r="EW214" s="119"/>
      <c r="EX214" s="119"/>
      <c r="EY214" s="119"/>
      <c r="EZ214" s="119"/>
      <c r="FA214" s="119"/>
      <c r="FB214" s="119"/>
      <c r="FC214" s="119"/>
      <c r="FD214" s="119"/>
      <c r="FE214" s="119"/>
      <c r="FF214" s="119"/>
      <c r="FG214" s="119"/>
      <c r="FH214" s="119"/>
      <c r="FI214" s="119"/>
      <c r="FJ214" s="119"/>
      <c r="FK214" s="119"/>
      <c r="FL214" s="119"/>
      <c r="FM214" s="119"/>
      <c r="FN214" s="119"/>
      <c r="FO214" s="119"/>
      <c r="FP214" s="119"/>
      <c r="FQ214" s="119"/>
      <c r="FR214" s="119"/>
      <c r="FS214" s="119"/>
      <c r="FT214" s="119"/>
      <c r="FU214" s="119"/>
      <c r="FV214" s="119"/>
      <c r="FW214" s="119"/>
      <c r="FX214" s="119"/>
      <c r="FY214" s="119"/>
      <c r="FZ214" s="119"/>
      <c r="GA214" s="119"/>
      <c r="GB214" s="119"/>
      <c r="GC214" s="119"/>
      <c r="GD214" s="119"/>
      <c r="GE214" s="119"/>
      <c r="GF214" s="119"/>
      <c r="GG214" s="119"/>
      <c r="GH214" s="119"/>
      <c r="GI214" s="119"/>
      <c r="GJ214" s="119"/>
      <c r="GK214" s="119"/>
      <c r="GL214" s="119"/>
      <c r="GM214" s="119"/>
      <c r="GN214" s="119"/>
      <c r="GO214" s="119"/>
      <c r="GP214" s="119"/>
      <c r="GQ214" s="119"/>
      <c r="GR214" s="119"/>
      <c r="GS214" s="119"/>
      <c r="GT214" s="119"/>
      <c r="GU214" s="119"/>
      <c r="GV214" s="119"/>
      <c r="GW214" s="119"/>
      <c r="GX214" s="119"/>
      <c r="GY214" s="119"/>
      <c r="GZ214" s="119"/>
      <c r="HA214" s="119"/>
      <c r="HB214" s="119"/>
      <c r="HC214" s="119"/>
      <c r="HD214" s="119"/>
      <c r="HE214" s="119"/>
      <c r="HF214" s="119"/>
      <c r="HG214" s="119"/>
      <c r="HH214" s="119"/>
      <c r="HI214" s="119"/>
      <c r="HJ214" s="119"/>
      <c r="HK214" s="119"/>
      <c r="HL214" s="119"/>
      <c r="HM214" s="119"/>
      <c r="HN214" s="119"/>
      <c r="HO214" s="119"/>
      <c r="HP214" s="119"/>
      <c r="HQ214" s="119"/>
      <c r="HR214" s="119"/>
      <c r="HS214" s="119"/>
      <c r="HT214" s="119"/>
      <c r="HU214" s="119"/>
      <c r="HV214" s="119"/>
      <c r="HW214" s="119"/>
      <c r="HX214" s="119"/>
      <c r="HY214" s="119"/>
      <c r="HZ214" s="119"/>
      <c r="IA214" s="119"/>
      <c r="IB214" s="119"/>
      <c r="IC214" s="119"/>
      <c r="ID214" s="119"/>
      <c r="IE214" s="119"/>
      <c r="IF214" s="119"/>
      <c r="IG214" s="119"/>
      <c r="IH214" s="119"/>
      <c r="II214" s="119"/>
      <c r="IJ214" s="119"/>
      <c r="IK214" s="119"/>
      <c r="IL214" s="119"/>
    </row>
    <row r="215" spans="2:246" x14ac:dyDescent="0.2">
      <c r="T215" s="119"/>
      <c r="W215" s="119"/>
      <c r="Z215" s="119"/>
      <c r="AC215" s="119"/>
      <c r="AF215" s="119"/>
      <c r="AI215" s="119"/>
      <c r="AL215" s="119"/>
      <c r="AO215" s="119"/>
      <c r="AR215" s="119"/>
      <c r="AU215" s="119"/>
      <c r="AX215" s="119"/>
      <c r="BA215" s="119"/>
      <c r="BD215" s="119"/>
      <c r="BG215" s="119"/>
      <c r="BJ215" s="119"/>
      <c r="BM215" s="119"/>
      <c r="BP215" s="119"/>
      <c r="BS215" s="119"/>
      <c r="BV215" s="119"/>
      <c r="BY215" s="119"/>
      <c r="CB215" s="119"/>
      <c r="CE215" s="119"/>
      <c r="CH215" s="119"/>
      <c r="CK215" s="119"/>
      <c r="CN215" s="119"/>
      <c r="ED215" s="119"/>
      <c r="EE215" s="119"/>
      <c r="EF215" s="119"/>
      <c r="EG215" s="119"/>
      <c r="EH215" s="119"/>
      <c r="EI215" s="119"/>
      <c r="EJ215" s="119"/>
      <c r="EK215" s="119"/>
      <c r="EL215" s="119"/>
      <c r="EM215" s="119"/>
      <c r="EN215" s="119"/>
      <c r="EO215" s="119"/>
      <c r="EP215" s="119"/>
      <c r="EQ215" s="119"/>
      <c r="ER215" s="119"/>
      <c r="ES215" s="119"/>
      <c r="ET215" s="119"/>
      <c r="EU215" s="119"/>
      <c r="EV215" s="119"/>
      <c r="EW215" s="119"/>
      <c r="EX215" s="119"/>
      <c r="EY215" s="119"/>
      <c r="EZ215" s="119"/>
      <c r="FA215" s="119"/>
      <c r="FB215" s="119"/>
      <c r="FC215" s="119"/>
      <c r="FD215" s="119"/>
      <c r="FE215" s="119"/>
      <c r="FF215" s="119"/>
      <c r="FG215" s="119"/>
      <c r="FH215" s="119"/>
      <c r="FI215" s="119"/>
      <c r="FJ215" s="119"/>
      <c r="FK215" s="119"/>
      <c r="FL215" s="119"/>
      <c r="FM215" s="119"/>
      <c r="FN215" s="119"/>
      <c r="FO215" s="119"/>
      <c r="FP215" s="119"/>
      <c r="FQ215" s="119"/>
      <c r="FR215" s="119"/>
      <c r="FS215" s="119"/>
      <c r="FT215" s="119"/>
      <c r="FU215" s="119"/>
      <c r="FV215" s="119"/>
      <c r="FW215" s="119"/>
      <c r="FX215" s="119"/>
      <c r="FY215" s="119"/>
      <c r="FZ215" s="119"/>
      <c r="GA215" s="119"/>
      <c r="GB215" s="119"/>
      <c r="GC215" s="119"/>
      <c r="GD215" s="119"/>
      <c r="GE215" s="119"/>
      <c r="GF215" s="119"/>
      <c r="GG215" s="119"/>
      <c r="GH215" s="119"/>
      <c r="GI215" s="119"/>
      <c r="GJ215" s="119"/>
      <c r="GK215" s="119"/>
      <c r="GL215" s="119"/>
      <c r="GM215" s="119"/>
      <c r="GN215" s="119"/>
      <c r="GO215" s="119"/>
      <c r="GP215" s="119"/>
      <c r="GQ215" s="119"/>
      <c r="GR215" s="119"/>
      <c r="GS215" s="119"/>
      <c r="GT215" s="119"/>
      <c r="GU215" s="119"/>
      <c r="GV215" s="119"/>
      <c r="GW215" s="119"/>
      <c r="GX215" s="119"/>
      <c r="GY215" s="119"/>
      <c r="GZ215" s="119"/>
      <c r="HA215" s="119"/>
      <c r="HB215" s="119"/>
      <c r="HC215" s="119"/>
      <c r="HD215" s="119"/>
      <c r="HE215" s="119"/>
      <c r="HF215" s="119"/>
      <c r="HG215" s="119"/>
      <c r="HH215" s="119"/>
      <c r="HI215" s="119"/>
      <c r="HJ215" s="119"/>
      <c r="HK215" s="119"/>
      <c r="HL215" s="119"/>
      <c r="HM215" s="119"/>
      <c r="HN215" s="119"/>
      <c r="HO215" s="119"/>
      <c r="HP215" s="119"/>
      <c r="HQ215" s="119"/>
      <c r="HR215" s="119"/>
      <c r="HS215" s="119"/>
      <c r="HT215" s="119"/>
      <c r="HU215" s="119"/>
      <c r="HV215" s="119"/>
      <c r="HW215" s="119"/>
      <c r="HX215" s="119"/>
      <c r="HY215" s="119"/>
      <c r="HZ215" s="119"/>
      <c r="IA215" s="119"/>
      <c r="IB215" s="119"/>
      <c r="IC215" s="119"/>
      <c r="ID215" s="119"/>
      <c r="IE215" s="119"/>
      <c r="IF215" s="119"/>
      <c r="IG215" s="119"/>
      <c r="IH215" s="119"/>
      <c r="II215" s="119"/>
      <c r="IJ215" s="119"/>
      <c r="IK215" s="119"/>
      <c r="IL215" s="119"/>
    </row>
    <row r="216" spans="2:246" x14ac:dyDescent="0.2">
      <c r="T216" s="119"/>
      <c r="W216" s="119"/>
      <c r="Z216" s="119"/>
      <c r="AC216" s="119"/>
      <c r="AF216" s="119"/>
      <c r="AI216" s="119"/>
      <c r="AL216" s="119"/>
      <c r="AO216" s="119"/>
      <c r="AR216" s="119"/>
      <c r="AU216" s="119"/>
      <c r="AX216" s="119"/>
      <c r="BA216" s="119"/>
      <c r="BD216" s="119"/>
      <c r="BG216" s="119"/>
      <c r="BJ216" s="119"/>
      <c r="BM216" s="119"/>
      <c r="BP216" s="119"/>
      <c r="BS216" s="119"/>
      <c r="BV216" s="119"/>
      <c r="BY216" s="119"/>
      <c r="CB216" s="119"/>
      <c r="CE216" s="119"/>
      <c r="CH216" s="119"/>
      <c r="CK216" s="119"/>
      <c r="CN216" s="119"/>
      <c r="ED216" s="119"/>
      <c r="EE216" s="119"/>
      <c r="EF216" s="119"/>
      <c r="EG216" s="119"/>
      <c r="EH216" s="119"/>
      <c r="EI216" s="119"/>
      <c r="EJ216" s="119"/>
      <c r="EK216" s="119"/>
      <c r="EL216" s="119"/>
      <c r="EM216" s="119"/>
      <c r="EN216" s="119"/>
      <c r="EO216" s="119"/>
      <c r="EP216" s="119"/>
      <c r="EQ216" s="119"/>
      <c r="ER216" s="119"/>
      <c r="ES216" s="119"/>
      <c r="ET216" s="119"/>
      <c r="EU216" s="119"/>
      <c r="EV216" s="119"/>
      <c r="EW216" s="119"/>
      <c r="EX216" s="119"/>
      <c r="EY216" s="119"/>
      <c r="EZ216" s="119"/>
      <c r="FA216" s="119"/>
      <c r="FB216" s="119"/>
      <c r="FC216" s="119"/>
      <c r="FD216" s="119"/>
      <c r="FE216" s="119"/>
      <c r="FF216" s="119"/>
      <c r="FG216" s="119"/>
      <c r="FH216" s="119"/>
      <c r="FI216" s="119"/>
      <c r="FJ216" s="119"/>
      <c r="FK216" s="119"/>
      <c r="FL216" s="119"/>
      <c r="FM216" s="119"/>
      <c r="FN216" s="119"/>
      <c r="FO216" s="119"/>
      <c r="FP216" s="119"/>
      <c r="FQ216" s="119"/>
      <c r="FR216" s="119"/>
      <c r="FS216" s="119"/>
      <c r="FT216" s="119"/>
      <c r="FU216" s="119"/>
      <c r="FV216" s="119"/>
      <c r="FW216" s="119"/>
      <c r="FX216" s="119"/>
      <c r="FY216" s="119"/>
      <c r="FZ216" s="119"/>
      <c r="GA216" s="119"/>
      <c r="GB216" s="119"/>
      <c r="GC216" s="119"/>
      <c r="GD216" s="119"/>
      <c r="GE216" s="119"/>
      <c r="GF216" s="119"/>
      <c r="GG216" s="119"/>
      <c r="GH216" s="119"/>
      <c r="GI216" s="119"/>
      <c r="GJ216" s="119"/>
      <c r="GK216" s="119"/>
      <c r="GL216" s="119"/>
      <c r="GM216" s="119"/>
      <c r="GN216" s="119"/>
      <c r="GO216" s="119"/>
      <c r="GP216" s="119"/>
      <c r="GQ216" s="119"/>
      <c r="GR216" s="119"/>
      <c r="GS216" s="119"/>
      <c r="GT216" s="119"/>
      <c r="GU216" s="119"/>
      <c r="GV216" s="119"/>
      <c r="GW216" s="119"/>
      <c r="GX216" s="119"/>
      <c r="GY216" s="119"/>
      <c r="GZ216" s="119"/>
      <c r="HA216" s="119"/>
      <c r="HB216" s="119"/>
      <c r="HC216" s="119"/>
      <c r="HD216" s="119"/>
      <c r="HE216" s="119"/>
      <c r="HF216" s="119"/>
      <c r="HG216" s="119"/>
      <c r="HH216" s="119"/>
      <c r="HI216" s="119"/>
      <c r="HJ216" s="119"/>
      <c r="HK216" s="119"/>
      <c r="HL216" s="119"/>
      <c r="HM216" s="119"/>
      <c r="HN216" s="119"/>
      <c r="HO216" s="119"/>
      <c r="HP216" s="119"/>
      <c r="HQ216" s="119"/>
      <c r="HR216" s="119"/>
      <c r="HS216" s="119"/>
      <c r="HT216" s="119"/>
      <c r="HU216" s="119"/>
      <c r="HV216" s="119"/>
      <c r="HW216" s="119"/>
      <c r="HX216" s="119"/>
      <c r="HY216" s="119"/>
      <c r="HZ216" s="119"/>
      <c r="IA216" s="119"/>
      <c r="IB216" s="119"/>
      <c r="IC216" s="119"/>
      <c r="ID216" s="119"/>
      <c r="IE216" s="119"/>
      <c r="IF216" s="119"/>
      <c r="IG216" s="119"/>
      <c r="IH216" s="119"/>
      <c r="II216" s="119"/>
      <c r="IJ216" s="119"/>
      <c r="IK216" s="119"/>
      <c r="IL216" s="119"/>
    </row>
    <row r="217" spans="2:246" x14ac:dyDescent="0.2">
      <c r="T217" s="119"/>
      <c r="W217" s="119"/>
      <c r="Z217" s="119"/>
      <c r="AC217" s="119"/>
      <c r="AF217" s="119"/>
      <c r="AI217" s="119"/>
      <c r="AL217" s="119"/>
      <c r="AO217" s="119"/>
      <c r="AR217" s="119"/>
      <c r="AU217" s="119"/>
      <c r="AX217" s="119"/>
      <c r="BA217" s="119"/>
      <c r="BD217" s="119"/>
      <c r="BG217" s="119"/>
      <c r="BJ217" s="119"/>
      <c r="BM217" s="119"/>
      <c r="BP217" s="119"/>
      <c r="BS217" s="119"/>
      <c r="BV217" s="119"/>
      <c r="BY217" s="119"/>
      <c r="CB217" s="119"/>
      <c r="CE217" s="119"/>
      <c r="CH217" s="119"/>
      <c r="CK217" s="119"/>
      <c r="CN217" s="119"/>
      <c r="ED217" s="119"/>
      <c r="EE217" s="119"/>
      <c r="EF217" s="119"/>
      <c r="EG217" s="119"/>
      <c r="EH217" s="119"/>
      <c r="EI217" s="119"/>
      <c r="EJ217" s="119"/>
      <c r="EK217" s="119"/>
      <c r="EL217" s="119"/>
      <c r="EM217" s="119"/>
      <c r="EN217" s="119"/>
      <c r="EO217" s="119"/>
      <c r="EP217" s="119"/>
      <c r="EQ217" s="119"/>
      <c r="ER217" s="119"/>
      <c r="ES217" s="119"/>
      <c r="ET217" s="119"/>
      <c r="EU217" s="119"/>
      <c r="EV217" s="119"/>
      <c r="EW217" s="119"/>
      <c r="EX217" s="119"/>
      <c r="EY217" s="119"/>
      <c r="EZ217" s="119"/>
      <c r="FA217" s="119"/>
      <c r="FB217" s="119"/>
      <c r="FC217" s="119"/>
      <c r="FD217" s="119"/>
      <c r="FE217" s="119"/>
      <c r="FF217" s="119"/>
      <c r="FG217" s="119"/>
      <c r="FH217" s="119"/>
      <c r="FI217" s="119"/>
      <c r="FJ217" s="119"/>
      <c r="FK217" s="119"/>
      <c r="FL217" s="119"/>
      <c r="FM217" s="119"/>
      <c r="FN217" s="119"/>
      <c r="FO217" s="119"/>
      <c r="FP217" s="119"/>
      <c r="FQ217" s="119"/>
      <c r="FR217" s="119"/>
      <c r="FS217" s="119"/>
      <c r="FT217" s="119"/>
      <c r="FU217" s="119"/>
      <c r="FV217" s="119"/>
      <c r="FW217" s="119"/>
      <c r="FX217" s="119"/>
      <c r="FY217" s="119"/>
      <c r="FZ217" s="119"/>
      <c r="GA217" s="119"/>
      <c r="GB217" s="119"/>
      <c r="GC217" s="119"/>
      <c r="GD217" s="119"/>
      <c r="GE217" s="119"/>
      <c r="GF217" s="119"/>
      <c r="GG217" s="119"/>
      <c r="GH217" s="119"/>
      <c r="GI217" s="119"/>
      <c r="GJ217" s="119"/>
      <c r="GK217" s="119"/>
      <c r="GL217" s="119"/>
      <c r="GM217" s="119"/>
      <c r="GN217" s="119"/>
      <c r="GO217" s="119"/>
      <c r="GP217" s="119"/>
      <c r="GQ217" s="119"/>
      <c r="GR217" s="119"/>
      <c r="GS217" s="119"/>
      <c r="GT217" s="119"/>
      <c r="GU217" s="119"/>
      <c r="GV217" s="119"/>
      <c r="GW217" s="119"/>
      <c r="GX217" s="119"/>
      <c r="GY217" s="119"/>
      <c r="GZ217" s="119"/>
      <c r="HA217" s="119"/>
      <c r="HB217" s="119"/>
      <c r="HC217" s="119"/>
      <c r="HD217" s="119"/>
      <c r="HE217" s="119"/>
      <c r="HF217" s="119"/>
      <c r="HG217" s="119"/>
      <c r="HH217" s="119"/>
      <c r="HI217" s="119"/>
      <c r="HJ217" s="119"/>
      <c r="HK217" s="119"/>
      <c r="HL217" s="119"/>
      <c r="HM217" s="119"/>
      <c r="HN217" s="119"/>
      <c r="HO217" s="119"/>
      <c r="HP217" s="119"/>
      <c r="HQ217" s="119"/>
      <c r="HR217" s="119"/>
      <c r="HS217" s="119"/>
      <c r="HT217" s="119"/>
      <c r="HU217" s="119"/>
      <c r="HV217" s="119"/>
      <c r="HW217" s="119"/>
      <c r="HX217" s="119"/>
      <c r="HY217" s="119"/>
      <c r="HZ217" s="119"/>
      <c r="IA217" s="119"/>
      <c r="IB217" s="119"/>
      <c r="IC217" s="119"/>
      <c r="ID217" s="119"/>
      <c r="IE217" s="119"/>
      <c r="IF217" s="119"/>
      <c r="IG217" s="119"/>
      <c r="IH217" s="119"/>
      <c r="II217" s="119"/>
      <c r="IJ217" s="119"/>
      <c r="IK217" s="119"/>
      <c r="IL217" s="119"/>
    </row>
    <row r="218" spans="2:246" x14ac:dyDescent="0.2">
      <c r="T218" s="119"/>
      <c r="W218" s="119"/>
      <c r="Z218" s="119"/>
      <c r="AC218" s="119"/>
      <c r="AF218" s="119"/>
      <c r="AI218" s="119"/>
      <c r="AL218" s="119"/>
      <c r="AO218" s="119"/>
      <c r="AR218" s="119"/>
      <c r="AU218" s="119"/>
      <c r="AX218" s="119"/>
      <c r="BA218" s="119"/>
      <c r="BD218" s="119"/>
      <c r="BG218" s="119"/>
      <c r="BJ218" s="119"/>
      <c r="BM218" s="119"/>
      <c r="BP218" s="119"/>
      <c r="BS218" s="119"/>
      <c r="BV218" s="119"/>
      <c r="BY218" s="119"/>
      <c r="CB218" s="119"/>
      <c r="CE218" s="119"/>
      <c r="CH218" s="119"/>
      <c r="CK218" s="119"/>
      <c r="CN218" s="119"/>
      <c r="ED218" s="119"/>
      <c r="EE218" s="119"/>
      <c r="EF218" s="119"/>
      <c r="EG218" s="119"/>
      <c r="EH218" s="119"/>
      <c r="EI218" s="119"/>
      <c r="EJ218" s="119"/>
      <c r="EK218" s="119"/>
      <c r="EL218" s="119"/>
      <c r="EM218" s="119"/>
      <c r="EN218" s="119"/>
      <c r="EO218" s="119"/>
      <c r="EP218" s="119"/>
      <c r="EQ218" s="119"/>
      <c r="ER218" s="119"/>
      <c r="ES218" s="119"/>
      <c r="ET218" s="119"/>
      <c r="EU218" s="119"/>
      <c r="EV218" s="119"/>
      <c r="EW218" s="119"/>
      <c r="EX218" s="119"/>
      <c r="EY218" s="119"/>
      <c r="EZ218" s="119"/>
      <c r="FA218" s="119"/>
      <c r="FB218" s="119"/>
      <c r="FC218" s="119"/>
      <c r="FD218" s="119"/>
      <c r="FE218" s="119"/>
      <c r="FF218" s="119"/>
      <c r="FG218" s="119"/>
      <c r="FH218" s="119"/>
      <c r="FI218" s="119"/>
      <c r="FJ218" s="119"/>
      <c r="FK218" s="119"/>
      <c r="FL218" s="119"/>
      <c r="FM218" s="119"/>
      <c r="FN218" s="119"/>
      <c r="FO218" s="119"/>
      <c r="FP218" s="119"/>
      <c r="FQ218" s="119"/>
      <c r="FR218" s="119"/>
      <c r="FS218" s="119"/>
      <c r="FT218" s="119"/>
      <c r="FU218" s="119"/>
      <c r="FV218" s="119"/>
      <c r="FW218" s="119"/>
      <c r="FX218" s="119"/>
      <c r="FY218" s="119"/>
      <c r="FZ218" s="119"/>
      <c r="GA218" s="119"/>
      <c r="GB218" s="119"/>
      <c r="GC218" s="119"/>
      <c r="GD218" s="119"/>
      <c r="GE218" s="119"/>
      <c r="GF218" s="119"/>
      <c r="GG218" s="119"/>
      <c r="GH218" s="119"/>
      <c r="GI218" s="119"/>
      <c r="GJ218" s="119"/>
      <c r="GK218" s="119"/>
      <c r="GL218" s="119"/>
      <c r="GM218" s="119"/>
      <c r="GN218" s="119"/>
      <c r="GO218" s="119"/>
      <c r="GP218" s="119"/>
      <c r="GQ218" s="119"/>
      <c r="GR218" s="119"/>
      <c r="GS218" s="119"/>
      <c r="GT218" s="119"/>
      <c r="GU218" s="119"/>
      <c r="GV218" s="119"/>
      <c r="GW218" s="119"/>
      <c r="GX218" s="119"/>
      <c r="GY218" s="119"/>
      <c r="GZ218" s="119"/>
      <c r="HA218" s="119"/>
      <c r="HB218" s="119"/>
      <c r="HC218" s="119"/>
      <c r="HD218" s="119"/>
      <c r="HE218" s="119"/>
      <c r="HF218" s="119"/>
      <c r="HG218" s="119"/>
      <c r="HH218" s="119"/>
      <c r="HI218" s="119"/>
      <c r="HJ218" s="119"/>
      <c r="HK218" s="119"/>
      <c r="HL218" s="119"/>
      <c r="HM218" s="119"/>
      <c r="HN218" s="119"/>
      <c r="HO218" s="119"/>
      <c r="HP218" s="119"/>
      <c r="HQ218" s="119"/>
      <c r="HR218" s="119"/>
      <c r="HS218" s="119"/>
      <c r="HT218" s="119"/>
      <c r="HU218" s="119"/>
      <c r="HV218" s="119"/>
      <c r="HW218" s="119"/>
      <c r="HX218" s="119"/>
      <c r="HY218" s="119"/>
      <c r="HZ218" s="119"/>
      <c r="IA218" s="119"/>
      <c r="IB218" s="119"/>
      <c r="IC218" s="119"/>
      <c r="ID218" s="119"/>
      <c r="IE218" s="119"/>
      <c r="IF218" s="119"/>
      <c r="IG218" s="119"/>
      <c r="IH218" s="119"/>
      <c r="II218" s="119"/>
      <c r="IJ218" s="119"/>
      <c r="IK218" s="119"/>
      <c r="IL218" s="119"/>
    </row>
    <row r="219" spans="2:246" x14ac:dyDescent="0.2">
      <c r="T219" s="119"/>
      <c r="W219" s="119"/>
      <c r="Z219" s="119"/>
      <c r="AC219" s="119"/>
      <c r="AF219" s="119"/>
      <c r="AI219" s="119"/>
      <c r="AL219" s="119"/>
      <c r="AO219" s="119"/>
      <c r="AR219" s="119"/>
      <c r="AU219" s="119"/>
      <c r="AX219" s="119"/>
      <c r="BA219" s="119"/>
      <c r="BD219" s="119"/>
      <c r="BG219" s="119"/>
      <c r="BJ219" s="119"/>
      <c r="BM219" s="119"/>
      <c r="BP219" s="119"/>
      <c r="BS219" s="119"/>
      <c r="BV219" s="119"/>
      <c r="BY219" s="119"/>
      <c r="CB219" s="119"/>
      <c r="CE219" s="119"/>
      <c r="CH219" s="119"/>
      <c r="CK219" s="119"/>
      <c r="CN219" s="119"/>
      <c r="ED219" s="119"/>
      <c r="EE219" s="119"/>
      <c r="EF219" s="119"/>
      <c r="EG219" s="119"/>
      <c r="EH219" s="119"/>
      <c r="EI219" s="119"/>
      <c r="EJ219" s="119"/>
      <c r="EK219" s="119"/>
      <c r="EL219" s="119"/>
      <c r="EM219" s="119"/>
      <c r="EN219" s="119"/>
      <c r="EO219" s="119"/>
      <c r="EP219" s="119"/>
      <c r="EQ219" s="119"/>
      <c r="ER219" s="119"/>
      <c r="ES219" s="119"/>
      <c r="ET219" s="119"/>
      <c r="EU219" s="119"/>
      <c r="EV219" s="119"/>
      <c r="EW219" s="119"/>
      <c r="EX219" s="119"/>
      <c r="EY219" s="119"/>
      <c r="EZ219" s="119"/>
      <c r="FA219" s="119"/>
      <c r="FB219" s="119"/>
      <c r="FC219" s="119"/>
      <c r="FD219" s="119"/>
      <c r="FE219" s="119"/>
      <c r="FF219" s="119"/>
      <c r="FG219" s="119"/>
      <c r="FH219" s="119"/>
      <c r="FI219" s="119"/>
      <c r="FJ219" s="119"/>
      <c r="FK219" s="119"/>
      <c r="FL219" s="119"/>
      <c r="FM219" s="119"/>
      <c r="FN219" s="119"/>
      <c r="FO219" s="119"/>
      <c r="FP219" s="119"/>
      <c r="FQ219" s="119"/>
      <c r="FR219" s="119"/>
      <c r="FS219" s="119"/>
      <c r="FT219" s="119"/>
      <c r="FU219" s="119"/>
      <c r="FV219" s="119"/>
      <c r="FW219" s="119"/>
      <c r="FX219" s="119"/>
      <c r="FY219" s="119"/>
      <c r="FZ219" s="119"/>
      <c r="GA219" s="119"/>
      <c r="GB219" s="119"/>
      <c r="GC219" s="119"/>
      <c r="GD219" s="119"/>
      <c r="GE219" s="119"/>
      <c r="GF219" s="119"/>
      <c r="GG219" s="119"/>
      <c r="GH219" s="119"/>
      <c r="GI219" s="119"/>
      <c r="GJ219" s="119"/>
      <c r="GK219" s="119"/>
      <c r="GL219" s="119"/>
      <c r="GM219" s="119"/>
      <c r="GN219" s="119"/>
      <c r="GO219" s="119"/>
      <c r="GP219" s="119"/>
      <c r="GQ219" s="119"/>
      <c r="GR219" s="119"/>
      <c r="GS219" s="119"/>
      <c r="GT219" s="119"/>
      <c r="GU219" s="119"/>
      <c r="GV219" s="119"/>
      <c r="GW219" s="119"/>
      <c r="GX219" s="119"/>
      <c r="GY219" s="119"/>
      <c r="GZ219" s="119"/>
      <c r="HA219" s="119"/>
      <c r="HB219" s="119"/>
      <c r="HC219" s="119"/>
      <c r="HD219" s="119"/>
      <c r="HE219" s="119"/>
      <c r="HF219" s="119"/>
      <c r="HG219" s="119"/>
      <c r="HH219" s="119"/>
      <c r="HI219" s="119"/>
      <c r="HJ219" s="119"/>
      <c r="HK219" s="119"/>
      <c r="HL219" s="119"/>
      <c r="HM219" s="119"/>
      <c r="HN219" s="119"/>
      <c r="HO219" s="119"/>
      <c r="HP219" s="119"/>
      <c r="HQ219" s="119"/>
      <c r="HR219" s="119"/>
      <c r="HS219" s="119"/>
      <c r="HT219" s="119"/>
      <c r="HU219" s="119"/>
      <c r="HV219" s="119"/>
      <c r="HW219" s="119"/>
      <c r="HX219" s="119"/>
      <c r="HY219" s="119"/>
      <c r="HZ219" s="119"/>
      <c r="IA219" s="119"/>
      <c r="IB219" s="119"/>
      <c r="IC219" s="119"/>
      <c r="ID219" s="119"/>
      <c r="IE219" s="119"/>
      <c r="IF219" s="119"/>
      <c r="IG219" s="119"/>
      <c r="IH219" s="119"/>
      <c r="II219" s="119"/>
      <c r="IJ219" s="119"/>
      <c r="IK219" s="119"/>
      <c r="IL219" s="119"/>
    </row>
    <row r="220" spans="2:246" x14ac:dyDescent="0.2">
      <c r="T220" s="119"/>
      <c r="W220" s="119"/>
      <c r="Z220" s="119"/>
      <c r="AC220" s="119"/>
      <c r="AF220" s="119"/>
      <c r="AI220" s="119"/>
      <c r="AL220" s="119"/>
      <c r="AO220" s="119"/>
      <c r="AR220" s="119"/>
      <c r="AU220" s="119"/>
      <c r="AX220" s="119"/>
      <c r="BA220" s="119"/>
      <c r="BD220" s="119"/>
      <c r="BG220" s="119"/>
      <c r="BJ220" s="119"/>
      <c r="BM220" s="119"/>
      <c r="BP220" s="119"/>
      <c r="BS220" s="119"/>
      <c r="BV220" s="119"/>
      <c r="BY220" s="119"/>
      <c r="CB220" s="119"/>
      <c r="CE220" s="119"/>
      <c r="CH220" s="119"/>
      <c r="CK220" s="119"/>
      <c r="CN220" s="119"/>
      <c r="ED220" s="119"/>
      <c r="EE220" s="119"/>
      <c r="EF220" s="119"/>
      <c r="EG220" s="119"/>
      <c r="EH220" s="119"/>
      <c r="EI220" s="119"/>
      <c r="EJ220" s="119"/>
      <c r="EK220" s="119"/>
      <c r="EL220" s="119"/>
      <c r="EM220" s="119"/>
      <c r="EN220" s="119"/>
      <c r="EO220" s="119"/>
      <c r="EP220" s="119"/>
      <c r="EQ220" s="119"/>
      <c r="ER220" s="119"/>
      <c r="ES220" s="119"/>
      <c r="ET220" s="119"/>
      <c r="EU220" s="119"/>
      <c r="EV220" s="119"/>
      <c r="EW220" s="119"/>
      <c r="EX220" s="119"/>
      <c r="EY220" s="119"/>
      <c r="EZ220" s="119"/>
      <c r="FA220" s="119"/>
      <c r="FB220" s="119"/>
      <c r="FC220" s="119"/>
      <c r="FD220" s="119"/>
      <c r="FE220" s="119"/>
      <c r="FF220" s="119"/>
      <c r="FG220" s="119"/>
      <c r="FH220" s="119"/>
      <c r="FI220" s="119"/>
      <c r="FJ220" s="119"/>
      <c r="FK220" s="119"/>
      <c r="FL220" s="119"/>
      <c r="FM220" s="119"/>
      <c r="FN220" s="119"/>
      <c r="FO220" s="119"/>
      <c r="FP220" s="119"/>
      <c r="FQ220" s="119"/>
      <c r="FR220" s="119"/>
      <c r="FS220" s="119"/>
      <c r="FT220" s="119"/>
      <c r="FU220" s="119"/>
      <c r="FV220" s="119"/>
      <c r="FW220" s="119"/>
      <c r="FX220" s="119"/>
      <c r="FY220" s="119"/>
      <c r="FZ220" s="119"/>
      <c r="GA220" s="119"/>
      <c r="GB220" s="119"/>
      <c r="GC220" s="119"/>
      <c r="GD220" s="119"/>
      <c r="GE220" s="119"/>
      <c r="GF220" s="119"/>
      <c r="GG220" s="119"/>
      <c r="GH220" s="119"/>
      <c r="GI220" s="119"/>
      <c r="GJ220" s="119"/>
      <c r="GK220" s="119"/>
      <c r="GL220" s="119"/>
      <c r="GM220" s="119"/>
      <c r="GN220" s="119"/>
      <c r="GO220" s="119"/>
      <c r="GP220" s="119"/>
      <c r="GQ220" s="119"/>
      <c r="GR220" s="119"/>
      <c r="GS220" s="119"/>
      <c r="GT220" s="119"/>
      <c r="GU220" s="119"/>
      <c r="GV220" s="119"/>
      <c r="GW220" s="119"/>
      <c r="GX220" s="119"/>
      <c r="GY220" s="119"/>
      <c r="GZ220" s="119"/>
      <c r="HA220" s="119"/>
      <c r="HB220" s="119"/>
      <c r="HC220" s="119"/>
      <c r="HD220" s="119"/>
      <c r="HE220" s="119"/>
      <c r="HF220" s="119"/>
      <c r="HG220" s="119"/>
      <c r="HH220" s="119"/>
      <c r="HI220" s="119"/>
      <c r="HJ220" s="119"/>
      <c r="HK220" s="119"/>
      <c r="HL220" s="119"/>
      <c r="HM220" s="119"/>
      <c r="HN220" s="119"/>
      <c r="HO220" s="119"/>
      <c r="HP220" s="119"/>
      <c r="HQ220" s="119"/>
      <c r="HR220" s="119"/>
      <c r="HS220" s="119"/>
      <c r="HT220" s="119"/>
      <c r="HU220" s="119"/>
      <c r="HV220" s="119"/>
      <c r="HW220" s="119"/>
      <c r="HX220" s="119"/>
      <c r="HY220" s="119"/>
      <c r="HZ220" s="119"/>
      <c r="IA220" s="119"/>
      <c r="IB220" s="119"/>
      <c r="IC220" s="119"/>
      <c r="ID220" s="119"/>
      <c r="IE220" s="119"/>
      <c r="IF220" s="119"/>
      <c r="IG220" s="119"/>
      <c r="IH220" s="119"/>
      <c r="II220" s="119"/>
      <c r="IJ220" s="119"/>
      <c r="IK220" s="119"/>
      <c r="IL220" s="119"/>
    </row>
    <row r="221" spans="2:246" x14ac:dyDescent="0.2">
      <c r="T221" s="119"/>
      <c r="W221" s="119"/>
      <c r="Z221" s="119"/>
      <c r="AC221" s="119"/>
      <c r="AF221" s="119"/>
      <c r="AI221" s="119"/>
      <c r="AL221" s="119"/>
      <c r="AO221" s="119"/>
      <c r="AR221" s="119"/>
      <c r="AU221" s="119"/>
      <c r="AX221" s="119"/>
      <c r="BA221" s="119"/>
      <c r="BD221" s="119"/>
      <c r="BG221" s="119"/>
      <c r="BJ221" s="119"/>
      <c r="BM221" s="119"/>
      <c r="BP221" s="119"/>
      <c r="BS221" s="119"/>
      <c r="BV221" s="119"/>
      <c r="BY221" s="119"/>
      <c r="CB221" s="119"/>
      <c r="CE221" s="119"/>
      <c r="CH221" s="119"/>
      <c r="CK221" s="119"/>
      <c r="CN221" s="119"/>
      <c r="ED221" s="119"/>
      <c r="EE221" s="119"/>
      <c r="EF221" s="119"/>
      <c r="EG221" s="119"/>
      <c r="EH221" s="119"/>
      <c r="EI221" s="119"/>
      <c r="EJ221" s="119"/>
      <c r="EK221" s="119"/>
      <c r="EL221" s="119"/>
      <c r="EM221" s="119"/>
      <c r="EN221" s="119"/>
      <c r="EO221" s="119"/>
      <c r="EP221" s="119"/>
      <c r="EQ221" s="119"/>
      <c r="ER221" s="119"/>
      <c r="ES221" s="119"/>
      <c r="ET221" s="119"/>
      <c r="EU221" s="119"/>
      <c r="EV221" s="119"/>
      <c r="EW221" s="119"/>
      <c r="EX221" s="119"/>
      <c r="EY221" s="119"/>
      <c r="EZ221" s="119"/>
      <c r="FA221" s="119"/>
      <c r="FB221" s="119"/>
      <c r="FC221" s="119"/>
      <c r="FD221" s="119"/>
      <c r="FE221" s="119"/>
      <c r="FF221" s="119"/>
      <c r="FG221" s="119"/>
      <c r="FH221" s="119"/>
      <c r="FI221" s="119"/>
      <c r="FJ221" s="119"/>
      <c r="FK221" s="119"/>
      <c r="FL221" s="119"/>
      <c r="FM221" s="119"/>
      <c r="FN221" s="119"/>
      <c r="FO221" s="119"/>
      <c r="FP221" s="119"/>
      <c r="FQ221" s="119"/>
      <c r="FR221" s="119"/>
      <c r="FS221" s="119"/>
      <c r="FT221" s="119"/>
      <c r="FU221" s="119"/>
      <c r="FV221" s="119"/>
      <c r="FW221" s="119"/>
      <c r="FX221" s="119"/>
      <c r="FY221" s="119"/>
      <c r="FZ221" s="119"/>
      <c r="GA221" s="119"/>
      <c r="GB221" s="119"/>
      <c r="GC221" s="119"/>
      <c r="GD221" s="119"/>
      <c r="GE221" s="119"/>
      <c r="GF221" s="119"/>
      <c r="GG221" s="119"/>
      <c r="GH221" s="119"/>
      <c r="GI221" s="119"/>
      <c r="GJ221" s="119"/>
      <c r="GK221" s="119"/>
      <c r="GL221" s="119"/>
      <c r="GM221" s="119"/>
      <c r="GN221" s="119"/>
      <c r="GO221" s="119"/>
      <c r="GP221" s="119"/>
      <c r="GQ221" s="119"/>
      <c r="GR221" s="119"/>
      <c r="GS221" s="119"/>
      <c r="GT221" s="119"/>
      <c r="GU221" s="119"/>
      <c r="GV221" s="119"/>
      <c r="GW221" s="119"/>
      <c r="GX221" s="119"/>
      <c r="GY221" s="119"/>
      <c r="GZ221" s="119"/>
      <c r="HA221" s="119"/>
      <c r="HB221" s="119"/>
      <c r="HC221" s="119"/>
      <c r="HD221" s="119"/>
      <c r="HE221" s="119"/>
      <c r="HF221" s="119"/>
      <c r="HG221" s="119"/>
      <c r="HH221" s="119"/>
      <c r="HI221" s="119"/>
      <c r="HJ221" s="119"/>
      <c r="HK221" s="119"/>
      <c r="HL221" s="119"/>
      <c r="HM221" s="119"/>
      <c r="HN221" s="119"/>
      <c r="HO221" s="119"/>
      <c r="HP221" s="119"/>
      <c r="HQ221" s="119"/>
      <c r="HR221" s="119"/>
      <c r="HS221" s="119"/>
      <c r="HT221" s="119"/>
      <c r="HU221" s="119"/>
      <c r="HV221" s="119"/>
      <c r="HW221" s="119"/>
      <c r="HX221" s="119"/>
      <c r="HY221" s="119"/>
      <c r="HZ221" s="119"/>
      <c r="IA221" s="119"/>
      <c r="IB221" s="119"/>
      <c r="IC221" s="119"/>
      <c r="ID221" s="119"/>
      <c r="IE221" s="119"/>
      <c r="IF221" s="119"/>
      <c r="IG221" s="119"/>
      <c r="IH221" s="119"/>
      <c r="II221" s="119"/>
      <c r="IJ221" s="119"/>
      <c r="IK221" s="119"/>
      <c r="IL221" s="119"/>
    </row>
    <row r="222" spans="2:246" x14ac:dyDescent="0.2">
      <c r="T222" s="119"/>
      <c r="W222" s="119"/>
      <c r="Z222" s="119"/>
      <c r="AC222" s="119"/>
      <c r="AF222" s="119"/>
      <c r="AI222" s="119"/>
      <c r="AL222" s="119"/>
      <c r="AO222" s="119"/>
      <c r="AR222" s="119"/>
      <c r="AU222" s="119"/>
      <c r="AX222" s="119"/>
      <c r="BA222" s="119"/>
      <c r="BD222" s="119"/>
      <c r="BG222" s="119"/>
      <c r="BJ222" s="119"/>
      <c r="BM222" s="119"/>
      <c r="BP222" s="119"/>
      <c r="BS222" s="119"/>
      <c r="BV222" s="119"/>
      <c r="BY222" s="119"/>
      <c r="CB222" s="119"/>
      <c r="CE222" s="119"/>
      <c r="CH222" s="119"/>
      <c r="CK222" s="119"/>
      <c r="CN222" s="119"/>
      <c r="ED222" s="119"/>
      <c r="EE222" s="119"/>
      <c r="EF222" s="119"/>
      <c r="EG222" s="119"/>
      <c r="EH222" s="119"/>
      <c r="EI222" s="119"/>
      <c r="EJ222" s="119"/>
      <c r="EK222" s="119"/>
      <c r="EL222" s="119"/>
      <c r="EM222" s="119"/>
      <c r="EN222" s="119"/>
      <c r="EO222" s="119"/>
      <c r="EP222" s="119"/>
      <c r="EQ222" s="119"/>
      <c r="ER222" s="119"/>
      <c r="ES222" s="119"/>
      <c r="ET222" s="119"/>
      <c r="EU222" s="119"/>
      <c r="EV222" s="119"/>
      <c r="EW222" s="119"/>
      <c r="EX222" s="119"/>
      <c r="EY222" s="119"/>
      <c r="EZ222" s="119"/>
      <c r="FA222" s="119"/>
      <c r="FB222" s="119"/>
      <c r="FC222" s="119"/>
      <c r="FD222" s="119"/>
      <c r="FE222" s="119"/>
      <c r="FF222" s="119"/>
      <c r="FG222" s="119"/>
      <c r="FH222" s="119"/>
      <c r="FI222" s="119"/>
      <c r="FJ222" s="119"/>
      <c r="FK222" s="119"/>
      <c r="FL222" s="119"/>
      <c r="FM222" s="119"/>
      <c r="FN222" s="119"/>
      <c r="FO222" s="119"/>
      <c r="FP222" s="119"/>
      <c r="FQ222" s="119"/>
      <c r="FR222" s="119"/>
      <c r="FS222" s="119"/>
      <c r="FT222" s="119"/>
      <c r="FU222" s="119"/>
      <c r="FV222" s="119"/>
      <c r="FW222" s="119"/>
      <c r="FX222" s="119"/>
      <c r="FY222" s="119"/>
      <c r="FZ222" s="119"/>
      <c r="GA222" s="119"/>
      <c r="GB222" s="119"/>
      <c r="GC222" s="119"/>
      <c r="GD222" s="119"/>
      <c r="GE222" s="119"/>
      <c r="GF222" s="119"/>
      <c r="GG222" s="119"/>
      <c r="GH222" s="119"/>
      <c r="GI222" s="119"/>
      <c r="GJ222" s="119"/>
      <c r="GK222" s="119"/>
      <c r="GL222" s="119"/>
      <c r="GM222" s="119"/>
      <c r="GN222" s="119"/>
      <c r="GO222" s="119"/>
      <c r="GP222" s="119"/>
      <c r="GQ222" s="119"/>
      <c r="GR222" s="119"/>
      <c r="GS222" s="119"/>
      <c r="GT222" s="119"/>
      <c r="GU222" s="119"/>
      <c r="GV222" s="119"/>
      <c r="GW222" s="119"/>
      <c r="GX222" s="119"/>
      <c r="GY222" s="119"/>
      <c r="GZ222" s="119"/>
      <c r="HA222" s="119"/>
      <c r="HB222" s="119"/>
      <c r="HC222" s="119"/>
      <c r="HD222" s="119"/>
      <c r="HE222" s="119"/>
      <c r="HF222" s="119"/>
      <c r="HG222" s="119"/>
      <c r="HH222" s="119"/>
      <c r="HI222" s="119"/>
      <c r="HJ222" s="119"/>
      <c r="HK222" s="119"/>
      <c r="HL222" s="119"/>
      <c r="HM222" s="119"/>
      <c r="HN222" s="119"/>
      <c r="HO222" s="119"/>
      <c r="HP222" s="119"/>
      <c r="HQ222" s="119"/>
      <c r="HR222" s="119"/>
      <c r="HS222" s="119"/>
      <c r="HT222" s="119"/>
      <c r="HU222" s="119"/>
      <c r="HV222" s="119"/>
      <c r="HW222" s="119"/>
      <c r="HX222" s="119"/>
      <c r="HY222" s="119"/>
      <c r="HZ222" s="119"/>
      <c r="IA222" s="119"/>
      <c r="IB222" s="119"/>
      <c r="IC222" s="119"/>
      <c r="ID222" s="119"/>
      <c r="IE222" s="119"/>
      <c r="IF222" s="119"/>
      <c r="IG222" s="119"/>
      <c r="IH222" s="119"/>
      <c r="II222" s="119"/>
      <c r="IJ222" s="119"/>
      <c r="IK222" s="119"/>
      <c r="IL222" s="119"/>
    </row>
    <row r="223" spans="2:246" x14ac:dyDescent="0.2">
      <c r="T223" s="119"/>
      <c r="W223" s="119"/>
      <c r="Z223" s="119"/>
      <c r="AC223" s="119"/>
      <c r="AF223" s="119"/>
      <c r="AI223" s="119"/>
      <c r="AL223" s="119"/>
      <c r="AO223" s="119"/>
      <c r="AR223" s="119"/>
      <c r="AU223" s="119"/>
      <c r="AX223" s="119"/>
      <c r="BA223" s="119"/>
      <c r="BD223" s="119"/>
      <c r="BG223" s="119"/>
      <c r="BJ223" s="119"/>
      <c r="BM223" s="119"/>
      <c r="BP223" s="119"/>
      <c r="BS223" s="119"/>
      <c r="BV223" s="119"/>
      <c r="BY223" s="119"/>
      <c r="CB223" s="119"/>
      <c r="CE223" s="119"/>
      <c r="CH223" s="119"/>
      <c r="CK223" s="119"/>
      <c r="CN223" s="119"/>
      <c r="ED223" s="119"/>
      <c r="EE223" s="119"/>
      <c r="EF223" s="119"/>
      <c r="EG223" s="119"/>
      <c r="EH223" s="119"/>
      <c r="EI223" s="119"/>
      <c r="EJ223" s="119"/>
      <c r="EK223" s="119"/>
      <c r="EL223" s="119"/>
      <c r="EM223" s="119"/>
      <c r="EN223" s="119"/>
      <c r="EO223" s="119"/>
      <c r="EP223" s="119"/>
      <c r="EQ223" s="119"/>
      <c r="ER223" s="119"/>
      <c r="ES223" s="119"/>
      <c r="ET223" s="119"/>
      <c r="EU223" s="119"/>
      <c r="EV223" s="119"/>
      <c r="EW223" s="119"/>
      <c r="EX223" s="119"/>
      <c r="EY223" s="119"/>
      <c r="EZ223" s="119"/>
      <c r="FA223" s="119"/>
      <c r="FB223" s="119"/>
      <c r="FC223" s="119"/>
      <c r="FD223" s="119"/>
      <c r="FE223" s="119"/>
      <c r="FF223" s="119"/>
      <c r="FG223" s="119"/>
      <c r="FH223" s="119"/>
      <c r="FI223" s="119"/>
      <c r="FJ223" s="119"/>
      <c r="FK223" s="119"/>
      <c r="FL223" s="119"/>
      <c r="FM223" s="119"/>
      <c r="FN223" s="119"/>
      <c r="FO223" s="119"/>
      <c r="FP223" s="119"/>
      <c r="FQ223" s="119"/>
      <c r="FR223" s="119"/>
      <c r="FS223" s="119"/>
      <c r="FT223" s="119"/>
      <c r="FU223" s="119"/>
      <c r="FV223" s="119"/>
      <c r="FW223" s="119"/>
      <c r="FX223" s="119"/>
      <c r="FY223" s="119"/>
      <c r="FZ223" s="119"/>
      <c r="GA223" s="119"/>
      <c r="GB223" s="119"/>
      <c r="GC223" s="119"/>
      <c r="GD223" s="119"/>
      <c r="GE223" s="119"/>
      <c r="GF223" s="119"/>
      <c r="GG223" s="119"/>
      <c r="GH223" s="119"/>
      <c r="GI223" s="119"/>
      <c r="GJ223" s="119"/>
      <c r="GK223" s="119"/>
      <c r="GL223" s="119"/>
      <c r="GM223" s="119"/>
      <c r="GN223" s="119"/>
      <c r="GO223" s="119"/>
      <c r="GP223" s="119"/>
      <c r="GQ223" s="119"/>
      <c r="GR223" s="119"/>
      <c r="GS223" s="119"/>
      <c r="GT223" s="119"/>
      <c r="GU223" s="119"/>
      <c r="GV223" s="119"/>
      <c r="GW223" s="119"/>
      <c r="GX223" s="119"/>
      <c r="GY223" s="119"/>
      <c r="GZ223" s="119"/>
      <c r="HA223" s="119"/>
      <c r="HB223" s="119"/>
      <c r="HC223" s="119"/>
      <c r="HD223" s="119"/>
      <c r="HE223" s="119"/>
      <c r="HF223" s="119"/>
      <c r="HG223" s="119"/>
      <c r="HH223" s="119"/>
      <c r="HI223" s="119"/>
      <c r="HJ223" s="119"/>
      <c r="HK223" s="119"/>
      <c r="HL223" s="119"/>
      <c r="HM223" s="119"/>
      <c r="HN223" s="119"/>
      <c r="HO223" s="119"/>
      <c r="HP223" s="119"/>
      <c r="HQ223" s="119"/>
      <c r="HR223" s="119"/>
      <c r="HS223" s="119"/>
      <c r="HT223" s="119"/>
      <c r="HU223" s="119"/>
      <c r="HV223" s="119"/>
      <c r="HW223" s="119"/>
      <c r="HX223" s="119"/>
      <c r="HY223" s="119"/>
      <c r="HZ223" s="119"/>
      <c r="IA223" s="119"/>
      <c r="IB223" s="119"/>
      <c r="IC223" s="119"/>
      <c r="ID223" s="119"/>
      <c r="IE223" s="119"/>
      <c r="IF223" s="119"/>
      <c r="IG223" s="119"/>
      <c r="IH223" s="119"/>
      <c r="II223" s="119"/>
      <c r="IJ223" s="119"/>
      <c r="IK223" s="119"/>
      <c r="IL223" s="119"/>
    </row>
    <row r="224" spans="2:246" x14ac:dyDescent="0.2">
      <c r="T224" s="119"/>
      <c r="W224" s="119"/>
      <c r="Z224" s="119"/>
      <c r="AC224" s="119"/>
      <c r="AF224" s="119"/>
      <c r="AI224" s="119"/>
      <c r="AL224" s="119"/>
      <c r="AO224" s="119"/>
      <c r="AR224" s="119"/>
      <c r="AU224" s="119"/>
      <c r="AX224" s="119"/>
      <c r="BA224" s="119"/>
      <c r="BD224" s="119"/>
      <c r="BG224" s="119"/>
      <c r="BJ224" s="119"/>
      <c r="BM224" s="119"/>
      <c r="BP224" s="119"/>
      <c r="BS224" s="119"/>
      <c r="BV224" s="119"/>
      <c r="BY224" s="119"/>
      <c r="CB224" s="119"/>
      <c r="CE224" s="119"/>
      <c r="CH224" s="119"/>
      <c r="CK224" s="119"/>
      <c r="CN224" s="119"/>
      <c r="ED224" s="119"/>
      <c r="EE224" s="119"/>
      <c r="EF224" s="119"/>
      <c r="EG224" s="119"/>
      <c r="EH224" s="119"/>
      <c r="EI224" s="119"/>
      <c r="EJ224" s="119"/>
      <c r="EK224" s="119"/>
      <c r="EL224" s="119"/>
      <c r="EM224" s="119"/>
      <c r="EN224" s="119"/>
      <c r="EO224" s="119"/>
      <c r="EP224" s="119"/>
      <c r="EQ224" s="119"/>
      <c r="ER224" s="119"/>
      <c r="ES224" s="119"/>
      <c r="ET224" s="119"/>
      <c r="EU224" s="119"/>
      <c r="EV224" s="119"/>
      <c r="EW224" s="119"/>
      <c r="EX224" s="119"/>
      <c r="EY224" s="119"/>
      <c r="EZ224" s="119"/>
      <c r="FA224" s="119"/>
      <c r="FB224" s="119"/>
      <c r="FC224" s="119"/>
      <c r="FD224" s="119"/>
      <c r="FE224" s="119"/>
      <c r="FF224" s="119"/>
      <c r="FG224" s="119"/>
      <c r="FH224" s="119"/>
      <c r="FI224" s="119"/>
      <c r="FJ224" s="119"/>
      <c r="FK224" s="119"/>
      <c r="FL224" s="119"/>
      <c r="FM224" s="119"/>
      <c r="FN224" s="119"/>
      <c r="FO224" s="119"/>
      <c r="FP224" s="119"/>
      <c r="FQ224" s="119"/>
      <c r="FR224" s="119"/>
      <c r="FS224" s="119"/>
      <c r="FT224" s="119"/>
      <c r="FU224" s="119"/>
      <c r="FV224" s="119"/>
      <c r="FW224" s="119"/>
      <c r="FX224" s="119"/>
      <c r="FY224" s="119"/>
      <c r="FZ224" s="119"/>
      <c r="GA224" s="119"/>
      <c r="GB224" s="119"/>
      <c r="GC224" s="119"/>
      <c r="GD224" s="119"/>
      <c r="GE224" s="119"/>
      <c r="GF224" s="119"/>
      <c r="GG224" s="119"/>
      <c r="GH224" s="119"/>
      <c r="GI224" s="119"/>
      <c r="GJ224" s="119"/>
      <c r="GK224" s="119"/>
      <c r="GL224" s="119"/>
      <c r="GM224" s="119"/>
      <c r="GN224" s="119"/>
      <c r="GO224" s="119"/>
      <c r="GP224" s="119"/>
      <c r="GQ224" s="119"/>
      <c r="GR224" s="119"/>
      <c r="GS224" s="119"/>
      <c r="GT224" s="119"/>
      <c r="GU224" s="119"/>
      <c r="GV224" s="119"/>
      <c r="GW224" s="119"/>
      <c r="GX224" s="119"/>
      <c r="GY224" s="119"/>
      <c r="GZ224" s="119"/>
      <c r="HA224" s="119"/>
      <c r="HB224" s="119"/>
      <c r="HC224" s="119"/>
      <c r="HD224" s="119"/>
      <c r="HE224" s="119"/>
      <c r="HF224" s="119"/>
      <c r="HG224" s="119"/>
      <c r="HH224" s="119"/>
      <c r="HI224" s="119"/>
      <c r="HJ224" s="119"/>
      <c r="HK224" s="119"/>
      <c r="HL224" s="119"/>
      <c r="HM224" s="119"/>
      <c r="HN224" s="119"/>
      <c r="HO224" s="119"/>
      <c r="HP224" s="119"/>
      <c r="HQ224" s="119"/>
      <c r="HR224" s="119"/>
      <c r="HS224" s="119"/>
      <c r="HT224" s="119"/>
      <c r="HU224" s="119"/>
      <c r="HV224" s="119"/>
      <c r="HW224" s="119"/>
      <c r="HX224" s="119"/>
      <c r="HY224" s="119"/>
      <c r="HZ224" s="119"/>
      <c r="IA224" s="119"/>
      <c r="IB224" s="119"/>
      <c r="IC224" s="119"/>
      <c r="ID224" s="119"/>
      <c r="IE224" s="119"/>
      <c r="IF224" s="119"/>
      <c r="IG224" s="119"/>
      <c r="IH224" s="119"/>
      <c r="II224" s="119"/>
      <c r="IJ224" s="119"/>
      <c r="IK224" s="119"/>
      <c r="IL224" s="119"/>
    </row>
    <row r="225" spans="20:246" x14ac:dyDescent="0.2">
      <c r="T225" s="119"/>
      <c r="W225" s="119"/>
      <c r="Z225" s="119"/>
      <c r="AC225" s="119"/>
      <c r="AF225" s="119"/>
      <c r="AI225" s="119"/>
      <c r="AL225" s="119"/>
      <c r="AO225" s="119"/>
      <c r="AR225" s="119"/>
      <c r="AU225" s="119"/>
      <c r="AX225" s="119"/>
      <c r="BA225" s="119"/>
      <c r="BD225" s="119"/>
      <c r="BG225" s="119"/>
      <c r="BJ225" s="119"/>
      <c r="BM225" s="119"/>
      <c r="BP225" s="119"/>
      <c r="BS225" s="119"/>
      <c r="BV225" s="119"/>
      <c r="BY225" s="119"/>
      <c r="CB225" s="119"/>
      <c r="CE225" s="119"/>
      <c r="CH225" s="119"/>
      <c r="CK225" s="119"/>
      <c r="CN225" s="119"/>
      <c r="ED225" s="119"/>
      <c r="EE225" s="119"/>
      <c r="EF225" s="119"/>
      <c r="EG225" s="119"/>
      <c r="EH225" s="119"/>
      <c r="EI225" s="119"/>
      <c r="EJ225" s="119"/>
      <c r="EK225" s="119"/>
      <c r="EL225" s="119"/>
      <c r="EM225" s="119"/>
      <c r="EN225" s="119"/>
      <c r="EO225" s="119"/>
      <c r="EP225" s="119"/>
      <c r="EQ225" s="119"/>
      <c r="ER225" s="119"/>
      <c r="ES225" s="119"/>
      <c r="ET225" s="119"/>
      <c r="EU225" s="119"/>
      <c r="EV225" s="119"/>
      <c r="EW225" s="119"/>
      <c r="EX225" s="119"/>
      <c r="EY225" s="119"/>
      <c r="EZ225" s="119"/>
      <c r="FA225" s="119"/>
      <c r="FB225" s="119"/>
      <c r="FC225" s="119"/>
      <c r="FD225" s="119"/>
      <c r="FE225" s="119"/>
      <c r="FF225" s="119"/>
      <c r="FG225" s="119"/>
      <c r="FH225" s="119"/>
      <c r="FI225" s="119"/>
      <c r="FJ225" s="119"/>
      <c r="FK225" s="119"/>
      <c r="FL225" s="119"/>
      <c r="FM225" s="119"/>
      <c r="FN225" s="119"/>
      <c r="FO225" s="119"/>
      <c r="FP225" s="119"/>
      <c r="FQ225" s="119"/>
      <c r="FR225" s="119"/>
      <c r="FS225" s="119"/>
      <c r="FT225" s="119"/>
      <c r="FU225" s="119"/>
      <c r="FV225" s="119"/>
      <c r="FW225" s="119"/>
      <c r="FX225" s="119"/>
      <c r="FY225" s="119"/>
      <c r="FZ225" s="119"/>
      <c r="GA225" s="119"/>
      <c r="GB225" s="119"/>
      <c r="GC225" s="119"/>
      <c r="GD225" s="119"/>
      <c r="GE225" s="119"/>
      <c r="GF225" s="119"/>
      <c r="GG225" s="119"/>
      <c r="GH225" s="119"/>
      <c r="GI225" s="119"/>
      <c r="GJ225" s="119"/>
      <c r="GK225" s="119"/>
      <c r="GL225" s="119"/>
      <c r="GM225" s="119"/>
      <c r="GN225" s="119"/>
      <c r="GO225" s="119"/>
      <c r="GP225" s="119"/>
      <c r="GQ225" s="119"/>
      <c r="GR225" s="119"/>
      <c r="GS225" s="119"/>
      <c r="GT225" s="119"/>
      <c r="GU225" s="119"/>
      <c r="GV225" s="119"/>
      <c r="GW225" s="119"/>
      <c r="GX225" s="119"/>
      <c r="GY225" s="119"/>
      <c r="GZ225" s="119"/>
      <c r="HA225" s="119"/>
      <c r="HB225" s="119"/>
      <c r="HC225" s="119"/>
      <c r="HD225" s="119"/>
      <c r="HE225" s="119"/>
      <c r="HF225" s="119"/>
      <c r="HG225" s="119"/>
      <c r="HH225" s="119"/>
      <c r="HI225" s="119"/>
      <c r="HJ225" s="119"/>
      <c r="HK225" s="119"/>
      <c r="HL225" s="119"/>
      <c r="HM225" s="119"/>
      <c r="HN225" s="119"/>
      <c r="HO225" s="119"/>
      <c r="HP225" s="119"/>
      <c r="HQ225" s="119"/>
      <c r="HR225" s="119"/>
      <c r="HS225" s="119"/>
      <c r="HT225" s="119"/>
      <c r="HU225" s="119"/>
      <c r="HV225" s="119"/>
      <c r="HW225" s="119"/>
      <c r="HX225" s="119"/>
      <c r="HY225" s="119"/>
      <c r="HZ225" s="119"/>
      <c r="IA225" s="119"/>
      <c r="IB225" s="119"/>
      <c r="IC225" s="119"/>
      <c r="ID225" s="119"/>
      <c r="IE225" s="119"/>
      <c r="IF225" s="119"/>
      <c r="IG225" s="119"/>
      <c r="IH225" s="119"/>
      <c r="II225" s="119"/>
      <c r="IJ225" s="119"/>
      <c r="IK225" s="119"/>
      <c r="IL225" s="119"/>
    </row>
    <row r="226" spans="20:246" x14ac:dyDescent="0.2">
      <c r="T226" s="119"/>
      <c r="W226" s="119"/>
      <c r="Z226" s="119"/>
      <c r="AC226" s="119"/>
      <c r="AF226" s="119"/>
      <c r="AI226" s="119"/>
      <c r="AL226" s="119"/>
      <c r="AO226" s="119"/>
      <c r="AR226" s="119"/>
      <c r="AU226" s="119"/>
      <c r="AX226" s="119"/>
      <c r="BA226" s="119"/>
      <c r="BD226" s="119"/>
      <c r="BG226" s="119"/>
      <c r="BJ226" s="119"/>
      <c r="BM226" s="119"/>
      <c r="BP226" s="119"/>
      <c r="BS226" s="119"/>
      <c r="BV226" s="119"/>
      <c r="BY226" s="119"/>
      <c r="CB226" s="119"/>
      <c r="CE226" s="119"/>
      <c r="CH226" s="119"/>
      <c r="CK226" s="119"/>
      <c r="CN226" s="119"/>
      <c r="ED226" s="119"/>
      <c r="EE226" s="119"/>
      <c r="EF226" s="119"/>
      <c r="EG226" s="119"/>
      <c r="EH226" s="119"/>
      <c r="EI226" s="119"/>
      <c r="EJ226" s="119"/>
      <c r="EK226" s="119"/>
      <c r="EL226" s="119"/>
      <c r="EM226" s="119"/>
      <c r="EN226" s="119"/>
      <c r="EO226" s="119"/>
      <c r="EP226" s="119"/>
      <c r="EQ226" s="119"/>
      <c r="ER226" s="119"/>
      <c r="ES226" s="119"/>
      <c r="ET226" s="119"/>
      <c r="EU226" s="119"/>
      <c r="EV226" s="119"/>
      <c r="EW226" s="119"/>
      <c r="EX226" s="119"/>
      <c r="EY226" s="119"/>
      <c r="EZ226" s="119"/>
      <c r="FA226" s="119"/>
      <c r="FB226" s="119"/>
      <c r="FC226" s="119"/>
      <c r="FD226" s="119"/>
      <c r="FE226" s="119"/>
      <c r="FF226" s="119"/>
      <c r="FG226" s="119"/>
      <c r="FH226" s="119"/>
      <c r="FI226" s="119"/>
      <c r="FJ226" s="119"/>
      <c r="FK226" s="119"/>
      <c r="FL226" s="119"/>
      <c r="FM226" s="119"/>
      <c r="FN226" s="119"/>
      <c r="FO226" s="119"/>
      <c r="FP226" s="119"/>
      <c r="FQ226" s="119"/>
      <c r="FR226" s="119"/>
      <c r="FS226" s="119"/>
      <c r="FT226" s="119"/>
      <c r="FU226" s="119"/>
      <c r="FV226" s="119"/>
      <c r="FW226" s="119"/>
      <c r="FX226" s="119"/>
      <c r="FY226" s="119"/>
      <c r="FZ226" s="119"/>
      <c r="GA226" s="119"/>
      <c r="GB226" s="119"/>
      <c r="GC226" s="119"/>
      <c r="GD226" s="119"/>
      <c r="GE226" s="119"/>
      <c r="GF226" s="119"/>
      <c r="GG226" s="119"/>
      <c r="GH226" s="119"/>
      <c r="GI226" s="119"/>
      <c r="GJ226" s="119"/>
      <c r="GK226" s="119"/>
      <c r="GL226" s="119"/>
      <c r="GM226" s="119"/>
      <c r="GN226" s="119"/>
      <c r="GO226" s="119"/>
      <c r="GP226" s="119"/>
      <c r="GQ226" s="119"/>
      <c r="GR226" s="119"/>
      <c r="GS226" s="119"/>
      <c r="GT226" s="119"/>
      <c r="GU226" s="119"/>
      <c r="GV226" s="119"/>
      <c r="GW226" s="119"/>
      <c r="GX226" s="119"/>
      <c r="GY226" s="119"/>
      <c r="GZ226" s="119"/>
      <c r="HA226" s="119"/>
      <c r="HB226" s="119"/>
      <c r="HC226" s="119"/>
      <c r="HD226" s="119"/>
      <c r="HE226" s="119"/>
      <c r="HF226" s="119"/>
      <c r="HG226" s="119"/>
      <c r="HH226" s="119"/>
      <c r="HI226" s="119"/>
      <c r="HJ226" s="119"/>
      <c r="HK226" s="119"/>
      <c r="HL226" s="119"/>
      <c r="HM226" s="119"/>
      <c r="HN226" s="119"/>
      <c r="HO226" s="119"/>
      <c r="HP226" s="119"/>
      <c r="HQ226" s="119"/>
      <c r="HR226" s="119"/>
      <c r="HS226" s="119"/>
      <c r="HT226" s="119"/>
      <c r="HU226" s="119"/>
      <c r="HV226" s="119"/>
      <c r="HW226" s="119"/>
      <c r="HX226" s="119"/>
      <c r="HY226" s="119"/>
      <c r="HZ226" s="119"/>
      <c r="IA226" s="119"/>
      <c r="IB226" s="119"/>
      <c r="IC226" s="119"/>
      <c r="ID226" s="119"/>
      <c r="IE226" s="119"/>
      <c r="IF226" s="119"/>
      <c r="IG226" s="119"/>
      <c r="IH226" s="119"/>
      <c r="II226" s="119"/>
      <c r="IJ226" s="119"/>
      <c r="IK226" s="119"/>
      <c r="IL226" s="119"/>
    </row>
    <row r="227" spans="20:246" x14ac:dyDescent="0.2">
      <c r="T227" s="119"/>
      <c r="W227" s="119"/>
      <c r="Z227" s="119"/>
      <c r="AC227" s="119"/>
      <c r="AF227" s="119"/>
      <c r="AI227" s="119"/>
      <c r="AL227" s="119"/>
      <c r="AO227" s="119"/>
      <c r="AR227" s="119"/>
      <c r="AU227" s="119"/>
      <c r="AX227" s="119"/>
      <c r="BA227" s="119"/>
      <c r="BD227" s="119"/>
      <c r="BG227" s="119"/>
      <c r="BJ227" s="119"/>
      <c r="BM227" s="119"/>
      <c r="BP227" s="119"/>
      <c r="BS227" s="119"/>
      <c r="BV227" s="119"/>
      <c r="BY227" s="119"/>
      <c r="CB227" s="119"/>
      <c r="CE227" s="119"/>
      <c r="CH227" s="119"/>
      <c r="CK227" s="119"/>
      <c r="CN227" s="119"/>
      <c r="ED227" s="119"/>
      <c r="EE227" s="119"/>
      <c r="EF227" s="119"/>
      <c r="EG227" s="119"/>
      <c r="EH227" s="119"/>
      <c r="EI227" s="119"/>
      <c r="EJ227" s="119"/>
      <c r="EK227" s="119"/>
      <c r="EL227" s="119"/>
      <c r="EM227" s="119"/>
      <c r="EN227" s="119"/>
      <c r="EO227" s="119"/>
      <c r="EP227" s="119"/>
      <c r="EQ227" s="119"/>
      <c r="ER227" s="119"/>
      <c r="ES227" s="119"/>
      <c r="ET227" s="119"/>
      <c r="EU227" s="119"/>
      <c r="EV227" s="119"/>
      <c r="EW227" s="119"/>
      <c r="EX227" s="119"/>
      <c r="EY227" s="119"/>
      <c r="EZ227" s="119"/>
      <c r="FA227" s="119"/>
      <c r="FB227" s="119"/>
      <c r="FC227" s="119"/>
      <c r="FD227" s="119"/>
      <c r="FE227" s="119"/>
      <c r="FF227" s="119"/>
      <c r="FG227" s="119"/>
      <c r="FH227" s="119"/>
      <c r="FI227" s="119"/>
      <c r="FJ227" s="119"/>
      <c r="FK227" s="119"/>
      <c r="FL227" s="119"/>
      <c r="FM227" s="119"/>
      <c r="FN227" s="119"/>
      <c r="FO227" s="119"/>
      <c r="FP227" s="119"/>
      <c r="FQ227" s="119"/>
      <c r="FR227" s="119"/>
      <c r="FS227" s="119"/>
      <c r="FT227" s="119"/>
      <c r="FU227" s="119"/>
      <c r="FV227" s="119"/>
      <c r="FW227" s="119"/>
      <c r="FX227" s="119"/>
      <c r="FY227" s="119"/>
      <c r="FZ227" s="119"/>
      <c r="GA227" s="119"/>
      <c r="GB227" s="119"/>
      <c r="GC227" s="119"/>
      <c r="GD227" s="119"/>
      <c r="GE227" s="119"/>
      <c r="GF227" s="119"/>
      <c r="GG227" s="119"/>
      <c r="GH227" s="119"/>
      <c r="GI227" s="119"/>
      <c r="GJ227" s="119"/>
      <c r="GK227" s="119"/>
      <c r="GL227" s="119"/>
      <c r="GM227" s="119"/>
      <c r="GN227" s="119"/>
      <c r="GO227" s="119"/>
      <c r="GP227" s="119"/>
      <c r="GQ227" s="119"/>
      <c r="GR227" s="119"/>
      <c r="GS227" s="119"/>
      <c r="GT227" s="119"/>
      <c r="GU227" s="119"/>
      <c r="GV227" s="119"/>
      <c r="GW227" s="119"/>
      <c r="GX227" s="119"/>
      <c r="GY227" s="119"/>
      <c r="GZ227" s="119"/>
      <c r="HA227" s="119"/>
      <c r="HB227" s="119"/>
      <c r="HC227" s="119"/>
      <c r="HD227" s="119"/>
      <c r="HE227" s="119"/>
      <c r="HF227" s="119"/>
      <c r="HG227" s="119"/>
      <c r="HH227" s="119"/>
      <c r="HI227" s="119"/>
      <c r="HJ227" s="119"/>
      <c r="HK227" s="119"/>
      <c r="HL227" s="119"/>
      <c r="HM227" s="119"/>
      <c r="HN227" s="119"/>
      <c r="HO227" s="119"/>
      <c r="HP227" s="119"/>
      <c r="HQ227" s="119"/>
      <c r="HR227" s="119"/>
      <c r="HS227" s="119"/>
      <c r="HT227" s="119"/>
      <c r="HU227" s="119"/>
      <c r="HV227" s="119"/>
      <c r="HW227" s="119"/>
      <c r="HX227" s="119"/>
      <c r="HY227" s="119"/>
      <c r="HZ227" s="119"/>
      <c r="IA227" s="119"/>
      <c r="IB227" s="119"/>
      <c r="IC227" s="119"/>
      <c r="ID227" s="119"/>
      <c r="IE227" s="119"/>
      <c r="IF227" s="119"/>
      <c r="IG227" s="119"/>
      <c r="IH227" s="119"/>
      <c r="II227" s="119"/>
      <c r="IJ227" s="119"/>
      <c r="IK227" s="119"/>
      <c r="IL227" s="119"/>
    </row>
    <row r="228" spans="20:246" x14ac:dyDescent="0.2">
      <c r="T228" s="119"/>
      <c r="W228" s="119"/>
      <c r="Z228" s="119"/>
      <c r="AC228" s="119"/>
      <c r="AF228" s="119"/>
      <c r="AI228" s="119"/>
      <c r="AL228" s="119"/>
      <c r="AO228" s="119"/>
      <c r="AR228" s="119"/>
      <c r="AU228" s="119"/>
      <c r="AX228" s="119"/>
      <c r="BA228" s="119"/>
      <c r="BD228" s="119"/>
      <c r="BG228" s="119"/>
      <c r="BJ228" s="119"/>
      <c r="BM228" s="119"/>
      <c r="BP228" s="119"/>
      <c r="BS228" s="119"/>
      <c r="BV228" s="119"/>
      <c r="BY228" s="119"/>
      <c r="CB228" s="119"/>
      <c r="CE228" s="119"/>
      <c r="CH228" s="119"/>
      <c r="CK228" s="119"/>
      <c r="CN228" s="119"/>
      <c r="ED228" s="119"/>
      <c r="EE228" s="119"/>
      <c r="EF228" s="119"/>
      <c r="EG228" s="119"/>
      <c r="EH228" s="119"/>
      <c r="EI228" s="119"/>
      <c r="EJ228" s="119"/>
      <c r="EK228" s="119"/>
      <c r="EL228" s="119"/>
      <c r="EM228" s="119"/>
      <c r="EN228" s="119"/>
      <c r="EO228" s="119"/>
      <c r="EP228" s="119"/>
      <c r="EQ228" s="119"/>
      <c r="ER228" s="119"/>
      <c r="ES228" s="119"/>
      <c r="ET228" s="119"/>
      <c r="EU228" s="119"/>
      <c r="EV228" s="119"/>
      <c r="EW228" s="119"/>
      <c r="EX228" s="119"/>
      <c r="EY228" s="119"/>
      <c r="EZ228" s="119"/>
      <c r="FA228" s="119"/>
      <c r="FB228" s="119"/>
      <c r="FC228" s="119"/>
      <c r="FD228" s="119"/>
      <c r="FE228" s="119"/>
      <c r="FF228" s="119"/>
      <c r="FG228" s="119"/>
      <c r="FH228" s="119"/>
      <c r="FI228" s="119"/>
      <c r="FJ228" s="119"/>
      <c r="FK228" s="119"/>
      <c r="FL228" s="119"/>
      <c r="FM228" s="119"/>
      <c r="FN228" s="119"/>
      <c r="FO228" s="119"/>
      <c r="FP228" s="119"/>
      <c r="FQ228" s="119"/>
      <c r="FR228" s="119"/>
      <c r="FS228" s="119"/>
      <c r="FT228" s="119"/>
      <c r="FU228" s="119"/>
      <c r="FV228" s="119"/>
      <c r="FW228" s="119"/>
      <c r="FX228" s="119"/>
      <c r="FY228" s="119"/>
      <c r="FZ228" s="119"/>
      <c r="GA228" s="119"/>
      <c r="GB228" s="119"/>
      <c r="GC228" s="119"/>
      <c r="GD228" s="119"/>
      <c r="GE228" s="119"/>
      <c r="GF228" s="119"/>
      <c r="GG228" s="119"/>
      <c r="GH228" s="119"/>
      <c r="GI228" s="119"/>
      <c r="GJ228" s="119"/>
      <c r="GK228" s="119"/>
      <c r="GL228" s="119"/>
      <c r="GM228" s="119"/>
      <c r="GN228" s="119"/>
      <c r="GO228" s="119"/>
      <c r="GP228" s="119"/>
      <c r="GQ228" s="119"/>
      <c r="GR228" s="119"/>
      <c r="GS228" s="119"/>
      <c r="GT228" s="119"/>
      <c r="GU228" s="119"/>
      <c r="GV228" s="119"/>
      <c r="GW228" s="119"/>
      <c r="GX228" s="119"/>
      <c r="GY228" s="119"/>
      <c r="GZ228" s="119"/>
      <c r="HA228" s="119"/>
      <c r="HB228" s="119"/>
      <c r="HC228" s="119"/>
      <c r="HD228" s="119"/>
      <c r="HE228" s="119"/>
      <c r="HF228" s="119"/>
      <c r="HG228" s="119"/>
      <c r="HH228" s="119"/>
      <c r="HI228" s="119"/>
      <c r="HJ228" s="119"/>
      <c r="HK228" s="119"/>
      <c r="HL228" s="119"/>
      <c r="HM228" s="119"/>
      <c r="HN228" s="119"/>
      <c r="HO228" s="119"/>
      <c r="HP228" s="119"/>
      <c r="HQ228" s="119"/>
      <c r="HR228" s="119"/>
      <c r="HS228" s="119"/>
      <c r="HT228" s="119"/>
      <c r="HU228" s="119"/>
      <c r="HV228" s="119"/>
      <c r="HW228" s="119"/>
      <c r="HX228" s="119"/>
      <c r="HY228" s="119"/>
      <c r="HZ228" s="119"/>
      <c r="IA228" s="119"/>
      <c r="IB228" s="119"/>
      <c r="IC228" s="119"/>
      <c r="ID228" s="119"/>
      <c r="IE228" s="119"/>
      <c r="IF228" s="119"/>
      <c r="IG228" s="119"/>
      <c r="IH228" s="119"/>
      <c r="II228" s="119"/>
      <c r="IJ228" s="119"/>
      <c r="IK228" s="119"/>
      <c r="IL228" s="119"/>
    </row>
    <row r="229" spans="20:246" x14ac:dyDescent="0.2">
      <c r="T229" s="119"/>
      <c r="W229" s="119"/>
      <c r="Z229" s="119"/>
      <c r="AC229" s="119"/>
      <c r="AF229" s="119"/>
      <c r="AI229" s="119"/>
      <c r="AL229" s="119"/>
      <c r="AO229" s="119"/>
      <c r="AR229" s="119"/>
      <c r="AU229" s="119"/>
      <c r="AX229" s="119"/>
      <c r="BA229" s="119"/>
      <c r="BD229" s="119"/>
      <c r="BG229" s="119"/>
      <c r="BJ229" s="119"/>
      <c r="BM229" s="119"/>
      <c r="BP229" s="119"/>
      <c r="BS229" s="119"/>
      <c r="BV229" s="119"/>
      <c r="BY229" s="119"/>
      <c r="CB229" s="119"/>
      <c r="CE229" s="119"/>
      <c r="CH229" s="119"/>
      <c r="CK229" s="119"/>
      <c r="CN229" s="119"/>
      <c r="ED229" s="119"/>
      <c r="EE229" s="119"/>
      <c r="EF229" s="119"/>
      <c r="EG229" s="119"/>
      <c r="EH229" s="119"/>
      <c r="EI229" s="119"/>
      <c r="EJ229" s="119"/>
      <c r="EK229" s="119"/>
      <c r="EL229" s="119"/>
      <c r="EM229" s="119"/>
      <c r="EN229" s="119"/>
      <c r="EO229" s="119"/>
      <c r="EP229" s="119"/>
      <c r="EQ229" s="119"/>
      <c r="ER229" s="119"/>
      <c r="ES229" s="119"/>
      <c r="ET229" s="119"/>
      <c r="EU229" s="119"/>
      <c r="EV229" s="119"/>
      <c r="EW229" s="119"/>
      <c r="EX229" s="119"/>
      <c r="EY229" s="119"/>
      <c r="EZ229" s="119"/>
      <c r="FA229" s="119"/>
      <c r="FB229" s="119"/>
      <c r="FC229" s="119"/>
      <c r="FD229" s="119"/>
      <c r="FE229" s="119"/>
      <c r="FF229" s="119"/>
      <c r="FG229" s="119"/>
      <c r="FH229" s="119"/>
      <c r="FI229" s="119"/>
      <c r="FJ229" s="119"/>
      <c r="FK229" s="119"/>
      <c r="FL229" s="119"/>
      <c r="FM229" s="119"/>
      <c r="FN229" s="119"/>
      <c r="FO229" s="119"/>
      <c r="FP229" s="119"/>
      <c r="FQ229" s="119"/>
      <c r="FR229" s="119"/>
      <c r="FS229" s="119"/>
      <c r="FT229" s="119"/>
      <c r="FU229" s="119"/>
      <c r="FV229" s="119"/>
      <c r="FW229" s="119"/>
      <c r="FX229" s="119"/>
      <c r="FY229" s="119"/>
      <c r="FZ229" s="119"/>
      <c r="GA229" s="119"/>
      <c r="GB229" s="119"/>
      <c r="GC229" s="119"/>
      <c r="GD229" s="119"/>
      <c r="GE229" s="119"/>
      <c r="GF229" s="119"/>
      <c r="GG229" s="119"/>
      <c r="GH229" s="119"/>
      <c r="GI229" s="119"/>
      <c r="GJ229" s="119"/>
      <c r="GK229" s="119"/>
      <c r="GL229" s="119"/>
      <c r="GM229" s="119"/>
      <c r="GN229" s="119"/>
      <c r="GO229" s="119"/>
      <c r="GP229" s="119"/>
      <c r="GQ229" s="119"/>
      <c r="GR229" s="119"/>
      <c r="GS229" s="119"/>
      <c r="GT229" s="119"/>
      <c r="GU229" s="119"/>
      <c r="GV229" s="119"/>
      <c r="GW229" s="119"/>
      <c r="GX229" s="119"/>
      <c r="GY229" s="119"/>
      <c r="GZ229" s="119"/>
      <c r="HA229" s="119"/>
      <c r="HB229" s="119"/>
      <c r="HC229" s="119"/>
      <c r="HD229" s="119"/>
      <c r="HE229" s="119"/>
      <c r="HF229" s="119"/>
      <c r="HG229" s="119"/>
      <c r="HH229" s="119"/>
      <c r="HI229" s="119"/>
      <c r="HJ229" s="119"/>
      <c r="HK229" s="119"/>
      <c r="HL229" s="119"/>
      <c r="HM229" s="119"/>
      <c r="HN229" s="119"/>
      <c r="HO229" s="119"/>
      <c r="HP229" s="119"/>
      <c r="HQ229" s="119"/>
      <c r="HR229" s="119"/>
      <c r="HS229" s="119"/>
      <c r="HT229" s="119"/>
      <c r="HU229" s="119"/>
      <c r="HV229" s="119"/>
      <c r="HW229" s="119"/>
      <c r="HX229" s="119"/>
      <c r="HY229" s="119"/>
      <c r="HZ229" s="119"/>
      <c r="IA229" s="119"/>
      <c r="IB229" s="119"/>
      <c r="IC229" s="119"/>
      <c r="ID229" s="119"/>
      <c r="IE229" s="119"/>
      <c r="IF229" s="119"/>
      <c r="IG229" s="119"/>
      <c r="IH229" s="119"/>
      <c r="II229" s="119"/>
      <c r="IJ229" s="119"/>
      <c r="IK229" s="119"/>
      <c r="IL229" s="119"/>
    </row>
    <row r="230" spans="20:246" x14ac:dyDescent="0.2">
      <c r="T230" s="119"/>
      <c r="W230" s="119"/>
      <c r="Z230" s="119"/>
      <c r="AC230" s="119"/>
      <c r="AF230" s="119"/>
      <c r="AI230" s="119"/>
      <c r="AL230" s="119"/>
      <c r="AO230" s="119"/>
      <c r="AR230" s="119"/>
      <c r="AU230" s="119"/>
      <c r="AX230" s="119"/>
      <c r="BA230" s="119"/>
      <c r="BD230" s="119"/>
      <c r="BG230" s="119"/>
      <c r="BJ230" s="119"/>
      <c r="BM230" s="119"/>
      <c r="BP230" s="119"/>
      <c r="BS230" s="119"/>
      <c r="BV230" s="119"/>
      <c r="BY230" s="119"/>
      <c r="CB230" s="119"/>
      <c r="CE230" s="119"/>
      <c r="CH230" s="119"/>
      <c r="CK230" s="119"/>
      <c r="CN230" s="119"/>
      <c r="ED230" s="119"/>
      <c r="EE230" s="119"/>
      <c r="EF230" s="119"/>
      <c r="EG230" s="119"/>
      <c r="EH230" s="119"/>
      <c r="EI230" s="119"/>
      <c r="EJ230" s="119"/>
      <c r="EK230" s="119"/>
      <c r="EL230" s="119"/>
      <c r="EM230" s="119"/>
      <c r="EN230" s="119"/>
      <c r="EO230" s="119"/>
      <c r="EP230" s="119"/>
      <c r="EQ230" s="119"/>
      <c r="ER230" s="119"/>
      <c r="ES230" s="119"/>
      <c r="ET230" s="119"/>
      <c r="EU230" s="119"/>
      <c r="EV230" s="119"/>
      <c r="EW230" s="119"/>
      <c r="EX230" s="119"/>
      <c r="EY230" s="119"/>
      <c r="EZ230" s="119"/>
      <c r="FA230" s="119"/>
      <c r="FB230" s="119"/>
      <c r="FC230" s="119"/>
      <c r="FD230" s="119"/>
      <c r="FE230" s="119"/>
      <c r="FF230" s="119"/>
      <c r="FG230" s="119"/>
      <c r="FH230" s="119"/>
      <c r="FI230" s="119"/>
      <c r="FJ230" s="119"/>
      <c r="FK230" s="119"/>
      <c r="FL230" s="119"/>
      <c r="FM230" s="119"/>
      <c r="FN230" s="119"/>
      <c r="FO230" s="119"/>
      <c r="FP230" s="119"/>
      <c r="FQ230" s="119"/>
      <c r="FR230" s="119"/>
      <c r="FS230" s="119"/>
      <c r="FT230" s="119"/>
      <c r="FU230" s="119"/>
      <c r="FV230" s="119"/>
      <c r="FW230" s="119"/>
      <c r="FX230" s="119"/>
      <c r="FY230" s="119"/>
      <c r="FZ230" s="119"/>
      <c r="GA230" s="119"/>
      <c r="GB230" s="119"/>
      <c r="GC230" s="119"/>
      <c r="GD230" s="119"/>
      <c r="GE230" s="119"/>
      <c r="GF230" s="119"/>
      <c r="GG230" s="119"/>
      <c r="GH230" s="119"/>
      <c r="GI230" s="119"/>
      <c r="GJ230" s="119"/>
      <c r="GK230" s="119"/>
      <c r="GL230" s="119"/>
      <c r="GM230" s="119"/>
      <c r="GN230" s="119"/>
      <c r="GO230" s="119"/>
      <c r="GP230" s="119"/>
      <c r="GQ230" s="119"/>
      <c r="GR230" s="119"/>
      <c r="GS230" s="119"/>
      <c r="GT230" s="119"/>
      <c r="GU230" s="119"/>
      <c r="GV230" s="119"/>
      <c r="GW230" s="119"/>
      <c r="GX230" s="119"/>
      <c r="GY230" s="119"/>
      <c r="GZ230" s="119"/>
      <c r="HA230" s="119"/>
      <c r="HB230" s="119"/>
      <c r="HC230" s="119"/>
      <c r="HD230" s="119"/>
      <c r="HE230" s="119"/>
      <c r="HF230" s="119"/>
      <c r="HG230" s="119"/>
      <c r="HH230" s="119"/>
      <c r="HI230" s="119"/>
      <c r="HJ230" s="119"/>
      <c r="HK230" s="119"/>
      <c r="HL230" s="119"/>
      <c r="HM230" s="119"/>
      <c r="HN230" s="119"/>
      <c r="HO230" s="119"/>
      <c r="HP230" s="119"/>
      <c r="HQ230" s="119"/>
      <c r="HR230" s="119"/>
      <c r="HS230" s="119"/>
      <c r="HT230" s="119"/>
      <c r="HU230" s="119"/>
      <c r="HV230" s="119"/>
      <c r="HW230" s="119"/>
      <c r="HX230" s="119"/>
      <c r="HY230" s="119"/>
      <c r="HZ230" s="119"/>
      <c r="IA230" s="119"/>
      <c r="IB230" s="119"/>
      <c r="IC230" s="119"/>
      <c r="ID230" s="119"/>
      <c r="IE230" s="119"/>
      <c r="IF230" s="119"/>
      <c r="IG230" s="119"/>
      <c r="IH230" s="119"/>
      <c r="II230" s="119"/>
      <c r="IJ230" s="119"/>
      <c r="IK230" s="119"/>
      <c r="IL230" s="119"/>
    </row>
    <row r="231" spans="20:246" x14ac:dyDescent="0.2">
      <c r="T231" s="119"/>
      <c r="W231" s="119"/>
      <c r="Z231" s="119"/>
      <c r="AC231" s="119"/>
      <c r="AF231" s="119"/>
      <c r="AI231" s="119"/>
      <c r="AL231" s="119"/>
      <c r="AO231" s="119"/>
      <c r="AR231" s="119"/>
      <c r="AU231" s="119"/>
      <c r="AX231" s="119"/>
      <c r="BA231" s="119"/>
      <c r="BD231" s="119"/>
      <c r="BG231" s="119"/>
      <c r="BJ231" s="119"/>
      <c r="BM231" s="119"/>
      <c r="BP231" s="119"/>
      <c r="BS231" s="119"/>
      <c r="BV231" s="119"/>
      <c r="BY231" s="119"/>
      <c r="CB231" s="119"/>
      <c r="CE231" s="119"/>
      <c r="CH231" s="119"/>
      <c r="CK231" s="119"/>
      <c r="CN231" s="119"/>
      <c r="ED231" s="119"/>
      <c r="EE231" s="119"/>
      <c r="EF231" s="119"/>
      <c r="EG231" s="119"/>
      <c r="EH231" s="119"/>
      <c r="EI231" s="119"/>
      <c r="EJ231" s="119"/>
      <c r="EK231" s="119"/>
      <c r="EL231" s="119"/>
      <c r="EM231" s="119"/>
      <c r="EN231" s="119"/>
      <c r="EO231" s="119"/>
      <c r="EP231" s="119"/>
      <c r="EQ231" s="119"/>
      <c r="ER231" s="119"/>
      <c r="ES231" s="119"/>
      <c r="ET231" s="119"/>
      <c r="EU231" s="119"/>
      <c r="EV231" s="119"/>
      <c r="EW231" s="119"/>
      <c r="EX231" s="119"/>
      <c r="EY231" s="119"/>
      <c r="EZ231" s="119"/>
      <c r="FA231" s="119"/>
      <c r="FB231" s="119"/>
      <c r="FC231" s="119"/>
      <c r="FD231" s="119"/>
      <c r="FE231" s="119"/>
      <c r="FF231" s="119"/>
      <c r="FG231" s="119"/>
      <c r="FH231" s="119"/>
      <c r="FI231" s="119"/>
      <c r="FJ231" s="119"/>
      <c r="FK231" s="119"/>
      <c r="FL231" s="119"/>
      <c r="FM231" s="119"/>
      <c r="FN231" s="119"/>
      <c r="FO231" s="119"/>
      <c r="FP231" s="119"/>
      <c r="FQ231" s="119"/>
      <c r="FR231" s="119"/>
      <c r="FS231" s="119"/>
      <c r="FT231" s="119"/>
      <c r="FU231" s="119"/>
      <c r="FV231" s="119"/>
      <c r="FW231" s="119"/>
      <c r="FX231" s="119"/>
      <c r="FY231" s="119"/>
      <c r="FZ231" s="119"/>
      <c r="GA231" s="119"/>
      <c r="GB231" s="119"/>
      <c r="GC231" s="119"/>
      <c r="GD231" s="119"/>
      <c r="GE231" s="119"/>
      <c r="GF231" s="119"/>
      <c r="GG231" s="119"/>
      <c r="GH231" s="119"/>
      <c r="GI231" s="119"/>
      <c r="GJ231" s="119"/>
      <c r="GK231" s="119"/>
      <c r="GL231" s="119"/>
      <c r="GM231" s="119"/>
      <c r="GN231" s="119"/>
      <c r="GO231" s="119"/>
      <c r="GP231" s="119"/>
      <c r="GQ231" s="119"/>
      <c r="GR231" s="119"/>
      <c r="GS231" s="119"/>
      <c r="GT231" s="119"/>
      <c r="GU231" s="119"/>
      <c r="GV231" s="119"/>
      <c r="GW231" s="119"/>
      <c r="GX231" s="119"/>
      <c r="GY231" s="119"/>
      <c r="GZ231" s="119"/>
      <c r="HA231" s="119"/>
      <c r="HB231" s="119"/>
      <c r="HC231" s="119"/>
      <c r="HD231" s="119"/>
      <c r="HE231" s="119"/>
      <c r="HF231" s="119"/>
      <c r="HG231" s="119"/>
      <c r="HH231" s="119"/>
      <c r="HI231" s="119"/>
      <c r="HJ231" s="119"/>
      <c r="HK231" s="119"/>
      <c r="HL231" s="119"/>
      <c r="HM231" s="119"/>
      <c r="HN231" s="119"/>
      <c r="HO231" s="119"/>
      <c r="HP231" s="119"/>
      <c r="HQ231" s="119"/>
      <c r="HR231" s="119"/>
      <c r="HS231" s="119"/>
      <c r="HT231" s="119"/>
      <c r="HU231" s="119"/>
      <c r="HV231" s="119"/>
      <c r="HW231" s="119"/>
      <c r="HX231" s="119"/>
      <c r="HY231" s="119"/>
      <c r="HZ231" s="119"/>
      <c r="IA231" s="119"/>
      <c r="IB231" s="119"/>
      <c r="IC231" s="119"/>
      <c r="ID231" s="119"/>
      <c r="IE231" s="119"/>
      <c r="IF231" s="119"/>
      <c r="IG231" s="119"/>
      <c r="IH231" s="119"/>
      <c r="II231" s="119"/>
      <c r="IJ231" s="119"/>
      <c r="IK231" s="119"/>
      <c r="IL231" s="119"/>
    </row>
    <row r="232" spans="20:246" x14ac:dyDescent="0.2">
      <c r="T232" s="119"/>
      <c r="W232" s="119"/>
      <c r="Z232" s="119"/>
      <c r="AC232" s="119"/>
      <c r="AF232" s="119"/>
      <c r="AI232" s="119"/>
      <c r="AL232" s="119"/>
      <c r="AO232" s="119"/>
      <c r="AR232" s="119"/>
      <c r="AU232" s="119"/>
      <c r="AX232" s="119"/>
      <c r="BA232" s="119"/>
      <c r="BD232" s="119"/>
      <c r="BG232" s="119"/>
      <c r="BJ232" s="119"/>
      <c r="BM232" s="119"/>
      <c r="BP232" s="119"/>
      <c r="BS232" s="119"/>
      <c r="BV232" s="119"/>
      <c r="BY232" s="119"/>
      <c r="CB232" s="119"/>
      <c r="CE232" s="119"/>
      <c r="CH232" s="119"/>
      <c r="CK232" s="119"/>
      <c r="CN232" s="119"/>
      <c r="ED232" s="119"/>
      <c r="EE232" s="119"/>
      <c r="EF232" s="119"/>
      <c r="EG232" s="119"/>
      <c r="EH232" s="119"/>
      <c r="EI232" s="119"/>
      <c r="EJ232" s="119"/>
      <c r="EK232" s="119"/>
      <c r="EL232" s="119"/>
      <c r="EM232" s="119"/>
      <c r="EN232" s="119"/>
      <c r="EO232" s="119"/>
      <c r="EP232" s="119"/>
      <c r="EQ232" s="119"/>
      <c r="ER232" s="119"/>
      <c r="ES232" s="119"/>
      <c r="ET232" s="119"/>
      <c r="EU232" s="119"/>
      <c r="EV232" s="119"/>
      <c r="EW232" s="119"/>
      <c r="EX232" s="119"/>
      <c r="EY232" s="119"/>
      <c r="EZ232" s="119"/>
      <c r="FA232" s="119"/>
      <c r="FB232" s="119"/>
      <c r="FC232" s="119"/>
      <c r="FD232" s="119"/>
      <c r="FE232" s="119"/>
      <c r="FF232" s="119"/>
      <c r="FG232" s="119"/>
      <c r="FH232" s="119"/>
      <c r="FI232" s="119"/>
      <c r="FJ232" s="119"/>
      <c r="FK232" s="119"/>
      <c r="FL232" s="119"/>
      <c r="FM232" s="119"/>
      <c r="FN232" s="119"/>
      <c r="FO232" s="119"/>
      <c r="FP232" s="119"/>
      <c r="FQ232" s="119"/>
      <c r="FR232" s="119"/>
      <c r="FS232" s="119"/>
      <c r="FT232" s="119"/>
      <c r="FU232" s="119"/>
      <c r="FV232" s="119"/>
      <c r="FW232" s="119"/>
      <c r="FX232" s="119"/>
      <c r="FY232" s="119"/>
      <c r="FZ232" s="119"/>
      <c r="GA232" s="119"/>
      <c r="GB232" s="119"/>
      <c r="GC232" s="119"/>
      <c r="GD232" s="119"/>
      <c r="GE232" s="119"/>
      <c r="GF232" s="119"/>
      <c r="GG232" s="119"/>
      <c r="GH232" s="119"/>
      <c r="GI232" s="119"/>
      <c r="GJ232" s="119"/>
      <c r="GK232" s="119"/>
      <c r="GL232" s="119"/>
      <c r="GM232" s="119"/>
      <c r="GN232" s="119"/>
      <c r="GO232" s="119"/>
      <c r="GP232" s="119"/>
      <c r="GQ232" s="119"/>
      <c r="GR232" s="119"/>
      <c r="GS232" s="119"/>
      <c r="GT232" s="119"/>
      <c r="GU232" s="119"/>
      <c r="GV232" s="119"/>
      <c r="GW232" s="119"/>
      <c r="GX232" s="119"/>
      <c r="GY232" s="119"/>
      <c r="GZ232" s="119"/>
      <c r="HA232" s="119"/>
      <c r="HB232" s="119"/>
      <c r="HC232" s="119"/>
      <c r="HD232" s="119"/>
      <c r="HE232" s="119"/>
      <c r="HF232" s="119"/>
      <c r="HG232" s="119"/>
      <c r="HH232" s="119"/>
      <c r="HI232" s="119"/>
      <c r="HJ232" s="119"/>
      <c r="HK232" s="119"/>
      <c r="HL232" s="119"/>
      <c r="HM232" s="119"/>
      <c r="HN232" s="119"/>
      <c r="HO232" s="119"/>
      <c r="HP232" s="119"/>
      <c r="HQ232" s="119"/>
      <c r="HR232" s="119"/>
      <c r="HS232" s="119"/>
      <c r="HT232" s="119"/>
      <c r="HU232" s="119"/>
      <c r="HV232" s="119"/>
      <c r="HW232" s="119"/>
      <c r="HX232" s="119"/>
      <c r="HY232" s="119"/>
      <c r="HZ232" s="119"/>
      <c r="IA232" s="119"/>
      <c r="IB232" s="119"/>
      <c r="IC232" s="119"/>
      <c r="ID232" s="119"/>
      <c r="IE232" s="119"/>
      <c r="IF232" s="119"/>
      <c r="IG232" s="119"/>
      <c r="IH232" s="119"/>
      <c r="II232" s="119"/>
      <c r="IJ232" s="119"/>
      <c r="IK232" s="119"/>
      <c r="IL232" s="119"/>
    </row>
    <row r="233" spans="20:246" x14ac:dyDescent="0.2">
      <c r="T233" s="119"/>
      <c r="W233" s="119"/>
      <c r="Z233" s="119"/>
      <c r="AC233" s="119"/>
      <c r="AF233" s="119"/>
      <c r="AI233" s="119"/>
      <c r="AL233" s="119"/>
      <c r="AO233" s="119"/>
      <c r="AR233" s="119"/>
      <c r="AU233" s="119"/>
      <c r="AX233" s="119"/>
      <c r="BA233" s="119"/>
      <c r="BD233" s="119"/>
      <c r="BG233" s="119"/>
      <c r="BJ233" s="119"/>
      <c r="BM233" s="119"/>
      <c r="BP233" s="119"/>
      <c r="BS233" s="119"/>
      <c r="BV233" s="119"/>
      <c r="BY233" s="119"/>
      <c r="CB233" s="119"/>
      <c r="CE233" s="119"/>
      <c r="CH233" s="119"/>
      <c r="CK233" s="119"/>
      <c r="CN233" s="119"/>
      <c r="ED233" s="119"/>
      <c r="EE233" s="119"/>
      <c r="EF233" s="119"/>
      <c r="EG233" s="119"/>
      <c r="EH233" s="119"/>
      <c r="EI233" s="119"/>
      <c r="EJ233" s="119"/>
      <c r="EK233" s="119"/>
      <c r="EL233" s="119"/>
      <c r="EM233" s="119"/>
      <c r="EN233" s="119"/>
      <c r="EO233" s="119"/>
      <c r="EP233" s="119"/>
      <c r="EQ233" s="119"/>
      <c r="ER233" s="119"/>
      <c r="ES233" s="119"/>
      <c r="ET233" s="119"/>
      <c r="EU233" s="119"/>
      <c r="EV233" s="119"/>
      <c r="EW233" s="119"/>
      <c r="EX233" s="119"/>
      <c r="EY233" s="119"/>
      <c r="EZ233" s="119"/>
      <c r="FA233" s="119"/>
      <c r="FB233" s="119"/>
      <c r="FC233" s="119"/>
      <c r="FD233" s="119"/>
      <c r="FE233" s="119"/>
      <c r="FF233" s="119"/>
      <c r="FG233" s="119"/>
      <c r="FH233" s="119"/>
      <c r="FI233" s="119"/>
      <c r="FJ233" s="119"/>
      <c r="FK233" s="119"/>
      <c r="FL233" s="119"/>
      <c r="FM233" s="119"/>
      <c r="FN233" s="119"/>
      <c r="FO233" s="119"/>
      <c r="FP233" s="119"/>
      <c r="FQ233" s="119"/>
      <c r="FR233" s="119"/>
      <c r="FS233" s="119"/>
      <c r="FT233" s="119"/>
      <c r="FU233" s="119"/>
      <c r="FV233" s="119"/>
      <c r="FW233" s="119"/>
      <c r="FX233" s="119"/>
      <c r="FY233" s="119"/>
      <c r="FZ233" s="119"/>
      <c r="GA233" s="119"/>
      <c r="GB233" s="119"/>
      <c r="GC233" s="119"/>
      <c r="GD233" s="119"/>
      <c r="GE233" s="119"/>
      <c r="GF233" s="119"/>
      <c r="GG233" s="119"/>
      <c r="GH233" s="119"/>
      <c r="GI233" s="119"/>
      <c r="GJ233" s="119"/>
      <c r="GK233" s="119"/>
      <c r="GL233" s="119"/>
      <c r="GM233" s="119"/>
      <c r="GN233" s="119"/>
      <c r="GO233" s="119"/>
      <c r="GP233" s="119"/>
      <c r="GQ233" s="119"/>
      <c r="GR233" s="119"/>
      <c r="GS233" s="119"/>
      <c r="GT233" s="119"/>
      <c r="GU233" s="119"/>
      <c r="GV233" s="119"/>
      <c r="GW233" s="119"/>
      <c r="GX233" s="119"/>
      <c r="GY233" s="119"/>
      <c r="GZ233" s="119"/>
      <c r="HA233" s="119"/>
      <c r="HB233" s="119"/>
      <c r="HC233" s="119"/>
      <c r="HD233" s="119"/>
      <c r="HE233" s="119"/>
      <c r="HF233" s="119"/>
      <c r="HG233" s="119"/>
      <c r="HH233" s="119"/>
      <c r="HI233" s="119"/>
      <c r="HJ233" s="119"/>
      <c r="HK233" s="119"/>
      <c r="HL233" s="119"/>
      <c r="HM233" s="119"/>
      <c r="HN233" s="119"/>
      <c r="HO233" s="119"/>
      <c r="HP233" s="119"/>
      <c r="HQ233" s="119"/>
      <c r="HR233" s="119"/>
      <c r="HS233" s="119"/>
      <c r="HT233" s="119"/>
      <c r="HU233" s="119"/>
      <c r="HV233" s="119"/>
      <c r="HW233" s="119"/>
      <c r="HX233" s="119"/>
      <c r="HY233" s="119"/>
      <c r="HZ233" s="119"/>
      <c r="IA233" s="119"/>
      <c r="IB233" s="119"/>
      <c r="IC233" s="119"/>
      <c r="ID233" s="119"/>
      <c r="IE233" s="119"/>
      <c r="IF233" s="119"/>
      <c r="IG233" s="119"/>
      <c r="IH233" s="119"/>
      <c r="II233" s="119"/>
      <c r="IJ233" s="119"/>
      <c r="IK233" s="119"/>
      <c r="IL233" s="119"/>
    </row>
    <row r="234" spans="20:246" x14ac:dyDescent="0.2">
      <c r="T234" s="119"/>
      <c r="W234" s="119"/>
      <c r="Z234" s="119"/>
      <c r="AC234" s="119"/>
      <c r="AF234" s="119"/>
      <c r="AI234" s="119"/>
      <c r="AL234" s="119"/>
      <c r="AO234" s="119"/>
      <c r="AR234" s="119"/>
      <c r="AU234" s="119"/>
      <c r="AX234" s="119"/>
      <c r="BA234" s="119"/>
      <c r="BD234" s="119"/>
      <c r="BG234" s="119"/>
      <c r="BJ234" s="119"/>
      <c r="BM234" s="119"/>
      <c r="BP234" s="119"/>
      <c r="BS234" s="119"/>
      <c r="BV234" s="119"/>
      <c r="BY234" s="119"/>
      <c r="CB234" s="119"/>
      <c r="CE234" s="119"/>
      <c r="CH234" s="119"/>
      <c r="CK234" s="119"/>
      <c r="CN234" s="119"/>
      <c r="ED234" s="119"/>
      <c r="EE234" s="119"/>
      <c r="EF234" s="119"/>
      <c r="EG234" s="119"/>
      <c r="EH234" s="119"/>
      <c r="EI234" s="119"/>
      <c r="EJ234" s="119"/>
      <c r="EK234" s="119"/>
      <c r="EL234" s="119"/>
      <c r="EM234" s="119"/>
      <c r="EN234" s="119"/>
      <c r="EO234" s="119"/>
      <c r="EP234" s="119"/>
      <c r="EQ234" s="119"/>
      <c r="ER234" s="119"/>
      <c r="ES234" s="119"/>
      <c r="ET234" s="119"/>
      <c r="EU234" s="119"/>
      <c r="EV234" s="119"/>
      <c r="EW234" s="119"/>
      <c r="EX234" s="119"/>
      <c r="EY234" s="119"/>
      <c r="EZ234" s="119"/>
      <c r="FA234" s="119"/>
      <c r="FB234" s="119"/>
      <c r="FC234" s="119"/>
      <c r="FD234" s="119"/>
      <c r="FE234" s="119"/>
      <c r="FF234" s="119"/>
      <c r="FG234" s="119"/>
      <c r="FH234" s="119"/>
      <c r="FI234" s="119"/>
      <c r="FJ234" s="119"/>
      <c r="FK234" s="119"/>
      <c r="FL234" s="119"/>
      <c r="FM234" s="119"/>
      <c r="FN234" s="119"/>
      <c r="FO234" s="119"/>
      <c r="FP234" s="119"/>
      <c r="FQ234" s="119"/>
      <c r="FR234" s="119"/>
      <c r="FS234" s="119"/>
      <c r="FT234" s="119"/>
      <c r="FU234" s="119"/>
      <c r="FV234" s="119"/>
      <c r="FW234" s="119"/>
      <c r="FX234" s="119"/>
      <c r="FY234" s="119"/>
      <c r="FZ234" s="119"/>
      <c r="GA234" s="119"/>
      <c r="GB234" s="119"/>
      <c r="GC234" s="119"/>
      <c r="GD234" s="119"/>
      <c r="GE234" s="119"/>
      <c r="GF234" s="119"/>
      <c r="GG234" s="119"/>
      <c r="GH234" s="119"/>
      <c r="GI234" s="119"/>
      <c r="GJ234" s="119"/>
      <c r="GK234" s="119"/>
      <c r="GL234" s="119"/>
      <c r="GM234" s="119"/>
      <c r="GN234" s="119"/>
      <c r="GO234" s="119"/>
      <c r="GP234" s="119"/>
      <c r="GQ234" s="119"/>
      <c r="GR234" s="119"/>
      <c r="GS234" s="119"/>
      <c r="GT234" s="119"/>
      <c r="GU234" s="119"/>
      <c r="GV234" s="119"/>
      <c r="GW234" s="119"/>
      <c r="GX234" s="119"/>
      <c r="GY234" s="119"/>
      <c r="GZ234" s="119"/>
      <c r="HA234" s="119"/>
      <c r="HB234" s="119"/>
      <c r="HC234" s="119"/>
      <c r="HD234" s="119"/>
      <c r="HE234" s="119"/>
      <c r="HF234" s="119"/>
      <c r="HG234" s="119"/>
      <c r="HH234" s="119"/>
      <c r="HI234" s="119"/>
      <c r="HJ234" s="119"/>
      <c r="HK234" s="119"/>
      <c r="HL234" s="119"/>
      <c r="HM234" s="119"/>
      <c r="HN234" s="119"/>
      <c r="HO234" s="119"/>
      <c r="HP234" s="119"/>
      <c r="HQ234" s="119"/>
      <c r="HR234" s="119"/>
      <c r="HS234" s="119"/>
      <c r="HT234" s="119"/>
      <c r="HU234" s="119"/>
      <c r="HV234" s="119"/>
      <c r="HW234" s="119"/>
      <c r="HX234" s="119"/>
      <c r="HY234" s="119"/>
      <c r="HZ234" s="119"/>
      <c r="IA234" s="119"/>
      <c r="IB234" s="119"/>
      <c r="IC234" s="119"/>
      <c r="ID234" s="119"/>
      <c r="IE234" s="119"/>
      <c r="IF234" s="119"/>
      <c r="IG234" s="119"/>
      <c r="IH234" s="119"/>
      <c r="II234" s="119"/>
      <c r="IJ234" s="119"/>
      <c r="IK234" s="119"/>
      <c r="IL234" s="119"/>
    </row>
    <row r="235" spans="20:246" x14ac:dyDescent="0.2">
      <c r="T235" s="119"/>
      <c r="W235" s="119"/>
      <c r="Z235" s="119"/>
      <c r="AC235" s="119"/>
      <c r="AF235" s="119"/>
      <c r="AI235" s="119"/>
      <c r="AL235" s="119"/>
      <c r="AO235" s="119"/>
      <c r="AR235" s="119"/>
      <c r="AU235" s="119"/>
      <c r="AX235" s="119"/>
      <c r="BA235" s="119"/>
      <c r="BD235" s="119"/>
      <c r="BG235" s="119"/>
      <c r="BJ235" s="119"/>
      <c r="BM235" s="119"/>
      <c r="BP235" s="119"/>
      <c r="BS235" s="119"/>
      <c r="BV235" s="119"/>
      <c r="BY235" s="119"/>
      <c r="CB235" s="119"/>
      <c r="CE235" s="119"/>
      <c r="CH235" s="119"/>
      <c r="CK235" s="119"/>
      <c r="CN235" s="119"/>
      <c r="ED235" s="119"/>
      <c r="EE235" s="119"/>
      <c r="EF235" s="119"/>
      <c r="EG235" s="119"/>
      <c r="EH235" s="119"/>
      <c r="EI235" s="119"/>
      <c r="EJ235" s="119"/>
      <c r="EK235" s="119"/>
      <c r="EL235" s="119"/>
      <c r="EM235" s="119"/>
      <c r="EN235" s="119"/>
      <c r="EO235" s="119"/>
      <c r="EP235" s="119"/>
      <c r="EQ235" s="119"/>
      <c r="ER235" s="119"/>
      <c r="ES235" s="119"/>
      <c r="ET235" s="119"/>
      <c r="EU235" s="119"/>
      <c r="EV235" s="119"/>
      <c r="EW235" s="119"/>
      <c r="EX235" s="119"/>
      <c r="EY235" s="119"/>
      <c r="EZ235" s="119"/>
      <c r="FA235" s="119"/>
      <c r="FB235" s="119"/>
      <c r="FC235" s="119"/>
      <c r="FD235" s="119"/>
      <c r="FE235" s="119"/>
      <c r="FF235" s="119"/>
      <c r="FG235" s="119"/>
      <c r="FH235" s="119"/>
      <c r="FI235" s="119"/>
      <c r="FJ235" s="119"/>
      <c r="FK235" s="119"/>
      <c r="FL235" s="119"/>
      <c r="FM235" s="119"/>
      <c r="FN235" s="119"/>
      <c r="FO235" s="119"/>
      <c r="FP235" s="119"/>
      <c r="FQ235" s="119"/>
      <c r="FR235" s="119"/>
      <c r="FS235" s="119"/>
      <c r="FT235" s="119"/>
      <c r="FU235" s="119"/>
      <c r="FV235" s="119"/>
      <c r="FW235" s="119"/>
      <c r="FX235" s="119"/>
      <c r="FY235" s="119"/>
      <c r="FZ235" s="119"/>
      <c r="GA235" s="119"/>
      <c r="GB235" s="119"/>
      <c r="GC235" s="119"/>
      <c r="GD235" s="119"/>
      <c r="GE235" s="119"/>
      <c r="GF235" s="119"/>
      <c r="GG235" s="119"/>
      <c r="GH235" s="119"/>
      <c r="GI235" s="119"/>
      <c r="GJ235" s="119"/>
      <c r="GK235" s="119"/>
      <c r="GL235" s="119"/>
      <c r="GM235" s="119"/>
      <c r="GN235" s="119"/>
      <c r="GO235" s="119"/>
      <c r="GP235" s="119"/>
      <c r="GQ235" s="119"/>
      <c r="GR235" s="119"/>
      <c r="GS235" s="119"/>
      <c r="GT235" s="119"/>
      <c r="GU235" s="119"/>
      <c r="GV235" s="119"/>
      <c r="GW235" s="119"/>
      <c r="GX235" s="119"/>
      <c r="GY235" s="119"/>
      <c r="GZ235" s="119"/>
      <c r="HA235" s="119"/>
      <c r="HB235" s="119"/>
      <c r="HC235" s="119"/>
      <c r="HD235" s="119"/>
      <c r="HE235" s="119"/>
      <c r="HF235" s="119"/>
      <c r="HG235" s="119"/>
      <c r="HH235" s="119"/>
      <c r="HI235" s="119"/>
      <c r="HJ235" s="119"/>
      <c r="HK235" s="119"/>
      <c r="HL235" s="119"/>
      <c r="HM235" s="119"/>
      <c r="HN235" s="119"/>
      <c r="HO235" s="119"/>
      <c r="HP235" s="119"/>
      <c r="HQ235" s="119"/>
      <c r="HR235" s="119"/>
      <c r="HS235" s="119"/>
      <c r="HT235" s="119"/>
      <c r="HU235" s="119"/>
      <c r="HV235" s="119"/>
      <c r="HW235" s="119"/>
      <c r="HX235" s="119"/>
      <c r="HY235" s="119"/>
      <c r="HZ235" s="119"/>
      <c r="IA235" s="119"/>
      <c r="IB235" s="119"/>
      <c r="IC235" s="119"/>
      <c r="ID235" s="119"/>
      <c r="IE235" s="119"/>
      <c r="IF235" s="119"/>
      <c r="IG235" s="119"/>
      <c r="IH235" s="119"/>
      <c r="II235" s="119"/>
      <c r="IJ235" s="119"/>
      <c r="IK235" s="119"/>
      <c r="IL235" s="119"/>
    </row>
    <row r="236" spans="20:246" x14ac:dyDescent="0.2">
      <c r="T236" s="119"/>
      <c r="W236" s="119"/>
      <c r="Z236" s="119"/>
      <c r="AC236" s="119"/>
      <c r="AF236" s="119"/>
      <c r="AI236" s="119"/>
      <c r="AL236" s="119"/>
      <c r="AO236" s="119"/>
      <c r="AR236" s="119"/>
      <c r="AU236" s="119"/>
      <c r="AX236" s="119"/>
      <c r="BA236" s="119"/>
      <c r="BD236" s="119"/>
      <c r="BG236" s="119"/>
      <c r="BJ236" s="119"/>
      <c r="BM236" s="119"/>
      <c r="BP236" s="119"/>
      <c r="BS236" s="119"/>
      <c r="BV236" s="119"/>
      <c r="BY236" s="119"/>
      <c r="CB236" s="119"/>
      <c r="CE236" s="119"/>
      <c r="CH236" s="119"/>
      <c r="CK236" s="119"/>
      <c r="CN236" s="119"/>
      <c r="ED236" s="119"/>
      <c r="EE236" s="119"/>
      <c r="EF236" s="119"/>
      <c r="EG236" s="119"/>
      <c r="EH236" s="119"/>
      <c r="EI236" s="119"/>
      <c r="EJ236" s="119"/>
      <c r="EK236" s="119"/>
      <c r="EL236" s="119"/>
      <c r="EM236" s="119"/>
      <c r="EN236" s="119"/>
      <c r="EO236" s="119"/>
      <c r="EP236" s="119"/>
      <c r="EQ236" s="119"/>
      <c r="ER236" s="119"/>
      <c r="ES236" s="119"/>
      <c r="ET236" s="119"/>
      <c r="EU236" s="119"/>
      <c r="EV236" s="119"/>
      <c r="EW236" s="119"/>
      <c r="EX236" s="119"/>
      <c r="EY236" s="119"/>
      <c r="EZ236" s="119"/>
      <c r="FA236" s="119"/>
      <c r="FB236" s="119"/>
      <c r="FC236" s="119"/>
      <c r="FD236" s="119"/>
      <c r="FE236" s="119"/>
      <c r="FF236" s="119"/>
      <c r="FG236" s="119"/>
      <c r="FH236" s="119"/>
      <c r="FI236" s="119"/>
      <c r="FJ236" s="119"/>
      <c r="FK236" s="119"/>
      <c r="FL236" s="119"/>
      <c r="FM236" s="119"/>
      <c r="FN236" s="119"/>
      <c r="FO236" s="119"/>
      <c r="FP236" s="119"/>
      <c r="FQ236" s="119"/>
      <c r="FR236" s="119"/>
      <c r="FS236" s="119"/>
      <c r="FT236" s="119"/>
      <c r="FU236" s="119"/>
      <c r="FV236" s="119"/>
      <c r="FW236" s="119"/>
      <c r="FX236" s="119"/>
      <c r="FY236" s="119"/>
      <c r="FZ236" s="119"/>
      <c r="GA236" s="119"/>
      <c r="GB236" s="119"/>
      <c r="GC236" s="119"/>
      <c r="GD236" s="119"/>
      <c r="GE236" s="119"/>
      <c r="GF236" s="119"/>
      <c r="GG236" s="119"/>
      <c r="GH236" s="119"/>
      <c r="GI236" s="119"/>
      <c r="GJ236" s="119"/>
      <c r="GK236" s="119"/>
      <c r="GL236" s="119"/>
      <c r="GM236" s="119"/>
      <c r="GN236" s="119"/>
      <c r="GO236" s="119"/>
      <c r="GP236" s="119"/>
      <c r="GQ236" s="119"/>
      <c r="GR236" s="119"/>
      <c r="GS236" s="119"/>
      <c r="GT236" s="119"/>
      <c r="GU236" s="119"/>
      <c r="GV236" s="119"/>
      <c r="GW236" s="119"/>
      <c r="GX236" s="119"/>
      <c r="GY236" s="119"/>
      <c r="GZ236" s="119"/>
      <c r="HA236" s="119"/>
      <c r="HB236" s="119"/>
      <c r="HC236" s="119"/>
      <c r="HD236" s="119"/>
      <c r="HE236" s="119"/>
      <c r="HF236" s="119"/>
      <c r="HG236" s="119"/>
      <c r="HH236" s="119"/>
      <c r="HI236" s="119"/>
      <c r="HJ236" s="119"/>
      <c r="HK236" s="119"/>
      <c r="HL236" s="119"/>
      <c r="HM236" s="119"/>
      <c r="HN236" s="119"/>
      <c r="HO236" s="119"/>
      <c r="HP236" s="119"/>
      <c r="HQ236" s="119"/>
      <c r="HR236" s="119"/>
      <c r="HS236" s="119"/>
      <c r="HT236" s="119"/>
      <c r="HU236" s="119"/>
      <c r="HV236" s="119"/>
      <c r="HW236" s="119"/>
      <c r="HX236" s="119"/>
      <c r="HY236" s="119"/>
      <c r="HZ236" s="119"/>
      <c r="IA236" s="119"/>
      <c r="IB236" s="119"/>
      <c r="IC236" s="119"/>
      <c r="ID236" s="119"/>
      <c r="IE236" s="119"/>
      <c r="IF236" s="119"/>
      <c r="IG236" s="119"/>
      <c r="IH236" s="119"/>
      <c r="II236" s="119"/>
      <c r="IJ236" s="119"/>
      <c r="IK236" s="119"/>
      <c r="IL236" s="119"/>
    </row>
    <row r="237" spans="20:246" x14ac:dyDescent="0.2">
      <c r="T237" s="119"/>
      <c r="W237" s="119"/>
      <c r="Z237" s="119"/>
      <c r="AC237" s="119"/>
      <c r="AF237" s="119"/>
      <c r="AI237" s="119"/>
      <c r="AL237" s="119"/>
      <c r="AO237" s="119"/>
      <c r="AR237" s="119"/>
      <c r="AU237" s="119"/>
      <c r="AX237" s="119"/>
      <c r="BA237" s="119"/>
      <c r="BD237" s="119"/>
      <c r="BG237" s="119"/>
      <c r="BJ237" s="119"/>
      <c r="BM237" s="119"/>
      <c r="BP237" s="119"/>
      <c r="BS237" s="119"/>
      <c r="BV237" s="119"/>
      <c r="BY237" s="119"/>
      <c r="CB237" s="119"/>
      <c r="CE237" s="119"/>
      <c r="CH237" s="119"/>
      <c r="CK237" s="119"/>
      <c r="CN237" s="119"/>
      <c r="ED237" s="119"/>
      <c r="EE237" s="119"/>
      <c r="EF237" s="119"/>
      <c r="EG237" s="119"/>
      <c r="EH237" s="119"/>
      <c r="EI237" s="119"/>
      <c r="EJ237" s="119"/>
      <c r="EK237" s="119"/>
      <c r="EL237" s="119"/>
      <c r="EM237" s="119"/>
      <c r="EN237" s="119"/>
      <c r="EO237" s="119"/>
      <c r="EP237" s="119"/>
      <c r="EQ237" s="119"/>
      <c r="ER237" s="119"/>
      <c r="ES237" s="119"/>
      <c r="ET237" s="119"/>
      <c r="EU237" s="119"/>
      <c r="EV237" s="119"/>
      <c r="EW237" s="119"/>
      <c r="EX237" s="119"/>
      <c r="EY237" s="119"/>
      <c r="EZ237" s="119"/>
      <c r="FA237" s="119"/>
      <c r="FB237" s="119"/>
      <c r="FC237" s="119"/>
      <c r="FD237" s="119"/>
      <c r="FE237" s="119"/>
      <c r="FF237" s="119"/>
      <c r="FG237" s="119"/>
      <c r="FH237" s="119"/>
      <c r="FI237" s="119"/>
      <c r="FJ237" s="119"/>
      <c r="FK237" s="119"/>
      <c r="FL237" s="119"/>
      <c r="FM237" s="119"/>
      <c r="FN237" s="119"/>
      <c r="FO237" s="119"/>
      <c r="FP237" s="119"/>
      <c r="FQ237" s="119"/>
      <c r="FR237" s="119"/>
      <c r="FS237" s="119"/>
      <c r="FT237" s="119"/>
      <c r="FU237" s="119"/>
      <c r="FV237" s="119"/>
      <c r="FW237" s="119"/>
      <c r="FX237" s="119"/>
      <c r="FY237" s="119"/>
      <c r="FZ237" s="119"/>
      <c r="GA237" s="119"/>
      <c r="GB237" s="119"/>
      <c r="GC237" s="119"/>
      <c r="GD237" s="119"/>
      <c r="GE237" s="119"/>
      <c r="GF237" s="119"/>
      <c r="GG237" s="119"/>
      <c r="GH237" s="119"/>
      <c r="GI237" s="119"/>
      <c r="GJ237" s="119"/>
      <c r="GK237" s="119"/>
      <c r="GL237" s="119"/>
      <c r="GM237" s="119"/>
      <c r="GN237" s="119"/>
      <c r="GO237" s="119"/>
      <c r="GP237" s="119"/>
      <c r="GQ237" s="119"/>
      <c r="GR237" s="119"/>
      <c r="GS237" s="119"/>
      <c r="GT237" s="119"/>
      <c r="GU237" s="119"/>
      <c r="GV237" s="119"/>
      <c r="GW237" s="119"/>
      <c r="GX237" s="119"/>
      <c r="GY237" s="119"/>
      <c r="GZ237" s="119"/>
      <c r="HA237" s="119"/>
      <c r="HB237" s="119"/>
      <c r="HC237" s="119"/>
      <c r="HD237" s="119"/>
      <c r="HE237" s="119"/>
      <c r="HF237" s="119"/>
      <c r="HG237" s="119"/>
      <c r="HH237" s="119"/>
      <c r="HI237" s="119"/>
      <c r="HJ237" s="119"/>
      <c r="HK237" s="119"/>
      <c r="HL237" s="119"/>
      <c r="HM237" s="119"/>
      <c r="HN237" s="119"/>
      <c r="HO237" s="119"/>
      <c r="HP237" s="119"/>
      <c r="HQ237" s="119"/>
      <c r="HR237" s="119"/>
      <c r="HS237" s="119"/>
      <c r="HT237" s="119"/>
      <c r="HU237" s="119"/>
      <c r="HV237" s="119"/>
      <c r="HW237" s="119"/>
      <c r="HX237" s="119"/>
      <c r="HY237" s="119"/>
      <c r="HZ237" s="119"/>
      <c r="IA237" s="119"/>
      <c r="IB237" s="119"/>
      <c r="IC237" s="119"/>
      <c r="ID237" s="119"/>
      <c r="IE237" s="119"/>
      <c r="IF237" s="119"/>
      <c r="IG237" s="119"/>
      <c r="IH237" s="119"/>
      <c r="II237" s="119"/>
      <c r="IJ237" s="119"/>
      <c r="IK237" s="119"/>
      <c r="IL237" s="119"/>
    </row>
    <row r="238" spans="20:246" x14ac:dyDescent="0.2">
      <c r="T238" s="119"/>
      <c r="W238" s="119"/>
      <c r="Z238" s="119"/>
      <c r="AC238" s="119"/>
      <c r="AF238" s="119"/>
      <c r="AI238" s="119"/>
      <c r="AL238" s="119"/>
      <c r="AO238" s="119"/>
      <c r="AR238" s="119"/>
      <c r="AU238" s="119"/>
      <c r="AX238" s="119"/>
      <c r="BA238" s="119"/>
      <c r="BD238" s="119"/>
      <c r="BG238" s="119"/>
      <c r="BJ238" s="119"/>
      <c r="BM238" s="119"/>
      <c r="BP238" s="119"/>
      <c r="BS238" s="119"/>
      <c r="BV238" s="119"/>
      <c r="BY238" s="119"/>
      <c r="CB238" s="119"/>
      <c r="CE238" s="119"/>
      <c r="CH238" s="119"/>
      <c r="CK238" s="119"/>
      <c r="CN238" s="119"/>
      <c r="ED238" s="119"/>
      <c r="EE238" s="119"/>
      <c r="EF238" s="119"/>
      <c r="EG238" s="119"/>
      <c r="EH238" s="119"/>
      <c r="EI238" s="119"/>
      <c r="EJ238" s="119"/>
      <c r="EK238" s="119"/>
      <c r="EL238" s="119"/>
      <c r="EM238" s="119"/>
      <c r="EN238" s="119"/>
      <c r="EO238" s="119"/>
      <c r="EP238" s="119"/>
      <c r="EQ238" s="119"/>
      <c r="ER238" s="119"/>
      <c r="ES238" s="119"/>
      <c r="ET238" s="119"/>
      <c r="EU238" s="119"/>
      <c r="EV238" s="119"/>
      <c r="EW238" s="119"/>
      <c r="EX238" s="119"/>
      <c r="EY238" s="119"/>
      <c r="EZ238" s="119"/>
      <c r="FA238" s="119"/>
      <c r="FB238" s="119"/>
      <c r="FC238" s="119"/>
      <c r="FD238" s="119"/>
      <c r="FE238" s="119"/>
      <c r="FF238" s="119"/>
      <c r="FG238" s="119"/>
      <c r="FH238" s="119"/>
      <c r="FI238" s="119"/>
      <c r="FJ238" s="119"/>
      <c r="FK238" s="119"/>
      <c r="FL238" s="119"/>
      <c r="FM238" s="119"/>
      <c r="FN238" s="119"/>
      <c r="FO238" s="119"/>
      <c r="FP238" s="119"/>
      <c r="FQ238" s="119"/>
      <c r="FR238" s="119"/>
      <c r="FS238" s="119"/>
      <c r="FT238" s="119"/>
      <c r="FU238" s="119"/>
      <c r="FV238" s="119"/>
      <c r="FW238" s="119"/>
      <c r="FX238" s="119"/>
      <c r="FY238" s="119"/>
      <c r="FZ238" s="119"/>
      <c r="GA238" s="119"/>
      <c r="GB238" s="119"/>
      <c r="GC238" s="119"/>
      <c r="GD238" s="119"/>
      <c r="GE238" s="119"/>
      <c r="GF238" s="119"/>
      <c r="GG238" s="119"/>
      <c r="GH238" s="119"/>
      <c r="GI238" s="119"/>
      <c r="GJ238" s="119"/>
      <c r="GK238" s="119"/>
      <c r="GL238" s="119"/>
      <c r="GM238" s="119"/>
      <c r="GN238" s="119"/>
      <c r="GO238" s="119"/>
      <c r="GP238" s="119"/>
      <c r="GQ238" s="119"/>
      <c r="GR238" s="119"/>
      <c r="GS238" s="119"/>
      <c r="GT238" s="119"/>
      <c r="GU238" s="119"/>
      <c r="GV238" s="119"/>
      <c r="GW238" s="119"/>
      <c r="GX238" s="119"/>
      <c r="GY238" s="119"/>
      <c r="GZ238" s="119"/>
      <c r="HA238" s="119"/>
      <c r="HB238" s="119"/>
      <c r="HC238" s="119"/>
      <c r="HD238" s="119"/>
      <c r="HE238" s="119"/>
      <c r="HF238" s="119"/>
      <c r="HG238" s="119"/>
      <c r="HH238" s="119"/>
      <c r="HI238" s="119"/>
      <c r="HJ238" s="119"/>
      <c r="HK238" s="119"/>
      <c r="HL238" s="119"/>
      <c r="HM238" s="119"/>
      <c r="HN238" s="119"/>
      <c r="HO238" s="119"/>
      <c r="HP238" s="119"/>
      <c r="HQ238" s="119"/>
      <c r="HR238" s="119"/>
      <c r="HS238" s="119"/>
      <c r="HT238" s="119"/>
      <c r="HU238" s="119"/>
      <c r="HV238" s="119"/>
      <c r="HW238" s="119"/>
      <c r="HX238" s="119"/>
      <c r="HY238" s="119"/>
      <c r="HZ238" s="119"/>
      <c r="IA238" s="119"/>
      <c r="IB238" s="119"/>
      <c r="IC238" s="119"/>
      <c r="ID238" s="119"/>
      <c r="IE238" s="119"/>
      <c r="IF238" s="119"/>
      <c r="IG238" s="119"/>
      <c r="IH238" s="119"/>
      <c r="II238" s="119"/>
      <c r="IJ238" s="119"/>
      <c r="IK238" s="119"/>
      <c r="IL238" s="119"/>
    </row>
    <row r="239" spans="20:246" x14ac:dyDescent="0.2">
      <c r="T239" s="119"/>
      <c r="W239" s="119"/>
      <c r="Z239" s="119"/>
      <c r="AC239" s="119"/>
      <c r="AF239" s="119"/>
      <c r="AI239" s="119"/>
      <c r="AL239" s="119"/>
      <c r="AO239" s="119"/>
      <c r="AR239" s="119"/>
      <c r="AU239" s="119"/>
      <c r="AX239" s="119"/>
      <c r="BA239" s="119"/>
      <c r="BD239" s="119"/>
      <c r="BG239" s="119"/>
      <c r="BJ239" s="119"/>
      <c r="BM239" s="119"/>
      <c r="BP239" s="119"/>
      <c r="BS239" s="119"/>
      <c r="BV239" s="119"/>
      <c r="BY239" s="119"/>
      <c r="CB239" s="119"/>
      <c r="CE239" s="119"/>
      <c r="CH239" s="119"/>
      <c r="CK239" s="119"/>
      <c r="CN239" s="119"/>
      <c r="ED239" s="119"/>
      <c r="EE239" s="119"/>
      <c r="EF239" s="119"/>
      <c r="EG239" s="119"/>
      <c r="EH239" s="119"/>
      <c r="EI239" s="119"/>
      <c r="EJ239" s="119"/>
      <c r="EK239" s="119"/>
      <c r="EL239" s="119"/>
      <c r="EM239" s="119"/>
      <c r="EN239" s="119"/>
      <c r="EO239" s="119"/>
      <c r="EP239" s="119"/>
      <c r="EQ239" s="119"/>
      <c r="ER239" s="119"/>
      <c r="ES239" s="119"/>
      <c r="ET239" s="119"/>
      <c r="EU239" s="119"/>
      <c r="EV239" s="119"/>
      <c r="EW239" s="119"/>
      <c r="EX239" s="119"/>
      <c r="EY239" s="119"/>
      <c r="EZ239" s="119"/>
      <c r="FA239" s="119"/>
      <c r="FB239" s="119"/>
      <c r="FC239" s="119"/>
      <c r="FD239" s="119"/>
      <c r="FE239" s="119"/>
      <c r="FF239" s="119"/>
      <c r="FG239" s="119"/>
      <c r="FH239" s="119"/>
      <c r="FI239" s="119"/>
      <c r="FJ239" s="119"/>
      <c r="FK239" s="119"/>
      <c r="FL239" s="119"/>
      <c r="FM239" s="119"/>
      <c r="FN239" s="119"/>
      <c r="FO239" s="119"/>
      <c r="FP239" s="119"/>
      <c r="FQ239" s="119"/>
      <c r="FR239" s="119"/>
      <c r="FS239" s="119"/>
      <c r="FT239" s="119"/>
      <c r="FU239" s="119"/>
      <c r="FV239" s="119"/>
      <c r="FW239" s="119"/>
      <c r="FX239" s="119"/>
      <c r="FY239" s="119"/>
      <c r="FZ239" s="119"/>
      <c r="GA239" s="119"/>
      <c r="GB239" s="119"/>
      <c r="GC239" s="119"/>
      <c r="GD239" s="119"/>
      <c r="GE239" s="119"/>
      <c r="GF239" s="119"/>
      <c r="GG239" s="119"/>
      <c r="GH239" s="119"/>
      <c r="GI239" s="119"/>
      <c r="GJ239" s="119"/>
      <c r="GK239" s="119"/>
      <c r="GL239" s="119"/>
      <c r="GM239" s="119"/>
      <c r="GN239" s="119"/>
      <c r="GO239" s="119"/>
      <c r="GP239" s="119"/>
      <c r="GQ239" s="119"/>
      <c r="GR239" s="119"/>
      <c r="GS239" s="119"/>
      <c r="GT239" s="119"/>
      <c r="GU239" s="119"/>
      <c r="GV239" s="119"/>
      <c r="GW239" s="119"/>
      <c r="GX239" s="119"/>
      <c r="GY239" s="119"/>
      <c r="GZ239" s="119"/>
      <c r="HA239" s="119"/>
      <c r="HB239" s="119"/>
      <c r="HC239" s="119"/>
      <c r="HD239" s="119"/>
      <c r="HE239" s="119"/>
      <c r="HF239" s="119"/>
      <c r="HG239" s="119"/>
      <c r="HH239" s="119"/>
      <c r="HI239" s="119"/>
      <c r="HJ239" s="119"/>
      <c r="HK239" s="119"/>
      <c r="HL239" s="119"/>
      <c r="HM239" s="119"/>
      <c r="HN239" s="119"/>
      <c r="HO239" s="119"/>
      <c r="HP239" s="119"/>
      <c r="HQ239" s="119"/>
      <c r="HR239" s="119"/>
      <c r="HS239" s="119"/>
      <c r="HT239" s="119"/>
      <c r="HU239" s="119"/>
      <c r="HV239" s="119"/>
      <c r="HW239" s="119"/>
      <c r="HX239" s="119"/>
      <c r="HY239" s="119"/>
      <c r="HZ239" s="119"/>
      <c r="IA239" s="119"/>
      <c r="IB239" s="119"/>
      <c r="IC239" s="119"/>
      <c r="ID239" s="119"/>
      <c r="IE239" s="119"/>
      <c r="IF239" s="119"/>
      <c r="IG239" s="119"/>
      <c r="IH239" s="119"/>
      <c r="II239" s="119"/>
      <c r="IJ239" s="119"/>
      <c r="IK239" s="119"/>
      <c r="IL239" s="119"/>
    </row>
    <row r="240" spans="20:246" x14ac:dyDescent="0.2">
      <c r="T240" s="119"/>
      <c r="W240" s="119"/>
      <c r="Z240" s="119"/>
      <c r="AC240" s="119"/>
      <c r="AF240" s="119"/>
      <c r="AI240" s="119"/>
      <c r="AL240" s="119"/>
      <c r="AO240" s="119"/>
      <c r="AR240" s="119"/>
      <c r="AU240" s="119"/>
      <c r="AX240" s="119"/>
      <c r="BA240" s="119"/>
      <c r="BD240" s="119"/>
      <c r="BG240" s="119"/>
      <c r="BJ240" s="119"/>
      <c r="BM240" s="119"/>
      <c r="BP240" s="119"/>
      <c r="BS240" s="119"/>
      <c r="BV240" s="119"/>
      <c r="BY240" s="119"/>
      <c r="CB240" s="119"/>
      <c r="CE240" s="119"/>
      <c r="CH240" s="119"/>
      <c r="CK240" s="119"/>
      <c r="CN240" s="119"/>
      <c r="ED240" s="119"/>
      <c r="EE240" s="119"/>
      <c r="EF240" s="119"/>
      <c r="EG240" s="119"/>
      <c r="EH240" s="119"/>
      <c r="EI240" s="119"/>
      <c r="EJ240" s="119"/>
      <c r="EK240" s="119"/>
      <c r="EL240" s="119"/>
      <c r="EM240" s="119"/>
      <c r="EN240" s="119"/>
      <c r="EO240" s="119"/>
      <c r="EP240" s="119"/>
      <c r="EQ240" s="119"/>
      <c r="ER240" s="119"/>
      <c r="ES240" s="119"/>
      <c r="ET240" s="119"/>
      <c r="EU240" s="119"/>
      <c r="EV240" s="119"/>
      <c r="EW240" s="119"/>
      <c r="EX240" s="119"/>
      <c r="EY240" s="119"/>
      <c r="EZ240" s="119"/>
      <c r="FA240" s="119"/>
      <c r="FB240" s="119"/>
      <c r="FC240" s="119"/>
      <c r="FD240" s="119"/>
      <c r="FE240" s="119"/>
      <c r="FF240" s="119"/>
      <c r="FG240" s="119"/>
      <c r="FH240" s="119"/>
      <c r="FI240" s="119"/>
      <c r="FJ240" s="119"/>
      <c r="FK240" s="119"/>
      <c r="FL240" s="119"/>
      <c r="FM240" s="119"/>
      <c r="FN240" s="119"/>
      <c r="FO240" s="119"/>
      <c r="FP240" s="119"/>
      <c r="FQ240" s="119"/>
      <c r="FR240" s="119"/>
      <c r="FS240" s="119"/>
      <c r="FT240" s="119"/>
      <c r="FU240" s="119"/>
      <c r="FV240" s="119"/>
      <c r="FW240" s="119"/>
      <c r="FX240" s="119"/>
      <c r="FY240" s="119"/>
      <c r="FZ240" s="119"/>
      <c r="GA240" s="119"/>
      <c r="GB240" s="119"/>
      <c r="GC240" s="119"/>
      <c r="GD240" s="119"/>
      <c r="GE240" s="119"/>
      <c r="GF240" s="119"/>
      <c r="GG240" s="119"/>
      <c r="GH240" s="119"/>
      <c r="GI240" s="119"/>
      <c r="GJ240" s="119"/>
      <c r="GK240" s="119"/>
      <c r="GL240" s="119"/>
      <c r="GM240" s="119"/>
      <c r="GN240" s="119"/>
      <c r="GO240" s="119"/>
      <c r="GP240" s="119"/>
      <c r="GQ240" s="119"/>
      <c r="GR240" s="119"/>
      <c r="GS240" s="119"/>
      <c r="GT240" s="119"/>
      <c r="GU240" s="119"/>
      <c r="GV240" s="119"/>
      <c r="GW240" s="119"/>
      <c r="GX240" s="119"/>
      <c r="GY240" s="119"/>
      <c r="GZ240" s="119"/>
      <c r="HA240" s="119"/>
      <c r="HB240" s="119"/>
      <c r="HC240" s="119"/>
      <c r="HD240" s="119"/>
      <c r="HE240" s="119"/>
      <c r="HF240" s="119"/>
      <c r="HG240" s="119"/>
      <c r="HH240" s="119"/>
      <c r="HI240" s="119"/>
      <c r="HJ240" s="119"/>
      <c r="HK240" s="119"/>
      <c r="HL240" s="119"/>
      <c r="HM240" s="119"/>
      <c r="HN240" s="119"/>
      <c r="HO240" s="119"/>
      <c r="HP240" s="119"/>
      <c r="HQ240" s="119"/>
      <c r="HR240" s="119"/>
      <c r="HS240" s="119"/>
      <c r="HT240" s="119"/>
      <c r="HU240" s="119"/>
      <c r="HV240" s="119"/>
      <c r="HW240" s="119"/>
      <c r="HX240" s="119"/>
      <c r="HY240" s="119"/>
      <c r="HZ240" s="119"/>
      <c r="IA240" s="119"/>
      <c r="IB240" s="119"/>
      <c r="IC240" s="119"/>
      <c r="ID240" s="119"/>
      <c r="IE240" s="119"/>
      <c r="IF240" s="119"/>
      <c r="IG240" s="119"/>
      <c r="IH240" s="119"/>
      <c r="II240" s="119"/>
      <c r="IJ240" s="119"/>
      <c r="IK240" s="119"/>
      <c r="IL240" s="119"/>
    </row>
    <row r="241" spans="2:246" x14ac:dyDescent="0.2">
      <c r="T241" s="119"/>
      <c r="W241" s="119"/>
      <c r="Z241" s="119"/>
      <c r="AC241" s="119"/>
      <c r="AF241" s="119"/>
      <c r="AI241" s="119"/>
      <c r="AL241" s="119"/>
      <c r="AO241" s="119"/>
      <c r="AR241" s="119"/>
      <c r="AU241" s="119"/>
      <c r="AX241" s="119"/>
      <c r="BA241" s="119"/>
      <c r="BD241" s="119"/>
      <c r="BG241" s="119"/>
      <c r="BJ241" s="119"/>
      <c r="BM241" s="119"/>
      <c r="BP241" s="119"/>
      <c r="BS241" s="119"/>
      <c r="BV241" s="119"/>
      <c r="BY241" s="119"/>
      <c r="CB241" s="119"/>
      <c r="CE241" s="119"/>
      <c r="CH241" s="119"/>
      <c r="CK241" s="119"/>
      <c r="CN241" s="119"/>
      <c r="ED241" s="119"/>
      <c r="EE241" s="119"/>
      <c r="EF241" s="119"/>
      <c r="EG241" s="119"/>
      <c r="EH241" s="119"/>
      <c r="EI241" s="119"/>
      <c r="EJ241" s="119"/>
      <c r="EK241" s="119"/>
      <c r="EL241" s="119"/>
      <c r="EM241" s="119"/>
      <c r="EN241" s="119"/>
      <c r="EO241" s="119"/>
      <c r="EP241" s="119"/>
      <c r="EQ241" s="119"/>
      <c r="ER241" s="119"/>
      <c r="ES241" s="119"/>
      <c r="ET241" s="119"/>
      <c r="EU241" s="119"/>
      <c r="EV241" s="119"/>
      <c r="EW241" s="119"/>
      <c r="EX241" s="119"/>
      <c r="EY241" s="119"/>
      <c r="EZ241" s="119"/>
      <c r="FA241" s="119"/>
      <c r="FB241" s="119"/>
      <c r="FC241" s="119"/>
      <c r="FD241" s="119"/>
      <c r="FE241" s="119"/>
      <c r="FF241" s="119"/>
      <c r="FG241" s="119"/>
      <c r="FH241" s="119"/>
      <c r="FI241" s="119"/>
      <c r="FJ241" s="119"/>
      <c r="FK241" s="119"/>
      <c r="FL241" s="119"/>
      <c r="FM241" s="119"/>
      <c r="FN241" s="119"/>
      <c r="FO241" s="119"/>
      <c r="FP241" s="119"/>
      <c r="FQ241" s="119"/>
      <c r="FR241" s="119"/>
      <c r="FS241" s="119"/>
      <c r="FT241" s="119"/>
      <c r="FU241" s="119"/>
      <c r="FV241" s="119"/>
      <c r="FW241" s="119"/>
      <c r="FX241" s="119"/>
      <c r="FY241" s="119"/>
      <c r="FZ241" s="119"/>
      <c r="GA241" s="119"/>
      <c r="GB241" s="119"/>
      <c r="GC241" s="119"/>
      <c r="GD241" s="119"/>
      <c r="GE241" s="119"/>
      <c r="GF241" s="119"/>
      <c r="GG241" s="119"/>
      <c r="GH241" s="119"/>
      <c r="GI241" s="119"/>
      <c r="GJ241" s="119"/>
      <c r="GK241" s="119"/>
      <c r="GL241" s="119"/>
      <c r="GM241" s="119"/>
      <c r="GN241" s="119"/>
      <c r="GO241" s="119"/>
      <c r="GP241" s="119"/>
      <c r="GQ241" s="119"/>
      <c r="GR241" s="119"/>
      <c r="GS241" s="119"/>
      <c r="GT241" s="119"/>
      <c r="GU241" s="119"/>
      <c r="GV241" s="119"/>
      <c r="GW241" s="119"/>
      <c r="GX241" s="119"/>
      <c r="GY241" s="119"/>
      <c r="GZ241" s="119"/>
      <c r="HA241" s="119"/>
      <c r="HB241" s="119"/>
      <c r="HC241" s="119"/>
      <c r="HD241" s="119"/>
      <c r="HE241" s="119"/>
      <c r="HF241" s="119"/>
      <c r="HG241" s="119"/>
      <c r="HH241" s="119"/>
      <c r="HI241" s="119"/>
      <c r="HJ241" s="119"/>
      <c r="HK241" s="119"/>
      <c r="HL241" s="119"/>
      <c r="HM241" s="119"/>
      <c r="HN241" s="119"/>
      <c r="HO241" s="119"/>
      <c r="HP241" s="119"/>
      <c r="HQ241" s="119"/>
      <c r="HR241" s="119"/>
      <c r="HS241" s="119"/>
      <c r="HT241" s="119"/>
      <c r="HU241" s="119"/>
      <c r="HV241" s="119"/>
      <c r="HW241" s="119"/>
      <c r="HX241" s="119"/>
      <c r="HY241" s="119"/>
      <c r="HZ241" s="119"/>
      <c r="IA241" s="119"/>
      <c r="IB241" s="119"/>
      <c r="IC241" s="119"/>
      <c r="ID241" s="119"/>
      <c r="IE241" s="119"/>
      <c r="IF241" s="119"/>
      <c r="IG241" s="119"/>
      <c r="IH241" s="119"/>
      <c r="II241" s="119"/>
      <c r="IJ241" s="119"/>
      <c r="IK241" s="119"/>
      <c r="IL241" s="119"/>
    </row>
    <row r="249" spans="2:246" ht="13.5" customHeight="1" x14ac:dyDescent="0.25">
      <c r="B249" s="435"/>
      <c r="C249" s="435"/>
      <c r="D249" s="435"/>
      <c r="E249" s="435"/>
      <c r="F249" s="435"/>
      <c r="G249" s="435"/>
      <c r="H249" s="435"/>
      <c r="I249" s="435"/>
      <c r="J249" s="435"/>
      <c r="K249" s="435"/>
      <c r="L249" s="435"/>
      <c r="M249" s="435"/>
      <c r="N249" s="435"/>
      <c r="O249" s="435"/>
      <c r="P249" s="117"/>
      <c r="Q249" s="271"/>
      <c r="R249" s="271"/>
      <c r="S249" s="124"/>
      <c r="T249" s="124"/>
      <c r="U249" s="271"/>
      <c r="V249" s="124"/>
      <c r="W249" s="124"/>
      <c r="X249" s="271"/>
      <c r="Y249" s="124"/>
      <c r="Z249" s="124"/>
      <c r="AA249" s="271"/>
      <c r="AB249" s="124"/>
      <c r="AC249" s="124"/>
      <c r="AD249" s="271"/>
      <c r="AE249" s="124"/>
      <c r="AF249" s="124"/>
      <c r="AG249" s="271"/>
      <c r="AH249" s="124"/>
      <c r="AI249" s="124"/>
      <c r="AJ249" s="271"/>
      <c r="AK249" s="124"/>
      <c r="AL249" s="124"/>
      <c r="AM249" s="271"/>
      <c r="AN249" s="124"/>
      <c r="AO249" s="124"/>
      <c r="AP249" s="271"/>
      <c r="AQ249" s="124"/>
      <c r="AR249" s="124"/>
      <c r="AS249" s="271"/>
      <c r="AT249" s="124"/>
      <c r="AU249" s="124"/>
      <c r="AV249" s="271"/>
      <c r="AW249" s="124"/>
      <c r="AX249" s="124"/>
      <c r="AY249" s="271"/>
      <c r="AZ249" s="124"/>
      <c r="BA249" s="124"/>
      <c r="BB249" s="271"/>
      <c r="BC249" s="124"/>
      <c r="BD249" s="124"/>
      <c r="BE249" s="271"/>
      <c r="BF249" s="124"/>
      <c r="BG249" s="124"/>
      <c r="BH249" s="271"/>
      <c r="BI249" s="124"/>
      <c r="BJ249" s="124"/>
      <c r="BK249" s="271"/>
      <c r="BL249" s="124"/>
      <c r="BM249" s="124"/>
      <c r="BN249" s="271"/>
      <c r="BO249" s="124"/>
      <c r="BP249" s="124"/>
      <c r="BQ249" s="271"/>
      <c r="BR249" s="124"/>
      <c r="BS249" s="124"/>
      <c r="BT249" s="271"/>
      <c r="BU249" s="124"/>
      <c r="BV249" s="124"/>
      <c r="BW249" s="271"/>
      <c r="BX249" s="124"/>
      <c r="BY249" s="124"/>
      <c r="BZ249" s="271"/>
      <c r="CA249" s="124"/>
      <c r="CB249" s="124"/>
      <c r="CC249" s="271"/>
      <c r="CD249" s="124"/>
      <c r="CE249" s="124"/>
      <c r="CF249" s="271"/>
      <c r="CG249" s="124"/>
      <c r="CH249" s="124"/>
      <c r="CI249" s="271"/>
      <c r="CJ249" s="124"/>
      <c r="CK249" s="124"/>
      <c r="CL249" s="271"/>
      <c r="CM249" s="124"/>
      <c r="CN249" s="124"/>
      <c r="CO249" s="271"/>
      <c r="CP249" s="124"/>
      <c r="ED249" s="119"/>
      <c r="EE249" s="119"/>
      <c r="EF249" s="119"/>
      <c r="EG249" s="119"/>
    </row>
    <row r="250" spans="2:246" ht="13.5" customHeight="1" x14ac:dyDescent="0.2">
      <c r="B250" s="124"/>
      <c r="C250" s="124"/>
      <c r="D250" s="124"/>
      <c r="E250" s="124"/>
      <c r="F250" s="124"/>
      <c r="G250" s="124"/>
      <c r="H250" s="124"/>
      <c r="I250" s="124"/>
      <c r="J250" s="124"/>
      <c r="K250" s="124"/>
      <c r="L250" s="124"/>
      <c r="M250" s="124"/>
      <c r="N250" s="124"/>
      <c r="O250" s="122"/>
      <c r="P250" s="124"/>
      <c r="Q250" s="122"/>
      <c r="R250" s="124"/>
      <c r="S250" s="124"/>
      <c r="T250" s="124"/>
      <c r="U250" s="124"/>
      <c r="V250" s="124"/>
      <c r="W250" s="124"/>
      <c r="X250" s="124"/>
      <c r="Y250" s="124"/>
      <c r="Z250" s="124"/>
      <c r="AA250" s="124"/>
      <c r="AB250" s="124"/>
      <c r="AC250" s="124"/>
      <c r="AD250" s="124"/>
      <c r="AE250" s="124"/>
      <c r="AF250" s="124"/>
      <c r="AG250" s="124"/>
      <c r="AH250" s="124"/>
      <c r="AI250" s="124"/>
      <c r="AJ250" s="124"/>
      <c r="AK250" s="124"/>
      <c r="AL250" s="124"/>
      <c r="AM250" s="124"/>
      <c r="AN250" s="124"/>
      <c r="AO250" s="124"/>
      <c r="AP250" s="124"/>
      <c r="AQ250" s="124"/>
      <c r="AR250" s="124"/>
      <c r="AS250" s="124"/>
      <c r="AT250" s="124"/>
      <c r="AU250" s="124"/>
      <c r="AV250" s="124"/>
      <c r="AW250" s="124"/>
      <c r="AX250" s="124"/>
      <c r="AY250" s="124"/>
      <c r="AZ250" s="124"/>
      <c r="BA250" s="124"/>
      <c r="BB250" s="124"/>
      <c r="BC250" s="124"/>
      <c r="BD250" s="124"/>
      <c r="BE250" s="124"/>
      <c r="BF250" s="124"/>
      <c r="BG250" s="124"/>
      <c r="BH250" s="124"/>
      <c r="BI250" s="124"/>
      <c r="BJ250" s="124"/>
      <c r="BK250" s="124"/>
      <c r="BL250" s="124"/>
      <c r="BM250" s="124"/>
      <c r="BN250" s="124"/>
      <c r="BO250" s="124"/>
      <c r="BP250" s="124"/>
      <c r="BQ250" s="124"/>
      <c r="BR250" s="124"/>
      <c r="BS250" s="124"/>
      <c r="BT250" s="124"/>
      <c r="BU250" s="124"/>
      <c r="BV250" s="124"/>
      <c r="BW250" s="124"/>
      <c r="BX250" s="124"/>
      <c r="BY250" s="124"/>
      <c r="BZ250" s="124"/>
      <c r="CA250" s="124"/>
      <c r="CB250" s="124"/>
      <c r="CC250" s="124"/>
      <c r="CD250" s="124"/>
      <c r="CE250" s="124"/>
      <c r="CF250" s="124"/>
      <c r="CG250" s="124"/>
      <c r="CH250" s="124"/>
      <c r="CI250" s="124"/>
      <c r="CJ250" s="124"/>
      <c r="CK250" s="124"/>
      <c r="CL250" s="124"/>
      <c r="CM250" s="124"/>
      <c r="CN250" s="124"/>
      <c r="CO250" s="124"/>
      <c r="CP250" s="124"/>
    </row>
  </sheetData>
  <sortState xmlns:xlrd2="http://schemas.microsoft.com/office/spreadsheetml/2017/richdata2" ref="A21:IL57">
    <sortCondition descending="1" ref="M21:M57"/>
  </sortState>
  <mergeCells count="54">
    <mergeCell ref="AD2:AE5"/>
    <mergeCell ref="AG2:AH5"/>
    <mergeCell ref="BW2:BX5"/>
    <mergeCell ref="BE2:BF5"/>
    <mergeCell ref="BQ2:BR5"/>
    <mergeCell ref="AY2:AZ5"/>
    <mergeCell ref="CL2:CM5"/>
    <mergeCell ref="CO2:CP5"/>
    <mergeCell ref="BZ2:CA5"/>
    <mergeCell ref="B61:O61"/>
    <mergeCell ref="B81:O81"/>
    <mergeCell ref="B73:O73"/>
    <mergeCell ref="B77:O77"/>
    <mergeCell ref="B76:O76"/>
    <mergeCell ref="B74:O74"/>
    <mergeCell ref="B68:O68"/>
    <mergeCell ref="B67:O67"/>
    <mergeCell ref="B65:O65"/>
    <mergeCell ref="B63:O63"/>
    <mergeCell ref="B66:O66"/>
    <mergeCell ref="B64:O64"/>
    <mergeCell ref="B62:O62"/>
    <mergeCell ref="B249:O249"/>
    <mergeCell ref="O178:P178"/>
    <mergeCell ref="B75:O75"/>
    <mergeCell ref="R2:S5"/>
    <mergeCell ref="AM2:AN5"/>
    <mergeCell ref="P3:P4"/>
    <mergeCell ref="AA2:AB5"/>
    <mergeCell ref="B69:O69"/>
    <mergeCell ref="B70:O70"/>
    <mergeCell ref="B71:O71"/>
    <mergeCell ref="B72:O72"/>
    <mergeCell ref="O177:P177"/>
    <mergeCell ref="B78:O78"/>
    <mergeCell ref="P18:P19"/>
    <mergeCell ref="B79:O79"/>
    <mergeCell ref="B80:O80"/>
    <mergeCell ref="CS178:CY178"/>
    <mergeCell ref="U2:V5"/>
    <mergeCell ref="X2:Y5"/>
    <mergeCell ref="AJ2:AK5"/>
    <mergeCell ref="CC2:CD5"/>
    <mergeCell ref="AV2:AW5"/>
    <mergeCell ref="CS19:CY19"/>
    <mergeCell ref="CF2:CG5"/>
    <mergeCell ref="AP2:AQ5"/>
    <mergeCell ref="BN2:BO5"/>
    <mergeCell ref="BH2:BI5"/>
    <mergeCell ref="BB2:BC5"/>
    <mergeCell ref="AS2:AT5"/>
    <mergeCell ref="CI2:CJ5"/>
    <mergeCell ref="BT2:BU5"/>
    <mergeCell ref="BK2:BL5"/>
  </mergeCells>
  <phoneticPr fontId="9" type="noConversion"/>
  <conditionalFormatting sqref="K127:K130">
    <cfRule type="expression" dxfId="181" priority="174" stopIfTrue="1">
      <formula>E127-F127&gt;=5</formula>
    </cfRule>
  </conditionalFormatting>
  <conditionalFormatting sqref="J127:J130">
    <cfRule type="expression" dxfId="180" priority="175" stopIfTrue="1">
      <formula>E127-F127&gt;=5</formula>
    </cfRule>
  </conditionalFormatting>
  <conditionalFormatting sqref="K180:K213 I47 K24 K21 K46:K48 K55 K40:K43 K16 K6:K7 K37 K9:K13">
    <cfRule type="expression" dxfId="179" priority="176" stopIfTrue="1">
      <formula>C6-D6&lt;5</formula>
    </cfRule>
  </conditionalFormatting>
  <conditionalFormatting sqref="P127:P130">
    <cfRule type="expression" dxfId="178" priority="177" stopIfTrue="1">
      <formula>IF(#REF!="-",IF(E127="-",CU127,E127-F127&lt;5),IF(E127="-",#REF!-#REF!&lt;5,#REF!-#REF!+E127-F127&lt;5))</formula>
    </cfRule>
  </conditionalFormatting>
  <conditionalFormatting sqref="P180:P186 P203:P213 P188:P201 P24 P21 P46:P48 P55 P40:P43 P16 P6:P7 P37 P9:P13">
    <cfRule type="expression" dxfId="177" priority="178" stopIfTrue="1">
      <formula>IF(CT6="-",IF(E6="-",DA6,E6-F6&lt;5),IF(E6="-",CT6-CU6&lt;5,CT6-CU6+E6-F6&lt;5))</formula>
    </cfRule>
  </conditionalFormatting>
  <conditionalFormatting sqref="O21:O24 O40:O49 O16 O6:O7 O55:O57 O37 O9:O13">
    <cfRule type="expression" dxfId="176" priority="180" stopIfTrue="1">
      <formula>IF(CT6="-",IF(E6="-",DA6,E6-F6&lt;5),IF(E6="-",CT6-CU6&lt;5,CT6-CU6+E6-F6&lt;5))</formula>
    </cfRule>
  </conditionalFormatting>
  <conditionalFormatting sqref="K56">
    <cfRule type="expression" dxfId="175" priority="166" stopIfTrue="1">
      <formula>E56-F56&lt;5</formula>
    </cfRule>
  </conditionalFormatting>
  <conditionalFormatting sqref="P56">
    <cfRule type="expression" dxfId="174" priority="167" stopIfTrue="1">
      <formula>IF(CT56="-",IF(E56="-",DA56,E56-F56&lt;5),IF(E56="-",CT56-CU56&lt;5,CT56-CU56+E56-F56&lt;5))</formula>
    </cfRule>
  </conditionalFormatting>
  <conditionalFormatting sqref="K23">
    <cfRule type="expression" dxfId="173" priority="148" stopIfTrue="1">
      <formula>E23-F23&lt;5</formula>
    </cfRule>
  </conditionalFormatting>
  <conditionalFormatting sqref="P23">
    <cfRule type="expression" dxfId="172" priority="149" stopIfTrue="1">
      <formula>IF(CT23="-",IF(E23="-",DA23,E23-F23&lt;5),IF(E23="-",CT23-CU23&lt;5,CT23-CU23+E23-F23&lt;5))</formula>
    </cfRule>
  </conditionalFormatting>
  <conditionalFormatting sqref="CY23 CY9:CY10">
    <cfRule type="expression" dxfId="171" priority="150" stopIfTrue="1">
      <formula>AND(CT9-CU9&lt;5,CV9&lt;200)</formula>
    </cfRule>
  </conditionalFormatting>
  <conditionalFormatting sqref="K22">
    <cfRule type="expression" dxfId="170" priority="136" stopIfTrue="1">
      <formula>E22-F22&lt;5</formula>
    </cfRule>
  </conditionalFormatting>
  <conditionalFormatting sqref="P22">
    <cfRule type="expression" dxfId="169" priority="137" stopIfTrue="1">
      <formula>IF(CT22="-",IF(E22="-",DA22,E22-F22&lt;5),IF(E22="-",CT22-CU22&lt;5,CT22-CU22+E22-F22&lt;5))</formula>
    </cfRule>
  </conditionalFormatting>
  <conditionalFormatting sqref="K44">
    <cfRule type="expression" dxfId="168" priority="128" stopIfTrue="1">
      <formula>E44-F44&lt;5</formula>
    </cfRule>
  </conditionalFormatting>
  <conditionalFormatting sqref="P44">
    <cfRule type="expression" dxfId="167" priority="129" stopIfTrue="1">
      <formula>IF(CT44="-",IF(E44="-",DA44,E44-F44&lt;5),IF(E44="-",CT44-CU44&lt;5,CT44-CU44+E44-F44&lt;5))</formula>
    </cfRule>
  </conditionalFormatting>
  <conditionalFormatting sqref="K57">
    <cfRule type="expression" dxfId="166" priority="116" stopIfTrue="1">
      <formula>E57-F57&lt;5</formula>
    </cfRule>
  </conditionalFormatting>
  <conditionalFormatting sqref="P57">
    <cfRule type="expression" dxfId="165" priority="117" stopIfTrue="1">
      <formula>IF(CT57="-",IF(E57="-",DA57,E57-F57&lt;5),IF(E57="-",CT57-CU57&lt;5,CT57-CU57+E57-F57&lt;5))</formula>
    </cfRule>
  </conditionalFormatting>
  <conditionalFormatting sqref="CY57">
    <cfRule type="expression" dxfId="164" priority="118" stopIfTrue="1">
      <formula>AND(CT57-CU57&lt;5,CV57&lt;200)</formula>
    </cfRule>
  </conditionalFormatting>
  <conditionalFormatting sqref="K45">
    <cfRule type="expression" dxfId="163" priority="112" stopIfTrue="1">
      <formula>E45-F45&lt;5</formula>
    </cfRule>
  </conditionalFormatting>
  <conditionalFormatting sqref="P45">
    <cfRule type="expression" dxfId="162" priority="113" stopIfTrue="1">
      <formula>IF(CT45="-",IF(E45="-",DA45,E45-F45&lt;5),IF(E45="-",CT45-CU45&lt;5,CT45-CU45+E45-F45&lt;5))</formula>
    </cfRule>
  </conditionalFormatting>
  <conditionalFormatting sqref="K49">
    <cfRule type="expression" dxfId="161" priority="104" stopIfTrue="1">
      <formula>E49-F49&lt;5</formula>
    </cfRule>
  </conditionalFormatting>
  <conditionalFormatting sqref="P49">
    <cfRule type="expression" dxfId="160" priority="105" stopIfTrue="1">
      <formula>IF(CT49="-",IF(E49="-",DA49,E49-F49&lt;5),IF(E49="-",CT49-CU49&lt;5,CT49-CU49+E49-F49&lt;5))</formula>
    </cfRule>
  </conditionalFormatting>
  <conditionalFormatting sqref="J21:J27 J55:J57 J29:J49 J6:J16">
    <cfRule type="expression" dxfId="159" priority="84" stopIfTrue="1">
      <formula>AND(E6-F6&lt;5,G6&lt;200)</formula>
    </cfRule>
  </conditionalFormatting>
  <conditionalFormatting sqref="K14">
    <cfRule type="expression" dxfId="158" priority="76" stopIfTrue="1">
      <formula>E14-F14&lt;5</formula>
    </cfRule>
  </conditionalFormatting>
  <conditionalFormatting sqref="P14">
    <cfRule type="expression" dxfId="157" priority="77" stopIfTrue="1">
      <formula>IF(CT14="-",IF(E14="-",DA14,E14-F14&lt;5),IF(E14="-",CT14-CU14&lt;5,CT14-CU14+E14-F14&lt;5))</formula>
    </cfRule>
  </conditionalFormatting>
  <conditionalFormatting sqref="O14">
    <cfRule type="expression" dxfId="156" priority="78" stopIfTrue="1">
      <formula>IF(CT14="-",IF(E14="-",DA14,E14-F14&lt;5),IF(E14="-",CT14-CU14&lt;5,CT14-CU14+E14-F14&lt;5))</formula>
    </cfRule>
  </conditionalFormatting>
  <conditionalFormatting sqref="K29">
    <cfRule type="expression" dxfId="155" priority="72" stopIfTrue="1">
      <formula>E29-F29&lt;5</formula>
    </cfRule>
  </conditionalFormatting>
  <conditionalFormatting sqref="P29">
    <cfRule type="expression" dxfId="154" priority="73" stopIfTrue="1">
      <formula>IF(CT29="-",IF(E29="-",DA29,E29-F29&lt;5),IF(E29="-",CT29-CU29&lt;5,CT29-CU29+E29-F29&lt;5))</formula>
    </cfRule>
  </conditionalFormatting>
  <conditionalFormatting sqref="O29">
    <cfRule type="expression" dxfId="153" priority="74" stopIfTrue="1">
      <formula>IF(CT29="-",IF(E29="-",DA29,E29-F29&lt;5),IF(E29="-",CT29-CU29&lt;5,CT29-CU29+E29-F29&lt;5))</formula>
    </cfRule>
  </conditionalFormatting>
  <conditionalFormatting sqref="K27">
    <cfRule type="expression" dxfId="152" priority="68" stopIfTrue="1">
      <formula>E27-F27&lt;5</formula>
    </cfRule>
  </conditionalFormatting>
  <conditionalFormatting sqref="P27">
    <cfRule type="expression" dxfId="151" priority="69" stopIfTrue="1">
      <formula>IF(CT27="-",IF(E27="-",DA27,E27-F27&lt;5),IF(E27="-",CT27-CU27&lt;5,CT27-CU27+E27-F27&lt;5))</formula>
    </cfRule>
  </conditionalFormatting>
  <conditionalFormatting sqref="O27">
    <cfRule type="expression" dxfId="150" priority="70" stopIfTrue="1">
      <formula>IF(CT27="-",IF(E27="-",DA27,E27-F27&lt;5),IF(E27="-",CT27-CU27&lt;5,CT27-CU27+E27-F27&lt;5))</formula>
    </cfRule>
  </conditionalFormatting>
  <conditionalFormatting sqref="K26">
    <cfRule type="expression" dxfId="149" priority="64" stopIfTrue="1">
      <formula>E26-F26&lt;5</formula>
    </cfRule>
  </conditionalFormatting>
  <conditionalFormatting sqref="P26">
    <cfRule type="expression" dxfId="148" priority="65" stopIfTrue="1">
      <formula>IF(CT26="-",IF(E26="-",DA26,E26-F26&lt;5),IF(E26="-",CT26-CU26&lt;5,CT26-CU26+E26-F26&lt;5))</formula>
    </cfRule>
  </conditionalFormatting>
  <conditionalFormatting sqref="O26">
    <cfRule type="expression" dxfId="147" priority="66" stopIfTrue="1">
      <formula>IF(CT26="-",IF(E26="-",DA26,E26-F26&lt;5),IF(E26="-",CT26-CU26&lt;5,CT26-CU26+E26-F26&lt;5))</formula>
    </cfRule>
  </conditionalFormatting>
  <conditionalFormatting sqref="K25">
    <cfRule type="expression" dxfId="146" priority="60" stopIfTrue="1">
      <formula>E25-F25&lt;5</formula>
    </cfRule>
  </conditionalFormatting>
  <conditionalFormatting sqref="P25">
    <cfRule type="expression" dxfId="145" priority="61" stopIfTrue="1">
      <formula>IF(CT25="-",IF(E25="-",DA25,E25-F25&lt;5),IF(E25="-",CT25-CU25&lt;5,CT25-CU25+E25-F25&lt;5))</formula>
    </cfRule>
  </conditionalFormatting>
  <conditionalFormatting sqref="O25">
    <cfRule type="expression" dxfId="144" priority="62" stopIfTrue="1">
      <formula>IF(CT25="-",IF(E25="-",DA25,E25-F25&lt;5),IF(E25="-",CT25-CU25&lt;5,CT25-CU25+E25-F25&lt;5))</formula>
    </cfRule>
  </conditionalFormatting>
  <conditionalFormatting sqref="K31">
    <cfRule type="expression" dxfId="143" priority="56" stopIfTrue="1">
      <formula>E31-F31&lt;5</formula>
    </cfRule>
  </conditionalFormatting>
  <conditionalFormatting sqref="P31">
    <cfRule type="expression" dxfId="142" priority="57" stopIfTrue="1">
      <formula>IF(CT31="-",IF(E31="-",DA31,E31-F31&lt;5),IF(E31="-",CT31-CU31&lt;5,CT31-CU31+E31-F31&lt;5))</formula>
    </cfRule>
  </conditionalFormatting>
  <conditionalFormatting sqref="O31">
    <cfRule type="expression" dxfId="141" priority="58" stopIfTrue="1">
      <formula>IF(CT31="-",IF(E31="-",DA31,E31-F31&lt;5),IF(E31="-",CT31-CU31&lt;5,CT31-CU31+E31-F31&lt;5))</formula>
    </cfRule>
  </conditionalFormatting>
  <conditionalFormatting sqref="K15">
    <cfRule type="expression" dxfId="140" priority="52" stopIfTrue="1">
      <formula>E15-F15&lt;5</formula>
    </cfRule>
  </conditionalFormatting>
  <conditionalFormatting sqref="P15">
    <cfRule type="expression" dxfId="139" priority="53" stopIfTrue="1">
      <formula>IF(CT15="-",IF(E15="-",DA15,E15-F15&lt;5),IF(E15="-",CT15-CU15&lt;5,CT15-CU15+E15-F15&lt;5))</formula>
    </cfRule>
  </conditionalFormatting>
  <conditionalFormatting sqref="O15">
    <cfRule type="expression" dxfId="138" priority="54" stopIfTrue="1">
      <formula>IF(CT15="-",IF(E15="-",DA15,E15-F15&lt;5),IF(E15="-",CT15-CU15&lt;5,CT15-CU15+E15-F15&lt;5))</formula>
    </cfRule>
  </conditionalFormatting>
  <conditionalFormatting sqref="K30">
    <cfRule type="expression" dxfId="137" priority="48" stopIfTrue="1">
      <formula>E30-F30&lt;5</formula>
    </cfRule>
  </conditionalFormatting>
  <conditionalFormatting sqref="P30">
    <cfRule type="expression" dxfId="136" priority="49" stopIfTrue="1">
      <formula>IF(CT30="-",IF(E30="-",DA30,E30-F30&lt;5),IF(E30="-",CT30-CU30&lt;5,CT30-CU30+E30-F30&lt;5))</formula>
    </cfRule>
  </conditionalFormatting>
  <conditionalFormatting sqref="O30">
    <cfRule type="expression" dxfId="135" priority="50" stopIfTrue="1">
      <formula>IF(CT30="-",IF(E30="-",DA30,E30-F30&lt;5),IF(E30="-",CT30-CU30&lt;5,CT30-CU30+E30-F30&lt;5))</formula>
    </cfRule>
  </conditionalFormatting>
  <conditionalFormatting sqref="K8">
    <cfRule type="expression" dxfId="134" priority="44" stopIfTrue="1">
      <formula>E8-F8&lt;5</formula>
    </cfRule>
  </conditionalFormatting>
  <conditionalFormatting sqref="P8">
    <cfRule type="expression" dxfId="133" priority="45" stopIfTrue="1">
      <formula>IF(CT8="-",IF(E8="-",DA8,E8-F8&lt;5),IF(E8="-",CT8-CU8&lt;5,CT8-CU8+E8-F8&lt;5))</formula>
    </cfRule>
  </conditionalFormatting>
  <conditionalFormatting sqref="O8">
    <cfRule type="expression" dxfId="132" priority="46" stopIfTrue="1">
      <formula>IF(CT8="-",IF(E8="-",DA8,E8-F8&lt;5),IF(E8="-",CT8-CU8&lt;5,CT8-CU8+E8-F8&lt;5))</formula>
    </cfRule>
  </conditionalFormatting>
  <conditionalFormatting sqref="K33">
    <cfRule type="expression" dxfId="131" priority="40" stopIfTrue="1">
      <formula>E33-F33&lt;5</formula>
    </cfRule>
  </conditionalFormatting>
  <conditionalFormatting sqref="P33">
    <cfRule type="expression" dxfId="130" priority="41" stopIfTrue="1">
      <formula>IF(CT33="-",IF(E33="-",DA33,E33-F33&lt;5),IF(E33="-",CT33-CU33&lt;5,CT33-CU33+E33-F33&lt;5))</formula>
    </cfRule>
  </conditionalFormatting>
  <conditionalFormatting sqref="O33">
    <cfRule type="expression" dxfId="129" priority="42" stopIfTrue="1">
      <formula>IF(CT33="-",IF(E33="-",DA33,E33-F33&lt;5),IF(E33="-",CT33-CU33&lt;5,CT33-CU33+E33-F33&lt;5))</formula>
    </cfRule>
  </conditionalFormatting>
  <conditionalFormatting sqref="K32">
    <cfRule type="expression" dxfId="128" priority="36" stopIfTrue="1">
      <formula>E32-F32&lt;5</formula>
    </cfRule>
  </conditionalFormatting>
  <conditionalFormatting sqref="P32">
    <cfRule type="expression" dxfId="127" priority="37" stopIfTrue="1">
      <formula>IF(CT32="-",IF(E32="-",DA32,E32-F32&lt;5),IF(E32="-",CT32-CU32&lt;5,CT32-CU32+E32-F32&lt;5))</formula>
    </cfRule>
  </conditionalFormatting>
  <conditionalFormatting sqref="O32">
    <cfRule type="expression" dxfId="126" priority="38" stopIfTrue="1">
      <formula>IF(CT32="-",IF(E32="-",DA32,E32-F32&lt;5),IF(E32="-",CT32-CU32&lt;5,CT32-CU32+E32-F32&lt;5))</formula>
    </cfRule>
  </conditionalFormatting>
  <conditionalFormatting sqref="K36">
    <cfRule type="expression" dxfId="125" priority="32" stopIfTrue="1">
      <formula>E36-F36&lt;5</formula>
    </cfRule>
  </conditionalFormatting>
  <conditionalFormatting sqref="P36">
    <cfRule type="expression" dxfId="124" priority="33" stopIfTrue="1">
      <formula>IF(CT36="-",IF(E36="-",DA36,E36-F36&lt;5),IF(E36="-",CT36-CU36&lt;5,CT36-CU36+E36-F36&lt;5))</formula>
    </cfRule>
  </conditionalFormatting>
  <conditionalFormatting sqref="O36">
    <cfRule type="expression" dxfId="123" priority="34" stopIfTrue="1">
      <formula>IF(CT36="-",IF(E36="-",DA36,E36-F36&lt;5),IF(E36="-",CT36-CU36&lt;5,CT36-CU36+E36-F36&lt;5))</formula>
    </cfRule>
  </conditionalFormatting>
  <conditionalFormatting sqref="K38:K39">
    <cfRule type="expression" dxfId="122" priority="28" stopIfTrue="1">
      <formula>E38-F38&lt;5</formula>
    </cfRule>
  </conditionalFormatting>
  <conditionalFormatting sqref="P38:P39">
    <cfRule type="expression" dxfId="121" priority="29" stopIfTrue="1">
      <formula>IF(CT38="-",IF(E38="-",DA38,E38-F38&lt;5),IF(E38="-",CT38-CU38&lt;5,CT38-CU38+E38-F38&lt;5))</formula>
    </cfRule>
  </conditionalFormatting>
  <conditionalFormatting sqref="O38:O39">
    <cfRule type="expression" dxfId="120" priority="30" stopIfTrue="1">
      <formula>IF(CT38="-",IF(E38="-",DA38,E38-F38&lt;5),IF(E38="-",CT38-CU38&lt;5,CT38-CU38+E38-F38&lt;5))</formula>
    </cfRule>
  </conditionalFormatting>
  <conditionalFormatting sqref="K34:K35">
    <cfRule type="expression" dxfId="119" priority="24" stopIfTrue="1">
      <formula>E34-F34&lt;5</formula>
    </cfRule>
  </conditionalFormatting>
  <conditionalFormatting sqref="P34:P35">
    <cfRule type="expression" dxfId="118" priority="25" stopIfTrue="1">
      <formula>IF(CT34="-",IF(E34="-",DA34,E34-F34&lt;5),IF(E34="-",CT34-CU34&lt;5,CT34-CU34+E34-F34&lt;5))</formula>
    </cfRule>
  </conditionalFormatting>
  <conditionalFormatting sqref="O34:O35">
    <cfRule type="expression" dxfId="117" priority="26" stopIfTrue="1">
      <formula>IF(CT34="-",IF(E34="-",DA34,E34-F34&lt;5),IF(E34="-",CT34-CU34&lt;5,CT34-CU34+E34-F34&lt;5))</formula>
    </cfRule>
  </conditionalFormatting>
  <conditionalFormatting sqref="J28">
    <cfRule type="expression" dxfId="116" priority="8" stopIfTrue="1">
      <formula>AND(E28-F28&lt;5,G28&lt;200)</formula>
    </cfRule>
  </conditionalFormatting>
  <conditionalFormatting sqref="K28">
    <cfRule type="expression" dxfId="115" priority="5" stopIfTrue="1">
      <formula>E28-F28&lt;5</formula>
    </cfRule>
  </conditionalFormatting>
  <conditionalFormatting sqref="P28">
    <cfRule type="expression" dxfId="114" priority="6" stopIfTrue="1">
      <formula>IF(CT28="-",IF(E28="-",DA28,E28-F28&lt;5),IF(E28="-",CT28-CU28&lt;5,CT28-CU28+E28-F28&lt;5))</formula>
    </cfRule>
  </conditionalFormatting>
  <conditionalFormatting sqref="O28">
    <cfRule type="expression" dxfId="113" priority="7" stopIfTrue="1">
      <formula>IF(CT28="-",IF(E28="-",DA28,E28-F28&lt;5),IF(E28="-",CT28-CU28&lt;5,CT28-CU28+E28-F28&lt;5))</formula>
    </cfRule>
  </conditionalFormatting>
  <conditionalFormatting sqref="O50:O54">
    <cfRule type="expression" dxfId="112" priority="4" stopIfTrue="1">
      <formula>IF(CT50="-",IF(E50="-",DA50,E50-F50&lt;5),IF(E50="-",CT50-CU50&lt;5,CT50-CU50+E50-F50&lt;5))</formula>
    </cfRule>
  </conditionalFormatting>
  <conditionalFormatting sqref="K50:K54">
    <cfRule type="expression" dxfId="111" priority="2" stopIfTrue="1">
      <formula>E50-F50&lt;5</formula>
    </cfRule>
  </conditionalFormatting>
  <conditionalFormatting sqref="P50:P54">
    <cfRule type="expression" dxfId="110" priority="3" stopIfTrue="1">
      <formula>IF(CT50="-",IF(E50="-",DA50,E50-F50&lt;5),IF(E50="-",CT50-CU50&lt;5,CT50-CU50+E50-F50&lt;5))</formula>
    </cfRule>
  </conditionalFormatting>
  <conditionalFormatting sqref="J50:J54">
    <cfRule type="expression" dxfId="109" priority="1" stopIfTrue="1">
      <formula>AND(E50-F50&lt;5,G50&lt;200)</formula>
    </cfRule>
  </conditionalFormatting>
  <pageMargins left="0.75" right="0.75" top="1" bottom="1" header="0.5" footer="0.5"/>
  <pageSetup paperSize="9" orientation="portrait" horizontalDpi="4294967293" verticalDpi="1200" r:id="rId1"/>
  <headerFooter alignWithMargins="0"/>
  <ignoredErrors>
    <ignoredError sqref="CQ82:DA187 BU2:BV2 BT3:BT4 BR2:BS2 BQ3:BQ4 BO2:BP2 BN3:BN4 BL2:BM2 K63:O64 B68:O76 B66:O66 N2:P2 Q2:W2 BK3:BK4 K61:O61 B62:J62 Q3:BJ4 BL3:BM4 BO3:BP4 BR3:BS4 N1:Q1 BU3:BV4 BU5:BV5 BR5:BS5 BO5:BP5 BL5:BM5 A1:M5 N3:O5 Q5:BJ5 BK5 BN5 BQ5 BT5 P71:BV76 BW61:BX76 A61:A76 B61:J61 B63:J64 CQ17:DA20 P3:P5 BX58 BW3:BX5 B17:Q17 A17:A20 K62:O62 B67:O67 CQ61:DA81 B65:O65 Y2:Z2 AB2:AC2 AE2:AF2 AH2:AI2 AK2:AL2 AN2:AO2 AQ2:AR2 AT2:AU2 AW2:AX2 AZ2:BA2 BC2:BD2 BF2:BG2 BI2:BJ2 BX2 AL17:AL19 AO17:BX19 AT58:AU58 BU58:BV58 BR58:BS58 BO58:BP58 BL58:BM58 BI58:BJ58 BG58 BC58:BD58 AZ58:BA58 AW58:AX58 P61:AR70 AT61:BV70 N58:Q58 A197:BX65548 A77:BX81 A82:BX187 A188:BX196 CQ1:IL5 B20:Q20 B18:Q18 B19:Q19 AB17:AI19 A58:L58 Y1:BX1 DB17:IL20 DB61:IL65548 CQ58:IL58 CQ188:DA65548" evalError="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V83"/>
  <sheetViews>
    <sheetView showGridLines="0" showRowColHeaders="0" tabSelected="1" zoomScaleNormal="100" workbookViewId="0">
      <pane xSplit="24" ySplit="4" topLeftCell="Y5" activePane="bottomRight" state="frozen"/>
      <selection activeCell="E7" sqref="E7:G10"/>
      <selection pane="topRight" activeCell="E7" sqref="E7:G10"/>
      <selection pane="bottomLeft" activeCell="E7" sqref="E7:G10"/>
      <selection pane="bottomRight" sqref="A1:XFD1048576"/>
    </sheetView>
  </sheetViews>
  <sheetFormatPr defaultColWidth="9.140625" defaultRowHeight="12.6" customHeight="1" x14ac:dyDescent="0.2"/>
  <cols>
    <col min="1" max="1" width="1.85546875" style="126" customWidth="1"/>
    <col min="2" max="2" width="23.5703125" style="126" customWidth="1"/>
    <col min="3" max="3" width="5.28515625" style="126" customWidth="1"/>
    <col min="4" max="5" width="4.28515625" style="126" customWidth="1"/>
    <col min="6" max="6" width="4.85546875" style="126" bestFit="1" customWidth="1"/>
    <col min="7" max="9" width="4.28515625" style="126" customWidth="1"/>
    <col min="10" max="10" width="5.28515625" style="126" customWidth="1"/>
    <col min="11" max="11" width="4.28515625" style="126" customWidth="1"/>
    <col min="12" max="12" width="5.42578125" style="126" bestFit="1" customWidth="1"/>
    <col min="13" max="13" width="1.42578125" style="126" customWidth="1"/>
    <col min="14" max="17" width="3.5703125" style="126" customWidth="1"/>
    <col min="18" max="18" width="1.42578125" style="126" customWidth="1"/>
    <col min="19" max="19" width="7" style="126" customWidth="1"/>
    <col min="20" max="20" width="1.42578125" style="126" hidden="1" customWidth="1"/>
    <col min="21" max="22" width="5.28515625" style="126" hidden="1" customWidth="1"/>
    <col min="23" max="23" width="5.7109375" style="126" hidden="1" customWidth="1"/>
    <col min="24" max="24" width="1" style="126" customWidth="1"/>
    <col min="25" max="25" width="3.85546875" style="126" customWidth="1"/>
    <col min="26" max="28" width="4" style="126" customWidth="1"/>
    <col min="29" max="29" width="1" style="126" customWidth="1"/>
    <col min="30" max="30" width="3.85546875" style="126" customWidth="1"/>
    <col min="31" max="33" width="4" style="126" customWidth="1"/>
    <col min="34" max="34" width="1" style="126" customWidth="1"/>
    <col min="35" max="35" width="3.85546875" style="126" customWidth="1"/>
    <col min="36" max="38" width="4" style="126" customWidth="1"/>
    <col min="39" max="39" width="1" style="126" customWidth="1"/>
    <col min="40" max="40" width="3.85546875" style="126" customWidth="1"/>
    <col min="41" max="43" width="4" style="126" customWidth="1"/>
    <col min="44" max="44" width="1" style="126" customWidth="1"/>
    <col min="45" max="45" width="3.85546875" style="126" customWidth="1"/>
    <col min="46" max="48" width="4" style="126" customWidth="1"/>
    <col min="49" max="49" width="1" style="126" customWidth="1"/>
    <col min="50" max="50" width="3.85546875" style="126" customWidth="1"/>
    <col min="51" max="53" width="4" style="126" customWidth="1"/>
    <col min="54" max="54" width="1" style="126" customWidth="1"/>
    <col min="55" max="55" width="3.85546875" style="126" customWidth="1"/>
    <col min="56" max="58" width="4" style="126" customWidth="1"/>
    <col min="59" max="59" width="1" style="126" customWidth="1"/>
    <col min="60" max="60" width="3.85546875" style="126" customWidth="1"/>
    <col min="61" max="63" width="4" style="126" customWidth="1"/>
    <col min="64" max="64" width="1" style="126" customWidth="1"/>
    <col min="65" max="65" width="3.85546875" style="126" customWidth="1"/>
    <col min="66" max="68" width="4" style="126" customWidth="1"/>
    <col min="69" max="69" width="1" style="126" customWidth="1"/>
    <col min="70" max="70" width="3.85546875" style="126" customWidth="1"/>
    <col min="71" max="73" width="4" style="126" customWidth="1"/>
    <col min="74" max="74" width="1" style="126" customWidth="1"/>
    <col min="75" max="75" width="3.85546875" style="126" customWidth="1"/>
    <col min="76" max="78" width="4" style="126" customWidth="1"/>
    <col min="79" max="79" width="1" style="126" customWidth="1"/>
    <col min="80" max="80" width="3.85546875" style="126" customWidth="1"/>
    <col min="81" max="83" width="4" style="126" customWidth="1"/>
    <col min="84" max="84" width="1" style="126" customWidth="1"/>
    <col min="85" max="85" width="3.85546875" style="126" customWidth="1"/>
    <col min="86" max="88" width="4" style="126" customWidth="1"/>
    <col min="89" max="89" width="1" style="126" customWidth="1"/>
    <col min="90" max="90" width="3.85546875" style="126" customWidth="1"/>
    <col min="91" max="93" width="4" style="126" customWidth="1"/>
    <col min="94" max="94" width="1" style="126" customWidth="1"/>
    <col min="95" max="95" width="3.85546875" style="126" customWidth="1"/>
    <col min="96" max="98" width="4" style="126" customWidth="1"/>
    <col min="99" max="99" width="1" style="126" customWidth="1"/>
    <col min="100" max="100" width="3.85546875" style="126" customWidth="1"/>
    <col min="101" max="103" width="4" style="126" customWidth="1"/>
    <col min="104" max="104" width="1" style="126" customWidth="1"/>
    <col min="105" max="105" width="3.85546875" style="126" customWidth="1"/>
    <col min="106" max="108" width="4" style="126" customWidth="1"/>
    <col min="109" max="109" width="1" style="126" customWidth="1"/>
    <col min="110" max="110" width="3.85546875" style="126" customWidth="1"/>
    <col min="111" max="113" width="4" style="126" customWidth="1"/>
    <col min="114" max="114" width="1" style="126" customWidth="1"/>
    <col min="115" max="115" width="3.85546875" style="126" customWidth="1"/>
    <col min="116" max="118" width="4" style="126" customWidth="1"/>
    <col min="119" max="119" width="1" style="126" customWidth="1"/>
    <col min="120" max="120" width="3.85546875" style="126" customWidth="1"/>
    <col min="121" max="121" width="4" style="126" customWidth="1"/>
    <col min="122" max="122" width="4.85546875" style="126" bestFit="1" customWidth="1"/>
    <col min="123" max="123" width="4" style="126" customWidth="1"/>
    <col min="124" max="124" width="1" style="126" customWidth="1"/>
    <col min="125" max="125" width="3.85546875" style="126" customWidth="1"/>
    <col min="126" max="128" width="4" style="126" customWidth="1"/>
    <col min="129" max="129" width="1" style="126" customWidth="1"/>
    <col min="130" max="130" width="3.85546875" style="126" customWidth="1"/>
    <col min="131" max="133" width="4" style="126" customWidth="1"/>
    <col min="134" max="134" width="1" style="126" customWidth="1"/>
    <col min="135" max="135" width="3.85546875" style="126" customWidth="1"/>
    <col min="136" max="138" width="4" style="126" customWidth="1"/>
    <col min="139" max="139" width="1" style="126" customWidth="1"/>
    <col min="140" max="140" width="3.85546875" style="126" customWidth="1"/>
    <col min="141" max="143" width="4" style="126" customWidth="1"/>
    <col min="144" max="144" width="1" style="126" customWidth="1"/>
    <col min="145" max="145" width="3.85546875" style="126" customWidth="1"/>
    <col min="146" max="148" width="4" style="126" customWidth="1"/>
    <col min="149" max="149" width="1" style="126" customWidth="1"/>
    <col min="150" max="150" width="3.85546875" style="126" customWidth="1"/>
    <col min="151" max="153" width="4" style="126" customWidth="1"/>
    <col min="154" max="154" width="1.42578125" style="126" customWidth="1"/>
    <col min="155" max="158" width="4.28515625" style="126" hidden="1" customWidth="1"/>
    <col min="159" max="159" width="5.28515625" style="126" hidden="1" customWidth="1"/>
    <col min="160" max="160" width="4.28515625" style="126" hidden="1" customWidth="1"/>
    <col min="161" max="161" width="5.28515625" style="126" hidden="1" customWidth="1"/>
    <col min="162" max="164" width="4.28515625" style="126" hidden="1" customWidth="1"/>
    <col min="165" max="165" width="5.28515625" style="126" hidden="1" customWidth="1"/>
    <col min="166" max="166" width="1" style="126" hidden="1" customWidth="1"/>
    <col min="167" max="167" width="6.42578125" style="126" hidden="1" customWidth="1"/>
    <col min="168" max="210" width="9.140625" style="126"/>
    <col min="211" max="211" width="9.140625" style="126" customWidth="1"/>
    <col min="212" max="16384" width="9.140625" style="126"/>
  </cols>
  <sheetData>
    <row r="1" spans="1:178" ht="13.5" customHeight="1" x14ac:dyDescent="0.2">
      <c r="A1" s="278"/>
      <c r="S1" s="224"/>
      <c r="V1" s="224"/>
    </row>
    <row r="2" spans="1:178" ht="13.5" customHeight="1" x14ac:dyDescent="0.2">
      <c r="A2" s="279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79" t="s">
        <v>13</v>
      </c>
      <c r="T2" s="118"/>
      <c r="U2" s="295" t="s">
        <v>153</v>
      </c>
      <c r="V2" s="296"/>
      <c r="W2" s="438" t="s">
        <v>154</v>
      </c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</row>
    <row r="3" spans="1:178" s="118" customFormat="1" ht="13.5" customHeight="1" x14ac:dyDescent="0.2">
      <c r="B3" s="122"/>
      <c r="C3" s="122"/>
      <c r="D3" s="122"/>
      <c r="E3" s="122"/>
      <c r="F3" s="123"/>
      <c r="G3" s="123"/>
      <c r="H3" s="123"/>
      <c r="I3" s="123"/>
      <c r="J3" s="187" t="s">
        <v>53</v>
      </c>
      <c r="K3" s="187" t="s">
        <v>54</v>
      </c>
      <c r="L3" s="187" t="s">
        <v>55</v>
      </c>
      <c r="M3" s="123"/>
      <c r="N3" s="184" t="s">
        <v>56</v>
      </c>
      <c r="O3" s="185"/>
      <c r="P3" s="185"/>
      <c r="Q3" s="186"/>
      <c r="R3" s="124" t="s">
        <v>15</v>
      </c>
      <c r="S3" s="219" t="s">
        <v>24</v>
      </c>
      <c r="T3" s="123"/>
      <c r="U3" s="297" t="s">
        <v>155</v>
      </c>
      <c r="V3" s="298"/>
      <c r="W3" s="439"/>
      <c r="X3" s="122"/>
      <c r="Y3" s="299" t="str">
        <f>Fixtures!C3</f>
        <v>Great Missenden</v>
      </c>
      <c r="Z3" s="300"/>
      <c r="AA3" s="300"/>
      <c r="AB3" s="301"/>
      <c r="AC3" s="122"/>
      <c r="AD3" s="299" t="str">
        <f>Fixtures!C4</f>
        <v>Ham And Petersham</v>
      </c>
      <c r="AE3" s="300"/>
      <c r="AF3" s="300"/>
      <c r="AG3" s="301"/>
      <c r="AH3" s="122"/>
      <c r="AI3" s="299" t="str">
        <f>Fixtures!C5</f>
        <v>Barnes</v>
      </c>
      <c r="AJ3" s="300"/>
      <c r="AK3" s="300"/>
      <c r="AL3" s="301"/>
      <c r="AM3" s="122"/>
      <c r="AN3" s="299" t="str">
        <f>Fixtures!C6</f>
        <v>Holtwhites Trinibis</v>
      </c>
      <c r="AO3" s="300"/>
      <c r="AP3" s="300"/>
      <c r="AQ3" s="301"/>
      <c r="AR3" s="122"/>
      <c r="AS3" s="299" t="str">
        <f>Fixtures!C7</f>
        <v>Alexandra Park</v>
      </c>
      <c r="AT3" s="300"/>
      <c r="AU3" s="300"/>
      <c r="AV3" s="301"/>
      <c r="AW3" s="122"/>
      <c r="AX3" s="299" t="str">
        <f>Fixtures!C8</f>
        <v>Kew</v>
      </c>
      <c r="AY3" s="300"/>
      <c r="AZ3" s="300"/>
      <c r="BA3" s="301"/>
      <c r="BB3" s="122"/>
      <c r="BC3" s="299" t="str">
        <f>Fixtures!C9</f>
        <v>Valley End</v>
      </c>
      <c r="BD3" s="300"/>
      <c r="BE3" s="300"/>
      <c r="BF3" s="301"/>
      <c r="BG3" s="122"/>
      <c r="BH3" s="299" t="str">
        <f>Fixtures!C10</f>
        <v>Cricketers (Richmond)</v>
      </c>
      <c r="BI3" s="300"/>
      <c r="BJ3" s="300"/>
      <c r="BK3" s="301"/>
      <c r="BL3" s="122"/>
      <c r="BM3" s="299" t="str">
        <f>Fixtures!C11</f>
        <v>Chingford</v>
      </c>
      <c r="BN3" s="300"/>
      <c r="BO3" s="300"/>
      <c r="BP3" s="301"/>
      <c r="BQ3" s="122"/>
      <c r="BR3" s="299" t="str">
        <f>Fixtures!C12</f>
        <v>Putney</v>
      </c>
      <c r="BS3" s="300"/>
      <c r="BT3" s="300"/>
      <c r="BU3" s="301"/>
      <c r="BV3" s="122"/>
      <c r="BW3" s="299" t="str">
        <f>Fixtures!C13</f>
        <v>Shepperton</v>
      </c>
      <c r="BX3" s="300"/>
      <c r="BY3" s="300"/>
      <c r="BZ3" s="301"/>
      <c r="CA3" s="122"/>
      <c r="CB3" s="299" t="str">
        <f>Fixtures!C14</f>
        <v>Royal Household</v>
      </c>
      <c r="CC3" s="300"/>
      <c r="CD3" s="300"/>
      <c r="CE3" s="301"/>
      <c r="CF3" s="122"/>
      <c r="CG3" s="299" t="str">
        <f>Fixtures!C15</f>
        <v>Cowdrey</v>
      </c>
      <c r="CH3" s="300"/>
      <c r="CI3" s="300"/>
      <c r="CJ3" s="301"/>
      <c r="CK3" s="122"/>
      <c r="CL3" s="299" t="str">
        <f>Fixtures!C16</f>
        <v>Highgate</v>
      </c>
      <c r="CM3" s="300"/>
      <c r="CN3" s="300"/>
      <c r="CO3" s="301"/>
      <c r="CP3" s="122"/>
      <c r="CQ3" s="299" t="str">
        <f>Fixtures!C17</f>
        <v>Kempton</v>
      </c>
      <c r="CR3" s="300"/>
      <c r="CS3" s="300"/>
      <c r="CT3" s="301"/>
      <c r="CU3" s="122"/>
      <c r="CV3" s="299" t="str">
        <f>Fixtures!C18</f>
        <v>Oxford Downs</v>
      </c>
      <c r="CW3" s="300"/>
      <c r="CX3" s="300"/>
      <c r="CY3" s="301"/>
      <c r="CZ3" s="122"/>
      <c r="DA3" s="299" t="str">
        <f>Fixtures!C19</f>
        <v>Agricola</v>
      </c>
      <c r="DB3" s="300"/>
      <c r="DC3" s="300"/>
      <c r="DD3" s="301"/>
      <c r="DE3" s="122"/>
      <c r="DF3" s="299" t="str">
        <f>Fixtures!C20</f>
        <v>Little Missenden</v>
      </c>
      <c r="DG3" s="300"/>
      <c r="DH3" s="300"/>
      <c r="DI3" s="301"/>
      <c r="DJ3" s="122"/>
      <c r="DK3" s="299" t="str">
        <f>Fixtures!C21</f>
        <v>Nevill Holt</v>
      </c>
      <c r="DL3" s="300"/>
      <c r="DM3" s="300"/>
      <c r="DN3" s="301"/>
      <c r="DO3" s="122"/>
      <c r="DP3" s="299" t="str">
        <f>Fixtures!$C22</f>
        <v>Post Modernists</v>
      </c>
      <c r="DQ3" s="300"/>
      <c r="DR3" s="300"/>
      <c r="DS3" s="301"/>
      <c r="DT3" s="122"/>
      <c r="DU3" s="299" t="str">
        <f>Fixtures!$C23</f>
        <v>Wembley</v>
      </c>
      <c r="DV3" s="300"/>
      <c r="DW3" s="300"/>
      <c r="DX3" s="301"/>
      <c r="DY3" s="122"/>
      <c r="DZ3" s="299" t="str">
        <f>Fixtures!$C24</f>
        <v>Binfield</v>
      </c>
      <c r="EA3" s="300"/>
      <c r="EB3" s="300"/>
      <c r="EC3" s="301"/>
      <c r="ED3" s="122"/>
      <c r="EE3" s="299" t="str">
        <f>Fixtures!$C25</f>
        <v>Brentham</v>
      </c>
      <c r="EF3" s="300"/>
      <c r="EG3" s="300"/>
      <c r="EH3" s="301"/>
      <c r="EI3" s="122"/>
      <c r="EJ3" s="299" t="str">
        <f>Fixtures!$C26</f>
        <v>Southgate Adelaide</v>
      </c>
      <c r="EK3" s="300"/>
      <c r="EL3" s="300"/>
      <c r="EM3" s="301"/>
      <c r="EN3" s="122"/>
      <c r="EO3" s="299" t="str">
        <f>Fixtures!$C27</f>
        <v>Ickenham</v>
      </c>
      <c r="EP3" s="300"/>
      <c r="EQ3" s="300"/>
      <c r="ER3" s="301"/>
      <c r="ES3" s="122"/>
      <c r="ET3" s="299" t="str">
        <f>Fixtures!$C28</f>
        <v>Egham</v>
      </c>
      <c r="EU3" s="300"/>
      <c r="EV3" s="300"/>
      <c r="EW3" s="301"/>
      <c r="EX3" s="122"/>
      <c r="FB3" s="445" t="s">
        <v>130</v>
      </c>
      <c r="FC3" s="449"/>
      <c r="FD3" s="449"/>
      <c r="FE3" s="449"/>
      <c r="FF3" s="449"/>
      <c r="FG3" s="449"/>
      <c r="FH3" s="449"/>
      <c r="FI3" s="450"/>
      <c r="FJ3" s="118" t="s">
        <v>15</v>
      </c>
      <c r="FK3" s="228" t="s">
        <v>16</v>
      </c>
      <c r="FL3" s="126"/>
      <c r="FM3" s="126"/>
      <c r="FN3" s="126"/>
      <c r="FO3" s="126"/>
      <c r="FP3" s="126"/>
      <c r="FQ3" s="126"/>
      <c r="FR3" s="126"/>
      <c r="FS3" s="126"/>
      <c r="FT3" s="126"/>
      <c r="FU3" s="126"/>
    </row>
    <row r="4" spans="1:178" s="118" customFormat="1" ht="13.5" customHeight="1" x14ac:dyDescent="0.2">
      <c r="B4" s="188" t="s">
        <v>57</v>
      </c>
      <c r="C4" s="189"/>
      <c r="D4" s="189" t="s">
        <v>18</v>
      </c>
      <c r="E4" s="187" t="s">
        <v>19</v>
      </c>
      <c r="F4" s="187" t="s">
        <v>58</v>
      </c>
      <c r="G4" s="187" t="s">
        <v>59</v>
      </c>
      <c r="H4" s="187" t="s">
        <v>21</v>
      </c>
      <c r="I4" s="187" t="s">
        <v>60</v>
      </c>
      <c r="J4" s="187" t="s">
        <v>61</v>
      </c>
      <c r="K4" s="187" t="s">
        <v>62</v>
      </c>
      <c r="L4" s="187" t="s">
        <v>23</v>
      </c>
      <c r="M4" s="128"/>
      <c r="N4" s="187" t="s">
        <v>58</v>
      </c>
      <c r="O4" s="187" t="s">
        <v>59</v>
      </c>
      <c r="P4" s="187" t="s">
        <v>63</v>
      </c>
      <c r="Q4" s="187" t="s">
        <v>60</v>
      </c>
      <c r="R4" s="124"/>
      <c r="S4" s="180" t="s">
        <v>98</v>
      </c>
      <c r="T4" s="282"/>
      <c r="U4" s="169" t="s">
        <v>62</v>
      </c>
      <c r="V4" s="221" t="s">
        <v>23</v>
      </c>
      <c r="W4" s="180" t="s">
        <v>98</v>
      </c>
      <c r="X4" s="122"/>
      <c r="Y4" s="187" t="s">
        <v>58</v>
      </c>
      <c r="Z4" s="187" t="s">
        <v>59</v>
      </c>
      <c r="AA4" s="187" t="s">
        <v>63</v>
      </c>
      <c r="AB4" s="187" t="s">
        <v>60</v>
      </c>
      <c r="AC4" s="122"/>
      <c r="AD4" s="187" t="s">
        <v>58</v>
      </c>
      <c r="AE4" s="187" t="s">
        <v>59</v>
      </c>
      <c r="AF4" s="187" t="s">
        <v>63</v>
      </c>
      <c r="AG4" s="187" t="s">
        <v>60</v>
      </c>
      <c r="AH4" s="122"/>
      <c r="AI4" s="187" t="s">
        <v>58</v>
      </c>
      <c r="AJ4" s="187" t="s">
        <v>59</v>
      </c>
      <c r="AK4" s="187" t="s">
        <v>63</v>
      </c>
      <c r="AL4" s="187" t="s">
        <v>60</v>
      </c>
      <c r="AM4" s="122"/>
      <c r="AN4" s="187" t="s">
        <v>58</v>
      </c>
      <c r="AO4" s="187" t="s">
        <v>59</v>
      </c>
      <c r="AP4" s="187" t="s">
        <v>63</v>
      </c>
      <c r="AQ4" s="187" t="s">
        <v>60</v>
      </c>
      <c r="AR4" s="122"/>
      <c r="AS4" s="187" t="s">
        <v>58</v>
      </c>
      <c r="AT4" s="187" t="s">
        <v>59</v>
      </c>
      <c r="AU4" s="187" t="s">
        <v>63</v>
      </c>
      <c r="AV4" s="187" t="s">
        <v>60</v>
      </c>
      <c r="AW4" s="122"/>
      <c r="AX4" s="187" t="s">
        <v>58</v>
      </c>
      <c r="AY4" s="187" t="s">
        <v>59</v>
      </c>
      <c r="AZ4" s="187" t="s">
        <v>63</v>
      </c>
      <c r="BA4" s="187" t="s">
        <v>60</v>
      </c>
      <c r="BB4" s="122"/>
      <c r="BC4" s="187" t="s">
        <v>58</v>
      </c>
      <c r="BD4" s="187" t="s">
        <v>59</v>
      </c>
      <c r="BE4" s="187" t="s">
        <v>63</v>
      </c>
      <c r="BF4" s="187" t="s">
        <v>60</v>
      </c>
      <c r="BG4" s="122"/>
      <c r="BH4" s="187" t="s">
        <v>58</v>
      </c>
      <c r="BI4" s="187" t="s">
        <v>59</v>
      </c>
      <c r="BJ4" s="187" t="s">
        <v>63</v>
      </c>
      <c r="BK4" s="187" t="s">
        <v>60</v>
      </c>
      <c r="BL4" s="122"/>
      <c r="BM4" s="187" t="s">
        <v>58</v>
      </c>
      <c r="BN4" s="187" t="s">
        <v>59</v>
      </c>
      <c r="BO4" s="187" t="s">
        <v>63</v>
      </c>
      <c r="BP4" s="187" t="s">
        <v>60</v>
      </c>
      <c r="BQ4" s="122"/>
      <c r="BR4" s="187" t="s">
        <v>58</v>
      </c>
      <c r="BS4" s="187" t="s">
        <v>59</v>
      </c>
      <c r="BT4" s="187" t="s">
        <v>63</v>
      </c>
      <c r="BU4" s="187" t="s">
        <v>60</v>
      </c>
      <c r="BV4" s="122"/>
      <c r="BW4" s="187" t="s">
        <v>58</v>
      </c>
      <c r="BX4" s="187" t="s">
        <v>59</v>
      </c>
      <c r="BY4" s="187" t="s">
        <v>63</v>
      </c>
      <c r="BZ4" s="187" t="s">
        <v>60</v>
      </c>
      <c r="CA4" s="122"/>
      <c r="CB4" s="187" t="s">
        <v>58</v>
      </c>
      <c r="CC4" s="187" t="s">
        <v>59</v>
      </c>
      <c r="CD4" s="187" t="s">
        <v>63</v>
      </c>
      <c r="CE4" s="187" t="s">
        <v>60</v>
      </c>
      <c r="CF4" s="122"/>
      <c r="CG4" s="187" t="s">
        <v>58</v>
      </c>
      <c r="CH4" s="187" t="s">
        <v>59</v>
      </c>
      <c r="CI4" s="187" t="s">
        <v>63</v>
      </c>
      <c r="CJ4" s="187" t="s">
        <v>60</v>
      </c>
      <c r="CK4" s="122"/>
      <c r="CL4" s="187" t="s">
        <v>58</v>
      </c>
      <c r="CM4" s="187" t="s">
        <v>59</v>
      </c>
      <c r="CN4" s="187" t="s">
        <v>63</v>
      </c>
      <c r="CO4" s="187" t="s">
        <v>60</v>
      </c>
      <c r="CP4" s="122"/>
      <c r="CQ4" s="187" t="s">
        <v>58</v>
      </c>
      <c r="CR4" s="187" t="s">
        <v>59</v>
      </c>
      <c r="CS4" s="187" t="s">
        <v>63</v>
      </c>
      <c r="CT4" s="187" t="s">
        <v>60</v>
      </c>
      <c r="CU4" s="122"/>
      <c r="CV4" s="187" t="s">
        <v>58</v>
      </c>
      <c r="CW4" s="187" t="s">
        <v>59</v>
      </c>
      <c r="CX4" s="187" t="s">
        <v>63</v>
      </c>
      <c r="CY4" s="187" t="s">
        <v>60</v>
      </c>
      <c r="CZ4" s="122"/>
      <c r="DA4" s="187" t="s">
        <v>58</v>
      </c>
      <c r="DB4" s="187" t="s">
        <v>59</v>
      </c>
      <c r="DC4" s="187" t="s">
        <v>63</v>
      </c>
      <c r="DD4" s="187" t="s">
        <v>60</v>
      </c>
      <c r="DE4" s="122"/>
      <c r="DF4" s="187" t="s">
        <v>58</v>
      </c>
      <c r="DG4" s="187" t="s">
        <v>59</v>
      </c>
      <c r="DH4" s="187" t="s">
        <v>63</v>
      </c>
      <c r="DI4" s="187" t="s">
        <v>60</v>
      </c>
      <c r="DJ4" s="122"/>
      <c r="DK4" s="187" t="s">
        <v>58</v>
      </c>
      <c r="DL4" s="187" t="s">
        <v>59</v>
      </c>
      <c r="DM4" s="187" t="s">
        <v>63</v>
      </c>
      <c r="DN4" s="187" t="s">
        <v>60</v>
      </c>
      <c r="DO4" s="122"/>
      <c r="DP4" s="187" t="s">
        <v>58</v>
      </c>
      <c r="DQ4" s="187" t="s">
        <v>59</v>
      </c>
      <c r="DR4" s="187" t="s">
        <v>63</v>
      </c>
      <c r="DS4" s="187" t="s">
        <v>60</v>
      </c>
      <c r="DT4" s="122"/>
      <c r="DU4" s="187" t="s">
        <v>58</v>
      </c>
      <c r="DV4" s="187" t="s">
        <v>59</v>
      </c>
      <c r="DW4" s="187" t="s">
        <v>63</v>
      </c>
      <c r="DX4" s="187" t="s">
        <v>60</v>
      </c>
      <c r="DY4" s="122"/>
      <c r="DZ4" s="187" t="s">
        <v>58</v>
      </c>
      <c r="EA4" s="187" t="s">
        <v>59</v>
      </c>
      <c r="EB4" s="187" t="s">
        <v>63</v>
      </c>
      <c r="EC4" s="187" t="s">
        <v>60</v>
      </c>
      <c r="ED4" s="122"/>
      <c r="EE4" s="187" t="s">
        <v>58</v>
      </c>
      <c r="EF4" s="187" t="s">
        <v>59</v>
      </c>
      <c r="EG4" s="187" t="s">
        <v>63</v>
      </c>
      <c r="EH4" s="187" t="s">
        <v>60</v>
      </c>
      <c r="EI4" s="122"/>
      <c r="EJ4" s="187" t="s">
        <v>58</v>
      </c>
      <c r="EK4" s="187" t="s">
        <v>59</v>
      </c>
      <c r="EL4" s="187" t="s">
        <v>63</v>
      </c>
      <c r="EM4" s="187" t="s">
        <v>60</v>
      </c>
      <c r="EN4" s="122"/>
      <c r="EO4" s="187" t="s">
        <v>58</v>
      </c>
      <c r="EP4" s="187" t="s">
        <v>59</v>
      </c>
      <c r="EQ4" s="187" t="s">
        <v>63</v>
      </c>
      <c r="ER4" s="187" t="s">
        <v>60</v>
      </c>
      <c r="ES4" s="122"/>
      <c r="ET4" s="187" t="s">
        <v>58</v>
      </c>
      <c r="EU4" s="187" t="s">
        <v>59</v>
      </c>
      <c r="EV4" s="187" t="s">
        <v>63</v>
      </c>
      <c r="EW4" s="187" t="s">
        <v>60</v>
      </c>
      <c r="EX4" s="243"/>
      <c r="FB4" s="237" t="s">
        <v>18</v>
      </c>
      <c r="FC4" s="237" t="s">
        <v>58</v>
      </c>
      <c r="FD4" s="237" t="s">
        <v>59</v>
      </c>
      <c r="FE4" s="237" t="s">
        <v>63</v>
      </c>
      <c r="FF4" s="237" t="s">
        <v>60</v>
      </c>
      <c r="FG4" s="237" t="s">
        <v>61</v>
      </c>
      <c r="FH4" s="237" t="s">
        <v>62</v>
      </c>
      <c r="FI4" s="237" t="s">
        <v>23</v>
      </c>
      <c r="FJ4" s="118" t="s">
        <v>15</v>
      </c>
      <c r="FK4" s="237" t="s">
        <v>25</v>
      </c>
      <c r="FL4" s="126"/>
      <c r="FM4" s="126"/>
      <c r="FN4" s="126"/>
      <c r="FO4" s="126"/>
      <c r="FP4" s="126"/>
      <c r="FQ4" s="126"/>
      <c r="FR4" s="126"/>
      <c r="FS4" s="126"/>
      <c r="FT4" s="126"/>
      <c r="FU4" s="126"/>
    </row>
    <row r="5" spans="1:178" s="118" customFormat="1" ht="13.5" customHeight="1" x14ac:dyDescent="0.2">
      <c r="B5" s="158" t="s">
        <v>309</v>
      </c>
      <c r="C5" s="159" t="s">
        <v>170</v>
      </c>
      <c r="D5" s="170">
        <f>IF(ISNA(VLOOKUP($B5,Batting!$B$6:$D$57,3,FALSE)),0,(VLOOKUP($B5,Batting!$B$6:$D$57,3,FALSE)))</f>
        <v>11</v>
      </c>
      <c r="E5" s="171">
        <f>IF(COUNT(Y5,AD5,AI5,AN5,AS5,AX5,BC5,BH5,BM5,BR5,BW5,CB5,CG5,CL5,CQ5,CV5,DA5,DF5,DK5,DP5,DU5,DZ5,EE5,EJ5,EO5,ET5)=0,"-",COUNT(Y5,AD5,AI5,AN5,AS5,AX5,BC5,BH5,BM5,BR5,BW5,CB5,CG5,CL5,CQ5,CV5,DA5,DF5,DK5,DP5,DU5,DZ5,EE5,EJ5,EO5,ET5))</f>
        <v>11</v>
      </c>
      <c r="F5" s="175">
        <f>SUM(Y5,AD5,AI5,AN5,AX5,AS5,BC5,BH5,BM5,BR5,BW5,CB5,CG5,CL5,CQ5,CV5,DA5,DF5,DK5,DP5,DU5,DZ5,EE5,EJ5,EO5,ET5)</f>
        <v>79.400000000000006</v>
      </c>
      <c r="G5" s="176">
        <f>SUM(Z5,AE5,AJ5,AO5,AY5,AT5,BD5,BI5,BN5,BS5,BX5,CC5,CH5,CM5,CR5,CW5,DB5,DG5,DL5,DQ5,DV5,EA5,EF5,EK5,EP5,EU5)</f>
        <v>12</v>
      </c>
      <c r="H5" s="176">
        <f>SUM(AA5,AF5,AK5,AP5,AZ5,AU5,BE5,BJ5,BO5,BT5,BY5,CD5,CI5,CN5,CS5,CX5,DC5,DH5,DM5,DR5,DW5,EB5,EG5,EL5,EQ5,EV5)</f>
        <v>287</v>
      </c>
      <c r="I5" s="176">
        <f>SUM(AB5,AG5,AL5,AQ5,BA5,AV5,BF5,BK5,BP5,BU5,BZ5,CE5,CJ5,CO5,CT5,CY5,DD5,DI5,DN5,DS5,DX5,EC5,EH5,EM5,ER5,EW5)</f>
        <v>24</v>
      </c>
      <c r="J5" s="175">
        <f>IF(I5=0,"-",F5/I5)</f>
        <v>3.3083333333333336</v>
      </c>
      <c r="K5" s="175">
        <f>IF(F5=0,"-",H5/F5)</f>
        <v>3.6146095717884128</v>
      </c>
      <c r="L5" s="302">
        <f>IF(I5=0,"-",H5/I5)</f>
        <v>11.958333333333334</v>
      </c>
      <c r="M5" s="134"/>
      <c r="N5" s="272"/>
      <c r="O5" s="171"/>
      <c r="P5" s="171"/>
      <c r="Q5" s="176"/>
      <c r="R5" s="124"/>
      <c r="S5" s="163">
        <f>(I5*20)-(H5/5)</f>
        <v>422.6</v>
      </c>
      <c r="T5" s="134"/>
      <c r="U5" s="272">
        <f>IF(FC5="-",H5/F5,(FE5+H5)/(FC5+F5))</f>
        <v>3.6146095717884128</v>
      </c>
      <c r="V5" s="272">
        <f>IF(FC5="-",IF(I5=0,H5,H5/I5),IF(FF5+I5=0,FE5+H5,(FE5+H5)/(FF5+I5)))</f>
        <v>11.958333333333334</v>
      </c>
      <c r="W5" s="177">
        <f>IF(FC5="-",IF(F5&lt;30,FK5,((IF(V5&gt;30,1,IF(V5&gt;25,2,IF(V5&gt;20,3,IF(V5&gt;15,4,IF(V5&gt;=0,5,0))))))+(IF(U5&gt;6,1,IF(U5&gt;5.5,2,IF(U5&gt;5,3,IF(U5&gt;4.5,4,IF(U5&gt;=0,5,0)))))))/2),IF(FC5+F5&lt;30,FK5,((IF(V5&gt;30,1,IF(V5&gt;25,2,IF(V5&gt;20,3,IF(V5&gt;15,4,IF(V5&gt;=0,5,0))))))+(IF(U5&gt;6,1,IF(U5&gt;5.5,2,IF(U5&gt;5,3,IF(U5&gt;4.5,4,IF(U5&gt;=0,5,0)))))))/2))</f>
        <v>5</v>
      </c>
      <c r="X5" s="122">
        <f>(-AA5/5)+(AB5*20)</f>
        <v>0</v>
      </c>
      <c r="Y5" s="273"/>
      <c r="Z5" s="171"/>
      <c r="AA5" s="171"/>
      <c r="AB5" s="171"/>
      <c r="AC5" s="122">
        <f>(-AF5/5)+(AG5*20)</f>
        <v>0</v>
      </c>
      <c r="AD5" s="273"/>
      <c r="AE5" s="171"/>
      <c r="AF5" s="171"/>
      <c r="AG5" s="171"/>
      <c r="AH5" s="122">
        <f>(-AK5/5)+(AL5*20)</f>
        <v>53.2</v>
      </c>
      <c r="AI5" s="273">
        <v>8</v>
      </c>
      <c r="AJ5" s="171">
        <v>0</v>
      </c>
      <c r="AK5" s="171">
        <v>34</v>
      </c>
      <c r="AL5" s="171">
        <v>3</v>
      </c>
      <c r="AM5" s="122">
        <f>(-AP5/5)+(AQ5*20)</f>
        <v>0</v>
      </c>
      <c r="AN5" s="273"/>
      <c r="AO5" s="171"/>
      <c r="AP5" s="171"/>
      <c r="AQ5" s="171"/>
      <c r="AR5" s="122">
        <f>(-AU5/5)+(AV5*20)</f>
        <v>0</v>
      </c>
      <c r="AS5" s="273"/>
      <c r="AT5" s="171"/>
      <c r="AU5" s="171"/>
      <c r="AV5" s="171"/>
      <c r="AW5" s="122">
        <f>(-AZ5/5)+(BA5*20)</f>
        <v>94.2</v>
      </c>
      <c r="AX5" s="273">
        <v>8</v>
      </c>
      <c r="AY5" s="171">
        <v>3</v>
      </c>
      <c r="AZ5" s="171">
        <v>29</v>
      </c>
      <c r="BA5" s="171">
        <v>5</v>
      </c>
      <c r="BB5" s="122">
        <f>(-BE5/5)+(BF5*20)</f>
        <v>0</v>
      </c>
      <c r="BC5" s="273"/>
      <c r="BD5" s="171"/>
      <c r="BE5" s="171"/>
      <c r="BF5" s="171"/>
      <c r="BG5" s="122">
        <f>(-BJ5/5)+(BK5*20)</f>
        <v>77.400000000000006</v>
      </c>
      <c r="BH5" s="273">
        <v>4</v>
      </c>
      <c r="BI5" s="171">
        <v>0</v>
      </c>
      <c r="BJ5" s="171">
        <v>13</v>
      </c>
      <c r="BK5" s="171">
        <v>4</v>
      </c>
      <c r="BL5" s="122">
        <f>(-BO5/5)+(BP5*20)</f>
        <v>29.4</v>
      </c>
      <c r="BM5" s="273">
        <v>12</v>
      </c>
      <c r="BN5" s="171">
        <v>1</v>
      </c>
      <c r="BO5" s="171">
        <v>53</v>
      </c>
      <c r="BP5" s="171">
        <v>2</v>
      </c>
      <c r="BQ5" s="122">
        <f>(-BT5/5)+(BU5*20)</f>
        <v>15.6</v>
      </c>
      <c r="BR5" s="272">
        <v>6.4</v>
      </c>
      <c r="BS5" s="171">
        <v>1</v>
      </c>
      <c r="BT5" s="171">
        <v>22</v>
      </c>
      <c r="BU5" s="171">
        <v>1</v>
      </c>
      <c r="BV5" s="122">
        <f>(-BY5/5)+(BZ5*20)</f>
        <v>0</v>
      </c>
      <c r="BW5" s="273"/>
      <c r="BX5" s="171"/>
      <c r="BY5" s="171"/>
      <c r="BZ5" s="171"/>
      <c r="CA5" s="122">
        <f>(-CD5/5)+(CE5*20)</f>
        <v>0</v>
      </c>
      <c r="CB5" s="273"/>
      <c r="CC5" s="171"/>
      <c r="CD5" s="171"/>
      <c r="CE5" s="171"/>
      <c r="CF5" s="122">
        <f>(-CI5/5)+(CJ5*20)</f>
        <v>33.200000000000003</v>
      </c>
      <c r="CG5" s="273">
        <v>8</v>
      </c>
      <c r="CH5" s="171">
        <v>1</v>
      </c>
      <c r="CI5" s="171">
        <v>34</v>
      </c>
      <c r="CJ5" s="171">
        <v>2</v>
      </c>
      <c r="CK5" s="122">
        <f>(-CN5/5)+(CO5*20)</f>
        <v>0</v>
      </c>
      <c r="CL5" s="273"/>
      <c r="CM5" s="171"/>
      <c r="CN5" s="171"/>
      <c r="CO5" s="171"/>
      <c r="CP5" s="122">
        <f>(-CS5/5)+(CT5*20)</f>
        <v>0</v>
      </c>
      <c r="CQ5" s="273"/>
      <c r="CR5" s="171"/>
      <c r="CS5" s="171"/>
      <c r="CT5" s="171"/>
      <c r="CU5" s="122">
        <f>(-CX5/5)+(CY5*20)</f>
        <v>0</v>
      </c>
      <c r="CV5" s="273"/>
      <c r="CW5" s="171"/>
      <c r="CX5" s="171"/>
      <c r="CY5" s="171"/>
      <c r="CZ5" s="122">
        <f>(-DC5/5)+(DD5*20)</f>
        <v>0</v>
      </c>
      <c r="DA5" s="273"/>
      <c r="DB5" s="171"/>
      <c r="DC5" s="171"/>
      <c r="DD5" s="171"/>
      <c r="DE5" s="122">
        <f>(-DH5/5)+(DI5*20)</f>
        <v>16.2</v>
      </c>
      <c r="DF5" s="273">
        <v>7</v>
      </c>
      <c r="DG5" s="171">
        <v>0</v>
      </c>
      <c r="DH5" s="171">
        <v>19</v>
      </c>
      <c r="DI5" s="171">
        <v>1</v>
      </c>
      <c r="DJ5" s="122">
        <f>(-DM5/5)+(DN5*20)</f>
        <v>38.6</v>
      </c>
      <c r="DK5" s="273">
        <v>6</v>
      </c>
      <c r="DL5" s="171">
        <v>3</v>
      </c>
      <c r="DM5" s="171">
        <v>7</v>
      </c>
      <c r="DN5" s="171">
        <v>2</v>
      </c>
      <c r="DO5" s="122">
        <f>(-DR5/5)+(DS5*20)</f>
        <v>-7.4</v>
      </c>
      <c r="DP5" s="273">
        <v>8</v>
      </c>
      <c r="DQ5" s="171">
        <v>1</v>
      </c>
      <c r="DR5" s="171">
        <v>37</v>
      </c>
      <c r="DS5" s="171">
        <v>0</v>
      </c>
      <c r="DT5" s="122">
        <f>(-DW5/5)+(DX5*20)</f>
        <v>0</v>
      </c>
      <c r="DU5" s="273"/>
      <c r="DV5" s="171"/>
      <c r="DW5" s="171"/>
      <c r="DX5" s="171"/>
      <c r="DY5" s="122">
        <f>(-EB5/5)+(EC5*20)</f>
        <v>0</v>
      </c>
      <c r="DZ5" s="273"/>
      <c r="EA5" s="171"/>
      <c r="EB5" s="171"/>
      <c r="EC5" s="171"/>
      <c r="ED5" s="122">
        <f>(-EG5/5)+(EH5*20)</f>
        <v>0</v>
      </c>
      <c r="EE5" s="273"/>
      <c r="EF5" s="171"/>
      <c r="EG5" s="171"/>
      <c r="EH5" s="171"/>
      <c r="EI5" s="122">
        <f>(-EL5/5)+(EM5*20)</f>
        <v>36.4</v>
      </c>
      <c r="EJ5" s="273">
        <v>8</v>
      </c>
      <c r="EK5" s="171">
        <v>2</v>
      </c>
      <c r="EL5" s="171">
        <v>18</v>
      </c>
      <c r="EM5" s="171">
        <v>2</v>
      </c>
      <c r="EN5" s="122">
        <f>(-EQ5/5)+(ER5*20)</f>
        <v>35.799999999999997</v>
      </c>
      <c r="EO5" s="273">
        <v>4</v>
      </c>
      <c r="EP5" s="171">
        <v>0</v>
      </c>
      <c r="EQ5" s="171">
        <v>21</v>
      </c>
      <c r="ER5" s="171">
        <v>2</v>
      </c>
      <c r="ES5" s="122">
        <f>(-EV5/5)+(EW5*20)</f>
        <v>0</v>
      </c>
      <c r="ET5" s="273"/>
      <c r="EU5" s="171"/>
      <c r="EV5" s="171"/>
      <c r="EW5" s="171"/>
      <c r="EX5" s="285"/>
      <c r="FB5" s="132"/>
      <c r="FC5" s="242"/>
      <c r="FD5" s="132"/>
      <c r="FE5" s="132"/>
      <c r="FF5" s="132"/>
      <c r="FG5" s="283"/>
      <c r="FH5" s="283"/>
      <c r="FI5" s="284"/>
      <c r="FJ5" s="119"/>
      <c r="FK5" s="251"/>
      <c r="FL5" s="126"/>
      <c r="FM5" s="126"/>
      <c r="FN5" s="126"/>
      <c r="FO5" s="126"/>
      <c r="FP5" s="126"/>
      <c r="FQ5" s="126"/>
      <c r="FR5" s="126"/>
      <c r="FS5" s="126"/>
      <c r="FT5" s="126"/>
      <c r="FU5" s="126"/>
    </row>
    <row r="6" spans="1:178" s="118" customFormat="1" ht="13.5" customHeight="1" x14ac:dyDescent="0.2">
      <c r="B6" s="158" t="s">
        <v>32</v>
      </c>
      <c r="C6" s="159" t="s">
        <v>170</v>
      </c>
      <c r="D6" s="170">
        <f>IF(ISNA(VLOOKUP($B6,Batting!$B$6:$D$57,3,FALSE)),0,(VLOOKUP($B6,Batting!$B$6:$D$57,3,FALSE)))</f>
        <v>17</v>
      </c>
      <c r="E6" s="171">
        <f t="shared" ref="E6:E14" si="0">IF(COUNT(Y6,AD6,AI6,AN6,AS6,AX6,BC6,BH6,BM6,BR6,BW6,CB6,CG6,CL6,CQ6,CV6,DA6,DF6,DK6,DP6,DU6,DZ6,EE6,EJ6,EO6,ET6)=0,"-",COUNT(Y6,AD6,AI6,AN6,AS6,AX6,BC6,BH6,BM6,BR6,BW6,CB6,CG6,CL6,CQ6,CV6,DA6,DF6,DK6,DP6,DU6,DZ6,EE6,EJ6,EO6,ET6))</f>
        <v>16</v>
      </c>
      <c r="F6" s="175">
        <f t="shared" ref="F6:F14" si="1">SUM(Y6,AD6,AI6,AN6,AX6,AS6,BC6,BH6,BM6,BR6,BW6,CB6,CG6,CL6,CQ6,CV6,DA6,DF6,DK6,DP6,DU6,DZ6,EE6,EJ6,EO6,ET6)</f>
        <v>88</v>
      </c>
      <c r="G6" s="176">
        <f t="shared" ref="G6:G14" si="2">SUM(Z6,AE6,AJ6,AO6,AY6,AT6,BD6,BI6,BN6,BS6,BX6,CC6,CH6,CM6,CR6,CW6,DB6,DG6,DL6,DQ6,DV6,EA6,EF6,EK6,EP6,EU6)</f>
        <v>15</v>
      </c>
      <c r="H6" s="176">
        <f t="shared" ref="H6:H14" si="3">SUM(AA6,AF6,AK6,AP6,AZ6,AU6,BE6,BJ6,BO6,BT6,BY6,CD6,CI6,CN6,CS6,CX6,DC6,DH6,DM6,DR6,DW6,EB6,EG6,EL6,EQ6,EV6)</f>
        <v>298</v>
      </c>
      <c r="I6" s="176">
        <f t="shared" ref="I6:I14" si="4">SUM(AB6,AG6,AL6,AQ6,BA6,AV6,BF6,BK6,BP6,BU6,BZ6,CE6,CJ6,CO6,CT6,CY6,DD6,DI6,DN6,DS6,DX6,EC6,EH6,EM6,ER6,EW6)</f>
        <v>21</v>
      </c>
      <c r="J6" s="175">
        <f t="shared" ref="J6:J14" si="5">IF(I6=0,"-",F6/I6)</f>
        <v>4.1904761904761907</v>
      </c>
      <c r="K6" s="175">
        <f t="shared" ref="K6:K14" si="6">IF(F6=0,"-",H6/F6)</f>
        <v>3.3863636363636362</v>
      </c>
      <c r="L6" s="302">
        <f t="shared" ref="L6:L14" si="7">IF(I6=0,"-",H6/I6)</f>
        <v>14.19047619047619</v>
      </c>
      <c r="M6" s="134"/>
      <c r="N6" s="273"/>
      <c r="O6" s="171"/>
      <c r="P6" s="171"/>
      <c r="Q6" s="171"/>
      <c r="R6" s="124"/>
      <c r="S6" s="163">
        <f>(I6*20)-(H6/5)</f>
        <v>360.4</v>
      </c>
      <c r="T6" s="134"/>
      <c r="U6" s="272">
        <f>IF(FC6="-",H6/F6,(FE6+H6)/(FC6+F6))</f>
        <v>3.3863636363636362</v>
      </c>
      <c r="V6" s="272">
        <f>IF(FC6="-",IF(I6=0,H6,H6/I6),IF(FF6+I6=0,FE6+H6,(FE6+H6)/(FF6+I6)))</f>
        <v>14.19047619047619</v>
      </c>
      <c r="W6" s="177">
        <f>IF(FC6="-",IF(F6&lt;30,FK6,((IF(V6&gt;30,1,IF(V6&gt;25,2,IF(V6&gt;20,3,IF(V6&gt;15,4,IF(V6&gt;=0,5,0))))))+(IF(U6&gt;6,1,IF(U6&gt;5.5,2,IF(U6&gt;5,3,IF(U6&gt;4.5,4,IF(U6&gt;=0,5,0)))))))/2),IF(FC6+F6&lt;30,FK6,((IF(V6&gt;30,1,IF(V6&gt;25,2,IF(V6&gt;20,3,IF(V6&gt;15,4,IF(V6&gt;=0,5,0))))))+(IF(U6&gt;6,1,IF(U6&gt;5.5,2,IF(U6&gt;5,3,IF(U6&gt;4.5,4,IF(U6&gt;=0,5,0)))))))/2))</f>
        <v>5</v>
      </c>
      <c r="X6" s="122">
        <f>(-AA6/5)+(AB6*20)</f>
        <v>0</v>
      </c>
      <c r="Y6" s="273"/>
      <c r="Z6" s="171"/>
      <c r="AA6" s="171"/>
      <c r="AB6" s="171"/>
      <c r="AC6" s="122">
        <f>(-AF6/5)+(AG6*20)</f>
        <v>36.6</v>
      </c>
      <c r="AD6" s="273">
        <v>4</v>
      </c>
      <c r="AE6" s="171">
        <v>0</v>
      </c>
      <c r="AF6" s="171">
        <v>17</v>
      </c>
      <c r="AG6" s="171">
        <v>2</v>
      </c>
      <c r="AH6" s="122">
        <f>(-AK6/5)+(AL6*20)</f>
        <v>0</v>
      </c>
      <c r="AI6" s="273"/>
      <c r="AJ6" s="171"/>
      <c r="AK6" s="171"/>
      <c r="AL6" s="171"/>
      <c r="AM6" s="122">
        <f>(-AP6/5)+(AQ6*20)</f>
        <v>0</v>
      </c>
      <c r="AN6" s="273"/>
      <c r="AO6" s="171"/>
      <c r="AP6" s="171"/>
      <c r="AQ6" s="171"/>
      <c r="AR6" s="122">
        <f>(-AU6/5)+(AV6*20)</f>
        <v>98.8</v>
      </c>
      <c r="AS6" s="273">
        <v>5</v>
      </c>
      <c r="AT6" s="171">
        <v>1</v>
      </c>
      <c r="AU6" s="171">
        <v>6</v>
      </c>
      <c r="AV6" s="171">
        <v>5</v>
      </c>
      <c r="AW6" s="122">
        <f>(-AZ6/5)+(BA6*20)</f>
        <v>0</v>
      </c>
      <c r="AX6" s="273"/>
      <c r="AY6" s="171"/>
      <c r="AZ6" s="171"/>
      <c r="BA6" s="171"/>
      <c r="BB6" s="122">
        <f>(-BE6/5)+(BF6*20)</f>
        <v>-6.6</v>
      </c>
      <c r="BC6" s="273">
        <v>5</v>
      </c>
      <c r="BD6" s="171">
        <v>0</v>
      </c>
      <c r="BE6" s="171">
        <v>33</v>
      </c>
      <c r="BF6" s="171">
        <v>0</v>
      </c>
      <c r="BG6" s="122">
        <f>(-BJ6/5)+(BK6*20)</f>
        <v>-2</v>
      </c>
      <c r="BH6" s="273">
        <v>1</v>
      </c>
      <c r="BI6" s="171">
        <v>0</v>
      </c>
      <c r="BJ6" s="171">
        <v>10</v>
      </c>
      <c r="BK6" s="171">
        <v>0</v>
      </c>
      <c r="BL6" s="122">
        <f>(-BO6/5)+(BP6*20)</f>
        <v>0</v>
      </c>
      <c r="BM6" s="273"/>
      <c r="BN6" s="171"/>
      <c r="BO6" s="171"/>
      <c r="BP6" s="171"/>
      <c r="BQ6" s="122">
        <f>(-BT6/5)+(BU6*20)</f>
        <v>15.2</v>
      </c>
      <c r="BR6" s="273">
        <v>5</v>
      </c>
      <c r="BS6" s="171">
        <v>0</v>
      </c>
      <c r="BT6" s="171">
        <v>24</v>
      </c>
      <c r="BU6" s="171">
        <v>1</v>
      </c>
      <c r="BV6" s="122">
        <f>(-BY6/5)+(BZ6*20)</f>
        <v>35.799999999999997</v>
      </c>
      <c r="BW6" s="273">
        <v>8</v>
      </c>
      <c r="BX6" s="171">
        <v>2</v>
      </c>
      <c r="BY6" s="171">
        <v>21</v>
      </c>
      <c r="BZ6" s="171">
        <v>2</v>
      </c>
      <c r="CA6" s="122">
        <f>(-CD6/5)+(CE6*20)</f>
        <v>37</v>
      </c>
      <c r="CB6" s="273">
        <v>6</v>
      </c>
      <c r="CC6" s="171">
        <v>2</v>
      </c>
      <c r="CD6" s="171">
        <v>15</v>
      </c>
      <c r="CE6" s="171">
        <v>2</v>
      </c>
      <c r="CF6" s="122">
        <f>(-CI6/5)+(CJ6*20)</f>
        <v>12.4</v>
      </c>
      <c r="CG6" s="273">
        <v>8</v>
      </c>
      <c r="CH6" s="171">
        <v>1</v>
      </c>
      <c r="CI6" s="171">
        <v>38</v>
      </c>
      <c r="CJ6" s="171">
        <v>1</v>
      </c>
      <c r="CK6" s="122">
        <f>(-CN6/5)+(CO6*20)</f>
        <v>0</v>
      </c>
      <c r="CL6" s="273"/>
      <c r="CM6" s="171"/>
      <c r="CN6" s="171"/>
      <c r="CO6" s="171"/>
      <c r="CP6" s="122">
        <f>(-CS6/5)+(CT6*20)</f>
        <v>0</v>
      </c>
      <c r="CQ6" s="273"/>
      <c r="CR6" s="171"/>
      <c r="CS6" s="171"/>
      <c r="CT6" s="171"/>
      <c r="CU6" s="122">
        <f>(-CX6/5)+(CY6*20)</f>
        <v>0</v>
      </c>
      <c r="CV6" s="273"/>
      <c r="CW6" s="171"/>
      <c r="CX6" s="171"/>
      <c r="CY6" s="171"/>
      <c r="CZ6" s="122">
        <f>(-DC6/5)+(DD6*20)</f>
        <v>57</v>
      </c>
      <c r="DA6" s="273">
        <v>7</v>
      </c>
      <c r="DB6" s="171">
        <v>2</v>
      </c>
      <c r="DC6" s="171">
        <v>15</v>
      </c>
      <c r="DD6" s="171">
        <v>3</v>
      </c>
      <c r="DE6" s="122">
        <f>(-DH6/5)+(DI6*20)</f>
        <v>38</v>
      </c>
      <c r="DF6" s="273">
        <v>6</v>
      </c>
      <c r="DG6" s="171">
        <v>3</v>
      </c>
      <c r="DH6" s="171">
        <v>10</v>
      </c>
      <c r="DI6" s="171">
        <v>2</v>
      </c>
      <c r="DJ6" s="122">
        <f>(-DM6/5)+(DN6*20)</f>
        <v>-0.4</v>
      </c>
      <c r="DK6" s="273">
        <v>2</v>
      </c>
      <c r="DL6" s="171">
        <v>1</v>
      </c>
      <c r="DM6" s="171">
        <v>2</v>
      </c>
      <c r="DN6" s="171">
        <v>0</v>
      </c>
      <c r="DO6" s="122">
        <f>(-DR6/5)+(DS6*20)</f>
        <v>18.399999999999999</v>
      </c>
      <c r="DP6" s="273">
        <v>7</v>
      </c>
      <c r="DQ6" s="171">
        <v>2</v>
      </c>
      <c r="DR6" s="171">
        <v>8</v>
      </c>
      <c r="DS6" s="171">
        <v>1</v>
      </c>
      <c r="DT6" s="122">
        <f>(-DW6/5)+(DX6*20)</f>
        <v>16.8</v>
      </c>
      <c r="DU6" s="273">
        <v>5</v>
      </c>
      <c r="DV6" s="171">
        <v>0</v>
      </c>
      <c r="DW6" s="171">
        <v>16</v>
      </c>
      <c r="DX6" s="171">
        <v>1</v>
      </c>
      <c r="DY6" s="122">
        <f>(-EB6/5)+(EC6*20)</f>
        <v>-6.6</v>
      </c>
      <c r="DZ6" s="273">
        <v>6</v>
      </c>
      <c r="EA6" s="171">
        <v>0</v>
      </c>
      <c r="EB6" s="171">
        <v>33</v>
      </c>
      <c r="EC6" s="171">
        <v>0</v>
      </c>
      <c r="ED6" s="122">
        <f>(-EG6/5)+(EH6*20)</f>
        <v>-8.4</v>
      </c>
      <c r="EE6" s="273">
        <v>8</v>
      </c>
      <c r="EF6" s="171">
        <v>0</v>
      </c>
      <c r="EG6" s="171">
        <v>42</v>
      </c>
      <c r="EH6" s="171">
        <v>0</v>
      </c>
      <c r="EI6" s="122">
        <f>(-EL6/5)+(EM6*20)</f>
        <v>0</v>
      </c>
      <c r="EJ6" s="273"/>
      <c r="EK6" s="171"/>
      <c r="EL6" s="171"/>
      <c r="EM6" s="171"/>
      <c r="EN6" s="122">
        <f>(-EQ6/5)+(ER6*20)</f>
        <v>18.399999999999999</v>
      </c>
      <c r="EO6" s="273">
        <v>5</v>
      </c>
      <c r="EP6" s="171">
        <v>1</v>
      </c>
      <c r="EQ6" s="171">
        <v>8</v>
      </c>
      <c r="ER6" s="171">
        <v>1</v>
      </c>
      <c r="ES6" s="122">
        <f>(-EV6/5)+(EW6*20)</f>
        <v>0</v>
      </c>
      <c r="ET6" s="273"/>
      <c r="EU6" s="171"/>
      <c r="EV6" s="171"/>
      <c r="EW6" s="171"/>
      <c r="EX6" s="285"/>
      <c r="FB6" s="132"/>
      <c r="FC6" s="242"/>
      <c r="FD6" s="132"/>
      <c r="FE6" s="132"/>
      <c r="FF6" s="132"/>
      <c r="FG6" s="283"/>
      <c r="FH6" s="283"/>
      <c r="FI6" s="284"/>
      <c r="FK6" s="251"/>
      <c r="FL6" s="126"/>
      <c r="FM6" s="126"/>
      <c r="FN6" s="126"/>
      <c r="FO6" s="126"/>
      <c r="FP6" s="126"/>
      <c r="FQ6" s="126"/>
      <c r="FR6" s="126"/>
      <c r="FS6" s="126"/>
      <c r="FT6" s="126"/>
      <c r="FU6" s="126"/>
    </row>
    <row r="7" spans="1:178" s="118" customFormat="1" ht="13.5" customHeight="1" x14ac:dyDescent="0.2">
      <c r="B7" s="158" t="s">
        <v>300</v>
      </c>
      <c r="C7" s="159" t="s">
        <v>171</v>
      </c>
      <c r="D7" s="170">
        <f>IF(ISNA(VLOOKUP($B7,Batting!$B$6:$D$57,3,FALSE)),0,(VLOOKUP($B7,Batting!$B$6:$D$57,3,FALSE)))</f>
        <v>10</v>
      </c>
      <c r="E7" s="171">
        <f t="shared" si="0"/>
        <v>8</v>
      </c>
      <c r="F7" s="175">
        <f t="shared" si="1"/>
        <v>33</v>
      </c>
      <c r="G7" s="176">
        <f t="shared" si="2"/>
        <v>6</v>
      </c>
      <c r="H7" s="176">
        <f t="shared" si="3"/>
        <v>182</v>
      </c>
      <c r="I7" s="176">
        <f t="shared" si="4"/>
        <v>11</v>
      </c>
      <c r="J7" s="175">
        <f t="shared" si="5"/>
        <v>3</v>
      </c>
      <c r="K7" s="175">
        <f t="shared" si="6"/>
        <v>5.5151515151515156</v>
      </c>
      <c r="L7" s="302">
        <f t="shared" si="7"/>
        <v>16.545454545454547</v>
      </c>
      <c r="M7" s="134"/>
      <c r="N7" s="273"/>
      <c r="O7" s="171"/>
      <c r="P7" s="171"/>
      <c r="Q7" s="171"/>
      <c r="R7" s="124"/>
      <c r="S7" s="163">
        <f>(I7*20)-(H7/5)</f>
        <v>183.6</v>
      </c>
      <c r="T7" s="134"/>
      <c r="U7" s="272">
        <f>IF(FC7="-",H7/F7,(FE7+H7)/(FC7+F7))</f>
        <v>5.5151515151515156</v>
      </c>
      <c r="V7" s="272">
        <f>IF(FC7="-",IF(I7=0,H7,H7/I7),IF(FF7+I7=0,FE7+H7,(FE7+H7)/(FF7+I7)))</f>
        <v>16.545454545454547</v>
      </c>
      <c r="W7" s="177">
        <f>IF(FC7="-",IF(F7&lt;30,FK7,((IF(V7&gt;30,1,IF(V7&gt;25,2,IF(V7&gt;20,3,IF(V7&gt;15,4,IF(V7&gt;=0,5,0))))))+(IF(U7&gt;6,1,IF(U7&gt;5.5,2,IF(U7&gt;5,3,IF(U7&gt;4.5,4,IF(U7&gt;=0,5,0)))))))/2),IF(FC7+F7&lt;30,FK7,((IF(V7&gt;30,1,IF(V7&gt;25,2,IF(V7&gt;20,3,IF(V7&gt;15,4,IF(V7&gt;=0,5,0))))))+(IF(U7&gt;6,1,IF(U7&gt;5.5,2,IF(U7&gt;5,3,IF(U7&gt;4.5,4,IF(U7&gt;=0,5,0)))))))/2))</f>
        <v>3</v>
      </c>
      <c r="X7" s="122">
        <f>(-AA7/5)+(AB7*20)</f>
        <v>-0.4</v>
      </c>
      <c r="Y7" s="273">
        <v>2</v>
      </c>
      <c r="Z7" s="171">
        <v>0</v>
      </c>
      <c r="AA7" s="171">
        <v>2</v>
      </c>
      <c r="AB7" s="171">
        <v>0</v>
      </c>
      <c r="AC7" s="122">
        <f>(-AF7/5)+(AG7*20)</f>
        <v>0</v>
      </c>
      <c r="AD7" s="273"/>
      <c r="AE7" s="171"/>
      <c r="AF7" s="171"/>
      <c r="AG7" s="171"/>
      <c r="AH7" s="122">
        <f>(-AK7/5)+(AL7*20)</f>
        <v>0</v>
      </c>
      <c r="AI7" s="273"/>
      <c r="AJ7" s="171"/>
      <c r="AK7" s="171"/>
      <c r="AL7" s="171"/>
      <c r="AM7" s="122">
        <f>(-AP7/5)+(AQ7*20)</f>
        <v>0</v>
      </c>
      <c r="AN7" s="273"/>
      <c r="AO7" s="171"/>
      <c r="AP7" s="171"/>
      <c r="AQ7" s="171"/>
      <c r="AR7" s="122">
        <f>(-AU7/5)+(AV7*20)</f>
        <v>0</v>
      </c>
      <c r="AS7" s="273"/>
      <c r="AT7" s="171"/>
      <c r="AU7" s="171"/>
      <c r="AV7" s="171"/>
      <c r="AW7" s="122">
        <f>(-AZ7/5)+(BA7*20)</f>
        <v>0</v>
      </c>
      <c r="AX7" s="273"/>
      <c r="AY7" s="171"/>
      <c r="AZ7" s="171"/>
      <c r="BA7" s="171"/>
      <c r="BB7" s="122">
        <f>(-BE7/5)+(BF7*20)</f>
        <v>0</v>
      </c>
      <c r="BC7" s="273"/>
      <c r="BD7" s="171"/>
      <c r="BE7" s="171"/>
      <c r="BF7" s="171"/>
      <c r="BG7" s="122">
        <f>(-BJ7/5)+(BK7*20)</f>
        <v>0</v>
      </c>
      <c r="BH7" s="273"/>
      <c r="BI7" s="171"/>
      <c r="BJ7" s="171"/>
      <c r="BK7" s="171"/>
      <c r="BL7" s="122">
        <f>(-BO7/5)+(BP7*20)</f>
        <v>12.4</v>
      </c>
      <c r="BM7" s="273">
        <v>8</v>
      </c>
      <c r="BN7" s="171">
        <v>1</v>
      </c>
      <c r="BO7" s="171">
        <v>38</v>
      </c>
      <c r="BP7" s="171">
        <v>1</v>
      </c>
      <c r="BQ7" s="122">
        <f>(-BT7/5)+(BU7*20)</f>
        <v>0</v>
      </c>
      <c r="BR7" s="273"/>
      <c r="BS7" s="171"/>
      <c r="BT7" s="171"/>
      <c r="BU7" s="171"/>
      <c r="BV7" s="122">
        <f>(-BY7/5)+(BZ7*20)</f>
        <v>38.4</v>
      </c>
      <c r="BW7" s="273">
        <v>3</v>
      </c>
      <c r="BX7" s="171">
        <v>0</v>
      </c>
      <c r="BY7" s="171">
        <v>8</v>
      </c>
      <c r="BZ7" s="171">
        <v>2</v>
      </c>
      <c r="CA7" s="122">
        <f>(-CD7/5)+(CE7*20)</f>
        <v>0</v>
      </c>
      <c r="CB7" s="273"/>
      <c r="CC7" s="171"/>
      <c r="CD7" s="171"/>
      <c r="CE7" s="171"/>
      <c r="CF7" s="122">
        <f>(-CI7/5)+(CJ7*20)</f>
        <v>0</v>
      </c>
      <c r="CG7" s="273"/>
      <c r="CH7" s="171"/>
      <c r="CI7" s="171"/>
      <c r="CJ7" s="171"/>
      <c r="CK7" s="122">
        <f>(-CN7/5)+(CO7*20)</f>
        <v>0</v>
      </c>
      <c r="CL7" s="273"/>
      <c r="CM7" s="171"/>
      <c r="CN7" s="171"/>
      <c r="CO7" s="171"/>
      <c r="CP7" s="122">
        <f>(-CS7/5)+(CT7*20)</f>
        <v>72</v>
      </c>
      <c r="CQ7" s="273">
        <v>6</v>
      </c>
      <c r="CR7" s="171">
        <v>1</v>
      </c>
      <c r="CS7" s="171">
        <v>40</v>
      </c>
      <c r="CT7" s="171">
        <v>4</v>
      </c>
      <c r="CU7" s="122">
        <f>(-CX7/5)+(CY7*20)</f>
        <v>0</v>
      </c>
      <c r="CV7" s="273"/>
      <c r="CW7" s="171"/>
      <c r="CX7" s="171"/>
      <c r="CY7" s="171"/>
      <c r="CZ7" s="122">
        <f>(-DC7/5)+(DD7*20)</f>
        <v>0</v>
      </c>
      <c r="DA7" s="273"/>
      <c r="DB7" s="171"/>
      <c r="DC7" s="171"/>
      <c r="DD7" s="171"/>
      <c r="DE7" s="122">
        <f>(-DH7/5)+(DI7*20)</f>
        <v>35.200000000000003</v>
      </c>
      <c r="DF7" s="273">
        <v>4</v>
      </c>
      <c r="DG7" s="171">
        <v>2</v>
      </c>
      <c r="DH7" s="171">
        <v>24</v>
      </c>
      <c r="DI7" s="171">
        <v>2</v>
      </c>
      <c r="DJ7" s="122">
        <f>(-DM7/5)+(DN7*20)</f>
        <v>0</v>
      </c>
      <c r="DK7" s="273"/>
      <c r="DL7" s="171"/>
      <c r="DM7" s="171"/>
      <c r="DN7" s="171"/>
      <c r="DO7" s="122">
        <f>(-DR7/5)+(DS7*20)</f>
        <v>0</v>
      </c>
      <c r="DP7" s="273"/>
      <c r="DQ7" s="171"/>
      <c r="DR7" s="171"/>
      <c r="DS7" s="171"/>
      <c r="DT7" s="122">
        <f>(-DW7/5)+(DX7*20)</f>
        <v>31.4</v>
      </c>
      <c r="DU7" s="273">
        <v>7</v>
      </c>
      <c r="DV7" s="171">
        <v>2</v>
      </c>
      <c r="DW7" s="171">
        <v>43</v>
      </c>
      <c r="DX7" s="171">
        <v>2</v>
      </c>
      <c r="DY7" s="122">
        <f>(-EB7/5)+(EC7*20)</f>
        <v>-4.4000000000000004</v>
      </c>
      <c r="DZ7" s="273">
        <v>2</v>
      </c>
      <c r="EA7" s="171">
        <v>0</v>
      </c>
      <c r="EB7" s="171">
        <v>22</v>
      </c>
      <c r="EC7" s="171">
        <v>0</v>
      </c>
      <c r="ED7" s="122">
        <f>(-EG7/5)+(EH7*20)</f>
        <v>0</v>
      </c>
      <c r="EE7" s="273"/>
      <c r="EF7" s="171"/>
      <c r="EG7" s="171"/>
      <c r="EH7" s="171"/>
      <c r="EI7" s="122">
        <f>(-EL7/5)+(EM7*20)</f>
        <v>-1</v>
      </c>
      <c r="EJ7" s="273">
        <v>1</v>
      </c>
      <c r="EK7" s="171">
        <v>0</v>
      </c>
      <c r="EL7" s="171">
        <v>5</v>
      </c>
      <c r="EM7" s="171">
        <v>0</v>
      </c>
      <c r="EN7" s="122">
        <f>(-EQ7/5)+(ER7*20)</f>
        <v>0</v>
      </c>
      <c r="EO7" s="273"/>
      <c r="EP7" s="171"/>
      <c r="EQ7" s="171"/>
      <c r="ER7" s="171"/>
      <c r="ES7" s="122">
        <f>(-EV7/5)+(EW7*20)</f>
        <v>0</v>
      </c>
      <c r="ET7" s="273"/>
      <c r="EU7" s="171"/>
      <c r="EV7" s="171"/>
      <c r="EW7" s="171"/>
      <c r="EX7" s="285"/>
      <c r="FB7" s="132"/>
      <c r="FC7" s="242"/>
      <c r="FD7" s="132"/>
      <c r="FE7" s="132"/>
      <c r="FF7" s="132"/>
      <c r="FG7" s="283"/>
      <c r="FH7" s="283"/>
      <c r="FI7" s="284"/>
      <c r="FJ7" s="119"/>
      <c r="FK7" s="135"/>
      <c r="FL7" s="126"/>
      <c r="FM7" s="126"/>
      <c r="FN7" s="126"/>
      <c r="FO7" s="126"/>
      <c r="FP7" s="126"/>
      <c r="FQ7" s="126"/>
      <c r="FR7" s="126"/>
      <c r="FS7" s="126"/>
      <c r="FT7" s="126"/>
      <c r="FU7" s="126"/>
    </row>
    <row r="8" spans="1:178" s="118" customFormat="1" ht="13.5" customHeight="1" x14ac:dyDescent="0.2">
      <c r="B8" s="158" t="s">
        <v>37</v>
      </c>
      <c r="C8" s="159" t="s">
        <v>169</v>
      </c>
      <c r="D8" s="170">
        <f>IF(ISNA(VLOOKUP($B8,Batting!$B$6:$D$57,3,FALSE)),0,(VLOOKUP($B8,Batting!$B$6:$D$57,3,FALSE)))</f>
        <v>11</v>
      </c>
      <c r="E8" s="171">
        <f t="shared" si="0"/>
        <v>9</v>
      </c>
      <c r="F8" s="175">
        <f t="shared" si="1"/>
        <v>33.4</v>
      </c>
      <c r="G8" s="176">
        <f t="shared" si="2"/>
        <v>3</v>
      </c>
      <c r="H8" s="176">
        <f t="shared" si="3"/>
        <v>143</v>
      </c>
      <c r="I8" s="176">
        <f t="shared" si="4"/>
        <v>9</v>
      </c>
      <c r="J8" s="175">
        <f t="shared" si="5"/>
        <v>3.7111111111111108</v>
      </c>
      <c r="K8" s="175">
        <f t="shared" si="6"/>
        <v>4.2814371257485035</v>
      </c>
      <c r="L8" s="302">
        <f t="shared" si="7"/>
        <v>15.888888888888889</v>
      </c>
      <c r="M8" s="134"/>
      <c r="N8" s="273"/>
      <c r="O8" s="171"/>
      <c r="P8" s="171"/>
      <c r="Q8" s="171"/>
      <c r="R8" s="124"/>
      <c r="S8" s="163">
        <f t="shared" ref="S8:S14" si="8">(I8*20)-(H8/5)</f>
        <v>151.4</v>
      </c>
      <c r="T8" s="134"/>
      <c r="U8" s="272">
        <f t="shared" ref="U8:U14" si="9">IF(FC8="-",H8/F8,(FE8+H8)/(FC8+F8))</f>
        <v>4.179854576561163</v>
      </c>
      <c r="V8" s="272">
        <f t="shared" ref="V8:V14" si="10">IF(FC8="-",IF(I8=0,H8,H8/I8),IF(FF8+I8=0,FE8+H8,(FE8+H8)/(FF8+I8)))</f>
        <v>19.161764705882351</v>
      </c>
      <c r="W8" s="177">
        <f t="shared" ref="W8:W14" si="11">IF(FC8="-",IF(F8&lt;30,FK8,((IF(V8&gt;30,1,IF(V8&gt;25,2,IF(V8&gt;20,3,IF(V8&gt;15,4,IF(V8&gt;=0,5,0))))))+(IF(U8&gt;6,1,IF(U8&gt;5.5,2,IF(U8&gt;5,3,IF(U8&gt;4.5,4,IF(U8&gt;=0,5,0)))))))/2),IF(FC8+F8&lt;30,FK8,((IF(V8&gt;30,1,IF(V8&gt;25,2,IF(V8&gt;20,3,IF(V8&gt;15,4,IF(V8&gt;=0,5,0))))))+(IF(U8&gt;6,1,IF(U8&gt;5.5,2,IF(U8&gt;5,3,IF(U8&gt;4.5,4,IF(U8&gt;=0,5,0)))))))/2))</f>
        <v>4.5</v>
      </c>
      <c r="X8" s="122">
        <f t="shared" ref="X8:X18" si="12">(-AA8/5)+(AB8*20)</f>
        <v>39.4</v>
      </c>
      <c r="Y8" s="273">
        <v>3</v>
      </c>
      <c r="Z8" s="171">
        <v>1</v>
      </c>
      <c r="AA8" s="171">
        <v>3</v>
      </c>
      <c r="AB8" s="171">
        <v>2</v>
      </c>
      <c r="AC8" s="122">
        <f t="shared" ref="AC8:AC18" si="13">(-AF8/5)+(AG8*20)</f>
        <v>-3.8</v>
      </c>
      <c r="AD8" s="273">
        <v>3</v>
      </c>
      <c r="AE8" s="171">
        <v>0</v>
      </c>
      <c r="AF8" s="171">
        <v>19</v>
      </c>
      <c r="AG8" s="171">
        <v>0</v>
      </c>
      <c r="AH8" s="122">
        <f t="shared" ref="AH8:AH18" si="14">(-AK8/5)+(AL8*20)</f>
        <v>31.2</v>
      </c>
      <c r="AI8" s="273">
        <v>8</v>
      </c>
      <c r="AJ8" s="171">
        <v>0</v>
      </c>
      <c r="AK8" s="171">
        <v>44</v>
      </c>
      <c r="AL8" s="171">
        <v>2</v>
      </c>
      <c r="AM8" s="122">
        <f t="shared" ref="AM8:AM18" si="15">(-AP8/5)+(AQ8*20)</f>
        <v>38</v>
      </c>
      <c r="AN8" s="273">
        <v>5</v>
      </c>
      <c r="AO8" s="171">
        <v>1</v>
      </c>
      <c r="AP8" s="171">
        <v>10</v>
      </c>
      <c r="AQ8" s="171">
        <v>2</v>
      </c>
      <c r="AR8" s="122">
        <f t="shared" ref="AR8:AR18" si="16">(-AU8/5)+(AV8*20)</f>
        <v>-1.6</v>
      </c>
      <c r="AS8" s="273">
        <v>3</v>
      </c>
      <c r="AT8" s="171">
        <v>1</v>
      </c>
      <c r="AU8" s="171">
        <v>8</v>
      </c>
      <c r="AV8" s="171">
        <v>0</v>
      </c>
      <c r="AW8" s="122">
        <f t="shared" ref="AW8:AW18" si="17">(-AZ8/5)+(BA8*20)</f>
        <v>0</v>
      </c>
      <c r="AX8" s="273"/>
      <c r="AY8" s="171"/>
      <c r="AZ8" s="171"/>
      <c r="BA8" s="171"/>
      <c r="BB8" s="122">
        <f t="shared" ref="BB8:BB18" si="18">(-BE8/5)+(BF8*20)</f>
        <v>14.6</v>
      </c>
      <c r="BC8" s="273">
        <v>4</v>
      </c>
      <c r="BD8" s="171">
        <v>0</v>
      </c>
      <c r="BE8" s="171">
        <v>27</v>
      </c>
      <c r="BF8" s="171">
        <v>1</v>
      </c>
      <c r="BG8" s="122">
        <f t="shared" ref="BG8:BG18" si="19">(-BJ8/5)+(BK8*20)</f>
        <v>15.8</v>
      </c>
      <c r="BH8" s="273">
        <v>4</v>
      </c>
      <c r="BI8" s="171">
        <v>0</v>
      </c>
      <c r="BJ8" s="171">
        <v>21</v>
      </c>
      <c r="BK8" s="171">
        <v>1</v>
      </c>
      <c r="BL8" s="122">
        <f t="shared" ref="BL8:BL18" si="20">(-BO8/5)+(BP8*20)</f>
        <v>0</v>
      </c>
      <c r="BM8" s="273"/>
      <c r="BN8" s="171"/>
      <c r="BO8" s="171"/>
      <c r="BP8" s="171"/>
      <c r="BQ8" s="122">
        <f t="shared" ref="BQ8:BQ18" si="21">(-BT8/5)+(BU8*20)</f>
        <v>0</v>
      </c>
      <c r="BR8" s="273"/>
      <c r="BS8" s="171"/>
      <c r="BT8" s="171"/>
      <c r="BU8" s="171"/>
      <c r="BV8" s="122">
        <f t="shared" ref="BV8:BV18" si="22">(-BY8/5)+(BZ8*20)</f>
        <v>0</v>
      </c>
      <c r="BW8" s="273"/>
      <c r="BX8" s="171"/>
      <c r="BY8" s="171"/>
      <c r="BZ8" s="171"/>
      <c r="CA8" s="122">
        <f t="shared" ref="CA8:CA18" si="23">(-CD8/5)+(CE8*20)</f>
        <v>-2.2000000000000002</v>
      </c>
      <c r="CB8" s="273">
        <v>3</v>
      </c>
      <c r="CC8" s="171">
        <v>0</v>
      </c>
      <c r="CD8" s="171">
        <v>11</v>
      </c>
      <c r="CE8" s="171">
        <v>0</v>
      </c>
      <c r="CF8" s="122">
        <f t="shared" ref="CF8:CF18" si="24">(-CI8/5)+(CJ8*20)</f>
        <v>0</v>
      </c>
      <c r="CG8" s="273"/>
      <c r="CH8" s="171"/>
      <c r="CI8" s="171"/>
      <c r="CJ8" s="171"/>
      <c r="CK8" s="122">
        <f t="shared" ref="CK8:CK18" si="25">(-CN8/5)+(CO8*20)</f>
        <v>0</v>
      </c>
      <c r="CL8" s="273"/>
      <c r="CM8" s="171"/>
      <c r="CN8" s="171"/>
      <c r="CO8" s="171"/>
      <c r="CP8" s="122">
        <f t="shared" ref="CP8:CP18" si="26">(-CS8/5)+(CT8*20)</f>
        <v>0</v>
      </c>
      <c r="CQ8" s="273"/>
      <c r="CR8" s="171"/>
      <c r="CS8" s="171"/>
      <c r="CT8" s="171"/>
      <c r="CU8" s="122">
        <f t="shared" ref="CU8:CU18" si="27">(-CX8/5)+(CY8*20)</f>
        <v>0</v>
      </c>
      <c r="CV8" s="273"/>
      <c r="CW8" s="171"/>
      <c r="CX8" s="171"/>
      <c r="CY8" s="171"/>
      <c r="CZ8" s="122">
        <f t="shared" ref="CZ8:CZ18" si="28">(-DC8/5)+(DD8*20)</f>
        <v>0</v>
      </c>
      <c r="DA8" s="273"/>
      <c r="DB8" s="171"/>
      <c r="DC8" s="171"/>
      <c r="DD8" s="171"/>
      <c r="DE8" s="122">
        <f t="shared" ref="DE8:DE18" si="29">(-DH8/5)+(DI8*20)</f>
        <v>0</v>
      </c>
      <c r="DF8" s="273"/>
      <c r="DG8" s="171"/>
      <c r="DH8" s="171"/>
      <c r="DI8" s="171"/>
      <c r="DJ8" s="122">
        <f t="shared" ref="DJ8:DJ18" si="30">(-DM8/5)+(DN8*20)</f>
        <v>0</v>
      </c>
      <c r="DK8" s="273"/>
      <c r="DL8" s="171"/>
      <c r="DM8" s="171"/>
      <c r="DN8" s="171"/>
      <c r="DO8" s="122">
        <f t="shared" ref="DO8:DO18" si="31">(-DR8/5)+(DS8*20)</f>
        <v>0</v>
      </c>
      <c r="DP8" s="273"/>
      <c r="DQ8" s="171"/>
      <c r="DR8" s="171"/>
      <c r="DS8" s="171"/>
      <c r="DT8" s="122">
        <f t="shared" ref="DT8:DT18" si="32">(-DW8/5)+(DX8*20)</f>
        <v>0</v>
      </c>
      <c r="DU8" s="273"/>
      <c r="DV8" s="171"/>
      <c r="DW8" s="171"/>
      <c r="DX8" s="171"/>
      <c r="DY8" s="122">
        <f t="shared" ref="DY8:DY18" si="33">(-EB8/5)+(EC8*20)</f>
        <v>0</v>
      </c>
      <c r="DZ8" s="273"/>
      <c r="EA8" s="171"/>
      <c r="EB8" s="171"/>
      <c r="EC8" s="171"/>
      <c r="ED8" s="122">
        <f t="shared" ref="ED8:ED18" si="34">(-EG8/5)+(EH8*20)</f>
        <v>0</v>
      </c>
      <c r="EE8" s="273"/>
      <c r="EF8" s="171"/>
      <c r="EG8" s="171"/>
      <c r="EH8" s="171"/>
      <c r="EI8" s="122">
        <f t="shared" ref="EI8:EI18" si="35">(-EL8/5)+(EM8*20)</f>
        <v>0</v>
      </c>
      <c r="EJ8" s="273"/>
      <c r="EK8" s="171"/>
      <c r="EL8" s="171"/>
      <c r="EM8" s="171"/>
      <c r="EN8" s="122">
        <f t="shared" ref="EN8:EN18" si="36">(-EQ8/5)+(ER8*20)</f>
        <v>20</v>
      </c>
      <c r="EO8" s="272">
        <v>0.4</v>
      </c>
      <c r="EP8" s="171">
        <v>0</v>
      </c>
      <c r="EQ8" s="171">
        <v>0</v>
      </c>
      <c r="ER8" s="171">
        <v>1</v>
      </c>
      <c r="ES8" s="122">
        <f t="shared" ref="ES8:ES18" si="37">(-EV8/5)+(EW8*20)</f>
        <v>0</v>
      </c>
      <c r="ET8" s="273"/>
      <c r="EU8" s="171"/>
      <c r="EV8" s="171"/>
      <c r="EW8" s="171"/>
      <c r="EX8" s="285"/>
      <c r="FB8" s="132">
        <v>47</v>
      </c>
      <c r="FC8" s="242">
        <v>278.33333333333337</v>
      </c>
      <c r="FD8" s="132">
        <v>42</v>
      </c>
      <c r="FE8" s="132">
        <v>1160</v>
      </c>
      <c r="FF8" s="132">
        <v>59</v>
      </c>
      <c r="FG8" s="283">
        <f>IF(FF8=0,"-",FC8/FF8)</f>
        <v>4.7175141242937864</v>
      </c>
      <c r="FH8" s="283">
        <f>IF(FC8=0,"-",FE8/FC8)</f>
        <v>4.1676646706586817</v>
      </c>
      <c r="FI8" s="284">
        <f>IF(FF8=0,"-",FE8/FF8)</f>
        <v>19.661016949152543</v>
      </c>
      <c r="FK8" s="135"/>
      <c r="FL8" s="126"/>
      <c r="FM8" s="126"/>
      <c r="FN8" s="126"/>
      <c r="FO8" s="126"/>
      <c r="FP8" s="126"/>
      <c r="FQ8" s="126"/>
      <c r="FR8" s="126"/>
      <c r="FS8" s="126"/>
      <c r="FT8" s="126"/>
      <c r="FU8" s="126"/>
    </row>
    <row r="9" spans="1:178" s="118" customFormat="1" ht="13.5" customHeight="1" x14ac:dyDescent="0.2">
      <c r="B9" s="158" t="s">
        <v>314</v>
      </c>
      <c r="C9" s="159" t="s">
        <v>169</v>
      </c>
      <c r="D9" s="170">
        <f>IF(ISNA(VLOOKUP($B9,Batting!$B$6:$D$57,3,FALSE)),0,(VLOOKUP($B9,Batting!$B$6:$D$57,3,FALSE)))</f>
        <v>5</v>
      </c>
      <c r="E9" s="171">
        <f t="shared" si="0"/>
        <v>5</v>
      </c>
      <c r="F9" s="175">
        <f t="shared" si="1"/>
        <v>31</v>
      </c>
      <c r="G9" s="176">
        <f t="shared" si="2"/>
        <v>2</v>
      </c>
      <c r="H9" s="176">
        <f t="shared" si="3"/>
        <v>119</v>
      </c>
      <c r="I9" s="176">
        <f t="shared" si="4"/>
        <v>6</v>
      </c>
      <c r="J9" s="175">
        <f t="shared" si="5"/>
        <v>5.166666666666667</v>
      </c>
      <c r="K9" s="175">
        <f t="shared" si="6"/>
        <v>3.838709677419355</v>
      </c>
      <c r="L9" s="302">
        <f t="shared" si="7"/>
        <v>19.833333333333332</v>
      </c>
      <c r="M9" s="134"/>
      <c r="N9" s="273"/>
      <c r="O9" s="171"/>
      <c r="P9" s="171"/>
      <c r="Q9" s="171"/>
      <c r="R9" s="124"/>
      <c r="S9" s="163">
        <f>(I9*20)-(H9/5)</f>
        <v>96.2</v>
      </c>
      <c r="T9" s="134"/>
      <c r="U9" s="272">
        <f>IF(FC9="-",H9/F9,(FE9+H9)/(FC9+F9))</f>
        <v>3.838709677419355</v>
      </c>
      <c r="V9" s="272">
        <f>IF(FC9="-",IF(I9=0,H9,H9/I9),IF(FF9+I9=0,FE9+H9,(FE9+H9)/(FF9+I9)))</f>
        <v>19.833333333333332</v>
      </c>
      <c r="W9" s="177">
        <f>IF(FC9="-",IF(F9&lt;30,FK9,((IF(V9&gt;30,1,IF(V9&gt;25,2,IF(V9&gt;20,3,IF(V9&gt;15,4,IF(V9&gt;=0,5,0))))))+(IF(U9&gt;6,1,IF(U9&gt;5.5,2,IF(U9&gt;5,3,IF(U9&gt;4.5,4,IF(U9&gt;=0,5,0)))))))/2),IF(FC9+F9&lt;30,FK9,((IF(V9&gt;30,1,IF(V9&gt;25,2,IF(V9&gt;20,3,IF(V9&gt;15,4,IF(V9&gt;=0,5,0))))))+(IF(U9&gt;6,1,IF(U9&gt;5.5,2,IF(U9&gt;5,3,IF(U9&gt;4.5,4,IF(U9&gt;=0,5,0)))))))/2))</f>
        <v>4.5</v>
      </c>
      <c r="X9" s="122">
        <f>(-AA9/5)+(AB9*20)</f>
        <v>0</v>
      </c>
      <c r="Y9" s="273"/>
      <c r="Z9" s="171"/>
      <c r="AA9" s="171"/>
      <c r="AB9" s="171"/>
      <c r="AC9" s="122">
        <f>(-AF9/5)+(AG9*20)</f>
        <v>0</v>
      </c>
      <c r="AD9" s="273"/>
      <c r="AE9" s="171"/>
      <c r="AF9" s="171"/>
      <c r="AG9" s="171"/>
      <c r="AH9" s="122">
        <f>(-AK9/5)+(AL9*20)</f>
        <v>0</v>
      </c>
      <c r="AI9" s="273"/>
      <c r="AJ9" s="171"/>
      <c r="AK9" s="171"/>
      <c r="AL9" s="171"/>
      <c r="AM9" s="122">
        <f>(-AP9/5)+(AQ9*20)</f>
        <v>0</v>
      </c>
      <c r="AN9" s="273"/>
      <c r="AO9" s="171"/>
      <c r="AP9" s="171"/>
      <c r="AQ9" s="171"/>
      <c r="AR9" s="122">
        <f>(-AU9/5)+(AV9*20)</f>
        <v>0</v>
      </c>
      <c r="AS9" s="273"/>
      <c r="AT9" s="171"/>
      <c r="AU9" s="171"/>
      <c r="AV9" s="171"/>
      <c r="AW9" s="122">
        <f>(-AZ9/5)+(BA9*20)</f>
        <v>0</v>
      </c>
      <c r="AX9" s="273"/>
      <c r="AY9" s="171"/>
      <c r="AZ9" s="171"/>
      <c r="BA9" s="171"/>
      <c r="BB9" s="122">
        <f>(-BE9/5)+(BF9*20)</f>
        <v>0</v>
      </c>
      <c r="BC9" s="273"/>
      <c r="BD9" s="171"/>
      <c r="BE9" s="171"/>
      <c r="BF9" s="171"/>
      <c r="BG9" s="122">
        <f>(-BJ9/5)+(BK9*20)</f>
        <v>0</v>
      </c>
      <c r="BH9" s="273"/>
      <c r="BI9" s="171"/>
      <c r="BJ9" s="171"/>
      <c r="BK9" s="171"/>
      <c r="BL9" s="122">
        <f>(-BO9/5)+(BP9*20)</f>
        <v>0</v>
      </c>
      <c r="BM9" s="273"/>
      <c r="BN9" s="171"/>
      <c r="BO9" s="171"/>
      <c r="BP9" s="171"/>
      <c r="BQ9" s="122">
        <f>(-BT9/5)+(BU9*20)</f>
        <v>30.2</v>
      </c>
      <c r="BR9" s="273">
        <v>8</v>
      </c>
      <c r="BS9" s="171">
        <v>0</v>
      </c>
      <c r="BT9" s="171">
        <v>49</v>
      </c>
      <c r="BU9" s="171">
        <v>2</v>
      </c>
      <c r="BV9" s="122">
        <f>(-BY9/5)+(BZ9*20)</f>
        <v>17.8</v>
      </c>
      <c r="BW9" s="273">
        <v>4</v>
      </c>
      <c r="BX9" s="171">
        <v>0</v>
      </c>
      <c r="BY9" s="171">
        <v>11</v>
      </c>
      <c r="BZ9" s="171">
        <v>1</v>
      </c>
      <c r="CA9" s="122">
        <f>(-CD9/5)+(CE9*20)</f>
        <v>0</v>
      </c>
      <c r="CB9" s="273"/>
      <c r="CC9" s="171"/>
      <c r="CD9" s="171"/>
      <c r="CE9" s="171"/>
      <c r="CF9" s="122">
        <f>(-CI9/5)+(CJ9*20)</f>
        <v>0</v>
      </c>
      <c r="CG9" s="273"/>
      <c r="CH9" s="171"/>
      <c r="CI9" s="171"/>
      <c r="CJ9" s="171"/>
      <c r="CK9" s="122">
        <f>(-CN9/5)+(CO9*20)</f>
        <v>0</v>
      </c>
      <c r="CL9" s="273"/>
      <c r="CM9" s="171"/>
      <c r="CN9" s="171"/>
      <c r="CO9" s="171"/>
      <c r="CP9" s="122">
        <f>(-CS9/5)+(CT9*20)</f>
        <v>17.2</v>
      </c>
      <c r="CQ9" s="273">
        <v>6</v>
      </c>
      <c r="CR9" s="171">
        <v>2</v>
      </c>
      <c r="CS9" s="171">
        <v>14</v>
      </c>
      <c r="CT9" s="171">
        <v>1</v>
      </c>
      <c r="CU9" s="122">
        <f>(-CX9/5)+(CY9*20)</f>
        <v>0</v>
      </c>
      <c r="CV9" s="273"/>
      <c r="CW9" s="171"/>
      <c r="CX9" s="171"/>
      <c r="CY9" s="171"/>
      <c r="CZ9" s="122">
        <f>(-DC9/5)+(DD9*20)</f>
        <v>-5</v>
      </c>
      <c r="DA9" s="273">
        <v>8</v>
      </c>
      <c r="DB9" s="171">
        <v>0</v>
      </c>
      <c r="DC9" s="171">
        <v>25</v>
      </c>
      <c r="DD9" s="171">
        <v>0</v>
      </c>
      <c r="DE9" s="122">
        <f>(-DH9/5)+(DI9*20)</f>
        <v>0</v>
      </c>
      <c r="DF9" s="273"/>
      <c r="DG9" s="171"/>
      <c r="DH9" s="171"/>
      <c r="DI9" s="171"/>
      <c r="DJ9" s="122">
        <f>(-DM9/5)+(DN9*20)</f>
        <v>0</v>
      </c>
      <c r="DK9" s="273"/>
      <c r="DL9" s="171"/>
      <c r="DM9" s="171"/>
      <c r="DN9" s="171"/>
      <c r="DO9" s="122">
        <f>(-DR9/5)+(DS9*20)</f>
        <v>0</v>
      </c>
      <c r="DP9" s="273"/>
      <c r="DQ9" s="171"/>
      <c r="DR9" s="171"/>
      <c r="DS9" s="171"/>
      <c r="DT9" s="122">
        <f>(-DW9/5)+(DX9*20)</f>
        <v>0</v>
      </c>
      <c r="DU9" s="273"/>
      <c r="DV9" s="171"/>
      <c r="DW9" s="171"/>
      <c r="DX9" s="171"/>
      <c r="DY9" s="122">
        <f>(-EB9/5)+(EC9*20)</f>
        <v>36</v>
      </c>
      <c r="DZ9" s="273">
        <v>5</v>
      </c>
      <c r="EA9" s="171">
        <v>0</v>
      </c>
      <c r="EB9" s="171">
        <v>20</v>
      </c>
      <c r="EC9" s="171">
        <v>2</v>
      </c>
      <c r="ED9" s="122">
        <f>(-EG9/5)+(EH9*20)</f>
        <v>0</v>
      </c>
      <c r="EE9" s="273"/>
      <c r="EF9" s="171"/>
      <c r="EG9" s="171"/>
      <c r="EH9" s="171"/>
      <c r="EI9" s="122">
        <f>(-EL9/5)+(EM9*20)</f>
        <v>0</v>
      </c>
      <c r="EJ9" s="273"/>
      <c r="EK9" s="171"/>
      <c r="EL9" s="171"/>
      <c r="EM9" s="171"/>
      <c r="EN9" s="122">
        <f>(-EQ9/5)+(ER9*20)</f>
        <v>0</v>
      </c>
      <c r="EO9" s="273"/>
      <c r="EP9" s="171"/>
      <c r="EQ9" s="171"/>
      <c r="ER9" s="171"/>
      <c r="ES9" s="122">
        <f>(-EV9/5)+(EW9*20)</f>
        <v>0</v>
      </c>
      <c r="ET9" s="273"/>
      <c r="EU9" s="171"/>
      <c r="EV9" s="171"/>
      <c r="EW9" s="171"/>
      <c r="EX9" s="285"/>
      <c r="FB9" s="132"/>
      <c r="FC9" s="242"/>
      <c r="FD9" s="132"/>
      <c r="FE9" s="132"/>
      <c r="FF9" s="132"/>
      <c r="FG9" s="283"/>
      <c r="FH9" s="283"/>
      <c r="FI9" s="284"/>
      <c r="FJ9" s="119"/>
      <c r="FK9" s="251"/>
      <c r="FL9" s="126"/>
      <c r="FM9" s="126"/>
      <c r="FN9" s="126"/>
      <c r="FO9" s="126"/>
      <c r="FP9" s="126"/>
      <c r="FQ9" s="126"/>
      <c r="FR9" s="126"/>
      <c r="FS9" s="126"/>
      <c r="FT9" s="126"/>
      <c r="FU9" s="126"/>
    </row>
    <row r="10" spans="1:178" s="118" customFormat="1" ht="13.5" customHeight="1" x14ac:dyDescent="0.2">
      <c r="B10" s="158" t="s">
        <v>189</v>
      </c>
      <c r="C10" s="159" t="s">
        <v>169</v>
      </c>
      <c r="D10" s="170">
        <f>IF(ISNA(VLOOKUP($B10,Batting!$B$6:$D$57,3,FALSE)),0,(VLOOKUP($B10,Batting!$B$6:$D$57,3,FALSE)))</f>
        <v>9</v>
      </c>
      <c r="E10" s="171">
        <f t="shared" si="0"/>
        <v>6</v>
      </c>
      <c r="F10" s="175">
        <f t="shared" si="1"/>
        <v>44</v>
      </c>
      <c r="G10" s="176">
        <f t="shared" si="2"/>
        <v>5</v>
      </c>
      <c r="H10" s="176">
        <f t="shared" si="3"/>
        <v>177</v>
      </c>
      <c r="I10" s="176">
        <f t="shared" si="4"/>
        <v>9</v>
      </c>
      <c r="J10" s="175">
        <f t="shared" si="5"/>
        <v>4.8888888888888893</v>
      </c>
      <c r="K10" s="175">
        <f t="shared" si="6"/>
        <v>4.0227272727272725</v>
      </c>
      <c r="L10" s="302">
        <f t="shared" si="7"/>
        <v>19.666666666666668</v>
      </c>
      <c r="M10" s="134"/>
      <c r="N10" s="272"/>
      <c r="O10" s="171"/>
      <c r="P10" s="171"/>
      <c r="Q10" s="176"/>
      <c r="R10" s="124"/>
      <c r="S10" s="163">
        <f>(I10*20)-(H10/5)</f>
        <v>144.6</v>
      </c>
      <c r="T10" s="134"/>
      <c r="U10" s="272">
        <f>IF(FC10="-",H10/F10,(FE10+H10)/(FC10+F10))</f>
        <v>4.0227272727272725</v>
      </c>
      <c r="V10" s="272">
        <f>IF(FC10="-",IF(I10=0,H10,H10/I10),IF(FF10+I10=0,FE10+H10,(FE10+H10)/(FF10+I10)))</f>
        <v>19.666666666666668</v>
      </c>
      <c r="W10" s="177">
        <f>IF(FC10="-",IF(F10&lt;30,FK10,((IF(V10&gt;30,1,IF(V10&gt;25,2,IF(V10&gt;20,3,IF(V10&gt;15,4,IF(V10&gt;=0,5,0))))))+(IF(U10&gt;6,1,IF(U10&gt;5.5,2,IF(U10&gt;5,3,IF(U10&gt;4.5,4,IF(U10&gt;=0,5,0)))))))/2),IF(FC10+F10&lt;30,FK10,((IF(V10&gt;30,1,IF(V10&gt;25,2,IF(V10&gt;20,3,IF(V10&gt;15,4,IF(V10&gt;=0,5,0))))))+(IF(U10&gt;6,1,IF(U10&gt;5.5,2,IF(U10&gt;5,3,IF(U10&gt;4.5,4,IF(U10&gt;=0,5,0)))))))/2))</f>
        <v>4.5</v>
      </c>
      <c r="X10" s="122">
        <f>(-AA10/5)+(AB10*20)</f>
        <v>0</v>
      </c>
      <c r="Y10" s="273"/>
      <c r="Z10" s="171"/>
      <c r="AA10" s="171"/>
      <c r="AB10" s="171"/>
      <c r="AC10" s="122">
        <f>(-AF10/5)+(AG10*20)</f>
        <v>0</v>
      </c>
      <c r="AD10" s="273"/>
      <c r="AE10" s="171"/>
      <c r="AF10" s="171"/>
      <c r="AG10" s="171"/>
      <c r="AH10" s="122">
        <f>(-AK10/5)+(AL10*20)</f>
        <v>14.8</v>
      </c>
      <c r="AI10" s="273">
        <v>8</v>
      </c>
      <c r="AJ10" s="171">
        <v>0</v>
      </c>
      <c r="AK10" s="171">
        <v>26</v>
      </c>
      <c r="AL10" s="171">
        <v>1</v>
      </c>
      <c r="AM10" s="122">
        <f>(-AP10/5)+(AQ10*20)</f>
        <v>18.399999999999999</v>
      </c>
      <c r="AN10" s="273">
        <v>5</v>
      </c>
      <c r="AO10" s="171">
        <v>2</v>
      </c>
      <c r="AP10" s="171">
        <v>8</v>
      </c>
      <c r="AQ10" s="171">
        <v>1</v>
      </c>
      <c r="AR10" s="122">
        <f>(-AU10/5)+(AV10*20)</f>
        <v>0</v>
      </c>
      <c r="AS10" s="273"/>
      <c r="AT10" s="171"/>
      <c r="AU10" s="171"/>
      <c r="AV10" s="171"/>
      <c r="AW10" s="122">
        <f>(-AZ10/5)+(BA10*20)</f>
        <v>0</v>
      </c>
      <c r="AX10" s="273"/>
      <c r="AY10" s="171"/>
      <c r="AZ10" s="171"/>
      <c r="BA10" s="171"/>
      <c r="BB10" s="122">
        <f>(-BE10/5)+(BF10*20)</f>
        <v>0</v>
      </c>
      <c r="BC10" s="273"/>
      <c r="BD10" s="171"/>
      <c r="BE10" s="171"/>
      <c r="BF10" s="171"/>
      <c r="BG10" s="122">
        <f>(-BJ10/5)+(BK10*20)</f>
        <v>0</v>
      </c>
      <c r="BH10" s="273"/>
      <c r="BI10" s="171"/>
      <c r="BJ10" s="171"/>
      <c r="BK10" s="171"/>
      <c r="BL10" s="122">
        <f>(-BO10/5)+(BP10*20)</f>
        <v>59.8</v>
      </c>
      <c r="BM10" s="273">
        <v>16</v>
      </c>
      <c r="BN10" s="171">
        <v>2</v>
      </c>
      <c r="BO10" s="171">
        <v>101</v>
      </c>
      <c r="BP10" s="171">
        <v>4</v>
      </c>
      <c r="BQ10" s="122">
        <f>(-BT10/5)+(BU10*20)</f>
        <v>0</v>
      </c>
      <c r="BR10" s="273"/>
      <c r="BS10" s="171"/>
      <c r="BT10" s="171"/>
      <c r="BU10" s="171"/>
      <c r="BV10" s="122">
        <f>(-BY10/5)+(BZ10*20)</f>
        <v>0</v>
      </c>
      <c r="BW10" s="273"/>
      <c r="BX10" s="171"/>
      <c r="BY10" s="171"/>
      <c r="BZ10" s="171"/>
      <c r="CA10" s="122">
        <f>(-CD10/5)+(CE10*20)</f>
        <v>0</v>
      </c>
      <c r="CB10" s="273"/>
      <c r="CC10" s="171"/>
      <c r="CD10" s="171"/>
      <c r="CE10" s="171"/>
      <c r="CF10" s="122">
        <f>(-CI10/5)+(CJ10*20)</f>
        <v>0</v>
      </c>
      <c r="CG10" s="273"/>
      <c r="CH10" s="171"/>
      <c r="CI10" s="171"/>
      <c r="CJ10" s="171"/>
      <c r="CK10" s="122">
        <f>(-CN10/5)+(CO10*20)</f>
        <v>0</v>
      </c>
      <c r="CL10" s="273"/>
      <c r="CM10" s="171"/>
      <c r="CN10" s="171"/>
      <c r="CO10" s="171"/>
      <c r="CP10" s="122">
        <f>(-CS10/5)+(CT10*20)</f>
        <v>0</v>
      </c>
      <c r="CQ10" s="273"/>
      <c r="CR10" s="171"/>
      <c r="CS10" s="171"/>
      <c r="CT10" s="171"/>
      <c r="CU10" s="122">
        <f>(-CX10/5)+(CY10*20)</f>
        <v>0</v>
      </c>
      <c r="CV10" s="273"/>
      <c r="CW10" s="171"/>
      <c r="CX10" s="171"/>
      <c r="CY10" s="171"/>
      <c r="CZ10" s="122">
        <f>(-DC10/5)+(DD10*20)</f>
        <v>0</v>
      </c>
      <c r="DA10" s="273"/>
      <c r="DB10" s="171"/>
      <c r="DC10" s="171"/>
      <c r="DD10" s="171"/>
      <c r="DE10" s="122">
        <f>(-DH10/5)+(DI10*20)</f>
        <v>0</v>
      </c>
      <c r="DF10" s="273"/>
      <c r="DG10" s="171"/>
      <c r="DH10" s="171"/>
      <c r="DI10" s="171"/>
      <c r="DJ10" s="122">
        <f>(-DM10/5)+(DN10*20)</f>
        <v>18.2</v>
      </c>
      <c r="DK10" s="273">
        <v>5</v>
      </c>
      <c r="DL10" s="171">
        <v>1</v>
      </c>
      <c r="DM10" s="171">
        <v>9</v>
      </c>
      <c r="DN10" s="171">
        <v>1</v>
      </c>
      <c r="DO10" s="122">
        <f>(-DR10/5)+(DS10*20)</f>
        <v>17</v>
      </c>
      <c r="DP10" s="273">
        <v>5</v>
      </c>
      <c r="DQ10" s="171">
        <v>0</v>
      </c>
      <c r="DR10" s="171">
        <v>15</v>
      </c>
      <c r="DS10" s="171">
        <v>1</v>
      </c>
      <c r="DT10" s="122">
        <f>(-DW10/5)+(DX10*20)</f>
        <v>0</v>
      </c>
      <c r="DU10" s="273"/>
      <c r="DV10" s="171"/>
      <c r="DW10" s="171"/>
      <c r="DX10" s="171"/>
      <c r="DY10" s="122">
        <f>(-EB10/5)+(EC10*20)</f>
        <v>0</v>
      </c>
      <c r="DZ10" s="273"/>
      <c r="EA10" s="171"/>
      <c r="EB10" s="171"/>
      <c r="EC10" s="171"/>
      <c r="ED10" s="122">
        <f>(-EG10/5)+(EH10*20)</f>
        <v>16.399999999999999</v>
      </c>
      <c r="EE10" s="273">
        <v>5</v>
      </c>
      <c r="EF10" s="171">
        <v>0</v>
      </c>
      <c r="EG10" s="171">
        <v>18</v>
      </c>
      <c r="EH10" s="171">
        <v>1</v>
      </c>
      <c r="EI10" s="122">
        <f>(-EL10/5)+(EM10*20)</f>
        <v>0</v>
      </c>
      <c r="EJ10" s="273"/>
      <c r="EK10" s="171"/>
      <c r="EL10" s="171"/>
      <c r="EM10" s="171"/>
      <c r="EN10" s="122">
        <f>(-EQ10/5)+(ER10*20)</f>
        <v>0</v>
      </c>
      <c r="EO10" s="273"/>
      <c r="EP10" s="171"/>
      <c r="EQ10" s="171"/>
      <c r="ER10" s="171"/>
      <c r="ES10" s="122">
        <f>(-EV10/5)+(EW10*20)</f>
        <v>0</v>
      </c>
      <c r="ET10" s="273"/>
      <c r="EU10" s="171"/>
      <c r="EV10" s="171"/>
      <c r="EW10" s="171"/>
      <c r="EX10" s="394"/>
      <c r="FB10" s="132"/>
      <c r="FC10" s="242"/>
      <c r="FD10" s="132"/>
      <c r="FE10" s="132"/>
      <c r="FF10" s="132"/>
      <c r="FG10" s="283"/>
      <c r="FH10" s="283"/>
      <c r="FI10" s="284"/>
      <c r="FJ10" s="119"/>
      <c r="FK10" s="251"/>
      <c r="FL10" s="126"/>
      <c r="FM10" s="126"/>
      <c r="FN10" s="126"/>
      <c r="FO10" s="126"/>
      <c r="FP10" s="126"/>
      <c r="FQ10" s="126"/>
      <c r="FR10" s="126"/>
      <c r="FS10" s="126"/>
      <c r="FT10" s="126"/>
      <c r="FU10" s="126"/>
    </row>
    <row r="11" spans="1:178" s="118" customFormat="1" ht="13.5" customHeight="1" x14ac:dyDescent="0.2">
      <c r="B11" s="158" t="s">
        <v>149</v>
      </c>
      <c r="C11" s="159" t="s">
        <v>169</v>
      </c>
      <c r="D11" s="170">
        <f>IF(ISNA(VLOOKUP($B11,Batting!$B$6:$D$57,3,FALSE)),0,(VLOOKUP($B11,Batting!$B$6:$D$57,3,FALSE)))</f>
        <v>17</v>
      </c>
      <c r="E11" s="171">
        <f t="shared" si="0"/>
        <v>15</v>
      </c>
      <c r="F11" s="175">
        <f t="shared" si="1"/>
        <v>84.2</v>
      </c>
      <c r="G11" s="176">
        <f t="shared" si="2"/>
        <v>18</v>
      </c>
      <c r="H11" s="176">
        <f t="shared" si="3"/>
        <v>377</v>
      </c>
      <c r="I11" s="176">
        <f t="shared" si="4"/>
        <v>19</v>
      </c>
      <c r="J11" s="175">
        <f t="shared" si="5"/>
        <v>4.4315789473684211</v>
      </c>
      <c r="K11" s="175">
        <f t="shared" si="6"/>
        <v>4.4774346793349169</v>
      </c>
      <c r="L11" s="302">
        <f t="shared" si="7"/>
        <v>19.842105263157894</v>
      </c>
      <c r="M11" s="134"/>
      <c r="N11" s="273"/>
      <c r="O11" s="171"/>
      <c r="P11" s="171"/>
      <c r="Q11" s="171"/>
      <c r="R11" s="124"/>
      <c r="S11" s="163">
        <f>(I11*20)-(H11/5)</f>
        <v>304.60000000000002</v>
      </c>
      <c r="T11" s="134"/>
      <c r="U11" s="272">
        <f>IF(FC11="-",H11/F11,(FE11+H11)/(FC11+F11))</f>
        <v>4.653248742069569</v>
      </c>
      <c r="V11" s="272">
        <f>IF(FC11="-",IF(I11=0,H11,H11/I11),IF(FF11+I11=0,FE11+H11,(FE11+H11)/(FF11+I11)))</f>
        <v>19.162162162162161</v>
      </c>
      <c r="W11" s="177">
        <f>IF(FC11="-",IF(F11&lt;30,FK11,((IF(V11&gt;30,1,IF(V11&gt;25,2,IF(V11&gt;20,3,IF(V11&gt;15,4,IF(V11&gt;=0,5,0))))))+(IF(U11&gt;6,1,IF(U11&gt;5.5,2,IF(U11&gt;5,3,IF(U11&gt;4.5,4,IF(U11&gt;=0,5,0)))))))/2),IF(FC11+F11&lt;30,FK11,((IF(V11&gt;30,1,IF(V11&gt;25,2,IF(V11&gt;20,3,IF(V11&gt;15,4,IF(V11&gt;=0,5,0))))))+(IF(U11&gt;6,1,IF(U11&gt;5.5,2,IF(U11&gt;5,3,IF(U11&gt;4.5,4,IF(U11&gt;=0,5,0)))))))/2))</f>
        <v>4</v>
      </c>
      <c r="X11" s="122">
        <f>(-AA11/5)+(AB11*20)</f>
        <v>0</v>
      </c>
      <c r="Y11" s="273"/>
      <c r="Z11" s="171"/>
      <c r="AA11" s="171"/>
      <c r="AB11" s="171"/>
      <c r="AC11" s="122">
        <f>(-AF11/5)+(AG11*20)</f>
        <v>36</v>
      </c>
      <c r="AD11" s="273">
        <v>6</v>
      </c>
      <c r="AE11" s="171">
        <v>2</v>
      </c>
      <c r="AF11" s="171">
        <v>20</v>
      </c>
      <c r="AG11" s="171">
        <v>2</v>
      </c>
      <c r="AH11" s="122">
        <f>(-AK11/5)+(AL11*20)</f>
        <v>0</v>
      </c>
      <c r="AI11" s="273"/>
      <c r="AJ11" s="171"/>
      <c r="AK11" s="171"/>
      <c r="AL11" s="171"/>
      <c r="AM11" s="122">
        <f>(-AP11/5)+(AQ11*20)</f>
        <v>17.399999999999999</v>
      </c>
      <c r="AN11" s="273">
        <v>5</v>
      </c>
      <c r="AO11" s="171">
        <v>2</v>
      </c>
      <c r="AP11" s="171">
        <v>13</v>
      </c>
      <c r="AQ11" s="171">
        <v>1</v>
      </c>
      <c r="AR11" s="122">
        <f>(-AU11/5)+(AV11*20)</f>
        <v>14.8</v>
      </c>
      <c r="AS11" s="273">
        <v>4</v>
      </c>
      <c r="AT11" s="171">
        <v>1</v>
      </c>
      <c r="AU11" s="171">
        <v>26</v>
      </c>
      <c r="AV11" s="171">
        <v>1</v>
      </c>
      <c r="AW11" s="122">
        <f>(-AZ11/5)+(BA11*20)</f>
        <v>56.8</v>
      </c>
      <c r="AX11" s="273">
        <v>5</v>
      </c>
      <c r="AY11" s="171">
        <v>2</v>
      </c>
      <c r="AZ11" s="171">
        <v>16</v>
      </c>
      <c r="BA11" s="171">
        <v>3</v>
      </c>
      <c r="BB11" s="122">
        <f>(-BE11/5)+(BF11*20)</f>
        <v>10.199999999999999</v>
      </c>
      <c r="BC11" s="273">
        <v>8</v>
      </c>
      <c r="BD11" s="171">
        <v>0</v>
      </c>
      <c r="BE11" s="171">
        <v>49</v>
      </c>
      <c r="BF11" s="171">
        <v>1</v>
      </c>
      <c r="BG11" s="122">
        <f>(-BJ11/5)+(BK11*20)</f>
        <v>15.8</v>
      </c>
      <c r="BH11" s="273">
        <v>4</v>
      </c>
      <c r="BI11" s="171">
        <v>1</v>
      </c>
      <c r="BJ11" s="171">
        <v>21</v>
      </c>
      <c r="BK11" s="171">
        <v>1</v>
      </c>
      <c r="BL11" s="122">
        <f>(-BO11/5)+(BP11*20)</f>
        <v>0</v>
      </c>
      <c r="BM11" s="273"/>
      <c r="BN11" s="171"/>
      <c r="BO11" s="171"/>
      <c r="BP11" s="171"/>
      <c r="BQ11" s="122">
        <f>(-BT11/5)+(BU11*20)</f>
        <v>0</v>
      </c>
      <c r="BR11" s="273"/>
      <c r="BS11" s="171"/>
      <c r="BT11" s="171"/>
      <c r="BU11" s="171"/>
      <c r="BV11" s="122">
        <f>(-BY11/5)+(BZ11*20)</f>
        <v>-2.8</v>
      </c>
      <c r="BW11" s="273">
        <v>5</v>
      </c>
      <c r="BX11" s="171">
        <v>2</v>
      </c>
      <c r="BY11" s="171">
        <v>14</v>
      </c>
      <c r="BZ11" s="171">
        <v>0</v>
      </c>
      <c r="CA11" s="122">
        <f>(-CD11/5)+(CE11*20)</f>
        <v>0</v>
      </c>
      <c r="CB11" s="273"/>
      <c r="CC11" s="171"/>
      <c r="CD11" s="171"/>
      <c r="CE11" s="171"/>
      <c r="CF11" s="122">
        <f>(-CI11/5)+(CJ11*20)</f>
        <v>0</v>
      </c>
      <c r="CG11" s="273"/>
      <c r="CH11" s="171"/>
      <c r="CI11" s="171"/>
      <c r="CJ11" s="171"/>
      <c r="CK11" s="122">
        <f>(-CN11/5)+(CO11*20)</f>
        <v>0</v>
      </c>
      <c r="CL11" s="273"/>
      <c r="CM11" s="171"/>
      <c r="CN11" s="171"/>
      <c r="CO11" s="171"/>
      <c r="CP11" s="122">
        <f>(-CS11/5)+(CT11*20)</f>
        <v>39.4</v>
      </c>
      <c r="CQ11" s="272">
        <v>1.2</v>
      </c>
      <c r="CR11" s="171">
        <v>0</v>
      </c>
      <c r="CS11" s="171">
        <v>3</v>
      </c>
      <c r="CT11" s="171">
        <v>2</v>
      </c>
      <c r="CU11" s="122">
        <f>(-CX11/5)+(CY11*20)</f>
        <v>-14.4</v>
      </c>
      <c r="CV11" s="273">
        <v>12</v>
      </c>
      <c r="CW11" s="171">
        <v>1</v>
      </c>
      <c r="CX11" s="171">
        <v>72</v>
      </c>
      <c r="CY11" s="171">
        <v>0</v>
      </c>
      <c r="CZ11" s="122">
        <f>(-DC11/5)+(DD11*20)</f>
        <v>16.8</v>
      </c>
      <c r="DA11" s="273">
        <v>5</v>
      </c>
      <c r="DB11" s="171">
        <v>0</v>
      </c>
      <c r="DC11" s="171">
        <v>16</v>
      </c>
      <c r="DD11" s="171">
        <v>1</v>
      </c>
      <c r="DE11" s="122">
        <f>(-DH11/5)+(DI11*20)</f>
        <v>0</v>
      </c>
      <c r="DF11" s="273"/>
      <c r="DG11" s="171"/>
      <c r="DH11" s="171"/>
      <c r="DI11" s="171"/>
      <c r="DJ11" s="122">
        <f>(-DM11/5)+(DN11*20)</f>
        <v>-1.4</v>
      </c>
      <c r="DK11" s="273">
        <v>3</v>
      </c>
      <c r="DL11" s="171">
        <v>1</v>
      </c>
      <c r="DM11" s="171">
        <v>7</v>
      </c>
      <c r="DN11" s="171">
        <v>0</v>
      </c>
      <c r="DO11" s="122">
        <f>(-DR11/5)+(DS11*20)</f>
        <v>77</v>
      </c>
      <c r="DP11" s="273">
        <v>8</v>
      </c>
      <c r="DQ11" s="171">
        <v>2</v>
      </c>
      <c r="DR11" s="171">
        <v>15</v>
      </c>
      <c r="DS11" s="171">
        <v>4</v>
      </c>
      <c r="DT11" s="122">
        <f>(-DW11/5)+(DX11*20)</f>
        <v>8.4</v>
      </c>
      <c r="DU11" s="273">
        <v>9</v>
      </c>
      <c r="DV11" s="171">
        <v>2</v>
      </c>
      <c r="DW11" s="171">
        <v>58</v>
      </c>
      <c r="DX11" s="171">
        <v>1</v>
      </c>
      <c r="DY11" s="122">
        <f>(-EB11/5)+(EC11*20)</f>
        <v>11.8</v>
      </c>
      <c r="DZ11" s="273">
        <v>5</v>
      </c>
      <c r="EA11" s="171">
        <v>0</v>
      </c>
      <c r="EB11" s="171">
        <v>41</v>
      </c>
      <c r="EC11" s="171">
        <v>1</v>
      </c>
      <c r="ED11" s="122">
        <f>(-EG11/5)+(EH11*20)</f>
        <v>0</v>
      </c>
      <c r="EE11" s="273"/>
      <c r="EF11" s="171"/>
      <c r="EG11" s="171"/>
      <c r="EH11" s="171"/>
      <c r="EI11" s="122">
        <f>(-EL11/5)+(EM11*20)</f>
        <v>0</v>
      </c>
      <c r="EJ11" s="273"/>
      <c r="EK11" s="171"/>
      <c r="EL11" s="171"/>
      <c r="EM11" s="171"/>
      <c r="EN11" s="122">
        <f>(-EQ11/5)+(ER11*20)</f>
        <v>18.8</v>
      </c>
      <c r="EO11" s="273">
        <v>4</v>
      </c>
      <c r="EP11" s="171">
        <v>2</v>
      </c>
      <c r="EQ11" s="171">
        <v>6</v>
      </c>
      <c r="ER11" s="171">
        <v>1</v>
      </c>
      <c r="ES11" s="122">
        <f>(-EV11/5)+(EW11*20)</f>
        <v>0</v>
      </c>
      <c r="ET11" s="273"/>
      <c r="EU11" s="171"/>
      <c r="EV11" s="171"/>
      <c r="EW11" s="171"/>
      <c r="EX11" s="239"/>
      <c r="EY11" s="280"/>
      <c r="FB11" s="132">
        <v>14</v>
      </c>
      <c r="FC11" s="242">
        <v>68.166666666666671</v>
      </c>
      <c r="FD11" s="132">
        <v>6</v>
      </c>
      <c r="FE11" s="132">
        <v>332</v>
      </c>
      <c r="FF11" s="132">
        <v>18</v>
      </c>
      <c r="FG11" s="283">
        <f>IF(FF11=0,"-",FC11/FF11)</f>
        <v>3.7870370370370372</v>
      </c>
      <c r="FH11" s="283">
        <f>IF(FC11=0,"-",FE11/FC11)</f>
        <v>4.8704156479217602</v>
      </c>
      <c r="FI11" s="284">
        <f>IF(FF11=0,"-",FE11/FF11)</f>
        <v>18.444444444444443</v>
      </c>
      <c r="FJ11" s="119"/>
      <c r="FK11" s="251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</row>
    <row r="12" spans="1:178" s="118" customFormat="1" ht="13.5" customHeight="1" x14ac:dyDescent="0.2">
      <c r="B12" s="158" t="s">
        <v>210</v>
      </c>
      <c r="C12" s="159" t="s">
        <v>193</v>
      </c>
      <c r="D12" s="170">
        <f>IF(ISNA(VLOOKUP($B12,Batting!$B$6:$D$57,3,FALSE)),0,(VLOOKUP($B12,Batting!$B$6:$D$57,3,FALSE)))</f>
        <v>10</v>
      </c>
      <c r="E12" s="171">
        <f t="shared" si="0"/>
        <v>10</v>
      </c>
      <c r="F12" s="175">
        <f t="shared" si="1"/>
        <v>68</v>
      </c>
      <c r="G12" s="176">
        <f t="shared" si="2"/>
        <v>15</v>
      </c>
      <c r="H12" s="176">
        <f t="shared" si="3"/>
        <v>244</v>
      </c>
      <c r="I12" s="176">
        <f t="shared" si="4"/>
        <v>9</v>
      </c>
      <c r="J12" s="175">
        <f t="shared" si="5"/>
        <v>7.5555555555555554</v>
      </c>
      <c r="K12" s="175">
        <f t="shared" si="6"/>
        <v>3.5882352941176472</v>
      </c>
      <c r="L12" s="302">
        <f t="shared" si="7"/>
        <v>27.111111111111111</v>
      </c>
      <c r="M12" s="134"/>
      <c r="N12" s="273"/>
      <c r="O12" s="171"/>
      <c r="P12" s="171"/>
      <c r="Q12" s="171"/>
      <c r="R12" s="124"/>
      <c r="S12" s="163">
        <f>(I12*20)-(H12/5)</f>
        <v>131.19999999999999</v>
      </c>
      <c r="T12" s="134"/>
      <c r="U12" s="272">
        <f>IF(FC12="-",H12/F12,(FE12+H12)/(FC12+F12))</f>
        <v>3.5882352941176472</v>
      </c>
      <c r="V12" s="272">
        <f>IF(FC12="-",IF(I12=0,H12,H12/I12),IF(FF12+I12=0,FE12+H12,(FE12+H12)/(FF12+I12)))</f>
        <v>27.111111111111111</v>
      </c>
      <c r="W12" s="177">
        <f>IF(FC12="-",IF(F12&lt;30,FK12,((IF(V12&gt;30,1,IF(V12&gt;25,2,IF(V12&gt;20,3,IF(V12&gt;15,4,IF(V12&gt;=0,5,0))))))+(IF(U12&gt;6,1,IF(U12&gt;5.5,2,IF(U12&gt;5,3,IF(U12&gt;4.5,4,IF(U12&gt;=0,5,0)))))))/2),IF(FC12+F12&lt;30,FK12,((IF(V12&gt;30,1,IF(V12&gt;25,2,IF(V12&gt;20,3,IF(V12&gt;15,4,IF(V12&gt;=0,5,0))))))+(IF(U12&gt;6,1,IF(U12&gt;5.5,2,IF(U12&gt;5,3,IF(U12&gt;4.5,4,IF(U12&gt;=0,5,0)))))))/2))</f>
        <v>3.5</v>
      </c>
      <c r="X12" s="122">
        <f t="shared" si="12"/>
        <v>0</v>
      </c>
      <c r="Y12" s="273"/>
      <c r="Z12" s="171"/>
      <c r="AA12" s="171"/>
      <c r="AB12" s="171"/>
      <c r="AC12" s="122">
        <f t="shared" si="13"/>
        <v>0</v>
      </c>
      <c r="AD12" s="273"/>
      <c r="AE12" s="171"/>
      <c r="AF12" s="171"/>
      <c r="AG12" s="171"/>
      <c r="AH12" s="122">
        <f t="shared" si="14"/>
        <v>0</v>
      </c>
      <c r="AI12" s="273"/>
      <c r="AJ12" s="171"/>
      <c r="AK12" s="171"/>
      <c r="AL12" s="171"/>
      <c r="AM12" s="122">
        <f t="shared" si="15"/>
        <v>0</v>
      </c>
      <c r="AN12" s="273"/>
      <c r="AO12" s="171"/>
      <c r="AP12" s="171"/>
      <c r="AQ12" s="171"/>
      <c r="AR12" s="122">
        <f t="shared" si="16"/>
        <v>0</v>
      </c>
      <c r="AS12" s="273"/>
      <c r="AT12" s="171"/>
      <c r="AU12" s="171"/>
      <c r="AV12" s="171"/>
      <c r="AW12" s="122">
        <f t="shared" si="17"/>
        <v>0</v>
      </c>
      <c r="AX12" s="273"/>
      <c r="AY12" s="171"/>
      <c r="AZ12" s="171"/>
      <c r="BA12" s="171"/>
      <c r="BB12" s="122">
        <f t="shared" si="18"/>
        <v>0</v>
      </c>
      <c r="BC12" s="273"/>
      <c r="BD12" s="171"/>
      <c r="BE12" s="171"/>
      <c r="BF12" s="171"/>
      <c r="BG12" s="122">
        <f t="shared" si="19"/>
        <v>0</v>
      </c>
      <c r="BH12" s="273"/>
      <c r="BI12" s="171"/>
      <c r="BJ12" s="171"/>
      <c r="BK12" s="171"/>
      <c r="BL12" s="122">
        <f t="shared" si="20"/>
        <v>0</v>
      </c>
      <c r="BM12" s="273"/>
      <c r="BN12" s="171"/>
      <c r="BO12" s="171"/>
      <c r="BP12" s="171"/>
      <c r="BQ12" s="122">
        <f t="shared" si="21"/>
        <v>0</v>
      </c>
      <c r="BR12" s="273"/>
      <c r="BS12" s="171"/>
      <c r="BT12" s="171"/>
      <c r="BU12" s="171"/>
      <c r="BV12" s="122">
        <f t="shared" si="22"/>
        <v>0</v>
      </c>
      <c r="BW12" s="273"/>
      <c r="BX12" s="171"/>
      <c r="BY12" s="171"/>
      <c r="BZ12" s="171"/>
      <c r="CA12" s="122">
        <f t="shared" si="23"/>
        <v>32</v>
      </c>
      <c r="CB12" s="273">
        <v>8</v>
      </c>
      <c r="CC12" s="171">
        <v>0</v>
      </c>
      <c r="CD12" s="171">
        <v>40</v>
      </c>
      <c r="CE12" s="171">
        <v>2</v>
      </c>
      <c r="CF12" s="122">
        <f t="shared" si="24"/>
        <v>0</v>
      </c>
      <c r="CG12" s="273"/>
      <c r="CH12" s="171"/>
      <c r="CI12" s="171"/>
      <c r="CJ12" s="171"/>
      <c r="CK12" s="122">
        <f t="shared" si="25"/>
        <v>0</v>
      </c>
      <c r="CL12" s="273"/>
      <c r="CM12" s="171"/>
      <c r="CN12" s="171"/>
      <c r="CO12" s="171"/>
      <c r="CP12" s="122">
        <f t="shared" si="26"/>
        <v>-5.8</v>
      </c>
      <c r="CQ12" s="273">
        <v>6</v>
      </c>
      <c r="CR12" s="171">
        <v>0</v>
      </c>
      <c r="CS12" s="171">
        <v>29</v>
      </c>
      <c r="CT12" s="171">
        <v>0</v>
      </c>
      <c r="CU12" s="122">
        <f t="shared" si="27"/>
        <v>12.8</v>
      </c>
      <c r="CV12" s="273">
        <v>7</v>
      </c>
      <c r="CW12" s="171">
        <v>0</v>
      </c>
      <c r="CX12" s="171">
        <v>36</v>
      </c>
      <c r="CY12" s="171">
        <v>1</v>
      </c>
      <c r="CZ12" s="122">
        <f t="shared" si="28"/>
        <v>57</v>
      </c>
      <c r="DA12" s="273">
        <v>7</v>
      </c>
      <c r="DB12" s="171">
        <v>3</v>
      </c>
      <c r="DC12" s="171">
        <v>15</v>
      </c>
      <c r="DD12" s="171">
        <v>3</v>
      </c>
      <c r="DE12" s="122">
        <f t="shared" si="29"/>
        <v>-4</v>
      </c>
      <c r="DF12" s="273">
        <v>6</v>
      </c>
      <c r="DG12" s="171">
        <v>1</v>
      </c>
      <c r="DH12" s="171">
        <v>20</v>
      </c>
      <c r="DI12" s="171">
        <v>0</v>
      </c>
      <c r="DJ12" s="122">
        <f t="shared" si="30"/>
        <v>-1.4</v>
      </c>
      <c r="DK12" s="273">
        <v>4</v>
      </c>
      <c r="DL12" s="171">
        <v>1</v>
      </c>
      <c r="DM12" s="171">
        <v>7</v>
      </c>
      <c r="DN12" s="171">
        <v>0</v>
      </c>
      <c r="DO12" s="122">
        <f t="shared" si="31"/>
        <v>37</v>
      </c>
      <c r="DP12" s="273">
        <v>6</v>
      </c>
      <c r="DQ12" s="171">
        <v>2</v>
      </c>
      <c r="DR12" s="171">
        <v>15</v>
      </c>
      <c r="DS12" s="171">
        <v>2</v>
      </c>
      <c r="DT12" s="122">
        <f t="shared" si="32"/>
        <v>-0.6</v>
      </c>
      <c r="DU12" s="273">
        <v>9</v>
      </c>
      <c r="DV12" s="171">
        <v>7</v>
      </c>
      <c r="DW12" s="171">
        <v>3</v>
      </c>
      <c r="DX12" s="171">
        <v>0</v>
      </c>
      <c r="DY12" s="122">
        <f t="shared" si="33"/>
        <v>0</v>
      </c>
      <c r="DZ12" s="273"/>
      <c r="EA12" s="171"/>
      <c r="EB12" s="171"/>
      <c r="EC12" s="171"/>
      <c r="ED12" s="122">
        <f t="shared" si="34"/>
        <v>10.6</v>
      </c>
      <c r="EE12" s="273">
        <v>8</v>
      </c>
      <c r="EF12" s="171">
        <v>0</v>
      </c>
      <c r="EG12" s="171">
        <v>47</v>
      </c>
      <c r="EH12" s="171">
        <v>1</v>
      </c>
      <c r="EI12" s="122">
        <f t="shared" si="35"/>
        <v>-6.4</v>
      </c>
      <c r="EJ12" s="273">
        <v>7</v>
      </c>
      <c r="EK12" s="171">
        <v>1</v>
      </c>
      <c r="EL12" s="171">
        <v>32</v>
      </c>
      <c r="EM12" s="171">
        <v>0</v>
      </c>
      <c r="EN12" s="122">
        <f t="shared" si="36"/>
        <v>0</v>
      </c>
      <c r="EO12" s="273"/>
      <c r="EP12" s="171"/>
      <c r="EQ12" s="171"/>
      <c r="ER12" s="171"/>
      <c r="ES12" s="122">
        <f t="shared" si="37"/>
        <v>0</v>
      </c>
      <c r="ET12" s="273"/>
      <c r="EU12" s="171"/>
      <c r="EV12" s="171"/>
      <c r="EW12" s="171"/>
      <c r="EX12" s="285"/>
      <c r="FB12" s="132"/>
      <c r="FC12" s="242"/>
      <c r="FD12" s="132"/>
      <c r="FE12" s="132"/>
      <c r="FF12" s="132"/>
      <c r="FG12" s="283"/>
      <c r="FH12" s="283"/>
      <c r="FI12" s="284"/>
      <c r="FJ12" s="119"/>
      <c r="FK12" s="135"/>
      <c r="FL12" s="126"/>
      <c r="FM12" s="126"/>
      <c r="FN12" s="126"/>
      <c r="FO12" s="126"/>
      <c r="FP12" s="126"/>
      <c r="FQ12" s="126"/>
      <c r="FR12" s="126"/>
      <c r="FS12" s="126"/>
      <c r="FT12" s="126"/>
      <c r="FU12" s="126"/>
    </row>
    <row r="13" spans="1:178" s="118" customFormat="1" ht="13.5" customHeight="1" x14ac:dyDescent="0.2">
      <c r="B13" s="158" t="s">
        <v>166</v>
      </c>
      <c r="C13" s="159" t="s">
        <v>168</v>
      </c>
      <c r="D13" s="170">
        <f>IF(ISNA(VLOOKUP($B13,Batting!$B$6:$D$57,3,FALSE)),0,(VLOOKUP($B13,Batting!$B$6:$D$57,3,FALSE)))</f>
        <v>13</v>
      </c>
      <c r="E13" s="171">
        <f t="shared" si="0"/>
        <v>12</v>
      </c>
      <c r="F13" s="175">
        <f t="shared" si="1"/>
        <v>47.4</v>
      </c>
      <c r="G13" s="176">
        <f t="shared" si="2"/>
        <v>2</v>
      </c>
      <c r="H13" s="176">
        <f t="shared" si="3"/>
        <v>246</v>
      </c>
      <c r="I13" s="176">
        <f t="shared" si="4"/>
        <v>10</v>
      </c>
      <c r="J13" s="175">
        <f t="shared" si="5"/>
        <v>4.74</v>
      </c>
      <c r="K13" s="175">
        <f t="shared" si="6"/>
        <v>5.1898734177215191</v>
      </c>
      <c r="L13" s="302">
        <f t="shared" si="7"/>
        <v>24.6</v>
      </c>
      <c r="M13" s="134"/>
      <c r="N13" s="273"/>
      <c r="O13" s="171"/>
      <c r="P13" s="171"/>
      <c r="Q13" s="171"/>
      <c r="R13" s="124"/>
      <c r="S13" s="163">
        <f t="shared" si="8"/>
        <v>150.80000000000001</v>
      </c>
      <c r="T13" s="134"/>
      <c r="U13" s="272">
        <f t="shared" si="9"/>
        <v>5.6106870229007635</v>
      </c>
      <c r="V13" s="272">
        <f t="shared" si="10"/>
        <v>29.4</v>
      </c>
      <c r="W13" s="177">
        <f t="shared" si="11"/>
        <v>2</v>
      </c>
      <c r="X13" s="122">
        <f t="shared" si="12"/>
        <v>17.8</v>
      </c>
      <c r="Y13" s="273">
        <v>3</v>
      </c>
      <c r="Z13" s="171">
        <v>0</v>
      </c>
      <c r="AA13" s="171">
        <v>11</v>
      </c>
      <c r="AB13" s="171">
        <v>1</v>
      </c>
      <c r="AC13" s="122">
        <f t="shared" si="13"/>
        <v>0</v>
      </c>
      <c r="AD13" s="273"/>
      <c r="AE13" s="171"/>
      <c r="AF13" s="171"/>
      <c r="AG13" s="171"/>
      <c r="AH13" s="122">
        <f t="shared" si="14"/>
        <v>16</v>
      </c>
      <c r="AI13" s="273">
        <v>3</v>
      </c>
      <c r="AJ13" s="171">
        <v>0</v>
      </c>
      <c r="AK13" s="171">
        <v>20</v>
      </c>
      <c r="AL13" s="171">
        <v>1</v>
      </c>
      <c r="AM13" s="122">
        <f t="shared" si="15"/>
        <v>0</v>
      </c>
      <c r="AN13" s="273"/>
      <c r="AO13" s="171"/>
      <c r="AP13" s="171"/>
      <c r="AQ13" s="171"/>
      <c r="AR13" s="122">
        <f t="shared" si="16"/>
        <v>-2.8</v>
      </c>
      <c r="AS13" s="273">
        <v>3</v>
      </c>
      <c r="AT13" s="171">
        <v>1</v>
      </c>
      <c r="AU13" s="171">
        <v>14</v>
      </c>
      <c r="AV13" s="171">
        <v>0</v>
      </c>
      <c r="AW13" s="122">
        <f t="shared" si="17"/>
        <v>0</v>
      </c>
      <c r="AX13" s="273"/>
      <c r="AY13" s="171"/>
      <c r="AZ13" s="171"/>
      <c r="BA13" s="171"/>
      <c r="BB13" s="122">
        <f t="shared" si="18"/>
        <v>0</v>
      </c>
      <c r="BC13" s="273"/>
      <c r="BD13" s="171"/>
      <c r="BE13" s="171"/>
      <c r="BF13" s="171"/>
      <c r="BG13" s="122">
        <f t="shared" si="19"/>
        <v>0</v>
      </c>
      <c r="BH13" s="273"/>
      <c r="BI13" s="171"/>
      <c r="BJ13" s="171"/>
      <c r="BK13" s="171"/>
      <c r="BL13" s="122">
        <f t="shared" si="20"/>
        <v>15.4</v>
      </c>
      <c r="BM13" s="273">
        <v>4</v>
      </c>
      <c r="BN13" s="171">
        <v>1</v>
      </c>
      <c r="BO13" s="171">
        <v>23</v>
      </c>
      <c r="BP13" s="171">
        <v>1</v>
      </c>
      <c r="BQ13" s="122">
        <f t="shared" si="21"/>
        <v>0</v>
      </c>
      <c r="BR13" s="273"/>
      <c r="BS13" s="171"/>
      <c r="BT13" s="171"/>
      <c r="BU13" s="171"/>
      <c r="BV13" s="122">
        <f t="shared" si="22"/>
        <v>0</v>
      </c>
      <c r="BW13" s="273"/>
      <c r="BX13" s="171"/>
      <c r="BY13" s="171"/>
      <c r="BZ13" s="171"/>
      <c r="CA13" s="122">
        <f t="shared" si="23"/>
        <v>0</v>
      </c>
      <c r="CB13" s="273"/>
      <c r="CC13" s="171"/>
      <c r="CD13" s="171"/>
      <c r="CE13" s="171"/>
      <c r="CF13" s="122">
        <f t="shared" si="24"/>
        <v>11.4</v>
      </c>
      <c r="CG13" s="273">
        <v>8</v>
      </c>
      <c r="CH13" s="171">
        <v>0</v>
      </c>
      <c r="CI13" s="171">
        <v>43</v>
      </c>
      <c r="CJ13" s="171">
        <v>1</v>
      </c>
      <c r="CK13" s="122">
        <f t="shared" si="25"/>
        <v>0</v>
      </c>
      <c r="CL13" s="273"/>
      <c r="CM13" s="171"/>
      <c r="CN13" s="171"/>
      <c r="CO13" s="171"/>
      <c r="CP13" s="122">
        <f t="shared" si="26"/>
        <v>15.8</v>
      </c>
      <c r="CQ13" s="273">
        <v>3</v>
      </c>
      <c r="CR13" s="171">
        <v>0</v>
      </c>
      <c r="CS13" s="171">
        <v>21</v>
      </c>
      <c r="CT13" s="171">
        <v>1</v>
      </c>
      <c r="CU13" s="122">
        <f t="shared" si="27"/>
        <v>-6.8</v>
      </c>
      <c r="CV13" s="273">
        <v>5</v>
      </c>
      <c r="CW13" s="171">
        <v>0</v>
      </c>
      <c r="CX13" s="171">
        <v>34</v>
      </c>
      <c r="CY13" s="171">
        <v>0</v>
      </c>
      <c r="CZ13" s="122">
        <f t="shared" si="28"/>
        <v>15.4</v>
      </c>
      <c r="DA13" s="273">
        <v>5</v>
      </c>
      <c r="DB13" s="171">
        <v>0</v>
      </c>
      <c r="DC13" s="171">
        <v>23</v>
      </c>
      <c r="DD13" s="171">
        <v>1</v>
      </c>
      <c r="DE13" s="122">
        <f t="shared" si="29"/>
        <v>0</v>
      </c>
      <c r="DF13" s="273"/>
      <c r="DG13" s="171"/>
      <c r="DH13" s="171"/>
      <c r="DI13" s="171"/>
      <c r="DJ13" s="122">
        <f t="shared" si="30"/>
        <v>18.399999999999999</v>
      </c>
      <c r="DK13" s="272">
        <v>1.4</v>
      </c>
      <c r="DL13" s="171">
        <v>0</v>
      </c>
      <c r="DM13" s="171">
        <v>8</v>
      </c>
      <c r="DN13" s="171">
        <v>1</v>
      </c>
      <c r="DO13" s="122">
        <f t="shared" si="31"/>
        <v>19.600000000000001</v>
      </c>
      <c r="DP13" s="273">
        <v>1</v>
      </c>
      <c r="DQ13" s="171">
        <v>0</v>
      </c>
      <c r="DR13" s="171">
        <v>2</v>
      </c>
      <c r="DS13" s="171">
        <v>1</v>
      </c>
      <c r="DT13" s="122">
        <f t="shared" si="32"/>
        <v>-4.8</v>
      </c>
      <c r="DU13" s="273">
        <v>4</v>
      </c>
      <c r="DV13" s="171">
        <v>0</v>
      </c>
      <c r="DW13" s="171">
        <v>24</v>
      </c>
      <c r="DX13" s="171">
        <v>0</v>
      </c>
      <c r="DY13" s="122">
        <f t="shared" si="33"/>
        <v>0</v>
      </c>
      <c r="DZ13" s="273"/>
      <c r="EA13" s="171"/>
      <c r="EB13" s="171"/>
      <c r="EC13" s="171"/>
      <c r="ED13" s="122">
        <f t="shared" si="34"/>
        <v>0</v>
      </c>
      <c r="EE13" s="273"/>
      <c r="EF13" s="171"/>
      <c r="EG13" s="171"/>
      <c r="EH13" s="171"/>
      <c r="EI13" s="122">
        <f t="shared" si="35"/>
        <v>0</v>
      </c>
      <c r="EJ13" s="273"/>
      <c r="EK13" s="171"/>
      <c r="EL13" s="171"/>
      <c r="EM13" s="171"/>
      <c r="EN13" s="122">
        <f t="shared" si="36"/>
        <v>35.4</v>
      </c>
      <c r="EO13" s="273">
        <v>7</v>
      </c>
      <c r="EP13" s="171">
        <v>0</v>
      </c>
      <c r="EQ13" s="171">
        <v>23</v>
      </c>
      <c r="ER13" s="171">
        <v>2</v>
      </c>
      <c r="ES13" s="122">
        <f t="shared" si="37"/>
        <v>0</v>
      </c>
      <c r="ET13" s="273"/>
      <c r="EU13" s="171"/>
      <c r="EV13" s="171"/>
      <c r="EW13" s="171"/>
      <c r="EX13" s="285"/>
      <c r="EY13" s="280"/>
      <c r="FB13" s="132">
        <v>3</v>
      </c>
      <c r="FC13" s="242">
        <v>5</v>
      </c>
      <c r="FD13" s="132">
        <v>0</v>
      </c>
      <c r="FE13" s="132">
        <v>48</v>
      </c>
      <c r="FF13" s="132">
        <v>0</v>
      </c>
      <c r="FG13" s="283" t="str">
        <f>IF(FF13=0,"-",FC13/FF13)</f>
        <v>-</v>
      </c>
      <c r="FH13" s="283">
        <f>IF(FC13=0,"-",FE13/FC13)</f>
        <v>9.6</v>
      </c>
      <c r="FI13" s="284" t="str">
        <f>IF(FF13=0,"-",FE13/FF13)</f>
        <v>-</v>
      </c>
      <c r="FJ13" s="119"/>
      <c r="FK13" s="251"/>
      <c r="FL13" s="126"/>
      <c r="FM13" s="126"/>
      <c r="FN13" s="126"/>
      <c r="FO13" s="126"/>
      <c r="FP13" s="126"/>
      <c r="FQ13" s="126"/>
      <c r="FR13" s="126"/>
      <c r="FS13" s="126"/>
      <c r="FT13" s="126"/>
      <c r="FU13" s="126"/>
    </row>
    <row r="14" spans="1:178" s="118" customFormat="1" ht="13.5" customHeight="1" x14ac:dyDescent="0.2">
      <c r="B14" s="158" t="s">
        <v>205</v>
      </c>
      <c r="C14" s="159" t="s">
        <v>193</v>
      </c>
      <c r="D14" s="170">
        <f>IF(ISNA(VLOOKUP($B14,Batting!$B$6:$D$57,3,FALSE)),0,(VLOOKUP($B14,Batting!$B$6:$D$57,3,FALSE)))</f>
        <v>14</v>
      </c>
      <c r="E14" s="171">
        <f t="shared" si="0"/>
        <v>9</v>
      </c>
      <c r="F14" s="175">
        <f t="shared" si="1"/>
        <v>39.1</v>
      </c>
      <c r="G14" s="176">
        <f t="shared" si="2"/>
        <v>1</v>
      </c>
      <c r="H14" s="176">
        <f t="shared" si="3"/>
        <v>192</v>
      </c>
      <c r="I14" s="176">
        <f t="shared" si="4"/>
        <v>5</v>
      </c>
      <c r="J14" s="175">
        <f t="shared" si="5"/>
        <v>7.82</v>
      </c>
      <c r="K14" s="175">
        <f t="shared" si="6"/>
        <v>4.9104859335038364</v>
      </c>
      <c r="L14" s="302">
        <f t="shared" si="7"/>
        <v>38.4</v>
      </c>
      <c r="M14" s="134"/>
      <c r="N14" s="272"/>
      <c r="O14" s="171"/>
      <c r="P14" s="171"/>
      <c r="Q14" s="176"/>
      <c r="R14" s="124"/>
      <c r="S14" s="163">
        <f t="shared" si="8"/>
        <v>61.6</v>
      </c>
      <c r="T14" s="134"/>
      <c r="U14" s="272">
        <f t="shared" si="9"/>
        <v>4.9104859335038364</v>
      </c>
      <c r="V14" s="272">
        <f t="shared" si="10"/>
        <v>38.4</v>
      </c>
      <c r="W14" s="177">
        <f t="shared" si="11"/>
        <v>2.5</v>
      </c>
      <c r="X14" s="122">
        <f t="shared" si="12"/>
        <v>36.6</v>
      </c>
      <c r="Y14" s="272">
        <v>4.0999999999999996</v>
      </c>
      <c r="Z14" s="171">
        <v>0</v>
      </c>
      <c r="AA14" s="171">
        <v>17</v>
      </c>
      <c r="AB14" s="171">
        <v>2</v>
      </c>
      <c r="AC14" s="122">
        <f t="shared" si="13"/>
        <v>0</v>
      </c>
      <c r="AD14" s="272"/>
      <c r="AE14" s="171"/>
      <c r="AF14" s="171"/>
      <c r="AG14" s="171"/>
      <c r="AH14" s="122">
        <f t="shared" si="14"/>
        <v>14.8</v>
      </c>
      <c r="AI14" s="273">
        <v>6</v>
      </c>
      <c r="AJ14" s="171">
        <v>0</v>
      </c>
      <c r="AK14" s="171">
        <v>26</v>
      </c>
      <c r="AL14" s="171">
        <v>1</v>
      </c>
      <c r="AM14" s="122">
        <f t="shared" si="15"/>
        <v>0</v>
      </c>
      <c r="AN14" s="272"/>
      <c r="AO14" s="171"/>
      <c r="AP14" s="171"/>
      <c r="AQ14" s="171"/>
      <c r="AR14" s="122">
        <f t="shared" si="16"/>
        <v>0</v>
      </c>
      <c r="AS14" s="272"/>
      <c r="AT14" s="171"/>
      <c r="AU14" s="171"/>
      <c r="AV14" s="171"/>
      <c r="AW14" s="122">
        <f t="shared" si="17"/>
        <v>0</v>
      </c>
      <c r="AX14" s="272"/>
      <c r="AY14" s="171"/>
      <c r="AZ14" s="171"/>
      <c r="BA14" s="171"/>
      <c r="BB14" s="122">
        <f t="shared" si="18"/>
        <v>0</v>
      </c>
      <c r="BC14" s="272"/>
      <c r="BD14" s="171"/>
      <c r="BE14" s="171"/>
      <c r="BF14" s="171"/>
      <c r="BG14" s="122">
        <f t="shared" si="19"/>
        <v>0</v>
      </c>
      <c r="BH14" s="272"/>
      <c r="BI14" s="171"/>
      <c r="BJ14" s="171"/>
      <c r="BK14" s="171"/>
      <c r="BL14" s="122">
        <f t="shared" si="20"/>
        <v>0</v>
      </c>
      <c r="BM14" s="272"/>
      <c r="BN14" s="171"/>
      <c r="BO14" s="171"/>
      <c r="BP14" s="171"/>
      <c r="BQ14" s="122">
        <f t="shared" si="21"/>
        <v>-6.6</v>
      </c>
      <c r="BR14" s="273">
        <v>5</v>
      </c>
      <c r="BS14" s="171">
        <v>0</v>
      </c>
      <c r="BT14" s="171">
        <v>33</v>
      </c>
      <c r="BU14" s="171">
        <v>0</v>
      </c>
      <c r="BV14" s="122">
        <f t="shared" si="22"/>
        <v>0</v>
      </c>
      <c r="BW14" s="272"/>
      <c r="BX14" s="171"/>
      <c r="BY14" s="171"/>
      <c r="BZ14" s="171"/>
      <c r="CA14" s="122">
        <f t="shared" si="23"/>
        <v>0</v>
      </c>
      <c r="CB14" s="272"/>
      <c r="CC14" s="171"/>
      <c r="CD14" s="171"/>
      <c r="CE14" s="171"/>
      <c r="CF14" s="122">
        <f t="shared" si="24"/>
        <v>15.4</v>
      </c>
      <c r="CG14" s="273">
        <v>6</v>
      </c>
      <c r="CH14" s="171">
        <v>0</v>
      </c>
      <c r="CI14" s="171">
        <v>23</v>
      </c>
      <c r="CJ14" s="171">
        <v>1</v>
      </c>
      <c r="CK14" s="122">
        <f t="shared" si="25"/>
        <v>0</v>
      </c>
      <c r="CL14" s="272"/>
      <c r="CM14" s="171"/>
      <c r="CN14" s="171"/>
      <c r="CO14" s="171"/>
      <c r="CP14" s="122">
        <f t="shared" si="26"/>
        <v>14.4</v>
      </c>
      <c r="CQ14" s="273">
        <v>7</v>
      </c>
      <c r="CR14" s="171">
        <v>0</v>
      </c>
      <c r="CS14" s="171">
        <v>28</v>
      </c>
      <c r="CT14" s="171">
        <v>1</v>
      </c>
      <c r="CU14" s="122">
        <f t="shared" si="27"/>
        <v>-7.2</v>
      </c>
      <c r="CV14" s="273">
        <v>4</v>
      </c>
      <c r="CW14" s="171">
        <v>0</v>
      </c>
      <c r="CX14" s="171">
        <v>36</v>
      </c>
      <c r="CY14" s="171">
        <v>0</v>
      </c>
      <c r="CZ14" s="122">
        <f t="shared" si="28"/>
        <v>-2.2000000000000002</v>
      </c>
      <c r="DA14" s="273">
        <v>3</v>
      </c>
      <c r="DB14" s="171">
        <v>1</v>
      </c>
      <c r="DC14" s="171">
        <v>11</v>
      </c>
      <c r="DD14" s="171">
        <v>0</v>
      </c>
      <c r="DE14" s="122">
        <f t="shared" si="29"/>
        <v>-1.2</v>
      </c>
      <c r="DF14" s="273">
        <v>1</v>
      </c>
      <c r="DG14" s="171">
        <v>0</v>
      </c>
      <c r="DH14" s="171">
        <v>6</v>
      </c>
      <c r="DI14" s="171">
        <v>0</v>
      </c>
      <c r="DJ14" s="122">
        <f t="shared" si="30"/>
        <v>-2.4</v>
      </c>
      <c r="DK14" s="273">
        <v>3</v>
      </c>
      <c r="DL14" s="171">
        <v>0</v>
      </c>
      <c r="DM14" s="171">
        <v>12</v>
      </c>
      <c r="DN14" s="171">
        <v>0</v>
      </c>
      <c r="DO14" s="122">
        <f t="shared" si="31"/>
        <v>0</v>
      </c>
      <c r="DP14" s="272"/>
      <c r="DQ14" s="171"/>
      <c r="DR14" s="171"/>
      <c r="DS14" s="171"/>
      <c r="DT14" s="122">
        <f t="shared" si="32"/>
        <v>0</v>
      </c>
      <c r="DU14" s="272"/>
      <c r="DV14" s="171"/>
      <c r="DW14" s="171"/>
      <c r="DX14" s="171"/>
      <c r="DY14" s="122">
        <f t="shared" si="33"/>
        <v>0</v>
      </c>
      <c r="DZ14" s="272"/>
      <c r="EA14" s="171"/>
      <c r="EB14" s="171"/>
      <c r="EC14" s="171"/>
      <c r="ED14" s="122">
        <f t="shared" si="34"/>
        <v>0</v>
      </c>
      <c r="EE14" s="272"/>
      <c r="EF14" s="171"/>
      <c r="EG14" s="171"/>
      <c r="EH14" s="171"/>
      <c r="EI14" s="122">
        <f t="shared" si="35"/>
        <v>0</v>
      </c>
      <c r="EJ14" s="272"/>
      <c r="EK14" s="171"/>
      <c r="EL14" s="171"/>
      <c r="EM14" s="171"/>
      <c r="EN14" s="122">
        <f t="shared" si="36"/>
        <v>0</v>
      </c>
      <c r="EO14" s="272"/>
      <c r="EP14" s="171"/>
      <c r="EQ14" s="171"/>
      <c r="ER14" s="171"/>
      <c r="ES14" s="122">
        <f t="shared" si="37"/>
        <v>0</v>
      </c>
      <c r="ET14" s="272"/>
      <c r="EU14" s="171"/>
      <c r="EV14" s="171"/>
      <c r="EW14" s="171"/>
      <c r="EX14" s="285"/>
      <c r="FB14" s="132"/>
      <c r="FC14" s="242"/>
      <c r="FD14" s="132"/>
      <c r="FE14" s="132"/>
      <c r="FF14" s="132"/>
      <c r="FG14" s="283"/>
      <c r="FH14" s="283"/>
      <c r="FI14" s="284"/>
      <c r="FJ14" s="119"/>
      <c r="FK14" s="251"/>
      <c r="FL14" s="126"/>
      <c r="FM14" s="126"/>
      <c r="FN14" s="126"/>
      <c r="FO14" s="126"/>
      <c r="FP14" s="126"/>
      <c r="FQ14" s="126"/>
      <c r="FR14" s="126"/>
      <c r="FS14" s="126"/>
      <c r="FT14" s="126"/>
      <c r="FU14" s="126"/>
    </row>
    <row r="15" spans="1:178" s="118" customFormat="1" ht="13.5" customHeight="1" x14ac:dyDescent="0.2">
      <c r="B15" s="286"/>
      <c r="C15" s="286"/>
      <c r="D15" s="286"/>
      <c r="E15" s="286"/>
      <c r="F15" s="287"/>
      <c r="G15" s="287"/>
      <c r="H15" s="287"/>
      <c r="I15" s="287"/>
      <c r="J15" s="287"/>
      <c r="K15" s="288"/>
      <c r="L15" s="287"/>
      <c r="M15" s="123"/>
      <c r="N15" s="287"/>
      <c r="O15" s="287"/>
      <c r="P15" s="287"/>
      <c r="Q15" s="287"/>
      <c r="R15" s="239"/>
      <c r="S15" s="287"/>
      <c r="T15" s="287"/>
      <c r="U15" s="287"/>
      <c r="V15" s="287"/>
      <c r="W15" s="287"/>
      <c r="X15" s="122">
        <f t="shared" si="12"/>
        <v>0</v>
      </c>
      <c r="Y15" s="287"/>
      <c r="Z15" s="287"/>
      <c r="AA15" s="287"/>
      <c r="AB15" s="287"/>
      <c r="AC15" s="122">
        <f t="shared" si="13"/>
        <v>0</v>
      </c>
      <c r="AD15" s="287"/>
      <c r="AE15" s="287"/>
      <c r="AF15" s="287"/>
      <c r="AG15" s="287"/>
      <c r="AH15" s="122">
        <f t="shared" si="14"/>
        <v>0</v>
      </c>
      <c r="AI15" s="287"/>
      <c r="AJ15" s="287"/>
      <c r="AK15" s="287"/>
      <c r="AL15" s="287"/>
      <c r="AM15" s="122">
        <f t="shared" si="15"/>
        <v>0</v>
      </c>
      <c r="AN15" s="287"/>
      <c r="AO15" s="287"/>
      <c r="AP15" s="287"/>
      <c r="AQ15" s="287"/>
      <c r="AR15" s="122">
        <f t="shared" si="16"/>
        <v>0</v>
      </c>
      <c r="AS15" s="287"/>
      <c r="AT15" s="287"/>
      <c r="AU15" s="287"/>
      <c r="AV15" s="287"/>
      <c r="AW15" s="122">
        <f t="shared" si="17"/>
        <v>0</v>
      </c>
      <c r="AX15" s="287"/>
      <c r="AY15" s="287"/>
      <c r="AZ15" s="287"/>
      <c r="BA15" s="287"/>
      <c r="BB15" s="122">
        <f t="shared" si="18"/>
        <v>0</v>
      </c>
      <c r="BC15" s="287"/>
      <c r="BD15" s="287"/>
      <c r="BE15" s="287"/>
      <c r="BF15" s="287"/>
      <c r="BG15" s="122">
        <f t="shared" si="19"/>
        <v>0</v>
      </c>
      <c r="BH15" s="287"/>
      <c r="BI15" s="287"/>
      <c r="BJ15" s="287"/>
      <c r="BK15" s="287"/>
      <c r="BL15" s="122">
        <f t="shared" si="20"/>
        <v>0</v>
      </c>
      <c r="BM15" s="287"/>
      <c r="BN15" s="287"/>
      <c r="BO15" s="287"/>
      <c r="BP15" s="287"/>
      <c r="BQ15" s="122">
        <f t="shared" si="21"/>
        <v>0</v>
      </c>
      <c r="BR15" s="287"/>
      <c r="BS15" s="287"/>
      <c r="BT15" s="287"/>
      <c r="BU15" s="287"/>
      <c r="BV15" s="122">
        <f t="shared" si="22"/>
        <v>0</v>
      </c>
      <c r="BW15" s="287"/>
      <c r="BX15" s="287"/>
      <c r="BY15" s="287"/>
      <c r="BZ15" s="287"/>
      <c r="CA15" s="122">
        <f t="shared" si="23"/>
        <v>0</v>
      </c>
      <c r="CB15" s="287"/>
      <c r="CC15" s="287"/>
      <c r="CD15" s="287"/>
      <c r="CE15" s="287"/>
      <c r="CF15" s="122">
        <f t="shared" si="24"/>
        <v>0</v>
      </c>
      <c r="CG15" s="287"/>
      <c r="CH15" s="287"/>
      <c r="CI15" s="287"/>
      <c r="CJ15" s="287"/>
      <c r="CK15" s="122">
        <f t="shared" si="25"/>
        <v>0</v>
      </c>
      <c r="CL15" s="287"/>
      <c r="CM15" s="287"/>
      <c r="CN15" s="287"/>
      <c r="CO15" s="287"/>
      <c r="CP15" s="122">
        <f t="shared" si="26"/>
        <v>0</v>
      </c>
      <c r="CQ15" s="287"/>
      <c r="CR15" s="287"/>
      <c r="CS15" s="287"/>
      <c r="CT15" s="287"/>
      <c r="CU15" s="122">
        <f t="shared" si="27"/>
        <v>0</v>
      </c>
      <c r="CV15" s="287"/>
      <c r="CW15" s="287"/>
      <c r="CX15" s="287"/>
      <c r="CY15" s="287"/>
      <c r="CZ15" s="122">
        <f t="shared" si="28"/>
        <v>0</v>
      </c>
      <c r="DA15" s="287"/>
      <c r="DB15" s="287"/>
      <c r="DC15" s="287"/>
      <c r="DD15" s="287"/>
      <c r="DE15" s="122">
        <f t="shared" si="29"/>
        <v>0</v>
      </c>
      <c r="DF15" s="287"/>
      <c r="DG15" s="287"/>
      <c r="DH15" s="287"/>
      <c r="DI15" s="287"/>
      <c r="DJ15" s="122">
        <f t="shared" si="30"/>
        <v>0</v>
      </c>
      <c r="DK15" s="287"/>
      <c r="DL15" s="287"/>
      <c r="DM15" s="287"/>
      <c r="DN15" s="287"/>
      <c r="DO15" s="122">
        <f t="shared" si="31"/>
        <v>0</v>
      </c>
      <c r="DP15" s="287"/>
      <c r="DQ15" s="287"/>
      <c r="DR15" s="287"/>
      <c r="DS15" s="287"/>
      <c r="DT15" s="122">
        <f t="shared" si="32"/>
        <v>0</v>
      </c>
      <c r="DU15" s="287"/>
      <c r="DV15" s="287"/>
      <c r="DW15" s="287"/>
      <c r="DX15" s="287"/>
      <c r="DY15" s="122">
        <f t="shared" si="33"/>
        <v>0</v>
      </c>
      <c r="DZ15" s="287"/>
      <c r="EA15" s="287"/>
      <c r="EB15" s="287"/>
      <c r="EC15" s="287"/>
      <c r="ED15" s="122">
        <f t="shared" si="34"/>
        <v>0</v>
      </c>
      <c r="EE15" s="287"/>
      <c r="EF15" s="287"/>
      <c r="EG15" s="287"/>
      <c r="EH15" s="287"/>
      <c r="EI15" s="122">
        <f t="shared" si="35"/>
        <v>0</v>
      </c>
      <c r="EJ15" s="287"/>
      <c r="EK15" s="287"/>
      <c r="EL15" s="287"/>
      <c r="EM15" s="287"/>
      <c r="EN15" s="122">
        <f t="shared" si="36"/>
        <v>0</v>
      </c>
      <c r="EO15" s="287"/>
      <c r="EP15" s="287"/>
      <c r="EQ15" s="287"/>
      <c r="ER15" s="287"/>
      <c r="ES15" s="122">
        <f t="shared" si="37"/>
        <v>0</v>
      </c>
      <c r="ET15" s="287"/>
      <c r="EU15" s="287"/>
      <c r="EV15" s="287"/>
      <c r="EW15" s="287"/>
      <c r="EX15" s="239"/>
      <c r="FB15" s="287"/>
      <c r="FC15" s="287"/>
      <c r="FD15" s="287"/>
      <c r="FE15" s="287"/>
      <c r="FF15" s="287"/>
      <c r="FG15" s="287"/>
      <c r="FH15" s="287"/>
      <c r="FI15" s="287"/>
      <c r="FJ15" s="126"/>
      <c r="FK15" s="126"/>
      <c r="FL15" s="126"/>
      <c r="FM15" s="126"/>
      <c r="FN15" s="126"/>
      <c r="FO15" s="126"/>
      <c r="FP15" s="126"/>
      <c r="FQ15" s="126"/>
      <c r="FR15" s="126"/>
      <c r="FS15" s="126"/>
      <c r="FT15" s="126"/>
      <c r="FU15" s="126"/>
      <c r="FV15" s="126"/>
    </row>
    <row r="16" spans="1:178" s="118" customFormat="1" ht="13.5" customHeight="1" x14ac:dyDescent="0.2">
      <c r="H16" s="371"/>
      <c r="S16" s="179" t="s">
        <v>13</v>
      </c>
      <c r="U16" s="295" t="s">
        <v>153</v>
      </c>
      <c r="V16" s="296"/>
      <c r="W16" s="438" t="s">
        <v>154</v>
      </c>
      <c r="X16" s="122">
        <f t="shared" si="12"/>
        <v>0</v>
      </c>
      <c r="Y16" s="239"/>
      <c r="Z16" s="239"/>
      <c r="AA16" s="239"/>
      <c r="AB16" s="239"/>
      <c r="AC16" s="122">
        <f t="shared" si="13"/>
        <v>0</v>
      </c>
      <c r="AD16" s="239"/>
      <c r="AE16" s="239"/>
      <c r="AF16" s="239"/>
      <c r="AG16" s="239"/>
      <c r="AH16" s="122">
        <f t="shared" si="14"/>
        <v>0</v>
      </c>
      <c r="AI16" s="239"/>
      <c r="AJ16" s="239"/>
      <c r="AK16" s="239"/>
      <c r="AL16" s="239"/>
      <c r="AM16" s="122">
        <f t="shared" si="15"/>
        <v>0</v>
      </c>
      <c r="AN16" s="239"/>
      <c r="AO16" s="239"/>
      <c r="AP16" s="239"/>
      <c r="AQ16" s="239"/>
      <c r="AR16" s="122">
        <f t="shared" si="16"/>
        <v>0</v>
      </c>
      <c r="AS16" s="239"/>
      <c r="AT16" s="239"/>
      <c r="AU16" s="239"/>
      <c r="AV16" s="239"/>
      <c r="AW16" s="122">
        <f t="shared" si="17"/>
        <v>0</v>
      </c>
      <c r="AX16" s="239"/>
      <c r="AY16" s="239"/>
      <c r="AZ16" s="239"/>
      <c r="BA16" s="239"/>
      <c r="BB16" s="122">
        <f t="shared" si="18"/>
        <v>0</v>
      </c>
      <c r="BC16" s="239"/>
      <c r="BD16" s="239"/>
      <c r="BE16" s="239"/>
      <c r="BF16" s="239"/>
      <c r="BG16" s="122">
        <f t="shared" si="19"/>
        <v>0</v>
      </c>
      <c r="BH16" s="239"/>
      <c r="BI16" s="239"/>
      <c r="BJ16" s="239"/>
      <c r="BK16" s="239"/>
      <c r="BL16" s="122">
        <f t="shared" si="20"/>
        <v>0</v>
      </c>
      <c r="BM16" s="239"/>
      <c r="BN16" s="239"/>
      <c r="BO16" s="239"/>
      <c r="BP16" s="239"/>
      <c r="BQ16" s="122">
        <f t="shared" si="21"/>
        <v>0</v>
      </c>
      <c r="BR16" s="239"/>
      <c r="BS16" s="239"/>
      <c r="BT16" s="239"/>
      <c r="BU16" s="239"/>
      <c r="BV16" s="122">
        <f t="shared" si="22"/>
        <v>0</v>
      </c>
      <c r="BW16" s="239"/>
      <c r="BX16" s="239"/>
      <c r="BY16" s="239"/>
      <c r="BZ16" s="239"/>
      <c r="CA16" s="122">
        <f t="shared" si="23"/>
        <v>0</v>
      </c>
      <c r="CB16" s="239"/>
      <c r="CC16" s="239"/>
      <c r="CD16" s="239"/>
      <c r="CE16" s="239"/>
      <c r="CF16" s="122">
        <f t="shared" si="24"/>
        <v>0</v>
      </c>
      <c r="CG16" s="239"/>
      <c r="CH16" s="239"/>
      <c r="CI16" s="239"/>
      <c r="CJ16" s="239"/>
      <c r="CK16" s="122">
        <f t="shared" si="25"/>
        <v>0</v>
      </c>
      <c r="CL16" s="239"/>
      <c r="CM16" s="239"/>
      <c r="CN16" s="239"/>
      <c r="CO16" s="239"/>
      <c r="CP16" s="122">
        <f t="shared" si="26"/>
        <v>0</v>
      </c>
      <c r="CQ16" s="239"/>
      <c r="CR16" s="239"/>
      <c r="CS16" s="239"/>
      <c r="CT16" s="239"/>
      <c r="CU16" s="122">
        <f t="shared" si="27"/>
        <v>0</v>
      </c>
      <c r="CV16" s="239"/>
      <c r="CW16" s="239"/>
      <c r="CX16" s="239"/>
      <c r="CY16" s="239"/>
      <c r="CZ16" s="122">
        <f t="shared" si="28"/>
        <v>0</v>
      </c>
      <c r="DA16" s="239"/>
      <c r="DB16" s="239"/>
      <c r="DC16" s="239"/>
      <c r="DD16" s="239"/>
      <c r="DE16" s="122">
        <f t="shared" si="29"/>
        <v>0</v>
      </c>
      <c r="DF16" s="239"/>
      <c r="DG16" s="239"/>
      <c r="DH16" s="239"/>
      <c r="DI16" s="239"/>
      <c r="DJ16" s="122">
        <f t="shared" si="30"/>
        <v>0</v>
      </c>
      <c r="DK16" s="239"/>
      <c r="DL16" s="239"/>
      <c r="DM16" s="239"/>
      <c r="DN16" s="239"/>
      <c r="DO16" s="122">
        <f t="shared" si="31"/>
        <v>0</v>
      </c>
      <c r="DP16" s="239"/>
      <c r="DQ16" s="239"/>
      <c r="DR16" s="239"/>
      <c r="DS16" s="239"/>
      <c r="DT16" s="122">
        <f t="shared" si="32"/>
        <v>0</v>
      </c>
      <c r="DU16" s="239"/>
      <c r="DV16" s="239"/>
      <c r="DW16" s="239"/>
      <c r="DX16" s="239"/>
      <c r="DY16" s="122">
        <f t="shared" si="33"/>
        <v>0</v>
      </c>
      <c r="DZ16" s="239"/>
      <c r="EA16" s="239"/>
      <c r="EB16" s="239"/>
      <c r="EC16" s="239"/>
      <c r="ED16" s="122">
        <f t="shared" si="34"/>
        <v>0</v>
      </c>
      <c r="EE16" s="239"/>
      <c r="EF16" s="239"/>
      <c r="EG16" s="239"/>
      <c r="EH16" s="239"/>
      <c r="EI16" s="122">
        <f t="shared" si="35"/>
        <v>0</v>
      </c>
      <c r="EJ16" s="239"/>
      <c r="EK16" s="239"/>
      <c r="EL16" s="239"/>
      <c r="EM16" s="239"/>
      <c r="EN16" s="122">
        <f t="shared" si="36"/>
        <v>0</v>
      </c>
      <c r="EO16" s="239"/>
      <c r="EP16" s="239"/>
      <c r="EQ16" s="239"/>
      <c r="ER16" s="239"/>
      <c r="ES16" s="122">
        <f t="shared" si="37"/>
        <v>0</v>
      </c>
      <c r="ET16" s="239"/>
      <c r="EU16" s="239"/>
      <c r="EV16" s="239"/>
      <c r="EW16" s="239"/>
      <c r="EX16" s="239"/>
      <c r="FB16" s="281"/>
      <c r="FC16" s="281"/>
      <c r="FD16" s="281"/>
      <c r="FE16" s="281"/>
      <c r="FF16" s="281"/>
      <c r="FG16" s="281"/>
      <c r="FH16" s="281"/>
      <c r="FI16" s="281"/>
      <c r="FJ16" s="281"/>
      <c r="FK16" s="281"/>
      <c r="FL16" s="126"/>
      <c r="FM16" s="126"/>
      <c r="FN16" s="126"/>
      <c r="FO16" s="126"/>
      <c r="FP16" s="126"/>
      <c r="FQ16" s="126"/>
      <c r="FR16" s="126"/>
      <c r="FS16" s="126"/>
      <c r="FT16" s="126"/>
      <c r="FU16" s="126"/>
    </row>
    <row r="17" spans="2:177" s="118" customFormat="1" ht="13.5" customHeight="1" x14ac:dyDescent="0.2">
      <c r="B17" s="122"/>
      <c r="C17" s="122"/>
      <c r="D17" s="122"/>
      <c r="E17" s="122"/>
      <c r="F17" s="123"/>
      <c r="G17" s="123"/>
      <c r="H17" s="123"/>
      <c r="I17" s="123"/>
      <c r="J17" s="187" t="s">
        <v>53</v>
      </c>
      <c r="K17" s="187" t="s">
        <v>54</v>
      </c>
      <c r="L17" s="187" t="s">
        <v>55</v>
      </c>
      <c r="M17" s="123"/>
      <c r="N17" s="184" t="s">
        <v>56</v>
      </c>
      <c r="O17" s="185"/>
      <c r="P17" s="185"/>
      <c r="Q17" s="186"/>
      <c r="R17" s="124"/>
      <c r="S17" s="219" t="s">
        <v>24</v>
      </c>
      <c r="T17" s="123"/>
      <c r="U17" s="297" t="s">
        <v>155</v>
      </c>
      <c r="V17" s="298"/>
      <c r="W17" s="439"/>
      <c r="X17" s="122">
        <f t="shared" si="12"/>
        <v>0</v>
      </c>
      <c r="Y17" s="290"/>
      <c r="Z17" s="291"/>
      <c r="AA17" s="291"/>
      <c r="AB17" s="291"/>
      <c r="AC17" s="122">
        <f t="shared" si="13"/>
        <v>0</v>
      </c>
      <c r="AD17" s="290"/>
      <c r="AE17" s="291"/>
      <c r="AF17" s="291"/>
      <c r="AG17" s="291"/>
      <c r="AH17" s="122">
        <f t="shared" si="14"/>
        <v>0</v>
      </c>
      <c r="AI17" s="290"/>
      <c r="AJ17" s="291"/>
      <c r="AK17" s="291"/>
      <c r="AL17" s="291"/>
      <c r="AM17" s="122">
        <f t="shared" si="15"/>
        <v>0</v>
      </c>
      <c r="AN17" s="290"/>
      <c r="AO17" s="291"/>
      <c r="AP17" s="291"/>
      <c r="AQ17" s="291"/>
      <c r="AR17" s="122">
        <f t="shared" si="16"/>
        <v>0</v>
      </c>
      <c r="AS17" s="290"/>
      <c r="AT17" s="291"/>
      <c r="AU17" s="291"/>
      <c r="AV17" s="291"/>
      <c r="AW17" s="122">
        <f t="shared" si="17"/>
        <v>0</v>
      </c>
      <c r="AX17" s="290"/>
      <c r="AY17" s="291"/>
      <c r="AZ17" s="291"/>
      <c r="BA17" s="291"/>
      <c r="BB17" s="122">
        <f t="shared" si="18"/>
        <v>0</v>
      </c>
      <c r="BC17" s="290"/>
      <c r="BD17" s="291"/>
      <c r="BE17" s="291"/>
      <c r="BF17" s="291"/>
      <c r="BG17" s="122">
        <f t="shared" si="19"/>
        <v>0</v>
      </c>
      <c r="BH17" s="290"/>
      <c r="BI17" s="291"/>
      <c r="BJ17" s="291"/>
      <c r="BK17" s="291"/>
      <c r="BL17" s="122">
        <f t="shared" si="20"/>
        <v>0</v>
      </c>
      <c r="BM17" s="290"/>
      <c r="BN17" s="291"/>
      <c r="BO17" s="291"/>
      <c r="BP17" s="291"/>
      <c r="BQ17" s="122">
        <f t="shared" si="21"/>
        <v>0</v>
      </c>
      <c r="BR17" s="290"/>
      <c r="BS17" s="291"/>
      <c r="BT17" s="291"/>
      <c r="BU17" s="291"/>
      <c r="BV17" s="122">
        <f t="shared" si="22"/>
        <v>0</v>
      </c>
      <c r="BW17" s="290"/>
      <c r="BX17" s="291"/>
      <c r="BY17" s="291"/>
      <c r="BZ17" s="291"/>
      <c r="CA17" s="122">
        <f t="shared" si="23"/>
        <v>0</v>
      </c>
      <c r="CB17" s="290"/>
      <c r="CC17" s="291"/>
      <c r="CD17" s="291"/>
      <c r="CE17" s="291"/>
      <c r="CF17" s="122">
        <f t="shared" si="24"/>
        <v>0</v>
      </c>
      <c r="CG17" s="290"/>
      <c r="CH17" s="291"/>
      <c r="CI17" s="291"/>
      <c r="CJ17" s="291"/>
      <c r="CK17" s="122">
        <f t="shared" si="25"/>
        <v>0</v>
      </c>
      <c r="CL17" s="290"/>
      <c r="CM17" s="291"/>
      <c r="CN17" s="291"/>
      <c r="CO17" s="291"/>
      <c r="CP17" s="122">
        <f t="shared" si="26"/>
        <v>0</v>
      </c>
      <c r="CQ17" s="290"/>
      <c r="CR17" s="291"/>
      <c r="CS17" s="291"/>
      <c r="CT17" s="291"/>
      <c r="CU17" s="122">
        <f t="shared" si="27"/>
        <v>0</v>
      </c>
      <c r="CV17" s="290"/>
      <c r="CW17" s="291"/>
      <c r="CX17" s="291"/>
      <c r="CY17" s="291"/>
      <c r="CZ17" s="122">
        <f t="shared" si="28"/>
        <v>0</v>
      </c>
      <c r="DA17" s="290"/>
      <c r="DB17" s="291"/>
      <c r="DC17" s="291"/>
      <c r="DD17" s="291"/>
      <c r="DE17" s="122">
        <f t="shared" si="29"/>
        <v>0</v>
      </c>
      <c r="DF17" s="290"/>
      <c r="DG17" s="291"/>
      <c r="DH17" s="291"/>
      <c r="DI17" s="291"/>
      <c r="DJ17" s="122">
        <f t="shared" si="30"/>
        <v>0</v>
      </c>
      <c r="DK17" s="290"/>
      <c r="DL17" s="291"/>
      <c r="DM17" s="291"/>
      <c r="DN17" s="291"/>
      <c r="DO17" s="122">
        <f t="shared" si="31"/>
        <v>0</v>
      </c>
      <c r="DP17" s="290"/>
      <c r="DQ17" s="291"/>
      <c r="DR17" s="291"/>
      <c r="DS17" s="291"/>
      <c r="DT17" s="122">
        <f t="shared" si="32"/>
        <v>0</v>
      </c>
      <c r="DU17" s="290"/>
      <c r="DV17" s="291"/>
      <c r="DW17" s="291"/>
      <c r="DX17" s="291"/>
      <c r="DY17" s="122">
        <f t="shared" si="33"/>
        <v>0</v>
      </c>
      <c r="DZ17" s="290"/>
      <c r="EA17" s="291"/>
      <c r="EB17" s="291"/>
      <c r="EC17" s="291"/>
      <c r="ED17" s="122">
        <f t="shared" si="34"/>
        <v>0</v>
      </c>
      <c r="EE17" s="290"/>
      <c r="EF17" s="291"/>
      <c r="EG17" s="291"/>
      <c r="EH17" s="291"/>
      <c r="EI17" s="122">
        <f t="shared" si="35"/>
        <v>0</v>
      </c>
      <c r="EJ17" s="290"/>
      <c r="EK17" s="291"/>
      <c r="EL17" s="291"/>
      <c r="EM17" s="291"/>
      <c r="EN17" s="122">
        <f t="shared" si="36"/>
        <v>0</v>
      </c>
      <c r="EO17" s="290"/>
      <c r="EP17" s="291"/>
      <c r="EQ17" s="291"/>
      <c r="ER17" s="291"/>
      <c r="ES17" s="122">
        <f t="shared" si="37"/>
        <v>0</v>
      </c>
      <c r="ET17" s="290"/>
      <c r="EU17" s="291"/>
      <c r="EV17" s="291"/>
      <c r="EW17" s="291"/>
      <c r="EX17" s="124"/>
      <c r="FB17" s="445" t="s">
        <v>130</v>
      </c>
      <c r="FC17" s="446"/>
      <c r="FD17" s="446"/>
      <c r="FE17" s="446"/>
      <c r="FF17" s="446"/>
      <c r="FG17" s="446"/>
      <c r="FH17" s="446"/>
      <c r="FI17" s="447"/>
      <c r="FJ17" s="118" t="s">
        <v>15</v>
      </c>
      <c r="FK17" s="228" t="s">
        <v>16</v>
      </c>
      <c r="FL17" s="126"/>
      <c r="FM17" s="126"/>
      <c r="FN17" s="126"/>
      <c r="FO17" s="126"/>
      <c r="FP17" s="126"/>
      <c r="FQ17" s="126"/>
      <c r="FR17" s="126"/>
      <c r="FS17" s="126"/>
      <c r="FT17" s="126"/>
      <c r="FU17" s="126"/>
    </row>
    <row r="18" spans="2:177" s="118" customFormat="1" ht="13.5" customHeight="1" x14ac:dyDescent="0.2">
      <c r="B18" s="188" t="s">
        <v>78</v>
      </c>
      <c r="C18" s="189"/>
      <c r="D18" s="189" t="s">
        <v>18</v>
      </c>
      <c r="E18" s="187" t="s">
        <v>19</v>
      </c>
      <c r="F18" s="187" t="s">
        <v>58</v>
      </c>
      <c r="G18" s="187" t="s">
        <v>59</v>
      </c>
      <c r="H18" s="187" t="s">
        <v>21</v>
      </c>
      <c r="I18" s="187" t="s">
        <v>60</v>
      </c>
      <c r="J18" s="187" t="s">
        <v>61</v>
      </c>
      <c r="K18" s="187" t="s">
        <v>62</v>
      </c>
      <c r="L18" s="187" t="s">
        <v>23</v>
      </c>
      <c r="M18" s="128"/>
      <c r="N18" s="187" t="s">
        <v>58</v>
      </c>
      <c r="O18" s="187" t="s">
        <v>59</v>
      </c>
      <c r="P18" s="187" t="s">
        <v>63</v>
      </c>
      <c r="Q18" s="187" t="s">
        <v>60</v>
      </c>
      <c r="R18" s="124"/>
      <c r="S18" s="180" t="s">
        <v>98</v>
      </c>
      <c r="T18" s="282"/>
      <c r="U18" s="169" t="s">
        <v>62</v>
      </c>
      <c r="V18" s="221" t="s">
        <v>23</v>
      </c>
      <c r="W18" s="180" t="s">
        <v>98</v>
      </c>
      <c r="X18" s="122" t="e">
        <f t="shared" si="12"/>
        <v>#VALUE!</v>
      </c>
      <c r="Y18" s="187" t="s">
        <v>58</v>
      </c>
      <c r="Z18" s="187" t="s">
        <v>59</v>
      </c>
      <c r="AA18" s="187" t="s">
        <v>63</v>
      </c>
      <c r="AB18" s="187" t="s">
        <v>60</v>
      </c>
      <c r="AC18" s="122" t="e">
        <f t="shared" si="13"/>
        <v>#VALUE!</v>
      </c>
      <c r="AD18" s="187" t="s">
        <v>58</v>
      </c>
      <c r="AE18" s="187" t="s">
        <v>59</v>
      </c>
      <c r="AF18" s="187" t="s">
        <v>63</v>
      </c>
      <c r="AG18" s="187" t="s">
        <v>60</v>
      </c>
      <c r="AH18" s="122" t="e">
        <f t="shared" si="14"/>
        <v>#VALUE!</v>
      </c>
      <c r="AI18" s="187" t="s">
        <v>58</v>
      </c>
      <c r="AJ18" s="187" t="s">
        <v>59</v>
      </c>
      <c r="AK18" s="187" t="s">
        <v>63</v>
      </c>
      <c r="AL18" s="187" t="s">
        <v>60</v>
      </c>
      <c r="AM18" s="122" t="e">
        <f t="shared" si="15"/>
        <v>#VALUE!</v>
      </c>
      <c r="AN18" s="187" t="s">
        <v>58</v>
      </c>
      <c r="AO18" s="187" t="s">
        <v>59</v>
      </c>
      <c r="AP18" s="187" t="s">
        <v>63</v>
      </c>
      <c r="AQ18" s="187" t="s">
        <v>60</v>
      </c>
      <c r="AR18" s="122" t="e">
        <f t="shared" si="16"/>
        <v>#VALUE!</v>
      </c>
      <c r="AS18" s="187" t="s">
        <v>58</v>
      </c>
      <c r="AT18" s="187" t="s">
        <v>59</v>
      </c>
      <c r="AU18" s="187" t="s">
        <v>63</v>
      </c>
      <c r="AV18" s="187" t="s">
        <v>60</v>
      </c>
      <c r="AW18" s="122" t="e">
        <f t="shared" si="17"/>
        <v>#VALUE!</v>
      </c>
      <c r="AX18" s="187" t="s">
        <v>58</v>
      </c>
      <c r="AY18" s="187" t="s">
        <v>59</v>
      </c>
      <c r="AZ18" s="187" t="s">
        <v>63</v>
      </c>
      <c r="BA18" s="187" t="s">
        <v>60</v>
      </c>
      <c r="BB18" s="122" t="e">
        <f t="shared" si="18"/>
        <v>#VALUE!</v>
      </c>
      <c r="BC18" s="187" t="s">
        <v>58</v>
      </c>
      <c r="BD18" s="187" t="s">
        <v>59</v>
      </c>
      <c r="BE18" s="187" t="s">
        <v>63</v>
      </c>
      <c r="BF18" s="187" t="s">
        <v>60</v>
      </c>
      <c r="BG18" s="122" t="e">
        <f t="shared" si="19"/>
        <v>#VALUE!</v>
      </c>
      <c r="BH18" s="187" t="s">
        <v>58</v>
      </c>
      <c r="BI18" s="187" t="s">
        <v>59</v>
      </c>
      <c r="BJ18" s="187" t="s">
        <v>63</v>
      </c>
      <c r="BK18" s="187" t="s">
        <v>60</v>
      </c>
      <c r="BL18" s="122" t="e">
        <f t="shared" si="20"/>
        <v>#VALUE!</v>
      </c>
      <c r="BM18" s="187" t="s">
        <v>58</v>
      </c>
      <c r="BN18" s="187" t="s">
        <v>59</v>
      </c>
      <c r="BO18" s="187" t="s">
        <v>63</v>
      </c>
      <c r="BP18" s="187" t="s">
        <v>60</v>
      </c>
      <c r="BQ18" s="122" t="e">
        <f t="shared" si="21"/>
        <v>#VALUE!</v>
      </c>
      <c r="BR18" s="187" t="s">
        <v>58</v>
      </c>
      <c r="BS18" s="187" t="s">
        <v>59</v>
      </c>
      <c r="BT18" s="187" t="s">
        <v>63</v>
      </c>
      <c r="BU18" s="187" t="s">
        <v>60</v>
      </c>
      <c r="BV18" s="122" t="e">
        <f t="shared" si="22"/>
        <v>#VALUE!</v>
      </c>
      <c r="BW18" s="187" t="s">
        <v>58</v>
      </c>
      <c r="BX18" s="187" t="s">
        <v>59</v>
      </c>
      <c r="BY18" s="187" t="s">
        <v>63</v>
      </c>
      <c r="BZ18" s="187" t="s">
        <v>60</v>
      </c>
      <c r="CA18" s="122" t="e">
        <f t="shared" si="23"/>
        <v>#VALUE!</v>
      </c>
      <c r="CB18" s="187" t="s">
        <v>58</v>
      </c>
      <c r="CC18" s="187" t="s">
        <v>59</v>
      </c>
      <c r="CD18" s="187" t="s">
        <v>63</v>
      </c>
      <c r="CE18" s="187" t="s">
        <v>60</v>
      </c>
      <c r="CF18" s="122" t="e">
        <f t="shared" si="24"/>
        <v>#VALUE!</v>
      </c>
      <c r="CG18" s="187" t="s">
        <v>58</v>
      </c>
      <c r="CH18" s="187" t="s">
        <v>59</v>
      </c>
      <c r="CI18" s="187" t="s">
        <v>63</v>
      </c>
      <c r="CJ18" s="187" t="s">
        <v>60</v>
      </c>
      <c r="CK18" s="122" t="e">
        <f t="shared" si="25"/>
        <v>#VALUE!</v>
      </c>
      <c r="CL18" s="187" t="s">
        <v>58</v>
      </c>
      <c r="CM18" s="187" t="s">
        <v>59</v>
      </c>
      <c r="CN18" s="187" t="s">
        <v>63</v>
      </c>
      <c r="CO18" s="187" t="s">
        <v>60</v>
      </c>
      <c r="CP18" s="122" t="e">
        <f t="shared" si="26"/>
        <v>#VALUE!</v>
      </c>
      <c r="CQ18" s="187" t="s">
        <v>58</v>
      </c>
      <c r="CR18" s="187" t="s">
        <v>59</v>
      </c>
      <c r="CS18" s="187" t="s">
        <v>63</v>
      </c>
      <c r="CT18" s="187" t="s">
        <v>60</v>
      </c>
      <c r="CU18" s="122" t="e">
        <f t="shared" si="27"/>
        <v>#VALUE!</v>
      </c>
      <c r="CV18" s="187" t="s">
        <v>58</v>
      </c>
      <c r="CW18" s="187" t="s">
        <v>59</v>
      </c>
      <c r="CX18" s="187" t="s">
        <v>63</v>
      </c>
      <c r="CY18" s="187" t="s">
        <v>60</v>
      </c>
      <c r="CZ18" s="122" t="e">
        <f t="shared" si="28"/>
        <v>#VALUE!</v>
      </c>
      <c r="DA18" s="187" t="s">
        <v>58</v>
      </c>
      <c r="DB18" s="187" t="s">
        <v>59</v>
      </c>
      <c r="DC18" s="187" t="s">
        <v>63</v>
      </c>
      <c r="DD18" s="187" t="s">
        <v>60</v>
      </c>
      <c r="DE18" s="122" t="e">
        <f t="shared" si="29"/>
        <v>#VALUE!</v>
      </c>
      <c r="DF18" s="187" t="s">
        <v>58</v>
      </c>
      <c r="DG18" s="187" t="s">
        <v>59</v>
      </c>
      <c r="DH18" s="187" t="s">
        <v>63</v>
      </c>
      <c r="DI18" s="187" t="s">
        <v>60</v>
      </c>
      <c r="DJ18" s="122" t="e">
        <f t="shared" si="30"/>
        <v>#VALUE!</v>
      </c>
      <c r="DK18" s="187" t="s">
        <v>58</v>
      </c>
      <c r="DL18" s="187" t="s">
        <v>59</v>
      </c>
      <c r="DM18" s="187" t="s">
        <v>63</v>
      </c>
      <c r="DN18" s="187" t="s">
        <v>60</v>
      </c>
      <c r="DO18" s="122" t="e">
        <f t="shared" si="31"/>
        <v>#VALUE!</v>
      </c>
      <c r="DP18" s="187" t="s">
        <v>58</v>
      </c>
      <c r="DQ18" s="187" t="s">
        <v>59</v>
      </c>
      <c r="DR18" s="187" t="s">
        <v>63</v>
      </c>
      <c r="DS18" s="187" t="s">
        <v>60</v>
      </c>
      <c r="DT18" s="122" t="e">
        <f t="shared" si="32"/>
        <v>#VALUE!</v>
      </c>
      <c r="DU18" s="187" t="s">
        <v>58</v>
      </c>
      <c r="DV18" s="187" t="s">
        <v>59</v>
      </c>
      <c r="DW18" s="187" t="s">
        <v>63</v>
      </c>
      <c r="DX18" s="187" t="s">
        <v>60</v>
      </c>
      <c r="DY18" s="122" t="e">
        <f t="shared" si="33"/>
        <v>#VALUE!</v>
      </c>
      <c r="DZ18" s="187" t="s">
        <v>58</v>
      </c>
      <c r="EA18" s="187" t="s">
        <v>59</v>
      </c>
      <c r="EB18" s="187" t="s">
        <v>63</v>
      </c>
      <c r="EC18" s="187" t="s">
        <v>60</v>
      </c>
      <c r="ED18" s="122" t="e">
        <f t="shared" si="34"/>
        <v>#VALUE!</v>
      </c>
      <c r="EE18" s="187" t="s">
        <v>58</v>
      </c>
      <c r="EF18" s="187" t="s">
        <v>59</v>
      </c>
      <c r="EG18" s="187" t="s">
        <v>63</v>
      </c>
      <c r="EH18" s="187" t="s">
        <v>60</v>
      </c>
      <c r="EI18" s="122" t="e">
        <f t="shared" si="35"/>
        <v>#VALUE!</v>
      </c>
      <c r="EJ18" s="187" t="s">
        <v>58</v>
      </c>
      <c r="EK18" s="187" t="s">
        <v>59</v>
      </c>
      <c r="EL18" s="187" t="s">
        <v>63</v>
      </c>
      <c r="EM18" s="187" t="s">
        <v>60</v>
      </c>
      <c r="EN18" s="122" t="e">
        <f t="shared" si="36"/>
        <v>#VALUE!</v>
      </c>
      <c r="EO18" s="187" t="s">
        <v>58</v>
      </c>
      <c r="EP18" s="187" t="s">
        <v>59</v>
      </c>
      <c r="EQ18" s="187" t="s">
        <v>63</v>
      </c>
      <c r="ER18" s="187" t="s">
        <v>60</v>
      </c>
      <c r="ES18" s="122" t="e">
        <f t="shared" si="37"/>
        <v>#VALUE!</v>
      </c>
      <c r="ET18" s="187" t="s">
        <v>58</v>
      </c>
      <c r="EU18" s="187" t="s">
        <v>59</v>
      </c>
      <c r="EV18" s="187" t="s">
        <v>63</v>
      </c>
      <c r="EW18" s="187" t="s">
        <v>60</v>
      </c>
      <c r="EX18" s="243"/>
      <c r="FB18" s="237" t="s">
        <v>18</v>
      </c>
      <c r="FC18" s="237" t="s">
        <v>58</v>
      </c>
      <c r="FD18" s="237" t="s">
        <v>59</v>
      </c>
      <c r="FE18" s="237" t="s">
        <v>63</v>
      </c>
      <c r="FF18" s="237" t="s">
        <v>60</v>
      </c>
      <c r="FG18" s="237" t="s">
        <v>61</v>
      </c>
      <c r="FH18" s="237" t="s">
        <v>62</v>
      </c>
      <c r="FI18" s="237" t="s">
        <v>23</v>
      </c>
      <c r="FJ18" s="118" t="s">
        <v>15</v>
      </c>
      <c r="FK18" s="237" t="s">
        <v>25</v>
      </c>
      <c r="FL18" s="126"/>
      <c r="FM18" s="126"/>
      <c r="FN18" s="126"/>
      <c r="FO18" s="126"/>
      <c r="FP18" s="126"/>
      <c r="FQ18" s="126"/>
      <c r="FR18" s="126"/>
      <c r="FS18" s="126"/>
      <c r="FT18" s="126"/>
      <c r="FU18" s="126"/>
    </row>
    <row r="19" spans="2:177" s="118" customFormat="1" ht="13.5" customHeight="1" x14ac:dyDescent="0.2">
      <c r="B19" s="158" t="s">
        <v>312</v>
      </c>
      <c r="C19" s="159" t="s">
        <v>170</v>
      </c>
      <c r="D19" s="170">
        <f>IF(ISNA(VLOOKUP($B19,Batting!$B$6:$D$57,3,FALSE)),0,(VLOOKUP($B19,Batting!$B$6:$D$57,3,FALSE)))</f>
        <v>5</v>
      </c>
      <c r="E19" s="171">
        <f t="shared" ref="E19:E49" si="38">IF(COUNT(Y19,AD19,AI19,AN19,AS19,AX19,BC19,BH19,BM19,BR19,BW19,CB19,CG19,CL19,CQ19,CV19,DA19,DF19,DK19,DP19,DU19,DZ19,EE19,EJ19,EO19,ET19)=0,"-",COUNT(Y19,AD19,AI19,AN19,AS19,AX19,BC19,BH19,BM19,BR19,BW19,CB19,CG19,CL19,CQ19,CV19,DA19,DF19,DK19,DP19,DU19,DZ19,EE19,EJ19,EO19,ET19))</f>
        <v>5</v>
      </c>
      <c r="F19" s="175">
        <f t="shared" ref="F19:F49" si="39">SUM(Y19,AD19,AI19,AN19,AX19,AS19,BC19,BH19,BM19,BR19,BW19,CB19,CG19,CL19,CQ19,CV19,DA19,DF19,DK19,DP19,DU19,DZ19,EE19,EJ19,EO19,ET19)</f>
        <v>23.1</v>
      </c>
      <c r="G19" s="176">
        <f t="shared" ref="G19:G49" si="40">SUM(Z19,AE19,AJ19,AO19,AY19,AT19,BD19,BI19,BN19,BS19,BX19,CC19,CH19,CM19,CR19,CW19,DB19,DG19,DL19,DQ19,DV19,EA19,EF19,EK19,EP19,EU19)</f>
        <v>4</v>
      </c>
      <c r="H19" s="176">
        <f t="shared" ref="H19:H49" si="41">SUM(AA19,AF19,AK19,AP19,AZ19,AU19,BE19,BJ19,BO19,BT19,BY19,CD19,CI19,CN19,CS19,CX19,DC19,DH19,DM19,DR19,DW19,EB19,EG19,EL19,EQ19,EV19)</f>
        <v>126</v>
      </c>
      <c r="I19" s="176">
        <f t="shared" ref="I19:I49" si="42">SUM(AB19,AG19,AL19,AQ19,BA19,AV19,BF19,BK19,BP19,BU19,BZ19,CE19,CJ19,CO19,CT19,CY19,DD19,DI19,DN19,DS19,DX19,EC19,EH19,EM19,ER19,EW19)</f>
        <v>9</v>
      </c>
      <c r="J19" s="175">
        <f t="shared" ref="J19:J49" si="43">IF(I19=0,"-",F19/I19)</f>
        <v>2.5666666666666669</v>
      </c>
      <c r="K19" s="175">
        <f t="shared" ref="K19:K49" si="44">IF(F19=0,"-",H19/F19)</f>
        <v>5.4545454545454541</v>
      </c>
      <c r="L19" s="302">
        <f t="shared" ref="L19:L49" si="45">IF(I19=0,"-",H19/I19)</f>
        <v>14</v>
      </c>
      <c r="M19" s="134"/>
      <c r="N19" s="273"/>
      <c r="O19" s="171"/>
      <c r="P19" s="171"/>
      <c r="Q19" s="171"/>
      <c r="R19" s="124"/>
      <c r="S19" s="163">
        <f t="shared" ref="S19:S49" si="46">(I19*20)-(H19/5)</f>
        <v>154.80000000000001</v>
      </c>
      <c r="T19" s="134"/>
      <c r="U19" s="272">
        <f t="shared" ref="U19:U49" si="47">IF(FC19="-",H19/F19,(FE19+H19)/(FC19+F19))</f>
        <v>5.4545454545454541</v>
      </c>
      <c r="V19" s="272">
        <f t="shared" ref="V19:V49" si="48">IF(FC19="-",IF(I19=0,H19,H19/I19),IF(FF19+I19=0,FE19+H19,(FE19+H19)/(FF19+I19)))</f>
        <v>14</v>
      </c>
      <c r="W19" s="177">
        <f t="shared" ref="W19:W49" si="49">IF(FC19="-",IF(F19&lt;30,FK19,((IF(V19&gt;30,1,IF(V19&gt;25,2,IF(V19&gt;20,3,IF(V19&gt;15,4,IF(V19&gt;=0,5,0))))))+(IF(U19&gt;6,1,IF(U19&gt;5.5,2,IF(U19&gt;5,3,IF(U19&gt;4.5,4,IF(U19&gt;=0,5,0)))))))/2),IF(FC19+F19&lt;30,FK19,((IF(V19&gt;30,1,IF(V19&gt;25,2,IF(V19&gt;20,3,IF(V19&gt;15,4,IF(V19&gt;=0,5,0))))))+(IF(U19&gt;6,1,IF(U19&gt;5.5,2,IF(U19&gt;5,3,IF(U19&gt;4.5,4,IF(U19&gt;=0,5,0)))))))/2))</f>
        <v>0</v>
      </c>
      <c r="X19" s="122">
        <f t="shared" ref="X19:X49" si="50">(-AA19/5)+(AB19*20)</f>
        <v>0</v>
      </c>
      <c r="Y19" s="273"/>
      <c r="Z19" s="171"/>
      <c r="AA19" s="171"/>
      <c r="AB19" s="171"/>
      <c r="AC19" s="122">
        <f t="shared" ref="AC19:AC49" si="51">(-AF19/5)+(AG19*20)</f>
        <v>0</v>
      </c>
      <c r="AD19" s="273"/>
      <c r="AE19" s="171"/>
      <c r="AF19" s="171"/>
      <c r="AG19" s="171"/>
      <c r="AH19" s="122">
        <f t="shared" ref="AH19:AH49" si="52">(-AK19/5)+(AL19*20)</f>
        <v>0</v>
      </c>
      <c r="AI19" s="273"/>
      <c r="AJ19" s="171"/>
      <c r="AK19" s="171"/>
      <c r="AL19" s="171"/>
      <c r="AM19" s="122">
        <f t="shared" ref="AM19:AM49" si="53">(-AP19/5)+(AQ19*20)</f>
        <v>79.2</v>
      </c>
      <c r="AN19" s="272">
        <v>3.1</v>
      </c>
      <c r="AO19" s="171">
        <v>2</v>
      </c>
      <c r="AP19" s="171">
        <v>4</v>
      </c>
      <c r="AQ19" s="171">
        <v>4</v>
      </c>
      <c r="AR19" s="122">
        <f t="shared" ref="AR19:AR49" si="54">(-AU19/5)+(AV19*20)</f>
        <v>0</v>
      </c>
      <c r="AS19" s="273"/>
      <c r="AT19" s="171"/>
      <c r="AU19" s="171"/>
      <c r="AV19" s="171"/>
      <c r="AW19" s="122">
        <f t="shared" ref="AW19:AW49" si="55">(-AZ19/5)+(BA19*20)</f>
        <v>0</v>
      </c>
      <c r="AX19" s="273"/>
      <c r="AY19" s="171"/>
      <c r="AZ19" s="171"/>
      <c r="BA19" s="171"/>
      <c r="BB19" s="122">
        <f t="shared" ref="BB19:BB49" si="56">(-BE19/5)+(BF19*20)</f>
        <v>0</v>
      </c>
      <c r="BC19" s="273"/>
      <c r="BD19" s="171"/>
      <c r="BE19" s="171"/>
      <c r="BF19" s="171"/>
      <c r="BG19" s="122">
        <f t="shared" ref="BG19:BG49" si="57">(-BJ19/5)+(BK19*20)</f>
        <v>35.200000000000003</v>
      </c>
      <c r="BH19" s="273">
        <v>3</v>
      </c>
      <c r="BI19" s="171">
        <v>0</v>
      </c>
      <c r="BJ19" s="171">
        <v>24</v>
      </c>
      <c r="BK19" s="171">
        <v>2</v>
      </c>
      <c r="BL19" s="122">
        <f t="shared" ref="BL19:BL49" si="58">(-BO19/5)+(BP19*20)</f>
        <v>0</v>
      </c>
      <c r="BM19" s="273"/>
      <c r="BN19" s="171"/>
      <c r="BO19" s="171"/>
      <c r="BP19" s="171"/>
      <c r="BQ19" s="122">
        <f t="shared" ref="BQ19:BQ49" si="59">(-BT19/5)+(BU19*20)</f>
        <v>0</v>
      </c>
      <c r="BR19" s="273"/>
      <c r="BS19" s="171"/>
      <c r="BT19" s="171"/>
      <c r="BU19" s="171"/>
      <c r="BV19" s="122">
        <f t="shared" ref="BV19:BV49" si="60">(-BY19/5)+(BZ19*20)</f>
        <v>0</v>
      </c>
      <c r="BW19" s="273"/>
      <c r="BX19" s="171"/>
      <c r="BY19" s="171"/>
      <c r="BZ19" s="171"/>
      <c r="CA19" s="122">
        <f t="shared" ref="CA19:CA49" si="61">(-CD19/5)+(CE19*20)</f>
        <v>51.2</v>
      </c>
      <c r="CB19" s="273">
        <v>8</v>
      </c>
      <c r="CC19" s="171">
        <v>1</v>
      </c>
      <c r="CD19" s="171">
        <v>44</v>
      </c>
      <c r="CE19" s="171">
        <v>3</v>
      </c>
      <c r="CF19" s="122">
        <f t="shared" ref="CF19:CF49" si="62">(-CI19/5)+(CJ19*20)</f>
        <v>0</v>
      </c>
      <c r="CG19" s="273"/>
      <c r="CH19" s="171"/>
      <c r="CI19" s="171"/>
      <c r="CJ19" s="171"/>
      <c r="CK19" s="122">
        <f t="shared" ref="CK19:CK49" si="63">(-CN19/5)+(CO19*20)</f>
        <v>0</v>
      </c>
      <c r="CL19" s="273"/>
      <c r="CM19" s="171"/>
      <c r="CN19" s="171"/>
      <c r="CO19" s="171"/>
      <c r="CP19" s="122">
        <f t="shared" ref="CP19:CP49" si="64">(-CS19/5)+(CT19*20)</f>
        <v>0</v>
      </c>
      <c r="CQ19" s="273"/>
      <c r="CR19" s="171"/>
      <c r="CS19" s="171"/>
      <c r="CT19" s="171"/>
      <c r="CU19" s="122">
        <f t="shared" ref="CU19:CU49" si="65">(-CX19/5)+(CY19*20)</f>
        <v>0</v>
      </c>
      <c r="CV19" s="273"/>
      <c r="CW19" s="171"/>
      <c r="CX19" s="171"/>
      <c r="CY19" s="171"/>
      <c r="CZ19" s="122">
        <f t="shared" ref="CZ19:CZ49" si="66">(-DC19/5)+(DD19*20)</f>
        <v>0</v>
      </c>
      <c r="DA19" s="273"/>
      <c r="DB19" s="171"/>
      <c r="DC19" s="171"/>
      <c r="DD19" s="171"/>
      <c r="DE19" s="122">
        <f t="shared" ref="DE19:DE49" si="67">(-DH19/5)+(DI19*20)</f>
        <v>0</v>
      </c>
      <c r="DF19" s="273"/>
      <c r="DG19" s="171"/>
      <c r="DH19" s="171"/>
      <c r="DI19" s="171"/>
      <c r="DJ19" s="122">
        <f t="shared" ref="DJ19:DJ49" si="68">(-DM19/5)+(DN19*20)</f>
        <v>0</v>
      </c>
      <c r="DK19" s="273"/>
      <c r="DL19" s="171"/>
      <c r="DM19" s="171"/>
      <c r="DN19" s="171"/>
      <c r="DO19" s="122">
        <f t="shared" ref="DO19:DO49" si="69">(-DR19/5)+(DS19*20)</f>
        <v>0</v>
      </c>
      <c r="DP19" s="273"/>
      <c r="DQ19" s="171"/>
      <c r="DR19" s="171"/>
      <c r="DS19" s="171"/>
      <c r="DT19" s="122">
        <f t="shared" ref="DT19:DT49" si="70">(-DW19/5)+(DX19*20)</f>
        <v>-2.4</v>
      </c>
      <c r="DU19" s="273">
        <v>4</v>
      </c>
      <c r="DV19" s="171">
        <v>1</v>
      </c>
      <c r="DW19" s="171">
        <v>12</v>
      </c>
      <c r="DX19" s="171">
        <v>0</v>
      </c>
      <c r="DY19" s="122">
        <f t="shared" ref="DY19:DY49" si="71">(-EB19/5)+(EC19*20)</f>
        <v>0</v>
      </c>
      <c r="DZ19" s="273"/>
      <c r="EA19" s="171"/>
      <c r="EB19" s="171"/>
      <c r="EC19" s="171"/>
      <c r="ED19" s="122">
        <f t="shared" ref="ED19:ED49" si="72">(-EG19/5)+(EH19*20)</f>
        <v>-8.4</v>
      </c>
      <c r="EE19" s="273">
        <v>5</v>
      </c>
      <c r="EF19" s="171">
        <v>0</v>
      </c>
      <c r="EG19" s="171">
        <v>42</v>
      </c>
      <c r="EH19" s="171">
        <v>0</v>
      </c>
      <c r="EI19" s="122">
        <f t="shared" ref="EI19:EI49" si="73">(-EL19/5)+(EM19*20)</f>
        <v>0</v>
      </c>
      <c r="EJ19" s="273"/>
      <c r="EK19" s="171"/>
      <c r="EL19" s="171"/>
      <c r="EM19" s="171"/>
      <c r="EN19" s="122">
        <f t="shared" ref="EN19:EN49" si="74">(-EQ19/5)+(ER19*20)</f>
        <v>0</v>
      </c>
      <c r="EO19" s="273"/>
      <c r="EP19" s="171"/>
      <c r="EQ19" s="171"/>
      <c r="ER19" s="171"/>
      <c r="ES19" s="122">
        <f t="shared" ref="ES19:ES49" si="75">(-EV19/5)+(EW19*20)</f>
        <v>0</v>
      </c>
      <c r="ET19" s="273"/>
      <c r="EU19" s="171"/>
      <c r="EV19" s="171"/>
      <c r="EW19" s="171"/>
      <c r="EX19" s="394"/>
      <c r="FB19" s="132"/>
      <c r="FC19" s="242"/>
      <c r="FD19" s="132"/>
      <c r="FE19" s="132"/>
      <c r="FF19" s="132"/>
      <c r="FG19" s="283"/>
      <c r="FH19" s="283"/>
      <c r="FI19" s="284"/>
      <c r="FJ19" s="119"/>
      <c r="FK19" s="135"/>
      <c r="FL19" s="126"/>
      <c r="FM19" s="126"/>
      <c r="FN19" s="126"/>
      <c r="FO19" s="126"/>
      <c r="FP19" s="126"/>
      <c r="FQ19" s="126"/>
      <c r="FR19" s="126"/>
      <c r="FS19" s="126"/>
      <c r="FT19" s="126"/>
      <c r="FU19" s="126"/>
    </row>
    <row r="20" spans="2:177" s="118" customFormat="1" ht="13.5" customHeight="1" x14ac:dyDescent="0.2">
      <c r="B20" s="158" t="s">
        <v>167</v>
      </c>
      <c r="C20" s="159" t="s">
        <v>169</v>
      </c>
      <c r="D20" s="170">
        <f>IF(ISNA(VLOOKUP($B20,Batting!$B$6:$D$57,3,FALSE)),0,(VLOOKUP($B20,Batting!$B$6:$D$57,3,FALSE)))</f>
        <v>4</v>
      </c>
      <c r="E20" s="171">
        <f t="shared" si="38"/>
        <v>3</v>
      </c>
      <c r="F20" s="175">
        <f t="shared" si="39"/>
        <v>13</v>
      </c>
      <c r="G20" s="176">
        <f t="shared" si="40"/>
        <v>3</v>
      </c>
      <c r="H20" s="176">
        <f t="shared" si="41"/>
        <v>56</v>
      </c>
      <c r="I20" s="176">
        <f t="shared" si="42"/>
        <v>7</v>
      </c>
      <c r="J20" s="175">
        <f t="shared" si="43"/>
        <v>1.8571428571428572</v>
      </c>
      <c r="K20" s="175">
        <f t="shared" si="44"/>
        <v>4.3076923076923075</v>
      </c>
      <c r="L20" s="302">
        <f t="shared" si="45"/>
        <v>8</v>
      </c>
      <c r="M20" s="134"/>
      <c r="N20" s="272"/>
      <c r="O20" s="171"/>
      <c r="P20" s="171"/>
      <c r="Q20" s="171"/>
      <c r="R20" s="124"/>
      <c r="S20" s="163">
        <f t="shared" si="46"/>
        <v>128.80000000000001</v>
      </c>
      <c r="T20" s="134"/>
      <c r="U20" s="272">
        <f t="shared" si="47"/>
        <v>4.382716049382716</v>
      </c>
      <c r="V20" s="272">
        <f t="shared" si="48"/>
        <v>14.791666666666666</v>
      </c>
      <c r="W20" s="177">
        <f t="shared" si="49"/>
        <v>5</v>
      </c>
      <c r="X20" s="122">
        <f t="shared" si="50"/>
        <v>0</v>
      </c>
      <c r="Y20" s="273"/>
      <c r="Z20" s="171"/>
      <c r="AA20" s="171"/>
      <c r="AB20" s="171"/>
      <c r="AC20" s="122">
        <f t="shared" si="51"/>
        <v>58</v>
      </c>
      <c r="AD20" s="272">
        <v>5.5</v>
      </c>
      <c r="AE20" s="171">
        <v>3</v>
      </c>
      <c r="AF20" s="171">
        <v>10</v>
      </c>
      <c r="AG20" s="171">
        <v>3</v>
      </c>
      <c r="AH20" s="122">
        <f t="shared" si="52"/>
        <v>0</v>
      </c>
      <c r="AI20" s="273"/>
      <c r="AJ20" s="171"/>
      <c r="AK20" s="171"/>
      <c r="AL20" s="171"/>
      <c r="AM20" s="122">
        <f t="shared" si="53"/>
        <v>0</v>
      </c>
      <c r="AN20" s="273"/>
      <c r="AO20" s="171"/>
      <c r="AP20" s="171"/>
      <c r="AQ20" s="171"/>
      <c r="AR20" s="122">
        <f t="shared" si="54"/>
        <v>0</v>
      </c>
      <c r="AS20" s="273"/>
      <c r="AT20" s="171"/>
      <c r="AU20" s="171"/>
      <c r="AV20" s="171"/>
      <c r="AW20" s="122">
        <f t="shared" si="55"/>
        <v>15.2</v>
      </c>
      <c r="AX20" s="273">
        <v>4</v>
      </c>
      <c r="AY20" s="171">
        <v>0</v>
      </c>
      <c r="AZ20" s="171">
        <v>24</v>
      </c>
      <c r="BA20" s="171">
        <v>1</v>
      </c>
      <c r="BB20" s="122">
        <f t="shared" si="56"/>
        <v>55.6</v>
      </c>
      <c r="BC20" s="272">
        <v>3.5</v>
      </c>
      <c r="BD20" s="171">
        <v>0</v>
      </c>
      <c r="BE20" s="171">
        <v>22</v>
      </c>
      <c r="BF20" s="171">
        <v>3</v>
      </c>
      <c r="BG20" s="122">
        <f t="shared" si="57"/>
        <v>0</v>
      </c>
      <c r="BH20" s="273"/>
      <c r="BI20" s="171"/>
      <c r="BJ20" s="171"/>
      <c r="BK20" s="171"/>
      <c r="BL20" s="122">
        <f t="shared" si="58"/>
        <v>0</v>
      </c>
      <c r="BM20" s="273"/>
      <c r="BN20" s="171"/>
      <c r="BO20" s="171"/>
      <c r="BP20" s="171"/>
      <c r="BQ20" s="122">
        <f t="shared" si="59"/>
        <v>0</v>
      </c>
      <c r="BR20" s="273"/>
      <c r="BS20" s="171"/>
      <c r="BT20" s="171"/>
      <c r="BU20" s="171"/>
      <c r="BV20" s="122">
        <f t="shared" si="60"/>
        <v>0</v>
      </c>
      <c r="BW20" s="273"/>
      <c r="BX20" s="171"/>
      <c r="BY20" s="171"/>
      <c r="BZ20" s="171"/>
      <c r="CA20" s="122">
        <f t="shared" si="61"/>
        <v>0</v>
      </c>
      <c r="CB20" s="273"/>
      <c r="CC20" s="171"/>
      <c r="CD20" s="171"/>
      <c r="CE20" s="171"/>
      <c r="CF20" s="122">
        <f t="shared" si="62"/>
        <v>0</v>
      </c>
      <c r="CG20" s="273"/>
      <c r="CH20" s="171"/>
      <c r="CI20" s="171"/>
      <c r="CJ20" s="171"/>
      <c r="CK20" s="122">
        <f t="shared" si="63"/>
        <v>0</v>
      </c>
      <c r="CL20" s="273"/>
      <c r="CM20" s="171"/>
      <c r="CN20" s="171"/>
      <c r="CO20" s="171"/>
      <c r="CP20" s="122">
        <f t="shared" si="64"/>
        <v>0</v>
      </c>
      <c r="CQ20" s="273"/>
      <c r="CR20" s="171"/>
      <c r="CS20" s="171"/>
      <c r="CT20" s="171"/>
      <c r="CU20" s="122">
        <f t="shared" si="65"/>
        <v>0</v>
      </c>
      <c r="CV20" s="273"/>
      <c r="CW20" s="171"/>
      <c r="CX20" s="171"/>
      <c r="CY20" s="171"/>
      <c r="CZ20" s="122">
        <f t="shared" si="66"/>
        <v>0</v>
      </c>
      <c r="DA20" s="273"/>
      <c r="DB20" s="171"/>
      <c r="DC20" s="171"/>
      <c r="DD20" s="171"/>
      <c r="DE20" s="122">
        <f t="shared" si="67"/>
        <v>0</v>
      </c>
      <c r="DF20" s="273"/>
      <c r="DG20" s="171"/>
      <c r="DH20" s="171"/>
      <c r="DI20" s="171"/>
      <c r="DJ20" s="122">
        <f t="shared" si="68"/>
        <v>0</v>
      </c>
      <c r="DK20" s="273"/>
      <c r="DL20" s="171"/>
      <c r="DM20" s="171"/>
      <c r="DN20" s="171"/>
      <c r="DO20" s="122">
        <f t="shared" si="69"/>
        <v>0</v>
      </c>
      <c r="DP20" s="273"/>
      <c r="DQ20" s="171"/>
      <c r="DR20" s="171"/>
      <c r="DS20" s="171"/>
      <c r="DT20" s="122">
        <f t="shared" si="70"/>
        <v>0</v>
      </c>
      <c r="DU20" s="273"/>
      <c r="DV20" s="171"/>
      <c r="DW20" s="171"/>
      <c r="DX20" s="171"/>
      <c r="DY20" s="122">
        <f t="shared" si="71"/>
        <v>0</v>
      </c>
      <c r="DZ20" s="273"/>
      <c r="EA20" s="171"/>
      <c r="EB20" s="171"/>
      <c r="EC20" s="171"/>
      <c r="ED20" s="122">
        <f t="shared" si="72"/>
        <v>0</v>
      </c>
      <c r="EE20" s="273"/>
      <c r="EF20" s="171"/>
      <c r="EG20" s="171"/>
      <c r="EH20" s="171"/>
      <c r="EI20" s="122">
        <f t="shared" si="73"/>
        <v>0</v>
      </c>
      <c r="EJ20" s="273"/>
      <c r="EK20" s="171"/>
      <c r="EL20" s="171"/>
      <c r="EM20" s="171"/>
      <c r="EN20" s="122">
        <f t="shared" si="74"/>
        <v>0</v>
      </c>
      <c r="EO20" s="273"/>
      <c r="EP20" s="171"/>
      <c r="EQ20" s="171"/>
      <c r="ER20" s="171"/>
      <c r="ES20" s="122">
        <f t="shared" si="75"/>
        <v>0</v>
      </c>
      <c r="ET20" s="273"/>
      <c r="EU20" s="171"/>
      <c r="EV20" s="171"/>
      <c r="EW20" s="171"/>
      <c r="EX20" s="285"/>
      <c r="FB20" s="132">
        <v>13</v>
      </c>
      <c r="FC20" s="242">
        <v>68</v>
      </c>
      <c r="FD20" s="132">
        <v>6</v>
      </c>
      <c r="FE20" s="132">
        <v>299</v>
      </c>
      <c r="FF20" s="132">
        <v>17</v>
      </c>
      <c r="FG20" s="283">
        <f>IF(FF20=0,"-",FC20/FF20)</f>
        <v>4</v>
      </c>
      <c r="FH20" s="283">
        <f>IF(FC20=0,"-",FE20/FC20)</f>
        <v>4.3970588235294121</v>
      </c>
      <c r="FI20" s="284">
        <f>IF(FF20=0,"-",FE20/FF20)</f>
        <v>17.588235294117649</v>
      </c>
      <c r="FJ20" s="119"/>
      <c r="FK20" s="251"/>
      <c r="FL20" s="126"/>
      <c r="FM20" s="126"/>
      <c r="FN20" s="126"/>
      <c r="FO20" s="126"/>
      <c r="FP20" s="126"/>
      <c r="FQ20" s="126"/>
      <c r="FR20" s="126"/>
      <c r="FS20" s="126"/>
      <c r="FT20" s="126"/>
      <c r="FU20" s="126"/>
    </row>
    <row r="21" spans="2:177" s="118" customFormat="1" ht="13.5" customHeight="1" x14ac:dyDescent="0.2">
      <c r="B21" s="158" t="s">
        <v>192</v>
      </c>
      <c r="C21" s="159" t="s">
        <v>169</v>
      </c>
      <c r="D21" s="170">
        <f>IF(ISNA(VLOOKUP($B21,Batting!$B$6:$D$57,3,FALSE)),0,(VLOOKUP($B21,Batting!$B$6:$D$57,3,FALSE)))</f>
        <v>1</v>
      </c>
      <c r="E21" s="171">
        <f t="shared" si="38"/>
        <v>1</v>
      </c>
      <c r="F21" s="175">
        <f t="shared" si="39"/>
        <v>8</v>
      </c>
      <c r="G21" s="176">
        <f t="shared" si="40"/>
        <v>0</v>
      </c>
      <c r="H21" s="176">
        <f t="shared" si="41"/>
        <v>40</v>
      </c>
      <c r="I21" s="176">
        <f t="shared" si="42"/>
        <v>4</v>
      </c>
      <c r="J21" s="175">
        <f t="shared" si="43"/>
        <v>2</v>
      </c>
      <c r="K21" s="175">
        <f t="shared" si="44"/>
        <v>5</v>
      </c>
      <c r="L21" s="302">
        <f t="shared" si="45"/>
        <v>10</v>
      </c>
      <c r="M21" s="134"/>
      <c r="N21" s="272"/>
      <c r="O21" s="171"/>
      <c r="P21" s="171"/>
      <c r="Q21" s="176"/>
      <c r="R21" s="124"/>
      <c r="S21" s="163">
        <f t="shared" si="46"/>
        <v>72</v>
      </c>
      <c r="T21" s="134"/>
      <c r="U21" s="272">
        <f t="shared" si="47"/>
        <v>5</v>
      </c>
      <c r="V21" s="272">
        <f t="shared" si="48"/>
        <v>10</v>
      </c>
      <c r="W21" s="177">
        <f t="shared" si="49"/>
        <v>0</v>
      </c>
      <c r="X21" s="122">
        <f t="shared" si="50"/>
        <v>0</v>
      </c>
      <c r="Y21" s="273"/>
      <c r="Z21" s="171"/>
      <c r="AA21" s="171"/>
      <c r="AB21" s="171"/>
      <c r="AC21" s="122">
        <f t="shared" si="51"/>
        <v>0</v>
      </c>
      <c r="AD21" s="273"/>
      <c r="AE21" s="171"/>
      <c r="AF21" s="171"/>
      <c r="AG21" s="171"/>
      <c r="AH21" s="122">
        <f t="shared" si="52"/>
        <v>0</v>
      </c>
      <c r="AI21" s="273"/>
      <c r="AJ21" s="171"/>
      <c r="AK21" s="171"/>
      <c r="AL21" s="171"/>
      <c r="AM21" s="122">
        <f t="shared" si="53"/>
        <v>0</v>
      </c>
      <c r="AN21" s="273"/>
      <c r="AO21" s="171"/>
      <c r="AP21" s="171"/>
      <c r="AQ21" s="171"/>
      <c r="AR21" s="122">
        <f t="shared" si="54"/>
        <v>0</v>
      </c>
      <c r="AS21" s="273"/>
      <c r="AT21" s="171"/>
      <c r="AU21" s="171"/>
      <c r="AV21" s="171"/>
      <c r="AW21" s="122">
        <f t="shared" si="55"/>
        <v>0</v>
      </c>
      <c r="AX21" s="273"/>
      <c r="AY21" s="171"/>
      <c r="AZ21" s="171"/>
      <c r="BA21" s="171"/>
      <c r="BB21" s="122">
        <f t="shared" si="56"/>
        <v>0</v>
      </c>
      <c r="BC21" s="273"/>
      <c r="BD21" s="171"/>
      <c r="BE21" s="171"/>
      <c r="BF21" s="171"/>
      <c r="BG21" s="122">
        <f t="shared" si="57"/>
        <v>0</v>
      </c>
      <c r="BH21" s="273"/>
      <c r="BI21" s="171"/>
      <c r="BJ21" s="171"/>
      <c r="BK21" s="171"/>
      <c r="BL21" s="122">
        <f t="shared" si="58"/>
        <v>0</v>
      </c>
      <c r="BM21" s="273"/>
      <c r="BN21" s="171"/>
      <c r="BO21" s="171"/>
      <c r="BP21" s="171"/>
      <c r="BQ21" s="122">
        <f t="shared" si="59"/>
        <v>72</v>
      </c>
      <c r="BR21" s="273">
        <v>8</v>
      </c>
      <c r="BS21" s="171">
        <v>0</v>
      </c>
      <c r="BT21" s="171">
        <v>40</v>
      </c>
      <c r="BU21" s="171">
        <v>4</v>
      </c>
      <c r="BV21" s="122">
        <f t="shared" si="60"/>
        <v>0</v>
      </c>
      <c r="BW21" s="273"/>
      <c r="BX21" s="171"/>
      <c r="BY21" s="171"/>
      <c r="BZ21" s="171"/>
      <c r="CA21" s="122">
        <f t="shared" si="61"/>
        <v>0</v>
      </c>
      <c r="CB21" s="273"/>
      <c r="CC21" s="171"/>
      <c r="CD21" s="171"/>
      <c r="CE21" s="171"/>
      <c r="CF21" s="122">
        <f t="shared" si="62"/>
        <v>0</v>
      </c>
      <c r="CG21" s="273"/>
      <c r="CH21" s="171"/>
      <c r="CI21" s="171"/>
      <c r="CJ21" s="171"/>
      <c r="CK21" s="122">
        <f t="shared" si="63"/>
        <v>0</v>
      </c>
      <c r="CL21" s="273"/>
      <c r="CM21" s="171"/>
      <c r="CN21" s="171"/>
      <c r="CO21" s="171"/>
      <c r="CP21" s="122">
        <f t="shared" si="64"/>
        <v>0</v>
      </c>
      <c r="CQ21" s="273"/>
      <c r="CR21" s="171"/>
      <c r="CS21" s="171"/>
      <c r="CT21" s="171"/>
      <c r="CU21" s="122">
        <f t="shared" si="65"/>
        <v>0</v>
      </c>
      <c r="CV21" s="273"/>
      <c r="CW21" s="171"/>
      <c r="CX21" s="171"/>
      <c r="CY21" s="171"/>
      <c r="CZ21" s="122">
        <f t="shared" si="66"/>
        <v>0</v>
      </c>
      <c r="DA21" s="273"/>
      <c r="DB21" s="171"/>
      <c r="DC21" s="171"/>
      <c r="DD21" s="171"/>
      <c r="DE21" s="122">
        <f t="shared" si="67"/>
        <v>0</v>
      </c>
      <c r="DF21" s="273"/>
      <c r="DG21" s="171"/>
      <c r="DH21" s="171"/>
      <c r="DI21" s="171"/>
      <c r="DJ21" s="122">
        <f t="shared" si="68"/>
        <v>0</v>
      </c>
      <c r="DK21" s="273"/>
      <c r="DL21" s="171"/>
      <c r="DM21" s="171"/>
      <c r="DN21" s="171"/>
      <c r="DO21" s="122">
        <f t="shared" si="69"/>
        <v>0</v>
      </c>
      <c r="DP21" s="273"/>
      <c r="DQ21" s="171"/>
      <c r="DR21" s="171"/>
      <c r="DS21" s="171"/>
      <c r="DT21" s="122">
        <f t="shared" si="70"/>
        <v>0</v>
      </c>
      <c r="DU21" s="273"/>
      <c r="DV21" s="171"/>
      <c r="DW21" s="171"/>
      <c r="DX21" s="171"/>
      <c r="DY21" s="122">
        <f t="shared" si="71"/>
        <v>0</v>
      </c>
      <c r="DZ21" s="273"/>
      <c r="EA21" s="171"/>
      <c r="EB21" s="171"/>
      <c r="EC21" s="171"/>
      <c r="ED21" s="122">
        <f t="shared" si="72"/>
        <v>0</v>
      </c>
      <c r="EE21" s="273"/>
      <c r="EF21" s="171"/>
      <c r="EG21" s="171"/>
      <c r="EH21" s="171"/>
      <c r="EI21" s="122">
        <f t="shared" si="73"/>
        <v>0</v>
      </c>
      <c r="EJ21" s="273"/>
      <c r="EK21" s="171"/>
      <c r="EL21" s="171"/>
      <c r="EM21" s="171"/>
      <c r="EN21" s="122">
        <f t="shared" si="74"/>
        <v>0</v>
      </c>
      <c r="EO21" s="273"/>
      <c r="EP21" s="171"/>
      <c r="EQ21" s="171"/>
      <c r="ER21" s="171"/>
      <c r="ES21" s="122">
        <f t="shared" si="75"/>
        <v>0</v>
      </c>
      <c r="ET21" s="273"/>
      <c r="EU21" s="171"/>
      <c r="EV21" s="171"/>
      <c r="EW21" s="171"/>
      <c r="EX21" s="285"/>
      <c r="FB21" s="132"/>
      <c r="FC21" s="242"/>
      <c r="FD21" s="132"/>
      <c r="FE21" s="132"/>
      <c r="FF21" s="132"/>
      <c r="FG21" s="283"/>
      <c r="FH21" s="283"/>
      <c r="FI21" s="284"/>
      <c r="FJ21" s="119"/>
      <c r="FK21" s="251"/>
      <c r="FL21" s="126"/>
      <c r="FM21" s="126"/>
      <c r="FN21" s="126"/>
      <c r="FO21" s="126"/>
      <c r="FP21" s="126"/>
      <c r="FQ21" s="126"/>
      <c r="FR21" s="126"/>
      <c r="FS21" s="126"/>
      <c r="FT21" s="126"/>
      <c r="FU21" s="126"/>
    </row>
    <row r="22" spans="2:177" s="118" customFormat="1" ht="13.5" customHeight="1" x14ac:dyDescent="0.2">
      <c r="B22" s="158" t="s">
        <v>305</v>
      </c>
      <c r="C22" s="159" t="s">
        <v>171</v>
      </c>
      <c r="D22" s="170">
        <f>IF(ISNA(VLOOKUP($B22,Batting!$B$6:$D$57,3,FALSE)),0,(VLOOKUP($B22,Batting!$B$6:$D$57,3,FALSE)))</f>
        <v>5</v>
      </c>
      <c r="E22" s="171">
        <f t="shared" si="38"/>
        <v>5</v>
      </c>
      <c r="F22" s="175">
        <f t="shared" si="39"/>
        <v>20.5</v>
      </c>
      <c r="G22" s="176">
        <f t="shared" si="40"/>
        <v>1</v>
      </c>
      <c r="H22" s="176">
        <f t="shared" si="41"/>
        <v>143</v>
      </c>
      <c r="I22" s="176">
        <f t="shared" si="42"/>
        <v>5</v>
      </c>
      <c r="J22" s="175">
        <f t="shared" si="43"/>
        <v>4.0999999999999996</v>
      </c>
      <c r="K22" s="175">
        <f t="shared" si="44"/>
        <v>6.975609756097561</v>
      </c>
      <c r="L22" s="302">
        <f t="shared" si="45"/>
        <v>28.6</v>
      </c>
      <c r="M22" s="134"/>
      <c r="N22" s="273"/>
      <c r="O22" s="171"/>
      <c r="P22" s="171"/>
      <c r="Q22" s="171"/>
      <c r="R22" s="124"/>
      <c r="S22" s="163">
        <f t="shared" si="46"/>
        <v>71.400000000000006</v>
      </c>
      <c r="T22" s="134"/>
      <c r="U22" s="272">
        <f t="shared" si="47"/>
        <v>6.975609756097561</v>
      </c>
      <c r="V22" s="272">
        <f t="shared" si="48"/>
        <v>28.6</v>
      </c>
      <c r="W22" s="177">
        <f t="shared" si="49"/>
        <v>0</v>
      </c>
      <c r="X22" s="122">
        <f t="shared" si="50"/>
        <v>0</v>
      </c>
      <c r="Y22" s="273"/>
      <c r="Z22" s="171"/>
      <c r="AA22" s="171"/>
      <c r="AB22" s="171"/>
      <c r="AC22" s="122">
        <f t="shared" si="51"/>
        <v>35.6</v>
      </c>
      <c r="AD22" s="273">
        <v>4</v>
      </c>
      <c r="AE22" s="171">
        <v>0</v>
      </c>
      <c r="AF22" s="171">
        <v>22</v>
      </c>
      <c r="AG22" s="171">
        <v>2</v>
      </c>
      <c r="AH22" s="122">
        <f t="shared" si="52"/>
        <v>-5.8</v>
      </c>
      <c r="AI22" s="273">
        <v>2</v>
      </c>
      <c r="AJ22" s="171">
        <v>0</v>
      </c>
      <c r="AK22" s="171">
        <v>29</v>
      </c>
      <c r="AL22" s="171">
        <v>0</v>
      </c>
      <c r="AM22" s="122">
        <f t="shared" si="53"/>
        <v>0</v>
      </c>
      <c r="AN22" s="273"/>
      <c r="AO22" s="171"/>
      <c r="AP22" s="171"/>
      <c r="AQ22" s="171"/>
      <c r="AR22" s="122">
        <f t="shared" si="54"/>
        <v>0</v>
      </c>
      <c r="AS22" s="273"/>
      <c r="AT22" s="171"/>
      <c r="AU22" s="171"/>
      <c r="AV22" s="171"/>
      <c r="AW22" s="122">
        <f t="shared" si="55"/>
        <v>0</v>
      </c>
      <c r="AX22" s="273"/>
      <c r="AY22" s="171"/>
      <c r="AZ22" s="171"/>
      <c r="BA22" s="171"/>
      <c r="BB22" s="122">
        <f t="shared" si="56"/>
        <v>0</v>
      </c>
      <c r="BC22" s="273"/>
      <c r="BD22" s="171"/>
      <c r="BE22" s="171"/>
      <c r="BF22" s="171"/>
      <c r="BG22" s="122">
        <f t="shared" si="57"/>
        <v>0</v>
      </c>
      <c r="BH22" s="273"/>
      <c r="BI22" s="171"/>
      <c r="BJ22" s="171"/>
      <c r="BK22" s="171"/>
      <c r="BL22" s="122">
        <f t="shared" si="58"/>
        <v>0</v>
      </c>
      <c r="BM22" s="273"/>
      <c r="BN22" s="171"/>
      <c r="BO22" s="171"/>
      <c r="BP22" s="171"/>
      <c r="BQ22" s="122">
        <f t="shared" si="59"/>
        <v>0</v>
      </c>
      <c r="BR22" s="273"/>
      <c r="BS22" s="171"/>
      <c r="BT22" s="171"/>
      <c r="BU22" s="171"/>
      <c r="BV22" s="122">
        <f t="shared" si="60"/>
        <v>-5.4</v>
      </c>
      <c r="BW22" s="273">
        <v>4</v>
      </c>
      <c r="BX22" s="171">
        <v>0</v>
      </c>
      <c r="BY22" s="171">
        <v>27</v>
      </c>
      <c r="BZ22" s="171">
        <v>0</v>
      </c>
      <c r="CA22" s="122">
        <f t="shared" si="61"/>
        <v>32</v>
      </c>
      <c r="CB22" s="272">
        <v>6.5</v>
      </c>
      <c r="CC22" s="171">
        <v>1</v>
      </c>
      <c r="CD22" s="171">
        <v>40</v>
      </c>
      <c r="CE22" s="171">
        <v>2</v>
      </c>
      <c r="CF22" s="122">
        <f t="shared" si="62"/>
        <v>0</v>
      </c>
      <c r="CG22" s="273"/>
      <c r="CH22" s="171"/>
      <c r="CI22" s="171"/>
      <c r="CJ22" s="171"/>
      <c r="CK22" s="122">
        <f t="shared" si="63"/>
        <v>0</v>
      </c>
      <c r="CL22" s="273"/>
      <c r="CM22" s="171"/>
      <c r="CN22" s="171"/>
      <c r="CO22" s="171"/>
      <c r="CP22" s="122">
        <f t="shared" si="64"/>
        <v>0</v>
      </c>
      <c r="CQ22" s="273"/>
      <c r="CR22" s="171"/>
      <c r="CS22" s="171"/>
      <c r="CT22" s="171"/>
      <c r="CU22" s="122">
        <f t="shared" si="65"/>
        <v>0</v>
      </c>
      <c r="CV22" s="273"/>
      <c r="CW22" s="171"/>
      <c r="CX22" s="171"/>
      <c r="CY22" s="171"/>
      <c r="CZ22" s="122">
        <f t="shared" si="66"/>
        <v>0</v>
      </c>
      <c r="DA22" s="273"/>
      <c r="DB22" s="171"/>
      <c r="DC22" s="171"/>
      <c r="DD22" s="171"/>
      <c r="DE22" s="122">
        <f t="shared" si="67"/>
        <v>0</v>
      </c>
      <c r="DF22" s="273"/>
      <c r="DG22" s="171"/>
      <c r="DH22" s="171"/>
      <c r="DI22" s="171"/>
      <c r="DJ22" s="122">
        <f t="shared" si="68"/>
        <v>0</v>
      </c>
      <c r="DK22" s="273"/>
      <c r="DL22" s="171"/>
      <c r="DM22" s="171"/>
      <c r="DN22" s="171"/>
      <c r="DO22" s="122">
        <f t="shared" si="69"/>
        <v>0</v>
      </c>
      <c r="DP22" s="273"/>
      <c r="DQ22" s="171"/>
      <c r="DR22" s="171"/>
      <c r="DS22" s="171"/>
      <c r="DT22" s="122">
        <f t="shared" si="70"/>
        <v>0</v>
      </c>
      <c r="DU22" s="273"/>
      <c r="DV22" s="171"/>
      <c r="DW22" s="171"/>
      <c r="DX22" s="171"/>
      <c r="DY22" s="122">
        <f t="shared" si="71"/>
        <v>0</v>
      </c>
      <c r="DZ22" s="273"/>
      <c r="EA22" s="171"/>
      <c r="EB22" s="171"/>
      <c r="EC22" s="171"/>
      <c r="ED22" s="122">
        <f t="shared" si="72"/>
        <v>15</v>
      </c>
      <c r="EE22" s="273">
        <v>4</v>
      </c>
      <c r="EF22" s="171">
        <v>0</v>
      </c>
      <c r="EG22" s="171">
        <v>25</v>
      </c>
      <c r="EH22" s="171">
        <v>1</v>
      </c>
      <c r="EI22" s="122">
        <f t="shared" si="73"/>
        <v>0</v>
      </c>
      <c r="EJ22" s="273"/>
      <c r="EK22" s="171"/>
      <c r="EL22" s="171"/>
      <c r="EM22" s="171"/>
      <c r="EN22" s="122">
        <f t="shared" si="74"/>
        <v>0</v>
      </c>
      <c r="EO22" s="273"/>
      <c r="EP22" s="171"/>
      <c r="EQ22" s="171"/>
      <c r="ER22" s="171"/>
      <c r="ES22" s="122">
        <f t="shared" si="75"/>
        <v>0</v>
      </c>
      <c r="ET22" s="273"/>
      <c r="EU22" s="171"/>
      <c r="EV22" s="171"/>
      <c r="EW22" s="171"/>
      <c r="EX22" s="285"/>
      <c r="FB22" s="132"/>
      <c r="FC22" s="242"/>
      <c r="FD22" s="132"/>
      <c r="FE22" s="132"/>
      <c r="FF22" s="132"/>
      <c r="FG22" s="283"/>
      <c r="FH22" s="283"/>
      <c r="FI22" s="284"/>
      <c r="FJ22" s="119"/>
      <c r="FK22" s="135"/>
      <c r="FL22" s="126"/>
      <c r="FM22" s="126"/>
      <c r="FN22" s="126"/>
      <c r="FO22" s="126"/>
      <c r="FP22" s="126"/>
      <c r="FQ22" s="126"/>
      <c r="FR22" s="126"/>
      <c r="FS22" s="126"/>
      <c r="FT22" s="126"/>
      <c r="FU22" s="126"/>
    </row>
    <row r="23" spans="2:177" s="118" customFormat="1" ht="13.5" customHeight="1" x14ac:dyDescent="0.2">
      <c r="B23" s="158" t="s">
        <v>206</v>
      </c>
      <c r="C23" s="159" t="s">
        <v>170</v>
      </c>
      <c r="D23" s="170">
        <f>IF(ISNA(VLOOKUP($B23,Batting!$B$6:$D$57,3,FALSE)),0,(VLOOKUP($B23,Batting!$B$6:$D$57,3,FALSE)))</f>
        <v>3</v>
      </c>
      <c r="E23" s="171">
        <f t="shared" si="38"/>
        <v>4</v>
      </c>
      <c r="F23" s="175">
        <f t="shared" si="39"/>
        <v>21</v>
      </c>
      <c r="G23" s="176">
        <f t="shared" si="40"/>
        <v>2</v>
      </c>
      <c r="H23" s="176">
        <f t="shared" si="41"/>
        <v>147</v>
      </c>
      <c r="I23" s="176">
        <f t="shared" si="42"/>
        <v>5</v>
      </c>
      <c r="J23" s="175">
        <f t="shared" si="43"/>
        <v>4.2</v>
      </c>
      <c r="K23" s="175">
        <f t="shared" si="44"/>
        <v>7</v>
      </c>
      <c r="L23" s="302">
        <f t="shared" si="45"/>
        <v>29.4</v>
      </c>
      <c r="M23" s="134"/>
      <c r="N23" s="273"/>
      <c r="O23" s="171"/>
      <c r="P23" s="171"/>
      <c r="Q23" s="171"/>
      <c r="R23" s="124"/>
      <c r="S23" s="163">
        <f t="shared" si="46"/>
        <v>70.599999999999994</v>
      </c>
      <c r="T23" s="134"/>
      <c r="U23" s="272">
        <f t="shared" si="47"/>
        <v>7</v>
      </c>
      <c r="V23" s="272">
        <f t="shared" si="48"/>
        <v>29.4</v>
      </c>
      <c r="W23" s="177">
        <f t="shared" si="49"/>
        <v>0</v>
      </c>
      <c r="X23" s="122">
        <f t="shared" si="50"/>
        <v>0</v>
      </c>
      <c r="Y23" s="273"/>
      <c r="Z23" s="171"/>
      <c r="AA23" s="171"/>
      <c r="AB23" s="171"/>
      <c r="AC23" s="122">
        <f t="shared" si="51"/>
        <v>0</v>
      </c>
      <c r="AD23" s="273"/>
      <c r="AE23" s="171"/>
      <c r="AF23" s="171"/>
      <c r="AG23" s="171"/>
      <c r="AH23" s="122">
        <f t="shared" si="52"/>
        <v>0</v>
      </c>
      <c r="AI23" s="273"/>
      <c r="AJ23" s="171"/>
      <c r="AK23" s="171"/>
      <c r="AL23" s="171"/>
      <c r="AM23" s="122">
        <f t="shared" si="53"/>
        <v>0</v>
      </c>
      <c r="AN23" s="273"/>
      <c r="AO23" s="171"/>
      <c r="AP23" s="171"/>
      <c r="AQ23" s="171"/>
      <c r="AR23" s="122">
        <f t="shared" si="54"/>
        <v>-1.2</v>
      </c>
      <c r="AS23" s="273">
        <v>2</v>
      </c>
      <c r="AT23" s="171">
        <v>1</v>
      </c>
      <c r="AU23" s="171">
        <v>6</v>
      </c>
      <c r="AV23" s="171">
        <v>0</v>
      </c>
      <c r="AW23" s="122">
        <f t="shared" si="55"/>
        <v>0</v>
      </c>
      <c r="AX23" s="273"/>
      <c r="AY23" s="171"/>
      <c r="AZ23" s="171"/>
      <c r="BA23" s="171"/>
      <c r="BB23" s="122">
        <f t="shared" si="56"/>
        <v>32.200000000000003</v>
      </c>
      <c r="BC23" s="273">
        <v>8</v>
      </c>
      <c r="BD23" s="171">
        <v>1</v>
      </c>
      <c r="BE23" s="171">
        <v>39</v>
      </c>
      <c r="BF23" s="171">
        <v>2</v>
      </c>
      <c r="BG23" s="122">
        <f t="shared" si="57"/>
        <v>8</v>
      </c>
      <c r="BH23" s="273">
        <v>6</v>
      </c>
      <c r="BI23" s="171">
        <v>0</v>
      </c>
      <c r="BJ23" s="171">
        <v>60</v>
      </c>
      <c r="BK23" s="171">
        <v>1</v>
      </c>
      <c r="BL23" s="122">
        <f t="shared" si="58"/>
        <v>0</v>
      </c>
      <c r="BM23" s="273"/>
      <c r="BN23" s="171"/>
      <c r="BO23" s="171"/>
      <c r="BP23" s="171"/>
      <c r="BQ23" s="122">
        <f t="shared" si="59"/>
        <v>31.6</v>
      </c>
      <c r="BR23" s="273">
        <v>5</v>
      </c>
      <c r="BS23" s="171">
        <v>0</v>
      </c>
      <c r="BT23" s="171">
        <v>42</v>
      </c>
      <c r="BU23" s="171">
        <v>2</v>
      </c>
      <c r="BV23" s="122">
        <f t="shared" si="60"/>
        <v>0</v>
      </c>
      <c r="BW23" s="273"/>
      <c r="BX23" s="171"/>
      <c r="BY23" s="171"/>
      <c r="BZ23" s="171"/>
      <c r="CA23" s="122">
        <f t="shared" si="61"/>
        <v>0</v>
      </c>
      <c r="CB23" s="273"/>
      <c r="CC23" s="171"/>
      <c r="CD23" s="171"/>
      <c r="CE23" s="171"/>
      <c r="CF23" s="122">
        <f t="shared" si="62"/>
        <v>0</v>
      </c>
      <c r="CG23" s="273"/>
      <c r="CH23" s="171"/>
      <c r="CI23" s="171"/>
      <c r="CJ23" s="171"/>
      <c r="CK23" s="122">
        <f t="shared" si="63"/>
        <v>0</v>
      </c>
      <c r="CL23" s="273"/>
      <c r="CM23" s="171"/>
      <c r="CN23" s="171"/>
      <c r="CO23" s="171"/>
      <c r="CP23" s="122">
        <f t="shared" si="64"/>
        <v>0</v>
      </c>
      <c r="CQ23" s="273"/>
      <c r="CR23" s="171"/>
      <c r="CS23" s="171"/>
      <c r="CT23" s="171"/>
      <c r="CU23" s="122">
        <f t="shared" si="65"/>
        <v>0</v>
      </c>
      <c r="CV23" s="273"/>
      <c r="CW23" s="171"/>
      <c r="CX23" s="171"/>
      <c r="CY23" s="171"/>
      <c r="CZ23" s="122">
        <f t="shared" si="66"/>
        <v>0</v>
      </c>
      <c r="DA23" s="273"/>
      <c r="DB23" s="171"/>
      <c r="DC23" s="171"/>
      <c r="DD23" s="171"/>
      <c r="DE23" s="122">
        <f t="shared" si="67"/>
        <v>0</v>
      </c>
      <c r="DF23" s="273"/>
      <c r="DG23" s="171"/>
      <c r="DH23" s="171"/>
      <c r="DI23" s="171"/>
      <c r="DJ23" s="122">
        <f t="shared" si="68"/>
        <v>0</v>
      </c>
      <c r="DK23" s="273"/>
      <c r="DL23" s="171"/>
      <c r="DM23" s="171"/>
      <c r="DN23" s="171"/>
      <c r="DO23" s="122">
        <f t="shared" si="69"/>
        <v>0</v>
      </c>
      <c r="DP23" s="273"/>
      <c r="DQ23" s="171"/>
      <c r="DR23" s="171"/>
      <c r="DS23" s="171"/>
      <c r="DT23" s="122">
        <f t="shared" si="70"/>
        <v>0</v>
      </c>
      <c r="DU23" s="273"/>
      <c r="DV23" s="171"/>
      <c r="DW23" s="171"/>
      <c r="DX23" s="171"/>
      <c r="DY23" s="122">
        <f t="shared" si="71"/>
        <v>0</v>
      </c>
      <c r="DZ23" s="273"/>
      <c r="EA23" s="171"/>
      <c r="EB23" s="171"/>
      <c r="EC23" s="171"/>
      <c r="ED23" s="122">
        <f t="shared" si="72"/>
        <v>0</v>
      </c>
      <c r="EE23" s="273"/>
      <c r="EF23" s="171"/>
      <c r="EG23" s="171"/>
      <c r="EH23" s="171"/>
      <c r="EI23" s="122">
        <f t="shared" si="73"/>
        <v>0</v>
      </c>
      <c r="EJ23" s="273"/>
      <c r="EK23" s="171"/>
      <c r="EL23" s="171"/>
      <c r="EM23" s="171"/>
      <c r="EN23" s="122">
        <f t="shared" si="74"/>
        <v>0</v>
      </c>
      <c r="EO23" s="273"/>
      <c r="EP23" s="171"/>
      <c r="EQ23" s="171"/>
      <c r="ER23" s="171"/>
      <c r="ES23" s="122">
        <f t="shared" si="75"/>
        <v>0</v>
      </c>
      <c r="ET23" s="273"/>
      <c r="EU23" s="171"/>
      <c r="EV23" s="171"/>
      <c r="EW23" s="171"/>
      <c r="EX23" s="285"/>
      <c r="FB23" s="132"/>
      <c r="FC23" s="242"/>
      <c r="FD23" s="132"/>
      <c r="FE23" s="132"/>
      <c r="FF23" s="132"/>
      <c r="FG23" s="283"/>
      <c r="FH23" s="283"/>
      <c r="FI23" s="284"/>
      <c r="FK23" s="251"/>
      <c r="FL23" s="126"/>
      <c r="FM23" s="126"/>
      <c r="FN23" s="126"/>
      <c r="FO23" s="126"/>
      <c r="FP23" s="126"/>
      <c r="FQ23" s="126"/>
      <c r="FR23" s="126"/>
      <c r="FS23" s="126"/>
      <c r="FT23" s="126"/>
      <c r="FU23" s="126"/>
    </row>
    <row r="24" spans="2:177" s="118" customFormat="1" ht="13.5" customHeight="1" x14ac:dyDescent="0.2">
      <c r="B24" s="158" t="s">
        <v>184</v>
      </c>
      <c r="C24" s="159" t="s">
        <v>168</v>
      </c>
      <c r="D24" s="170">
        <f>IF(ISNA(VLOOKUP($B24,Batting!$B$6:$D$57,3,FALSE)),0,(VLOOKUP($B24,Batting!$B$6:$D$57,3,FALSE)))</f>
        <v>6</v>
      </c>
      <c r="E24" s="171">
        <f t="shared" si="38"/>
        <v>4</v>
      </c>
      <c r="F24" s="175">
        <f t="shared" si="39"/>
        <v>20</v>
      </c>
      <c r="G24" s="176">
        <f t="shared" si="40"/>
        <v>3</v>
      </c>
      <c r="H24" s="176">
        <f t="shared" si="41"/>
        <v>86</v>
      </c>
      <c r="I24" s="176">
        <f t="shared" si="42"/>
        <v>4</v>
      </c>
      <c r="J24" s="175">
        <f t="shared" si="43"/>
        <v>5</v>
      </c>
      <c r="K24" s="175">
        <f t="shared" si="44"/>
        <v>4.3</v>
      </c>
      <c r="L24" s="302">
        <f t="shared" si="45"/>
        <v>21.5</v>
      </c>
      <c r="M24" s="134"/>
      <c r="N24" s="272"/>
      <c r="O24" s="171"/>
      <c r="P24" s="171"/>
      <c r="Q24" s="176"/>
      <c r="R24" s="124"/>
      <c r="S24" s="163">
        <f t="shared" si="46"/>
        <v>62.8</v>
      </c>
      <c r="T24" s="134"/>
      <c r="U24" s="272">
        <f t="shared" si="47"/>
        <v>4.3</v>
      </c>
      <c r="V24" s="272">
        <f t="shared" si="48"/>
        <v>21.5</v>
      </c>
      <c r="W24" s="177">
        <f t="shared" si="49"/>
        <v>0</v>
      </c>
      <c r="X24" s="122">
        <f t="shared" si="50"/>
        <v>0</v>
      </c>
      <c r="Y24" s="273"/>
      <c r="Z24" s="171"/>
      <c r="AA24" s="171"/>
      <c r="AB24" s="171"/>
      <c r="AC24" s="122">
        <f t="shared" si="51"/>
        <v>0</v>
      </c>
      <c r="AD24" s="273"/>
      <c r="AE24" s="171"/>
      <c r="AF24" s="171"/>
      <c r="AG24" s="171"/>
      <c r="AH24" s="122">
        <f t="shared" si="52"/>
        <v>0</v>
      </c>
      <c r="AI24" s="273"/>
      <c r="AJ24" s="171"/>
      <c r="AK24" s="171"/>
      <c r="AL24" s="171"/>
      <c r="AM24" s="122">
        <f t="shared" si="53"/>
        <v>0</v>
      </c>
      <c r="AN24" s="273"/>
      <c r="AO24" s="171"/>
      <c r="AP24" s="171"/>
      <c r="AQ24" s="171"/>
      <c r="AR24" s="122">
        <f t="shared" si="54"/>
        <v>0</v>
      </c>
      <c r="AS24" s="273"/>
      <c r="AT24" s="171"/>
      <c r="AU24" s="171"/>
      <c r="AV24" s="171"/>
      <c r="AW24" s="122">
        <f t="shared" si="55"/>
        <v>0</v>
      </c>
      <c r="AX24" s="273"/>
      <c r="AY24" s="171"/>
      <c r="AZ24" s="171"/>
      <c r="BA24" s="171"/>
      <c r="BB24" s="122">
        <f t="shared" si="56"/>
        <v>0</v>
      </c>
      <c r="BC24" s="273"/>
      <c r="BD24" s="171"/>
      <c r="BE24" s="171"/>
      <c r="BF24" s="171"/>
      <c r="BG24" s="122">
        <f t="shared" si="57"/>
        <v>0</v>
      </c>
      <c r="BH24" s="273"/>
      <c r="BI24" s="171"/>
      <c r="BJ24" s="171"/>
      <c r="BK24" s="171"/>
      <c r="BL24" s="122">
        <f t="shared" si="58"/>
        <v>0</v>
      </c>
      <c r="BM24" s="273"/>
      <c r="BN24" s="171"/>
      <c r="BO24" s="171"/>
      <c r="BP24" s="171"/>
      <c r="BQ24" s="122">
        <f t="shared" si="59"/>
        <v>0</v>
      </c>
      <c r="BR24" s="273"/>
      <c r="BS24" s="171"/>
      <c r="BT24" s="171"/>
      <c r="BU24" s="171"/>
      <c r="BV24" s="122">
        <f t="shared" si="60"/>
        <v>0</v>
      </c>
      <c r="BW24" s="273"/>
      <c r="BX24" s="171"/>
      <c r="BY24" s="171"/>
      <c r="BZ24" s="171"/>
      <c r="CA24" s="122">
        <f t="shared" si="61"/>
        <v>0</v>
      </c>
      <c r="CB24" s="273"/>
      <c r="CC24" s="171"/>
      <c r="CD24" s="171"/>
      <c r="CE24" s="171"/>
      <c r="CF24" s="122">
        <f t="shared" si="62"/>
        <v>0</v>
      </c>
      <c r="CG24" s="273"/>
      <c r="CH24" s="171"/>
      <c r="CI24" s="171"/>
      <c r="CJ24" s="171"/>
      <c r="CK24" s="122">
        <f t="shared" si="63"/>
        <v>0</v>
      </c>
      <c r="CL24" s="273"/>
      <c r="CM24" s="171"/>
      <c r="CN24" s="171"/>
      <c r="CO24" s="171"/>
      <c r="CP24" s="122">
        <f t="shared" si="64"/>
        <v>0</v>
      </c>
      <c r="CQ24" s="273"/>
      <c r="CR24" s="171"/>
      <c r="CS24" s="171"/>
      <c r="CT24" s="171"/>
      <c r="CU24" s="122">
        <f t="shared" si="65"/>
        <v>0</v>
      </c>
      <c r="CV24" s="273"/>
      <c r="CW24" s="171"/>
      <c r="CX24" s="171"/>
      <c r="CY24" s="171"/>
      <c r="CZ24" s="122">
        <f t="shared" si="66"/>
        <v>-3.4</v>
      </c>
      <c r="DA24" s="273">
        <v>4</v>
      </c>
      <c r="DB24" s="171">
        <v>0</v>
      </c>
      <c r="DC24" s="171">
        <v>17</v>
      </c>
      <c r="DD24" s="171">
        <v>0</v>
      </c>
      <c r="DE24" s="122">
        <f t="shared" si="67"/>
        <v>0</v>
      </c>
      <c r="DF24" s="273"/>
      <c r="DG24" s="171"/>
      <c r="DH24" s="171"/>
      <c r="DI24" s="171"/>
      <c r="DJ24" s="122">
        <f t="shared" si="68"/>
        <v>39.200000000000003</v>
      </c>
      <c r="DK24" s="273">
        <v>4</v>
      </c>
      <c r="DL24" s="171">
        <v>2</v>
      </c>
      <c r="DM24" s="171">
        <v>4</v>
      </c>
      <c r="DN24" s="171">
        <v>2</v>
      </c>
      <c r="DO24" s="122">
        <f t="shared" si="69"/>
        <v>-4</v>
      </c>
      <c r="DP24" s="273">
        <v>5</v>
      </c>
      <c r="DQ24" s="171">
        <v>1</v>
      </c>
      <c r="DR24" s="171">
        <v>20</v>
      </c>
      <c r="DS24" s="171">
        <v>0</v>
      </c>
      <c r="DT24" s="122">
        <f t="shared" si="70"/>
        <v>0</v>
      </c>
      <c r="DU24" s="273"/>
      <c r="DV24" s="171"/>
      <c r="DW24" s="171"/>
      <c r="DX24" s="171"/>
      <c r="DY24" s="122">
        <f t="shared" si="71"/>
        <v>31</v>
      </c>
      <c r="DZ24" s="273">
        <v>7</v>
      </c>
      <c r="EA24" s="171">
        <v>0</v>
      </c>
      <c r="EB24" s="171">
        <v>45</v>
      </c>
      <c r="EC24" s="171">
        <v>2</v>
      </c>
      <c r="ED24" s="122">
        <f t="shared" si="72"/>
        <v>0</v>
      </c>
      <c r="EE24" s="273"/>
      <c r="EF24" s="171"/>
      <c r="EG24" s="171"/>
      <c r="EH24" s="171"/>
      <c r="EI24" s="122">
        <f t="shared" si="73"/>
        <v>0</v>
      </c>
      <c r="EJ24" s="273"/>
      <c r="EK24" s="171"/>
      <c r="EL24" s="171"/>
      <c r="EM24" s="171"/>
      <c r="EN24" s="122">
        <f t="shared" si="74"/>
        <v>0</v>
      </c>
      <c r="EO24" s="273"/>
      <c r="EP24" s="171"/>
      <c r="EQ24" s="171"/>
      <c r="ER24" s="171"/>
      <c r="ES24" s="122">
        <f t="shared" si="75"/>
        <v>0</v>
      </c>
      <c r="ET24" s="273"/>
      <c r="EU24" s="171"/>
      <c r="EV24" s="171"/>
      <c r="EW24" s="171"/>
      <c r="EX24" s="285"/>
      <c r="FB24" s="132"/>
      <c r="FC24" s="242"/>
      <c r="FD24" s="132"/>
      <c r="FE24" s="132"/>
      <c r="FF24" s="132"/>
      <c r="FG24" s="283"/>
      <c r="FH24" s="283"/>
      <c r="FI24" s="284"/>
      <c r="FJ24" s="119"/>
      <c r="FK24" s="251"/>
      <c r="FL24" s="126"/>
      <c r="FM24" s="126"/>
      <c r="FN24" s="126"/>
      <c r="FO24" s="126"/>
      <c r="FP24" s="126"/>
      <c r="FQ24" s="126"/>
      <c r="FR24" s="126"/>
      <c r="FS24" s="126"/>
      <c r="FT24" s="126"/>
      <c r="FU24" s="126"/>
    </row>
    <row r="25" spans="2:177" s="118" customFormat="1" ht="13.5" customHeight="1" x14ac:dyDescent="0.2">
      <c r="B25" s="158" t="s">
        <v>308</v>
      </c>
      <c r="C25" s="159" t="s">
        <v>170</v>
      </c>
      <c r="D25" s="170">
        <f>IF(ISNA(VLOOKUP($B25,Batting!$B$6:$D$57,3,FALSE)),0,(VLOOKUP($B25,Batting!$B$6:$D$57,3,FALSE)))</f>
        <v>5</v>
      </c>
      <c r="E25" s="171">
        <f t="shared" si="38"/>
        <v>5</v>
      </c>
      <c r="F25" s="175">
        <f t="shared" si="39"/>
        <v>29</v>
      </c>
      <c r="G25" s="176">
        <f t="shared" si="40"/>
        <v>7</v>
      </c>
      <c r="H25" s="176">
        <f t="shared" si="41"/>
        <v>106</v>
      </c>
      <c r="I25" s="176">
        <f t="shared" si="42"/>
        <v>4</v>
      </c>
      <c r="J25" s="175">
        <f t="shared" si="43"/>
        <v>7.25</v>
      </c>
      <c r="K25" s="175">
        <f t="shared" si="44"/>
        <v>3.6551724137931036</v>
      </c>
      <c r="L25" s="302">
        <f t="shared" si="45"/>
        <v>26.5</v>
      </c>
      <c r="M25" s="134"/>
      <c r="N25" s="273"/>
      <c r="O25" s="171"/>
      <c r="P25" s="171"/>
      <c r="Q25" s="171"/>
      <c r="R25" s="124"/>
      <c r="S25" s="163">
        <f t="shared" si="46"/>
        <v>58.8</v>
      </c>
      <c r="T25" s="134"/>
      <c r="U25" s="272">
        <f t="shared" si="47"/>
        <v>3.6551724137931036</v>
      </c>
      <c r="V25" s="272">
        <f t="shared" si="48"/>
        <v>26.5</v>
      </c>
      <c r="W25" s="177">
        <f t="shared" si="49"/>
        <v>0</v>
      </c>
      <c r="X25" s="122">
        <f t="shared" si="50"/>
        <v>0</v>
      </c>
      <c r="Y25" s="273"/>
      <c r="Z25" s="171"/>
      <c r="AA25" s="171"/>
      <c r="AB25" s="171"/>
      <c r="AC25" s="122">
        <f t="shared" si="51"/>
        <v>-4.2</v>
      </c>
      <c r="AD25" s="273">
        <v>5</v>
      </c>
      <c r="AE25" s="171">
        <v>1</v>
      </c>
      <c r="AF25" s="171">
        <v>21</v>
      </c>
      <c r="AG25" s="171">
        <v>0</v>
      </c>
      <c r="AH25" s="122">
        <f t="shared" si="52"/>
        <v>0</v>
      </c>
      <c r="AI25" s="273"/>
      <c r="AJ25" s="171"/>
      <c r="AK25" s="171"/>
      <c r="AL25" s="171"/>
      <c r="AM25" s="122">
        <f t="shared" si="53"/>
        <v>19.2</v>
      </c>
      <c r="AN25" s="273">
        <v>4</v>
      </c>
      <c r="AO25" s="171">
        <v>2</v>
      </c>
      <c r="AP25" s="171">
        <v>4</v>
      </c>
      <c r="AQ25" s="171">
        <v>1</v>
      </c>
      <c r="AR25" s="122">
        <f t="shared" si="54"/>
        <v>35.799999999999997</v>
      </c>
      <c r="AS25" s="273">
        <v>8</v>
      </c>
      <c r="AT25" s="171">
        <v>3</v>
      </c>
      <c r="AU25" s="171">
        <v>21</v>
      </c>
      <c r="AV25" s="171">
        <v>2</v>
      </c>
      <c r="AW25" s="122">
        <f t="shared" si="55"/>
        <v>0</v>
      </c>
      <c r="AX25" s="273"/>
      <c r="AY25" s="171"/>
      <c r="AZ25" s="171"/>
      <c r="BA25" s="171"/>
      <c r="BB25" s="122">
        <f t="shared" si="56"/>
        <v>0</v>
      </c>
      <c r="BC25" s="273"/>
      <c r="BD25" s="171"/>
      <c r="BE25" s="171"/>
      <c r="BF25" s="171"/>
      <c r="BG25" s="122">
        <f t="shared" si="57"/>
        <v>0</v>
      </c>
      <c r="BH25" s="273"/>
      <c r="BI25" s="171"/>
      <c r="BJ25" s="171"/>
      <c r="BK25" s="171"/>
      <c r="BL25" s="122">
        <f t="shared" si="58"/>
        <v>0</v>
      </c>
      <c r="BM25" s="273"/>
      <c r="BN25" s="171"/>
      <c r="BO25" s="171"/>
      <c r="BP25" s="171"/>
      <c r="BQ25" s="122">
        <f t="shared" si="59"/>
        <v>0</v>
      </c>
      <c r="BR25" s="273"/>
      <c r="BS25" s="171"/>
      <c r="BT25" s="171"/>
      <c r="BU25" s="171"/>
      <c r="BV25" s="122">
        <f t="shared" si="60"/>
        <v>13.4</v>
      </c>
      <c r="BW25" s="273">
        <v>8</v>
      </c>
      <c r="BX25" s="171">
        <v>1</v>
      </c>
      <c r="BY25" s="171">
        <v>33</v>
      </c>
      <c r="BZ25" s="171">
        <v>1</v>
      </c>
      <c r="CA25" s="122">
        <f t="shared" si="61"/>
        <v>-5.4</v>
      </c>
      <c r="CB25" s="273">
        <v>4</v>
      </c>
      <c r="CC25" s="171">
        <v>0</v>
      </c>
      <c r="CD25" s="171">
        <v>27</v>
      </c>
      <c r="CE25" s="171">
        <v>0</v>
      </c>
      <c r="CF25" s="122">
        <f t="shared" si="62"/>
        <v>0</v>
      </c>
      <c r="CG25" s="273"/>
      <c r="CH25" s="171"/>
      <c r="CI25" s="171"/>
      <c r="CJ25" s="171"/>
      <c r="CK25" s="122">
        <f t="shared" si="63"/>
        <v>0</v>
      </c>
      <c r="CL25" s="273"/>
      <c r="CM25" s="171"/>
      <c r="CN25" s="171"/>
      <c r="CO25" s="171"/>
      <c r="CP25" s="122">
        <f t="shared" si="64"/>
        <v>0</v>
      </c>
      <c r="CQ25" s="273"/>
      <c r="CR25" s="171"/>
      <c r="CS25" s="171"/>
      <c r="CT25" s="171"/>
      <c r="CU25" s="122">
        <f t="shared" si="65"/>
        <v>0</v>
      </c>
      <c r="CV25" s="273"/>
      <c r="CW25" s="171"/>
      <c r="CX25" s="171"/>
      <c r="CY25" s="171"/>
      <c r="CZ25" s="122">
        <f t="shared" si="66"/>
        <v>0</v>
      </c>
      <c r="DA25" s="273"/>
      <c r="DB25" s="171"/>
      <c r="DC25" s="171"/>
      <c r="DD25" s="171"/>
      <c r="DE25" s="122">
        <f t="shared" si="67"/>
        <v>0</v>
      </c>
      <c r="DF25" s="273"/>
      <c r="DG25" s="171"/>
      <c r="DH25" s="171"/>
      <c r="DI25" s="171"/>
      <c r="DJ25" s="122">
        <f t="shared" si="68"/>
        <v>0</v>
      </c>
      <c r="DK25" s="273"/>
      <c r="DL25" s="171"/>
      <c r="DM25" s="171"/>
      <c r="DN25" s="171"/>
      <c r="DO25" s="122">
        <f t="shared" si="69"/>
        <v>0</v>
      </c>
      <c r="DP25" s="273"/>
      <c r="DQ25" s="171"/>
      <c r="DR25" s="171"/>
      <c r="DS25" s="171"/>
      <c r="DT25" s="122">
        <f t="shared" si="70"/>
        <v>0</v>
      </c>
      <c r="DU25" s="273"/>
      <c r="DV25" s="171"/>
      <c r="DW25" s="171"/>
      <c r="DX25" s="171"/>
      <c r="DY25" s="122">
        <f t="shared" si="71"/>
        <v>0</v>
      </c>
      <c r="DZ25" s="273"/>
      <c r="EA25" s="171"/>
      <c r="EB25" s="171"/>
      <c r="EC25" s="171"/>
      <c r="ED25" s="122">
        <f t="shared" si="72"/>
        <v>0</v>
      </c>
      <c r="EE25" s="273"/>
      <c r="EF25" s="171"/>
      <c r="EG25" s="171"/>
      <c r="EH25" s="171"/>
      <c r="EI25" s="122">
        <f t="shared" si="73"/>
        <v>0</v>
      </c>
      <c r="EJ25" s="273"/>
      <c r="EK25" s="171"/>
      <c r="EL25" s="171"/>
      <c r="EM25" s="171"/>
      <c r="EN25" s="122">
        <f t="shared" si="74"/>
        <v>0</v>
      </c>
      <c r="EO25" s="273"/>
      <c r="EP25" s="171"/>
      <c r="EQ25" s="171"/>
      <c r="ER25" s="171"/>
      <c r="ES25" s="122">
        <f t="shared" si="75"/>
        <v>0</v>
      </c>
      <c r="ET25" s="273"/>
      <c r="EU25" s="171"/>
      <c r="EV25" s="171"/>
      <c r="EW25" s="171"/>
      <c r="EX25" s="285"/>
      <c r="FB25" s="132"/>
      <c r="FC25" s="242"/>
      <c r="FD25" s="132"/>
      <c r="FE25" s="132"/>
      <c r="FF25" s="132"/>
      <c r="FG25" s="283"/>
      <c r="FH25" s="283"/>
      <c r="FI25" s="284"/>
      <c r="FJ25" s="119"/>
      <c r="FK25" s="135"/>
      <c r="FL25" s="126"/>
      <c r="FM25" s="126"/>
      <c r="FN25" s="126"/>
      <c r="FO25" s="126"/>
      <c r="FP25" s="126"/>
      <c r="FQ25" s="126"/>
      <c r="FR25" s="126"/>
      <c r="FS25" s="126"/>
      <c r="FT25" s="126"/>
      <c r="FU25" s="126"/>
    </row>
    <row r="26" spans="2:177" s="118" customFormat="1" ht="13.5" customHeight="1" x14ac:dyDescent="0.2">
      <c r="B26" s="158" t="s">
        <v>320</v>
      </c>
      <c r="C26" s="159" t="s">
        <v>169</v>
      </c>
      <c r="D26" s="170">
        <f>IF(ISNA(VLOOKUP($B26,Batting!$B$6:$D$57,3,FALSE)),0,(VLOOKUP($B26,Batting!$B$6:$D$57,3,FALSE)))</f>
        <v>4</v>
      </c>
      <c r="E26" s="171">
        <f t="shared" si="38"/>
        <v>3</v>
      </c>
      <c r="F26" s="175">
        <f t="shared" si="39"/>
        <v>9</v>
      </c>
      <c r="G26" s="176">
        <f t="shared" si="40"/>
        <v>4</v>
      </c>
      <c r="H26" s="176">
        <f t="shared" si="41"/>
        <v>21</v>
      </c>
      <c r="I26" s="176">
        <f t="shared" si="42"/>
        <v>3</v>
      </c>
      <c r="J26" s="175">
        <f t="shared" si="43"/>
        <v>3</v>
      </c>
      <c r="K26" s="175">
        <f t="shared" si="44"/>
        <v>2.3333333333333335</v>
      </c>
      <c r="L26" s="302">
        <f t="shared" si="45"/>
        <v>7</v>
      </c>
      <c r="M26" s="134"/>
      <c r="N26" s="273"/>
      <c r="O26" s="171"/>
      <c r="P26" s="171"/>
      <c r="Q26" s="171"/>
      <c r="R26" s="124"/>
      <c r="S26" s="163">
        <f t="shared" si="46"/>
        <v>55.8</v>
      </c>
      <c r="T26" s="134"/>
      <c r="U26" s="272">
        <f t="shared" si="47"/>
        <v>2.3333333333333335</v>
      </c>
      <c r="V26" s="272">
        <f t="shared" si="48"/>
        <v>7</v>
      </c>
      <c r="W26" s="177">
        <f t="shared" si="49"/>
        <v>0</v>
      </c>
      <c r="X26" s="122">
        <f t="shared" si="50"/>
        <v>0</v>
      </c>
      <c r="Y26" s="273"/>
      <c r="Z26" s="171"/>
      <c r="AA26" s="171"/>
      <c r="AB26" s="171"/>
      <c r="AC26" s="122">
        <f t="shared" si="51"/>
        <v>0</v>
      </c>
      <c r="AD26" s="273"/>
      <c r="AE26" s="171"/>
      <c r="AF26" s="171"/>
      <c r="AG26" s="171"/>
      <c r="AH26" s="122">
        <f t="shared" si="52"/>
        <v>0</v>
      </c>
      <c r="AI26" s="273"/>
      <c r="AJ26" s="171"/>
      <c r="AK26" s="171"/>
      <c r="AL26" s="171"/>
      <c r="AM26" s="122">
        <f t="shared" si="53"/>
        <v>0</v>
      </c>
      <c r="AN26" s="273"/>
      <c r="AO26" s="171"/>
      <c r="AP26" s="171"/>
      <c r="AQ26" s="171"/>
      <c r="AR26" s="122">
        <f t="shared" si="54"/>
        <v>0</v>
      </c>
      <c r="AS26" s="273"/>
      <c r="AT26" s="171"/>
      <c r="AU26" s="171"/>
      <c r="AV26" s="171"/>
      <c r="AW26" s="122">
        <f t="shared" si="55"/>
        <v>0</v>
      </c>
      <c r="AX26" s="273"/>
      <c r="AY26" s="171"/>
      <c r="AZ26" s="171"/>
      <c r="BA26" s="171"/>
      <c r="BB26" s="122">
        <f t="shared" si="56"/>
        <v>0</v>
      </c>
      <c r="BC26" s="273"/>
      <c r="BD26" s="171"/>
      <c r="BE26" s="171"/>
      <c r="BF26" s="171"/>
      <c r="BG26" s="122">
        <f t="shared" si="57"/>
        <v>0</v>
      </c>
      <c r="BH26" s="273"/>
      <c r="BI26" s="171"/>
      <c r="BJ26" s="171"/>
      <c r="BK26" s="171"/>
      <c r="BL26" s="122">
        <f t="shared" si="58"/>
        <v>0</v>
      </c>
      <c r="BM26" s="273"/>
      <c r="BN26" s="171"/>
      <c r="BO26" s="171"/>
      <c r="BP26" s="171"/>
      <c r="BQ26" s="122">
        <f t="shared" si="59"/>
        <v>0</v>
      </c>
      <c r="BR26" s="273"/>
      <c r="BS26" s="171"/>
      <c r="BT26" s="171"/>
      <c r="BU26" s="171"/>
      <c r="BV26" s="122">
        <f t="shared" si="60"/>
        <v>0</v>
      </c>
      <c r="BW26" s="273"/>
      <c r="BX26" s="171"/>
      <c r="BY26" s="171"/>
      <c r="BZ26" s="171"/>
      <c r="CA26" s="122">
        <f t="shared" si="61"/>
        <v>17</v>
      </c>
      <c r="CB26" s="273">
        <v>3</v>
      </c>
      <c r="CC26" s="171">
        <v>1</v>
      </c>
      <c r="CD26" s="171">
        <v>15</v>
      </c>
      <c r="CE26" s="171">
        <v>1</v>
      </c>
      <c r="CF26" s="122">
        <f t="shared" si="62"/>
        <v>0</v>
      </c>
      <c r="CG26" s="273"/>
      <c r="CH26" s="171"/>
      <c r="CI26" s="171"/>
      <c r="CJ26" s="171"/>
      <c r="CK26" s="122">
        <f t="shared" si="63"/>
        <v>0</v>
      </c>
      <c r="CL26" s="273"/>
      <c r="CM26" s="171"/>
      <c r="CN26" s="171"/>
      <c r="CO26" s="171"/>
      <c r="CP26" s="122">
        <f t="shared" si="64"/>
        <v>0</v>
      </c>
      <c r="CQ26" s="273"/>
      <c r="CR26" s="171"/>
      <c r="CS26" s="171"/>
      <c r="CT26" s="171"/>
      <c r="CU26" s="122">
        <f t="shared" si="65"/>
        <v>0</v>
      </c>
      <c r="CV26" s="273"/>
      <c r="CW26" s="171"/>
      <c r="CX26" s="171"/>
      <c r="CY26" s="171"/>
      <c r="CZ26" s="122">
        <f t="shared" si="66"/>
        <v>20</v>
      </c>
      <c r="DA26" s="273">
        <v>1</v>
      </c>
      <c r="DB26" s="171">
        <v>1</v>
      </c>
      <c r="DC26" s="171">
        <v>0</v>
      </c>
      <c r="DD26" s="171">
        <v>1</v>
      </c>
      <c r="DE26" s="122">
        <f t="shared" si="67"/>
        <v>0</v>
      </c>
      <c r="DF26" s="273"/>
      <c r="DG26" s="171"/>
      <c r="DH26" s="171"/>
      <c r="DI26" s="171"/>
      <c r="DJ26" s="122">
        <f t="shared" si="68"/>
        <v>18.8</v>
      </c>
      <c r="DK26" s="273">
        <v>5</v>
      </c>
      <c r="DL26" s="171">
        <v>2</v>
      </c>
      <c r="DM26" s="171">
        <v>6</v>
      </c>
      <c r="DN26" s="171">
        <v>1</v>
      </c>
      <c r="DO26" s="122">
        <f t="shared" si="69"/>
        <v>0</v>
      </c>
      <c r="DP26" s="273"/>
      <c r="DQ26" s="171"/>
      <c r="DR26" s="171"/>
      <c r="DS26" s="171"/>
      <c r="DT26" s="122">
        <f t="shared" si="70"/>
        <v>0</v>
      </c>
      <c r="DU26" s="273"/>
      <c r="DV26" s="171"/>
      <c r="DW26" s="171"/>
      <c r="DX26" s="171"/>
      <c r="DY26" s="122">
        <f t="shared" si="71"/>
        <v>0</v>
      </c>
      <c r="DZ26" s="273"/>
      <c r="EA26" s="171"/>
      <c r="EB26" s="171"/>
      <c r="EC26" s="171"/>
      <c r="ED26" s="122">
        <f t="shared" si="72"/>
        <v>0</v>
      </c>
      <c r="EE26" s="273"/>
      <c r="EF26" s="171"/>
      <c r="EG26" s="171"/>
      <c r="EH26" s="171"/>
      <c r="EI26" s="122">
        <f t="shared" si="73"/>
        <v>0</v>
      </c>
      <c r="EJ26" s="273"/>
      <c r="EK26" s="171"/>
      <c r="EL26" s="171"/>
      <c r="EM26" s="171"/>
      <c r="EN26" s="122">
        <f t="shared" si="74"/>
        <v>0</v>
      </c>
      <c r="EO26" s="273"/>
      <c r="EP26" s="171"/>
      <c r="EQ26" s="171"/>
      <c r="ER26" s="171"/>
      <c r="ES26" s="122">
        <f t="shared" si="75"/>
        <v>0</v>
      </c>
      <c r="ET26" s="273"/>
      <c r="EU26" s="171"/>
      <c r="EV26" s="171"/>
      <c r="EW26" s="171"/>
      <c r="EX26" s="285"/>
      <c r="FB26" s="132"/>
      <c r="FC26" s="242"/>
      <c r="FD26" s="132"/>
      <c r="FE26" s="132"/>
      <c r="FF26" s="132"/>
      <c r="FG26" s="283"/>
      <c r="FH26" s="283"/>
      <c r="FI26" s="284"/>
      <c r="FJ26" s="119"/>
      <c r="FK26" s="135"/>
      <c r="FL26" s="126"/>
      <c r="FM26" s="126"/>
      <c r="FN26" s="126"/>
      <c r="FO26" s="126"/>
      <c r="FP26" s="126"/>
      <c r="FQ26" s="126"/>
      <c r="FR26" s="126"/>
      <c r="FS26" s="126"/>
      <c r="FT26" s="126"/>
      <c r="FU26" s="126"/>
    </row>
    <row r="27" spans="2:177" s="118" customFormat="1" ht="13.5" customHeight="1" x14ac:dyDescent="0.2">
      <c r="B27" s="158" t="s">
        <v>311</v>
      </c>
      <c r="C27" s="159" t="s">
        <v>169</v>
      </c>
      <c r="D27" s="170">
        <f>IF(ISNA(VLOOKUP($B27,Batting!$B$6:$D$57,3,FALSE)),0,(VLOOKUP($B27,Batting!$B$6:$D$57,3,FALSE)))</f>
        <v>5</v>
      </c>
      <c r="E27" s="171">
        <f t="shared" si="38"/>
        <v>3</v>
      </c>
      <c r="F27" s="175">
        <f t="shared" si="39"/>
        <v>9</v>
      </c>
      <c r="G27" s="176">
        <f t="shared" si="40"/>
        <v>0</v>
      </c>
      <c r="H27" s="176">
        <f t="shared" si="41"/>
        <v>44</v>
      </c>
      <c r="I27" s="176">
        <f t="shared" si="42"/>
        <v>3</v>
      </c>
      <c r="J27" s="175">
        <f t="shared" si="43"/>
        <v>3</v>
      </c>
      <c r="K27" s="175">
        <f t="shared" si="44"/>
        <v>4.8888888888888893</v>
      </c>
      <c r="L27" s="302">
        <f t="shared" si="45"/>
        <v>14.666666666666666</v>
      </c>
      <c r="M27" s="134"/>
      <c r="N27" s="272"/>
      <c r="O27" s="171"/>
      <c r="P27" s="171"/>
      <c r="Q27" s="176"/>
      <c r="R27" s="124"/>
      <c r="S27" s="163">
        <f t="shared" si="46"/>
        <v>51.2</v>
      </c>
      <c r="T27" s="134"/>
      <c r="U27" s="272">
        <f t="shared" si="47"/>
        <v>4.8888888888888893</v>
      </c>
      <c r="V27" s="272">
        <f t="shared" si="48"/>
        <v>14.666666666666666</v>
      </c>
      <c r="W27" s="177">
        <f t="shared" si="49"/>
        <v>0</v>
      </c>
      <c r="X27" s="122">
        <f t="shared" si="50"/>
        <v>0</v>
      </c>
      <c r="Y27" s="273"/>
      <c r="Z27" s="171"/>
      <c r="AA27" s="171"/>
      <c r="AB27" s="171"/>
      <c r="AC27" s="122">
        <f t="shared" si="51"/>
        <v>0</v>
      </c>
      <c r="AD27" s="273"/>
      <c r="AE27" s="171"/>
      <c r="AF27" s="171"/>
      <c r="AG27" s="171"/>
      <c r="AH27" s="122">
        <f t="shared" si="52"/>
        <v>0</v>
      </c>
      <c r="AI27" s="273"/>
      <c r="AJ27" s="171"/>
      <c r="AK27" s="171"/>
      <c r="AL27" s="171"/>
      <c r="AM27" s="122">
        <f t="shared" si="53"/>
        <v>15</v>
      </c>
      <c r="AN27" s="273">
        <v>4</v>
      </c>
      <c r="AO27" s="171">
        <v>0</v>
      </c>
      <c r="AP27" s="171">
        <v>25</v>
      </c>
      <c r="AQ27" s="171">
        <v>1</v>
      </c>
      <c r="AR27" s="122">
        <f t="shared" si="54"/>
        <v>0</v>
      </c>
      <c r="AS27" s="273"/>
      <c r="AT27" s="171"/>
      <c r="AU27" s="171"/>
      <c r="AV27" s="171"/>
      <c r="AW27" s="122">
        <f t="shared" si="55"/>
        <v>-0.8</v>
      </c>
      <c r="AX27" s="273">
        <v>1</v>
      </c>
      <c r="AY27" s="171">
        <v>0</v>
      </c>
      <c r="AZ27" s="171">
        <v>4</v>
      </c>
      <c r="BA27" s="171">
        <v>0</v>
      </c>
      <c r="BB27" s="122">
        <f t="shared" si="56"/>
        <v>0</v>
      </c>
      <c r="BC27" s="273"/>
      <c r="BD27" s="171"/>
      <c r="BE27" s="171"/>
      <c r="BF27" s="171"/>
      <c r="BG27" s="122">
        <f t="shared" si="57"/>
        <v>0</v>
      </c>
      <c r="BH27" s="273"/>
      <c r="BI27" s="171"/>
      <c r="BJ27" s="171"/>
      <c r="BK27" s="171"/>
      <c r="BL27" s="122">
        <f t="shared" si="58"/>
        <v>0</v>
      </c>
      <c r="BM27" s="273"/>
      <c r="BN27" s="171"/>
      <c r="BO27" s="171"/>
      <c r="BP27" s="171"/>
      <c r="BQ27" s="122">
        <f t="shared" si="59"/>
        <v>0</v>
      </c>
      <c r="BR27" s="273"/>
      <c r="BS27" s="171"/>
      <c r="BT27" s="171"/>
      <c r="BU27" s="171"/>
      <c r="BV27" s="122">
        <f t="shared" si="60"/>
        <v>0</v>
      </c>
      <c r="BW27" s="273"/>
      <c r="BX27" s="171"/>
      <c r="BY27" s="171"/>
      <c r="BZ27" s="171"/>
      <c r="CA27" s="122">
        <f t="shared" si="61"/>
        <v>0</v>
      </c>
      <c r="CB27" s="273"/>
      <c r="CC27" s="171"/>
      <c r="CD27" s="171"/>
      <c r="CE27" s="171"/>
      <c r="CF27" s="122">
        <f t="shared" si="62"/>
        <v>37</v>
      </c>
      <c r="CG27" s="273">
        <v>4</v>
      </c>
      <c r="CH27" s="171">
        <v>0</v>
      </c>
      <c r="CI27" s="171">
        <v>15</v>
      </c>
      <c r="CJ27" s="171">
        <v>2</v>
      </c>
      <c r="CK27" s="122">
        <f t="shared" si="63"/>
        <v>0</v>
      </c>
      <c r="CL27" s="273"/>
      <c r="CM27" s="171"/>
      <c r="CN27" s="171"/>
      <c r="CO27" s="171"/>
      <c r="CP27" s="122">
        <f t="shared" si="64"/>
        <v>0</v>
      </c>
      <c r="CQ27" s="273"/>
      <c r="CR27" s="171"/>
      <c r="CS27" s="171"/>
      <c r="CT27" s="171"/>
      <c r="CU27" s="122">
        <f t="shared" si="65"/>
        <v>0</v>
      </c>
      <c r="CV27" s="273"/>
      <c r="CW27" s="171"/>
      <c r="CX27" s="171"/>
      <c r="CY27" s="171"/>
      <c r="CZ27" s="122">
        <f t="shared" si="66"/>
        <v>0</v>
      </c>
      <c r="DA27" s="273"/>
      <c r="DB27" s="171"/>
      <c r="DC27" s="171"/>
      <c r="DD27" s="171"/>
      <c r="DE27" s="122">
        <f t="shared" si="67"/>
        <v>0</v>
      </c>
      <c r="DF27" s="273"/>
      <c r="DG27" s="171"/>
      <c r="DH27" s="171"/>
      <c r="DI27" s="171"/>
      <c r="DJ27" s="122">
        <f t="shared" si="68"/>
        <v>0</v>
      </c>
      <c r="DK27" s="273"/>
      <c r="DL27" s="171"/>
      <c r="DM27" s="171"/>
      <c r="DN27" s="171"/>
      <c r="DO27" s="122">
        <f t="shared" si="69"/>
        <v>0</v>
      </c>
      <c r="DP27" s="273"/>
      <c r="DQ27" s="171"/>
      <c r="DR27" s="171"/>
      <c r="DS27" s="171"/>
      <c r="DT27" s="122">
        <f t="shared" si="70"/>
        <v>0</v>
      </c>
      <c r="DU27" s="273"/>
      <c r="DV27" s="171"/>
      <c r="DW27" s="171"/>
      <c r="DX27" s="171"/>
      <c r="DY27" s="122">
        <f t="shared" si="71"/>
        <v>0</v>
      </c>
      <c r="DZ27" s="273"/>
      <c r="EA27" s="171"/>
      <c r="EB27" s="171"/>
      <c r="EC27" s="171"/>
      <c r="ED27" s="122">
        <f t="shared" si="72"/>
        <v>0</v>
      </c>
      <c r="EE27" s="273"/>
      <c r="EF27" s="171"/>
      <c r="EG27" s="171"/>
      <c r="EH27" s="171"/>
      <c r="EI27" s="122">
        <f t="shared" si="73"/>
        <v>0</v>
      </c>
      <c r="EJ27" s="273"/>
      <c r="EK27" s="171"/>
      <c r="EL27" s="171"/>
      <c r="EM27" s="171"/>
      <c r="EN27" s="122">
        <f t="shared" si="74"/>
        <v>0</v>
      </c>
      <c r="EO27" s="273"/>
      <c r="EP27" s="171"/>
      <c r="EQ27" s="171"/>
      <c r="ER27" s="171"/>
      <c r="ES27" s="122">
        <f t="shared" si="75"/>
        <v>0</v>
      </c>
      <c r="ET27" s="273"/>
      <c r="EU27" s="171"/>
      <c r="EV27" s="171"/>
      <c r="EW27" s="171"/>
      <c r="EX27" s="285"/>
      <c r="FB27" s="132"/>
      <c r="FC27" s="242"/>
      <c r="FD27" s="132"/>
      <c r="FE27" s="132"/>
      <c r="FF27" s="132"/>
      <c r="FG27" s="283"/>
      <c r="FH27" s="283"/>
      <c r="FI27" s="284"/>
      <c r="FJ27" s="119"/>
      <c r="FK27" s="251"/>
      <c r="FL27" s="126"/>
      <c r="FM27" s="126"/>
      <c r="FN27" s="126"/>
      <c r="FO27" s="126"/>
      <c r="FP27" s="126"/>
      <c r="FQ27" s="126"/>
      <c r="FR27" s="126"/>
      <c r="FS27" s="126"/>
      <c r="FT27" s="126"/>
      <c r="FU27" s="126"/>
    </row>
    <row r="28" spans="2:177" s="118" customFormat="1" ht="13.5" customHeight="1" x14ac:dyDescent="0.2">
      <c r="B28" s="158" t="s">
        <v>208</v>
      </c>
      <c r="C28" s="159" t="s">
        <v>209</v>
      </c>
      <c r="D28" s="170">
        <f>IF(ISNA(VLOOKUP($B28,Batting!$B$6:$D$57,3,FALSE)),0,(VLOOKUP($B28,Batting!$B$6:$D$57,3,FALSE)))</f>
        <v>3</v>
      </c>
      <c r="E28" s="171">
        <f t="shared" si="38"/>
        <v>2</v>
      </c>
      <c r="F28" s="175">
        <f t="shared" si="39"/>
        <v>12</v>
      </c>
      <c r="G28" s="176">
        <f t="shared" si="40"/>
        <v>0</v>
      </c>
      <c r="H28" s="176">
        <f t="shared" si="41"/>
        <v>64</v>
      </c>
      <c r="I28" s="176">
        <f t="shared" si="42"/>
        <v>3</v>
      </c>
      <c r="J28" s="175">
        <f t="shared" si="43"/>
        <v>4</v>
      </c>
      <c r="K28" s="175">
        <f t="shared" si="44"/>
        <v>5.333333333333333</v>
      </c>
      <c r="L28" s="302">
        <f t="shared" si="45"/>
        <v>21.333333333333332</v>
      </c>
      <c r="M28" s="134"/>
      <c r="N28" s="273"/>
      <c r="O28" s="171"/>
      <c r="P28" s="171"/>
      <c r="Q28" s="171"/>
      <c r="R28" s="124"/>
      <c r="S28" s="163">
        <f t="shared" si="46"/>
        <v>47.2</v>
      </c>
      <c r="T28" s="134"/>
      <c r="U28" s="272">
        <f t="shared" si="47"/>
        <v>5.333333333333333</v>
      </c>
      <c r="V28" s="272">
        <f t="shared" si="48"/>
        <v>21.333333333333332</v>
      </c>
      <c r="W28" s="177">
        <f t="shared" si="49"/>
        <v>0</v>
      </c>
      <c r="X28" s="122">
        <f t="shared" si="50"/>
        <v>-6.6</v>
      </c>
      <c r="Y28" s="273">
        <v>6</v>
      </c>
      <c r="Z28" s="171">
        <v>0</v>
      </c>
      <c r="AA28" s="171">
        <v>33</v>
      </c>
      <c r="AB28" s="171">
        <v>0</v>
      </c>
      <c r="AC28" s="122">
        <f t="shared" si="51"/>
        <v>0</v>
      </c>
      <c r="AD28" s="273"/>
      <c r="AE28" s="171"/>
      <c r="AF28" s="171"/>
      <c r="AG28" s="171"/>
      <c r="AH28" s="122">
        <f t="shared" si="52"/>
        <v>0</v>
      </c>
      <c r="AI28" s="273"/>
      <c r="AJ28" s="171"/>
      <c r="AK28" s="171"/>
      <c r="AL28" s="171"/>
      <c r="AM28" s="122">
        <f t="shared" si="53"/>
        <v>0</v>
      </c>
      <c r="AN28" s="273"/>
      <c r="AO28" s="171"/>
      <c r="AP28" s="171"/>
      <c r="AQ28" s="171"/>
      <c r="AR28" s="122">
        <f t="shared" si="54"/>
        <v>0</v>
      </c>
      <c r="AS28" s="273"/>
      <c r="AT28" s="171"/>
      <c r="AU28" s="171"/>
      <c r="AV28" s="171"/>
      <c r="AW28" s="122">
        <f t="shared" si="55"/>
        <v>0</v>
      </c>
      <c r="AX28" s="273"/>
      <c r="AY28" s="171"/>
      <c r="AZ28" s="171"/>
      <c r="BA28" s="171"/>
      <c r="BB28" s="122">
        <f t="shared" si="56"/>
        <v>0</v>
      </c>
      <c r="BC28" s="273"/>
      <c r="BD28" s="171"/>
      <c r="BE28" s="171"/>
      <c r="BF28" s="171"/>
      <c r="BG28" s="122">
        <f t="shared" si="57"/>
        <v>0</v>
      </c>
      <c r="BH28" s="273"/>
      <c r="BI28" s="171"/>
      <c r="BJ28" s="171"/>
      <c r="BK28" s="171"/>
      <c r="BL28" s="122">
        <f t="shared" si="58"/>
        <v>0</v>
      </c>
      <c r="BM28" s="273"/>
      <c r="BN28" s="171"/>
      <c r="BO28" s="171"/>
      <c r="BP28" s="171"/>
      <c r="BQ28" s="122">
        <f t="shared" si="59"/>
        <v>0</v>
      </c>
      <c r="BR28" s="273"/>
      <c r="BS28" s="171"/>
      <c r="BT28" s="171"/>
      <c r="BU28" s="171"/>
      <c r="BV28" s="122">
        <f t="shared" si="60"/>
        <v>53.8</v>
      </c>
      <c r="BW28" s="273">
        <v>6</v>
      </c>
      <c r="BX28" s="171">
        <v>0</v>
      </c>
      <c r="BY28" s="171">
        <v>31</v>
      </c>
      <c r="BZ28" s="171">
        <v>3</v>
      </c>
      <c r="CA28" s="122">
        <f t="shared" si="61"/>
        <v>0</v>
      </c>
      <c r="CB28" s="273"/>
      <c r="CC28" s="171"/>
      <c r="CD28" s="171"/>
      <c r="CE28" s="171"/>
      <c r="CF28" s="122">
        <f t="shared" si="62"/>
        <v>0</v>
      </c>
      <c r="CG28" s="273"/>
      <c r="CH28" s="171"/>
      <c r="CI28" s="171"/>
      <c r="CJ28" s="171"/>
      <c r="CK28" s="122">
        <f t="shared" si="63"/>
        <v>0</v>
      </c>
      <c r="CL28" s="273"/>
      <c r="CM28" s="171"/>
      <c r="CN28" s="171"/>
      <c r="CO28" s="171"/>
      <c r="CP28" s="122">
        <f t="shared" si="64"/>
        <v>0</v>
      </c>
      <c r="CQ28" s="273"/>
      <c r="CR28" s="171"/>
      <c r="CS28" s="171"/>
      <c r="CT28" s="171"/>
      <c r="CU28" s="122">
        <f t="shared" si="65"/>
        <v>0</v>
      </c>
      <c r="CV28" s="273"/>
      <c r="CW28" s="171"/>
      <c r="CX28" s="171"/>
      <c r="CY28" s="171"/>
      <c r="CZ28" s="122">
        <f t="shared" si="66"/>
        <v>0</v>
      </c>
      <c r="DA28" s="273"/>
      <c r="DB28" s="171"/>
      <c r="DC28" s="171"/>
      <c r="DD28" s="171"/>
      <c r="DE28" s="122">
        <f t="shared" si="67"/>
        <v>0</v>
      </c>
      <c r="DF28" s="273"/>
      <c r="DG28" s="171"/>
      <c r="DH28" s="171"/>
      <c r="DI28" s="171"/>
      <c r="DJ28" s="122">
        <f t="shared" si="68"/>
        <v>0</v>
      </c>
      <c r="DK28" s="273"/>
      <c r="DL28" s="171"/>
      <c r="DM28" s="171"/>
      <c r="DN28" s="171"/>
      <c r="DO28" s="122">
        <f t="shared" si="69"/>
        <v>0</v>
      </c>
      <c r="DP28" s="273"/>
      <c r="DQ28" s="171"/>
      <c r="DR28" s="171"/>
      <c r="DS28" s="171"/>
      <c r="DT28" s="122">
        <f t="shared" si="70"/>
        <v>0</v>
      </c>
      <c r="DU28" s="273"/>
      <c r="DV28" s="171"/>
      <c r="DW28" s="171"/>
      <c r="DX28" s="171"/>
      <c r="DY28" s="122">
        <f t="shared" si="71"/>
        <v>0</v>
      </c>
      <c r="DZ28" s="273"/>
      <c r="EA28" s="171"/>
      <c r="EB28" s="171"/>
      <c r="EC28" s="171"/>
      <c r="ED28" s="122">
        <f t="shared" si="72"/>
        <v>0</v>
      </c>
      <c r="EE28" s="273"/>
      <c r="EF28" s="171"/>
      <c r="EG28" s="171"/>
      <c r="EH28" s="171"/>
      <c r="EI28" s="122">
        <f t="shared" si="73"/>
        <v>0</v>
      </c>
      <c r="EJ28" s="273"/>
      <c r="EK28" s="171"/>
      <c r="EL28" s="171"/>
      <c r="EM28" s="171"/>
      <c r="EN28" s="122">
        <f t="shared" si="74"/>
        <v>0</v>
      </c>
      <c r="EO28" s="273"/>
      <c r="EP28" s="171"/>
      <c r="EQ28" s="171"/>
      <c r="ER28" s="171"/>
      <c r="ES28" s="122">
        <f t="shared" si="75"/>
        <v>0</v>
      </c>
      <c r="ET28" s="273"/>
      <c r="EU28" s="171"/>
      <c r="EV28" s="171"/>
      <c r="EW28" s="171"/>
      <c r="EX28" s="285"/>
      <c r="FB28" s="132"/>
      <c r="FC28" s="242"/>
      <c r="FD28" s="132"/>
      <c r="FE28" s="132"/>
      <c r="FF28" s="132"/>
      <c r="FG28" s="283"/>
      <c r="FH28" s="283"/>
      <c r="FI28" s="284"/>
      <c r="FJ28" s="119"/>
      <c r="FK28" s="251"/>
      <c r="FL28" s="126"/>
      <c r="FM28" s="126"/>
      <c r="FN28" s="126"/>
      <c r="FO28" s="126"/>
      <c r="FP28" s="126"/>
      <c r="FQ28" s="126"/>
      <c r="FR28" s="126"/>
      <c r="FS28" s="126"/>
      <c r="FT28" s="126"/>
      <c r="FU28" s="126"/>
    </row>
    <row r="29" spans="2:177" s="118" customFormat="1" ht="13.5" customHeight="1" x14ac:dyDescent="0.2">
      <c r="B29" s="158" t="s">
        <v>302</v>
      </c>
      <c r="C29" s="159" t="s">
        <v>170</v>
      </c>
      <c r="D29" s="170">
        <f>IF(ISNA(VLOOKUP($B29,Batting!$B$6:$D$57,3,FALSE)),0,(VLOOKUP($B29,Batting!$B$6:$D$57,3,FALSE)))</f>
        <v>3</v>
      </c>
      <c r="E29" s="171">
        <f t="shared" si="38"/>
        <v>3</v>
      </c>
      <c r="F29" s="175">
        <f t="shared" si="39"/>
        <v>13</v>
      </c>
      <c r="G29" s="176">
        <f t="shared" si="40"/>
        <v>1</v>
      </c>
      <c r="H29" s="176">
        <f t="shared" si="41"/>
        <v>68</v>
      </c>
      <c r="I29" s="176">
        <f t="shared" si="42"/>
        <v>3</v>
      </c>
      <c r="J29" s="175">
        <f t="shared" si="43"/>
        <v>4.333333333333333</v>
      </c>
      <c r="K29" s="175">
        <f t="shared" si="44"/>
        <v>5.2307692307692308</v>
      </c>
      <c r="L29" s="302">
        <f t="shared" si="45"/>
        <v>22.666666666666668</v>
      </c>
      <c r="M29" s="134"/>
      <c r="N29" s="272"/>
      <c r="O29" s="171"/>
      <c r="P29" s="171"/>
      <c r="Q29" s="176"/>
      <c r="R29" s="124"/>
      <c r="S29" s="163">
        <f t="shared" si="46"/>
        <v>46.4</v>
      </c>
      <c r="T29" s="134"/>
      <c r="U29" s="272">
        <f t="shared" si="47"/>
        <v>5.2307692307692308</v>
      </c>
      <c r="V29" s="272">
        <f t="shared" si="48"/>
        <v>22.666666666666668</v>
      </c>
      <c r="W29" s="177">
        <f t="shared" si="49"/>
        <v>0</v>
      </c>
      <c r="X29" s="122">
        <f t="shared" si="50"/>
        <v>56.2</v>
      </c>
      <c r="Y29" s="273">
        <v>6</v>
      </c>
      <c r="Z29" s="171">
        <v>1</v>
      </c>
      <c r="AA29" s="171">
        <v>19</v>
      </c>
      <c r="AB29" s="171">
        <v>3</v>
      </c>
      <c r="AC29" s="122">
        <f t="shared" si="51"/>
        <v>-8.6</v>
      </c>
      <c r="AD29" s="273">
        <v>5</v>
      </c>
      <c r="AE29" s="171">
        <v>0</v>
      </c>
      <c r="AF29" s="171">
        <v>43</v>
      </c>
      <c r="AG29" s="171">
        <v>0</v>
      </c>
      <c r="AH29" s="122">
        <f t="shared" si="52"/>
        <v>0</v>
      </c>
      <c r="AI29" s="273"/>
      <c r="AJ29" s="171"/>
      <c r="AK29" s="171"/>
      <c r="AL29" s="171"/>
      <c r="AM29" s="122">
        <f t="shared" si="53"/>
        <v>0</v>
      </c>
      <c r="AN29" s="273"/>
      <c r="AO29" s="171"/>
      <c r="AP29" s="171"/>
      <c r="AQ29" s="171"/>
      <c r="AR29" s="122">
        <f t="shared" si="54"/>
        <v>0</v>
      </c>
      <c r="AS29" s="273"/>
      <c r="AT29" s="171"/>
      <c r="AU29" s="171"/>
      <c r="AV29" s="171"/>
      <c r="AW29" s="122">
        <f t="shared" si="55"/>
        <v>0</v>
      </c>
      <c r="AX29" s="273"/>
      <c r="AY29" s="171"/>
      <c r="AZ29" s="171"/>
      <c r="BA29" s="171"/>
      <c r="BB29" s="122">
        <f t="shared" si="56"/>
        <v>0</v>
      </c>
      <c r="BC29" s="273"/>
      <c r="BD29" s="171"/>
      <c r="BE29" s="171"/>
      <c r="BF29" s="171"/>
      <c r="BG29" s="122">
        <f t="shared" si="57"/>
        <v>0</v>
      </c>
      <c r="BH29" s="273"/>
      <c r="BI29" s="171"/>
      <c r="BJ29" s="171"/>
      <c r="BK29" s="171"/>
      <c r="BL29" s="122">
        <f t="shared" si="58"/>
        <v>0</v>
      </c>
      <c r="BM29" s="273"/>
      <c r="BN29" s="171"/>
      <c r="BO29" s="171"/>
      <c r="BP29" s="171"/>
      <c r="BQ29" s="122">
        <f t="shared" si="59"/>
        <v>0</v>
      </c>
      <c r="BR29" s="273"/>
      <c r="BS29" s="171"/>
      <c r="BT29" s="171"/>
      <c r="BU29" s="171"/>
      <c r="BV29" s="122">
        <f t="shared" si="60"/>
        <v>0</v>
      </c>
      <c r="BW29" s="273"/>
      <c r="BX29" s="171"/>
      <c r="BY29" s="171"/>
      <c r="BZ29" s="171"/>
      <c r="CA29" s="122">
        <f t="shared" si="61"/>
        <v>0</v>
      </c>
      <c r="CB29" s="273"/>
      <c r="CC29" s="171"/>
      <c r="CD29" s="171"/>
      <c r="CE29" s="171"/>
      <c r="CF29" s="122">
        <f t="shared" si="62"/>
        <v>0</v>
      </c>
      <c r="CG29" s="273"/>
      <c r="CH29" s="171"/>
      <c r="CI29" s="171"/>
      <c r="CJ29" s="171"/>
      <c r="CK29" s="122">
        <f t="shared" si="63"/>
        <v>0</v>
      </c>
      <c r="CL29" s="273"/>
      <c r="CM29" s="171"/>
      <c r="CN29" s="171"/>
      <c r="CO29" s="171"/>
      <c r="CP29" s="122">
        <f t="shared" si="64"/>
        <v>0</v>
      </c>
      <c r="CQ29" s="273"/>
      <c r="CR29" s="171"/>
      <c r="CS29" s="171"/>
      <c r="CT29" s="171"/>
      <c r="CU29" s="122">
        <f t="shared" si="65"/>
        <v>0</v>
      </c>
      <c r="CV29" s="273"/>
      <c r="CW29" s="171"/>
      <c r="CX29" s="171"/>
      <c r="CY29" s="171"/>
      <c r="CZ29" s="122">
        <f t="shared" si="66"/>
        <v>0</v>
      </c>
      <c r="DA29" s="273"/>
      <c r="DB29" s="171"/>
      <c r="DC29" s="171"/>
      <c r="DD29" s="171"/>
      <c r="DE29" s="122">
        <f t="shared" si="67"/>
        <v>0</v>
      </c>
      <c r="DF29" s="273"/>
      <c r="DG29" s="171"/>
      <c r="DH29" s="171"/>
      <c r="DI29" s="171"/>
      <c r="DJ29" s="122">
        <f t="shared" si="68"/>
        <v>0</v>
      </c>
      <c r="DK29" s="273"/>
      <c r="DL29" s="171"/>
      <c r="DM29" s="171"/>
      <c r="DN29" s="171"/>
      <c r="DO29" s="122">
        <f t="shared" si="69"/>
        <v>0</v>
      </c>
      <c r="DP29" s="273"/>
      <c r="DQ29" s="171"/>
      <c r="DR29" s="171"/>
      <c r="DS29" s="171"/>
      <c r="DT29" s="122">
        <f t="shared" si="70"/>
        <v>-1.2</v>
      </c>
      <c r="DU29" s="273">
        <v>2</v>
      </c>
      <c r="DV29" s="171">
        <v>0</v>
      </c>
      <c r="DW29" s="171">
        <v>6</v>
      </c>
      <c r="DX29" s="171">
        <v>0</v>
      </c>
      <c r="DY29" s="122">
        <f t="shared" si="71"/>
        <v>0</v>
      </c>
      <c r="DZ29" s="273"/>
      <c r="EA29" s="171"/>
      <c r="EB29" s="171"/>
      <c r="EC29" s="171"/>
      <c r="ED29" s="122">
        <f t="shared" si="72"/>
        <v>0</v>
      </c>
      <c r="EE29" s="273"/>
      <c r="EF29" s="171"/>
      <c r="EG29" s="171"/>
      <c r="EH29" s="171"/>
      <c r="EI29" s="122">
        <f t="shared" si="73"/>
        <v>0</v>
      </c>
      <c r="EJ29" s="273"/>
      <c r="EK29" s="171"/>
      <c r="EL29" s="171"/>
      <c r="EM29" s="171"/>
      <c r="EN29" s="122">
        <f t="shared" si="74"/>
        <v>0</v>
      </c>
      <c r="EO29" s="273"/>
      <c r="EP29" s="171"/>
      <c r="EQ29" s="171"/>
      <c r="ER29" s="171"/>
      <c r="ES29" s="122">
        <f t="shared" si="75"/>
        <v>0</v>
      </c>
      <c r="ET29" s="273"/>
      <c r="EU29" s="171"/>
      <c r="EV29" s="171"/>
      <c r="EW29" s="171"/>
      <c r="EX29" s="285"/>
      <c r="FB29" s="132"/>
      <c r="FC29" s="242"/>
      <c r="FD29" s="132"/>
      <c r="FE29" s="132"/>
      <c r="FF29" s="132"/>
      <c r="FG29" s="283"/>
      <c r="FH29" s="283"/>
      <c r="FI29" s="284"/>
      <c r="FJ29" s="119"/>
      <c r="FK29" s="251"/>
      <c r="FL29" s="126"/>
      <c r="FM29" s="126"/>
      <c r="FN29" s="126"/>
      <c r="FO29" s="126"/>
      <c r="FP29" s="126"/>
      <c r="FQ29" s="126"/>
      <c r="FR29" s="126"/>
      <c r="FS29" s="126"/>
      <c r="FT29" s="126"/>
      <c r="FU29" s="126"/>
    </row>
    <row r="30" spans="2:177" s="118" customFormat="1" ht="13.5" customHeight="1" x14ac:dyDescent="0.2">
      <c r="B30" s="158" t="s">
        <v>336</v>
      </c>
      <c r="C30" s="159" t="s">
        <v>169</v>
      </c>
      <c r="D30" s="170">
        <f>IF(ISNA(VLOOKUP($B30,Batting!$B$6:$D$57,3,FALSE)),0,(VLOOKUP($B30,Batting!$B$6:$D$57,3,FALSE)))</f>
        <v>1</v>
      </c>
      <c r="E30" s="171">
        <f t="shared" si="38"/>
        <v>1</v>
      </c>
      <c r="F30" s="175">
        <f t="shared" si="39"/>
        <v>7</v>
      </c>
      <c r="G30" s="176">
        <f t="shared" si="40"/>
        <v>0</v>
      </c>
      <c r="H30" s="176">
        <f t="shared" si="41"/>
        <v>74</v>
      </c>
      <c r="I30" s="176">
        <f t="shared" si="42"/>
        <v>3</v>
      </c>
      <c r="J30" s="175">
        <f t="shared" si="43"/>
        <v>2.3333333333333335</v>
      </c>
      <c r="K30" s="175">
        <f t="shared" si="44"/>
        <v>10.571428571428571</v>
      </c>
      <c r="L30" s="302">
        <f t="shared" si="45"/>
        <v>24.666666666666668</v>
      </c>
      <c r="M30" s="134"/>
      <c r="N30" s="273"/>
      <c r="O30" s="171"/>
      <c r="P30" s="171"/>
      <c r="Q30" s="171"/>
      <c r="R30" s="124"/>
      <c r="S30" s="163">
        <f t="shared" si="46"/>
        <v>45.2</v>
      </c>
      <c r="T30" s="134"/>
      <c r="U30" s="272">
        <f t="shared" si="47"/>
        <v>10.571428571428571</v>
      </c>
      <c r="V30" s="272">
        <f t="shared" si="48"/>
        <v>24.666666666666668</v>
      </c>
      <c r="W30" s="177">
        <f t="shared" si="49"/>
        <v>0</v>
      </c>
      <c r="X30" s="122">
        <f t="shared" si="50"/>
        <v>0</v>
      </c>
      <c r="Y30" s="273"/>
      <c r="Z30" s="171"/>
      <c r="AA30" s="171"/>
      <c r="AB30" s="171"/>
      <c r="AC30" s="122">
        <f t="shared" si="51"/>
        <v>0</v>
      </c>
      <c r="AD30" s="273"/>
      <c r="AE30" s="171"/>
      <c r="AF30" s="171"/>
      <c r="AG30" s="171"/>
      <c r="AH30" s="122">
        <f t="shared" si="52"/>
        <v>0</v>
      </c>
      <c r="AI30" s="273"/>
      <c r="AJ30" s="171"/>
      <c r="AK30" s="171"/>
      <c r="AL30" s="171"/>
      <c r="AM30" s="122">
        <f t="shared" si="53"/>
        <v>0</v>
      </c>
      <c r="AN30" s="273"/>
      <c r="AO30" s="171"/>
      <c r="AP30" s="171"/>
      <c r="AQ30" s="171"/>
      <c r="AR30" s="122">
        <f t="shared" si="54"/>
        <v>0</v>
      </c>
      <c r="AS30" s="273"/>
      <c r="AT30" s="171"/>
      <c r="AU30" s="171"/>
      <c r="AV30" s="171"/>
      <c r="AW30" s="122">
        <f t="shared" si="55"/>
        <v>0</v>
      </c>
      <c r="AX30" s="273"/>
      <c r="AY30" s="171"/>
      <c r="AZ30" s="171"/>
      <c r="BA30" s="171"/>
      <c r="BB30" s="122">
        <f t="shared" si="56"/>
        <v>0</v>
      </c>
      <c r="BC30" s="273"/>
      <c r="BD30" s="171"/>
      <c r="BE30" s="171"/>
      <c r="BF30" s="171"/>
      <c r="BG30" s="122">
        <f t="shared" si="57"/>
        <v>0</v>
      </c>
      <c r="BH30" s="273"/>
      <c r="BI30" s="171"/>
      <c r="BJ30" s="171"/>
      <c r="BK30" s="171"/>
      <c r="BL30" s="122">
        <f t="shared" si="58"/>
        <v>0</v>
      </c>
      <c r="BM30" s="273"/>
      <c r="BN30" s="171"/>
      <c r="BO30" s="171"/>
      <c r="BP30" s="171"/>
      <c r="BQ30" s="122">
        <f t="shared" si="59"/>
        <v>0</v>
      </c>
      <c r="BR30" s="273"/>
      <c r="BS30" s="171"/>
      <c r="BT30" s="171"/>
      <c r="BU30" s="171"/>
      <c r="BV30" s="122">
        <f t="shared" si="60"/>
        <v>0</v>
      </c>
      <c r="BW30" s="273"/>
      <c r="BX30" s="171"/>
      <c r="BY30" s="171"/>
      <c r="BZ30" s="171"/>
      <c r="CA30" s="122">
        <f t="shared" si="61"/>
        <v>0</v>
      </c>
      <c r="CB30" s="273"/>
      <c r="CC30" s="171"/>
      <c r="CD30" s="171"/>
      <c r="CE30" s="171"/>
      <c r="CF30" s="122">
        <f t="shared" si="62"/>
        <v>0</v>
      </c>
      <c r="CG30" s="273"/>
      <c r="CH30" s="171"/>
      <c r="CI30" s="171"/>
      <c r="CJ30" s="171"/>
      <c r="CK30" s="122">
        <f t="shared" si="63"/>
        <v>0</v>
      </c>
      <c r="CL30" s="273"/>
      <c r="CM30" s="171"/>
      <c r="CN30" s="171"/>
      <c r="CO30" s="171"/>
      <c r="CP30" s="122">
        <f t="shared" si="64"/>
        <v>0</v>
      </c>
      <c r="CQ30" s="273"/>
      <c r="CR30" s="171"/>
      <c r="CS30" s="171"/>
      <c r="CT30" s="171"/>
      <c r="CU30" s="122">
        <f t="shared" si="65"/>
        <v>0</v>
      </c>
      <c r="CV30" s="273"/>
      <c r="CW30" s="171"/>
      <c r="CX30" s="171"/>
      <c r="CY30" s="171"/>
      <c r="CZ30" s="122">
        <f t="shared" si="66"/>
        <v>0</v>
      </c>
      <c r="DA30" s="273"/>
      <c r="DB30" s="171"/>
      <c r="DC30" s="171"/>
      <c r="DD30" s="171"/>
      <c r="DE30" s="122">
        <f t="shared" si="67"/>
        <v>0</v>
      </c>
      <c r="DF30" s="273"/>
      <c r="DG30" s="171"/>
      <c r="DH30" s="171"/>
      <c r="DI30" s="171"/>
      <c r="DJ30" s="122">
        <f t="shared" si="68"/>
        <v>0</v>
      </c>
      <c r="DK30" s="273"/>
      <c r="DL30" s="171"/>
      <c r="DM30" s="171"/>
      <c r="DN30" s="171"/>
      <c r="DO30" s="122">
        <f t="shared" si="69"/>
        <v>0</v>
      </c>
      <c r="DP30" s="273"/>
      <c r="DQ30" s="171"/>
      <c r="DR30" s="171"/>
      <c r="DS30" s="171"/>
      <c r="DT30" s="122">
        <f t="shared" si="70"/>
        <v>0</v>
      </c>
      <c r="DU30" s="273"/>
      <c r="DV30" s="171"/>
      <c r="DW30" s="171"/>
      <c r="DX30" s="171"/>
      <c r="DY30" s="122">
        <f t="shared" si="71"/>
        <v>45.2</v>
      </c>
      <c r="DZ30" s="273">
        <v>7</v>
      </c>
      <c r="EA30" s="171">
        <v>0</v>
      </c>
      <c r="EB30" s="171">
        <v>74</v>
      </c>
      <c r="EC30" s="171">
        <v>3</v>
      </c>
      <c r="ED30" s="122">
        <f t="shared" si="72"/>
        <v>0</v>
      </c>
      <c r="EE30" s="273"/>
      <c r="EF30" s="171"/>
      <c r="EG30" s="171"/>
      <c r="EH30" s="171"/>
      <c r="EI30" s="122">
        <f t="shared" si="73"/>
        <v>0</v>
      </c>
      <c r="EJ30" s="273"/>
      <c r="EK30" s="171"/>
      <c r="EL30" s="171"/>
      <c r="EM30" s="171"/>
      <c r="EN30" s="122">
        <f t="shared" si="74"/>
        <v>0</v>
      </c>
      <c r="EO30" s="273"/>
      <c r="EP30" s="171"/>
      <c r="EQ30" s="171"/>
      <c r="ER30" s="171"/>
      <c r="ES30" s="122">
        <f t="shared" si="75"/>
        <v>0</v>
      </c>
      <c r="ET30" s="273"/>
      <c r="EU30" s="171"/>
      <c r="EV30" s="171"/>
      <c r="EW30" s="171"/>
      <c r="EX30" s="285"/>
      <c r="FB30" s="132"/>
      <c r="FC30" s="242"/>
      <c r="FD30" s="132"/>
      <c r="FE30" s="132"/>
      <c r="FF30" s="132"/>
      <c r="FG30" s="283"/>
      <c r="FH30" s="283"/>
      <c r="FI30" s="284"/>
      <c r="FJ30" s="119"/>
      <c r="FK30" s="135"/>
      <c r="FL30" s="126"/>
      <c r="FM30" s="126"/>
      <c r="FN30" s="126"/>
      <c r="FO30" s="126"/>
      <c r="FP30" s="126"/>
      <c r="FQ30" s="126"/>
      <c r="FR30" s="126"/>
      <c r="FS30" s="126"/>
      <c r="FT30" s="126"/>
      <c r="FU30" s="126"/>
    </row>
    <row r="31" spans="2:177" s="118" customFormat="1" ht="13.5" customHeight="1" x14ac:dyDescent="0.2">
      <c r="B31" s="158" t="s">
        <v>191</v>
      </c>
      <c r="C31" s="159" t="s">
        <v>171</v>
      </c>
      <c r="D31" s="170">
        <f>IF(ISNA(VLOOKUP($B31,Batting!$B$6:$D$57,3,FALSE)),0,(VLOOKUP($B31,Batting!$B$6:$D$57,3,FALSE)))</f>
        <v>8</v>
      </c>
      <c r="E31" s="171">
        <f t="shared" si="38"/>
        <v>4</v>
      </c>
      <c r="F31" s="175">
        <f t="shared" si="39"/>
        <v>12</v>
      </c>
      <c r="G31" s="176">
        <f t="shared" si="40"/>
        <v>0</v>
      </c>
      <c r="H31" s="176">
        <f t="shared" si="41"/>
        <v>79</v>
      </c>
      <c r="I31" s="176">
        <f t="shared" si="42"/>
        <v>3</v>
      </c>
      <c r="J31" s="175">
        <f t="shared" si="43"/>
        <v>4</v>
      </c>
      <c r="K31" s="175">
        <f t="shared" si="44"/>
        <v>6.583333333333333</v>
      </c>
      <c r="L31" s="302">
        <f t="shared" si="45"/>
        <v>26.333333333333332</v>
      </c>
      <c r="M31" s="134"/>
      <c r="N31" s="273"/>
      <c r="O31" s="171"/>
      <c r="P31" s="171"/>
      <c r="Q31" s="171"/>
      <c r="R31" s="124"/>
      <c r="S31" s="163">
        <f t="shared" si="46"/>
        <v>44.2</v>
      </c>
      <c r="T31" s="134"/>
      <c r="U31" s="272">
        <f t="shared" si="47"/>
        <v>6.583333333333333</v>
      </c>
      <c r="V31" s="272">
        <f t="shared" si="48"/>
        <v>26.333333333333332</v>
      </c>
      <c r="W31" s="177">
        <f t="shared" si="49"/>
        <v>0</v>
      </c>
      <c r="X31" s="122">
        <f t="shared" si="50"/>
        <v>0</v>
      </c>
      <c r="Y31" s="273"/>
      <c r="Z31" s="171"/>
      <c r="AA31" s="171"/>
      <c r="AB31" s="171"/>
      <c r="AC31" s="122">
        <f t="shared" si="51"/>
        <v>0</v>
      </c>
      <c r="AD31" s="273"/>
      <c r="AE31" s="171"/>
      <c r="AF31" s="171"/>
      <c r="AG31" s="171"/>
      <c r="AH31" s="122">
        <f t="shared" si="52"/>
        <v>0</v>
      </c>
      <c r="AI31" s="273"/>
      <c r="AJ31" s="171"/>
      <c r="AK31" s="171"/>
      <c r="AL31" s="171"/>
      <c r="AM31" s="122">
        <f t="shared" si="53"/>
        <v>0</v>
      </c>
      <c r="AN31" s="273"/>
      <c r="AO31" s="171"/>
      <c r="AP31" s="171"/>
      <c r="AQ31" s="171"/>
      <c r="AR31" s="122">
        <f t="shared" si="54"/>
        <v>0</v>
      </c>
      <c r="AS31" s="273"/>
      <c r="AT31" s="171"/>
      <c r="AU31" s="171"/>
      <c r="AV31" s="171"/>
      <c r="AW31" s="122">
        <f t="shared" si="55"/>
        <v>0</v>
      </c>
      <c r="AX31" s="273"/>
      <c r="AY31" s="171"/>
      <c r="AZ31" s="171"/>
      <c r="BA31" s="171"/>
      <c r="BB31" s="122">
        <f t="shared" si="56"/>
        <v>0</v>
      </c>
      <c r="BC31" s="273"/>
      <c r="BD31" s="171"/>
      <c r="BE31" s="171"/>
      <c r="BF31" s="171"/>
      <c r="BG31" s="122">
        <f t="shared" si="57"/>
        <v>0</v>
      </c>
      <c r="BH31" s="273"/>
      <c r="BI31" s="171"/>
      <c r="BJ31" s="171"/>
      <c r="BK31" s="171"/>
      <c r="BL31" s="122">
        <f t="shared" si="58"/>
        <v>0</v>
      </c>
      <c r="BM31" s="273"/>
      <c r="BN31" s="171"/>
      <c r="BO31" s="171"/>
      <c r="BP31" s="171"/>
      <c r="BQ31" s="122">
        <f t="shared" si="59"/>
        <v>0</v>
      </c>
      <c r="BR31" s="273"/>
      <c r="BS31" s="171"/>
      <c r="BT31" s="171"/>
      <c r="BU31" s="171"/>
      <c r="BV31" s="122">
        <f t="shared" si="60"/>
        <v>17.399999999999999</v>
      </c>
      <c r="BW31" s="273">
        <v>2</v>
      </c>
      <c r="BX31" s="171">
        <v>0</v>
      </c>
      <c r="BY31" s="171">
        <v>13</v>
      </c>
      <c r="BZ31" s="171">
        <v>1</v>
      </c>
      <c r="CA31" s="122">
        <f t="shared" si="61"/>
        <v>0</v>
      </c>
      <c r="CB31" s="273"/>
      <c r="CC31" s="171"/>
      <c r="CD31" s="171"/>
      <c r="CE31" s="171"/>
      <c r="CF31" s="122">
        <f t="shared" si="62"/>
        <v>17</v>
      </c>
      <c r="CG31" s="273">
        <v>2</v>
      </c>
      <c r="CH31" s="171">
        <v>0</v>
      </c>
      <c r="CI31" s="171">
        <v>15</v>
      </c>
      <c r="CJ31" s="171">
        <v>1</v>
      </c>
      <c r="CK31" s="122">
        <f t="shared" si="63"/>
        <v>0</v>
      </c>
      <c r="CL31" s="273"/>
      <c r="CM31" s="171"/>
      <c r="CN31" s="171"/>
      <c r="CO31" s="171"/>
      <c r="CP31" s="122">
        <f t="shared" si="64"/>
        <v>-3.6</v>
      </c>
      <c r="CQ31" s="273">
        <v>2</v>
      </c>
      <c r="CR31" s="171">
        <v>0</v>
      </c>
      <c r="CS31" s="171">
        <v>18</v>
      </c>
      <c r="CT31" s="171">
        <v>0</v>
      </c>
      <c r="CU31" s="122">
        <f t="shared" si="65"/>
        <v>0</v>
      </c>
      <c r="CV31" s="273"/>
      <c r="CW31" s="171"/>
      <c r="CX31" s="171"/>
      <c r="CY31" s="171"/>
      <c r="CZ31" s="122">
        <f t="shared" si="66"/>
        <v>0</v>
      </c>
      <c r="DA31" s="273"/>
      <c r="DB31" s="171"/>
      <c r="DC31" s="171"/>
      <c r="DD31" s="171"/>
      <c r="DE31" s="122">
        <f t="shared" si="67"/>
        <v>0</v>
      </c>
      <c r="DF31" s="273"/>
      <c r="DG31" s="171"/>
      <c r="DH31" s="171"/>
      <c r="DI31" s="171"/>
      <c r="DJ31" s="122">
        <f t="shared" si="68"/>
        <v>0</v>
      </c>
      <c r="DK31" s="273"/>
      <c r="DL31" s="171"/>
      <c r="DM31" s="171"/>
      <c r="DN31" s="171"/>
      <c r="DO31" s="122">
        <f t="shared" si="69"/>
        <v>0</v>
      </c>
      <c r="DP31" s="273"/>
      <c r="DQ31" s="171"/>
      <c r="DR31" s="171"/>
      <c r="DS31" s="171"/>
      <c r="DT31" s="122">
        <f t="shared" si="70"/>
        <v>0</v>
      </c>
      <c r="DU31" s="273"/>
      <c r="DV31" s="171"/>
      <c r="DW31" s="171"/>
      <c r="DX31" s="171"/>
      <c r="DY31" s="122">
        <f t="shared" si="71"/>
        <v>0</v>
      </c>
      <c r="DZ31" s="273"/>
      <c r="EA31" s="171"/>
      <c r="EB31" s="171"/>
      <c r="EC31" s="171"/>
      <c r="ED31" s="122">
        <f t="shared" si="72"/>
        <v>0</v>
      </c>
      <c r="EE31" s="273"/>
      <c r="EF31" s="171"/>
      <c r="EG31" s="171"/>
      <c r="EH31" s="171"/>
      <c r="EI31" s="122">
        <f t="shared" si="73"/>
        <v>0</v>
      </c>
      <c r="EJ31" s="273"/>
      <c r="EK31" s="171"/>
      <c r="EL31" s="171"/>
      <c r="EM31" s="171"/>
      <c r="EN31" s="122">
        <f t="shared" si="74"/>
        <v>13.4</v>
      </c>
      <c r="EO31" s="273">
        <v>6</v>
      </c>
      <c r="EP31" s="171">
        <v>0</v>
      </c>
      <c r="EQ31" s="171">
        <v>33</v>
      </c>
      <c r="ER31" s="171">
        <v>1</v>
      </c>
      <c r="ES31" s="122">
        <f t="shared" si="75"/>
        <v>0</v>
      </c>
      <c r="ET31" s="273"/>
      <c r="EU31" s="171"/>
      <c r="EV31" s="171"/>
      <c r="EW31" s="171"/>
      <c r="EX31" s="285"/>
      <c r="FB31" s="132"/>
      <c r="FC31" s="242"/>
      <c r="FD31" s="132"/>
      <c r="FE31" s="132"/>
      <c r="FF31" s="132"/>
      <c r="FG31" s="283"/>
      <c r="FH31" s="283"/>
      <c r="FI31" s="284"/>
      <c r="FJ31" s="119"/>
      <c r="FK31" s="135"/>
      <c r="FL31" s="126"/>
      <c r="FM31" s="126"/>
      <c r="FN31" s="126"/>
      <c r="FO31" s="126"/>
      <c r="FP31" s="126"/>
      <c r="FQ31" s="126"/>
      <c r="FR31" s="126"/>
      <c r="FS31" s="126"/>
      <c r="FT31" s="126"/>
      <c r="FU31" s="126"/>
    </row>
    <row r="32" spans="2:177" s="118" customFormat="1" ht="13.5" customHeight="1" x14ac:dyDescent="0.2">
      <c r="B32" s="158" t="s">
        <v>340</v>
      </c>
      <c r="C32" s="159" t="s">
        <v>170</v>
      </c>
      <c r="D32" s="170">
        <f>IF(ISNA(VLOOKUP($B32,Batting!$B$6:$D$57,3,FALSE)),0,(VLOOKUP($B32,Batting!$B$6:$D$57,3,FALSE)))</f>
        <v>1</v>
      </c>
      <c r="E32" s="171">
        <f t="shared" si="38"/>
        <v>1</v>
      </c>
      <c r="F32" s="175">
        <f t="shared" si="39"/>
        <v>2</v>
      </c>
      <c r="G32" s="176">
        <f t="shared" si="40"/>
        <v>1</v>
      </c>
      <c r="H32" s="176">
        <f t="shared" si="41"/>
        <v>5</v>
      </c>
      <c r="I32" s="176">
        <f t="shared" si="42"/>
        <v>2</v>
      </c>
      <c r="J32" s="175">
        <f t="shared" si="43"/>
        <v>1</v>
      </c>
      <c r="K32" s="175">
        <f t="shared" si="44"/>
        <v>2.5</v>
      </c>
      <c r="L32" s="302">
        <f t="shared" si="45"/>
        <v>2.5</v>
      </c>
      <c r="M32" s="134"/>
      <c r="N32" s="273"/>
      <c r="O32" s="171"/>
      <c r="P32" s="171"/>
      <c r="Q32" s="171"/>
      <c r="R32" s="124"/>
      <c r="S32" s="163">
        <f t="shared" si="46"/>
        <v>39</v>
      </c>
      <c r="T32" s="134"/>
      <c r="U32" s="272">
        <f t="shared" si="47"/>
        <v>2.5</v>
      </c>
      <c r="V32" s="272">
        <f t="shared" si="48"/>
        <v>2.5</v>
      </c>
      <c r="W32" s="177">
        <f t="shared" si="49"/>
        <v>0</v>
      </c>
      <c r="X32" s="122">
        <f t="shared" si="50"/>
        <v>0</v>
      </c>
      <c r="Y32" s="273"/>
      <c r="Z32" s="171"/>
      <c r="AA32" s="171"/>
      <c r="AB32" s="171"/>
      <c r="AC32" s="122">
        <f t="shared" si="51"/>
        <v>0</v>
      </c>
      <c r="AD32" s="273"/>
      <c r="AE32" s="171"/>
      <c r="AF32" s="171"/>
      <c r="AG32" s="171"/>
      <c r="AH32" s="122">
        <f t="shared" si="52"/>
        <v>0</v>
      </c>
      <c r="AI32" s="273"/>
      <c r="AJ32" s="171"/>
      <c r="AK32" s="171"/>
      <c r="AL32" s="171"/>
      <c r="AM32" s="122">
        <f t="shared" si="53"/>
        <v>0</v>
      </c>
      <c r="AN32" s="273"/>
      <c r="AO32" s="171"/>
      <c r="AP32" s="171"/>
      <c r="AQ32" s="171"/>
      <c r="AR32" s="122">
        <f t="shared" si="54"/>
        <v>0</v>
      </c>
      <c r="AS32" s="273"/>
      <c r="AT32" s="171"/>
      <c r="AU32" s="171"/>
      <c r="AV32" s="171"/>
      <c r="AW32" s="122">
        <f t="shared" si="55"/>
        <v>0</v>
      </c>
      <c r="AX32" s="273"/>
      <c r="AY32" s="171"/>
      <c r="AZ32" s="171"/>
      <c r="BA32" s="171"/>
      <c r="BB32" s="122">
        <f t="shared" si="56"/>
        <v>0</v>
      </c>
      <c r="BC32" s="273"/>
      <c r="BD32" s="171"/>
      <c r="BE32" s="171"/>
      <c r="BF32" s="171"/>
      <c r="BG32" s="122">
        <f t="shared" si="57"/>
        <v>0</v>
      </c>
      <c r="BH32" s="273"/>
      <c r="BI32" s="171"/>
      <c r="BJ32" s="171"/>
      <c r="BK32" s="171"/>
      <c r="BL32" s="122">
        <f t="shared" si="58"/>
        <v>0</v>
      </c>
      <c r="BM32" s="273"/>
      <c r="BN32" s="171"/>
      <c r="BO32" s="171"/>
      <c r="BP32" s="171"/>
      <c r="BQ32" s="122">
        <f t="shared" si="59"/>
        <v>0</v>
      </c>
      <c r="BR32" s="273"/>
      <c r="BS32" s="171"/>
      <c r="BT32" s="171"/>
      <c r="BU32" s="171"/>
      <c r="BV32" s="122">
        <f t="shared" si="60"/>
        <v>0</v>
      </c>
      <c r="BW32" s="273"/>
      <c r="BX32" s="171"/>
      <c r="BY32" s="171"/>
      <c r="BZ32" s="171"/>
      <c r="CA32" s="122">
        <f t="shared" si="61"/>
        <v>0</v>
      </c>
      <c r="CB32" s="273"/>
      <c r="CC32" s="171"/>
      <c r="CD32" s="171"/>
      <c r="CE32" s="171"/>
      <c r="CF32" s="122">
        <f t="shared" si="62"/>
        <v>0</v>
      </c>
      <c r="CG32" s="273"/>
      <c r="CH32" s="171"/>
      <c r="CI32" s="171"/>
      <c r="CJ32" s="171"/>
      <c r="CK32" s="122">
        <f t="shared" si="63"/>
        <v>0</v>
      </c>
      <c r="CL32" s="273"/>
      <c r="CM32" s="171"/>
      <c r="CN32" s="171"/>
      <c r="CO32" s="171"/>
      <c r="CP32" s="122">
        <f t="shared" si="64"/>
        <v>0</v>
      </c>
      <c r="CQ32" s="273"/>
      <c r="CR32" s="171"/>
      <c r="CS32" s="171"/>
      <c r="CT32" s="171"/>
      <c r="CU32" s="122">
        <f t="shared" si="65"/>
        <v>0</v>
      </c>
      <c r="CV32" s="273"/>
      <c r="CW32" s="171"/>
      <c r="CX32" s="171"/>
      <c r="CY32" s="171"/>
      <c r="CZ32" s="122">
        <f t="shared" si="66"/>
        <v>0</v>
      </c>
      <c r="DA32" s="273"/>
      <c r="DB32" s="171"/>
      <c r="DC32" s="171"/>
      <c r="DD32" s="171"/>
      <c r="DE32" s="122">
        <f t="shared" si="67"/>
        <v>0</v>
      </c>
      <c r="DF32" s="273"/>
      <c r="DG32" s="171"/>
      <c r="DH32" s="171"/>
      <c r="DI32" s="171"/>
      <c r="DJ32" s="122">
        <f t="shared" si="68"/>
        <v>0</v>
      </c>
      <c r="DK32" s="273"/>
      <c r="DL32" s="171"/>
      <c r="DM32" s="171"/>
      <c r="DN32" s="171"/>
      <c r="DO32" s="122">
        <f t="shared" si="69"/>
        <v>0</v>
      </c>
      <c r="DP32" s="273"/>
      <c r="DQ32" s="171"/>
      <c r="DR32" s="171"/>
      <c r="DS32" s="171"/>
      <c r="DT32" s="122">
        <f t="shared" si="70"/>
        <v>0</v>
      </c>
      <c r="DU32" s="273"/>
      <c r="DV32" s="171"/>
      <c r="DW32" s="171"/>
      <c r="DX32" s="171"/>
      <c r="DY32" s="122">
        <f t="shared" si="71"/>
        <v>0</v>
      </c>
      <c r="DZ32" s="273"/>
      <c r="EA32" s="171"/>
      <c r="EB32" s="171"/>
      <c r="EC32" s="171"/>
      <c r="ED32" s="122">
        <f t="shared" si="72"/>
        <v>0</v>
      </c>
      <c r="EE32" s="273"/>
      <c r="EF32" s="171"/>
      <c r="EG32" s="171"/>
      <c r="EH32" s="171"/>
      <c r="EI32" s="122">
        <f t="shared" si="73"/>
        <v>39</v>
      </c>
      <c r="EJ32" s="273">
        <v>2</v>
      </c>
      <c r="EK32" s="171">
        <v>1</v>
      </c>
      <c r="EL32" s="171">
        <v>5</v>
      </c>
      <c r="EM32" s="171">
        <v>2</v>
      </c>
      <c r="EN32" s="122">
        <f t="shared" si="74"/>
        <v>0</v>
      </c>
      <c r="EO32" s="273"/>
      <c r="EP32" s="171"/>
      <c r="EQ32" s="171"/>
      <c r="ER32" s="171"/>
      <c r="ES32" s="122">
        <f t="shared" si="75"/>
        <v>0</v>
      </c>
      <c r="ET32" s="273"/>
      <c r="EU32" s="171"/>
      <c r="EV32" s="171"/>
      <c r="EW32" s="171"/>
      <c r="EX32" s="285"/>
      <c r="FB32" s="132"/>
      <c r="FC32" s="242"/>
      <c r="FD32" s="132"/>
      <c r="FE32" s="132"/>
      <c r="FF32" s="132"/>
      <c r="FG32" s="283"/>
      <c r="FH32" s="283"/>
      <c r="FI32" s="284"/>
      <c r="FJ32" s="119"/>
      <c r="FK32" s="135"/>
      <c r="FL32" s="126"/>
      <c r="FM32" s="126"/>
      <c r="FN32" s="126"/>
      <c r="FO32" s="126"/>
      <c r="FP32" s="126"/>
      <c r="FQ32" s="126"/>
      <c r="FR32" s="126"/>
      <c r="FS32" s="126"/>
      <c r="FT32" s="126"/>
      <c r="FU32" s="126"/>
    </row>
    <row r="33" spans="2:177" s="118" customFormat="1" ht="13.5" customHeight="1" x14ac:dyDescent="0.2">
      <c r="B33" s="158" t="s">
        <v>326</v>
      </c>
      <c r="C33" s="159" t="s">
        <v>171</v>
      </c>
      <c r="D33" s="170">
        <f>IF(ISNA(VLOOKUP($B33,Batting!$B$6:$D$57,3,FALSE)),0,(VLOOKUP($B33,Batting!$B$6:$D$57,3,FALSE)))</f>
        <v>1</v>
      </c>
      <c r="E33" s="171">
        <f t="shared" si="38"/>
        <v>1</v>
      </c>
      <c r="F33" s="175">
        <f t="shared" si="39"/>
        <v>4</v>
      </c>
      <c r="G33" s="176">
        <f t="shared" si="40"/>
        <v>1</v>
      </c>
      <c r="H33" s="176">
        <f t="shared" si="41"/>
        <v>6</v>
      </c>
      <c r="I33" s="176">
        <f t="shared" si="42"/>
        <v>2</v>
      </c>
      <c r="J33" s="175">
        <f t="shared" si="43"/>
        <v>2</v>
      </c>
      <c r="K33" s="175">
        <f t="shared" si="44"/>
        <v>1.5</v>
      </c>
      <c r="L33" s="302">
        <f t="shared" si="45"/>
        <v>3</v>
      </c>
      <c r="M33" s="134"/>
      <c r="N33" s="273"/>
      <c r="O33" s="171"/>
      <c r="P33" s="171"/>
      <c r="Q33" s="171"/>
      <c r="R33" s="124"/>
      <c r="S33" s="163">
        <f t="shared" si="46"/>
        <v>38.799999999999997</v>
      </c>
      <c r="T33" s="134"/>
      <c r="U33" s="272">
        <f t="shared" si="47"/>
        <v>1.5</v>
      </c>
      <c r="V33" s="272">
        <f t="shared" si="48"/>
        <v>3</v>
      </c>
      <c r="W33" s="177">
        <f t="shared" si="49"/>
        <v>0</v>
      </c>
      <c r="X33" s="122">
        <f t="shared" si="50"/>
        <v>0</v>
      </c>
      <c r="Y33" s="273"/>
      <c r="Z33" s="171"/>
      <c r="AA33" s="171"/>
      <c r="AB33" s="171"/>
      <c r="AC33" s="122">
        <f t="shared" si="51"/>
        <v>0</v>
      </c>
      <c r="AD33" s="273"/>
      <c r="AE33" s="171"/>
      <c r="AF33" s="171"/>
      <c r="AG33" s="171"/>
      <c r="AH33" s="122">
        <f t="shared" si="52"/>
        <v>0</v>
      </c>
      <c r="AI33" s="273"/>
      <c r="AJ33" s="171"/>
      <c r="AK33" s="171"/>
      <c r="AL33" s="171"/>
      <c r="AM33" s="122">
        <f t="shared" si="53"/>
        <v>0</v>
      </c>
      <c r="AN33" s="273"/>
      <c r="AO33" s="171"/>
      <c r="AP33" s="171"/>
      <c r="AQ33" s="171"/>
      <c r="AR33" s="122">
        <f t="shared" si="54"/>
        <v>0</v>
      </c>
      <c r="AS33" s="273"/>
      <c r="AT33" s="171"/>
      <c r="AU33" s="171"/>
      <c r="AV33" s="171"/>
      <c r="AW33" s="122">
        <f t="shared" si="55"/>
        <v>0</v>
      </c>
      <c r="AX33" s="273"/>
      <c r="AY33" s="171"/>
      <c r="AZ33" s="171"/>
      <c r="BA33" s="171"/>
      <c r="BB33" s="122">
        <f t="shared" si="56"/>
        <v>0</v>
      </c>
      <c r="BC33" s="273"/>
      <c r="BD33" s="171"/>
      <c r="BE33" s="171"/>
      <c r="BF33" s="171"/>
      <c r="BG33" s="122">
        <f t="shared" si="57"/>
        <v>0</v>
      </c>
      <c r="BH33" s="273"/>
      <c r="BI33" s="171"/>
      <c r="BJ33" s="171"/>
      <c r="BK33" s="171"/>
      <c r="BL33" s="122">
        <f t="shared" si="58"/>
        <v>0</v>
      </c>
      <c r="BM33" s="273"/>
      <c r="BN33" s="171"/>
      <c r="BO33" s="171"/>
      <c r="BP33" s="171"/>
      <c r="BQ33" s="122">
        <f t="shared" si="59"/>
        <v>0</v>
      </c>
      <c r="BR33" s="273"/>
      <c r="BS33" s="171"/>
      <c r="BT33" s="171"/>
      <c r="BU33" s="171"/>
      <c r="BV33" s="122">
        <f t="shared" si="60"/>
        <v>0</v>
      </c>
      <c r="BW33" s="273"/>
      <c r="BX33" s="171"/>
      <c r="BY33" s="171"/>
      <c r="BZ33" s="171"/>
      <c r="CA33" s="122">
        <f t="shared" si="61"/>
        <v>0</v>
      </c>
      <c r="CB33" s="273"/>
      <c r="CC33" s="171"/>
      <c r="CD33" s="171"/>
      <c r="CE33" s="171"/>
      <c r="CF33" s="122">
        <f t="shared" si="62"/>
        <v>0</v>
      </c>
      <c r="CG33" s="273"/>
      <c r="CH33" s="171"/>
      <c r="CI33" s="171"/>
      <c r="CJ33" s="171"/>
      <c r="CK33" s="122">
        <f t="shared" si="63"/>
        <v>0</v>
      </c>
      <c r="CL33" s="273"/>
      <c r="CM33" s="171"/>
      <c r="CN33" s="171"/>
      <c r="CO33" s="171"/>
      <c r="CP33" s="122">
        <f t="shared" si="64"/>
        <v>0</v>
      </c>
      <c r="CQ33" s="273"/>
      <c r="CR33" s="171"/>
      <c r="CS33" s="171"/>
      <c r="CT33" s="171"/>
      <c r="CU33" s="122">
        <f t="shared" si="65"/>
        <v>0</v>
      </c>
      <c r="CV33" s="273"/>
      <c r="CW33" s="171"/>
      <c r="CX33" s="171"/>
      <c r="CY33" s="171"/>
      <c r="CZ33" s="122">
        <f t="shared" si="66"/>
        <v>0</v>
      </c>
      <c r="DA33" s="273"/>
      <c r="DB33" s="171"/>
      <c r="DC33" s="171"/>
      <c r="DD33" s="171"/>
      <c r="DE33" s="122">
        <f t="shared" si="67"/>
        <v>38.799999999999997</v>
      </c>
      <c r="DF33" s="273">
        <v>4</v>
      </c>
      <c r="DG33" s="171">
        <v>1</v>
      </c>
      <c r="DH33" s="171">
        <v>6</v>
      </c>
      <c r="DI33" s="171">
        <v>2</v>
      </c>
      <c r="DJ33" s="122">
        <f t="shared" si="68"/>
        <v>0</v>
      </c>
      <c r="DK33" s="273"/>
      <c r="DL33" s="171"/>
      <c r="DM33" s="171"/>
      <c r="DN33" s="171"/>
      <c r="DO33" s="122">
        <f t="shared" si="69"/>
        <v>0</v>
      </c>
      <c r="DP33" s="273"/>
      <c r="DQ33" s="171"/>
      <c r="DR33" s="171"/>
      <c r="DS33" s="171"/>
      <c r="DT33" s="122">
        <f t="shared" si="70"/>
        <v>0</v>
      </c>
      <c r="DU33" s="273"/>
      <c r="DV33" s="171"/>
      <c r="DW33" s="171"/>
      <c r="DX33" s="171"/>
      <c r="DY33" s="122">
        <f t="shared" si="71"/>
        <v>0</v>
      </c>
      <c r="DZ33" s="273"/>
      <c r="EA33" s="171"/>
      <c r="EB33" s="171"/>
      <c r="EC33" s="171"/>
      <c r="ED33" s="122">
        <f t="shared" si="72"/>
        <v>0</v>
      </c>
      <c r="EE33" s="273"/>
      <c r="EF33" s="171"/>
      <c r="EG33" s="171"/>
      <c r="EH33" s="171"/>
      <c r="EI33" s="122">
        <f t="shared" si="73"/>
        <v>0</v>
      </c>
      <c r="EJ33" s="273"/>
      <c r="EK33" s="171"/>
      <c r="EL33" s="171"/>
      <c r="EM33" s="171"/>
      <c r="EN33" s="122">
        <f t="shared" si="74"/>
        <v>0</v>
      </c>
      <c r="EO33" s="273"/>
      <c r="EP33" s="171"/>
      <c r="EQ33" s="171"/>
      <c r="ER33" s="171"/>
      <c r="ES33" s="122">
        <f t="shared" si="75"/>
        <v>0</v>
      </c>
      <c r="ET33" s="273"/>
      <c r="EU33" s="171"/>
      <c r="EV33" s="171"/>
      <c r="EW33" s="171"/>
      <c r="EX33" s="285"/>
      <c r="FB33" s="132"/>
      <c r="FC33" s="242"/>
      <c r="FD33" s="132"/>
      <c r="FE33" s="132"/>
      <c r="FF33" s="132"/>
      <c r="FG33" s="283"/>
      <c r="FH33" s="283"/>
      <c r="FI33" s="284"/>
      <c r="FJ33" s="119"/>
      <c r="FK33" s="135"/>
      <c r="FL33" s="126"/>
      <c r="FM33" s="126"/>
      <c r="FN33" s="126"/>
      <c r="FO33" s="126"/>
      <c r="FP33" s="126"/>
      <c r="FQ33" s="126"/>
      <c r="FR33" s="126"/>
      <c r="FS33" s="126"/>
      <c r="FT33" s="126"/>
      <c r="FU33" s="126"/>
    </row>
    <row r="34" spans="2:177" s="118" customFormat="1" ht="13.5" customHeight="1" x14ac:dyDescent="0.2">
      <c r="B34" s="158" t="s">
        <v>26</v>
      </c>
      <c r="C34" s="159" t="s">
        <v>171</v>
      </c>
      <c r="D34" s="170">
        <f>IF(ISNA(VLOOKUP($B34,Batting!$B$6:$D$57,3,FALSE)),0,(VLOOKUP($B34,Batting!$B$6:$D$57,3,FALSE)))</f>
        <v>23</v>
      </c>
      <c r="E34" s="171">
        <f t="shared" si="38"/>
        <v>6</v>
      </c>
      <c r="F34" s="175">
        <f t="shared" si="39"/>
        <v>20</v>
      </c>
      <c r="G34" s="176">
        <f t="shared" si="40"/>
        <v>5</v>
      </c>
      <c r="H34" s="176">
        <f t="shared" si="41"/>
        <v>112</v>
      </c>
      <c r="I34" s="176">
        <f t="shared" si="42"/>
        <v>3</v>
      </c>
      <c r="J34" s="175">
        <f t="shared" si="43"/>
        <v>6.666666666666667</v>
      </c>
      <c r="K34" s="175">
        <f t="shared" si="44"/>
        <v>5.6</v>
      </c>
      <c r="L34" s="302">
        <f t="shared" si="45"/>
        <v>37.333333333333336</v>
      </c>
      <c r="M34" s="134"/>
      <c r="N34" s="273"/>
      <c r="O34" s="171"/>
      <c r="P34" s="171"/>
      <c r="Q34" s="171"/>
      <c r="R34" s="124"/>
      <c r="S34" s="163">
        <f t="shared" si="46"/>
        <v>37.6</v>
      </c>
      <c r="T34" s="134"/>
      <c r="U34" s="272">
        <f t="shared" si="47"/>
        <v>5.5047619047619047</v>
      </c>
      <c r="V34" s="272">
        <f t="shared" si="48"/>
        <v>24.771428571428572</v>
      </c>
      <c r="W34" s="177">
        <f t="shared" si="49"/>
        <v>2.5</v>
      </c>
      <c r="X34" s="122">
        <f t="shared" si="50"/>
        <v>0</v>
      </c>
      <c r="Y34" s="273"/>
      <c r="Z34" s="171"/>
      <c r="AA34" s="171"/>
      <c r="AB34" s="171"/>
      <c r="AC34" s="122">
        <f t="shared" si="51"/>
        <v>0</v>
      </c>
      <c r="AD34" s="273"/>
      <c r="AE34" s="171"/>
      <c r="AF34" s="171"/>
      <c r="AG34" s="171"/>
      <c r="AH34" s="122">
        <f t="shared" si="52"/>
        <v>0</v>
      </c>
      <c r="AI34" s="273"/>
      <c r="AJ34" s="171"/>
      <c r="AK34" s="171"/>
      <c r="AL34" s="171"/>
      <c r="AM34" s="122">
        <f t="shared" si="53"/>
        <v>0</v>
      </c>
      <c r="AN34" s="273"/>
      <c r="AO34" s="171"/>
      <c r="AP34" s="171"/>
      <c r="AQ34" s="171"/>
      <c r="AR34" s="122">
        <f t="shared" si="54"/>
        <v>0</v>
      </c>
      <c r="AS34" s="273"/>
      <c r="AT34" s="171"/>
      <c r="AU34" s="171"/>
      <c r="AV34" s="171"/>
      <c r="AW34" s="122">
        <f t="shared" si="55"/>
        <v>0</v>
      </c>
      <c r="AX34" s="273"/>
      <c r="AY34" s="171"/>
      <c r="AZ34" s="171"/>
      <c r="BA34" s="171"/>
      <c r="BB34" s="122">
        <f t="shared" si="56"/>
        <v>0</v>
      </c>
      <c r="BC34" s="273"/>
      <c r="BD34" s="171"/>
      <c r="BE34" s="171"/>
      <c r="BF34" s="171"/>
      <c r="BG34" s="122">
        <f t="shared" si="57"/>
        <v>17.399999999999999</v>
      </c>
      <c r="BH34" s="273">
        <v>3</v>
      </c>
      <c r="BI34" s="171">
        <v>1</v>
      </c>
      <c r="BJ34" s="171">
        <v>13</v>
      </c>
      <c r="BK34" s="171">
        <v>1</v>
      </c>
      <c r="BL34" s="122">
        <f t="shared" si="58"/>
        <v>0</v>
      </c>
      <c r="BM34" s="273"/>
      <c r="BN34" s="171"/>
      <c r="BO34" s="171"/>
      <c r="BP34" s="171"/>
      <c r="BQ34" s="122">
        <f t="shared" si="59"/>
        <v>0</v>
      </c>
      <c r="BR34" s="273"/>
      <c r="BS34" s="171"/>
      <c r="BT34" s="171"/>
      <c r="BU34" s="171"/>
      <c r="BV34" s="122">
        <f t="shared" si="60"/>
        <v>0</v>
      </c>
      <c r="BW34" s="273"/>
      <c r="BX34" s="171"/>
      <c r="BY34" s="171"/>
      <c r="BZ34" s="171"/>
      <c r="CA34" s="122">
        <f t="shared" si="61"/>
        <v>0</v>
      </c>
      <c r="CB34" s="273"/>
      <c r="CC34" s="171"/>
      <c r="CD34" s="171"/>
      <c r="CE34" s="171"/>
      <c r="CF34" s="122">
        <f t="shared" si="62"/>
        <v>0</v>
      </c>
      <c r="CG34" s="273"/>
      <c r="CH34" s="171"/>
      <c r="CI34" s="171"/>
      <c r="CJ34" s="171"/>
      <c r="CK34" s="122">
        <f t="shared" si="63"/>
        <v>0</v>
      </c>
      <c r="CL34" s="273"/>
      <c r="CM34" s="171"/>
      <c r="CN34" s="171"/>
      <c r="CO34" s="171"/>
      <c r="CP34" s="122">
        <f t="shared" si="64"/>
        <v>0</v>
      </c>
      <c r="CQ34" s="273"/>
      <c r="CR34" s="171"/>
      <c r="CS34" s="171"/>
      <c r="CT34" s="171"/>
      <c r="CU34" s="122">
        <f t="shared" si="65"/>
        <v>-9.1999999999999993</v>
      </c>
      <c r="CV34" s="273">
        <v>5</v>
      </c>
      <c r="CW34" s="171">
        <v>0</v>
      </c>
      <c r="CX34" s="171">
        <v>46</v>
      </c>
      <c r="CY34" s="171">
        <v>0</v>
      </c>
      <c r="CZ34" s="122">
        <f t="shared" si="66"/>
        <v>0</v>
      </c>
      <c r="DA34" s="273"/>
      <c r="DB34" s="171"/>
      <c r="DC34" s="171"/>
      <c r="DD34" s="171"/>
      <c r="DE34" s="122">
        <f t="shared" si="67"/>
        <v>0</v>
      </c>
      <c r="DF34" s="273"/>
      <c r="DG34" s="171"/>
      <c r="DH34" s="171"/>
      <c r="DI34" s="171"/>
      <c r="DJ34" s="122">
        <f t="shared" si="68"/>
        <v>19.2</v>
      </c>
      <c r="DK34" s="273">
        <v>4</v>
      </c>
      <c r="DL34" s="171">
        <v>3</v>
      </c>
      <c r="DM34" s="171">
        <v>4</v>
      </c>
      <c r="DN34" s="171">
        <v>1</v>
      </c>
      <c r="DO34" s="122">
        <f t="shared" si="69"/>
        <v>0</v>
      </c>
      <c r="DP34" s="273"/>
      <c r="DQ34" s="171"/>
      <c r="DR34" s="171"/>
      <c r="DS34" s="171"/>
      <c r="DT34" s="122">
        <f t="shared" si="70"/>
        <v>-4.2</v>
      </c>
      <c r="DU34" s="273">
        <v>2</v>
      </c>
      <c r="DV34" s="171">
        <v>0</v>
      </c>
      <c r="DW34" s="171">
        <v>21</v>
      </c>
      <c r="DX34" s="171">
        <v>0</v>
      </c>
      <c r="DY34" s="122">
        <f t="shared" si="71"/>
        <v>0</v>
      </c>
      <c r="DZ34" s="273"/>
      <c r="EA34" s="171"/>
      <c r="EB34" s="171"/>
      <c r="EC34" s="171"/>
      <c r="ED34" s="122">
        <f t="shared" si="72"/>
        <v>17</v>
      </c>
      <c r="EE34" s="273">
        <v>3</v>
      </c>
      <c r="EF34" s="171">
        <v>0</v>
      </c>
      <c r="EG34" s="171">
        <v>15</v>
      </c>
      <c r="EH34" s="171">
        <v>1</v>
      </c>
      <c r="EI34" s="122">
        <f t="shared" si="73"/>
        <v>-2.6</v>
      </c>
      <c r="EJ34" s="273">
        <v>3</v>
      </c>
      <c r="EK34" s="171">
        <v>1</v>
      </c>
      <c r="EL34" s="171">
        <v>13</v>
      </c>
      <c r="EM34" s="171">
        <v>0</v>
      </c>
      <c r="EN34" s="122">
        <f t="shared" si="74"/>
        <v>0</v>
      </c>
      <c r="EO34" s="273"/>
      <c r="EP34" s="171"/>
      <c r="EQ34" s="171"/>
      <c r="ER34" s="171"/>
      <c r="ES34" s="122">
        <f t="shared" si="75"/>
        <v>0</v>
      </c>
      <c r="ET34" s="273"/>
      <c r="EU34" s="171"/>
      <c r="EV34" s="171"/>
      <c r="EW34" s="171"/>
      <c r="EX34" s="285"/>
      <c r="FB34" s="132">
        <v>119</v>
      </c>
      <c r="FC34" s="242">
        <v>137.5</v>
      </c>
      <c r="FD34" s="132">
        <v>9</v>
      </c>
      <c r="FE34" s="132">
        <v>755</v>
      </c>
      <c r="FF34" s="132">
        <v>32</v>
      </c>
      <c r="FG34" s="283">
        <f>IF(FF34=0,"-",FC34/FF34)</f>
        <v>4.296875</v>
      </c>
      <c r="FH34" s="283">
        <f>IF(FC34=0,"-",FE34/FC34)</f>
        <v>5.4909090909090912</v>
      </c>
      <c r="FI34" s="284">
        <f>IF(FF34=0,"-",FE34/FF34)</f>
        <v>23.59375</v>
      </c>
      <c r="FJ34" s="119"/>
      <c r="FK34" s="251"/>
      <c r="FL34" s="126"/>
      <c r="FM34" s="126"/>
      <c r="FN34" s="126"/>
      <c r="FO34" s="126"/>
      <c r="FP34" s="126"/>
      <c r="FQ34" s="126"/>
      <c r="FR34" s="126"/>
      <c r="FS34" s="126"/>
      <c r="FT34" s="126"/>
      <c r="FU34" s="126"/>
    </row>
    <row r="35" spans="2:177" s="118" customFormat="1" ht="13.5" customHeight="1" x14ac:dyDescent="0.2">
      <c r="B35" s="158" t="s">
        <v>301</v>
      </c>
      <c r="C35" s="159" t="s">
        <v>172</v>
      </c>
      <c r="D35" s="170">
        <f>IF(ISNA(VLOOKUP($B35,Batting!$B$6:$D$57,3,FALSE)),0,(VLOOKUP($B35,Batting!$B$6:$D$57,3,FALSE)))</f>
        <v>2</v>
      </c>
      <c r="E35" s="171">
        <f t="shared" si="38"/>
        <v>1</v>
      </c>
      <c r="F35" s="175">
        <f t="shared" si="39"/>
        <v>6</v>
      </c>
      <c r="G35" s="176">
        <f t="shared" si="40"/>
        <v>0</v>
      </c>
      <c r="H35" s="176">
        <f t="shared" si="41"/>
        <v>20</v>
      </c>
      <c r="I35" s="176">
        <f t="shared" si="42"/>
        <v>2</v>
      </c>
      <c r="J35" s="175">
        <f t="shared" si="43"/>
        <v>3</v>
      </c>
      <c r="K35" s="175">
        <f t="shared" si="44"/>
        <v>3.3333333333333335</v>
      </c>
      <c r="L35" s="302">
        <f t="shared" si="45"/>
        <v>10</v>
      </c>
      <c r="M35" s="134"/>
      <c r="N35" s="273"/>
      <c r="O35" s="171"/>
      <c r="P35" s="171"/>
      <c r="Q35" s="171"/>
      <c r="R35" s="124"/>
      <c r="S35" s="163">
        <f t="shared" si="46"/>
        <v>36</v>
      </c>
      <c r="T35" s="134"/>
      <c r="U35" s="272">
        <f t="shared" si="47"/>
        <v>3.3333333333333335</v>
      </c>
      <c r="V35" s="272">
        <f t="shared" si="48"/>
        <v>10</v>
      </c>
      <c r="W35" s="177">
        <f t="shared" si="49"/>
        <v>0</v>
      </c>
      <c r="X35" s="122">
        <f t="shared" si="50"/>
        <v>36</v>
      </c>
      <c r="Y35" s="273">
        <v>6</v>
      </c>
      <c r="Z35" s="171">
        <v>0</v>
      </c>
      <c r="AA35" s="171">
        <v>20</v>
      </c>
      <c r="AB35" s="171">
        <v>2</v>
      </c>
      <c r="AC35" s="122">
        <f t="shared" si="51"/>
        <v>0</v>
      </c>
      <c r="AD35" s="273"/>
      <c r="AE35" s="171"/>
      <c r="AF35" s="171"/>
      <c r="AG35" s="171"/>
      <c r="AH35" s="122">
        <f t="shared" si="52"/>
        <v>0</v>
      </c>
      <c r="AI35" s="273"/>
      <c r="AJ35" s="171"/>
      <c r="AK35" s="171"/>
      <c r="AL35" s="171"/>
      <c r="AM35" s="122">
        <f t="shared" si="53"/>
        <v>0</v>
      </c>
      <c r="AN35" s="273"/>
      <c r="AO35" s="171"/>
      <c r="AP35" s="171"/>
      <c r="AQ35" s="171"/>
      <c r="AR35" s="122">
        <f t="shared" si="54"/>
        <v>0</v>
      </c>
      <c r="AS35" s="273"/>
      <c r="AT35" s="171"/>
      <c r="AU35" s="171"/>
      <c r="AV35" s="171"/>
      <c r="AW35" s="122">
        <f t="shared" si="55"/>
        <v>0</v>
      </c>
      <c r="AX35" s="273"/>
      <c r="AY35" s="171"/>
      <c r="AZ35" s="171"/>
      <c r="BA35" s="171"/>
      <c r="BB35" s="122">
        <f t="shared" si="56"/>
        <v>0</v>
      </c>
      <c r="BC35" s="273"/>
      <c r="BD35" s="171"/>
      <c r="BE35" s="171"/>
      <c r="BF35" s="171"/>
      <c r="BG35" s="122">
        <f t="shared" si="57"/>
        <v>0</v>
      </c>
      <c r="BH35" s="273"/>
      <c r="BI35" s="171"/>
      <c r="BJ35" s="171"/>
      <c r="BK35" s="171"/>
      <c r="BL35" s="122">
        <f t="shared" si="58"/>
        <v>0</v>
      </c>
      <c r="BM35" s="273"/>
      <c r="BN35" s="171"/>
      <c r="BO35" s="171"/>
      <c r="BP35" s="171"/>
      <c r="BQ35" s="122">
        <f t="shared" si="59"/>
        <v>0</v>
      </c>
      <c r="BR35" s="273"/>
      <c r="BS35" s="171"/>
      <c r="BT35" s="171"/>
      <c r="BU35" s="171"/>
      <c r="BV35" s="122">
        <f t="shared" si="60"/>
        <v>0</v>
      </c>
      <c r="BW35" s="273"/>
      <c r="BX35" s="171"/>
      <c r="BY35" s="171"/>
      <c r="BZ35" s="171"/>
      <c r="CA35" s="122">
        <f t="shared" si="61"/>
        <v>0</v>
      </c>
      <c r="CB35" s="273"/>
      <c r="CC35" s="171"/>
      <c r="CD35" s="171"/>
      <c r="CE35" s="171"/>
      <c r="CF35" s="122">
        <f t="shared" si="62"/>
        <v>0</v>
      </c>
      <c r="CG35" s="273"/>
      <c r="CH35" s="171"/>
      <c r="CI35" s="171"/>
      <c r="CJ35" s="171"/>
      <c r="CK35" s="122">
        <f t="shared" si="63"/>
        <v>0</v>
      </c>
      <c r="CL35" s="273"/>
      <c r="CM35" s="171"/>
      <c r="CN35" s="171"/>
      <c r="CO35" s="171"/>
      <c r="CP35" s="122">
        <f t="shared" si="64"/>
        <v>0</v>
      </c>
      <c r="CQ35" s="273"/>
      <c r="CR35" s="171"/>
      <c r="CS35" s="171"/>
      <c r="CT35" s="171"/>
      <c r="CU35" s="122">
        <f t="shared" si="65"/>
        <v>0</v>
      </c>
      <c r="CV35" s="273"/>
      <c r="CW35" s="171"/>
      <c r="CX35" s="171"/>
      <c r="CY35" s="171"/>
      <c r="CZ35" s="122">
        <f t="shared" si="66"/>
        <v>0</v>
      </c>
      <c r="DA35" s="273"/>
      <c r="DB35" s="171"/>
      <c r="DC35" s="171"/>
      <c r="DD35" s="171"/>
      <c r="DE35" s="122">
        <f t="shared" si="67"/>
        <v>0</v>
      </c>
      <c r="DF35" s="273"/>
      <c r="DG35" s="171"/>
      <c r="DH35" s="171"/>
      <c r="DI35" s="171"/>
      <c r="DJ35" s="122">
        <f t="shared" si="68"/>
        <v>0</v>
      </c>
      <c r="DK35" s="273"/>
      <c r="DL35" s="171"/>
      <c r="DM35" s="171"/>
      <c r="DN35" s="171"/>
      <c r="DO35" s="122">
        <f t="shared" si="69"/>
        <v>0</v>
      </c>
      <c r="DP35" s="273"/>
      <c r="DQ35" s="171"/>
      <c r="DR35" s="171"/>
      <c r="DS35" s="171"/>
      <c r="DT35" s="122">
        <f t="shared" si="70"/>
        <v>0</v>
      </c>
      <c r="DU35" s="273"/>
      <c r="DV35" s="171"/>
      <c r="DW35" s="171"/>
      <c r="DX35" s="171"/>
      <c r="DY35" s="122">
        <f t="shared" si="71"/>
        <v>0</v>
      </c>
      <c r="DZ35" s="273"/>
      <c r="EA35" s="171"/>
      <c r="EB35" s="171"/>
      <c r="EC35" s="171"/>
      <c r="ED35" s="122">
        <f t="shared" si="72"/>
        <v>0</v>
      </c>
      <c r="EE35" s="273"/>
      <c r="EF35" s="171"/>
      <c r="EG35" s="171"/>
      <c r="EH35" s="171"/>
      <c r="EI35" s="122">
        <f t="shared" si="73"/>
        <v>0</v>
      </c>
      <c r="EJ35" s="273"/>
      <c r="EK35" s="171"/>
      <c r="EL35" s="171"/>
      <c r="EM35" s="171"/>
      <c r="EN35" s="122">
        <f t="shared" si="74"/>
        <v>0</v>
      </c>
      <c r="EO35" s="273"/>
      <c r="EP35" s="171"/>
      <c r="EQ35" s="171"/>
      <c r="ER35" s="171"/>
      <c r="ES35" s="122">
        <f t="shared" si="75"/>
        <v>0</v>
      </c>
      <c r="ET35" s="273"/>
      <c r="EU35" s="171"/>
      <c r="EV35" s="171"/>
      <c r="EW35" s="171"/>
      <c r="EX35" s="285"/>
      <c r="FB35" s="132"/>
      <c r="FC35" s="242"/>
      <c r="FD35" s="132"/>
      <c r="FE35" s="132"/>
      <c r="FF35" s="132"/>
      <c r="FG35" s="283"/>
      <c r="FH35" s="283"/>
      <c r="FI35" s="284"/>
      <c r="FJ35" s="119"/>
      <c r="FK35" s="135"/>
      <c r="FL35" s="126"/>
      <c r="FM35" s="126"/>
      <c r="FN35" s="126"/>
      <c r="FO35" s="126"/>
      <c r="FP35" s="126"/>
      <c r="FQ35" s="126"/>
      <c r="FR35" s="126"/>
      <c r="FS35" s="126"/>
      <c r="FT35" s="126"/>
      <c r="FU35" s="126"/>
    </row>
    <row r="36" spans="2:177" s="118" customFormat="1" ht="13.5" customHeight="1" x14ac:dyDescent="0.2">
      <c r="B36" s="158" t="s">
        <v>313</v>
      </c>
      <c r="C36" s="159" t="s">
        <v>168</v>
      </c>
      <c r="D36" s="170">
        <f>IF(ISNA(VLOOKUP($B36,Batting!$B$6:$D$57,3,FALSE)),0,(VLOOKUP($B36,Batting!$B$6:$D$57,3,FALSE)))</f>
        <v>2</v>
      </c>
      <c r="E36" s="171">
        <f t="shared" si="38"/>
        <v>1</v>
      </c>
      <c r="F36" s="175">
        <f t="shared" si="39"/>
        <v>3</v>
      </c>
      <c r="G36" s="176">
        <f t="shared" si="40"/>
        <v>0</v>
      </c>
      <c r="H36" s="176">
        <f t="shared" si="41"/>
        <v>20</v>
      </c>
      <c r="I36" s="176">
        <f t="shared" si="42"/>
        <v>2</v>
      </c>
      <c r="J36" s="175">
        <f t="shared" si="43"/>
        <v>1.5</v>
      </c>
      <c r="K36" s="175">
        <f t="shared" si="44"/>
        <v>6.666666666666667</v>
      </c>
      <c r="L36" s="302">
        <f t="shared" si="45"/>
        <v>10</v>
      </c>
      <c r="M36" s="134"/>
      <c r="N36" s="273"/>
      <c r="O36" s="171"/>
      <c r="P36" s="171"/>
      <c r="Q36" s="171"/>
      <c r="R36" s="124"/>
      <c r="S36" s="163">
        <f t="shared" si="46"/>
        <v>36</v>
      </c>
      <c r="T36" s="134"/>
      <c r="U36" s="272">
        <f t="shared" si="47"/>
        <v>6.666666666666667</v>
      </c>
      <c r="V36" s="272">
        <f t="shared" si="48"/>
        <v>10</v>
      </c>
      <c r="W36" s="177">
        <f t="shared" si="49"/>
        <v>0</v>
      </c>
      <c r="X36" s="122">
        <f t="shared" si="50"/>
        <v>0</v>
      </c>
      <c r="Y36" s="273"/>
      <c r="Z36" s="171"/>
      <c r="AA36" s="171"/>
      <c r="AB36" s="171"/>
      <c r="AC36" s="122">
        <f t="shared" si="51"/>
        <v>0</v>
      </c>
      <c r="AD36" s="273"/>
      <c r="AE36" s="171"/>
      <c r="AF36" s="171"/>
      <c r="AG36" s="171"/>
      <c r="AH36" s="122">
        <f t="shared" si="52"/>
        <v>0</v>
      </c>
      <c r="AI36" s="273"/>
      <c r="AJ36" s="171"/>
      <c r="AK36" s="171"/>
      <c r="AL36" s="171"/>
      <c r="AM36" s="122">
        <f t="shared" si="53"/>
        <v>0</v>
      </c>
      <c r="AN36" s="273"/>
      <c r="AO36" s="171"/>
      <c r="AP36" s="171"/>
      <c r="AQ36" s="171"/>
      <c r="AR36" s="122">
        <f t="shared" si="54"/>
        <v>36</v>
      </c>
      <c r="AS36" s="273">
        <v>3</v>
      </c>
      <c r="AT36" s="171">
        <v>0</v>
      </c>
      <c r="AU36" s="171">
        <v>20</v>
      </c>
      <c r="AV36" s="171">
        <v>2</v>
      </c>
      <c r="AW36" s="122">
        <f t="shared" si="55"/>
        <v>0</v>
      </c>
      <c r="AX36" s="273"/>
      <c r="AY36" s="171"/>
      <c r="AZ36" s="171"/>
      <c r="BA36" s="171"/>
      <c r="BB36" s="122">
        <f t="shared" si="56"/>
        <v>0</v>
      </c>
      <c r="BC36" s="273"/>
      <c r="BD36" s="171"/>
      <c r="BE36" s="171"/>
      <c r="BF36" s="171"/>
      <c r="BG36" s="122">
        <f t="shared" si="57"/>
        <v>0</v>
      </c>
      <c r="BH36" s="273"/>
      <c r="BI36" s="171"/>
      <c r="BJ36" s="171"/>
      <c r="BK36" s="171"/>
      <c r="BL36" s="122">
        <f t="shared" si="58"/>
        <v>0</v>
      </c>
      <c r="BM36" s="273"/>
      <c r="BN36" s="171"/>
      <c r="BO36" s="171"/>
      <c r="BP36" s="171"/>
      <c r="BQ36" s="122">
        <f t="shared" si="59"/>
        <v>0</v>
      </c>
      <c r="BR36" s="273"/>
      <c r="BS36" s="171"/>
      <c r="BT36" s="171"/>
      <c r="BU36" s="171"/>
      <c r="BV36" s="122">
        <f t="shared" si="60"/>
        <v>0</v>
      </c>
      <c r="BW36" s="273"/>
      <c r="BX36" s="171"/>
      <c r="BY36" s="171"/>
      <c r="BZ36" s="171"/>
      <c r="CA36" s="122">
        <f t="shared" si="61"/>
        <v>0</v>
      </c>
      <c r="CB36" s="273"/>
      <c r="CC36" s="171"/>
      <c r="CD36" s="171"/>
      <c r="CE36" s="171"/>
      <c r="CF36" s="122">
        <f t="shared" si="62"/>
        <v>0</v>
      </c>
      <c r="CG36" s="273"/>
      <c r="CH36" s="171"/>
      <c r="CI36" s="171"/>
      <c r="CJ36" s="171"/>
      <c r="CK36" s="122">
        <f t="shared" si="63"/>
        <v>0</v>
      </c>
      <c r="CL36" s="273"/>
      <c r="CM36" s="171"/>
      <c r="CN36" s="171"/>
      <c r="CO36" s="171"/>
      <c r="CP36" s="122">
        <f t="shared" si="64"/>
        <v>0</v>
      </c>
      <c r="CQ36" s="273"/>
      <c r="CR36" s="171"/>
      <c r="CS36" s="171"/>
      <c r="CT36" s="171"/>
      <c r="CU36" s="122">
        <f t="shared" si="65"/>
        <v>0</v>
      </c>
      <c r="CV36" s="273"/>
      <c r="CW36" s="171"/>
      <c r="CX36" s="171"/>
      <c r="CY36" s="171"/>
      <c r="CZ36" s="122">
        <f t="shared" si="66"/>
        <v>0</v>
      </c>
      <c r="DA36" s="273"/>
      <c r="DB36" s="171"/>
      <c r="DC36" s="171"/>
      <c r="DD36" s="171"/>
      <c r="DE36" s="122">
        <f t="shared" si="67"/>
        <v>0</v>
      </c>
      <c r="DF36" s="273"/>
      <c r="DG36" s="171"/>
      <c r="DH36" s="171"/>
      <c r="DI36" s="171"/>
      <c r="DJ36" s="122">
        <f t="shared" si="68"/>
        <v>0</v>
      </c>
      <c r="DK36" s="273"/>
      <c r="DL36" s="171"/>
      <c r="DM36" s="171"/>
      <c r="DN36" s="171"/>
      <c r="DO36" s="122">
        <f t="shared" si="69"/>
        <v>0</v>
      </c>
      <c r="DP36" s="273"/>
      <c r="DQ36" s="171"/>
      <c r="DR36" s="171"/>
      <c r="DS36" s="171"/>
      <c r="DT36" s="122">
        <f t="shared" si="70"/>
        <v>0</v>
      </c>
      <c r="DU36" s="273"/>
      <c r="DV36" s="171"/>
      <c r="DW36" s="171"/>
      <c r="DX36" s="171"/>
      <c r="DY36" s="122">
        <f t="shared" si="71"/>
        <v>0</v>
      </c>
      <c r="DZ36" s="273"/>
      <c r="EA36" s="171"/>
      <c r="EB36" s="171"/>
      <c r="EC36" s="171"/>
      <c r="ED36" s="122">
        <f t="shared" si="72"/>
        <v>0</v>
      </c>
      <c r="EE36" s="273"/>
      <c r="EF36" s="171"/>
      <c r="EG36" s="171"/>
      <c r="EH36" s="171"/>
      <c r="EI36" s="122">
        <f t="shared" si="73"/>
        <v>0</v>
      </c>
      <c r="EJ36" s="273"/>
      <c r="EK36" s="171"/>
      <c r="EL36" s="171"/>
      <c r="EM36" s="171"/>
      <c r="EN36" s="122">
        <f t="shared" si="74"/>
        <v>0</v>
      </c>
      <c r="EO36" s="273"/>
      <c r="EP36" s="171"/>
      <c r="EQ36" s="171"/>
      <c r="ER36" s="171"/>
      <c r="ES36" s="122">
        <f t="shared" si="75"/>
        <v>0</v>
      </c>
      <c r="ET36" s="273"/>
      <c r="EU36" s="171"/>
      <c r="EV36" s="171"/>
      <c r="EW36" s="171"/>
      <c r="EX36" s="285"/>
      <c r="FB36" s="132"/>
      <c r="FC36" s="242"/>
      <c r="FD36" s="132"/>
      <c r="FE36" s="132"/>
      <c r="FF36" s="132"/>
      <c r="FG36" s="283"/>
      <c r="FH36" s="283"/>
      <c r="FI36" s="284"/>
      <c r="FJ36" s="119"/>
      <c r="FK36" s="135"/>
      <c r="FL36" s="126"/>
      <c r="FM36" s="126"/>
      <c r="FN36" s="126"/>
      <c r="FO36" s="126"/>
      <c r="FP36" s="126"/>
      <c r="FQ36" s="126"/>
      <c r="FR36" s="126"/>
      <c r="FS36" s="126"/>
      <c r="FT36" s="126"/>
      <c r="FU36" s="126"/>
    </row>
    <row r="37" spans="2:177" s="118" customFormat="1" ht="13.5" customHeight="1" x14ac:dyDescent="0.2">
      <c r="B37" s="158" t="s">
        <v>337</v>
      </c>
      <c r="C37" s="159" t="s">
        <v>170</v>
      </c>
      <c r="D37" s="170">
        <f>IF(ISNA(VLOOKUP($B37,Batting!$B$6:$D$57,3,FALSE)),0,(VLOOKUP($B37,Batting!$B$6:$D$57,3,FALSE)))</f>
        <v>2</v>
      </c>
      <c r="E37" s="171">
        <f t="shared" si="38"/>
        <v>2</v>
      </c>
      <c r="F37" s="175">
        <f t="shared" si="39"/>
        <v>9</v>
      </c>
      <c r="G37" s="176">
        <f t="shared" si="40"/>
        <v>2</v>
      </c>
      <c r="H37" s="176">
        <f t="shared" si="41"/>
        <v>41</v>
      </c>
      <c r="I37" s="176">
        <f t="shared" si="42"/>
        <v>2</v>
      </c>
      <c r="J37" s="175">
        <f t="shared" si="43"/>
        <v>4.5</v>
      </c>
      <c r="K37" s="175">
        <f t="shared" si="44"/>
        <v>4.5555555555555554</v>
      </c>
      <c r="L37" s="302">
        <f t="shared" si="45"/>
        <v>20.5</v>
      </c>
      <c r="M37" s="134"/>
      <c r="N37" s="273"/>
      <c r="O37" s="171"/>
      <c r="P37" s="171"/>
      <c r="Q37" s="171"/>
      <c r="R37" s="124"/>
      <c r="S37" s="163">
        <f t="shared" si="46"/>
        <v>31.8</v>
      </c>
      <c r="T37" s="134"/>
      <c r="U37" s="272">
        <f t="shared" si="47"/>
        <v>4.5555555555555554</v>
      </c>
      <c r="V37" s="272">
        <f t="shared" si="48"/>
        <v>20.5</v>
      </c>
      <c r="W37" s="177">
        <f t="shared" si="49"/>
        <v>0</v>
      </c>
      <c r="X37" s="122">
        <f t="shared" si="50"/>
        <v>0</v>
      </c>
      <c r="Y37" s="273"/>
      <c r="Z37" s="171"/>
      <c r="AA37" s="171"/>
      <c r="AB37" s="171"/>
      <c r="AC37" s="122">
        <f t="shared" si="51"/>
        <v>0</v>
      </c>
      <c r="AD37" s="273"/>
      <c r="AE37" s="171"/>
      <c r="AF37" s="171"/>
      <c r="AG37" s="171"/>
      <c r="AH37" s="122">
        <f t="shared" si="52"/>
        <v>0</v>
      </c>
      <c r="AI37" s="273"/>
      <c r="AJ37" s="171"/>
      <c r="AK37" s="171"/>
      <c r="AL37" s="171"/>
      <c r="AM37" s="122">
        <f t="shared" si="53"/>
        <v>0</v>
      </c>
      <c r="AN37" s="273"/>
      <c r="AO37" s="171"/>
      <c r="AP37" s="171"/>
      <c r="AQ37" s="171"/>
      <c r="AR37" s="122">
        <f t="shared" si="54"/>
        <v>0</v>
      </c>
      <c r="AS37" s="273"/>
      <c r="AT37" s="171"/>
      <c r="AU37" s="171"/>
      <c r="AV37" s="171"/>
      <c r="AW37" s="122">
        <f t="shared" si="55"/>
        <v>0</v>
      </c>
      <c r="AX37" s="273"/>
      <c r="AY37" s="171"/>
      <c r="AZ37" s="171"/>
      <c r="BA37" s="171"/>
      <c r="BB37" s="122">
        <f t="shared" si="56"/>
        <v>0</v>
      </c>
      <c r="BC37" s="273"/>
      <c r="BD37" s="171"/>
      <c r="BE37" s="171"/>
      <c r="BF37" s="171"/>
      <c r="BG37" s="122">
        <f t="shared" si="57"/>
        <v>0</v>
      </c>
      <c r="BH37" s="273"/>
      <c r="BI37" s="171"/>
      <c r="BJ37" s="171"/>
      <c r="BK37" s="171"/>
      <c r="BL37" s="122">
        <f t="shared" si="58"/>
        <v>0</v>
      </c>
      <c r="BM37" s="273"/>
      <c r="BN37" s="171"/>
      <c r="BO37" s="171"/>
      <c r="BP37" s="171"/>
      <c r="BQ37" s="122">
        <f t="shared" si="59"/>
        <v>0</v>
      </c>
      <c r="BR37" s="273"/>
      <c r="BS37" s="171"/>
      <c r="BT37" s="171"/>
      <c r="BU37" s="171"/>
      <c r="BV37" s="122">
        <f t="shared" si="60"/>
        <v>0</v>
      </c>
      <c r="BW37" s="273"/>
      <c r="BX37" s="171"/>
      <c r="BY37" s="171"/>
      <c r="BZ37" s="171"/>
      <c r="CA37" s="122">
        <f t="shared" si="61"/>
        <v>0</v>
      </c>
      <c r="CB37" s="273"/>
      <c r="CC37" s="171"/>
      <c r="CD37" s="171"/>
      <c r="CE37" s="171"/>
      <c r="CF37" s="122">
        <f t="shared" si="62"/>
        <v>0</v>
      </c>
      <c r="CG37" s="273"/>
      <c r="CH37" s="171"/>
      <c r="CI37" s="171"/>
      <c r="CJ37" s="171"/>
      <c r="CK37" s="122">
        <f t="shared" si="63"/>
        <v>0</v>
      </c>
      <c r="CL37" s="273"/>
      <c r="CM37" s="171"/>
      <c r="CN37" s="171"/>
      <c r="CO37" s="171"/>
      <c r="CP37" s="122">
        <f t="shared" si="64"/>
        <v>0</v>
      </c>
      <c r="CQ37" s="273"/>
      <c r="CR37" s="171"/>
      <c r="CS37" s="171"/>
      <c r="CT37" s="171"/>
      <c r="CU37" s="122">
        <f t="shared" si="65"/>
        <v>0</v>
      </c>
      <c r="CV37" s="273"/>
      <c r="CW37" s="171"/>
      <c r="CX37" s="171"/>
      <c r="CY37" s="171"/>
      <c r="CZ37" s="122">
        <f t="shared" si="66"/>
        <v>0</v>
      </c>
      <c r="DA37" s="273"/>
      <c r="DB37" s="171"/>
      <c r="DC37" s="171"/>
      <c r="DD37" s="171"/>
      <c r="DE37" s="122">
        <f t="shared" si="67"/>
        <v>0</v>
      </c>
      <c r="DF37" s="273"/>
      <c r="DG37" s="171"/>
      <c r="DH37" s="171"/>
      <c r="DI37" s="171"/>
      <c r="DJ37" s="122">
        <f t="shared" si="68"/>
        <v>0</v>
      </c>
      <c r="DK37" s="273"/>
      <c r="DL37" s="171"/>
      <c r="DM37" s="171"/>
      <c r="DN37" s="171"/>
      <c r="DO37" s="122">
        <f t="shared" si="69"/>
        <v>0</v>
      </c>
      <c r="DP37" s="273"/>
      <c r="DQ37" s="171"/>
      <c r="DR37" s="171"/>
      <c r="DS37" s="171"/>
      <c r="DT37" s="122">
        <f t="shared" si="70"/>
        <v>0</v>
      </c>
      <c r="DU37" s="273"/>
      <c r="DV37" s="171"/>
      <c r="DW37" s="171"/>
      <c r="DX37" s="171"/>
      <c r="DY37" s="122">
        <f t="shared" si="71"/>
        <v>0</v>
      </c>
      <c r="DZ37" s="273"/>
      <c r="EA37" s="171"/>
      <c r="EB37" s="171"/>
      <c r="EC37" s="171"/>
      <c r="ED37" s="122">
        <f t="shared" si="72"/>
        <v>0</v>
      </c>
      <c r="EE37" s="273"/>
      <c r="EF37" s="171"/>
      <c r="EG37" s="171"/>
      <c r="EH37" s="171"/>
      <c r="EI37" s="122">
        <f t="shared" si="73"/>
        <v>12.8</v>
      </c>
      <c r="EJ37" s="273">
        <v>5</v>
      </c>
      <c r="EK37" s="171">
        <v>0</v>
      </c>
      <c r="EL37" s="171">
        <v>36</v>
      </c>
      <c r="EM37" s="171">
        <v>1</v>
      </c>
      <c r="EN37" s="122">
        <f t="shared" si="74"/>
        <v>19</v>
      </c>
      <c r="EO37" s="273">
        <v>4</v>
      </c>
      <c r="EP37" s="171">
        <v>2</v>
      </c>
      <c r="EQ37" s="171">
        <v>5</v>
      </c>
      <c r="ER37" s="171">
        <v>1</v>
      </c>
      <c r="ES37" s="122">
        <f t="shared" si="75"/>
        <v>0</v>
      </c>
      <c r="ET37" s="273"/>
      <c r="EU37" s="171"/>
      <c r="EV37" s="171"/>
      <c r="EW37" s="171"/>
      <c r="EX37" s="285"/>
      <c r="FB37" s="132"/>
      <c r="FC37" s="242"/>
      <c r="FD37" s="132"/>
      <c r="FE37" s="132"/>
      <c r="FF37" s="132"/>
      <c r="FG37" s="283"/>
      <c r="FH37" s="283"/>
      <c r="FI37" s="284"/>
      <c r="FJ37" s="119"/>
      <c r="FK37" s="135"/>
      <c r="FL37" s="126"/>
      <c r="FM37" s="126"/>
      <c r="FN37" s="126"/>
      <c r="FO37" s="126"/>
      <c r="FP37" s="126"/>
      <c r="FQ37" s="126"/>
      <c r="FR37" s="126"/>
      <c r="FS37" s="126"/>
      <c r="FT37" s="126"/>
      <c r="FU37" s="126"/>
    </row>
    <row r="38" spans="2:177" s="118" customFormat="1" ht="13.5" customHeight="1" x14ac:dyDescent="0.2">
      <c r="B38" s="158" t="s">
        <v>80</v>
      </c>
      <c r="C38" s="159" t="s">
        <v>171</v>
      </c>
      <c r="D38" s="170">
        <f>IF(ISNA(VLOOKUP($B38,Batting!$B$6:$D$57,3,FALSE)),0,(VLOOKUP($B38,Batting!$B$6:$D$57,3,FALSE)))</f>
        <v>1</v>
      </c>
      <c r="E38" s="171">
        <f t="shared" si="38"/>
        <v>1</v>
      </c>
      <c r="F38" s="175">
        <f t="shared" si="39"/>
        <v>4</v>
      </c>
      <c r="G38" s="176">
        <f t="shared" si="40"/>
        <v>0</v>
      </c>
      <c r="H38" s="176">
        <f t="shared" si="41"/>
        <v>48</v>
      </c>
      <c r="I38" s="176">
        <f t="shared" si="42"/>
        <v>2</v>
      </c>
      <c r="J38" s="175">
        <f t="shared" si="43"/>
        <v>2</v>
      </c>
      <c r="K38" s="175">
        <f t="shared" si="44"/>
        <v>12</v>
      </c>
      <c r="L38" s="302">
        <f t="shared" si="45"/>
        <v>24</v>
      </c>
      <c r="M38" s="134"/>
      <c r="N38" s="273"/>
      <c r="O38" s="171"/>
      <c r="P38" s="171"/>
      <c r="Q38" s="171"/>
      <c r="R38" s="124"/>
      <c r="S38" s="163">
        <f t="shared" si="46"/>
        <v>30.4</v>
      </c>
      <c r="T38" s="134"/>
      <c r="U38" s="272">
        <f t="shared" si="47"/>
        <v>12</v>
      </c>
      <c r="V38" s="272">
        <f t="shared" si="48"/>
        <v>24</v>
      </c>
      <c r="W38" s="177">
        <f t="shared" si="49"/>
        <v>0</v>
      </c>
      <c r="X38" s="122">
        <f t="shared" si="50"/>
        <v>0</v>
      </c>
      <c r="Y38" s="273"/>
      <c r="Z38" s="171"/>
      <c r="AA38" s="171"/>
      <c r="AB38" s="171"/>
      <c r="AC38" s="122">
        <f t="shared" si="51"/>
        <v>0</v>
      </c>
      <c r="AD38" s="273"/>
      <c r="AE38" s="171"/>
      <c r="AF38" s="171"/>
      <c r="AG38" s="171"/>
      <c r="AH38" s="122">
        <f t="shared" si="52"/>
        <v>0</v>
      </c>
      <c r="AI38" s="273"/>
      <c r="AJ38" s="171"/>
      <c r="AK38" s="171"/>
      <c r="AL38" s="171"/>
      <c r="AM38" s="122">
        <f t="shared" si="53"/>
        <v>0</v>
      </c>
      <c r="AN38" s="273"/>
      <c r="AO38" s="171"/>
      <c r="AP38" s="171"/>
      <c r="AQ38" s="171"/>
      <c r="AR38" s="122">
        <f t="shared" si="54"/>
        <v>0</v>
      </c>
      <c r="AS38" s="273"/>
      <c r="AT38" s="171"/>
      <c r="AU38" s="171"/>
      <c r="AV38" s="171"/>
      <c r="AW38" s="122">
        <f t="shared" si="55"/>
        <v>0</v>
      </c>
      <c r="AX38" s="273"/>
      <c r="AY38" s="171"/>
      <c r="AZ38" s="171"/>
      <c r="BA38" s="171"/>
      <c r="BB38" s="122">
        <f t="shared" si="56"/>
        <v>30.4</v>
      </c>
      <c r="BC38" s="273">
        <v>4</v>
      </c>
      <c r="BD38" s="171">
        <v>0</v>
      </c>
      <c r="BE38" s="171">
        <v>48</v>
      </c>
      <c r="BF38" s="171">
        <v>2</v>
      </c>
      <c r="BG38" s="122">
        <f t="shared" si="57"/>
        <v>0</v>
      </c>
      <c r="BH38" s="273"/>
      <c r="BI38" s="171"/>
      <c r="BJ38" s="171"/>
      <c r="BK38" s="171"/>
      <c r="BL38" s="122">
        <f t="shared" si="58"/>
        <v>0</v>
      </c>
      <c r="BM38" s="273"/>
      <c r="BN38" s="171"/>
      <c r="BO38" s="171"/>
      <c r="BP38" s="171"/>
      <c r="BQ38" s="122">
        <f t="shared" si="59"/>
        <v>0</v>
      </c>
      <c r="BR38" s="273"/>
      <c r="BS38" s="171"/>
      <c r="BT38" s="171"/>
      <c r="BU38" s="171"/>
      <c r="BV38" s="122">
        <f t="shared" si="60"/>
        <v>0</v>
      </c>
      <c r="BW38" s="273"/>
      <c r="BX38" s="171"/>
      <c r="BY38" s="171"/>
      <c r="BZ38" s="171"/>
      <c r="CA38" s="122">
        <f t="shared" si="61"/>
        <v>0</v>
      </c>
      <c r="CB38" s="273"/>
      <c r="CC38" s="171"/>
      <c r="CD38" s="171"/>
      <c r="CE38" s="171"/>
      <c r="CF38" s="122">
        <f t="shared" si="62"/>
        <v>0</v>
      </c>
      <c r="CG38" s="273"/>
      <c r="CH38" s="171"/>
      <c r="CI38" s="171"/>
      <c r="CJ38" s="171"/>
      <c r="CK38" s="122">
        <f t="shared" si="63"/>
        <v>0</v>
      </c>
      <c r="CL38" s="273"/>
      <c r="CM38" s="171"/>
      <c r="CN38" s="171"/>
      <c r="CO38" s="171"/>
      <c r="CP38" s="122">
        <f t="shared" si="64"/>
        <v>0</v>
      </c>
      <c r="CQ38" s="273"/>
      <c r="CR38" s="171"/>
      <c r="CS38" s="171"/>
      <c r="CT38" s="171"/>
      <c r="CU38" s="122">
        <f t="shared" si="65"/>
        <v>0</v>
      </c>
      <c r="CV38" s="273"/>
      <c r="CW38" s="171"/>
      <c r="CX38" s="171"/>
      <c r="CY38" s="171"/>
      <c r="CZ38" s="122">
        <f t="shared" si="66"/>
        <v>0</v>
      </c>
      <c r="DA38" s="273"/>
      <c r="DB38" s="171"/>
      <c r="DC38" s="171"/>
      <c r="DD38" s="171"/>
      <c r="DE38" s="122">
        <f t="shared" si="67"/>
        <v>0</v>
      </c>
      <c r="DF38" s="273"/>
      <c r="DG38" s="171"/>
      <c r="DH38" s="171"/>
      <c r="DI38" s="171"/>
      <c r="DJ38" s="122">
        <f t="shared" si="68"/>
        <v>0</v>
      </c>
      <c r="DK38" s="273"/>
      <c r="DL38" s="171"/>
      <c r="DM38" s="171"/>
      <c r="DN38" s="171"/>
      <c r="DO38" s="122">
        <f t="shared" si="69"/>
        <v>0</v>
      </c>
      <c r="DP38" s="273"/>
      <c r="DQ38" s="171"/>
      <c r="DR38" s="171"/>
      <c r="DS38" s="171"/>
      <c r="DT38" s="122">
        <f t="shared" si="70"/>
        <v>0</v>
      </c>
      <c r="DU38" s="273"/>
      <c r="DV38" s="171"/>
      <c r="DW38" s="171"/>
      <c r="DX38" s="171"/>
      <c r="DY38" s="122">
        <f t="shared" si="71"/>
        <v>0</v>
      </c>
      <c r="DZ38" s="273"/>
      <c r="EA38" s="171"/>
      <c r="EB38" s="171"/>
      <c r="EC38" s="171"/>
      <c r="ED38" s="122">
        <f t="shared" si="72"/>
        <v>0</v>
      </c>
      <c r="EE38" s="273"/>
      <c r="EF38" s="171"/>
      <c r="EG38" s="171"/>
      <c r="EH38" s="171"/>
      <c r="EI38" s="122">
        <f t="shared" si="73"/>
        <v>0</v>
      </c>
      <c r="EJ38" s="273"/>
      <c r="EK38" s="171"/>
      <c r="EL38" s="171"/>
      <c r="EM38" s="171"/>
      <c r="EN38" s="122">
        <f t="shared" si="74"/>
        <v>0</v>
      </c>
      <c r="EO38" s="273"/>
      <c r="EP38" s="171"/>
      <c r="EQ38" s="171"/>
      <c r="ER38" s="171"/>
      <c r="ES38" s="122">
        <f t="shared" si="75"/>
        <v>0</v>
      </c>
      <c r="ET38" s="273"/>
      <c r="EU38" s="171"/>
      <c r="EV38" s="171"/>
      <c r="EW38" s="171"/>
      <c r="EX38" s="285"/>
      <c r="FB38" s="132"/>
      <c r="FC38" s="242"/>
      <c r="FD38" s="132"/>
      <c r="FE38" s="132"/>
      <c r="FF38" s="132"/>
      <c r="FG38" s="283"/>
      <c r="FH38" s="283"/>
      <c r="FI38" s="284"/>
      <c r="FJ38" s="119"/>
      <c r="FK38" s="135"/>
      <c r="FL38" s="126"/>
      <c r="FM38" s="126"/>
      <c r="FN38" s="126"/>
      <c r="FO38" s="126"/>
      <c r="FP38" s="126"/>
      <c r="FQ38" s="126"/>
      <c r="FR38" s="126"/>
      <c r="FS38" s="126"/>
      <c r="FT38" s="126"/>
      <c r="FU38" s="126"/>
    </row>
    <row r="39" spans="2:177" s="118" customFormat="1" ht="13.5" customHeight="1" x14ac:dyDescent="0.2">
      <c r="B39" s="158" t="s">
        <v>328</v>
      </c>
      <c r="C39" s="159" t="s">
        <v>170</v>
      </c>
      <c r="D39" s="170">
        <f>IF(ISNA(VLOOKUP($B39,Batting!$B$6:$D$57,3,FALSE)),0,(VLOOKUP($B39,Batting!$B$6:$D$57,3,FALSE)))</f>
        <v>3</v>
      </c>
      <c r="E39" s="171">
        <f t="shared" si="38"/>
        <v>3</v>
      </c>
      <c r="F39" s="175">
        <f t="shared" si="39"/>
        <v>23</v>
      </c>
      <c r="G39" s="176">
        <f t="shared" si="40"/>
        <v>4</v>
      </c>
      <c r="H39" s="176">
        <f t="shared" si="41"/>
        <v>97</v>
      </c>
      <c r="I39" s="176">
        <f t="shared" si="42"/>
        <v>2</v>
      </c>
      <c r="J39" s="175">
        <f t="shared" si="43"/>
        <v>11.5</v>
      </c>
      <c r="K39" s="175">
        <f t="shared" si="44"/>
        <v>4.2173913043478262</v>
      </c>
      <c r="L39" s="302">
        <f t="shared" si="45"/>
        <v>48.5</v>
      </c>
      <c r="M39" s="134"/>
      <c r="N39" s="273"/>
      <c r="O39" s="171"/>
      <c r="P39" s="171"/>
      <c r="Q39" s="171"/>
      <c r="R39" s="124"/>
      <c r="S39" s="163">
        <f t="shared" si="46"/>
        <v>20.6</v>
      </c>
      <c r="T39" s="134"/>
      <c r="U39" s="272">
        <f t="shared" si="47"/>
        <v>4.2173913043478262</v>
      </c>
      <c r="V39" s="272">
        <f t="shared" si="48"/>
        <v>48.5</v>
      </c>
      <c r="W39" s="177">
        <f t="shared" si="49"/>
        <v>0</v>
      </c>
      <c r="X39" s="122">
        <f t="shared" si="50"/>
        <v>0</v>
      </c>
      <c r="Y39" s="273"/>
      <c r="Z39" s="171"/>
      <c r="AA39" s="171"/>
      <c r="AB39" s="171"/>
      <c r="AC39" s="122">
        <f t="shared" si="51"/>
        <v>0</v>
      </c>
      <c r="AD39" s="273"/>
      <c r="AE39" s="171"/>
      <c r="AF39" s="171"/>
      <c r="AG39" s="171"/>
      <c r="AH39" s="122">
        <f t="shared" si="52"/>
        <v>0</v>
      </c>
      <c r="AI39" s="273"/>
      <c r="AJ39" s="171"/>
      <c r="AK39" s="171"/>
      <c r="AL39" s="171"/>
      <c r="AM39" s="122">
        <f t="shared" si="53"/>
        <v>0</v>
      </c>
      <c r="AN39" s="273"/>
      <c r="AO39" s="171"/>
      <c r="AP39" s="171"/>
      <c r="AQ39" s="171"/>
      <c r="AR39" s="122">
        <f t="shared" si="54"/>
        <v>0</v>
      </c>
      <c r="AS39" s="273"/>
      <c r="AT39" s="171"/>
      <c r="AU39" s="171"/>
      <c r="AV39" s="171"/>
      <c r="AW39" s="122">
        <f t="shared" si="55"/>
        <v>0</v>
      </c>
      <c r="AX39" s="273"/>
      <c r="AY39" s="171"/>
      <c r="AZ39" s="171"/>
      <c r="BA39" s="171"/>
      <c r="BB39" s="122">
        <f t="shared" si="56"/>
        <v>0</v>
      </c>
      <c r="BC39" s="273"/>
      <c r="BD39" s="171"/>
      <c r="BE39" s="171"/>
      <c r="BF39" s="171"/>
      <c r="BG39" s="122">
        <f t="shared" si="57"/>
        <v>0</v>
      </c>
      <c r="BH39" s="273"/>
      <c r="BI39" s="171"/>
      <c r="BJ39" s="171"/>
      <c r="BK39" s="171"/>
      <c r="BL39" s="122">
        <f t="shared" si="58"/>
        <v>0</v>
      </c>
      <c r="BM39" s="273"/>
      <c r="BN39" s="171"/>
      <c r="BO39" s="171"/>
      <c r="BP39" s="171"/>
      <c r="BQ39" s="122">
        <f t="shared" si="59"/>
        <v>0</v>
      </c>
      <c r="BR39" s="273"/>
      <c r="BS39" s="171"/>
      <c r="BT39" s="171"/>
      <c r="BU39" s="171"/>
      <c r="BV39" s="122">
        <f t="shared" si="60"/>
        <v>0</v>
      </c>
      <c r="BW39" s="273"/>
      <c r="BX39" s="171"/>
      <c r="BY39" s="171"/>
      <c r="BZ39" s="171"/>
      <c r="CA39" s="122">
        <f t="shared" si="61"/>
        <v>0</v>
      </c>
      <c r="CB39" s="273"/>
      <c r="CC39" s="171"/>
      <c r="CD39" s="171"/>
      <c r="CE39" s="171"/>
      <c r="CF39" s="122">
        <f t="shared" si="62"/>
        <v>0</v>
      </c>
      <c r="CG39" s="273"/>
      <c r="CH39" s="171"/>
      <c r="CI39" s="171"/>
      <c r="CJ39" s="171"/>
      <c r="CK39" s="122">
        <f t="shared" si="63"/>
        <v>0</v>
      </c>
      <c r="CL39" s="273"/>
      <c r="CM39" s="171"/>
      <c r="CN39" s="171"/>
      <c r="CO39" s="171"/>
      <c r="CP39" s="122">
        <f t="shared" si="64"/>
        <v>0</v>
      </c>
      <c r="CQ39" s="273"/>
      <c r="CR39" s="171"/>
      <c r="CS39" s="171"/>
      <c r="CT39" s="171"/>
      <c r="CU39" s="122">
        <f t="shared" si="65"/>
        <v>0</v>
      </c>
      <c r="CV39" s="273"/>
      <c r="CW39" s="171"/>
      <c r="CX39" s="171"/>
      <c r="CY39" s="171"/>
      <c r="CZ39" s="122">
        <f t="shared" si="66"/>
        <v>0</v>
      </c>
      <c r="DA39" s="273"/>
      <c r="DB39" s="171"/>
      <c r="DC39" s="171"/>
      <c r="DD39" s="171"/>
      <c r="DE39" s="122">
        <f t="shared" si="67"/>
        <v>16.8</v>
      </c>
      <c r="DF39" s="273">
        <v>8</v>
      </c>
      <c r="DG39" s="171">
        <v>2</v>
      </c>
      <c r="DH39" s="171">
        <v>16</v>
      </c>
      <c r="DI39" s="171">
        <v>1</v>
      </c>
      <c r="DJ39" s="122">
        <f t="shared" si="68"/>
        <v>0</v>
      </c>
      <c r="DK39" s="273"/>
      <c r="DL39" s="171"/>
      <c r="DM39" s="171"/>
      <c r="DN39" s="171"/>
      <c r="DO39" s="122">
        <f t="shared" si="69"/>
        <v>0</v>
      </c>
      <c r="DP39" s="273"/>
      <c r="DQ39" s="171"/>
      <c r="DR39" s="171"/>
      <c r="DS39" s="171"/>
      <c r="DT39" s="122">
        <f t="shared" si="70"/>
        <v>0</v>
      </c>
      <c r="DU39" s="273"/>
      <c r="DV39" s="171"/>
      <c r="DW39" s="171"/>
      <c r="DX39" s="171"/>
      <c r="DY39" s="122">
        <f t="shared" si="71"/>
        <v>-8.1999999999999993</v>
      </c>
      <c r="DZ39" s="273">
        <v>8</v>
      </c>
      <c r="EA39" s="171">
        <v>1</v>
      </c>
      <c r="EB39" s="171">
        <v>41</v>
      </c>
      <c r="EC39" s="171">
        <v>0</v>
      </c>
      <c r="ED39" s="122">
        <f t="shared" si="72"/>
        <v>12</v>
      </c>
      <c r="EE39" s="273">
        <v>7</v>
      </c>
      <c r="EF39" s="171">
        <v>1</v>
      </c>
      <c r="EG39" s="171">
        <v>40</v>
      </c>
      <c r="EH39" s="171">
        <v>1</v>
      </c>
      <c r="EI39" s="122">
        <f t="shared" si="73"/>
        <v>0</v>
      </c>
      <c r="EJ39" s="273"/>
      <c r="EK39" s="171"/>
      <c r="EL39" s="171"/>
      <c r="EM39" s="171"/>
      <c r="EN39" s="122">
        <f t="shared" si="74"/>
        <v>0</v>
      </c>
      <c r="EO39" s="273"/>
      <c r="EP39" s="171"/>
      <c r="EQ39" s="171"/>
      <c r="ER39" s="171"/>
      <c r="ES39" s="122">
        <f t="shared" si="75"/>
        <v>0</v>
      </c>
      <c r="ET39" s="273"/>
      <c r="EU39" s="171"/>
      <c r="EV39" s="171"/>
      <c r="EW39" s="171"/>
      <c r="EX39" s="285"/>
      <c r="FB39" s="132"/>
      <c r="FC39" s="242"/>
      <c r="FD39" s="132"/>
      <c r="FE39" s="132"/>
      <c r="FF39" s="132"/>
      <c r="FG39" s="283"/>
      <c r="FH39" s="283"/>
      <c r="FI39" s="284"/>
      <c r="FJ39" s="119"/>
      <c r="FK39" s="135"/>
      <c r="FL39" s="126"/>
      <c r="FM39" s="126"/>
      <c r="FN39" s="126"/>
      <c r="FO39" s="126"/>
      <c r="FP39" s="126"/>
      <c r="FQ39" s="126"/>
      <c r="FR39" s="126"/>
      <c r="FS39" s="126"/>
      <c r="FT39" s="126"/>
      <c r="FU39" s="126"/>
    </row>
    <row r="40" spans="2:177" s="118" customFormat="1" ht="13.5" customHeight="1" x14ac:dyDescent="0.2">
      <c r="B40" s="158" t="s">
        <v>327</v>
      </c>
      <c r="C40" s="159" t="s">
        <v>193</v>
      </c>
      <c r="D40" s="170">
        <f>IF(ISNA(VLOOKUP($B40,Batting!$B$6:$D$57,3,FALSE)),0,(VLOOKUP($B40,Batting!$B$6:$D$57,3,FALSE)))</f>
        <v>1</v>
      </c>
      <c r="E40" s="171">
        <f t="shared" si="38"/>
        <v>1</v>
      </c>
      <c r="F40" s="175">
        <f t="shared" si="39"/>
        <v>3</v>
      </c>
      <c r="G40" s="176">
        <f t="shared" si="40"/>
        <v>2</v>
      </c>
      <c r="H40" s="176">
        <f t="shared" si="41"/>
        <v>2</v>
      </c>
      <c r="I40" s="176">
        <f t="shared" si="42"/>
        <v>1</v>
      </c>
      <c r="J40" s="175">
        <f t="shared" si="43"/>
        <v>3</v>
      </c>
      <c r="K40" s="175">
        <f t="shared" si="44"/>
        <v>0.66666666666666663</v>
      </c>
      <c r="L40" s="302">
        <f t="shared" si="45"/>
        <v>2</v>
      </c>
      <c r="M40" s="134"/>
      <c r="N40" s="273"/>
      <c r="O40" s="171"/>
      <c r="P40" s="171"/>
      <c r="Q40" s="171"/>
      <c r="R40" s="124"/>
      <c r="S40" s="163">
        <f t="shared" si="46"/>
        <v>19.600000000000001</v>
      </c>
      <c r="T40" s="134"/>
      <c r="U40" s="272">
        <f t="shared" si="47"/>
        <v>0.66666666666666663</v>
      </c>
      <c r="V40" s="272">
        <f t="shared" si="48"/>
        <v>2</v>
      </c>
      <c r="W40" s="177">
        <f t="shared" si="49"/>
        <v>0</v>
      </c>
      <c r="X40" s="122">
        <f t="shared" si="50"/>
        <v>0</v>
      </c>
      <c r="Y40" s="273"/>
      <c r="Z40" s="171"/>
      <c r="AA40" s="171"/>
      <c r="AB40" s="171"/>
      <c r="AC40" s="122">
        <f t="shared" si="51"/>
        <v>0</v>
      </c>
      <c r="AD40" s="273"/>
      <c r="AE40" s="171"/>
      <c r="AF40" s="171"/>
      <c r="AG40" s="171"/>
      <c r="AH40" s="122">
        <f t="shared" si="52"/>
        <v>0</v>
      </c>
      <c r="AI40" s="273"/>
      <c r="AJ40" s="171"/>
      <c r="AK40" s="171"/>
      <c r="AL40" s="171"/>
      <c r="AM40" s="122">
        <f t="shared" si="53"/>
        <v>0</v>
      </c>
      <c r="AN40" s="273"/>
      <c r="AO40" s="171"/>
      <c r="AP40" s="171"/>
      <c r="AQ40" s="171"/>
      <c r="AR40" s="122">
        <f t="shared" si="54"/>
        <v>0</v>
      </c>
      <c r="AS40" s="273"/>
      <c r="AT40" s="171"/>
      <c r="AU40" s="171"/>
      <c r="AV40" s="171"/>
      <c r="AW40" s="122">
        <f t="shared" si="55"/>
        <v>0</v>
      </c>
      <c r="AX40" s="273"/>
      <c r="AY40" s="171"/>
      <c r="AZ40" s="171"/>
      <c r="BA40" s="171"/>
      <c r="BB40" s="122">
        <f t="shared" si="56"/>
        <v>0</v>
      </c>
      <c r="BC40" s="273"/>
      <c r="BD40" s="171"/>
      <c r="BE40" s="171"/>
      <c r="BF40" s="171"/>
      <c r="BG40" s="122">
        <f t="shared" si="57"/>
        <v>0</v>
      </c>
      <c r="BH40" s="273"/>
      <c r="BI40" s="171"/>
      <c r="BJ40" s="171"/>
      <c r="BK40" s="171"/>
      <c r="BL40" s="122">
        <f t="shared" si="58"/>
        <v>0</v>
      </c>
      <c r="BM40" s="273"/>
      <c r="BN40" s="171"/>
      <c r="BO40" s="171"/>
      <c r="BP40" s="171"/>
      <c r="BQ40" s="122">
        <f t="shared" si="59"/>
        <v>0</v>
      </c>
      <c r="BR40" s="273"/>
      <c r="BS40" s="171"/>
      <c r="BT40" s="171"/>
      <c r="BU40" s="171"/>
      <c r="BV40" s="122">
        <f t="shared" si="60"/>
        <v>0</v>
      </c>
      <c r="BW40" s="273"/>
      <c r="BX40" s="171"/>
      <c r="BY40" s="171"/>
      <c r="BZ40" s="171"/>
      <c r="CA40" s="122">
        <f t="shared" si="61"/>
        <v>0</v>
      </c>
      <c r="CB40" s="273"/>
      <c r="CC40" s="171"/>
      <c r="CD40" s="171"/>
      <c r="CE40" s="171"/>
      <c r="CF40" s="122">
        <f t="shared" si="62"/>
        <v>0</v>
      </c>
      <c r="CG40" s="273"/>
      <c r="CH40" s="171"/>
      <c r="CI40" s="171"/>
      <c r="CJ40" s="171"/>
      <c r="CK40" s="122">
        <f t="shared" si="63"/>
        <v>0</v>
      </c>
      <c r="CL40" s="273"/>
      <c r="CM40" s="171"/>
      <c r="CN40" s="171"/>
      <c r="CO40" s="171"/>
      <c r="CP40" s="122">
        <f t="shared" si="64"/>
        <v>0</v>
      </c>
      <c r="CQ40" s="273"/>
      <c r="CR40" s="171"/>
      <c r="CS40" s="171"/>
      <c r="CT40" s="171"/>
      <c r="CU40" s="122">
        <f t="shared" si="65"/>
        <v>0</v>
      </c>
      <c r="CV40" s="273"/>
      <c r="CW40" s="171"/>
      <c r="CX40" s="171"/>
      <c r="CY40" s="171"/>
      <c r="CZ40" s="122">
        <f t="shared" si="66"/>
        <v>0</v>
      </c>
      <c r="DA40" s="273"/>
      <c r="DB40" s="171"/>
      <c r="DC40" s="171"/>
      <c r="DD40" s="171"/>
      <c r="DE40" s="122">
        <f t="shared" si="67"/>
        <v>19.600000000000001</v>
      </c>
      <c r="DF40" s="273">
        <v>3</v>
      </c>
      <c r="DG40" s="171">
        <v>2</v>
      </c>
      <c r="DH40" s="171">
        <v>2</v>
      </c>
      <c r="DI40" s="171">
        <v>1</v>
      </c>
      <c r="DJ40" s="122">
        <f t="shared" si="68"/>
        <v>0</v>
      </c>
      <c r="DK40" s="273"/>
      <c r="DL40" s="171"/>
      <c r="DM40" s="171"/>
      <c r="DN40" s="171"/>
      <c r="DO40" s="122">
        <f t="shared" si="69"/>
        <v>0</v>
      </c>
      <c r="DP40" s="273"/>
      <c r="DQ40" s="171"/>
      <c r="DR40" s="171"/>
      <c r="DS40" s="171"/>
      <c r="DT40" s="122">
        <f t="shared" si="70"/>
        <v>0</v>
      </c>
      <c r="DU40" s="273"/>
      <c r="DV40" s="171"/>
      <c r="DW40" s="171"/>
      <c r="DX40" s="171"/>
      <c r="DY40" s="122">
        <f t="shared" si="71"/>
        <v>0</v>
      </c>
      <c r="DZ40" s="273"/>
      <c r="EA40" s="171"/>
      <c r="EB40" s="171"/>
      <c r="EC40" s="171"/>
      <c r="ED40" s="122">
        <f t="shared" si="72"/>
        <v>0</v>
      </c>
      <c r="EE40" s="273"/>
      <c r="EF40" s="171"/>
      <c r="EG40" s="171"/>
      <c r="EH40" s="171"/>
      <c r="EI40" s="122">
        <f t="shared" si="73"/>
        <v>0</v>
      </c>
      <c r="EJ40" s="273"/>
      <c r="EK40" s="171"/>
      <c r="EL40" s="171"/>
      <c r="EM40" s="171"/>
      <c r="EN40" s="122">
        <f t="shared" si="74"/>
        <v>0</v>
      </c>
      <c r="EO40" s="273"/>
      <c r="EP40" s="171"/>
      <c r="EQ40" s="171"/>
      <c r="ER40" s="171"/>
      <c r="ES40" s="122">
        <f t="shared" si="75"/>
        <v>0</v>
      </c>
      <c r="ET40" s="273"/>
      <c r="EU40" s="171"/>
      <c r="EV40" s="171"/>
      <c r="EW40" s="171"/>
      <c r="EX40" s="285"/>
      <c r="FB40" s="132"/>
      <c r="FC40" s="242"/>
      <c r="FD40" s="132"/>
      <c r="FE40" s="132"/>
      <c r="FF40" s="132"/>
      <c r="FG40" s="283"/>
      <c r="FH40" s="283"/>
      <c r="FI40" s="284"/>
      <c r="FJ40" s="119"/>
      <c r="FK40" s="135"/>
      <c r="FL40" s="126"/>
      <c r="FM40" s="126"/>
      <c r="FN40" s="126"/>
      <c r="FO40" s="126"/>
      <c r="FP40" s="126"/>
      <c r="FQ40" s="126"/>
      <c r="FR40" s="126"/>
      <c r="FS40" s="126"/>
      <c r="FT40" s="126"/>
      <c r="FU40" s="126"/>
    </row>
    <row r="41" spans="2:177" s="118" customFormat="1" ht="13.5" customHeight="1" x14ac:dyDescent="0.2">
      <c r="B41" s="158" t="s">
        <v>303</v>
      </c>
      <c r="C41" s="159" t="s">
        <v>169</v>
      </c>
      <c r="D41" s="170">
        <f>IF(ISNA(VLOOKUP($B41,Batting!$B$6:$D$57,3,FALSE)),0,(VLOOKUP($B41,Batting!$B$6:$D$57,3,FALSE)))</f>
        <v>9</v>
      </c>
      <c r="E41" s="171">
        <f t="shared" si="38"/>
        <v>1</v>
      </c>
      <c r="F41" s="175">
        <f t="shared" si="39"/>
        <v>3</v>
      </c>
      <c r="G41" s="176">
        <f t="shared" si="40"/>
        <v>0</v>
      </c>
      <c r="H41" s="176">
        <f t="shared" si="41"/>
        <v>18</v>
      </c>
      <c r="I41" s="176">
        <f t="shared" si="42"/>
        <v>1</v>
      </c>
      <c r="J41" s="175">
        <f t="shared" si="43"/>
        <v>3</v>
      </c>
      <c r="K41" s="175">
        <f t="shared" si="44"/>
        <v>6</v>
      </c>
      <c r="L41" s="302">
        <f t="shared" si="45"/>
        <v>18</v>
      </c>
      <c r="M41" s="134"/>
      <c r="N41" s="273"/>
      <c r="O41" s="171"/>
      <c r="P41" s="171"/>
      <c r="Q41" s="171"/>
      <c r="R41" s="124"/>
      <c r="S41" s="163">
        <f t="shared" si="46"/>
        <v>16.399999999999999</v>
      </c>
      <c r="T41" s="134"/>
      <c r="U41" s="272">
        <f t="shared" si="47"/>
        <v>6</v>
      </c>
      <c r="V41" s="272">
        <f t="shared" si="48"/>
        <v>18</v>
      </c>
      <c r="W41" s="177">
        <f t="shared" si="49"/>
        <v>0</v>
      </c>
      <c r="X41" s="122">
        <f t="shared" si="50"/>
        <v>0</v>
      </c>
      <c r="Y41" s="273"/>
      <c r="Z41" s="171"/>
      <c r="AA41" s="171"/>
      <c r="AB41" s="171"/>
      <c r="AC41" s="122">
        <f t="shared" si="51"/>
        <v>0</v>
      </c>
      <c r="AD41" s="273"/>
      <c r="AE41" s="171"/>
      <c r="AF41" s="171"/>
      <c r="AG41" s="171"/>
      <c r="AH41" s="122">
        <f t="shared" si="52"/>
        <v>0</v>
      </c>
      <c r="AI41" s="273"/>
      <c r="AJ41" s="171"/>
      <c r="AK41" s="171"/>
      <c r="AL41" s="171"/>
      <c r="AM41" s="122">
        <f t="shared" si="53"/>
        <v>0</v>
      </c>
      <c r="AN41" s="273"/>
      <c r="AO41" s="171"/>
      <c r="AP41" s="171"/>
      <c r="AQ41" s="171"/>
      <c r="AR41" s="122">
        <f t="shared" si="54"/>
        <v>0</v>
      </c>
      <c r="AS41" s="273"/>
      <c r="AT41" s="171"/>
      <c r="AU41" s="171"/>
      <c r="AV41" s="171"/>
      <c r="AW41" s="122">
        <f t="shared" si="55"/>
        <v>0</v>
      </c>
      <c r="AX41" s="273"/>
      <c r="AY41" s="171"/>
      <c r="AZ41" s="171"/>
      <c r="BA41" s="171"/>
      <c r="BB41" s="122">
        <f t="shared" si="56"/>
        <v>0</v>
      </c>
      <c r="BC41" s="273"/>
      <c r="BD41" s="171"/>
      <c r="BE41" s="171"/>
      <c r="BF41" s="171"/>
      <c r="BG41" s="122">
        <f t="shared" si="57"/>
        <v>0</v>
      </c>
      <c r="BH41" s="273"/>
      <c r="BI41" s="171"/>
      <c r="BJ41" s="171"/>
      <c r="BK41" s="171"/>
      <c r="BL41" s="122">
        <f t="shared" si="58"/>
        <v>0</v>
      </c>
      <c r="BM41" s="273"/>
      <c r="BN41" s="171"/>
      <c r="BO41" s="171"/>
      <c r="BP41" s="171"/>
      <c r="BQ41" s="122">
        <f t="shared" si="59"/>
        <v>0</v>
      </c>
      <c r="BR41" s="273"/>
      <c r="BS41" s="171"/>
      <c r="BT41" s="171"/>
      <c r="BU41" s="171"/>
      <c r="BV41" s="122">
        <f t="shared" si="60"/>
        <v>0</v>
      </c>
      <c r="BW41" s="273"/>
      <c r="BX41" s="171"/>
      <c r="BY41" s="171"/>
      <c r="BZ41" s="171"/>
      <c r="CA41" s="122">
        <f t="shared" si="61"/>
        <v>0</v>
      </c>
      <c r="CB41" s="273"/>
      <c r="CC41" s="171"/>
      <c r="CD41" s="171"/>
      <c r="CE41" s="171"/>
      <c r="CF41" s="122">
        <f t="shared" si="62"/>
        <v>0</v>
      </c>
      <c r="CG41" s="273"/>
      <c r="CH41" s="171"/>
      <c r="CI41" s="171"/>
      <c r="CJ41" s="171"/>
      <c r="CK41" s="122">
        <f t="shared" si="63"/>
        <v>0</v>
      </c>
      <c r="CL41" s="273"/>
      <c r="CM41" s="171"/>
      <c r="CN41" s="171"/>
      <c r="CO41" s="171"/>
      <c r="CP41" s="122">
        <f t="shared" si="64"/>
        <v>16.399999999999999</v>
      </c>
      <c r="CQ41" s="273">
        <v>3</v>
      </c>
      <c r="CR41" s="171">
        <v>0</v>
      </c>
      <c r="CS41" s="171">
        <v>18</v>
      </c>
      <c r="CT41" s="171">
        <v>1</v>
      </c>
      <c r="CU41" s="122">
        <f t="shared" si="65"/>
        <v>0</v>
      </c>
      <c r="CV41" s="273"/>
      <c r="CW41" s="171"/>
      <c r="CX41" s="171"/>
      <c r="CY41" s="171"/>
      <c r="CZ41" s="122">
        <f t="shared" si="66"/>
        <v>0</v>
      </c>
      <c r="DA41" s="273"/>
      <c r="DB41" s="171"/>
      <c r="DC41" s="171"/>
      <c r="DD41" s="171"/>
      <c r="DE41" s="122">
        <f t="shared" si="67"/>
        <v>0</v>
      </c>
      <c r="DF41" s="273"/>
      <c r="DG41" s="171"/>
      <c r="DH41" s="171"/>
      <c r="DI41" s="171"/>
      <c r="DJ41" s="122">
        <f t="shared" si="68"/>
        <v>0</v>
      </c>
      <c r="DK41" s="273"/>
      <c r="DL41" s="171"/>
      <c r="DM41" s="171"/>
      <c r="DN41" s="171"/>
      <c r="DO41" s="122">
        <f t="shared" si="69"/>
        <v>0</v>
      </c>
      <c r="DP41" s="273"/>
      <c r="DQ41" s="171"/>
      <c r="DR41" s="171"/>
      <c r="DS41" s="171"/>
      <c r="DT41" s="122">
        <f t="shared" si="70"/>
        <v>0</v>
      </c>
      <c r="DU41" s="273"/>
      <c r="DV41" s="171"/>
      <c r="DW41" s="171"/>
      <c r="DX41" s="171"/>
      <c r="DY41" s="122">
        <f t="shared" si="71"/>
        <v>0</v>
      </c>
      <c r="DZ41" s="273"/>
      <c r="EA41" s="171"/>
      <c r="EB41" s="171"/>
      <c r="EC41" s="171"/>
      <c r="ED41" s="122">
        <f t="shared" si="72"/>
        <v>0</v>
      </c>
      <c r="EE41" s="273"/>
      <c r="EF41" s="171"/>
      <c r="EG41" s="171"/>
      <c r="EH41" s="171"/>
      <c r="EI41" s="122">
        <f t="shared" si="73"/>
        <v>0</v>
      </c>
      <c r="EJ41" s="273"/>
      <c r="EK41" s="171"/>
      <c r="EL41" s="171"/>
      <c r="EM41" s="171"/>
      <c r="EN41" s="122">
        <f t="shared" si="74"/>
        <v>0</v>
      </c>
      <c r="EO41" s="273"/>
      <c r="EP41" s="171"/>
      <c r="EQ41" s="171"/>
      <c r="ER41" s="171"/>
      <c r="ES41" s="122">
        <f t="shared" si="75"/>
        <v>0</v>
      </c>
      <c r="ET41" s="273"/>
      <c r="EU41" s="171"/>
      <c r="EV41" s="171"/>
      <c r="EW41" s="171"/>
      <c r="EX41" s="285"/>
      <c r="FB41" s="132"/>
      <c r="FC41" s="242"/>
      <c r="FD41" s="132"/>
      <c r="FE41" s="132"/>
      <c r="FF41" s="132"/>
      <c r="FG41" s="283"/>
      <c r="FH41" s="283"/>
      <c r="FI41" s="284"/>
      <c r="FJ41" s="119"/>
      <c r="FK41" s="251"/>
      <c r="FL41" s="126"/>
      <c r="FM41" s="126"/>
      <c r="FN41" s="126"/>
      <c r="FO41" s="126"/>
      <c r="FP41" s="126"/>
      <c r="FQ41" s="126"/>
      <c r="FR41" s="126"/>
      <c r="FS41" s="126"/>
      <c r="FT41" s="126"/>
      <c r="FU41" s="126"/>
    </row>
    <row r="42" spans="2:177" s="118" customFormat="1" ht="13.5" customHeight="1" x14ac:dyDescent="0.2">
      <c r="B42" s="158" t="s">
        <v>310</v>
      </c>
      <c r="C42" s="159" t="s">
        <v>169</v>
      </c>
      <c r="D42" s="170">
        <f>IF(ISNA(VLOOKUP($B42,Batting!$B$6:$D$57,3,FALSE)),0,(VLOOKUP($B42,Batting!$B$6:$D$57,3,FALSE)))</f>
        <v>1</v>
      </c>
      <c r="E42" s="171">
        <f t="shared" si="38"/>
        <v>1</v>
      </c>
      <c r="F42" s="175">
        <f t="shared" si="39"/>
        <v>5</v>
      </c>
      <c r="G42" s="176">
        <f t="shared" si="40"/>
        <v>1</v>
      </c>
      <c r="H42" s="176">
        <f t="shared" si="41"/>
        <v>21</v>
      </c>
      <c r="I42" s="176">
        <f t="shared" si="42"/>
        <v>1</v>
      </c>
      <c r="J42" s="175">
        <f t="shared" si="43"/>
        <v>5</v>
      </c>
      <c r="K42" s="175">
        <f t="shared" si="44"/>
        <v>4.2</v>
      </c>
      <c r="L42" s="302">
        <f t="shared" si="45"/>
        <v>21</v>
      </c>
      <c r="M42" s="134"/>
      <c r="N42" s="272"/>
      <c r="O42" s="171"/>
      <c r="P42" s="171"/>
      <c r="Q42" s="176"/>
      <c r="R42" s="124"/>
      <c r="S42" s="163">
        <f t="shared" si="46"/>
        <v>15.8</v>
      </c>
      <c r="T42" s="134"/>
      <c r="U42" s="272">
        <f t="shared" si="47"/>
        <v>4.2</v>
      </c>
      <c r="V42" s="272">
        <f t="shared" si="48"/>
        <v>21</v>
      </c>
      <c r="W42" s="177">
        <f t="shared" si="49"/>
        <v>0</v>
      </c>
      <c r="X42" s="122">
        <f t="shared" si="50"/>
        <v>0</v>
      </c>
      <c r="Y42" s="273"/>
      <c r="Z42" s="171"/>
      <c r="AA42" s="171"/>
      <c r="AB42" s="171"/>
      <c r="AC42" s="122">
        <f t="shared" si="51"/>
        <v>0</v>
      </c>
      <c r="AD42" s="273"/>
      <c r="AE42" s="171"/>
      <c r="AF42" s="171"/>
      <c r="AG42" s="171"/>
      <c r="AH42" s="122">
        <f t="shared" si="52"/>
        <v>15.8</v>
      </c>
      <c r="AI42" s="273">
        <v>5</v>
      </c>
      <c r="AJ42" s="171">
        <v>1</v>
      </c>
      <c r="AK42" s="171">
        <v>21</v>
      </c>
      <c r="AL42" s="171">
        <v>1</v>
      </c>
      <c r="AM42" s="122">
        <f t="shared" si="53"/>
        <v>0</v>
      </c>
      <c r="AN42" s="273"/>
      <c r="AO42" s="171"/>
      <c r="AP42" s="171"/>
      <c r="AQ42" s="171"/>
      <c r="AR42" s="122">
        <f t="shared" si="54"/>
        <v>0</v>
      </c>
      <c r="AS42" s="273"/>
      <c r="AT42" s="171"/>
      <c r="AU42" s="171"/>
      <c r="AV42" s="171"/>
      <c r="AW42" s="122">
        <f t="shared" si="55"/>
        <v>0</v>
      </c>
      <c r="AX42" s="273"/>
      <c r="AY42" s="171"/>
      <c r="AZ42" s="171"/>
      <c r="BA42" s="171"/>
      <c r="BB42" s="122">
        <f t="shared" si="56"/>
        <v>0</v>
      </c>
      <c r="BC42" s="273"/>
      <c r="BD42" s="171"/>
      <c r="BE42" s="171"/>
      <c r="BF42" s="171"/>
      <c r="BG42" s="122">
        <f t="shared" si="57"/>
        <v>0</v>
      </c>
      <c r="BH42" s="273"/>
      <c r="BI42" s="171"/>
      <c r="BJ42" s="171"/>
      <c r="BK42" s="171"/>
      <c r="BL42" s="122">
        <f t="shared" si="58"/>
        <v>0</v>
      </c>
      <c r="BM42" s="273"/>
      <c r="BN42" s="171"/>
      <c r="BO42" s="171"/>
      <c r="BP42" s="171"/>
      <c r="BQ42" s="122">
        <f t="shared" si="59"/>
        <v>0</v>
      </c>
      <c r="BR42" s="273"/>
      <c r="BS42" s="171"/>
      <c r="BT42" s="171"/>
      <c r="BU42" s="171"/>
      <c r="BV42" s="122">
        <f t="shared" si="60"/>
        <v>0</v>
      </c>
      <c r="BW42" s="273"/>
      <c r="BX42" s="171"/>
      <c r="BY42" s="171"/>
      <c r="BZ42" s="171"/>
      <c r="CA42" s="122">
        <f t="shared" si="61"/>
        <v>0</v>
      </c>
      <c r="CB42" s="273"/>
      <c r="CC42" s="171"/>
      <c r="CD42" s="171"/>
      <c r="CE42" s="171"/>
      <c r="CF42" s="122">
        <f t="shared" si="62"/>
        <v>0</v>
      </c>
      <c r="CG42" s="273"/>
      <c r="CH42" s="171"/>
      <c r="CI42" s="171"/>
      <c r="CJ42" s="171"/>
      <c r="CK42" s="122">
        <f t="shared" si="63"/>
        <v>0</v>
      </c>
      <c r="CL42" s="273"/>
      <c r="CM42" s="171"/>
      <c r="CN42" s="171"/>
      <c r="CO42" s="171"/>
      <c r="CP42" s="122">
        <f t="shared" si="64"/>
        <v>0</v>
      </c>
      <c r="CQ42" s="273"/>
      <c r="CR42" s="171"/>
      <c r="CS42" s="171"/>
      <c r="CT42" s="171"/>
      <c r="CU42" s="122">
        <f t="shared" si="65"/>
        <v>0</v>
      </c>
      <c r="CV42" s="273"/>
      <c r="CW42" s="171"/>
      <c r="CX42" s="171"/>
      <c r="CY42" s="171"/>
      <c r="CZ42" s="122">
        <f t="shared" si="66"/>
        <v>0</v>
      </c>
      <c r="DA42" s="273"/>
      <c r="DB42" s="171"/>
      <c r="DC42" s="171"/>
      <c r="DD42" s="171"/>
      <c r="DE42" s="122">
        <f t="shared" si="67"/>
        <v>0</v>
      </c>
      <c r="DF42" s="273"/>
      <c r="DG42" s="171"/>
      <c r="DH42" s="171"/>
      <c r="DI42" s="171"/>
      <c r="DJ42" s="122">
        <f t="shared" si="68"/>
        <v>0</v>
      </c>
      <c r="DK42" s="273"/>
      <c r="DL42" s="171"/>
      <c r="DM42" s="171"/>
      <c r="DN42" s="171"/>
      <c r="DO42" s="122">
        <f t="shared" si="69"/>
        <v>0</v>
      </c>
      <c r="DP42" s="273"/>
      <c r="DQ42" s="171"/>
      <c r="DR42" s="171"/>
      <c r="DS42" s="171"/>
      <c r="DT42" s="122">
        <f t="shared" si="70"/>
        <v>0</v>
      </c>
      <c r="DU42" s="273"/>
      <c r="DV42" s="171"/>
      <c r="DW42" s="171"/>
      <c r="DX42" s="171"/>
      <c r="DY42" s="122">
        <f t="shared" si="71"/>
        <v>0</v>
      </c>
      <c r="DZ42" s="273"/>
      <c r="EA42" s="171"/>
      <c r="EB42" s="171"/>
      <c r="EC42" s="171"/>
      <c r="ED42" s="122">
        <f t="shared" si="72"/>
        <v>0</v>
      </c>
      <c r="EE42" s="273"/>
      <c r="EF42" s="171"/>
      <c r="EG42" s="171"/>
      <c r="EH42" s="171"/>
      <c r="EI42" s="122">
        <f t="shared" si="73"/>
        <v>0</v>
      </c>
      <c r="EJ42" s="273"/>
      <c r="EK42" s="171"/>
      <c r="EL42" s="171"/>
      <c r="EM42" s="171"/>
      <c r="EN42" s="122">
        <f t="shared" si="74"/>
        <v>0</v>
      </c>
      <c r="EO42" s="273"/>
      <c r="EP42" s="171"/>
      <c r="EQ42" s="171"/>
      <c r="ER42" s="171"/>
      <c r="ES42" s="122">
        <f t="shared" si="75"/>
        <v>0</v>
      </c>
      <c r="ET42" s="273"/>
      <c r="EU42" s="171"/>
      <c r="EV42" s="171"/>
      <c r="EW42" s="171"/>
      <c r="EX42" s="285"/>
      <c r="FB42" s="132"/>
      <c r="FC42" s="242"/>
      <c r="FD42" s="132"/>
      <c r="FE42" s="132"/>
      <c r="FF42" s="132"/>
      <c r="FG42" s="283"/>
      <c r="FH42" s="283"/>
      <c r="FI42" s="284"/>
      <c r="FJ42" s="119"/>
      <c r="FK42" s="251"/>
      <c r="FL42" s="126"/>
      <c r="FM42" s="126"/>
      <c r="FN42" s="126"/>
      <c r="FO42" s="126"/>
      <c r="FP42" s="126"/>
      <c r="FQ42" s="126"/>
      <c r="FR42" s="126"/>
      <c r="FS42" s="126"/>
      <c r="FT42" s="126"/>
      <c r="FU42" s="126"/>
    </row>
    <row r="43" spans="2:177" s="118" customFormat="1" ht="13.5" customHeight="1" x14ac:dyDescent="0.2">
      <c r="B43" s="158" t="s">
        <v>321</v>
      </c>
      <c r="C43" s="159" t="s">
        <v>169</v>
      </c>
      <c r="D43" s="170">
        <f>IF(ISNA(VLOOKUP($B43,Batting!$B$6:$D$57,3,FALSE)),0,(VLOOKUP($B43,Batting!$B$6:$D$57,3,FALSE)))</f>
        <v>1</v>
      </c>
      <c r="E43" s="171">
        <f t="shared" si="38"/>
        <v>1</v>
      </c>
      <c r="F43" s="175">
        <f t="shared" si="39"/>
        <v>4</v>
      </c>
      <c r="G43" s="176">
        <f t="shared" si="40"/>
        <v>0</v>
      </c>
      <c r="H43" s="176">
        <f t="shared" si="41"/>
        <v>21</v>
      </c>
      <c r="I43" s="176">
        <f t="shared" si="42"/>
        <v>1</v>
      </c>
      <c r="J43" s="175">
        <f t="shared" si="43"/>
        <v>4</v>
      </c>
      <c r="K43" s="175">
        <f t="shared" si="44"/>
        <v>5.25</v>
      </c>
      <c r="L43" s="302">
        <f t="shared" si="45"/>
        <v>21</v>
      </c>
      <c r="M43" s="134"/>
      <c r="N43" s="273"/>
      <c r="O43" s="171"/>
      <c r="P43" s="171"/>
      <c r="Q43" s="171"/>
      <c r="R43" s="124"/>
      <c r="S43" s="163">
        <f t="shared" si="46"/>
        <v>15.8</v>
      </c>
      <c r="T43" s="134"/>
      <c r="U43" s="272">
        <f t="shared" si="47"/>
        <v>5.25</v>
      </c>
      <c r="V43" s="272">
        <f t="shared" si="48"/>
        <v>21</v>
      </c>
      <c r="W43" s="177">
        <f t="shared" si="49"/>
        <v>0</v>
      </c>
      <c r="X43" s="122">
        <f t="shared" si="50"/>
        <v>0</v>
      </c>
      <c r="Y43" s="273"/>
      <c r="Z43" s="171"/>
      <c r="AA43" s="171"/>
      <c r="AB43" s="171"/>
      <c r="AC43" s="122">
        <f t="shared" si="51"/>
        <v>0</v>
      </c>
      <c r="AD43" s="273"/>
      <c r="AE43" s="171"/>
      <c r="AF43" s="171"/>
      <c r="AG43" s="171"/>
      <c r="AH43" s="122">
        <f t="shared" si="52"/>
        <v>0</v>
      </c>
      <c r="AI43" s="273"/>
      <c r="AJ43" s="171"/>
      <c r="AK43" s="171"/>
      <c r="AL43" s="171"/>
      <c r="AM43" s="122">
        <f t="shared" si="53"/>
        <v>0</v>
      </c>
      <c r="AN43" s="273"/>
      <c r="AO43" s="171"/>
      <c r="AP43" s="171"/>
      <c r="AQ43" s="171"/>
      <c r="AR43" s="122">
        <f t="shared" si="54"/>
        <v>0</v>
      </c>
      <c r="AS43" s="273"/>
      <c r="AT43" s="171"/>
      <c r="AU43" s="171"/>
      <c r="AV43" s="171"/>
      <c r="AW43" s="122">
        <f t="shared" si="55"/>
        <v>0</v>
      </c>
      <c r="AX43" s="273"/>
      <c r="AY43" s="171"/>
      <c r="AZ43" s="171"/>
      <c r="BA43" s="171"/>
      <c r="BB43" s="122">
        <f t="shared" si="56"/>
        <v>0</v>
      </c>
      <c r="BC43" s="273"/>
      <c r="BD43" s="171"/>
      <c r="BE43" s="171"/>
      <c r="BF43" s="171"/>
      <c r="BG43" s="122">
        <f t="shared" si="57"/>
        <v>0</v>
      </c>
      <c r="BH43" s="273"/>
      <c r="BI43" s="171"/>
      <c r="BJ43" s="171"/>
      <c r="BK43" s="171"/>
      <c r="BL43" s="122">
        <f t="shared" si="58"/>
        <v>0</v>
      </c>
      <c r="BM43" s="273"/>
      <c r="BN43" s="171"/>
      <c r="BO43" s="171"/>
      <c r="BP43" s="171"/>
      <c r="BQ43" s="122">
        <f t="shared" si="59"/>
        <v>0</v>
      </c>
      <c r="BR43" s="273"/>
      <c r="BS43" s="171"/>
      <c r="BT43" s="171"/>
      <c r="BU43" s="171"/>
      <c r="BV43" s="122">
        <f t="shared" si="60"/>
        <v>0</v>
      </c>
      <c r="BW43" s="273"/>
      <c r="BX43" s="171"/>
      <c r="BY43" s="171"/>
      <c r="BZ43" s="171"/>
      <c r="CA43" s="122">
        <f t="shared" si="61"/>
        <v>0</v>
      </c>
      <c r="CB43" s="273"/>
      <c r="CC43" s="171"/>
      <c r="CD43" s="171"/>
      <c r="CE43" s="171"/>
      <c r="CF43" s="122">
        <f t="shared" si="62"/>
        <v>15.8</v>
      </c>
      <c r="CG43" s="273">
        <v>4</v>
      </c>
      <c r="CH43" s="171">
        <v>0</v>
      </c>
      <c r="CI43" s="171">
        <v>21</v>
      </c>
      <c r="CJ43" s="171">
        <v>1</v>
      </c>
      <c r="CK43" s="122">
        <f t="shared" si="63"/>
        <v>0</v>
      </c>
      <c r="CL43" s="273"/>
      <c r="CM43" s="171"/>
      <c r="CN43" s="171"/>
      <c r="CO43" s="171"/>
      <c r="CP43" s="122">
        <f t="shared" si="64"/>
        <v>0</v>
      </c>
      <c r="CQ43" s="273"/>
      <c r="CR43" s="171"/>
      <c r="CS43" s="171"/>
      <c r="CT43" s="171"/>
      <c r="CU43" s="122">
        <f t="shared" si="65"/>
        <v>0</v>
      </c>
      <c r="CV43" s="273"/>
      <c r="CW43" s="171"/>
      <c r="CX43" s="171"/>
      <c r="CY43" s="171"/>
      <c r="CZ43" s="122">
        <f t="shared" si="66"/>
        <v>0</v>
      </c>
      <c r="DA43" s="273"/>
      <c r="DB43" s="171"/>
      <c r="DC43" s="171"/>
      <c r="DD43" s="171"/>
      <c r="DE43" s="122">
        <f t="shared" si="67"/>
        <v>0</v>
      </c>
      <c r="DF43" s="273"/>
      <c r="DG43" s="171"/>
      <c r="DH43" s="171"/>
      <c r="DI43" s="171"/>
      <c r="DJ43" s="122">
        <f t="shared" si="68"/>
        <v>0</v>
      </c>
      <c r="DK43" s="273"/>
      <c r="DL43" s="171"/>
      <c r="DM43" s="171"/>
      <c r="DN43" s="171"/>
      <c r="DO43" s="122">
        <f t="shared" si="69"/>
        <v>0</v>
      </c>
      <c r="DP43" s="273"/>
      <c r="DQ43" s="171"/>
      <c r="DR43" s="171"/>
      <c r="DS43" s="171"/>
      <c r="DT43" s="122">
        <f t="shared" si="70"/>
        <v>0</v>
      </c>
      <c r="DU43" s="273"/>
      <c r="DV43" s="171"/>
      <c r="DW43" s="171"/>
      <c r="DX43" s="171"/>
      <c r="DY43" s="122">
        <f t="shared" si="71"/>
        <v>0</v>
      </c>
      <c r="DZ43" s="273"/>
      <c r="EA43" s="171"/>
      <c r="EB43" s="171"/>
      <c r="EC43" s="171"/>
      <c r="ED43" s="122">
        <f t="shared" si="72"/>
        <v>0</v>
      </c>
      <c r="EE43" s="273"/>
      <c r="EF43" s="171"/>
      <c r="EG43" s="171"/>
      <c r="EH43" s="171"/>
      <c r="EI43" s="122">
        <f t="shared" si="73"/>
        <v>0</v>
      </c>
      <c r="EJ43" s="273"/>
      <c r="EK43" s="171"/>
      <c r="EL43" s="171"/>
      <c r="EM43" s="171"/>
      <c r="EN43" s="122">
        <f t="shared" si="74"/>
        <v>0</v>
      </c>
      <c r="EO43" s="273"/>
      <c r="EP43" s="171"/>
      <c r="EQ43" s="171"/>
      <c r="ER43" s="171"/>
      <c r="ES43" s="122">
        <f t="shared" si="75"/>
        <v>0</v>
      </c>
      <c r="ET43" s="273"/>
      <c r="EU43" s="171"/>
      <c r="EV43" s="171"/>
      <c r="EW43" s="171"/>
      <c r="EX43" s="285"/>
      <c r="FB43" s="132"/>
      <c r="FC43" s="242"/>
      <c r="FD43" s="132"/>
      <c r="FE43" s="132"/>
      <c r="FF43" s="132"/>
      <c r="FG43" s="283"/>
      <c r="FH43" s="283"/>
      <c r="FI43" s="284"/>
      <c r="FJ43" s="119"/>
      <c r="FK43" s="135"/>
      <c r="FL43" s="126"/>
      <c r="FM43" s="126"/>
      <c r="FN43" s="126"/>
      <c r="FO43" s="126"/>
      <c r="FP43" s="126"/>
      <c r="FQ43" s="126"/>
      <c r="FR43" s="126"/>
      <c r="FS43" s="126"/>
      <c r="FT43" s="126"/>
      <c r="FU43" s="126"/>
    </row>
    <row r="44" spans="2:177" s="118" customFormat="1" ht="13.5" customHeight="1" x14ac:dyDescent="0.2">
      <c r="B44" s="158" t="s">
        <v>339</v>
      </c>
      <c r="C44" s="159" t="s">
        <v>170</v>
      </c>
      <c r="D44" s="170">
        <f>IF(ISNA(VLOOKUP($B44,Batting!$B$6:$D$57,3,FALSE)),0,(VLOOKUP($B44,Batting!$B$6:$D$57,3,FALSE)))</f>
        <v>2</v>
      </c>
      <c r="E44" s="171">
        <f t="shared" si="38"/>
        <v>2</v>
      </c>
      <c r="F44" s="175">
        <f t="shared" si="39"/>
        <v>12</v>
      </c>
      <c r="G44" s="176">
        <f t="shared" si="40"/>
        <v>0</v>
      </c>
      <c r="H44" s="176">
        <f t="shared" si="41"/>
        <v>71</v>
      </c>
      <c r="I44" s="176">
        <f t="shared" si="42"/>
        <v>1</v>
      </c>
      <c r="J44" s="175">
        <f t="shared" si="43"/>
        <v>12</v>
      </c>
      <c r="K44" s="175">
        <f t="shared" si="44"/>
        <v>5.916666666666667</v>
      </c>
      <c r="L44" s="302">
        <f t="shared" si="45"/>
        <v>71</v>
      </c>
      <c r="M44" s="134"/>
      <c r="N44" s="273"/>
      <c r="O44" s="171"/>
      <c r="P44" s="171"/>
      <c r="Q44" s="171"/>
      <c r="R44" s="124"/>
      <c r="S44" s="163">
        <f t="shared" si="46"/>
        <v>5.8000000000000007</v>
      </c>
      <c r="T44" s="134"/>
      <c r="U44" s="272">
        <f t="shared" si="47"/>
        <v>5.916666666666667</v>
      </c>
      <c r="V44" s="272">
        <f t="shared" si="48"/>
        <v>71</v>
      </c>
      <c r="W44" s="177">
        <f t="shared" si="49"/>
        <v>0</v>
      </c>
      <c r="X44" s="122">
        <f t="shared" si="50"/>
        <v>0</v>
      </c>
      <c r="Y44" s="273"/>
      <c r="Z44" s="171"/>
      <c r="AA44" s="171"/>
      <c r="AB44" s="171"/>
      <c r="AC44" s="122">
        <f t="shared" si="51"/>
        <v>0</v>
      </c>
      <c r="AD44" s="273"/>
      <c r="AE44" s="171"/>
      <c r="AF44" s="171"/>
      <c r="AG44" s="171"/>
      <c r="AH44" s="122">
        <f t="shared" si="52"/>
        <v>0</v>
      </c>
      <c r="AI44" s="273"/>
      <c r="AJ44" s="171"/>
      <c r="AK44" s="171"/>
      <c r="AL44" s="171"/>
      <c r="AM44" s="122">
        <f t="shared" si="53"/>
        <v>0</v>
      </c>
      <c r="AN44" s="273"/>
      <c r="AO44" s="171"/>
      <c r="AP44" s="171"/>
      <c r="AQ44" s="171"/>
      <c r="AR44" s="122">
        <f t="shared" si="54"/>
        <v>0</v>
      </c>
      <c r="AS44" s="273"/>
      <c r="AT44" s="171"/>
      <c r="AU44" s="171"/>
      <c r="AV44" s="171"/>
      <c r="AW44" s="122">
        <f t="shared" si="55"/>
        <v>0</v>
      </c>
      <c r="AX44" s="273"/>
      <c r="AY44" s="171"/>
      <c r="AZ44" s="171"/>
      <c r="BA44" s="171"/>
      <c r="BB44" s="122">
        <f t="shared" si="56"/>
        <v>0</v>
      </c>
      <c r="BC44" s="273"/>
      <c r="BD44" s="171"/>
      <c r="BE44" s="171"/>
      <c r="BF44" s="171"/>
      <c r="BG44" s="122">
        <f t="shared" si="57"/>
        <v>0</v>
      </c>
      <c r="BH44" s="273"/>
      <c r="BI44" s="171"/>
      <c r="BJ44" s="171"/>
      <c r="BK44" s="171"/>
      <c r="BL44" s="122">
        <f t="shared" si="58"/>
        <v>0</v>
      </c>
      <c r="BM44" s="273"/>
      <c r="BN44" s="171"/>
      <c r="BO44" s="171"/>
      <c r="BP44" s="171"/>
      <c r="BQ44" s="122">
        <f t="shared" si="59"/>
        <v>0</v>
      </c>
      <c r="BR44" s="273"/>
      <c r="BS44" s="171"/>
      <c r="BT44" s="171"/>
      <c r="BU44" s="171"/>
      <c r="BV44" s="122">
        <f t="shared" si="60"/>
        <v>0</v>
      </c>
      <c r="BW44" s="273"/>
      <c r="BX44" s="171"/>
      <c r="BY44" s="171"/>
      <c r="BZ44" s="171"/>
      <c r="CA44" s="122">
        <f t="shared" si="61"/>
        <v>0</v>
      </c>
      <c r="CB44" s="273"/>
      <c r="CC44" s="171"/>
      <c r="CD44" s="171"/>
      <c r="CE44" s="171"/>
      <c r="CF44" s="122">
        <f t="shared" si="62"/>
        <v>0</v>
      </c>
      <c r="CG44" s="273"/>
      <c r="CH44" s="171"/>
      <c r="CI44" s="171"/>
      <c r="CJ44" s="171"/>
      <c r="CK44" s="122">
        <f t="shared" si="63"/>
        <v>0</v>
      </c>
      <c r="CL44" s="273"/>
      <c r="CM44" s="171"/>
      <c r="CN44" s="171"/>
      <c r="CO44" s="171"/>
      <c r="CP44" s="122">
        <f t="shared" si="64"/>
        <v>0</v>
      </c>
      <c r="CQ44" s="273"/>
      <c r="CR44" s="171"/>
      <c r="CS44" s="171"/>
      <c r="CT44" s="171"/>
      <c r="CU44" s="122">
        <f t="shared" si="65"/>
        <v>0</v>
      </c>
      <c r="CV44" s="273"/>
      <c r="CW44" s="171"/>
      <c r="CX44" s="171"/>
      <c r="CY44" s="171"/>
      <c r="CZ44" s="122">
        <f t="shared" si="66"/>
        <v>0</v>
      </c>
      <c r="DA44" s="273"/>
      <c r="DB44" s="171"/>
      <c r="DC44" s="171"/>
      <c r="DD44" s="171"/>
      <c r="DE44" s="122">
        <f t="shared" si="67"/>
        <v>0</v>
      </c>
      <c r="DF44" s="273"/>
      <c r="DG44" s="171"/>
      <c r="DH44" s="171"/>
      <c r="DI44" s="171"/>
      <c r="DJ44" s="122">
        <f t="shared" si="68"/>
        <v>0</v>
      </c>
      <c r="DK44" s="273"/>
      <c r="DL44" s="171"/>
      <c r="DM44" s="171"/>
      <c r="DN44" s="171"/>
      <c r="DO44" s="122">
        <f t="shared" si="69"/>
        <v>0</v>
      </c>
      <c r="DP44" s="273"/>
      <c r="DQ44" s="171"/>
      <c r="DR44" s="171"/>
      <c r="DS44" s="171"/>
      <c r="DT44" s="122">
        <f t="shared" si="70"/>
        <v>0</v>
      </c>
      <c r="DU44" s="273"/>
      <c r="DV44" s="171"/>
      <c r="DW44" s="171"/>
      <c r="DX44" s="171"/>
      <c r="DY44" s="122">
        <f t="shared" si="71"/>
        <v>0</v>
      </c>
      <c r="DZ44" s="273"/>
      <c r="EA44" s="171"/>
      <c r="EB44" s="171"/>
      <c r="EC44" s="171"/>
      <c r="ED44" s="122">
        <f t="shared" si="72"/>
        <v>0</v>
      </c>
      <c r="EE44" s="273"/>
      <c r="EF44" s="171"/>
      <c r="EG44" s="171"/>
      <c r="EH44" s="171"/>
      <c r="EI44" s="122">
        <f t="shared" si="73"/>
        <v>8.1999999999999993</v>
      </c>
      <c r="EJ44" s="273">
        <v>8</v>
      </c>
      <c r="EK44" s="171">
        <v>0</v>
      </c>
      <c r="EL44" s="171">
        <v>59</v>
      </c>
      <c r="EM44" s="171">
        <v>1</v>
      </c>
      <c r="EN44" s="122">
        <f t="shared" si="74"/>
        <v>-2.4</v>
      </c>
      <c r="EO44" s="273">
        <v>4</v>
      </c>
      <c r="EP44" s="171">
        <v>0</v>
      </c>
      <c r="EQ44" s="171">
        <v>12</v>
      </c>
      <c r="ER44" s="171">
        <v>0</v>
      </c>
      <c r="ES44" s="122">
        <f t="shared" si="75"/>
        <v>0</v>
      </c>
      <c r="ET44" s="273"/>
      <c r="EU44" s="171"/>
      <c r="EV44" s="171"/>
      <c r="EW44" s="171"/>
      <c r="EX44" s="285"/>
      <c r="FB44" s="132"/>
      <c r="FC44" s="242"/>
      <c r="FD44" s="132"/>
      <c r="FE44" s="132"/>
      <c r="FF44" s="132"/>
      <c r="FG44" s="283"/>
      <c r="FH44" s="283"/>
      <c r="FI44" s="284"/>
      <c r="FJ44" s="119"/>
      <c r="FK44" s="135"/>
      <c r="FL44" s="126"/>
      <c r="FM44" s="126"/>
      <c r="FN44" s="126"/>
      <c r="FO44" s="126"/>
      <c r="FP44" s="126"/>
      <c r="FQ44" s="126"/>
      <c r="FR44" s="126"/>
      <c r="FS44" s="126"/>
      <c r="FT44" s="126"/>
      <c r="FU44" s="126"/>
    </row>
    <row r="45" spans="2:177" s="118" customFormat="1" ht="13.5" customHeight="1" x14ac:dyDescent="0.2">
      <c r="B45" s="158" t="s">
        <v>39</v>
      </c>
      <c r="C45" s="159" t="s">
        <v>169</v>
      </c>
      <c r="D45" s="170">
        <f>IF(ISNA(VLOOKUP($B45,Batting!$B$6:$D$57,3,FALSE)),0,(VLOOKUP($B45,Batting!$B$6:$D$57,3,FALSE)))</f>
        <v>19</v>
      </c>
      <c r="E45" s="171">
        <f t="shared" si="38"/>
        <v>1</v>
      </c>
      <c r="F45" s="175">
        <f t="shared" si="39"/>
        <v>1</v>
      </c>
      <c r="G45" s="176">
        <f t="shared" si="40"/>
        <v>0</v>
      </c>
      <c r="H45" s="176">
        <f t="shared" si="41"/>
        <v>13</v>
      </c>
      <c r="I45" s="176">
        <f t="shared" si="42"/>
        <v>0</v>
      </c>
      <c r="J45" s="175" t="str">
        <f t="shared" si="43"/>
        <v>-</v>
      </c>
      <c r="K45" s="175">
        <f t="shared" si="44"/>
        <v>13</v>
      </c>
      <c r="L45" s="302" t="str">
        <f t="shared" si="45"/>
        <v>-</v>
      </c>
      <c r="M45" s="134"/>
      <c r="N45" s="273"/>
      <c r="O45" s="171"/>
      <c r="P45" s="171"/>
      <c r="Q45" s="171"/>
      <c r="R45" s="124"/>
      <c r="S45" s="163">
        <f t="shared" si="46"/>
        <v>-2.6</v>
      </c>
      <c r="T45" s="134"/>
      <c r="U45" s="272">
        <f t="shared" si="47"/>
        <v>13</v>
      </c>
      <c r="V45" s="272">
        <f t="shared" si="48"/>
        <v>13</v>
      </c>
      <c r="W45" s="177">
        <f t="shared" si="49"/>
        <v>0</v>
      </c>
      <c r="X45" s="122">
        <f t="shared" si="50"/>
        <v>0</v>
      </c>
      <c r="Y45" s="273"/>
      <c r="Z45" s="171"/>
      <c r="AA45" s="171"/>
      <c r="AB45" s="171"/>
      <c r="AC45" s="122">
        <f t="shared" si="51"/>
        <v>0</v>
      </c>
      <c r="AD45" s="273"/>
      <c r="AE45" s="171"/>
      <c r="AF45" s="171"/>
      <c r="AG45" s="171"/>
      <c r="AH45" s="122">
        <f t="shared" si="52"/>
        <v>0</v>
      </c>
      <c r="AI45" s="273"/>
      <c r="AJ45" s="171"/>
      <c r="AK45" s="171"/>
      <c r="AL45" s="171"/>
      <c r="AM45" s="122">
        <f t="shared" si="53"/>
        <v>0</v>
      </c>
      <c r="AN45" s="273"/>
      <c r="AO45" s="171"/>
      <c r="AP45" s="171"/>
      <c r="AQ45" s="171"/>
      <c r="AR45" s="122">
        <f t="shared" si="54"/>
        <v>0</v>
      </c>
      <c r="AS45" s="273"/>
      <c r="AT45" s="171"/>
      <c r="AU45" s="171"/>
      <c r="AV45" s="171"/>
      <c r="AW45" s="122">
        <f t="shared" si="55"/>
        <v>0</v>
      </c>
      <c r="AX45" s="273"/>
      <c r="AY45" s="171"/>
      <c r="AZ45" s="171"/>
      <c r="BA45" s="171"/>
      <c r="BB45" s="122">
        <f t="shared" si="56"/>
        <v>0</v>
      </c>
      <c r="BC45" s="273"/>
      <c r="BD45" s="171"/>
      <c r="BE45" s="171"/>
      <c r="BF45" s="171"/>
      <c r="BG45" s="122">
        <f t="shared" si="57"/>
        <v>0</v>
      </c>
      <c r="BH45" s="273"/>
      <c r="BI45" s="171"/>
      <c r="BJ45" s="171"/>
      <c r="BK45" s="171"/>
      <c r="BL45" s="122">
        <f t="shared" si="58"/>
        <v>0</v>
      </c>
      <c r="BM45" s="273"/>
      <c r="BN45" s="171"/>
      <c r="BO45" s="171"/>
      <c r="BP45" s="171"/>
      <c r="BQ45" s="122">
        <f t="shared" si="59"/>
        <v>0</v>
      </c>
      <c r="BR45" s="273"/>
      <c r="BS45" s="171"/>
      <c r="BT45" s="171"/>
      <c r="BU45" s="171"/>
      <c r="BV45" s="122">
        <f t="shared" si="60"/>
        <v>0</v>
      </c>
      <c r="BW45" s="273"/>
      <c r="BX45" s="171"/>
      <c r="BY45" s="171"/>
      <c r="BZ45" s="171"/>
      <c r="CA45" s="122">
        <f t="shared" si="61"/>
        <v>0</v>
      </c>
      <c r="CB45" s="273"/>
      <c r="CC45" s="171"/>
      <c r="CD45" s="171"/>
      <c r="CE45" s="171"/>
      <c r="CF45" s="122">
        <f t="shared" si="62"/>
        <v>0</v>
      </c>
      <c r="CG45" s="273"/>
      <c r="CH45" s="171"/>
      <c r="CI45" s="171"/>
      <c r="CJ45" s="171"/>
      <c r="CK45" s="122">
        <f t="shared" si="63"/>
        <v>0</v>
      </c>
      <c r="CL45" s="273"/>
      <c r="CM45" s="171"/>
      <c r="CN45" s="171"/>
      <c r="CO45" s="171"/>
      <c r="CP45" s="122">
        <f t="shared" si="64"/>
        <v>0</v>
      </c>
      <c r="CQ45" s="273"/>
      <c r="CR45" s="171"/>
      <c r="CS45" s="171"/>
      <c r="CT45" s="171"/>
      <c r="CU45" s="122">
        <f t="shared" si="65"/>
        <v>0</v>
      </c>
      <c r="CV45" s="273"/>
      <c r="CW45" s="171"/>
      <c r="CX45" s="171"/>
      <c r="CY45" s="171"/>
      <c r="CZ45" s="122">
        <f t="shared" si="66"/>
        <v>0</v>
      </c>
      <c r="DA45" s="273"/>
      <c r="DB45" s="171"/>
      <c r="DC45" s="171"/>
      <c r="DD45" s="171"/>
      <c r="DE45" s="122">
        <f t="shared" si="67"/>
        <v>0</v>
      </c>
      <c r="DF45" s="273"/>
      <c r="DG45" s="171"/>
      <c r="DH45" s="171"/>
      <c r="DI45" s="171"/>
      <c r="DJ45" s="122">
        <f t="shared" si="68"/>
        <v>0</v>
      </c>
      <c r="DK45" s="273"/>
      <c r="DL45" s="171"/>
      <c r="DM45" s="171"/>
      <c r="DN45" s="171"/>
      <c r="DO45" s="122">
        <f t="shared" si="69"/>
        <v>0</v>
      </c>
      <c r="DP45" s="273"/>
      <c r="DQ45" s="171"/>
      <c r="DR45" s="171"/>
      <c r="DS45" s="171"/>
      <c r="DT45" s="122">
        <f t="shared" si="70"/>
        <v>-2.6</v>
      </c>
      <c r="DU45" s="273">
        <v>1</v>
      </c>
      <c r="DV45" s="171">
        <v>0</v>
      </c>
      <c r="DW45" s="171">
        <v>13</v>
      </c>
      <c r="DX45" s="171">
        <v>0</v>
      </c>
      <c r="DY45" s="122">
        <f t="shared" si="71"/>
        <v>0</v>
      </c>
      <c r="DZ45" s="273"/>
      <c r="EA45" s="171"/>
      <c r="EB45" s="171"/>
      <c r="EC45" s="171"/>
      <c r="ED45" s="122">
        <f t="shared" si="72"/>
        <v>0</v>
      </c>
      <c r="EE45" s="273"/>
      <c r="EF45" s="171"/>
      <c r="EG45" s="171"/>
      <c r="EH45" s="171"/>
      <c r="EI45" s="122">
        <f t="shared" si="73"/>
        <v>0</v>
      </c>
      <c r="EJ45" s="273"/>
      <c r="EK45" s="171"/>
      <c r="EL45" s="171"/>
      <c r="EM45" s="171"/>
      <c r="EN45" s="122">
        <f t="shared" si="74"/>
        <v>0</v>
      </c>
      <c r="EO45" s="273"/>
      <c r="EP45" s="171"/>
      <c r="EQ45" s="171"/>
      <c r="ER45" s="171"/>
      <c r="ES45" s="122">
        <f t="shared" si="75"/>
        <v>0</v>
      </c>
      <c r="ET45" s="273"/>
      <c r="EU45" s="171"/>
      <c r="EV45" s="171"/>
      <c r="EW45" s="171"/>
      <c r="EX45" s="285"/>
      <c r="FB45" s="132"/>
      <c r="FC45" s="242"/>
      <c r="FD45" s="132"/>
      <c r="FE45" s="132"/>
      <c r="FF45" s="132"/>
      <c r="FG45" s="283"/>
      <c r="FH45" s="283"/>
      <c r="FI45" s="284"/>
      <c r="FJ45" s="119"/>
      <c r="FK45" s="135"/>
      <c r="FL45" s="126"/>
      <c r="FM45" s="126"/>
      <c r="FN45" s="126"/>
      <c r="FO45" s="126"/>
      <c r="FP45" s="126"/>
      <c r="FQ45" s="126"/>
      <c r="FR45" s="126"/>
      <c r="FS45" s="126"/>
      <c r="FT45" s="126"/>
      <c r="FU45" s="126"/>
    </row>
    <row r="46" spans="2:177" s="118" customFormat="1" ht="13.5" customHeight="1" x14ac:dyDescent="0.2">
      <c r="B46" s="158" t="s">
        <v>338</v>
      </c>
      <c r="C46" s="159" t="s">
        <v>170</v>
      </c>
      <c r="D46" s="170">
        <f>IF(ISNA(VLOOKUP($B46,Batting!$B$6:$D$57,3,FALSE)),0,(VLOOKUP($B46,Batting!$B$6:$D$57,3,FALSE)))</f>
        <v>1</v>
      </c>
      <c r="E46" s="171">
        <f t="shared" si="38"/>
        <v>1</v>
      </c>
      <c r="F46" s="175">
        <f t="shared" si="39"/>
        <v>2</v>
      </c>
      <c r="G46" s="176">
        <f t="shared" si="40"/>
        <v>0</v>
      </c>
      <c r="H46" s="176">
        <f t="shared" si="41"/>
        <v>15</v>
      </c>
      <c r="I46" s="176">
        <f t="shared" si="42"/>
        <v>0</v>
      </c>
      <c r="J46" s="175" t="str">
        <f t="shared" si="43"/>
        <v>-</v>
      </c>
      <c r="K46" s="175">
        <f t="shared" si="44"/>
        <v>7.5</v>
      </c>
      <c r="L46" s="302" t="str">
        <f t="shared" si="45"/>
        <v>-</v>
      </c>
      <c r="M46" s="134"/>
      <c r="N46" s="273"/>
      <c r="O46" s="171"/>
      <c r="P46" s="171"/>
      <c r="Q46" s="171"/>
      <c r="R46" s="124"/>
      <c r="S46" s="163">
        <f t="shared" si="46"/>
        <v>-3</v>
      </c>
      <c r="T46" s="134"/>
      <c r="U46" s="272">
        <f t="shared" si="47"/>
        <v>7.5</v>
      </c>
      <c r="V46" s="272">
        <f t="shared" si="48"/>
        <v>15</v>
      </c>
      <c r="W46" s="177">
        <f t="shared" si="49"/>
        <v>0</v>
      </c>
      <c r="X46" s="122">
        <f t="shared" si="50"/>
        <v>0</v>
      </c>
      <c r="Y46" s="273"/>
      <c r="Z46" s="171"/>
      <c r="AA46" s="171"/>
      <c r="AB46" s="171"/>
      <c r="AC46" s="122">
        <f t="shared" si="51"/>
        <v>0</v>
      </c>
      <c r="AD46" s="273"/>
      <c r="AE46" s="171"/>
      <c r="AF46" s="171"/>
      <c r="AG46" s="171"/>
      <c r="AH46" s="122">
        <f t="shared" si="52"/>
        <v>0</v>
      </c>
      <c r="AI46" s="273"/>
      <c r="AJ46" s="171"/>
      <c r="AK46" s="171"/>
      <c r="AL46" s="171"/>
      <c r="AM46" s="122">
        <f t="shared" si="53"/>
        <v>0</v>
      </c>
      <c r="AN46" s="273"/>
      <c r="AO46" s="171"/>
      <c r="AP46" s="171"/>
      <c r="AQ46" s="171"/>
      <c r="AR46" s="122">
        <f t="shared" si="54"/>
        <v>0</v>
      </c>
      <c r="AS46" s="273"/>
      <c r="AT46" s="171"/>
      <c r="AU46" s="171"/>
      <c r="AV46" s="171"/>
      <c r="AW46" s="122">
        <f t="shared" si="55"/>
        <v>0</v>
      </c>
      <c r="AX46" s="273"/>
      <c r="AY46" s="171"/>
      <c r="AZ46" s="171"/>
      <c r="BA46" s="171"/>
      <c r="BB46" s="122">
        <f t="shared" si="56"/>
        <v>0</v>
      </c>
      <c r="BC46" s="273"/>
      <c r="BD46" s="171"/>
      <c r="BE46" s="171"/>
      <c r="BF46" s="171"/>
      <c r="BG46" s="122">
        <f t="shared" si="57"/>
        <v>0</v>
      </c>
      <c r="BH46" s="273"/>
      <c r="BI46" s="171"/>
      <c r="BJ46" s="171"/>
      <c r="BK46" s="171"/>
      <c r="BL46" s="122">
        <f t="shared" si="58"/>
        <v>0</v>
      </c>
      <c r="BM46" s="273"/>
      <c r="BN46" s="171"/>
      <c r="BO46" s="171"/>
      <c r="BP46" s="171"/>
      <c r="BQ46" s="122">
        <f t="shared" si="59"/>
        <v>0</v>
      </c>
      <c r="BR46" s="273"/>
      <c r="BS46" s="171"/>
      <c r="BT46" s="171"/>
      <c r="BU46" s="171"/>
      <c r="BV46" s="122">
        <f t="shared" si="60"/>
        <v>0</v>
      </c>
      <c r="BW46" s="273"/>
      <c r="BX46" s="171"/>
      <c r="BY46" s="171"/>
      <c r="BZ46" s="171"/>
      <c r="CA46" s="122">
        <f t="shared" si="61"/>
        <v>0</v>
      </c>
      <c r="CB46" s="273"/>
      <c r="CC46" s="171"/>
      <c r="CD46" s="171"/>
      <c r="CE46" s="171"/>
      <c r="CF46" s="122">
        <f t="shared" si="62"/>
        <v>0</v>
      </c>
      <c r="CG46" s="273"/>
      <c r="CH46" s="171"/>
      <c r="CI46" s="171"/>
      <c r="CJ46" s="171"/>
      <c r="CK46" s="122">
        <f t="shared" si="63"/>
        <v>0</v>
      </c>
      <c r="CL46" s="273"/>
      <c r="CM46" s="171"/>
      <c r="CN46" s="171"/>
      <c r="CO46" s="171"/>
      <c r="CP46" s="122">
        <f t="shared" si="64"/>
        <v>0</v>
      </c>
      <c r="CQ46" s="273"/>
      <c r="CR46" s="171"/>
      <c r="CS46" s="171"/>
      <c r="CT46" s="171"/>
      <c r="CU46" s="122">
        <f t="shared" si="65"/>
        <v>0</v>
      </c>
      <c r="CV46" s="273"/>
      <c r="CW46" s="171"/>
      <c r="CX46" s="171"/>
      <c r="CY46" s="171"/>
      <c r="CZ46" s="122">
        <f t="shared" si="66"/>
        <v>0</v>
      </c>
      <c r="DA46" s="273"/>
      <c r="DB46" s="171"/>
      <c r="DC46" s="171"/>
      <c r="DD46" s="171"/>
      <c r="DE46" s="122">
        <f t="shared" si="67"/>
        <v>0</v>
      </c>
      <c r="DF46" s="273"/>
      <c r="DG46" s="171"/>
      <c r="DH46" s="171"/>
      <c r="DI46" s="171"/>
      <c r="DJ46" s="122">
        <f t="shared" si="68"/>
        <v>0</v>
      </c>
      <c r="DK46" s="273"/>
      <c r="DL46" s="171"/>
      <c r="DM46" s="171"/>
      <c r="DN46" s="171"/>
      <c r="DO46" s="122">
        <f t="shared" si="69"/>
        <v>0</v>
      </c>
      <c r="DP46" s="273"/>
      <c r="DQ46" s="171"/>
      <c r="DR46" s="171"/>
      <c r="DS46" s="171"/>
      <c r="DT46" s="122">
        <f t="shared" si="70"/>
        <v>0</v>
      </c>
      <c r="DU46" s="273"/>
      <c r="DV46" s="171"/>
      <c r="DW46" s="171"/>
      <c r="DX46" s="171"/>
      <c r="DY46" s="122">
        <f t="shared" si="71"/>
        <v>0</v>
      </c>
      <c r="DZ46" s="273"/>
      <c r="EA46" s="171"/>
      <c r="EB46" s="171"/>
      <c r="EC46" s="171"/>
      <c r="ED46" s="122">
        <f t="shared" si="72"/>
        <v>0</v>
      </c>
      <c r="EE46" s="273"/>
      <c r="EF46" s="171"/>
      <c r="EG46" s="171"/>
      <c r="EH46" s="171"/>
      <c r="EI46" s="122">
        <f t="shared" si="73"/>
        <v>-3</v>
      </c>
      <c r="EJ46" s="273">
        <v>2</v>
      </c>
      <c r="EK46" s="171">
        <v>0</v>
      </c>
      <c r="EL46" s="171">
        <v>15</v>
      </c>
      <c r="EM46" s="171">
        <v>0</v>
      </c>
      <c r="EN46" s="122">
        <f t="shared" si="74"/>
        <v>0</v>
      </c>
      <c r="EO46" s="273"/>
      <c r="EP46" s="171"/>
      <c r="EQ46" s="171"/>
      <c r="ER46" s="171"/>
      <c r="ES46" s="122">
        <f t="shared" si="75"/>
        <v>0</v>
      </c>
      <c r="ET46" s="273"/>
      <c r="EU46" s="171"/>
      <c r="EV46" s="171"/>
      <c r="EW46" s="171"/>
      <c r="EX46" s="285"/>
      <c r="FB46" s="132"/>
      <c r="FC46" s="242"/>
      <c r="FD46" s="132"/>
      <c r="FE46" s="132"/>
      <c r="FF46" s="132"/>
      <c r="FG46" s="283"/>
      <c r="FH46" s="283"/>
      <c r="FI46" s="284"/>
      <c r="FJ46" s="119"/>
      <c r="FK46" s="135"/>
      <c r="FL46" s="126"/>
      <c r="FM46" s="126"/>
      <c r="FN46" s="126"/>
      <c r="FO46" s="126"/>
      <c r="FP46" s="126"/>
      <c r="FQ46" s="126"/>
      <c r="FR46" s="126"/>
      <c r="FS46" s="126"/>
      <c r="FT46" s="126"/>
      <c r="FU46" s="126"/>
    </row>
    <row r="47" spans="2:177" s="118" customFormat="1" ht="13.5" customHeight="1" x14ac:dyDescent="0.2">
      <c r="B47" s="158" t="s">
        <v>322</v>
      </c>
      <c r="C47" s="159" t="s">
        <v>169</v>
      </c>
      <c r="D47" s="170">
        <f>IF(ISNA(VLOOKUP($B47,Batting!$B$6:$D$57,3,FALSE)),0,(VLOOKUP($B47,Batting!$B$6:$D$57,3,FALSE)))</f>
        <v>1</v>
      </c>
      <c r="E47" s="171">
        <f t="shared" si="38"/>
        <v>1</v>
      </c>
      <c r="F47" s="175">
        <f t="shared" si="39"/>
        <v>2</v>
      </c>
      <c r="G47" s="176">
        <f t="shared" si="40"/>
        <v>0</v>
      </c>
      <c r="H47" s="176">
        <f t="shared" si="41"/>
        <v>23</v>
      </c>
      <c r="I47" s="176">
        <f t="shared" si="42"/>
        <v>0</v>
      </c>
      <c r="J47" s="175" t="str">
        <f t="shared" si="43"/>
        <v>-</v>
      </c>
      <c r="K47" s="175">
        <f t="shared" si="44"/>
        <v>11.5</v>
      </c>
      <c r="L47" s="302" t="str">
        <f t="shared" si="45"/>
        <v>-</v>
      </c>
      <c r="M47" s="134"/>
      <c r="N47" s="273"/>
      <c r="O47" s="171"/>
      <c r="P47" s="171"/>
      <c r="Q47" s="171"/>
      <c r="R47" s="124"/>
      <c r="S47" s="163">
        <f t="shared" si="46"/>
        <v>-4.5999999999999996</v>
      </c>
      <c r="T47" s="134"/>
      <c r="U47" s="272">
        <f t="shared" si="47"/>
        <v>11.5</v>
      </c>
      <c r="V47" s="272">
        <f t="shared" si="48"/>
        <v>23</v>
      </c>
      <c r="W47" s="177">
        <f t="shared" si="49"/>
        <v>0</v>
      </c>
      <c r="X47" s="122">
        <f t="shared" si="50"/>
        <v>0</v>
      </c>
      <c r="Y47" s="273"/>
      <c r="Z47" s="171"/>
      <c r="AA47" s="171"/>
      <c r="AB47" s="171"/>
      <c r="AC47" s="122">
        <f t="shared" si="51"/>
        <v>0</v>
      </c>
      <c r="AD47" s="273"/>
      <c r="AE47" s="171"/>
      <c r="AF47" s="171"/>
      <c r="AG47" s="171"/>
      <c r="AH47" s="122">
        <f t="shared" si="52"/>
        <v>0</v>
      </c>
      <c r="AI47" s="273"/>
      <c r="AJ47" s="171"/>
      <c r="AK47" s="171"/>
      <c r="AL47" s="171"/>
      <c r="AM47" s="122">
        <f t="shared" si="53"/>
        <v>0</v>
      </c>
      <c r="AN47" s="273"/>
      <c r="AO47" s="171"/>
      <c r="AP47" s="171"/>
      <c r="AQ47" s="171"/>
      <c r="AR47" s="122">
        <f t="shared" si="54"/>
        <v>0</v>
      </c>
      <c r="AS47" s="273"/>
      <c r="AT47" s="171"/>
      <c r="AU47" s="171"/>
      <c r="AV47" s="171"/>
      <c r="AW47" s="122">
        <f t="shared" si="55"/>
        <v>0</v>
      </c>
      <c r="AX47" s="273"/>
      <c r="AY47" s="171"/>
      <c r="AZ47" s="171"/>
      <c r="BA47" s="171"/>
      <c r="BB47" s="122">
        <f t="shared" si="56"/>
        <v>0</v>
      </c>
      <c r="BC47" s="273"/>
      <c r="BD47" s="171"/>
      <c r="BE47" s="171"/>
      <c r="BF47" s="171"/>
      <c r="BG47" s="122">
        <f t="shared" si="57"/>
        <v>0</v>
      </c>
      <c r="BH47" s="273"/>
      <c r="BI47" s="171"/>
      <c r="BJ47" s="171"/>
      <c r="BK47" s="171"/>
      <c r="BL47" s="122">
        <f t="shared" si="58"/>
        <v>0</v>
      </c>
      <c r="BM47" s="273"/>
      <c r="BN47" s="171"/>
      <c r="BO47" s="171"/>
      <c r="BP47" s="171"/>
      <c r="BQ47" s="122">
        <f t="shared" si="59"/>
        <v>0</v>
      </c>
      <c r="BR47" s="273"/>
      <c r="BS47" s="171"/>
      <c r="BT47" s="171"/>
      <c r="BU47" s="171"/>
      <c r="BV47" s="122">
        <f t="shared" si="60"/>
        <v>0</v>
      </c>
      <c r="BW47" s="273"/>
      <c r="BX47" s="171"/>
      <c r="BY47" s="171"/>
      <c r="BZ47" s="171"/>
      <c r="CA47" s="122">
        <f t="shared" si="61"/>
        <v>0</v>
      </c>
      <c r="CB47" s="273"/>
      <c r="CC47" s="171"/>
      <c r="CD47" s="171"/>
      <c r="CE47" s="171"/>
      <c r="CF47" s="122">
        <f t="shared" si="62"/>
        <v>0</v>
      </c>
      <c r="CG47" s="273"/>
      <c r="CH47" s="171"/>
      <c r="CI47" s="171"/>
      <c r="CJ47" s="171"/>
      <c r="CK47" s="122">
        <f t="shared" si="63"/>
        <v>0</v>
      </c>
      <c r="CL47" s="273"/>
      <c r="CM47" s="171"/>
      <c r="CN47" s="171"/>
      <c r="CO47" s="171"/>
      <c r="CP47" s="122">
        <f t="shared" si="64"/>
        <v>0</v>
      </c>
      <c r="CQ47" s="273"/>
      <c r="CR47" s="171"/>
      <c r="CS47" s="171"/>
      <c r="CT47" s="171"/>
      <c r="CU47" s="122">
        <f t="shared" si="65"/>
        <v>-4.5999999999999996</v>
      </c>
      <c r="CV47" s="273">
        <v>2</v>
      </c>
      <c r="CW47" s="171">
        <v>0</v>
      </c>
      <c r="CX47" s="171">
        <v>23</v>
      </c>
      <c r="CY47" s="171">
        <v>0</v>
      </c>
      <c r="CZ47" s="122">
        <f t="shared" si="66"/>
        <v>0</v>
      </c>
      <c r="DA47" s="273"/>
      <c r="DB47" s="171"/>
      <c r="DC47" s="171"/>
      <c r="DD47" s="171"/>
      <c r="DE47" s="122">
        <f t="shared" si="67"/>
        <v>0</v>
      </c>
      <c r="DF47" s="273"/>
      <c r="DG47" s="171"/>
      <c r="DH47" s="171"/>
      <c r="DI47" s="171"/>
      <c r="DJ47" s="122">
        <f t="shared" si="68"/>
        <v>0</v>
      </c>
      <c r="DK47" s="273"/>
      <c r="DL47" s="171"/>
      <c r="DM47" s="171"/>
      <c r="DN47" s="171"/>
      <c r="DO47" s="122">
        <f t="shared" si="69"/>
        <v>0</v>
      </c>
      <c r="DP47" s="273"/>
      <c r="DQ47" s="171"/>
      <c r="DR47" s="171"/>
      <c r="DS47" s="171"/>
      <c r="DT47" s="122">
        <f t="shared" si="70"/>
        <v>0</v>
      </c>
      <c r="DU47" s="273"/>
      <c r="DV47" s="171"/>
      <c r="DW47" s="171"/>
      <c r="DX47" s="171"/>
      <c r="DY47" s="122">
        <f t="shared" si="71"/>
        <v>0</v>
      </c>
      <c r="DZ47" s="273"/>
      <c r="EA47" s="171"/>
      <c r="EB47" s="171"/>
      <c r="EC47" s="171"/>
      <c r="ED47" s="122">
        <f t="shared" si="72"/>
        <v>0</v>
      </c>
      <c r="EE47" s="273"/>
      <c r="EF47" s="171"/>
      <c r="EG47" s="171"/>
      <c r="EH47" s="171"/>
      <c r="EI47" s="122">
        <f t="shared" si="73"/>
        <v>0</v>
      </c>
      <c r="EJ47" s="273"/>
      <c r="EK47" s="171"/>
      <c r="EL47" s="171"/>
      <c r="EM47" s="171"/>
      <c r="EN47" s="122">
        <f t="shared" si="74"/>
        <v>0</v>
      </c>
      <c r="EO47" s="273"/>
      <c r="EP47" s="171"/>
      <c r="EQ47" s="171"/>
      <c r="ER47" s="171"/>
      <c r="ES47" s="122">
        <f t="shared" si="75"/>
        <v>0</v>
      </c>
      <c r="ET47" s="273"/>
      <c r="EU47" s="171"/>
      <c r="EV47" s="171"/>
      <c r="EW47" s="171"/>
      <c r="EX47" s="285"/>
      <c r="FB47" s="132"/>
      <c r="FC47" s="242"/>
      <c r="FD47" s="132"/>
      <c r="FE47" s="132"/>
      <c r="FF47" s="132"/>
      <c r="FG47" s="283"/>
      <c r="FH47" s="283"/>
      <c r="FI47" s="284"/>
      <c r="FJ47" s="119"/>
      <c r="FK47" s="135"/>
      <c r="FL47" s="126"/>
      <c r="FM47" s="126"/>
      <c r="FN47" s="126"/>
      <c r="FO47" s="126"/>
      <c r="FP47" s="126"/>
      <c r="FQ47" s="126"/>
      <c r="FR47" s="126"/>
      <c r="FS47" s="126"/>
      <c r="FT47" s="126"/>
      <c r="FU47" s="126"/>
    </row>
    <row r="48" spans="2:177" s="118" customFormat="1" ht="13.5" customHeight="1" x14ac:dyDescent="0.2">
      <c r="B48" s="158" t="s">
        <v>306</v>
      </c>
      <c r="C48" s="159" t="s">
        <v>307</v>
      </c>
      <c r="D48" s="170">
        <f>IF(ISNA(VLOOKUP($B48,Batting!$B$6:$D$57,3,FALSE)),0,(VLOOKUP($B48,Batting!$B$6:$D$57,3,FALSE)))</f>
        <v>1</v>
      </c>
      <c r="E48" s="171">
        <f t="shared" si="38"/>
        <v>1</v>
      </c>
      <c r="F48" s="175">
        <f t="shared" si="39"/>
        <v>6</v>
      </c>
      <c r="G48" s="176">
        <f t="shared" si="40"/>
        <v>0</v>
      </c>
      <c r="H48" s="176">
        <f t="shared" si="41"/>
        <v>37</v>
      </c>
      <c r="I48" s="176">
        <f t="shared" si="42"/>
        <v>0</v>
      </c>
      <c r="J48" s="175" t="str">
        <f t="shared" si="43"/>
        <v>-</v>
      </c>
      <c r="K48" s="175">
        <f t="shared" si="44"/>
        <v>6.166666666666667</v>
      </c>
      <c r="L48" s="302" t="str">
        <f t="shared" si="45"/>
        <v>-</v>
      </c>
      <c r="M48" s="134"/>
      <c r="N48" s="273"/>
      <c r="O48" s="171"/>
      <c r="P48" s="171"/>
      <c r="Q48" s="171"/>
      <c r="R48" s="124"/>
      <c r="S48" s="163">
        <f t="shared" si="46"/>
        <v>-7.4</v>
      </c>
      <c r="T48" s="134"/>
      <c r="U48" s="272">
        <f t="shared" si="47"/>
        <v>6.166666666666667</v>
      </c>
      <c r="V48" s="272">
        <f t="shared" si="48"/>
        <v>37</v>
      </c>
      <c r="W48" s="177">
        <f t="shared" si="49"/>
        <v>0</v>
      </c>
      <c r="X48" s="122">
        <f t="shared" si="50"/>
        <v>0</v>
      </c>
      <c r="Y48" s="273"/>
      <c r="Z48" s="171"/>
      <c r="AA48" s="171"/>
      <c r="AB48" s="171"/>
      <c r="AC48" s="122">
        <f t="shared" si="51"/>
        <v>-7.4</v>
      </c>
      <c r="AD48" s="273">
        <v>6</v>
      </c>
      <c r="AE48" s="171">
        <v>0</v>
      </c>
      <c r="AF48" s="171">
        <v>37</v>
      </c>
      <c r="AG48" s="171">
        <v>0</v>
      </c>
      <c r="AH48" s="122">
        <f t="shared" si="52"/>
        <v>0</v>
      </c>
      <c r="AI48" s="273"/>
      <c r="AJ48" s="171"/>
      <c r="AK48" s="171"/>
      <c r="AL48" s="171"/>
      <c r="AM48" s="122">
        <f t="shared" si="53"/>
        <v>0</v>
      </c>
      <c r="AN48" s="273"/>
      <c r="AO48" s="171"/>
      <c r="AP48" s="171"/>
      <c r="AQ48" s="171"/>
      <c r="AR48" s="122">
        <f t="shared" si="54"/>
        <v>0</v>
      </c>
      <c r="AS48" s="273"/>
      <c r="AT48" s="171"/>
      <c r="AU48" s="171"/>
      <c r="AV48" s="171"/>
      <c r="AW48" s="122">
        <f t="shared" si="55"/>
        <v>0</v>
      </c>
      <c r="AX48" s="273"/>
      <c r="AY48" s="171"/>
      <c r="AZ48" s="171"/>
      <c r="BA48" s="171"/>
      <c r="BB48" s="122">
        <f t="shared" si="56"/>
        <v>0</v>
      </c>
      <c r="BC48" s="273"/>
      <c r="BD48" s="171"/>
      <c r="BE48" s="171"/>
      <c r="BF48" s="171"/>
      <c r="BG48" s="122">
        <f t="shared" si="57"/>
        <v>0</v>
      </c>
      <c r="BH48" s="273"/>
      <c r="BI48" s="171"/>
      <c r="BJ48" s="171"/>
      <c r="BK48" s="171"/>
      <c r="BL48" s="122">
        <f t="shared" si="58"/>
        <v>0</v>
      </c>
      <c r="BM48" s="273"/>
      <c r="BN48" s="171"/>
      <c r="BO48" s="171"/>
      <c r="BP48" s="171"/>
      <c r="BQ48" s="122">
        <f t="shared" si="59"/>
        <v>0</v>
      </c>
      <c r="BR48" s="273"/>
      <c r="BS48" s="171"/>
      <c r="BT48" s="171"/>
      <c r="BU48" s="171"/>
      <c r="BV48" s="122">
        <f t="shared" si="60"/>
        <v>0</v>
      </c>
      <c r="BW48" s="273"/>
      <c r="BX48" s="171"/>
      <c r="BY48" s="171"/>
      <c r="BZ48" s="171"/>
      <c r="CA48" s="122">
        <f t="shared" si="61"/>
        <v>0</v>
      </c>
      <c r="CB48" s="273"/>
      <c r="CC48" s="171"/>
      <c r="CD48" s="171"/>
      <c r="CE48" s="171"/>
      <c r="CF48" s="122">
        <f t="shared" si="62"/>
        <v>0</v>
      </c>
      <c r="CG48" s="273"/>
      <c r="CH48" s="171"/>
      <c r="CI48" s="171"/>
      <c r="CJ48" s="171"/>
      <c r="CK48" s="122">
        <f t="shared" si="63"/>
        <v>0</v>
      </c>
      <c r="CL48" s="273"/>
      <c r="CM48" s="171"/>
      <c r="CN48" s="171"/>
      <c r="CO48" s="171"/>
      <c r="CP48" s="122">
        <f t="shared" si="64"/>
        <v>0</v>
      </c>
      <c r="CQ48" s="273"/>
      <c r="CR48" s="171"/>
      <c r="CS48" s="171"/>
      <c r="CT48" s="171"/>
      <c r="CU48" s="122">
        <f t="shared" si="65"/>
        <v>0</v>
      </c>
      <c r="CV48" s="273"/>
      <c r="CW48" s="171"/>
      <c r="CX48" s="171"/>
      <c r="CY48" s="171"/>
      <c r="CZ48" s="122">
        <f t="shared" si="66"/>
        <v>0</v>
      </c>
      <c r="DA48" s="273"/>
      <c r="DB48" s="171"/>
      <c r="DC48" s="171"/>
      <c r="DD48" s="171"/>
      <c r="DE48" s="122">
        <f t="shared" si="67"/>
        <v>0</v>
      </c>
      <c r="DF48" s="273"/>
      <c r="DG48" s="171"/>
      <c r="DH48" s="171"/>
      <c r="DI48" s="171"/>
      <c r="DJ48" s="122">
        <f t="shared" si="68"/>
        <v>0</v>
      </c>
      <c r="DK48" s="273"/>
      <c r="DL48" s="171"/>
      <c r="DM48" s="171"/>
      <c r="DN48" s="171"/>
      <c r="DO48" s="122">
        <f t="shared" si="69"/>
        <v>0</v>
      </c>
      <c r="DP48" s="273"/>
      <c r="DQ48" s="171"/>
      <c r="DR48" s="171"/>
      <c r="DS48" s="171"/>
      <c r="DT48" s="122">
        <f t="shared" si="70"/>
        <v>0</v>
      </c>
      <c r="DU48" s="273"/>
      <c r="DV48" s="171"/>
      <c r="DW48" s="171"/>
      <c r="DX48" s="171"/>
      <c r="DY48" s="122">
        <f t="shared" si="71"/>
        <v>0</v>
      </c>
      <c r="DZ48" s="273"/>
      <c r="EA48" s="171"/>
      <c r="EB48" s="171"/>
      <c r="EC48" s="171"/>
      <c r="ED48" s="122">
        <f t="shared" si="72"/>
        <v>0</v>
      </c>
      <c r="EE48" s="273"/>
      <c r="EF48" s="171"/>
      <c r="EG48" s="171"/>
      <c r="EH48" s="171"/>
      <c r="EI48" s="122">
        <f t="shared" si="73"/>
        <v>0</v>
      </c>
      <c r="EJ48" s="273"/>
      <c r="EK48" s="171"/>
      <c r="EL48" s="171"/>
      <c r="EM48" s="171"/>
      <c r="EN48" s="122">
        <f t="shared" si="74"/>
        <v>0</v>
      </c>
      <c r="EO48" s="273"/>
      <c r="EP48" s="171"/>
      <c r="EQ48" s="171"/>
      <c r="ER48" s="171"/>
      <c r="ES48" s="122">
        <f t="shared" si="75"/>
        <v>0</v>
      </c>
      <c r="ET48" s="273"/>
      <c r="EU48" s="171"/>
      <c r="EV48" s="171"/>
      <c r="EW48" s="171"/>
      <c r="EX48" s="285"/>
      <c r="FB48" s="132"/>
      <c r="FC48" s="242"/>
      <c r="FD48" s="132"/>
      <c r="FE48" s="132"/>
      <c r="FF48" s="132"/>
      <c r="FG48" s="283"/>
      <c r="FH48" s="283"/>
      <c r="FI48" s="284"/>
      <c r="FJ48" s="119"/>
      <c r="FK48" s="135"/>
      <c r="FL48" s="126"/>
      <c r="FM48" s="126"/>
      <c r="FN48" s="126"/>
      <c r="FO48" s="126"/>
      <c r="FP48" s="126"/>
      <c r="FQ48" s="126"/>
      <c r="FR48" s="126"/>
      <c r="FS48" s="126"/>
      <c r="FT48" s="126"/>
      <c r="FU48" s="126"/>
    </row>
    <row r="49" spans="2:177" s="118" customFormat="1" ht="13.5" customHeight="1" x14ac:dyDescent="0.2">
      <c r="B49" s="158" t="s">
        <v>317</v>
      </c>
      <c r="C49" s="159" t="s">
        <v>171</v>
      </c>
      <c r="D49" s="170">
        <f>IF(ISNA(VLOOKUP($B49,Batting!$B$6:$D$57,3,FALSE)),0,(VLOOKUP($B49,Batting!$B$6:$D$57,3,FALSE)))</f>
        <v>1</v>
      </c>
      <c r="E49" s="171">
        <f t="shared" si="38"/>
        <v>1</v>
      </c>
      <c r="F49" s="175">
        <f t="shared" si="39"/>
        <v>6</v>
      </c>
      <c r="G49" s="176">
        <f t="shared" si="40"/>
        <v>0</v>
      </c>
      <c r="H49" s="176">
        <f t="shared" si="41"/>
        <v>42</v>
      </c>
      <c r="I49" s="176">
        <f t="shared" si="42"/>
        <v>0</v>
      </c>
      <c r="J49" s="175" t="str">
        <f t="shared" si="43"/>
        <v>-</v>
      </c>
      <c r="K49" s="175">
        <f t="shared" si="44"/>
        <v>7</v>
      </c>
      <c r="L49" s="302" t="str">
        <f t="shared" si="45"/>
        <v>-</v>
      </c>
      <c r="M49" s="134"/>
      <c r="N49" s="273"/>
      <c r="O49" s="171"/>
      <c r="P49" s="171"/>
      <c r="Q49" s="171"/>
      <c r="R49" s="124"/>
      <c r="S49" s="163">
        <f t="shared" si="46"/>
        <v>-8.4</v>
      </c>
      <c r="T49" s="134"/>
      <c r="U49" s="272">
        <f t="shared" si="47"/>
        <v>7</v>
      </c>
      <c r="V49" s="272">
        <f t="shared" si="48"/>
        <v>42</v>
      </c>
      <c r="W49" s="177">
        <f t="shared" si="49"/>
        <v>0</v>
      </c>
      <c r="X49" s="122">
        <f t="shared" si="50"/>
        <v>0</v>
      </c>
      <c r="Y49" s="273"/>
      <c r="Z49" s="171"/>
      <c r="AA49" s="171"/>
      <c r="AB49" s="171"/>
      <c r="AC49" s="122">
        <f t="shared" si="51"/>
        <v>0</v>
      </c>
      <c r="AD49" s="273"/>
      <c r="AE49" s="171"/>
      <c r="AF49" s="171"/>
      <c r="AG49" s="171"/>
      <c r="AH49" s="122">
        <f t="shared" si="52"/>
        <v>0</v>
      </c>
      <c r="AI49" s="273"/>
      <c r="AJ49" s="171"/>
      <c r="AK49" s="171"/>
      <c r="AL49" s="171"/>
      <c r="AM49" s="122">
        <f t="shared" si="53"/>
        <v>0</v>
      </c>
      <c r="AN49" s="273"/>
      <c r="AO49" s="171"/>
      <c r="AP49" s="171"/>
      <c r="AQ49" s="171"/>
      <c r="AR49" s="122">
        <f t="shared" si="54"/>
        <v>0</v>
      </c>
      <c r="AS49" s="273"/>
      <c r="AT49" s="171"/>
      <c r="AU49" s="171"/>
      <c r="AV49" s="171"/>
      <c r="AW49" s="122">
        <f t="shared" si="55"/>
        <v>0</v>
      </c>
      <c r="AX49" s="273"/>
      <c r="AY49" s="171"/>
      <c r="AZ49" s="171"/>
      <c r="BA49" s="171"/>
      <c r="BB49" s="122">
        <f t="shared" si="56"/>
        <v>-8.4</v>
      </c>
      <c r="BC49" s="273">
        <v>6</v>
      </c>
      <c r="BD49" s="171">
        <v>0</v>
      </c>
      <c r="BE49" s="171">
        <v>42</v>
      </c>
      <c r="BF49" s="171">
        <v>0</v>
      </c>
      <c r="BG49" s="122">
        <f t="shared" si="57"/>
        <v>0</v>
      </c>
      <c r="BH49" s="273"/>
      <c r="BI49" s="171"/>
      <c r="BJ49" s="171"/>
      <c r="BK49" s="171"/>
      <c r="BL49" s="122">
        <f t="shared" si="58"/>
        <v>0</v>
      </c>
      <c r="BM49" s="273"/>
      <c r="BN49" s="171"/>
      <c r="BO49" s="171"/>
      <c r="BP49" s="171"/>
      <c r="BQ49" s="122">
        <f t="shared" si="59"/>
        <v>0</v>
      </c>
      <c r="BR49" s="273"/>
      <c r="BS49" s="171"/>
      <c r="BT49" s="171"/>
      <c r="BU49" s="171"/>
      <c r="BV49" s="122">
        <f t="shared" si="60"/>
        <v>0</v>
      </c>
      <c r="BW49" s="273"/>
      <c r="BX49" s="171"/>
      <c r="BY49" s="171"/>
      <c r="BZ49" s="171"/>
      <c r="CA49" s="122">
        <f t="shared" si="61"/>
        <v>0</v>
      </c>
      <c r="CB49" s="273"/>
      <c r="CC49" s="171"/>
      <c r="CD49" s="171"/>
      <c r="CE49" s="171"/>
      <c r="CF49" s="122">
        <f t="shared" si="62"/>
        <v>0</v>
      </c>
      <c r="CG49" s="273"/>
      <c r="CH49" s="171"/>
      <c r="CI49" s="171"/>
      <c r="CJ49" s="171"/>
      <c r="CK49" s="122">
        <f t="shared" si="63"/>
        <v>0</v>
      </c>
      <c r="CL49" s="273"/>
      <c r="CM49" s="171"/>
      <c r="CN49" s="171"/>
      <c r="CO49" s="171"/>
      <c r="CP49" s="122">
        <f t="shared" si="64"/>
        <v>0</v>
      </c>
      <c r="CQ49" s="273"/>
      <c r="CR49" s="171"/>
      <c r="CS49" s="171"/>
      <c r="CT49" s="171"/>
      <c r="CU49" s="122">
        <f t="shared" si="65"/>
        <v>0</v>
      </c>
      <c r="CV49" s="273"/>
      <c r="CW49" s="171"/>
      <c r="CX49" s="171"/>
      <c r="CY49" s="171"/>
      <c r="CZ49" s="122">
        <f t="shared" si="66"/>
        <v>0</v>
      </c>
      <c r="DA49" s="273"/>
      <c r="DB49" s="171"/>
      <c r="DC49" s="171"/>
      <c r="DD49" s="171"/>
      <c r="DE49" s="122">
        <f t="shared" si="67"/>
        <v>0</v>
      </c>
      <c r="DF49" s="273"/>
      <c r="DG49" s="171"/>
      <c r="DH49" s="171"/>
      <c r="DI49" s="171"/>
      <c r="DJ49" s="122">
        <f t="shared" si="68"/>
        <v>0</v>
      </c>
      <c r="DK49" s="273"/>
      <c r="DL49" s="171"/>
      <c r="DM49" s="171"/>
      <c r="DN49" s="171"/>
      <c r="DO49" s="122">
        <f t="shared" si="69"/>
        <v>0</v>
      </c>
      <c r="DP49" s="273"/>
      <c r="DQ49" s="171"/>
      <c r="DR49" s="171"/>
      <c r="DS49" s="171"/>
      <c r="DT49" s="122">
        <f t="shared" si="70"/>
        <v>0</v>
      </c>
      <c r="DU49" s="273"/>
      <c r="DV49" s="171"/>
      <c r="DW49" s="171"/>
      <c r="DX49" s="171"/>
      <c r="DY49" s="122">
        <f t="shared" si="71"/>
        <v>0</v>
      </c>
      <c r="DZ49" s="273"/>
      <c r="EA49" s="171"/>
      <c r="EB49" s="171"/>
      <c r="EC49" s="171"/>
      <c r="ED49" s="122">
        <f t="shared" si="72"/>
        <v>0</v>
      </c>
      <c r="EE49" s="273"/>
      <c r="EF49" s="171"/>
      <c r="EG49" s="171"/>
      <c r="EH49" s="171"/>
      <c r="EI49" s="122">
        <f t="shared" si="73"/>
        <v>0</v>
      </c>
      <c r="EJ49" s="273"/>
      <c r="EK49" s="171"/>
      <c r="EL49" s="171"/>
      <c r="EM49" s="171"/>
      <c r="EN49" s="122">
        <f t="shared" si="74"/>
        <v>0</v>
      </c>
      <c r="EO49" s="273"/>
      <c r="EP49" s="171"/>
      <c r="EQ49" s="171"/>
      <c r="ER49" s="171"/>
      <c r="ES49" s="122">
        <f t="shared" si="75"/>
        <v>0</v>
      </c>
      <c r="ET49" s="273"/>
      <c r="EU49" s="171"/>
      <c r="EV49" s="171"/>
      <c r="EW49" s="171"/>
      <c r="EX49" s="285"/>
      <c r="FB49" s="132"/>
      <c r="FC49" s="242"/>
      <c r="FD49" s="132"/>
      <c r="FE49" s="132"/>
      <c r="FF49" s="132"/>
      <c r="FG49" s="283"/>
      <c r="FH49" s="283"/>
      <c r="FI49" s="284"/>
      <c r="FJ49" s="119"/>
      <c r="FK49" s="135"/>
      <c r="FL49" s="126"/>
      <c r="FM49" s="126"/>
      <c r="FN49" s="126"/>
      <c r="FO49" s="126"/>
      <c r="FP49" s="126"/>
      <c r="FQ49" s="126"/>
      <c r="FR49" s="126"/>
      <c r="FS49" s="126"/>
      <c r="FT49" s="126"/>
      <c r="FU49" s="126"/>
    </row>
    <row r="50" spans="2:177" s="395" customFormat="1" ht="13.5" customHeight="1" x14ac:dyDescent="0.2">
      <c r="B50" s="396"/>
      <c r="C50" s="396"/>
      <c r="D50" s="396"/>
      <c r="E50" s="396"/>
      <c r="F50" s="397"/>
      <c r="G50" s="397"/>
      <c r="H50" s="397"/>
      <c r="I50" s="397"/>
      <c r="J50" s="397"/>
      <c r="K50" s="397"/>
      <c r="L50" s="397"/>
      <c r="M50" s="398"/>
      <c r="N50" s="397"/>
      <c r="O50" s="397"/>
      <c r="P50" s="397"/>
      <c r="Q50" s="397"/>
      <c r="R50" s="154"/>
      <c r="S50" s="399">
        <f>SUM(S5:S49)</f>
        <v>3233.8000000000011</v>
      </c>
      <c r="T50" s="397"/>
      <c r="U50" s="397"/>
      <c r="V50" s="397"/>
      <c r="W50" s="397"/>
      <c r="X50" s="400"/>
      <c r="Y50" s="401">
        <f>SUM(Y5:Y49)</f>
        <v>30.1</v>
      </c>
      <c r="Z50" s="399">
        <f>SUM(Z5:Z49)</f>
        <v>2</v>
      </c>
      <c r="AA50" s="399">
        <f>SUM(AA5:AA49)</f>
        <v>105</v>
      </c>
      <c r="AB50" s="399">
        <f>SUM(AB5:AB49)</f>
        <v>10</v>
      </c>
      <c r="AC50" s="400"/>
      <c r="AD50" s="401">
        <f>SUM(AD5:AD49)</f>
        <v>38.5</v>
      </c>
      <c r="AE50" s="399">
        <f>SUM(AE5:AE49)</f>
        <v>6</v>
      </c>
      <c r="AF50" s="399">
        <f>SUM(AF5:AF49)</f>
        <v>189</v>
      </c>
      <c r="AG50" s="399">
        <f>SUM(AG5:AG49)</f>
        <v>9</v>
      </c>
      <c r="AH50" s="400"/>
      <c r="AI50" s="401">
        <f>SUM(AI6:AI49)</f>
        <v>32</v>
      </c>
      <c r="AJ50" s="399">
        <f>SUM(AJ6:AJ49)</f>
        <v>1</v>
      </c>
      <c r="AK50" s="399">
        <f>SUM(AK6:AK49)</f>
        <v>166</v>
      </c>
      <c r="AL50" s="399">
        <f>SUM(AL6:AL49)</f>
        <v>6</v>
      </c>
      <c r="AM50" s="400"/>
      <c r="AN50" s="401">
        <f>SUM(AN6:AN49)</f>
        <v>26.1</v>
      </c>
      <c r="AO50" s="399">
        <f>SUM(AO6:AO49)</f>
        <v>9</v>
      </c>
      <c r="AP50" s="399">
        <f>SUM(AP6:AP49)</f>
        <v>64</v>
      </c>
      <c r="AQ50" s="399">
        <f>SUM(AQ6:AQ49)</f>
        <v>10</v>
      </c>
      <c r="AR50" s="400"/>
      <c r="AS50" s="401">
        <f>SUM(AS6:AS49)</f>
        <v>28</v>
      </c>
      <c r="AT50" s="399">
        <f>SUM(AT6:AT49)</f>
        <v>8</v>
      </c>
      <c r="AU50" s="399">
        <f>SUM(AU6:AU49)</f>
        <v>101</v>
      </c>
      <c r="AV50" s="399">
        <f>SUM(AV6:AV49)</f>
        <v>10</v>
      </c>
      <c r="AW50" s="400"/>
      <c r="AX50" s="401">
        <f>SUM(AX6:AX49)</f>
        <v>10</v>
      </c>
      <c r="AY50" s="399">
        <f>SUM(AY6:AY49)</f>
        <v>2</v>
      </c>
      <c r="AZ50" s="399">
        <f>SUM(AZ6:AZ49)</f>
        <v>44</v>
      </c>
      <c r="BA50" s="399">
        <f>SUM(BA6:BA49)</f>
        <v>4</v>
      </c>
      <c r="BB50" s="400"/>
      <c r="BC50" s="401">
        <f>SUM(BC6:BC49)</f>
        <v>38.5</v>
      </c>
      <c r="BD50" s="399">
        <f>SUM(BD6:BD49)</f>
        <v>1</v>
      </c>
      <c r="BE50" s="399">
        <f>SUM(BE6:BE49)</f>
        <v>260</v>
      </c>
      <c r="BF50" s="399">
        <f>SUM(BF6:BF49)</f>
        <v>9</v>
      </c>
      <c r="BG50" s="400"/>
      <c r="BH50" s="401">
        <f>SUM(BH6:BH49)</f>
        <v>21</v>
      </c>
      <c r="BI50" s="399">
        <f>SUM(BI6:BI49)</f>
        <v>2</v>
      </c>
      <c r="BJ50" s="399">
        <f>SUM(BJ6:BJ49)</f>
        <v>149</v>
      </c>
      <c r="BK50" s="399">
        <f>SUM(BK6:BK49)</f>
        <v>6</v>
      </c>
      <c r="BL50" s="400"/>
      <c r="BM50" s="401">
        <f>SUM(BM6:BM49)</f>
        <v>28</v>
      </c>
      <c r="BN50" s="399">
        <f>SUM(BN6:BN49)</f>
        <v>4</v>
      </c>
      <c r="BO50" s="399">
        <f>SUM(BO6:BO49)</f>
        <v>162</v>
      </c>
      <c r="BP50" s="399">
        <f>SUM(BP6:BP49)</f>
        <v>6</v>
      </c>
      <c r="BQ50" s="400"/>
      <c r="BR50" s="401">
        <f>SUM(BR6:BR49)</f>
        <v>31</v>
      </c>
      <c r="BS50" s="399">
        <f>SUM(BS6:BS49)</f>
        <v>0</v>
      </c>
      <c r="BT50" s="399">
        <f>SUM(BT6:BT49)</f>
        <v>188</v>
      </c>
      <c r="BU50" s="399">
        <f>SUM(BU6:BU49)</f>
        <v>9</v>
      </c>
      <c r="BV50" s="400"/>
      <c r="BW50" s="401">
        <f>SUM(BW6:BW49)</f>
        <v>40</v>
      </c>
      <c r="BX50" s="399">
        <f>SUM(BX6:BX49)</f>
        <v>5</v>
      </c>
      <c r="BY50" s="399">
        <f>SUM(BY6:BY49)</f>
        <v>158</v>
      </c>
      <c r="BZ50" s="399">
        <f>SUM(BZ6:BZ49)</f>
        <v>10</v>
      </c>
      <c r="CA50" s="400"/>
      <c r="CB50" s="401">
        <f>SUM(CB6:CB49)</f>
        <v>38.5</v>
      </c>
      <c r="CC50" s="399">
        <f>SUM(CC6:CC49)</f>
        <v>5</v>
      </c>
      <c r="CD50" s="399">
        <f>SUM(CD6:CD49)</f>
        <v>192</v>
      </c>
      <c r="CE50" s="399">
        <f>SUM(CE6:CE49)</f>
        <v>10</v>
      </c>
      <c r="CF50" s="400"/>
      <c r="CG50" s="401">
        <f>SUM(CG6:CG49)</f>
        <v>32</v>
      </c>
      <c r="CH50" s="399">
        <f>SUM(CH6:CH49)</f>
        <v>1</v>
      </c>
      <c r="CI50" s="399">
        <f>SUM(CI6:CI49)</f>
        <v>155</v>
      </c>
      <c r="CJ50" s="399">
        <f>SUM(CJ6:CJ49)</f>
        <v>7</v>
      </c>
      <c r="CK50" s="400"/>
      <c r="CL50" s="401">
        <f>SUM(CL6:CL49)</f>
        <v>0</v>
      </c>
      <c r="CM50" s="399">
        <f>SUM(CM6:CM49)</f>
        <v>0</v>
      </c>
      <c r="CN50" s="399">
        <f>SUM(CN6:CN49)</f>
        <v>0</v>
      </c>
      <c r="CO50" s="399">
        <f>SUM(CO6:CO49)</f>
        <v>0</v>
      </c>
      <c r="CP50" s="400"/>
      <c r="CQ50" s="401">
        <f>SUM(CQ6:CQ49)</f>
        <v>34.200000000000003</v>
      </c>
      <c r="CR50" s="399">
        <f>SUM(CR6:CR49)</f>
        <v>3</v>
      </c>
      <c r="CS50" s="399">
        <f>SUM(CS6:CS49)</f>
        <v>171</v>
      </c>
      <c r="CT50" s="399">
        <f>SUM(CT6:CT49)</f>
        <v>10</v>
      </c>
      <c r="CU50" s="400"/>
      <c r="CV50" s="401">
        <f>SUM(CV6:CV49)</f>
        <v>35</v>
      </c>
      <c r="CW50" s="399">
        <f>SUM(CW6:CW49)</f>
        <v>1</v>
      </c>
      <c r="CX50" s="399">
        <f>SUM(CX6:CX49)</f>
        <v>247</v>
      </c>
      <c r="CY50" s="399">
        <f>SUM(CY6:CY49)</f>
        <v>1</v>
      </c>
      <c r="CZ50" s="400"/>
      <c r="DA50" s="401">
        <f>SUM(DA6:DA49)</f>
        <v>40</v>
      </c>
      <c r="DB50" s="399">
        <f>SUM(DB6:DB49)</f>
        <v>7</v>
      </c>
      <c r="DC50" s="399">
        <f>SUM(DC6:DC49)</f>
        <v>122</v>
      </c>
      <c r="DD50" s="399">
        <f>SUM(DD6:DD49)</f>
        <v>9</v>
      </c>
      <c r="DE50" s="400"/>
      <c r="DF50" s="401">
        <f>SUM(DF6:DF49)</f>
        <v>32</v>
      </c>
      <c r="DG50" s="399">
        <f>SUM(DG6:DG49)</f>
        <v>11</v>
      </c>
      <c r="DH50" s="399">
        <f>SUM(DH6:DH49)</f>
        <v>84</v>
      </c>
      <c r="DI50" s="399">
        <f>SUM(DI6:DI49)</f>
        <v>8</v>
      </c>
      <c r="DJ50" s="400"/>
      <c r="DK50" s="401">
        <f>SUM(DK6:DK49)</f>
        <v>31.4</v>
      </c>
      <c r="DL50" s="399">
        <f>SUM(DL6:DL49)</f>
        <v>11</v>
      </c>
      <c r="DM50" s="399">
        <f>SUM(DM6:DM49)</f>
        <v>59</v>
      </c>
      <c r="DN50" s="399">
        <f>SUM(DN6:DN49)</f>
        <v>6</v>
      </c>
      <c r="DO50" s="400"/>
      <c r="DP50" s="401">
        <f>SUM(DP6:DP49)</f>
        <v>32</v>
      </c>
      <c r="DQ50" s="399">
        <f>SUM(DQ6:DQ49)</f>
        <v>7</v>
      </c>
      <c r="DR50" s="399">
        <f>SUM(DR6:DR49)</f>
        <v>75</v>
      </c>
      <c r="DS50" s="399">
        <f>SUM(DS6:DS49)</f>
        <v>9</v>
      </c>
      <c r="DT50" s="400"/>
      <c r="DU50" s="401">
        <f t="shared" ref="DU50:DX50" si="76">SUM(DU6:DU49)</f>
        <v>43</v>
      </c>
      <c r="DV50" s="399">
        <f t="shared" si="76"/>
        <v>12</v>
      </c>
      <c r="DW50" s="399">
        <f t="shared" si="76"/>
        <v>196</v>
      </c>
      <c r="DX50" s="399">
        <f t="shared" si="76"/>
        <v>4</v>
      </c>
      <c r="DY50" s="400"/>
      <c r="DZ50" s="401">
        <f>SUM(DZ6:DZ49)</f>
        <v>40</v>
      </c>
      <c r="EA50" s="399">
        <f>SUM(EA6:EA49)</f>
        <v>1</v>
      </c>
      <c r="EB50" s="399">
        <f>SUM(EB6:EB49)</f>
        <v>276</v>
      </c>
      <c r="EC50" s="399">
        <f>SUM(EC6:EC49)</f>
        <v>8</v>
      </c>
      <c r="ED50" s="400"/>
      <c r="EE50" s="401">
        <f>SUM(EE5:EE49)</f>
        <v>40</v>
      </c>
      <c r="EF50" s="399">
        <f t="shared" ref="EF50" si="77">SUM(EF5:EF49)</f>
        <v>1</v>
      </c>
      <c r="EG50" s="399">
        <f t="shared" ref="EG50" si="78">SUM(EG5:EG49)</f>
        <v>229</v>
      </c>
      <c r="EH50" s="399">
        <f t="shared" ref="EH50" si="79">SUM(EH5:EH49)</f>
        <v>5</v>
      </c>
      <c r="EI50" s="400"/>
      <c r="EJ50" s="401">
        <f>SUM(EJ5:EJ49)</f>
        <v>36</v>
      </c>
      <c r="EK50" s="399">
        <f t="shared" ref="EK50:EM50" si="80">SUM(EK5:EK49)</f>
        <v>5</v>
      </c>
      <c r="EL50" s="399">
        <f t="shared" si="80"/>
        <v>183</v>
      </c>
      <c r="EM50" s="399">
        <f t="shared" si="80"/>
        <v>6</v>
      </c>
      <c r="EN50" s="401"/>
      <c r="EO50" s="401">
        <f>SUM(EO5:EO49)</f>
        <v>34.4</v>
      </c>
      <c r="EP50" s="399">
        <f t="shared" ref="EP50" si="81">SUM(EP5:EP49)</f>
        <v>5</v>
      </c>
      <c r="EQ50" s="399">
        <f t="shared" ref="EQ50" si="82">SUM(EQ5:EQ49)</f>
        <v>108</v>
      </c>
      <c r="ER50" s="399">
        <f t="shared" ref="ER50" si="83">SUM(ER5:ER49)</f>
        <v>9</v>
      </c>
      <c r="ES50" s="400"/>
      <c r="ET50" s="401">
        <f>SUM(ET5:ET49)</f>
        <v>0</v>
      </c>
      <c r="EU50" s="399">
        <f t="shared" ref="EU50" si="84">SUM(EU5:EU49)</f>
        <v>0</v>
      </c>
      <c r="EV50" s="399">
        <f t="shared" ref="EV50" si="85">SUM(EV5:EV49)</f>
        <v>0</v>
      </c>
      <c r="EW50" s="399">
        <f t="shared" ref="EW50" si="86">SUM(EW5:EW49)</f>
        <v>0</v>
      </c>
      <c r="EX50" s="285"/>
      <c r="FB50" s="397"/>
      <c r="FC50" s="397"/>
      <c r="FD50" s="397"/>
      <c r="FE50" s="397"/>
      <c r="FF50" s="397"/>
      <c r="FG50" s="397"/>
      <c r="FH50" s="397"/>
      <c r="FI50" s="397"/>
      <c r="FK50" s="397"/>
      <c r="FL50" s="402"/>
      <c r="FM50" s="402"/>
      <c r="FN50" s="402"/>
      <c r="FO50" s="402"/>
      <c r="FP50" s="402"/>
      <c r="FQ50" s="402"/>
      <c r="FR50" s="402"/>
      <c r="FS50" s="402"/>
      <c r="FT50" s="402"/>
      <c r="FU50" s="402"/>
    </row>
    <row r="51" spans="2:177" s="118" customFormat="1" ht="13.5" customHeight="1" x14ac:dyDescent="0.2">
      <c r="B51" s="289"/>
      <c r="C51" s="289"/>
      <c r="D51" s="289"/>
      <c r="E51" s="289"/>
      <c r="F51" s="239"/>
      <c r="G51" s="239"/>
      <c r="H51" s="239"/>
      <c r="I51" s="239"/>
      <c r="J51" s="239"/>
      <c r="K51" s="239"/>
      <c r="L51" s="239"/>
      <c r="M51" s="123"/>
      <c r="N51" s="239"/>
      <c r="O51" s="239"/>
      <c r="P51" s="239"/>
      <c r="Q51" s="239"/>
      <c r="R51" s="239"/>
      <c r="S51" s="293"/>
      <c r="T51" s="239"/>
      <c r="U51" s="239"/>
      <c r="V51" s="239"/>
      <c r="W51" s="239"/>
      <c r="X51" s="122"/>
      <c r="Y51" s="239"/>
      <c r="Z51" s="239"/>
      <c r="AA51" s="239"/>
      <c r="AB51" s="239"/>
      <c r="AC51" s="122"/>
      <c r="AD51" s="239"/>
      <c r="AE51" s="239"/>
      <c r="AF51" s="239"/>
      <c r="AG51" s="239"/>
      <c r="AH51" s="122"/>
      <c r="AI51" s="239"/>
      <c r="AJ51" s="239"/>
      <c r="AK51" s="239"/>
      <c r="AL51" s="239"/>
      <c r="AM51" s="122"/>
      <c r="AN51" s="239"/>
      <c r="AO51" s="239"/>
      <c r="AP51" s="239"/>
      <c r="AQ51" s="239"/>
      <c r="AR51" s="122"/>
      <c r="AS51" s="239"/>
      <c r="AT51" s="239"/>
      <c r="AU51" s="239"/>
      <c r="AV51" s="239"/>
      <c r="AW51" s="122"/>
      <c r="AX51" s="239"/>
      <c r="AY51" s="239"/>
      <c r="AZ51" s="239"/>
      <c r="BA51" s="239"/>
      <c r="BB51" s="122"/>
      <c r="BC51" s="239"/>
      <c r="BD51" s="239"/>
      <c r="BE51" s="239"/>
      <c r="BF51" s="239"/>
      <c r="BG51" s="122"/>
      <c r="BH51" s="239"/>
      <c r="BI51" s="239"/>
      <c r="BJ51" s="239"/>
      <c r="BK51" s="239"/>
      <c r="BL51" s="122"/>
      <c r="BM51" s="239"/>
      <c r="BN51" s="239"/>
      <c r="BO51" s="239"/>
      <c r="BP51" s="239"/>
      <c r="BQ51" s="122"/>
      <c r="BR51" s="239"/>
      <c r="BS51" s="239"/>
      <c r="BT51" s="239"/>
      <c r="BU51" s="239"/>
      <c r="BV51" s="122"/>
      <c r="BW51" s="239"/>
      <c r="BX51" s="239"/>
      <c r="BY51" s="239"/>
      <c r="BZ51" s="239"/>
      <c r="CA51" s="122"/>
      <c r="CB51" s="239"/>
      <c r="CC51" s="239"/>
      <c r="CD51" s="239"/>
      <c r="CE51" s="239"/>
      <c r="CF51" s="122"/>
      <c r="CG51" s="239"/>
      <c r="CH51" s="239"/>
      <c r="CI51" s="239"/>
      <c r="CJ51" s="239"/>
      <c r="CK51" s="122"/>
      <c r="CL51" s="239"/>
      <c r="CM51" s="239"/>
      <c r="CN51" s="239"/>
      <c r="CO51" s="239"/>
      <c r="CP51" s="122"/>
      <c r="CQ51" s="239"/>
      <c r="CR51" s="239"/>
      <c r="CS51" s="239"/>
      <c r="CT51" s="239"/>
      <c r="CU51" s="122"/>
      <c r="CV51" s="239"/>
      <c r="CW51" s="239"/>
      <c r="CX51" s="239"/>
      <c r="CY51" s="239"/>
      <c r="CZ51" s="122"/>
      <c r="DA51" s="239"/>
      <c r="DB51" s="239"/>
      <c r="DC51" s="239"/>
      <c r="DD51" s="239"/>
      <c r="DE51" s="122"/>
      <c r="DF51" s="239"/>
      <c r="DG51" s="239"/>
      <c r="DH51" s="239"/>
      <c r="DI51" s="239"/>
      <c r="DJ51" s="122"/>
      <c r="DK51" s="239"/>
      <c r="DL51" s="239"/>
      <c r="DM51" s="239"/>
      <c r="DN51" s="239"/>
      <c r="DO51" s="122"/>
      <c r="DP51" s="239"/>
      <c r="DQ51" s="239"/>
      <c r="DR51" s="239"/>
      <c r="DS51" s="239"/>
      <c r="DT51" s="122"/>
      <c r="DU51" s="239"/>
      <c r="DV51" s="239"/>
      <c r="DW51" s="239"/>
      <c r="DX51" s="239"/>
      <c r="DY51" s="122"/>
      <c r="DZ51" s="239"/>
      <c r="EA51" s="239"/>
      <c r="EB51" s="239"/>
      <c r="EC51" s="239"/>
      <c r="ED51" s="122"/>
      <c r="EE51" s="239"/>
      <c r="EF51" s="239"/>
      <c r="EG51" s="239"/>
      <c r="EH51" s="239"/>
      <c r="EI51" s="122"/>
      <c r="EJ51" s="239"/>
      <c r="EK51" s="239"/>
      <c r="EL51" s="239"/>
      <c r="EM51" s="239"/>
      <c r="EN51" s="122"/>
      <c r="EO51" s="239"/>
      <c r="EP51" s="239"/>
      <c r="EQ51" s="239"/>
      <c r="ER51" s="239"/>
      <c r="ES51" s="122"/>
      <c r="ET51" s="239"/>
      <c r="EU51" s="239"/>
      <c r="EV51" s="239"/>
      <c r="EW51" s="239"/>
      <c r="EX51" s="239"/>
      <c r="FB51" s="239"/>
      <c r="FC51" s="239"/>
      <c r="FD51" s="239"/>
      <c r="FE51" s="239"/>
      <c r="FF51" s="239"/>
      <c r="FG51" s="239"/>
      <c r="FH51" s="239"/>
      <c r="FI51" s="239"/>
      <c r="FK51" s="239"/>
      <c r="FL51" s="126"/>
      <c r="FM51" s="126"/>
      <c r="FN51" s="126"/>
      <c r="FO51" s="126"/>
      <c r="FP51" s="126"/>
      <c r="FQ51" s="126"/>
      <c r="FR51" s="126"/>
      <c r="FS51" s="126"/>
      <c r="FT51" s="126"/>
      <c r="FU51" s="126"/>
    </row>
    <row r="52" spans="2:177" s="118" customFormat="1" ht="13.5" customHeight="1" x14ac:dyDescent="0.2">
      <c r="B52" s="292" t="s">
        <v>64</v>
      </c>
      <c r="C52" s="289"/>
      <c r="D52" s="289"/>
      <c r="E52" s="289"/>
      <c r="F52" s="239"/>
      <c r="G52" s="239"/>
      <c r="H52" s="239"/>
      <c r="I52" s="239"/>
      <c r="J52" s="239"/>
      <c r="K52" s="239"/>
      <c r="L52" s="239"/>
      <c r="M52" s="124"/>
      <c r="N52" s="239"/>
      <c r="O52" s="239"/>
      <c r="P52" s="239"/>
      <c r="Q52" s="239"/>
      <c r="R52" s="239"/>
      <c r="S52" s="124"/>
      <c r="T52" s="124"/>
      <c r="U52" s="124"/>
      <c r="V52" s="124"/>
      <c r="W52" s="124"/>
      <c r="X52" s="122"/>
      <c r="Y52" s="293"/>
      <c r="Z52" s="293"/>
      <c r="AA52" s="293"/>
      <c r="AB52" s="293"/>
      <c r="AC52" s="122"/>
      <c r="AD52" s="293"/>
      <c r="AE52" s="293"/>
      <c r="AF52" s="293"/>
      <c r="AG52" s="293"/>
      <c r="AH52" s="122"/>
      <c r="AI52" s="293"/>
      <c r="AJ52" s="293"/>
      <c r="AK52" s="293"/>
      <c r="AL52" s="293"/>
      <c r="AM52" s="122"/>
      <c r="AN52" s="293"/>
      <c r="AO52" s="293"/>
      <c r="AP52" s="293"/>
      <c r="AQ52" s="293"/>
      <c r="AR52" s="122"/>
      <c r="AS52" s="293"/>
      <c r="AT52" s="293"/>
      <c r="AU52" s="293"/>
      <c r="AV52" s="293"/>
      <c r="AW52" s="122"/>
      <c r="AX52" s="293"/>
      <c r="AY52" s="293"/>
      <c r="AZ52" s="293"/>
      <c r="BA52" s="293"/>
      <c r="BB52" s="122"/>
      <c r="BC52" s="293"/>
      <c r="BD52" s="293"/>
      <c r="BE52" s="293"/>
      <c r="BF52" s="293"/>
      <c r="BG52" s="122"/>
      <c r="BH52" s="293"/>
      <c r="BI52" s="293"/>
      <c r="BJ52" s="293"/>
      <c r="BK52" s="293"/>
      <c r="BL52" s="122"/>
      <c r="BM52" s="293"/>
      <c r="BN52" s="293"/>
      <c r="BO52" s="293"/>
      <c r="BP52" s="293"/>
      <c r="BQ52" s="122"/>
      <c r="BR52" s="293"/>
      <c r="BS52" s="293"/>
      <c r="BT52" s="293"/>
      <c r="BU52" s="293"/>
      <c r="BV52" s="122"/>
      <c r="BW52" s="293"/>
      <c r="BX52" s="293"/>
      <c r="BY52" s="293"/>
      <c r="BZ52" s="293"/>
      <c r="CA52" s="122"/>
      <c r="CB52" s="293"/>
      <c r="CC52" s="293"/>
      <c r="CD52" s="293"/>
      <c r="CE52" s="293"/>
      <c r="CF52" s="122"/>
      <c r="CG52" s="293"/>
      <c r="CH52" s="293"/>
      <c r="CI52" s="293"/>
      <c r="CJ52" s="293"/>
      <c r="CK52" s="122"/>
      <c r="CL52" s="293"/>
      <c r="CM52" s="293"/>
      <c r="CN52" s="293"/>
      <c r="CO52" s="293"/>
      <c r="CP52" s="122"/>
      <c r="CQ52" s="293"/>
      <c r="CR52" s="293"/>
      <c r="CS52" s="293"/>
      <c r="CT52" s="293"/>
      <c r="CU52" s="122"/>
      <c r="CV52" s="293"/>
      <c r="CW52" s="293"/>
      <c r="CX52" s="293"/>
      <c r="CY52" s="293"/>
      <c r="CZ52" s="122"/>
      <c r="DA52" s="293"/>
      <c r="DB52" s="293"/>
      <c r="DC52" s="293"/>
      <c r="DD52" s="293"/>
      <c r="DE52" s="122"/>
      <c r="DF52" s="293"/>
      <c r="DG52" s="293"/>
      <c r="DH52" s="293"/>
      <c r="DI52" s="293"/>
      <c r="DJ52" s="122"/>
      <c r="DK52" s="293"/>
      <c r="DL52" s="293"/>
      <c r="DM52" s="293"/>
      <c r="DN52" s="293"/>
      <c r="DO52" s="122"/>
      <c r="DP52" s="293"/>
      <c r="DQ52" s="293"/>
      <c r="DR52" s="293"/>
      <c r="DS52" s="293"/>
      <c r="DT52" s="122"/>
      <c r="DU52" s="293"/>
      <c r="DV52" s="293"/>
      <c r="DW52" s="293"/>
      <c r="DX52" s="293"/>
      <c r="DY52" s="122"/>
      <c r="DZ52" s="293"/>
      <c r="EA52" s="293"/>
      <c r="EB52" s="293"/>
      <c r="EC52" s="293"/>
      <c r="ED52" s="122"/>
      <c r="EE52" s="293"/>
      <c r="EF52" s="293"/>
      <c r="EG52" s="293"/>
      <c r="EH52" s="293"/>
      <c r="EI52" s="122"/>
      <c r="EJ52" s="293"/>
      <c r="EK52" s="293"/>
      <c r="EL52" s="293"/>
      <c r="EM52" s="293"/>
      <c r="EN52" s="122"/>
      <c r="EO52" s="293"/>
      <c r="EP52" s="293"/>
      <c r="EQ52" s="293"/>
      <c r="ER52" s="293"/>
      <c r="ES52" s="122"/>
      <c r="ET52" s="293"/>
      <c r="EU52" s="293"/>
      <c r="EV52" s="293"/>
      <c r="EW52" s="293"/>
      <c r="EX52" s="123"/>
      <c r="EY52" s="154"/>
      <c r="EZ52" s="154"/>
      <c r="FA52" s="154"/>
      <c r="FB52" s="154"/>
    </row>
    <row r="53" spans="2:177" s="118" customFormat="1" ht="13.5" customHeight="1" x14ac:dyDescent="0.2">
      <c r="B53" s="448" t="s">
        <v>65</v>
      </c>
      <c r="C53" s="414"/>
      <c r="D53" s="414"/>
      <c r="E53" s="414"/>
      <c r="F53" s="414"/>
      <c r="G53" s="414"/>
      <c r="H53" s="414"/>
      <c r="I53" s="414"/>
      <c r="J53" s="414"/>
      <c r="K53" s="414"/>
      <c r="L53" s="414"/>
      <c r="M53" s="41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2"/>
      <c r="Y53" s="124"/>
      <c r="Z53" s="124"/>
      <c r="AA53" s="124"/>
      <c r="AB53" s="124"/>
      <c r="AC53" s="122"/>
      <c r="AD53" s="124"/>
      <c r="AE53" s="124"/>
      <c r="AF53" s="124"/>
      <c r="AG53" s="124"/>
      <c r="AH53" s="122"/>
      <c r="AI53" s="124"/>
      <c r="AJ53" s="124"/>
      <c r="AK53" s="124"/>
      <c r="AL53" s="124"/>
      <c r="AM53" s="122"/>
      <c r="AN53" s="124"/>
      <c r="AO53" s="124"/>
      <c r="AP53" s="124"/>
      <c r="AQ53" s="124"/>
      <c r="AR53" s="122"/>
      <c r="AS53" s="124"/>
      <c r="AT53" s="124"/>
      <c r="AU53" s="124"/>
      <c r="AV53" s="124"/>
      <c r="AW53" s="122"/>
      <c r="AX53" s="124"/>
      <c r="AY53" s="124"/>
      <c r="AZ53" s="124"/>
      <c r="BA53" s="124"/>
      <c r="BB53" s="122"/>
      <c r="BC53" s="124"/>
      <c r="BD53" s="124"/>
      <c r="BE53" s="124"/>
      <c r="BF53" s="124"/>
      <c r="BG53" s="122"/>
      <c r="BH53" s="124"/>
      <c r="BI53" s="124"/>
      <c r="BJ53" s="124"/>
      <c r="BK53" s="124"/>
      <c r="BL53" s="122"/>
      <c r="BM53" s="124"/>
      <c r="BN53" s="124"/>
      <c r="BO53" s="124"/>
      <c r="BP53" s="124"/>
      <c r="BQ53" s="122"/>
      <c r="BR53" s="124"/>
      <c r="BS53" s="124"/>
      <c r="BT53" s="124"/>
      <c r="BU53" s="124"/>
      <c r="BV53" s="122"/>
      <c r="BW53" s="124"/>
      <c r="BX53" s="124"/>
      <c r="BY53" s="124"/>
      <c r="BZ53" s="124"/>
      <c r="CA53" s="122"/>
      <c r="CB53" s="124"/>
      <c r="CC53" s="124"/>
      <c r="CD53" s="124"/>
      <c r="CE53" s="124"/>
      <c r="CF53" s="122"/>
      <c r="CG53" s="124"/>
      <c r="CH53" s="124"/>
      <c r="CI53" s="124"/>
      <c r="CJ53" s="124"/>
      <c r="CK53" s="122"/>
      <c r="CL53" s="124"/>
      <c r="CM53" s="124"/>
      <c r="CN53" s="124"/>
      <c r="CO53" s="124"/>
      <c r="CP53" s="122"/>
      <c r="CQ53" s="124"/>
      <c r="CR53" s="124"/>
      <c r="CS53" s="124"/>
      <c r="CT53" s="124"/>
      <c r="CU53" s="122"/>
      <c r="CV53" s="124"/>
      <c r="CW53" s="124"/>
      <c r="CX53" s="124"/>
      <c r="CY53" s="124"/>
      <c r="CZ53" s="122"/>
      <c r="DA53" s="124"/>
      <c r="DB53" s="124"/>
      <c r="DC53" s="124"/>
      <c r="DD53" s="124"/>
      <c r="DE53" s="122"/>
      <c r="DF53" s="124"/>
      <c r="DG53" s="124"/>
      <c r="DH53" s="124"/>
      <c r="DI53" s="124"/>
      <c r="DJ53" s="122"/>
      <c r="DK53" s="124"/>
      <c r="DL53" s="124"/>
      <c r="DM53" s="124"/>
      <c r="DN53" s="124"/>
      <c r="DO53" s="122"/>
      <c r="DP53" s="124"/>
      <c r="DQ53" s="124"/>
      <c r="DR53" s="124"/>
      <c r="DS53" s="124"/>
      <c r="DT53" s="122"/>
      <c r="DU53" s="124"/>
      <c r="DV53" s="124"/>
      <c r="DW53" s="124"/>
      <c r="DX53" s="124"/>
      <c r="DY53" s="122"/>
      <c r="DZ53" s="124"/>
      <c r="EA53" s="124"/>
      <c r="EB53" s="124"/>
      <c r="EC53" s="124"/>
      <c r="ED53" s="122"/>
      <c r="EE53" s="124"/>
      <c r="EF53" s="124"/>
      <c r="EG53" s="124"/>
      <c r="EH53" s="124"/>
      <c r="EI53" s="122"/>
      <c r="EJ53" s="124"/>
      <c r="EK53" s="124"/>
      <c r="EL53" s="124"/>
      <c r="EM53" s="124"/>
      <c r="EN53" s="122"/>
      <c r="EO53" s="124"/>
      <c r="EP53" s="124"/>
      <c r="EQ53" s="124"/>
      <c r="ER53" s="124"/>
      <c r="ES53" s="122"/>
      <c r="ET53" s="124"/>
      <c r="EU53" s="124"/>
      <c r="EV53" s="124"/>
      <c r="EW53" s="124"/>
      <c r="EX53" s="122"/>
      <c r="EY53" s="154"/>
      <c r="EZ53" s="154"/>
      <c r="FA53" s="154"/>
      <c r="FB53" s="154"/>
    </row>
    <row r="54" spans="2:177" s="118" customFormat="1" ht="13.5" customHeight="1" x14ac:dyDescent="0.2">
      <c r="B54" s="448" t="s">
        <v>66</v>
      </c>
      <c r="C54" s="414"/>
      <c r="D54" s="414"/>
      <c r="E54" s="414"/>
      <c r="F54" s="414"/>
      <c r="G54" s="414"/>
      <c r="H54" s="414"/>
      <c r="I54" s="414"/>
      <c r="J54" s="414"/>
      <c r="K54" s="414"/>
      <c r="L54" s="414"/>
      <c r="M54" s="41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2"/>
      <c r="Y54" s="124"/>
      <c r="Z54" s="124"/>
      <c r="AA54" s="124"/>
      <c r="AB54" s="124"/>
      <c r="AC54" s="122"/>
      <c r="AD54" s="124"/>
      <c r="AE54" s="124"/>
      <c r="AF54" s="124"/>
      <c r="AG54" s="124"/>
      <c r="AH54" s="122"/>
      <c r="AI54" s="124"/>
      <c r="AJ54" s="124"/>
      <c r="AK54" s="124"/>
      <c r="AL54" s="124"/>
      <c r="AM54" s="122"/>
      <c r="AN54" s="124"/>
      <c r="AO54" s="124"/>
      <c r="AP54" s="124"/>
      <c r="AQ54" s="124"/>
      <c r="AR54" s="122"/>
      <c r="AS54" s="124"/>
      <c r="AT54" s="124"/>
      <c r="AU54" s="124"/>
      <c r="AV54" s="124"/>
      <c r="AW54" s="122"/>
      <c r="AX54" s="124"/>
      <c r="AY54" s="124"/>
      <c r="AZ54" s="124"/>
      <c r="BA54" s="124"/>
      <c r="BB54" s="122"/>
      <c r="BC54" s="124"/>
      <c r="BD54" s="124"/>
      <c r="BE54" s="124"/>
      <c r="BF54" s="124"/>
      <c r="BG54" s="122"/>
      <c r="BH54" s="124"/>
      <c r="BI54" s="124"/>
      <c r="BJ54" s="124"/>
      <c r="BK54" s="124"/>
      <c r="BL54" s="122"/>
      <c r="BM54" s="124"/>
      <c r="BN54" s="124"/>
      <c r="BO54" s="124"/>
      <c r="BP54" s="124"/>
      <c r="BQ54" s="122"/>
      <c r="BR54" s="124"/>
      <c r="BS54" s="124"/>
      <c r="BT54" s="124"/>
      <c r="BU54" s="124"/>
      <c r="BV54" s="122"/>
      <c r="BW54" s="124"/>
      <c r="BX54" s="124"/>
      <c r="BY54" s="124"/>
      <c r="BZ54" s="124"/>
      <c r="CA54" s="122"/>
      <c r="CB54" s="124"/>
      <c r="CC54" s="124"/>
      <c r="CD54" s="124"/>
      <c r="CE54" s="124"/>
      <c r="CF54" s="122"/>
      <c r="CG54" s="124"/>
      <c r="CH54" s="124"/>
      <c r="CI54" s="124"/>
      <c r="CJ54" s="124"/>
      <c r="CK54" s="122"/>
      <c r="CL54" s="124"/>
      <c r="CM54" s="124"/>
      <c r="CN54" s="124"/>
      <c r="CO54" s="124"/>
      <c r="CP54" s="122"/>
      <c r="CQ54" s="124"/>
      <c r="CR54" s="124"/>
      <c r="CS54" s="124"/>
      <c r="CT54" s="124"/>
      <c r="CU54" s="122"/>
      <c r="CV54" s="124"/>
      <c r="CW54" s="124"/>
      <c r="CX54" s="124"/>
      <c r="CY54" s="124"/>
      <c r="CZ54" s="122"/>
      <c r="DA54" s="124"/>
      <c r="DB54" s="124"/>
      <c r="DC54" s="124"/>
      <c r="DD54" s="124"/>
      <c r="DE54" s="122"/>
      <c r="DF54" s="124"/>
      <c r="DG54" s="124"/>
      <c r="DH54" s="124"/>
      <c r="DI54" s="124"/>
      <c r="DJ54" s="122"/>
      <c r="DK54" s="124"/>
      <c r="DL54" s="124"/>
      <c r="DM54" s="124"/>
      <c r="DN54" s="124"/>
      <c r="DO54" s="122"/>
      <c r="DP54" s="124"/>
      <c r="DQ54" s="124"/>
      <c r="DR54" s="124"/>
      <c r="DS54" s="124"/>
      <c r="DT54" s="122"/>
      <c r="DU54" s="124"/>
      <c r="DV54" s="124"/>
      <c r="DW54" s="124"/>
      <c r="DX54" s="124"/>
      <c r="DY54" s="122"/>
      <c r="DZ54" s="124"/>
      <c r="EA54" s="124"/>
      <c r="EB54" s="124"/>
      <c r="EC54" s="124"/>
      <c r="ED54" s="122"/>
      <c r="EE54" s="124"/>
      <c r="EF54" s="124"/>
      <c r="EG54" s="124"/>
      <c r="EH54" s="124"/>
      <c r="EI54" s="122"/>
      <c r="EJ54" s="124"/>
      <c r="EK54" s="124"/>
      <c r="EL54" s="124"/>
      <c r="EM54" s="124"/>
      <c r="EN54" s="122"/>
      <c r="EO54" s="124"/>
      <c r="EP54" s="124"/>
      <c r="EQ54" s="124"/>
      <c r="ER54" s="124"/>
      <c r="ES54" s="122"/>
      <c r="ET54" s="124"/>
      <c r="EU54" s="124"/>
      <c r="EV54" s="124"/>
      <c r="EW54" s="124"/>
      <c r="EX54" s="122"/>
    </row>
    <row r="55" spans="2:177" s="118" customFormat="1" ht="13.5" customHeight="1" x14ac:dyDescent="0.2">
      <c r="B55" s="448" t="s">
        <v>67</v>
      </c>
      <c r="C55" s="414"/>
      <c r="D55" s="414"/>
      <c r="E55" s="414"/>
      <c r="F55" s="414"/>
      <c r="G55" s="414"/>
      <c r="H55" s="414"/>
      <c r="I55" s="414"/>
      <c r="J55" s="414"/>
      <c r="K55" s="414"/>
      <c r="L55" s="414"/>
      <c r="M55" s="41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2"/>
      <c r="Y55" s="124"/>
      <c r="Z55" s="124"/>
      <c r="AA55" s="124"/>
      <c r="AB55" s="124"/>
      <c r="AC55" s="122"/>
      <c r="AD55" s="124"/>
      <c r="AE55" s="124"/>
      <c r="AF55" s="124"/>
      <c r="AG55" s="124"/>
      <c r="AH55" s="122"/>
      <c r="AI55" s="124"/>
      <c r="AJ55" s="124"/>
      <c r="AK55" s="124"/>
      <c r="AL55" s="124"/>
      <c r="AM55" s="122"/>
      <c r="AN55" s="124"/>
      <c r="AO55" s="124"/>
      <c r="AP55" s="124"/>
      <c r="AQ55" s="124"/>
      <c r="AR55" s="122"/>
      <c r="AS55" s="124"/>
      <c r="AT55" s="124"/>
      <c r="AU55" s="124"/>
      <c r="AV55" s="124"/>
      <c r="AW55" s="122"/>
      <c r="AX55" s="124"/>
      <c r="AY55" s="124"/>
      <c r="AZ55" s="124"/>
      <c r="BA55" s="124"/>
      <c r="BB55" s="122"/>
      <c r="BC55" s="124"/>
      <c r="BD55" s="124"/>
      <c r="BE55" s="124"/>
      <c r="BF55" s="124"/>
      <c r="BG55" s="122"/>
      <c r="BH55" s="124"/>
      <c r="BI55" s="124"/>
      <c r="BJ55" s="124"/>
      <c r="BK55" s="124"/>
      <c r="BL55" s="122"/>
      <c r="BM55" s="124"/>
      <c r="BN55" s="124"/>
      <c r="BO55" s="124"/>
      <c r="BP55" s="124"/>
      <c r="BQ55" s="122"/>
      <c r="BR55" s="124"/>
      <c r="BS55" s="124"/>
      <c r="BT55" s="124"/>
      <c r="BU55" s="124"/>
      <c r="BV55" s="122"/>
      <c r="BW55" s="124"/>
      <c r="BX55" s="124"/>
      <c r="BY55" s="124"/>
      <c r="BZ55" s="124"/>
      <c r="CA55" s="122"/>
      <c r="CB55" s="124"/>
      <c r="CC55" s="124"/>
      <c r="CD55" s="124"/>
      <c r="CE55" s="124"/>
      <c r="CF55" s="122"/>
      <c r="CG55" s="124"/>
      <c r="CH55" s="124"/>
      <c r="CI55" s="124"/>
      <c r="CJ55" s="124"/>
      <c r="CK55" s="122"/>
      <c r="CL55" s="124"/>
      <c r="CM55" s="124"/>
      <c r="CN55" s="124"/>
      <c r="CO55" s="124"/>
      <c r="CP55" s="122"/>
      <c r="CQ55" s="124"/>
      <c r="CR55" s="124"/>
      <c r="CS55" s="124"/>
      <c r="CT55" s="124"/>
      <c r="CU55" s="122"/>
      <c r="CV55" s="124"/>
      <c r="CW55" s="124"/>
      <c r="CX55" s="124"/>
      <c r="CY55" s="124"/>
      <c r="CZ55" s="122"/>
      <c r="DA55" s="124"/>
      <c r="DB55" s="124"/>
      <c r="DC55" s="124"/>
      <c r="DD55" s="124"/>
      <c r="DE55" s="122"/>
      <c r="DF55" s="124"/>
      <c r="DG55" s="124"/>
      <c r="DH55" s="124"/>
      <c r="DI55" s="124"/>
      <c r="DJ55" s="122"/>
      <c r="DK55" s="124"/>
      <c r="DL55" s="124"/>
      <c r="DM55" s="124"/>
      <c r="DN55" s="124"/>
      <c r="DO55" s="122"/>
      <c r="DP55" s="124"/>
      <c r="DQ55" s="124"/>
      <c r="DR55" s="124"/>
      <c r="DS55" s="124"/>
      <c r="DT55" s="122"/>
      <c r="DU55" s="124"/>
      <c r="DV55" s="124"/>
      <c r="DW55" s="124"/>
      <c r="DX55" s="124"/>
      <c r="DY55" s="122"/>
      <c r="DZ55" s="124"/>
      <c r="EA55" s="124"/>
      <c r="EB55" s="124"/>
      <c r="EC55" s="124"/>
      <c r="ED55" s="122"/>
      <c r="EE55" s="124"/>
      <c r="EF55" s="124"/>
      <c r="EG55" s="124"/>
      <c r="EH55" s="124"/>
      <c r="EI55" s="122"/>
      <c r="EJ55" s="124"/>
      <c r="EK55" s="124"/>
      <c r="EL55" s="124"/>
      <c r="EM55" s="124"/>
      <c r="EN55" s="122"/>
      <c r="EO55" s="124"/>
      <c r="EP55" s="124"/>
      <c r="EQ55" s="124"/>
      <c r="ER55" s="124"/>
      <c r="ES55" s="122"/>
      <c r="ET55" s="124"/>
      <c r="EU55" s="124"/>
      <c r="EV55" s="124"/>
      <c r="EW55" s="124"/>
      <c r="EX55" s="122"/>
    </row>
    <row r="56" spans="2:177" s="118" customFormat="1" ht="13.5" customHeight="1" x14ac:dyDescent="0.2">
      <c r="B56" s="294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2"/>
      <c r="Y56" s="124"/>
      <c r="Z56" s="124"/>
      <c r="AA56" s="124"/>
      <c r="AB56" s="124"/>
      <c r="AC56" s="122"/>
      <c r="AD56" s="124"/>
      <c r="AE56" s="124"/>
      <c r="AF56" s="124"/>
      <c r="AG56" s="124"/>
      <c r="AH56" s="122"/>
      <c r="AI56" s="124"/>
      <c r="AJ56" s="124"/>
      <c r="AK56" s="124"/>
      <c r="AL56" s="124"/>
      <c r="AM56" s="122"/>
      <c r="AN56" s="124"/>
      <c r="AO56" s="124"/>
      <c r="AP56" s="124"/>
      <c r="AQ56" s="124"/>
      <c r="AR56" s="122"/>
      <c r="AS56" s="124"/>
      <c r="AT56" s="124"/>
      <c r="AU56" s="124"/>
      <c r="AV56" s="124"/>
      <c r="AW56" s="122"/>
      <c r="AX56" s="124"/>
      <c r="AY56" s="124"/>
      <c r="AZ56" s="124"/>
      <c r="BA56" s="124"/>
      <c r="BB56" s="122"/>
      <c r="BC56" s="124"/>
      <c r="BD56" s="124"/>
      <c r="BE56" s="124"/>
      <c r="BF56" s="124"/>
      <c r="BG56" s="122"/>
      <c r="BH56" s="124"/>
      <c r="BI56" s="124"/>
      <c r="BJ56" s="124"/>
      <c r="BK56" s="124"/>
      <c r="BL56" s="122"/>
      <c r="BM56" s="124"/>
      <c r="BN56" s="124"/>
      <c r="BO56" s="124"/>
      <c r="BP56" s="124"/>
      <c r="BQ56" s="122"/>
      <c r="BR56" s="124"/>
      <c r="BS56" s="124"/>
      <c r="BT56" s="124"/>
      <c r="BU56" s="124"/>
      <c r="BV56" s="122"/>
      <c r="BW56" s="124"/>
      <c r="BX56" s="124"/>
      <c r="BY56" s="124"/>
      <c r="BZ56" s="124"/>
      <c r="CA56" s="122"/>
      <c r="CB56" s="124"/>
      <c r="CC56" s="124"/>
      <c r="CD56" s="124"/>
      <c r="CE56" s="124"/>
      <c r="CF56" s="122"/>
      <c r="CG56" s="124"/>
      <c r="CH56" s="124"/>
      <c r="CI56" s="124"/>
      <c r="CJ56" s="124"/>
      <c r="CK56" s="122"/>
      <c r="CL56" s="124"/>
      <c r="CM56" s="124"/>
      <c r="CN56" s="124"/>
      <c r="CO56" s="124"/>
      <c r="CP56" s="122"/>
      <c r="CQ56" s="124"/>
      <c r="CR56" s="124"/>
      <c r="CS56" s="124"/>
      <c r="CT56" s="124"/>
      <c r="CU56" s="122"/>
      <c r="CV56" s="124"/>
      <c r="CW56" s="124"/>
      <c r="CX56" s="124"/>
      <c r="CY56" s="124"/>
      <c r="CZ56" s="122"/>
      <c r="DA56" s="124"/>
      <c r="DB56" s="124"/>
      <c r="DC56" s="124"/>
      <c r="DD56" s="124"/>
      <c r="DE56" s="122"/>
      <c r="DF56" s="124"/>
      <c r="DG56" s="124"/>
      <c r="DH56" s="124"/>
      <c r="DI56" s="124"/>
      <c r="DJ56" s="122"/>
      <c r="DK56" s="124"/>
      <c r="DL56" s="124"/>
      <c r="DM56" s="124"/>
      <c r="DN56" s="124"/>
      <c r="DO56" s="122"/>
      <c r="DP56" s="124"/>
      <c r="DQ56" s="124"/>
      <c r="DR56" s="124"/>
      <c r="DS56" s="124"/>
      <c r="DT56" s="122"/>
      <c r="DU56" s="124"/>
      <c r="DV56" s="124"/>
      <c r="DW56" s="124"/>
      <c r="DX56" s="124"/>
      <c r="DY56" s="122"/>
      <c r="DZ56" s="124"/>
      <c r="EA56" s="124"/>
      <c r="EB56" s="124"/>
      <c r="EC56" s="124"/>
      <c r="ED56" s="122"/>
      <c r="EE56" s="124"/>
      <c r="EF56" s="124"/>
      <c r="EG56" s="124"/>
      <c r="EH56" s="124"/>
      <c r="EI56" s="122"/>
      <c r="EJ56" s="124"/>
      <c r="EK56" s="124"/>
      <c r="EL56" s="124"/>
      <c r="EM56" s="124"/>
      <c r="EN56" s="122"/>
      <c r="EO56" s="124"/>
      <c r="EP56" s="124"/>
      <c r="EQ56" s="124"/>
      <c r="ER56" s="124"/>
      <c r="ES56" s="122"/>
      <c r="ET56" s="124"/>
      <c r="EU56" s="124"/>
      <c r="EV56" s="124"/>
      <c r="EW56" s="124"/>
      <c r="EX56" s="122"/>
    </row>
    <row r="57" spans="2:177" s="118" customFormat="1" ht="13.5" customHeight="1" x14ac:dyDescent="0.2">
      <c r="B57" s="150" t="s">
        <v>107</v>
      </c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24"/>
      <c r="R57" s="124"/>
      <c r="S57" s="124"/>
      <c r="T57" s="124"/>
      <c r="U57" s="124"/>
      <c r="V57" s="124"/>
      <c r="W57" s="124"/>
      <c r="X57" s="122"/>
      <c r="Y57" s="124"/>
      <c r="Z57" s="124"/>
      <c r="AA57" s="124"/>
      <c r="AB57" s="124"/>
      <c r="AC57" s="122"/>
      <c r="AD57" s="124"/>
      <c r="AE57" s="124"/>
      <c r="AF57" s="124"/>
      <c r="AG57" s="124"/>
      <c r="AH57" s="122"/>
      <c r="AI57" s="124"/>
      <c r="AJ57" s="124"/>
      <c r="AK57" s="124"/>
      <c r="AL57" s="124"/>
      <c r="AM57" s="122"/>
      <c r="AN57" s="124"/>
      <c r="AO57" s="124"/>
      <c r="AP57" s="124"/>
      <c r="AQ57" s="124"/>
      <c r="AR57" s="122"/>
      <c r="AS57" s="124"/>
      <c r="AT57" s="124"/>
      <c r="AU57" s="124"/>
      <c r="AV57" s="124"/>
      <c r="AW57" s="122"/>
      <c r="AX57" s="124"/>
      <c r="AY57" s="124"/>
      <c r="AZ57" s="124"/>
      <c r="BA57" s="124"/>
      <c r="BB57" s="122"/>
      <c r="BC57" s="124"/>
      <c r="BD57" s="124"/>
      <c r="BE57" s="124"/>
      <c r="BF57" s="124"/>
      <c r="BG57" s="122"/>
      <c r="BH57" s="124"/>
      <c r="BI57" s="124"/>
      <c r="BJ57" s="124"/>
      <c r="BK57" s="124"/>
      <c r="BL57" s="122"/>
      <c r="BM57" s="124"/>
      <c r="BN57" s="124"/>
      <c r="BO57" s="124"/>
      <c r="BP57" s="124"/>
      <c r="BQ57" s="122"/>
      <c r="BR57" s="124"/>
      <c r="BS57" s="124"/>
      <c r="BT57" s="124"/>
      <c r="BU57" s="124"/>
      <c r="BV57" s="122"/>
      <c r="BW57" s="124"/>
      <c r="BX57" s="124"/>
      <c r="BY57" s="124"/>
      <c r="BZ57" s="124"/>
      <c r="CA57" s="122"/>
      <c r="CB57" s="124"/>
      <c r="CC57" s="124"/>
      <c r="CD57" s="124"/>
      <c r="CE57" s="124"/>
      <c r="CF57" s="122"/>
      <c r="CG57" s="124"/>
      <c r="CH57" s="124"/>
      <c r="CI57" s="124"/>
      <c r="CJ57" s="124"/>
      <c r="CK57" s="122"/>
      <c r="CL57" s="124"/>
      <c r="CM57" s="124"/>
      <c r="CN57" s="124"/>
      <c r="CO57" s="124"/>
      <c r="CP57" s="122"/>
      <c r="CQ57" s="124"/>
      <c r="CR57" s="124"/>
      <c r="CS57" s="124"/>
      <c r="CT57" s="124"/>
      <c r="CU57" s="122"/>
      <c r="CV57" s="124"/>
      <c r="CW57" s="124"/>
      <c r="CX57" s="124"/>
      <c r="CY57" s="124"/>
      <c r="CZ57" s="122"/>
      <c r="DA57" s="124"/>
      <c r="DB57" s="124"/>
      <c r="DC57" s="124"/>
      <c r="DD57" s="124"/>
      <c r="DE57" s="122"/>
      <c r="DF57" s="124"/>
      <c r="DG57" s="124"/>
      <c r="DH57" s="124"/>
      <c r="DI57" s="124"/>
      <c r="DJ57" s="122"/>
      <c r="DK57" s="124"/>
      <c r="DL57" s="124"/>
      <c r="DM57" s="124"/>
      <c r="DN57" s="124"/>
      <c r="DO57" s="122"/>
      <c r="DP57" s="124"/>
      <c r="DQ57" s="124"/>
      <c r="DR57" s="124"/>
      <c r="DS57" s="124"/>
      <c r="DT57" s="122"/>
      <c r="DU57" s="124"/>
      <c r="DV57" s="124"/>
      <c r="DW57" s="124"/>
      <c r="DX57" s="124"/>
      <c r="DY57" s="122"/>
      <c r="DZ57" s="124"/>
      <c r="EA57" s="124"/>
      <c r="EB57" s="124"/>
      <c r="EC57" s="124"/>
      <c r="ED57" s="122"/>
      <c r="EE57" s="124"/>
      <c r="EF57" s="124"/>
      <c r="EG57" s="124"/>
      <c r="EH57" s="124"/>
      <c r="EI57" s="122"/>
      <c r="EJ57" s="124"/>
      <c r="EK57" s="124"/>
      <c r="EL57" s="124"/>
      <c r="EM57" s="124"/>
      <c r="EN57" s="122"/>
      <c r="EO57" s="124"/>
      <c r="EP57" s="124"/>
      <c r="EQ57" s="124"/>
      <c r="ER57" s="124"/>
      <c r="ES57" s="122"/>
      <c r="ET57" s="124"/>
      <c r="EU57" s="124"/>
      <c r="EV57" s="124"/>
      <c r="EW57" s="124"/>
      <c r="EX57" s="122"/>
    </row>
    <row r="58" spans="2:177" s="118" customFormat="1" ht="13.5" customHeight="1" x14ac:dyDescent="0.2">
      <c r="B58" s="292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2"/>
      <c r="Y58" s="124"/>
      <c r="Z58" s="124"/>
      <c r="AA58" s="124"/>
      <c r="AB58" s="124"/>
      <c r="AC58" s="122"/>
      <c r="AD58" s="124"/>
      <c r="AE58" s="124"/>
      <c r="AF58" s="124"/>
      <c r="AG58" s="124"/>
      <c r="AH58" s="122"/>
      <c r="AI58" s="124"/>
      <c r="AJ58" s="124"/>
      <c r="AK58" s="124"/>
      <c r="AL58" s="124"/>
      <c r="AM58" s="122"/>
      <c r="AN58" s="124"/>
      <c r="AO58" s="124"/>
      <c r="AP58" s="124"/>
      <c r="AQ58" s="124"/>
      <c r="AR58" s="122"/>
      <c r="AS58" s="124"/>
      <c r="AT58" s="124"/>
      <c r="AU58" s="124"/>
      <c r="AV58" s="124"/>
      <c r="AW58" s="122"/>
      <c r="AX58" s="124"/>
      <c r="AY58" s="124"/>
      <c r="AZ58" s="124"/>
      <c r="BA58" s="124"/>
      <c r="BB58" s="122"/>
      <c r="BC58" s="124"/>
      <c r="BD58" s="124"/>
      <c r="BE58" s="124"/>
      <c r="BF58" s="124"/>
      <c r="BG58" s="122"/>
      <c r="BH58" s="124"/>
      <c r="BI58" s="124"/>
      <c r="BJ58" s="124"/>
      <c r="BK58" s="124"/>
      <c r="BL58" s="122"/>
      <c r="BM58" s="124"/>
      <c r="BN58" s="124"/>
      <c r="BO58" s="124"/>
      <c r="BP58" s="124"/>
      <c r="BQ58" s="122"/>
      <c r="BR58" s="124"/>
      <c r="BS58" s="124"/>
      <c r="BT58" s="124"/>
      <c r="BU58" s="124"/>
      <c r="BV58" s="122"/>
      <c r="BW58" s="124"/>
      <c r="BX58" s="124"/>
      <c r="BY58" s="124"/>
      <c r="BZ58" s="124"/>
      <c r="CA58" s="122"/>
      <c r="CB58" s="124"/>
      <c r="CC58" s="124"/>
      <c r="CD58" s="124"/>
      <c r="CE58" s="124"/>
      <c r="CF58" s="122"/>
      <c r="CG58" s="124"/>
      <c r="CH58" s="124"/>
      <c r="CI58" s="124"/>
      <c r="CJ58" s="124"/>
      <c r="CK58" s="122"/>
      <c r="CL58" s="124"/>
      <c r="CM58" s="124"/>
      <c r="CN58" s="124"/>
      <c r="CO58" s="124"/>
      <c r="CP58" s="122"/>
      <c r="CQ58" s="124"/>
      <c r="CR58" s="124"/>
      <c r="CS58" s="124"/>
      <c r="CT58" s="124"/>
      <c r="CU58" s="122"/>
      <c r="CV58" s="124"/>
      <c r="CW58" s="124"/>
      <c r="CX58" s="124"/>
      <c r="CY58" s="124"/>
      <c r="CZ58" s="122"/>
      <c r="DA58" s="124"/>
      <c r="DB58" s="124"/>
      <c r="DC58" s="124"/>
      <c r="DD58" s="124"/>
      <c r="DE58" s="122"/>
      <c r="DF58" s="124"/>
      <c r="DG58" s="124"/>
      <c r="DH58" s="124"/>
      <c r="DI58" s="124"/>
      <c r="DJ58" s="122"/>
      <c r="DK58" s="124"/>
      <c r="DL58" s="124"/>
      <c r="DM58" s="124"/>
      <c r="DN58" s="124"/>
      <c r="DO58" s="122"/>
      <c r="DP58" s="124"/>
      <c r="DQ58" s="124"/>
      <c r="DR58" s="124"/>
      <c r="DS58" s="124"/>
      <c r="DT58" s="122"/>
      <c r="DU58" s="124"/>
      <c r="DV58" s="124"/>
      <c r="DW58" s="124"/>
      <c r="DX58" s="124"/>
      <c r="DY58" s="122"/>
      <c r="DZ58" s="124"/>
      <c r="EA58" s="124"/>
      <c r="EB58" s="124"/>
      <c r="EC58" s="124"/>
      <c r="ED58" s="122"/>
      <c r="EE58" s="124"/>
      <c r="EF58" s="124"/>
      <c r="EG58" s="124"/>
      <c r="EH58" s="124"/>
      <c r="EI58" s="122"/>
      <c r="EJ58" s="124"/>
      <c r="EK58" s="124"/>
      <c r="EL58" s="124"/>
      <c r="EM58" s="124"/>
      <c r="EN58" s="122"/>
      <c r="EO58" s="124"/>
      <c r="EP58" s="124"/>
      <c r="EQ58" s="124"/>
      <c r="ER58" s="124"/>
      <c r="ES58" s="122"/>
      <c r="ET58" s="124"/>
      <c r="EU58" s="124"/>
      <c r="EV58" s="124"/>
      <c r="EW58" s="124"/>
      <c r="EX58" s="122"/>
    </row>
    <row r="59" spans="2:177" s="118" customFormat="1" ht="13.5" customHeight="1" x14ac:dyDescent="0.2">
      <c r="B59" s="292" t="s">
        <v>68</v>
      </c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2"/>
      <c r="Y59" s="124"/>
      <c r="Z59" s="124"/>
      <c r="AA59" s="124"/>
      <c r="AB59" s="124"/>
      <c r="AC59" s="122"/>
      <c r="AD59" s="124"/>
      <c r="AE59" s="124"/>
      <c r="AF59" s="124"/>
      <c r="AG59" s="124"/>
      <c r="AH59" s="122"/>
      <c r="AI59" s="124"/>
      <c r="AJ59" s="124"/>
      <c r="AK59" s="124"/>
      <c r="AL59" s="124"/>
      <c r="AM59" s="122"/>
      <c r="AN59" s="124"/>
      <c r="AO59" s="124"/>
      <c r="AP59" s="124"/>
      <c r="AQ59" s="124"/>
      <c r="AR59" s="122"/>
      <c r="AS59" s="124"/>
      <c r="AT59" s="124"/>
      <c r="AU59" s="124"/>
      <c r="AV59" s="124"/>
      <c r="AW59" s="122"/>
      <c r="AX59" s="124"/>
      <c r="AY59" s="124"/>
      <c r="AZ59" s="124"/>
      <c r="BA59" s="124"/>
      <c r="BB59" s="122"/>
      <c r="BC59" s="124"/>
      <c r="BD59" s="124"/>
      <c r="BE59" s="124"/>
      <c r="BF59" s="124"/>
      <c r="BG59" s="122"/>
      <c r="BH59" s="124"/>
      <c r="BI59" s="124"/>
      <c r="BJ59" s="124"/>
      <c r="BK59" s="124"/>
      <c r="BL59" s="122"/>
      <c r="BM59" s="124"/>
      <c r="BN59" s="124"/>
      <c r="BO59" s="124"/>
      <c r="BP59" s="124"/>
      <c r="BQ59" s="122"/>
      <c r="BR59" s="124"/>
      <c r="BS59" s="124"/>
      <c r="BT59" s="124"/>
      <c r="BU59" s="124"/>
      <c r="BV59" s="122"/>
      <c r="BW59" s="124"/>
      <c r="BX59" s="124"/>
      <c r="BY59" s="124"/>
      <c r="BZ59" s="124"/>
      <c r="CA59" s="122"/>
      <c r="CB59" s="124"/>
      <c r="CC59" s="124"/>
      <c r="CD59" s="124"/>
      <c r="CE59" s="124"/>
      <c r="CF59" s="122"/>
      <c r="CG59" s="124"/>
      <c r="CH59" s="124"/>
      <c r="CI59" s="124"/>
      <c r="CJ59" s="124"/>
      <c r="CK59" s="122"/>
      <c r="CL59" s="124"/>
      <c r="CM59" s="124"/>
      <c r="CN59" s="124"/>
      <c r="CO59" s="124"/>
      <c r="CP59" s="122"/>
      <c r="CQ59" s="124"/>
      <c r="CR59" s="124"/>
      <c r="CS59" s="124"/>
      <c r="CT59" s="124"/>
      <c r="CU59" s="122"/>
      <c r="CV59" s="124"/>
      <c r="CW59" s="124"/>
      <c r="CX59" s="124"/>
      <c r="CY59" s="124"/>
      <c r="CZ59" s="122"/>
      <c r="DA59" s="124"/>
      <c r="DB59" s="124"/>
      <c r="DC59" s="124"/>
      <c r="DD59" s="124"/>
      <c r="DE59" s="122"/>
      <c r="DF59" s="124"/>
      <c r="DG59" s="124"/>
      <c r="DH59" s="124"/>
      <c r="DI59" s="124"/>
      <c r="DJ59" s="122"/>
      <c r="DK59" s="124"/>
      <c r="DL59" s="124"/>
      <c r="DM59" s="124"/>
      <c r="DN59" s="124"/>
      <c r="DO59" s="122"/>
      <c r="DP59" s="124"/>
      <c r="DQ59" s="124"/>
      <c r="DR59" s="124"/>
      <c r="DS59" s="124"/>
      <c r="DT59" s="122"/>
      <c r="DU59" s="124"/>
      <c r="DV59" s="124"/>
      <c r="DW59" s="124"/>
      <c r="DX59" s="124"/>
      <c r="DY59" s="122"/>
      <c r="DZ59" s="124"/>
      <c r="EA59" s="124"/>
      <c r="EB59" s="124"/>
      <c r="EC59" s="124"/>
      <c r="ED59" s="122"/>
      <c r="EE59" s="124"/>
      <c r="EF59" s="124"/>
      <c r="EG59" s="124"/>
      <c r="EH59" s="124"/>
      <c r="EI59" s="122"/>
      <c r="EJ59" s="124"/>
      <c r="EK59" s="124"/>
      <c r="EL59" s="124"/>
      <c r="EM59" s="124"/>
      <c r="EN59" s="122"/>
      <c r="EO59" s="124"/>
      <c r="EP59" s="124"/>
      <c r="EQ59" s="124"/>
      <c r="ER59" s="124"/>
      <c r="ES59" s="122"/>
      <c r="ET59" s="124"/>
      <c r="EU59" s="124"/>
      <c r="EV59" s="124"/>
      <c r="EW59" s="124"/>
      <c r="EX59" s="122"/>
      <c r="EY59" s="154"/>
      <c r="EZ59" s="154"/>
      <c r="FA59" s="154"/>
      <c r="FB59" s="154"/>
    </row>
    <row r="60" spans="2:177" s="118" customFormat="1" ht="13.5" customHeight="1" x14ac:dyDescent="0.2">
      <c r="B60" s="435" t="s">
        <v>111</v>
      </c>
      <c r="C60" s="444"/>
      <c r="D60" s="444"/>
      <c r="E60" s="444"/>
      <c r="F60" s="444"/>
      <c r="G60" s="444"/>
      <c r="H60" s="444"/>
      <c r="I60" s="444"/>
      <c r="J60" s="444"/>
      <c r="K60" s="444"/>
      <c r="L60" s="444"/>
      <c r="M60" s="444"/>
      <c r="N60" s="444"/>
      <c r="O60" s="444"/>
      <c r="P60" s="444"/>
      <c r="Q60" s="444"/>
      <c r="R60" s="444"/>
      <c r="S60" s="444"/>
      <c r="T60" s="444"/>
      <c r="U60" s="444"/>
      <c r="V60" s="444"/>
      <c r="W60" s="124"/>
      <c r="X60" s="122"/>
      <c r="Y60" s="124"/>
      <c r="Z60" s="124"/>
      <c r="AA60" s="124"/>
      <c r="AB60" s="124"/>
      <c r="AC60" s="122"/>
      <c r="AD60" s="124"/>
      <c r="AE60" s="124"/>
      <c r="AF60" s="124"/>
      <c r="AG60" s="124"/>
      <c r="AH60" s="122"/>
      <c r="AI60" s="124"/>
      <c r="AJ60" s="124"/>
      <c r="AK60" s="124"/>
      <c r="AL60" s="124"/>
      <c r="AM60" s="122"/>
      <c r="AN60" s="124"/>
      <c r="AO60" s="124"/>
      <c r="AP60" s="124"/>
      <c r="AQ60" s="124"/>
      <c r="AR60" s="122"/>
      <c r="AS60" s="124"/>
      <c r="AT60" s="124"/>
      <c r="AU60" s="124"/>
      <c r="AV60" s="124"/>
      <c r="AW60" s="122"/>
      <c r="AX60" s="124"/>
      <c r="AY60" s="124"/>
      <c r="AZ60" s="124"/>
      <c r="BA60" s="124"/>
      <c r="BB60" s="122"/>
      <c r="BC60" s="124"/>
      <c r="BD60" s="124"/>
      <c r="BE60" s="124"/>
      <c r="BF60" s="124"/>
      <c r="BG60" s="122"/>
      <c r="BH60" s="124"/>
      <c r="BI60" s="124"/>
      <c r="BJ60" s="124"/>
      <c r="BK60" s="124"/>
      <c r="BL60" s="122"/>
      <c r="BM60" s="124"/>
      <c r="BN60" s="124"/>
      <c r="BO60" s="124"/>
      <c r="BP60" s="124"/>
      <c r="BQ60" s="122"/>
      <c r="BR60" s="124"/>
      <c r="BS60" s="124"/>
      <c r="BT60" s="124"/>
      <c r="BU60" s="124"/>
      <c r="BV60" s="122"/>
      <c r="BW60" s="124"/>
      <c r="BX60" s="124"/>
      <c r="BY60" s="124"/>
      <c r="BZ60" s="124"/>
      <c r="CA60" s="122"/>
      <c r="CB60" s="124"/>
      <c r="CC60" s="124"/>
      <c r="CD60" s="124"/>
      <c r="CE60" s="124"/>
      <c r="CF60" s="122"/>
      <c r="CG60" s="124"/>
      <c r="CH60" s="124"/>
      <c r="CI60" s="124"/>
      <c r="CJ60" s="124"/>
      <c r="CK60" s="122"/>
      <c r="CL60" s="124"/>
      <c r="CM60" s="124"/>
      <c r="CN60" s="124"/>
      <c r="CO60" s="124"/>
      <c r="CP60" s="122"/>
      <c r="CQ60" s="124"/>
      <c r="CR60" s="124"/>
      <c r="CS60" s="124"/>
      <c r="CT60" s="124"/>
      <c r="CU60" s="122"/>
      <c r="CV60" s="124"/>
      <c r="CW60" s="124"/>
      <c r="CX60" s="124"/>
      <c r="CY60" s="124"/>
      <c r="CZ60" s="122"/>
      <c r="DA60" s="124"/>
      <c r="DB60" s="124"/>
      <c r="DC60" s="124"/>
      <c r="DD60" s="124"/>
      <c r="DE60" s="122"/>
      <c r="DF60" s="124"/>
      <c r="DG60" s="124"/>
      <c r="DH60" s="124"/>
      <c r="DI60" s="124"/>
      <c r="DJ60" s="122"/>
      <c r="DK60" s="124"/>
      <c r="DL60" s="124"/>
      <c r="DM60" s="124"/>
      <c r="DN60" s="124"/>
      <c r="DO60" s="122"/>
      <c r="DP60" s="124"/>
      <c r="DQ60" s="124"/>
      <c r="DR60" s="124"/>
      <c r="DS60" s="124"/>
      <c r="DT60" s="122"/>
      <c r="DU60" s="124"/>
      <c r="DV60" s="124"/>
      <c r="DW60" s="124"/>
      <c r="DX60" s="124"/>
      <c r="DY60" s="122"/>
      <c r="DZ60" s="124"/>
      <c r="EA60" s="124"/>
      <c r="EB60" s="124"/>
      <c r="EC60" s="124"/>
      <c r="ED60" s="122"/>
      <c r="EE60" s="124"/>
      <c r="EF60" s="124"/>
      <c r="EG60" s="124"/>
      <c r="EH60" s="124"/>
      <c r="EI60" s="122"/>
      <c r="EJ60" s="124"/>
      <c r="EK60" s="124"/>
      <c r="EL60" s="124"/>
      <c r="EM60" s="124"/>
      <c r="EN60" s="122"/>
      <c r="EO60" s="124"/>
      <c r="EP60" s="124"/>
      <c r="EQ60" s="124"/>
      <c r="ER60" s="124"/>
      <c r="ES60" s="122"/>
      <c r="ET60" s="124"/>
      <c r="EU60" s="124"/>
      <c r="EV60" s="124"/>
      <c r="EW60" s="124"/>
      <c r="EX60" s="122"/>
      <c r="EY60" s="154"/>
      <c r="EZ60" s="154"/>
      <c r="FA60" s="154"/>
      <c r="FB60" s="154"/>
    </row>
    <row r="61" spans="2:177" s="118" customFormat="1" ht="13.5" customHeight="1" x14ac:dyDescent="0.2">
      <c r="B61" s="117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4"/>
      <c r="X61" s="122"/>
      <c r="Y61" s="124"/>
      <c r="Z61" s="124"/>
      <c r="AA61" s="124"/>
      <c r="AB61" s="124"/>
      <c r="AC61" s="122"/>
      <c r="AD61" s="124"/>
      <c r="AE61" s="124"/>
      <c r="AF61" s="124"/>
      <c r="AG61" s="124"/>
      <c r="AH61" s="122"/>
      <c r="AI61" s="124"/>
      <c r="AJ61" s="124"/>
      <c r="AK61" s="124"/>
      <c r="AL61" s="124"/>
      <c r="AM61" s="122"/>
      <c r="AN61" s="124"/>
      <c r="AO61" s="124"/>
      <c r="AP61" s="124"/>
      <c r="AQ61" s="124"/>
      <c r="AR61" s="122"/>
      <c r="AS61" s="124"/>
      <c r="AT61" s="124"/>
      <c r="AU61" s="124"/>
      <c r="AV61" s="124"/>
      <c r="AW61" s="122"/>
      <c r="AX61" s="124"/>
      <c r="AY61" s="124"/>
      <c r="AZ61" s="124"/>
      <c r="BA61" s="124"/>
      <c r="BB61" s="122"/>
      <c r="BC61" s="124"/>
      <c r="BD61" s="124"/>
      <c r="BE61" s="124"/>
      <c r="BF61" s="124"/>
      <c r="BG61" s="122"/>
      <c r="BH61" s="124"/>
      <c r="BI61" s="124"/>
      <c r="BJ61" s="124"/>
      <c r="BK61" s="124"/>
      <c r="BL61" s="122"/>
      <c r="BM61" s="124"/>
      <c r="BN61" s="124"/>
      <c r="BO61" s="124"/>
      <c r="BP61" s="124"/>
      <c r="BQ61" s="122"/>
      <c r="BR61" s="124"/>
      <c r="BS61" s="124"/>
      <c r="BT61" s="124"/>
      <c r="BU61" s="124"/>
      <c r="BV61" s="122"/>
      <c r="BW61" s="124"/>
      <c r="BX61" s="124"/>
      <c r="BY61" s="124"/>
      <c r="BZ61" s="124"/>
      <c r="CA61" s="122"/>
      <c r="CB61" s="124"/>
      <c r="CC61" s="124"/>
      <c r="CD61" s="124"/>
      <c r="CE61" s="124"/>
      <c r="CF61" s="122"/>
      <c r="CG61" s="124"/>
      <c r="CH61" s="124"/>
      <c r="CI61" s="124"/>
      <c r="CJ61" s="124"/>
      <c r="CK61" s="122"/>
      <c r="CL61" s="124"/>
      <c r="CM61" s="124"/>
      <c r="CN61" s="124"/>
      <c r="CO61" s="124"/>
      <c r="CP61" s="122"/>
      <c r="CQ61" s="124"/>
      <c r="CR61" s="124"/>
      <c r="CS61" s="124"/>
      <c r="CT61" s="124"/>
      <c r="CU61" s="122"/>
      <c r="CV61" s="124"/>
      <c r="CW61" s="124"/>
      <c r="CX61" s="124"/>
      <c r="CY61" s="124"/>
      <c r="CZ61" s="122"/>
      <c r="DA61" s="124"/>
      <c r="DB61" s="124"/>
      <c r="DC61" s="124"/>
      <c r="DD61" s="124"/>
      <c r="DE61" s="122"/>
      <c r="DF61" s="124"/>
      <c r="DG61" s="124"/>
      <c r="DH61" s="124"/>
      <c r="DI61" s="124"/>
      <c r="DJ61" s="122"/>
      <c r="DK61" s="124"/>
      <c r="DL61" s="124"/>
      <c r="DM61" s="124"/>
      <c r="DN61" s="124"/>
      <c r="DO61" s="122"/>
      <c r="DP61" s="124"/>
      <c r="DQ61" s="124"/>
      <c r="DR61" s="124"/>
      <c r="DS61" s="124"/>
      <c r="DT61" s="122"/>
      <c r="DU61" s="124"/>
      <c r="DV61" s="124"/>
      <c r="DW61" s="124"/>
      <c r="DX61" s="124"/>
      <c r="DY61" s="122"/>
      <c r="DZ61" s="124"/>
      <c r="EA61" s="124"/>
      <c r="EB61" s="124"/>
      <c r="EC61" s="124"/>
      <c r="ED61" s="122"/>
      <c r="EE61" s="124"/>
      <c r="EF61" s="124"/>
      <c r="EG61" s="124"/>
      <c r="EH61" s="124"/>
      <c r="EI61" s="122"/>
      <c r="EJ61" s="124"/>
      <c r="EK61" s="124"/>
      <c r="EL61" s="124"/>
      <c r="EM61" s="124"/>
      <c r="EN61" s="122"/>
      <c r="EO61" s="124"/>
      <c r="EP61" s="124"/>
      <c r="EQ61" s="124"/>
      <c r="ER61" s="124"/>
      <c r="ES61" s="122"/>
      <c r="ET61" s="124"/>
      <c r="EU61" s="124"/>
      <c r="EV61" s="124"/>
      <c r="EW61" s="124"/>
      <c r="EX61" s="122"/>
      <c r="EY61" s="154"/>
      <c r="EZ61" s="154"/>
      <c r="FA61" s="154"/>
      <c r="FB61" s="154"/>
    </row>
    <row r="62" spans="2:177" s="118" customFormat="1" ht="13.5" customHeight="1" x14ac:dyDescent="0.2">
      <c r="B62" s="292" t="s">
        <v>99</v>
      </c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2"/>
      <c r="Y62" s="124"/>
      <c r="Z62" s="124"/>
      <c r="AA62" s="124"/>
      <c r="AB62" s="124"/>
      <c r="AC62" s="122"/>
      <c r="AD62" s="124"/>
      <c r="AE62" s="124"/>
      <c r="AF62" s="124"/>
      <c r="AG62" s="124"/>
      <c r="AH62" s="122"/>
      <c r="AI62" s="124"/>
      <c r="AJ62" s="124"/>
      <c r="AK62" s="124"/>
      <c r="AL62" s="124"/>
      <c r="AM62" s="122"/>
      <c r="AN62" s="124"/>
      <c r="AO62" s="124"/>
      <c r="AP62" s="124"/>
      <c r="AQ62" s="124"/>
      <c r="AR62" s="122"/>
      <c r="AS62" s="124"/>
      <c r="AT62" s="124"/>
      <c r="AU62" s="124"/>
      <c r="AV62" s="124"/>
      <c r="AW62" s="122"/>
      <c r="AX62" s="124"/>
      <c r="AY62" s="124"/>
      <c r="AZ62" s="124"/>
      <c r="BA62" s="124"/>
      <c r="BB62" s="122"/>
      <c r="BC62" s="124"/>
      <c r="BD62" s="124"/>
      <c r="BE62" s="124"/>
      <c r="BF62" s="124"/>
      <c r="BG62" s="122"/>
      <c r="BH62" s="124"/>
      <c r="BI62" s="124"/>
      <c r="BJ62" s="124"/>
      <c r="BK62" s="124"/>
      <c r="BL62" s="122"/>
      <c r="BM62" s="124"/>
      <c r="BN62" s="124"/>
      <c r="BO62" s="124"/>
      <c r="BP62" s="124"/>
      <c r="BQ62" s="122"/>
      <c r="BR62" s="124"/>
      <c r="BS62" s="124"/>
      <c r="BT62" s="124"/>
      <c r="BU62" s="124"/>
      <c r="BV62" s="122"/>
      <c r="BW62" s="124"/>
      <c r="BX62" s="124"/>
      <c r="BY62" s="124"/>
      <c r="BZ62" s="124"/>
      <c r="CA62" s="122"/>
      <c r="CB62" s="124"/>
      <c r="CC62" s="124"/>
      <c r="CD62" s="124"/>
      <c r="CE62" s="124"/>
      <c r="CF62" s="122"/>
      <c r="CG62" s="124"/>
      <c r="CH62" s="124"/>
      <c r="CI62" s="124"/>
      <c r="CJ62" s="124"/>
      <c r="CK62" s="122"/>
      <c r="CL62" s="124"/>
      <c r="CM62" s="124"/>
      <c r="CN62" s="124"/>
      <c r="CO62" s="124"/>
      <c r="CP62" s="122"/>
      <c r="CQ62" s="124"/>
      <c r="CR62" s="124"/>
      <c r="CS62" s="124"/>
      <c r="CT62" s="124"/>
      <c r="CU62" s="122"/>
      <c r="CV62" s="124"/>
      <c r="CW62" s="124"/>
      <c r="CX62" s="124"/>
      <c r="CY62" s="124"/>
      <c r="CZ62" s="122"/>
      <c r="DA62" s="124"/>
      <c r="DB62" s="124"/>
      <c r="DC62" s="124"/>
      <c r="DD62" s="124"/>
      <c r="DE62" s="122"/>
      <c r="DF62" s="124"/>
      <c r="DG62" s="124"/>
      <c r="DH62" s="124"/>
      <c r="DI62" s="124"/>
      <c r="DJ62" s="122"/>
      <c r="DK62" s="124"/>
      <c r="DL62" s="124"/>
      <c r="DM62" s="124"/>
      <c r="DN62" s="124"/>
      <c r="DO62" s="122"/>
      <c r="DP62" s="124"/>
      <c r="DQ62" s="124"/>
      <c r="DR62" s="124"/>
      <c r="DS62" s="124"/>
      <c r="DT62" s="122"/>
      <c r="DU62" s="124"/>
      <c r="DV62" s="124"/>
      <c r="DW62" s="124"/>
      <c r="DX62" s="124"/>
      <c r="DY62" s="122"/>
      <c r="DZ62" s="124"/>
      <c r="EA62" s="124"/>
      <c r="EB62" s="124"/>
      <c r="EC62" s="124"/>
      <c r="ED62" s="122"/>
      <c r="EE62" s="124"/>
      <c r="EF62" s="124"/>
      <c r="EG62" s="124"/>
      <c r="EH62" s="124"/>
      <c r="EI62" s="122"/>
      <c r="EJ62" s="124"/>
      <c r="EK62" s="124"/>
      <c r="EL62" s="124"/>
      <c r="EM62" s="124"/>
      <c r="EN62" s="122"/>
      <c r="EO62" s="124"/>
      <c r="EP62" s="124"/>
      <c r="EQ62" s="124"/>
      <c r="ER62" s="124"/>
      <c r="ES62" s="122"/>
      <c r="ET62" s="124"/>
      <c r="EU62" s="124"/>
      <c r="EV62" s="124"/>
      <c r="EW62" s="124"/>
      <c r="EX62" s="122"/>
    </row>
    <row r="63" spans="2:177" s="118" customFormat="1" ht="13.5" customHeight="1" x14ac:dyDescent="0.2">
      <c r="B63" s="435" t="s">
        <v>69</v>
      </c>
      <c r="C63" s="444"/>
      <c r="D63" s="444"/>
      <c r="E63" s="444"/>
      <c r="F63" s="444"/>
      <c r="G63" s="444"/>
      <c r="H63" s="444"/>
      <c r="I63" s="444"/>
      <c r="J63" s="444"/>
      <c r="K63" s="444"/>
      <c r="L63" s="444"/>
      <c r="M63" s="444"/>
      <c r="N63" s="444"/>
      <c r="O63" s="444"/>
      <c r="P63" s="444"/>
      <c r="Q63" s="444"/>
      <c r="R63" s="444"/>
      <c r="S63" s="444"/>
      <c r="T63" s="444"/>
      <c r="U63" s="444"/>
      <c r="V63" s="444"/>
      <c r="W63" s="124"/>
      <c r="X63" s="122"/>
      <c r="Y63" s="124"/>
      <c r="Z63" s="124"/>
      <c r="AA63" s="124"/>
      <c r="AB63" s="124"/>
      <c r="AC63" s="122"/>
      <c r="AD63" s="124"/>
      <c r="AE63" s="124"/>
      <c r="AF63" s="124"/>
      <c r="AG63" s="124"/>
      <c r="AH63" s="122"/>
      <c r="AI63" s="124"/>
      <c r="AJ63" s="124"/>
      <c r="AK63" s="124"/>
      <c r="AL63" s="124"/>
      <c r="AM63" s="122"/>
      <c r="AN63" s="124"/>
      <c r="AO63" s="124"/>
      <c r="AP63" s="124"/>
      <c r="AQ63" s="124"/>
      <c r="AR63" s="122"/>
      <c r="AS63" s="124"/>
      <c r="AT63" s="124"/>
      <c r="AU63" s="124"/>
      <c r="AV63" s="124"/>
      <c r="AW63" s="122"/>
      <c r="AX63" s="124"/>
      <c r="AY63" s="124"/>
      <c r="AZ63" s="124"/>
      <c r="BA63" s="124"/>
      <c r="BB63" s="122"/>
      <c r="BC63" s="124"/>
      <c r="BD63" s="124"/>
      <c r="BE63" s="124"/>
      <c r="BF63" s="124"/>
      <c r="BG63" s="122"/>
      <c r="BH63" s="124"/>
      <c r="BI63" s="124"/>
      <c r="BJ63" s="124"/>
      <c r="BK63" s="124"/>
      <c r="BL63" s="122"/>
      <c r="BM63" s="124"/>
      <c r="BN63" s="124"/>
      <c r="BO63" s="124"/>
      <c r="BP63" s="124"/>
      <c r="BQ63" s="122"/>
      <c r="BR63" s="124"/>
      <c r="BS63" s="124"/>
      <c r="BT63" s="124"/>
      <c r="BU63" s="124"/>
      <c r="BV63" s="122"/>
      <c r="BW63" s="124"/>
      <c r="BX63" s="124"/>
      <c r="BY63" s="124"/>
      <c r="BZ63" s="124"/>
      <c r="CA63" s="122"/>
      <c r="CB63" s="124"/>
      <c r="CC63" s="124"/>
      <c r="CD63" s="124"/>
      <c r="CE63" s="124"/>
      <c r="CF63" s="122"/>
      <c r="CG63" s="124"/>
      <c r="CH63" s="124"/>
      <c r="CI63" s="124"/>
      <c r="CJ63" s="124"/>
      <c r="CK63" s="122"/>
      <c r="CL63" s="124"/>
      <c r="CM63" s="124"/>
      <c r="CN63" s="124"/>
      <c r="CO63" s="124"/>
      <c r="CP63" s="122"/>
      <c r="CQ63" s="124"/>
      <c r="CR63" s="124"/>
      <c r="CS63" s="124"/>
      <c r="CT63" s="124"/>
      <c r="CU63" s="122"/>
      <c r="CV63" s="124"/>
      <c r="CW63" s="124"/>
      <c r="CX63" s="124"/>
      <c r="CY63" s="124"/>
      <c r="CZ63" s="122"/>
      <c r="DA63" s="124"/>
      <c r="DB63" s="124"/>
      <c r="DC63" s="124"/>
      <c r="DD63" s="124"/>
      <c r="DE63" s="122"/>
      <c r="DF63" s="124"/>
      <c r="DG63" s="124"/>
      <c r="DH63" s="124"/>
      <c r="DI63" s="124"/>
      <c r="DJ63" s="122"/>
      <c r="DK63" s="124"/>
      <c r="DL63" s="124"/>
      <c r="DM63" s="124"/>
      <c r="DN63" s="124"/>
      <c r="DO63" s="122"/>
      <c r="DP63" s="124"/>
      <c r="DQ63" s="124"/>
      <c r="DR63" s="124"/>
      <c r="DS63" s="124"/>
      <c r="DT63" s="122"/>
      <c r="DU63" s="124"/>
      <c r="DV63" s="124"/>
      <c r="DW63" s="124"/>
      <c r="DX63" s="124"/>
      <c r="DY63" s="122"/>
      <c r="DZ63" s="124"/>
      <c r="EA63" s="124"/>
      <c r="EB63" s="124"/>
      <c r="EC63" s="124"/>
      <c r="ED63" s="122"/>
      <c r="EE63" s="124"/>
      <c r="EF63" s="124"/>
      <c r="EG63" s="124"/>
      <c r="EH63" s="124"/>
      <c r="EI63" s="122"/>
      <c r="EJ63" s="124"/>
      <c r="EK63" s="124"/>
      <c r="EL63" s="124"/>
      <c r="EM63" s="124"/>
      <c r="EN63" s="122"/>
      <c r="EO63" s="124"/>
      <c r="EP63" s="124"/>
      <c r="EQ63" s="124"/>
      <c r="ER63" s="124"/>
      <c r="ES63" s="122"/>
      <c r="ET63" s="124"/>
      <c r="EU63" s="124"/>
      <c r="EV63" s="124"/>
      <c r="EW63" s="124"/>
      <c r="EX63" s="122"/>
    </row>
    <row r="64" spans="2:177" s="118" customFormat="1" ht="13.5" customHeight="1" x14ac:dyDescent="0.2">
      <c r="B64" s="435" t="s">
        <v>70</v>
      </c>
      <c r="C64" s="444"/>
      <c r="D64" s="444"/>
      <c r="E64" s="444"/>
      <c r="F64" s="444"/>
      <c r="G64" s="444"/>
      <c r="H64" s="444"/>
      <c r="I64" s="444"/>
      <c r="J64" s="444"/>
      <c r="K64" s="444"/>
      <c r="L64" s="444"/>
      <c r="M64" s="444"/>
      <c r="N64" s="444"/>
      <c r="O64" s="444"/>
      <c r="P64" s="444"/>
      <c r="Q64" s="444"/>
      <c r="R64" s="444"/>
      <c r="S64" s="444"/>
      <c r="T64" s="444"/>
      <c r="U64" s="444"/>
      <c r="V64" s="444"/>
      <c r="W64" s="124"/>
      <c r="X64" s="122"/>
      <c r="Y64" s="124"/>
      <c r="Z64" s="124"/>
      <c r="AA64" s="124"/>
      <c r="AB64" s="124"/>
      <c r="AC64" s="122"/>
      <c r="AD64" s="124"/>
      <c r="AE64" s="124"/>
      <c r="AF64" s="124"/>
      <c r="AG64" s="124"/>
      <c r="AH64" s="122"/>
      <c r="AI64" s="124"/>
      <c r="AJ64" s="124"/>
      <c r="AK64" s="124"/>
      <c r="AL64" s="124"/>
      <c r="AM64" s="122"/>
      <c r="AN64" s="124"/>
      <c r="AO64" s="124"/>
      <c r="AP64" s="124"/>
      <c r="AQ64" s="124"/>
      <c r="AR64" s="122"/>
      <c r="AS64" s="124"/>
      <c r="AT64" s="124"/>
      <c r="AU64" s="124"/>
      <c r="AV64" s="124"/>
      <c r="AW64" s="122"/>
      <c r="AX64" s="124"/>
      <c r="AY64" s="124"/>
      <c r="AZ64" s="124"/>
      <c r="BA64" s="124"/>
      <c r="BB64" s="122"/>
      <c r="BC64" s="124"/>
      <c r="BD64" s="124"/>
      <c r="BE64" s="124"/>
      <c r="BF64" s="124"/>
      <c r="BG64" s="122"/>
      <c r="BH64" s="124"/>
      <c r="BI64" s="124"/>
      <c r="BJ64" s="124"/>
      <c r="BK64" s="124"/>
      <c r="BL64" s="122"/>
      <c r="BM64" s="124"/>
      <c r="BN64" s="124"/>
      <c r="BO64" s="124"/>
      <c r="BP64" s="124"/>
      <c r="BQ64" s="122"/>
      <c r="BR64" s="124"/>
      <c r="BS64" s="124"/>
      <c r="BT64" s="124"/>
      <c r="BU64" s="124"/>
      <c r="BV64" s="122"/>
      <c r="BW64" s="124"/>
      <c r="BX64" s="124"/>
      <c r="BY64" s="124"/>
      <c r="BZ64" s="124"/>
      <c r="CA64" s="122"/>
      <c r="CB64" s="124"/>
      <c r="CC64" s="124"/>
      <c r="CD64" s="124"/>
      <c r="CE64" s="124"/>
      <c r="CF64" s="122"/>
      <c r="CG64" s="124"/>
      <c r="CH64" s="124"/>
      <c r="CI64" s="124"/>
      <c r="CJ64" s="124"/>
      <c r="CK64" s="122"/>
      <c r="CL64" s="124"/>
      <c r="CM64" s="124"/>
      <c r="CN64" s="124"/>
      <c r="CO64" s="124"/>
      <c r="CP64" s="122"/>
      <c r="CQ64" s="124"/>
      <c r="CR64" s="124"/>
      <c r="CS64" s="124"/>
      <c r="CT64" s="124"/>
      <c r="CU64" s="122"/>
      <c r="CV64" s="124"/>
      <c r="CW64" s="124"/>
      <c r="CX64" s="124"/>
      <c r="CY64" s="124"/>
      <c r="CZ64" s="122"/>
      <c r="DA64" s="124"/>
      <c r="DB64" s="124"/>
      <c r="DC64" s="124"/>
      <c r="DD64" s="124"/>
      <c r="DE64" s="122"/>
      <c r="DF64" s="124"/>
      <c r="DG64" s="124"/>
      <c r="DH64" s="124"/>
      <c r="DI64" s="124"/>
      <c r="DJ64" s="122"/>
      <c r="DK64" s="124"/>
      <c r="DL64" s="124"/>
      <c r="DM64" s="124"/>
      <c r="DN64" s="124"/>
      <c r="DO64" s="122"/>
      <c r="DP64" s="124"/>
      <c r="DQ64" s="124"/>
      <c r="DR64" s="124"/>
      <c r="DS64" s="124"/>
      <c r="DT64" s="122"/>
      <c r="DU64" s="124"/>
      <c r="DV64" s="124"/>
      <c r="DW64" s="124"/>
      <c r="DX64" s="124"/>
      <c r="DY64" s="122"/>
      <c r="DZ64" s="124"/>
      <c r="EA64" s="124"/>
      <c r="EB64" s="124"/>
      <c r="EC64" s="124"/>
      <c r="ED64" s="122"/>
      <c r="EE64" s="124"/>
      <c r="EF64" s="124"/>
      <c r="EG64" s="124"/>
      <c r="EH64" s="124"/>
      <c r="EI64" s="122"/>
      <c r="EJ64" s="124"/>
      <c r="EK64" s="124"/>
      <c r="EL64" s="124"/>
      <c r="EM64" s="124"/>
      <c r="EN64" s="122"/>
      <c r="EO64" s="124"/>
      <c r="EP64" s="124"/>
      <c r="EQ64" s="124"/>
      <c r="ER64" s="124"/>
      <c r="ES64" s="122"/>
      <c r="ET64" s="124"/>
      <c r="EU64" s="124"/>
      <c r="EV64" s="124"/>
      <c r="EW64" s="124"/>
      <c r="EX64" s="122"/>
    </row>
    <row r="65" spans="2:154" s="118" customFormat="1" ht="13.5" customHeight="1" x14ac:dyDescent="0.2">
      <c r="B65" s="148" t="s">
        <v>71</v>
      </c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2"/>
      <c r="Y65" s="124"/>
      <c r="Z65" s="124"/>
      <c r="AA65" s="124"/>
      <c r="AB65" s="124"/>
      <c r="AC65" s="122"/>
      <c r="AD65" s="124"/>
      <c r="AE65" s="124"/>
      <c r="AF65" s="124"/>
      <c r="AG65" s="124"/>
      <c r="AH65" s="122"/>
      <c r="AI65" s="124"/>
      <c r="AJ65" s="124"/>
      <c r="AK65" s="124"/>
      <c r="AL65" s="124"/>
      <c r="AM65" s="122"/>
      <c r="AN65" s="124"/>
      <c r="AO65" s="124"/>
      <c r="AP65" s="124"/>
      <c r="AQ65" s="124"/>
      <c r="AR65" s="122"/>
      <c r="AS65" s="124"/>
      <c r="AT65" s="124"/>
      <c r="AU65" s="124"/>
      <c r="AV65" s="124"/>
      <c r="AW65" s="122"/>
      <c r="AX65" s="124"/>
      <c r="AY65" s="124"/>
      <c r="AZ65" s="124"/>
      <c r="BA65" s="124"/>
      <c r="BB65" s="122"/>
      <c r="BC65" s="124"/>
      <c r="BD65" s="124"/>
      <c r="BE65" s="124"/>
      <c r="BF65" s="124"/>
      <c r="BG65" s="122"/>
      <c r="BH65" s="124"/>
      <c r="BI65" s="124"/>
      <c r="BJ65" s="124"/>
      <c r="BK65" s="124"/>
      <c r="BL65" s="122"/>
      <c r="BM65" s="124"/>
      <c r="BN65" s="124"/>
      <c r="BO65" s="124"/>
      <c r="BP65" s="124"/>
      <c r="BQ65" s="122"/>
      <c r="BR65" s="124"/>
      <c r="BS65" s="124"/>
      <c r="BT65" s="124"/>
      <c r="BU65" s="124"/>
      <c r="BV65" s="122"/>
      <c r="BW65" s="124"/>
      <c r="BX65" s="124"/>
      <c r="BY65" s="124"/>
      <c r="BZ65" s="124"/>
      <c r="CA65" s="122"/>
      <c r="CB65" s="124"/>
      <c r="CC65" s="124"/>
      <c r="CD65" s="124"/>
      <c r="CE65" s="124"/>
      <c r="CF65" s="122"/>
      <c r="CG65" s="124"/>
      <c r="CH65" s="124"/>
      <c r="CI65" s="124"/>
      <c r="CJ65" s="124"/>
      <c r="CK65" s="122"/>
      <c r="CL65" s="124"/>
      <c r="CM65" s="124"/>
      <c r="CN65" s="124"/>
      <c r="CO65" s="124"/>
      <c r="CP65" s="122"/>
      <c r="CQ65" s="124"/>
      <c r="CR65" s="124"/>
      <c r="CS65" s="124"/>
      <c r="CT65" s="124"/>
      <c r="CU65" s="122"/>
      <c r="CV65" s="124"/>
      <c r="CW65" s="124"/>
      <c r="CX65" s="124"/>
      <c r="CY65" s="124"/>
      <c r="CZ65" s="122"/>
      <c r="DA65" s="124"/>
      <c r="DB65" s="124"/>
      <c r="DC65" s="124"/>
      <c r="DD65" s="124"/>
      <c r="DE65" s="122"/>
      <c r="DF65" s="124"/>
      <c r="DG65" s="124"/>
      <c r="DH65" s="124"/>
      <c r="DI65" s="124"/>
      <c r="DJ65" s="122"/>
      <c r="DK65" s="124"/>
      <c r="DL65" s="124"/>
      <c r="DM65" s="124"/>
      <c r="DN65" s="124"/>
      <c r="DO65" s="122"/>
      <c r="DP65" s="124"/>
      <c r="DQ65" s="124"/>
      <c r="DR65" s="124"/>
      <c r="DS65" s="124"/>
      <c r="DT65" s="122"/>
      <c r="DU65" s="124"/>
      <c r="DV65" s="124"/>
      <c r="DW65" s="124"/>
      <c r="DX65" s="124"/>
      <c r="DY65" s="122"/>
      <c r="DZ65" s="124"/>
      <c r="EA65" s="124"/>
      <c r="EB65" s="124"/>
      <c r="EC65" s="124"/>
      <c r="ED65" s="122"/>
      <c r="EE65" s="124"/>
      <c r="EF65" s="124"/>
      <c r="EG65" s="124"/>
      <c r="EH65" s="124"/>
      <c r="EI65" s="122"/>
      <c r="EJ65" s="124"/>
      <c r="EK65" s="124"/>
      <c r="EL65" s="124"/>
      <c r="EM65" s="124"/>
      <c r="EN65" s="122"/>
      <c r="EO65" s="124"/>
      <c r="EP65" s="124"/>
      <c r="EQ65" s="124"/>
      <c r="ER65" s="124"/>
      <c r="ES65" s="122"/>
      <c r="ET65" s="124"/>
      <c r="EU65" s="124"/>
      <c r="EV65" s="124"/>
      <c r="EW65" s="124"/>
      <c r="EX65" s="122"/>
    </row>
    <row r="66" spans="2:154" s="118" customFormat="1" ht="13.5" customHeight="1" x14ac:dyDescent="0.2">
      <c r="B66" s="435" t="s">
        <v>179</v>
      </c>
      <c r="C66" s="444"/>
      <c r="D66" s="444"/>
      <c r="E66" s="444"/>
      <c r="F66" s="444"/>
      <c r="G66" s="444"/>
      <c r="H66" s="444"/>
      <c r="I66" s="444"/>
      <c r="J66" s="444"/>
      <c r="K66" s="444"/>
      <c r="L66" s="444"/>
      <c r="M66" s="444"/>
      <c r="N66" s="444"/>
      <c r="O66" s="444"/>
      <c r="P66" s="444"/>
      <c r="Q66" s="444"/>
      <c r="R66" s="444"/>
      <c r="S66" s="444"/>
      <c r="T66" s="444"/>
      <c r="U66" s="444"/>
      <c r="V66" s="124"/>
      <c r="W66" s="124"/>
      <c r="X66" s="122"/>
      <c r="Y66" s="124"/>
      <c r="Z66" s="124"/>
      <c r="AA66" s="124"/>
      <c r="AB66" s="124"/>
      <c r="AC66" s="122"/>
      <c r="AD66" s="124"/>
      <c r="AE66" s="124"/>
      <c r="AF66" s="124"/>
      <c r="AG66" s="124"/>
      <c r="AH66" s="122"/>
      <c r="AI66" s="124"/>
      <c r="AJ66" s="124"/>
      <c r="AK66" s="124"/>
      <c r="AL66" s="124"/>
      <c r="AM66" s="122"/>
      <c r="AN66" s="124"/>
      <c r="AO66" s="124"/>
      <c r="AP66" s="124"/>
      <c r="AQ66" s="124"/>
      <c r="AR66" s="122"/>
      <c r="AS66" s="124"/>
      <c r="AT66" s="124"/>
      <c r="AU66" s="124"/>
      <c r="AV66" s="124"/>
      <c r="AW66" s="122"/>
      <c r="AX66" s="124"/>
      <c r="AY66" s="124"/>
      <c r="AZ66" s="124"/>
      <c r="BA66" s="124"/>
      <c r="BB66" s="122"/>
      <c r="BC66" s="124"/>
      <c r="BD66" s="124"/>
      <c r="BE66" s="124"/>
      <c r="BF66" s="124"/>
      <c r="BG66" s="122"/>
      <c r="BH66" s="124"/>
      <c r="BI66" s="124"/>
      <c r="BJ66" s="124"/>
      <c r="BK66" s="124"/>
      <c r="BL66" s="122"/>
      <c r="BM66" s="124"/>
      <c r="BN66" s="124"/>
      <c r="BO66" s="124"/>
      <c r="BP66" s="124"/>
      <c r="BQ66" s="122"/>
      <c r="BR66" s="124"/>
      <c r="BS66" s="124"/>
      <c r="BT66" s="124"/>
      <c r="BU66" s="124"/>
      <c r="BV66" s="122"/>
      <c r="BW66" s="124"/>
      <c r="BX66" s="124"/>
      <c r="BY66" s="124"/>
      <c r="BZ66" s="124"/>
      <c r="CA66" s="122"/>
      <c r="CB66" s="124"/>
      <c r="CC66" s="124"/>
      <c r="CD66" s="124"/>
      <c r="CE66" s="124"/>
      <c r="CF66" s="122"/>
      <c r="CG66" s="124"/>
      <c r="CH66" s="124"/>
      <c r="CI66" s="124"/>
      <c r="CJ66" s="124"/>
      <c r="CK66" s="122"/>
      <c r="CL66" s="124"/>
      <c r="CM66" s="124"/>
      <c r="CN66" s="124"/>
      <c r="CO66" s="124"/>
      <c r="CP66" s="122"/>
      <c r="CQ66" s="124"/>
      <c r="CR66" s="124"/>
      <c r="CS66" s="124"/>
      <c r="CT66" s="124"/>
      <c r="CU66" s="122"/>
      <c r="CV66" s="124"/>
      <c r="CW66" s="124"/>
      <c r="CX66" s="124"/>
      <c r="CY66" s="124"/>
      <c r="CZ66" s="122"/>
      <c r="DA66" s="124"/>
      <c r="DB66" s="124"/>
      <c r="DC66" s="124"/>
      <c r="DD66" s="124"/>
      <c r="DE66" s="122"/>
      <c r="DF66" s="124"/>
      <c r="DG66" s="124"/>
      <c r="DH66" s="124"/>
      <c r="DI66" s="124"/>
      <c r="DJ66" s="122"/>
      <c r="DK66" s="124"/>
      <c r="DL66" s="124"/>
      <c r="DM66" s="124"/>
      <c r="DN66" s="124"/>
      <c r="DO66" s="122"/>
      <c r="DP66" s="124"/>
      <c r="DQ66" s="124"/>
      <c r="DR66" s="124"/>
      <c r="DS66" s="124"/>
      <c r="DT66" s="122"/>
      <c r="DU66" s="124"/>
      <c r="DV66" s="124"/>
      <c r="DW66" s="124"/>
      <c r="DX66" s="124"/>
      <c r="DY66" s="122"/>
      <c r="DZ66" s="124"/>
      <c r="EA66" s="124"/>
      <c r="EB66" s="124"/>
      <c r="EC66" s="124"/>
      <c r="ED66" s="122"/>
      <c r="EE66" s="124"/>
      <c r="EF66" s="124"/>
      <c r="EG66" s="124"/>
      <c r="EH66" s="124"/>
      <c r="EI66" s="122"/>
      <c r="EJ66" s="124"/>
      <c r="EK66" s="124"/>
      <c r="EL66" s="124"/>
      <c r="EM66" s="124"/>
      <c r="EN66" s="122"/>
      <c r="EO66" s="124"/>
      <c r="EP66" s="124"/>
      <c r="EQ66" s="124"/>
      <c r="ER66" s="124"/>
      <c r="ES66" s="122"/>
      <c r="ET66" s="124"/>
      <c r="EU66" s="124"/>
      <c r="EV66" s="124"/>
      <c r="EW66" s="124"/>
      <c r="EX66" s="122"/>
    </row>
    <row r="67" spans="2:154" s="118" customFormat="1" ht="13.5" customHeight="1" x14ac:dyDescent="0.2">
      <c r="B67" s="435" t="s">
        <v>180</v>
      </c>
      <c r="C67" s="444"/>
      <c r="D67" s="444"/>
      <c r="E67" s="444"/>
      <c r="F67" s="444"/>
      <c r="G67" s="444"/>
      <c r="H67" s="444"/>
      <c r="I67" s="444"/>
      <c r="J67" s="444"/>
      <c r="K67" s="444"/>
      <c r="L67" s="444"/>
      <c r="M67" s="444"/>
      <c r="N67" s="444"/>
      <c r="O67" s="444"/>
      <c r="P67" s="444"/>
      <c r="Q67" s="444"/>
      <c r="R67" s="444"/>
      <c r="S67" s="444"/>
      <c r="T67" s="444"/>
      <c r="U67" s="444"/>
      <c r="V67" s="124"/>
      <c r="W67" s="124"/>
      <c r="Y67" s="280"/>
      <c r="Z67" s="280"/>
      <c r="AA67" s="280"/>
      <c r="AB67" s="280"/>
      <c r="AD67" s="280"/>
      <c r="AE67" s="280"/>
      <c r="AF67" s="280"/>
      <c r="AG67" s="280"/>
      <c r="AI67" s="280"/>
      <c r="AJ67" s="280"/>
      <c r="AK67" s="280"/>
      <c r="AL67" s="280"/>
      <c r="AN67" s="280"/>
      <c r="AO67" s="280"/>
      <c r="AP67" s="280"/>
      <c r="AQ67" s="280"/>
      <c r="AS67" s="280"/>
      <c r="AT67" s="280"/>
      <c r="AU67" s="280"/>
      <c r="AV67" s="280"/>
      <c r="AX67" s="280"/>
      <c r="AY67" s="280"/>
      <c r="AZ67" s="280"/>
      <c r="BA67" s="280"/>
      <c r="BC67" s="280"/>
      <c r="BD67" s="280"/>
      <c r="BE67" s="280"/>
      <c r="BF67" s="280"/>
      <c r="BH67" s="280"/>
      <c r="BI67" s="280"/>
      <c r="BJ67" s="280"/>
      <c r="BK67" s="280"/>
      <c r="BM67" s="280"/>
      <c r="BN67" s="280"/>
      <c r="BO67" s="280"/>
      <c r="BP67" s="280"/>
      <c r="BR67" s="280"/>
      <c r="BS67" s="280"/>
      <c r="BT67" s="280"/>
      <c r="BU67" s="280"/>
      <c r="BW67" s="280"/>
      <c r="BX67" s="280"/>
      <c r="BY67" s="280"/>
      <c r="BZ67" s="280"/>
      <c r="CB67" s="280"/>
      <c r="CC67" s="280"/>
      <c r="CD67" s="280"/>
      <c r="CE67" s="280"/>
      <c r="CG67" s="280"/>
      <c r="CH67" s="280"/>
      <c r="CI67" s="280"/>
      <c r="CJ67" s="280"/>
      <c r="CL67" s="280"/>
      <c r="CM67" s="280"/>
      <c r="CN67" s="280"/>
      <c r="CO67" s="280"/>
      <c r="CQ67" s="280"/>
      <c r="CR67" s="280"/>
      <c r="CS67" s="280"/>
      <c r="CT67" s="280"/>
      <c r="CV67" s="280"/>
      <c r="CW67" s="280"/>
      <c r="CX67" s="280"/>
      <c r="CY67" s="280"/>
      <c r="DA67" s="280"/>
      <c r="DB67" s="280"/>
      <c r="DC67" s="280"/>
      <c r="DD67" s="280"/>
      <c r="DF67" s="280"/>
      <c r="DG67" s="280"/>
      <c r="DH67" s="280"/>
      <c r="DI67" s="280"/>
      <c r="DK67" s="280"/>
      <c r="DL67" s="280"/>
      <c r="DM67" s="280"/>
      <c r="DN67" s="280"/>
      <c r="DP67" s="280"/>
      <c r="DQ67" s="280"/>
      <c r="DR67" s="280"/>
      <c r="DS67" s="280"/>
      <c r="DU67" s="280"/>
      <c r="DV67" s="280"/>
      <c r="DW67" s="280"/>
      <c r="DX67" s="280"/>
      <c r="DZ67" s="280"/>
      <c r="EA67" s="280"/>
      <c r="EB67" s="280"/>
      <c r="EC67" s="280"/>
      <c r="EE67" s="280"/>
      <c r="EF67" s="280"/>
      <c r="EG67" s="280"/>
      <c r="EH67" s="280"/>
      <c r="EJ67" s="280"/>
      <c r="EK67" s="280"/>
      <c r="EL67" s="280"/>
      <c r="EM67" s="280"/>
      <c r="EO67" s="280"/>
      <c r="EP67" s="280"/>
      <c r="EQ67" s="280"/>
      <c r="ER67" s="280"/>
      <c r="ET67" s="280"/>
      <c r="EU67" s="280"/>
      <c r="EV67" s="280"/>
      <c r="EW67" s="280"/>
    </row>
    <row r="68" spans="2:154" s="118" customFormat="1" ht="13.5" customHeight="1" x14ac:dyDescent="0.2">
      <c r="B68" s="435" t="s">
        <v>181</v>
      </c>
      <c r="C68" s="444"/>
      <c r="D68" s="444"/>
      <c r="E68" s="444"/>
      <c r="F68" s="444"/>
      <c r="G68" s="444"/>
      <c r="H68" s="444"/>
      <c r="I68" s="444"/>
      <c r="J68" s="444"/>
      <c r="K68" s="444"/>
      <c r="L68" s="444"/>
      <c r="M68" s="444"/>
      <c r="N68" s="444"/>
      <c r="O68" s="444"/>
      <c r="P68" s="444"/>
      <c r="Q68" s="444"/>
      <c r="R68" s="444"/>
      <c r="S68" s="444"/>
      <c r="T68" s="444"/>
      <c r="U68" s="444"/>
      <c r="V68" s="124"/>
      <c r="W68" s="124"/>
      <c r="Y68" s="280"/>
      <c r="Z68" s="280"/>
      <c r="AA68" s="280"/>
      <c r="AB68" s="280"/>
      <c r="AD68" s="280"/>
      <c r="AE68" s="280"/>
      <c r="AF68" s="280"/>
      <c r="AG68" s="280"/>
      <c r="AI68" s="280"/>
      <c r="AJ68" s="280"/>
      <c r="AK68" s="280"/>
      <c r="AL68" s="280"/>
      <c r="AN68" s="280"/>
      <c r="AO68" s="280"/>
      <c r="AP68" s="280"/>
      <c r="AQ68" s="280"/>
      <c r="AS68" s="280"/>
      <c r="AT68" s="280"/>
      <c r="AU68" s="280"/>
      <c r="AV68" s="280"/>
      <c r="AX68" s="280"/>
      <c r="AY68" s="280"/>
      <c r="AZ68" s="280"/>
      <c r="BA68" s="280"/>
      <c r="BC68" s="280"/>
      <c r="BD68" s="280"/>
      <c r="BE68" s="280"/>
      <c r="BF68" s="280"/>
      <c r="BH68" s="280"/>
      <c r="BI68" s="280"/>
      <c r="BJ68" s="280"/>
      <c r="BK68" s="280"/>
      <c r="BM68" s="280"/>
      <c r="BN68" s="280"/>
      <c r="BO68" s="280"/>
      <c r="BP68" s="280"/>
      <c r="BR68" s="280"/>
      <c r="BS68" s="280"/>
      <c r="BT68" s="280"/>
      <c r="BU68" s="280"/>
      <c r="BW68" s="280"/>
      <c r="BX68" s="280"/>
      <c r="BY68" s="280"/>
      <c r="BZ68" s="280"/>
      <c r="CB68" s="280"/>
      <c r="CC68" s="280"/>
      <c r="CD68" s="280"/>
      <c r="CE68" s="280"/>
      <c r="CG68" s="280"/>
      <c r="CH68" s="280"/>
      <c r="CI68" s="280"/>
      <c r="CJ68" s="280"/>
      <c r="CL68" s="280"/>
      <c r="CM68" s="280"/>
      <c r="CN68" s="280"/>
      <c r="CO68" s="280"/>
      <c r="CQ68" s="280"/>
      <c r="CR68" s="280"/>
      <c r="CS68" s="280"/>
      <c r="CT68" s="280"/>
      <c r="CV68" s="280"/>
      <c r="CW68" s="280"/>
      <c r="CX68" s="280"/>
      <c r="CY68" s="280"/>
      <c r="DA68" s="280"/>
      <c r="DB68" s="280"/>
      <c r="DC68" s="280"/>
      <c r="DD68" s="280"/>
      <c r="DF68" s="280"/>
      <c r="DG68" s="280"/>
      <c r="DH68" s="280"/>
      <c r="DI68" s="280"/>
      <c r="DK68" s="280"/>
      <c r="DL68" s="280"/>
      <c r="DM68" s="280"/>
      <c r="DN68" s="280"/>
      <c r="DP68" s="280"/>
      <c r="DQ68" s="280"/>
      <c r="DR68" s="280"/>
      <c r="DS68" s="280"/>
      <c r="DU68" s="280"/>
      <c r="DV68" s="280"/>
      <c r="DW68" s="280"/>
      <c r="DX68" s="280"/>
      <c r="DZ68" s="280"/>
      <c r="EA68" s="280"/>
      <c r="EB68" s="280"/>
      <c r="EC68" s="280"/>
      <c r="EE68" s="280"/>
      <c r="EF68" s="280"/>
      <c r="EG68" s="280"/>
      <c r="EH68" s="280"/>
      <c r="EJ68" s="280"/>
      <c r="EK68" s="280"/>
      <c r="EL68" s="280"/>
      <c r="EM68" s="280"/>
      <c r="EO68" s="280"/>
      <c r="EP68" s="280"/>
      <c r="EQ68" s="280"/>
      <c r="ER68" s="280"/>
      <c r="ET68" s="280"/>
      <c r="EU68" s="280"/>
      <c r="EV68" s="280"/>
      <c r="EW68" s="280"/>
    </row>
    <row r="69" spans="2:154" s="118" customFormat="1" ht="13.5" customHeight="1" x14ac:dyDescent="0.2">
      <c r="B69" s="435" t="s">
        <v>182</v>
      </c>
      <c r="C69" s="444"/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444"/>
      <c r="O69" s="444"/>
      <c r="P69" s="444"/>
      <c r="Q69" s="444"/>
      <c r="R69" s="444"/>
      <c r="S69" s="444"/>
      <c r="T69" s="444"/>
      <c r="U69" s="444"/>
      <c r="V69" s="124"/>
      <c r="W69" s="124"/>
      <c r="Y69" s="280"/>
      <c r="Z69" s="280"/>
      <c r="AA69" s="280"/>
      <c r="AB69" s="280"/>
      <c r="AD69" s="280"/>
      <c r="AE69" s="280"/>
      <c r="AF69" s="280"/>
      <c r="AG69" s="280"/>
      <c r="AI69" s="280"/>
      <c r="AJ69" s="280"/>
      <c r="AK69" s="280"/>
      <c r="AL69" s="280"/>
      <c r="AN69" s="280"/>
      <c r="AO69" s="280"/>
      <c r="AP69" s="280"/>
      <c r="AQ69" s="280"/>
      <c r="AS69" s="280"/>
      <c r="AT69" s="280"/>
      <c r="AU69" s="280"/>
      <c r="AV69" s="280"/>
      <c r="AX69" s="280"/>
      <c r="AY69" s="280"/>
      <c r="AZ69" s="280"/>
      <c r="BA69" s="280"/>
      <c r="BC69" s="280"/>
      <c r="BD69" s="280"/>
      <c r="BE69" s="280"/>
      <c r="BF69" s="280"/>
      <c r="BH69" s="280"/>
      <c r="BI69" s="280"/>
      <c r="BJ69" s="280"/>
      <c r="BK69" s="280"/>
      <c r="BM69" s="280"/>
      <c r="BN69" s="280"/>
      <c r="BO69" s="280"/>
      <c r="BP69" s="280"/>
      <c r="BR69" s="280"/>
      <c r="BS69" s="280"/>
      <c r="BT69" s="280"/>
      <c r="BU69" s="280"/>
      <c r="BW69" s="280"/>
      <c r="BX69" s="280"/>
      <c r="BY69" s="280"/>
      <c r="BZ69" s="280"/>
      <c r="CB69" s="280"/>
      <c r="CC69" s="280"/>
      <c r="CD69" s="280"/>
      <c r="CE69" s="280"/>
      <c r="CG69" s="280"/>
      <c r="CH69" s="280"/>
      <c r="CI69" s="280"/>
      <c r="CJ69" s="280"/>
      <c r="CL69" s="280"/>
      <c r="CM69" s="280"/>
      <c r="CN69" s="280"/>
      <c r="CO69" s="280"/>
      <c r="CQ69" s="280"/>
      <c r="CR69" s="280"/>
      <c r="CS69" s="280"/>
      <c r="CT69" s="280"/>
      <c r="CV69" s="280"/>
      <c r="CW69" s="280"/>
      <c r="CX69" s="280"/>
      <c r="CY69" s="280"/>
      <c r="DA69" s="280"/>
      <c r="DB69" s="280"/>
      <c r="DC69" s="280"/>
      <c r="DD69" s="280"/>
      <c r="DF69" s="280"/>
      <c r="DG69" s="280"/>
      <c r="DH69" s="280"/>
      <c r="DI69" s="280"/>
      <c r="DK69" s="280"/>
      <c r="DL69" s="280"/>
      <c r="DM69" s="280"/>
      <c r="DN69" s="280"/>
      <c r="DP69" s="280"/>
      <c r="DQ69" s="280"/>
      <c r="DR69" s="280"/>
      <c r="DS69" s="280"/>
      <c r="DU69" s="280"/>
      <c r="DV69" s="280"/>
      <c r="DW69" s="280"/>
      <c r="DX69" s="280"/>
      <c r="DZ69" s="280"/>
      <c r="EA69" s="280"/>
      <c r="EB69" s="280"/>
      <c r="EC69" s="280"/>
      <c r="EE69" s="280"/>
      <c r="EF69" s="280"/>
      <c r="EG69" s="280"/>
      <c r="EH69" s="280"/>
      <c r="EJ69" s="280"/>
      <c r="EK69" s="280"/>
      <c r="EL69" s="280"/>
      <c r="EM69" s="280"/>
      <c r="EO69" s="280"/>
      <c r="EP69" s="280"/>
      <c r="EQ69" s="280"/>
      <c r="ER69" s="280"/>
      <c r="ET69" s="280"/>
      <c r="EU69" s="280"/>
      <c r="EV69" s="280"/>
      <c r="EW69" s="280"/>
    </row>
    <row r="70" spans="2:154" ht="13.5" customHeight="1" x14ac:dyDescent="0.2">
      <c r="B70" s="435" t="s">
        <v>183</v>
      </c>
      <c r="C70" s="444"/>
      <c r="D70" s="444"/>
      <c r="E70" s="444"/>
      <c r="F70" s="444"/>
      <c r="G70" s="444"/>
      <c r="H70" s="444"/>
      <c r="I70" s="444"/>
      <c r="J70" s="444"/>
      <c r="K70" s="444"/>
      <c r="L70" s="444"/>
      <c r="M70" s="444"/>
      <c r="N70" s="444"/>
      <c r="O70" s="444"/>
      <c r="P70" s="444"/>
      <c r="Q70" s="444"/>
      <c r="R70" s="444"/>
      <c r="S70" s="444"/>
      <c r="T70" s="444"/>
      <c r="U70" s="444"/>
      <c r="V70" s="124"/>
      <c r="W70" s="124"/>
      <c r="Y70" s="116"/>
      <c r="Z70" s="116"/>
      <c r="AA70" s="116"/>
      <c r="AB70" s="116"/>
      <c r="AD70" s="116"/>
      <c r="AE70" s="116"/>
      <c r="AF70" s="116"/>
      <c r="AG70" s="116"/>
      <c r="AI70" s="116"/>
      <c r="AJ70" s="116"/>
      <c r="AK70" s="116"/>
      <c r="AL70" s="116"/>
      <c r="AN70" s="116"/>
      <c r="AO70" s="116"/>
      <c r="AP70" s="116"/>
      <c r="AQ70" s="116"/>
      <c r="AS70" s="116"/>
      <c r="AT70" s="116"/>
      <c r="AU70" s="116"/>
      <c r="AV70" s="116"/>
      <c r="AX70" s="116"/>
      <c r="AY70" s="116"/>
      <c r="AZ70" s="116"/>
      <c r="BA70" s="116"/>
      <c r="BC70" s="116"/>
      <c r="BD70" s="116"/>
      <c r="BE70" s="116"/>
      <c r="BF70" s="116"/>
      <c r="BH70" s="116"/>
      <c r="BI70" s="116"/>
      <c r="BJ70" s="116"/>
      <c r="BK70" s="116"/>
      <c r="BM70" s="116"/>
      <c r="BN70" s="116"/>
      <c r="BO70" s="116"/>
      <c r="BP70" s="116"/>
      <c r="BR70" s="116"/>
      <c r="BS70" s="116"/>
      <c r="BT70" s="116"/>
      <c r="BU70" s="116"/>
      <c r="BW70" s="116"/>
      <c r="BX70" s="116"/>
      <c r="BY70" s="116"/>
      <c r="BZ70" s="116"/>
      <c r="CB70" s="116"/>
      <c r="CC70" s="116"/>
      <c r="CD70" s="116"/>
      <c r="CE70" s="116"/>
      <c r="CG70" s="116"/>
      <c r="CH70" s="116"/>
      <c r="CI70" s="116"/>
      <c r="CJ70" s="116"/>
      <c r="CL70" s="116"/>
      <c r="CM70" s="116"/>
      <c r="CN70" s="116"/>
      <c r="CO70" s="116"/>
      <c r="CQ70" s="116"/>
      <c r="CR70" s="116"/>
      <c r="CS70" s="116"/>
      <c r="CT70" s="116"/>
      <c r="CV70" s="116"/>
      <c r="CW70" s="116"/>
      <c r="CX70" s="116"/>
      <c r="CY70" s="116"/>
      <c r="DA70" s="116"/>
      <c r="DB70" s="116"/>
      <c r="DC70" s="116"/>
      <c r="DD70" s="116"/>
      <c r="DF70" s="116"/>
      <c r="DG70" s="116"/>
      <c r="DH70" s="116"/>
      <c r="DI70" s="116"/>
      <c r="DK70" s="116"/>
      <c r="DL70" s="116"/>
      <c r="DM70" s="116"/>
      <c r="DN70" s="116"/>
      <c r="DP70" s="116"/>
      <c r="DQ70" s="116"/>
      <c r="DR70" s="116"/>
      <c r="DS70" s="116"/>
      <c r="DU70" s="116"/>
      <c r="DV70" s="116"/>
      <c r="DW70" s="116"/>
      <c r="DX70" s="116"/>
      <c r="DZ70" s="116"/>
      <c r="EA70" s="116"/>
      <c r="EB70" s="116"/>
      <c r="EC70" s="116"/>
      <c r="EE70" s="116"/>
      <c r="EF70" s="116"/>
      <c r="EG70" s="116"/>
      <c r="EH70" s="116"/>
      <c r="EJ70" s="116"/>
      <c r="EK70" s="116"/>
      <c r="EL70" s="116"/>
      <c r="EM70" s="116"/>
      <c r="EO70" s="116"/>
      <c r="EP70" s="116"/>
      <c r="EQ70" s="116"/>
      <c r="ER70" s="116"/>
      <c r="ET70" s="116"/>
      <c r="EU70" s="116"/>
      <c r="EV70" s="116"/>
      <c r="EW70" s="116"/>
    </row>
    <row r="71" spans="2:154" ht="13.5" customHeight="1" x14ac:dyDescent="0.2">
      <c r="B71" s="148" t="s">
        <v>72</v>
      </c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  <c r="DK71" s="116"/>
      <c r="DL71" s="116"/>
      <c r="DM71" s="116"/>
      <c r="DN71" s="116"/>
      <c r="DO71" s="116"/>
      <c r="DP71" s="116"/>
      <c r="DQ71" s="116"/>
      <c r="DR71" s="116"/>
      <c r="DS71" s="116"/>
      <c r="DT71" s="116"/>
      <c r="DU71" s="116"/>
      <c r="DV71" s="116"/>
      <c r="DW71" s="116"/>
      <c r="DX71" s="116"/>
      <c r="DY71" s="116"/>
      <c r="DZ71" s="116"/>
      <c r="EA71" s="116"/>
      <c r="EB71" s="116"/>
      <c r="EC71" s="116"/>
      <c r="ED71" s="116"/>
      <c r="EE71" s="116"/>
      <c r="EF71" s="116"/>
      <c r="EG71" s="116"/>
      <c r="EH71" s="116"/>
      <c r="EI71" s="116"/>
      <c r="EJ71" s="116"/>
      <c r="EK71" s="116"/>
      <c r="EL71" s="116"/>
      <c r="EM71" s="116"/>
      <c r="EN71" s="116"/>
      <c r="EO71" s="116"/>
      <c r="EP71" s="116"/>
      <c r="EQ71" s="116"/>
      <c r="ER71" s="116"/>
      <c r="ES71" s="116"/>
      <c r="ET71" s="116"/>
      <c r="EU71" s="116"/>
      <c r="EV71" s="116"/>
      <c r="EW71" s="116"/>
      <c r="EX71" s="116"/>
    </row>
    <row r="72" spans="2:154" ht="13.5" customHeight="1" x14ac:dyDescent="0.2">
      <c r="B72" s="435" t="s">
        <v>73</v>
      </c>
      <c r="C72" s="444"/>
      <c r="D72" s="444"/>
      <c r="E72" s="444"/>
      <c r="F72" s="444"/>
      <c r="G72" s="444"/>
      <c r="H72" s="444"/>
      <c r="I72" s="444"/>
      <c r="J72" s="444"/>
      <c r="K72" s="444"/>
      <c r="L72" s="444"/>
      <c r="M72" s="444"/>
      <c r="N72" s="444"/>
      <c r="O72" s="444"/>
      <c r="P72" s="444"/>
      <c r="Q72" s="444"/>
      <c r="R72" s="444"/>
      <c r="S72" s="444"/>
      <c r="T72" s="444"/>
      <c r="U72" s="444"/>
      <c r="V72" s="122"/>
      <c r="W72" s="122"/>
    </row>
    <row r="73" spans="2:154" ht="13.5" customHeight="1" x14ac:dyDescent="0.2">
      <c r="B73" s="435" t="s">
        <v>74</v>
      </c>
      <c r="C73" s="444"/>
      <c r="D73" s="444"/>
      <c r="E73" s="444"/>
      <c r="F73" s="444"/>
      <c r="G73" s="444"/>
      <c r="H73" s="444"/>
      <c r="I73" s="444"/>
      <c r="J73" s="444"/>
      <c r="K73" s="444"/>
      <c r="L73" s="444"/>
      <c r="M73" s="444"/>
      <c r="N73" s="444"/>
      <c r="O73" s="444"/>
      <c r="P73" s="444"/>
      <c r="Q73" s="444"/>
      <c r="R73" s="444"/>
      <c r="S73" s="444"/>
      <c r="T73" s="444"/>
      <c r="U73" s="444"/>
      <c r="V73" s="122"/>
      <c r="W73" s="122"/>
    </row>
    <row r="74" spans="2:154" ht="13.5" customHeight="1" x14ac:dyDescent="0.2">
      <c r="B74" s="435" t="s">
        <v>75</v>
      </c>
      <c r="C74" s="444"/>
      <c r="D74" s="444"/>
      <c r="E74" s="444"/>
      <c r="F74" s="444"/>
      <c r="G74" s="444"/>
      <c r="H74" s="444"/>
      <c r="I74" s="444"/>
      <c r="J74" s="444"/>
      <c r="K74" s="444"/>
      <c r="L74" s="444"/>
      <c r="M74" s="444"/>
      <c r="N74" s="444"/>
      <c r="O74" s="444"/>
      <c r="P74" s="444"/>
      <c r="Q74" s="444"/>
      <c r="R74" s="444"/>
      <c r="S74" s="444"/>
      <c r="T74" s="444"/>
      <c r="U74" s="444"/>
      <c r="V74" s="122"/>
      <c r="W74" s="122"/>
    </row>
    <row r="75" spans="2:154" ht="13.5" customHeight="1" x14ac:dyDescent="0.2">
      <c r="B75" s="435" t="s">
        <v>76</v>
      </c>
      <c r="C75" s="444"/>
      <c r="D75" s="444"/>
      <c r="E75" s="444"/>
      <c r="F75" s="444"/>
      <c r="G75" s="444"/>
      <c r="H75" s="444"/>
      <c r="I75" s="444"/>
      <c r="J75" s="444"/>
      <c r="K75" s="444"/>
      <c r="L75" s="444"/>
      <c r="M75" s="444"/>
      <c r="N75" s="444"/>
      <c r="O75" s="444"/>
      <c r="P75" s="444"/>
      <c r="Q75" s="444"/>
      <c r="R75" s="444"/>
      <c r="S75" s="444"/>
      <c r="T75" s="444"/>
      <c r="U75" s="444"/>
      <c r="V75" s="122"/>
      <c r="W75" s="122"/>
    </row>
    <row r="76" spans="2:154" ht="13.5" customHeight="1" x14ac:dyDescent="0.2">
      <c r="B76" s="435" t="s">
        <v>77</v>
      </c>
      <c r="C76" s="444"/>
      <c r="D76" s="444"/>
      <c r="E76" s="444"/>
      <c r="F76" s="444"/>
      <c r="G76" s="444"/>
      <c r="H76" s="444"/>
      <c r="I76" s="444"/>
      <c r="J76" s="444"/>
      <c r="K76" s="444"/>
      <c r="L76" s="444"/>
      <c r="M76" s="444"/>
      <c r="N76" s="444"/>
      <c r="O76" s="444"/>
      <c r="P76" s="444"/>
      <c r="Q76" s="444"/>
      <c r="R76" s="444"/>
      <c r="S76" s="444"/>
      <c r="T76" s="444"/>
      <c r="U76" s="444"/>
      <c r="V76" s="122"/>
      <c r="W76" s="122"/>
    </row>
    <row r="77" spans="2:154" ht="13.5" customHeight="1" x14ac:dyDescent="0.2">
      <c r="B77" s="117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2"/>
      <c r="W77" s="122"/>
    </row>
    <row r="78" spans="2:154" ht="13.5" customHeight="1" x14ac:dyDescent="0.2">
      <c r="B78" s="443" t="s">
        <v>120</v>
      </c>
      <c r="C78" s="443"/>
      <c r="D78" s="443"/>
      <c r="E78" s="443"/>
      <c r="F78" s="443"/>
      <c r="G78" s="443"/>
      <c r="H78" s="443"/>
      <c r="I78" s="443"/>
      <c r="J78" s="443"/>
      <c r="K78" s="443"/>
      <c r="L78" s="443"/>
      <c r="M78" s="443"/>
      <c r="N78" s="443"/>
      <c r="O78" s="443"/>
      <c r="P78" s="443"/>
      <c r="Q78" s="443"/>
      <c r="R78" s="443"/>
      <c r="S78" s="452"/>
      <c r="T78" s="452"/>
      <c r="U78" s="452"/>
      <c r="V78" s="122"/>
      <c r="W78" s="122"/>
    </row>
    <row r="79" spans="2:154" ht="13.5" customHeight="1" x14ac:dyDescent="0.2">
      <c r="B79" s="443" t="s">
        <v>163</v>
      </c>
      <c r="C79" s="443"/>
      <c r="D79" s="443"/>
      <c r="E79" s="443"/>
      <c r="F79" s="443"/>
      <c r="G79" s="443"/>
      <c r="H79" s="443"/>
      <c r="I79" s="443"/>
      <c r="J79" s="443"/>
      <c r="K79" s="443"/>
      <c r="L79" s="443"/>
      <c r="M79" s="443"/>
      <c r="N79" s="443"/>
      <c r="O79" s="443"/>
      <c r="P79" s="443"/>
      <c r="Q79" s="443"/>
      <c r="R79" s="443"/>
      <c r="S79" s="451"/>
      <c r="T79" s="451"/>
      <c r="U79" s="451"/>
      <c r="V79" s="122"/>
      <c r="W79" s="122"/>
    </row>
    <row r="80" spans="2:154" ht="13.5" customHeight="1" x14ac:dyDescent="0.2">
      <c r="B80" s="443" t="s">
        <v>160</v>
      </c>
      <c r="C80" s="444"/>
      <c r="D80" s="444"/>
      <c r="E80" s="444"/>
      <c r="F80" s="444"/>
      <c r="G80" s="444"/>
      <c r="H80" s="444"/>
      <c r="I80" s="444"/>
      <c r="J80" s="444"/>
      <c r="K80" s="444"/>
      <c r="L80" s="444"/>
      <c r="M80" s="444"/>
      <c r="N80" s="444"/>
      <c r="O80" s="444"/>
      <c r="P80" s="444"/>
      <c r="Q80" s="444"/>
      <c r="R80" s="444"/>
      <c r="S80" s="444"/>
      <c r="T80" s="444"/>
      <c r="U80" s="444"/>
      <c r="V80" s="122"/>
      <c r="W80" s="122"/>
    </row>
    <row r="81" spans="2:23" ht="13.5" customHeight="1" x14ac:dyDescent="0.2">
      <c r="B81" s="150" t="s">
        <v>134</v>
      </c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22"/>
      <c r="W81" s="122"/>
    </row>
    <row r="82" spans="2:23" ht="13.5" customHeight="1" x14ac:dyDescent="0.2"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22"/>
      <c r="W82" s="122"/>
    </row>
    <row r="83" spans="2:23" ht="13.5" customHeight="1" x14ac:dyDescent="0.2"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22"/>
      <c r="W83" s="122"/>
    </row>
  </sheetData>
  <sortState xmlns:xlrd2="http://schemas.microsoft.com/office/spreadsheetml/2017/richdata2" ref="A19:FV49">
    <sortCondition descending="1" ref="S19:S49"/>
  </sortState>
  <mergeCells count="23">
    <mergeCell ref="B73:U73"/>
    <mergeCell ref="B74:U74"/>
    <mergeCell ref="B80:U80"/>
    <mergeCell ref="B75:U75"/>
    <mergeCell ref="FB3:FI3"/>
    <mergeCell ref="B66:U66"/>
    <mergeCell ref="B67:U67"/>
    <mergeCell ref="B68:U68"/>
    <mergeCell ref="B69:U69"/>
    <mergeCell ref="B79:U79"/>
    <mergeCell ref="B63:V63"/>
    <mergeCell ref="B64:V64"/>
    <mergeCell ref="B76:U76"/>
    <mergeCell ref="B78:U78"/>
    <mergeCell ref="B53:M53"/>
    <mergeCell ref="B54:M54"/>
    <mergeCell ref="FB17:FI17"/>
    <mergeCell ref="W16:W17"/>
    <mergeCell ref="W2:W3"/>
    <mergeCell ref="B70:U70"/>
    <mergeCell ref="B72:U72"/>
    <mergeCell ref="B55:M55"/>
    <mergeCell ref="B60:V60"/>
  </mergeCells>
  <phoneticPr fontId="9" type="noConversion"/>
  <conditionalFormatting sqref="L21:L23 FI21:FI23 L49 FI49 FI19 L19 L5:L6 FI5:FI6 L10:L14 L8 FI10:FI14 FI8">
    <cfRule type="expression" dxfId="108" priority="163" stopIfTrue="1">
      <formula>OR(F5&lt;30,D5&lt;5)</formula>
    </cfRule>
  </conditionalFormatting>
  <conditionalFormatting sqref="W21:W23 W49 W19 W5:W6 W10:W14 W8">
    <cfRule type="expression" dxfId="107" priority="164" stopIfTrue="1">
      <formula>OR(#REF!+F5&lt;30,#REF!+D5&lt;5)</formula>
    </cfRule>
  </conditionalFormatting>
  <conditionalFormatting sqref="V21:V23 V49 V19 V5:V6 V10:V14 V8">
    <cfRule type="expression" dxfId="106" priority="169" stopIfTrue="1">
      <formula>OR(#REF!+F5&lt;30,#REF!+D5&lt;5)</formula>
    </cfRule>
  </conditionalFormatting>
  <conditionalFormatting sqref="U21:U23 U49 U19 U5:U6 U10:U14 U8">
    <cfRule type="expression" dxfId="105" priority="173" stopIfTrue="1">
      <formula>OR(#REF!+F5&lt;30,#REF!+D5&lt;5)</formula>
    </cfRule>
  </conditionalFormatting>
  <conditionalFormatting sqref="L9 FI9">
    <cfRule type="expression" dxfId="104" priority="133" stopIfTrue="1">
      <formula>OR(F9&lt;30,D9&lt;5)</formula>
    </cfRule>
  </conditionalFormatting>
  <conditionalFormatting sqref="W9">
    <cfRule type="expression" dxfId="103" priority="134" stopIfTrue="1">
      <formula>OR(#REF!+F9&lt;30,#REF!+D9&lt;5)</formula>
    </cfRule>
  </conditionalFormatting>
  <conditionalFormatting sqref="V9">
    <cfRule type="expression" dxfId="102" priority="135" stopIfTrue="1">
      <formula>OR(#REF!+F9&lt;30,#REF!+D9&lt;5)</formula>
    </cfRule>
  </conditionalFormatting>
  <conditionalFormatting sqref="U9">
    <cfRule type="expression" dxfId="101" priority="136" stopIfTrue="1">
      <formula>OR(#REF!+F9&lt;30,#REF!+D9&lt;5)</formula>
    </cfRule>
  </conditionalFormatting>
  <conditionalFormatting sqref="FI27 L27">
    <cfRule type="expression" dxfId="100" priority="109" stopIfTrue="1">
      <formula>OR(F27&lt;30,D27&lt;5)</formula>
    </cfRule>
  </conditionalFormatting>
  <conditionalFormatting sqref="W27">
    <cfRule type="expression" dxfId="99" priority="110" stopIfTrue="1">
      <formula>OR(#REF!+F27&lt;30,#REF!+D27&lt;5)</formula>
    </cfRule>
  </conditionalFormatting>
  <conditionalFormatting sqref="V27">
    <cfRule type="expression" dxfId="98" priority="111" stopIfTrue="1">
      <formula>OR(#REF!+F27&lt;30,#REF!+D27&lt;5)</formula>
    </cfRule>
  </conditionalFormatting>
  <conditionalFormatting sqref="U27">
    <cfRule type="expression" dxfId="97" priority="112" stopIfTrue="1">
      <formula>OR(#REF!+F27&lt;30,#REF!+D27&lt;5)</formula>
    </cfRule>
  </conditionalFormatting>
  <conditionalFormatting sqref="FI32 L32">
    <cfRule type="expression" dxfId="96" priority="101" stopIfTrue="1">
      <formula>OR(F32&lt;30,D32&lt;5)</formula>
    </cfRule>
  </conditionalFormatting>
  <conditionalFormatting sqref="W32">
    <cfRule type="expression" dxfId="95" priority="102" stopIfTrue="1">
      <formula>OR(#REF!+F32&lt;30,#REF!+D32&lt;5)</formula>
    </cfRule>
  </conditionalFormatting>
  <conditionalFormatting sqref="V32">
    <cfRule type="expression" dxfId="94" priority="103" stopIfTrue="1">
      <formula>OR(#REF!+F32&lt;30,#REF!+D32&lt;5)</formula>
    </cfRule>
  </conditionalFormatting>
  <conditionalFormatting sqref="U32">
    <cfRule type="expression" dxfId="93" priority="104" stopIfTrue="1">
      <formula>OR(#REF!+F32&lt;30,#REF!+D32&lt;5)</formula>
    </cfRule>
  </conditionalFormatting>
  <conditionalFormatting sqref="L25 FI25">
    <cfRule type="expression" dxfId="92" priority="93" stopIfTrue="1">
      <formula>OR(F25&lt;30,D25&lt;5)</formula>
    </cfRule>
  </conditionalFormatting>
  <conditionalFormatting sqref="W25">
    <cfRule type="expression" dxfId="91" priority="94" stopIfTrue="1">
      <formula>OR(#REF!+F25&lt;30,#REF!+D25&lt;5)</formula>
    </cfRule>
  </conditionalFormatting>
  <conditionalFormatting sqref="V25">
    <cfRule type="expression" dxfId="90" priority="95" stopIfTrue="1">
      <formula>OR(#REF!+F25&lt;30,#REF!+D25&lt;5)</formula>
    </cfRule>
  </conditionalFormatting>
  <conditionalFormatting sqref="U25">
    <cfRule type="expression" dxfId="89" priority="96" stopIfTrue="1">
      <formula>OR(#REF!+F25&lt;30,#REF!+D25&lt;5)</formula>
    </cfRule>
  </conditionalFormatting>
  <conditionalFormatting sqref="L48 FI48">
    <cfRule type="expression" dxfId="88" priority="85" stopIfTrue="1">
      <formula>OR(F48&lt;30,D48&lt;5)</formula>
    </cfRule>
  </conditionalFormatting>
  <conditionalFormatting sqref="W48">
    <cfRule type="expression" dxfId="87" priority="86" stopIfTrue="1">
      <formula>OR(#REF!+F48&lt;30,#REF!+D48&lt;5)</formula>
    </cfRule>
  </conditionalFormatting>
  <conditionalFormatting sqref="V48">
    <cfRule type="expression" dxfId="86" priority="87" stopIfTrue="1">
      <formula>OR(#REF!+F48&lt;30,#REF!+D48&lt;5)</formula>
    </cfRule>
  </conditionalFormatting>
  <conditionalFormatting sqref="U48">
    <cfRule type="expression" dxfId="85" priority="88" stopIfTrue="1">
      <formula>OR(#REF!+F48&lt;30,#REF!+D48&lt;5)</formula>
    </cfRule>
  </conditionalFormatting>
  <conditionalFormatting sqref="L24 FI24">
    <cfRule type="expression" dxfId="84" priority="81" stopIfTrue="1">
      <formula>OR(F24&lt;30,D24&lt;5)</formula>
    </cfRule>
  </conditionalFormatting>
  <conditionalFormatting sqref="W24">
    <cfRule type="expression" dxfId="83" priority="82" stopIfTrue="1">
      <formula>OR(#REF!+F24&lt;30,#REF!+D24&lt;5)</formula>
    </cfRule>
  </conditionalFormatting>
  <conditionalFormatting sqref="V24">
    <cfRule type="expression" dxfId="82" priority="83" stopIfTrue="1">
      <formula>OR(#REF!+F24&lt;30,#REF!+D24&lt;5)</formula>
    </cfRule>
  </conditionalFormatting>
  <conditionalFormatting sqref="U24">
    <cfRule type="expression" dxfId="81" priority="84" stopIfTrue="1">
      <formula>OR(#REF!+F24&lt;30,#REF!+D24&lt;5)</formula>
    </cfRule>
  </conditionalFormatting>
  <conditionalFormatting sqref="FI29 L29">
    <cfRule type="expression" dxfId="80" priority="77" stopIfTrue="1">
      <formula>OR(F29&lt;30,D29&lt;5)</formula>
    </cfRule>
  </conditionalFormatting>
  <conditionalFormatting sqref="W29">
    <cfRule type="expression" dxfId="79" priority="78" stopIfTrue="1">
      <formula>OR(#REF!+F29&lt;30,#REF!+D29&lt;5)</formula>
    </cfRule>
  </conditionalFormatting>
  <conditionalFormatting sqref="V29">
    <cfRule type="expression" dxfId="78" priority="79" stopIfTrue="1">
      <formula>OR(#REF!+F29&lt;30,#REF!+D29&lt;5)</formula>
    </cfRule>
  </conditionalFormatting>
  <conditionalFormatting sqref="U29">
    <cfRule type="expression" dxfId="77" priority="80" stopIfTrue="1">
      <formula>OR(#REF!+F29&lt;30,#REF!+D29&lt;5)</formula>
    </cfRule>
  </conditionalFormatting>
  <conditionalFormatting sqref="L42 FI42">
    <cfRule type="expression" dxfId="76" priority="73" stopIfTrue="1">
      <formula>OR(F42&lt;30,D42&lt;5)</formula>
    </cfRule>
  </conditionalFormatting>
  <conditionalFormatting sqref="W42">
    <cfRule type="expression" dxfId="75" priority="74" stopIfTrue="1">
      <formula>OR(#REF!+F42&lt;30,#REF!+D42&lt;5)</formula>
    </cfRule>
  </conditionalFormatting>
  <conditionalFormatting sqref="V42">
    <cfRule type="expression" dxfId="74" priority="75" stopIfTrue="1">
      <formula>OR(#REF!+F42&lt;30,#REF!+D42&lt;5)</formula>
    </cfRule>
  </conditionalFormatting>
  <conditionalFormatting sqref="U42">
    <cfRule type="expression" dxfId="73" priority="76" stopIfTrue="1">
      <formula>OR(#REF!+F42&lt;30,#REF!+D42&lt;5)</formula>
    </cfRule>
  </conditionalFormatting>
  <conditionalFormatting sqref="FI28 L28">
    <cfRule type="expression" dxfId="72" priority="69" stopIfTrue="1">
      <formula>OR(F28&lt;30,D28&lt;5)</formula>
    </cfRule>
  </conditionalFormatting>
  <conditionalFormatting sqref="W28">
    <cfRule type="expression" dxfId="71" priority="70" stopIfTrue="1">
      <formula>OR(#REF!+F28&lt;30,#REF!+D28&lt;5)</formula>
    </cfRule>
  </conditionalFormatting>
  <conditionalFormatting sqref="V28">
    <cfRule type="expression" dxfId="70" priority="71" stopIfTrue="1">
      <formula>OR(#REF!+F28&lt;30,#REF!+D28&lt;5)</formula>
    </cfRule>
  </conditionalFormatting>
  <conditionalFormatting sqref="U28">
    <cfRule type="expression" dxfId="69" priority="72" stopIfTrue="1">
      <formula>OR(#REF!+F28&lt;30,#REF!+D28&lt;5)</formula>
    </cfRule>
  </conditionalFormatting>
  <conditionalFormatting sqref="FI30 L30">
    <cfRule type="expression" dxfId="68" priority="65" stopIfTrue="1">
      <formula>OR(F30&lt;30,D30&lt;5)</formula>
    </cfRule>
  </conditionalFormatting>
  <conditionalFormatting sqref="W30">
    <cfRule type="expression" dxfId="67" priority="66" stopIfTrue="1">
      <formula>OR(#REF!+F30&lt;30,#REF!+D30&lt;5)</formula>
    </cfRule>
  </conditionalFormatting>
  <conditionalFormatting sqref="V30">
    <cfRule type="expression" dxfId="66" priority="67" stopIfTrue="1">
      <formula>OR(#REF!+F30&lt;30,#REF!+D30&lt;5)</formula>
    </cfRule>
  </conditionalFormatting>
  <conditionalFormatting sqref="U30">
    <cfRule type="expression" dxfId="65" priority="68" stopIfTrue="1">
      <formula>OR(#REF!+F30&lt;30,#REF!+D30&lt;5)</formula>
    </cfRule>
  </conditionalFormatting>
  <conditionalFormatting sqref="FI20 L20">
    <cfRule type="expression" dxfId="64" priority="57" stopIfTrue="1">
      <formula>OR(F20&lt;30,D20&lt;5)</formula>
    </cfRule>
  </conditionalFormatting>
  <conditionalFormatting sqref="W20">
    <cfRule type="expression" dxfId="63" priority="58" stopIfTrue="1">
      <formula>OR(#REF!+F20&lt;30,#REF!+D20&lt;5)</formula>
    </cfRule>
  </conditionalFormatting>
  <conditionalFormatting sqref="V20">
    <cfRule type="expression" dxfId="62" priority="59" stopIfTrue="1">
      <formula>OR(#REF!+F20&lt;30,#REF!+D20&lt;5)</formula>
    </cfRule>
  </conditionalFormatting>
  <conditionalFormatting sqref="U20">
    <cfRule type="expression" dxfId="61" priority="60" stopIfTrue="1">
      <formula>OR(#REF!+F20&lt;30,#REF!+D20&lt;5)</formula>
    </cfRule>
  </conditionalFormatting>
  <conditionalFormatting sqref="FI31 L31">
    <cfRule type="expression" dxfId="60" priority="49" stopIfTrue="1">
      <formula>OR(F31&lt;30,D31&lt;5)</formula>
    </cfRule>
  </conditionalFormatting>
  <conditionalFormatting sqref="W31">
    <cfRule type="expression" dxfId="59" priority="50" stopIfTrue="1">
      <formula>OR(#REF!+F31&lt;30,#REF!+D31&lt;5)</formula>
    </cfRule>
  </conditionalFormatting>
  <conditionalFormatting sqref="V31">
    <cfRule type="expression" dxfId="58" priority="51" stopIfTrue="1">
      <formula>OR(#REF!+F31&lt;30,#REF!+D31&lt;5)</formula>
    </cfRule>
  </conditionalFormatting>
  <conditionalFormatting sqref="U31">
    <cfRule type="expression" dxfId="57" priority="52" stopIfTrue="1">
      <formula>OR(#REF!+F31&lt;30,#REF!+D31&lt;5)</formula>
    </cfRule>
  </conditionalFormatting>
  <conditionalFormatting sqref="L44 FI44">
    <cfRule type="expression" dxfId="56" priority="45" stopIfTrue="1">
      <formula>OR(F44&lt;30,D44&lt;5)</formula>
    </cfRule>
  </conditionalFormatting>
  <conditionalFormatting sqref="W44">
    <cfRule type="expression" dxfId="55" priority="46" stopIfTrue="1">
      <formula>OR(#REF!+F44&lt;30,#REF!+D44&lt;5)</formula>
    </cfRule>
  </conditionalFormatting>
  <conditionalFormatting sqref="V44">
    <cfRule type="expression" dxfId="54" priority="47" stopIfTrue="1">
      <formula>OR(#REF!+F44&lt;30,#REF!+D44&lt;5)</formula>
    </cfRule>
  </conditionalFormatting>
  <conditionalFormatting sqref="U44">
    <cfRule type="expression" dxfId="53" priority="48" stopIfTrue="1">
      <formula>OR(#REF!+F44&lt;30,#REF!+D44&lt;5)</formula>
    </cfRule>
  </conditionalFormatting>
  <conditionalFormatting sqref="L7 FI7">
    <cfRule type="expression" dxfId="52" priority="41" stopIfTrue="1">
      <formula>OR(F7&lt;30,D7&lt;5)</formula>
    </cfRule>
  </conditionalFormatting>
  <conditionalFormatting sqref="W7">
    <cfRule type="expression" dxfId="51" priority="42" stopIfTrue="1">
      <formula>OR(#REF!+F7&lt;30,#REF!+D7&lt;5)</formula>
    </cfRule>
  </conditionalFormatting>
  <conditionalFormatting sqref="V7">
    <cfRule type="expression" dxfId="50" priority="43" stopIfTrue="1">
      <formula>OR(#REF!+F7&lt;30,#REF!+D7&lt;5)</formula>
    </cfRule>
  </conditionalFormatting>
  <conditionalFormatting sqref="U7">
    <cfRule type="expression" dxfId="49" priority="44" stopIfTrue="1">
      <formula>OR(#REF!+F7&lt;30,#REF!+D7&lt;5)</formula>
    </cfRule>
  </conditionalFormatting>
  <conditionalFormatting sqref="L36 FI36">
    <cfRule type="expression" dxfId="48" priority="37" stopIfTrue="1">
      <formula>OR(F36&lt;30,D36&lt;5)</formula>
    </cfRule>
  </conditionalFormatting>
  <conditionalFormatting sqref="W36">
    <cfRule type="expression" dxfId="47" priority="38" stopIfTrue="1">
      <formula>OR(#REF!+F36&lt;30,#REF!+D36&lt;5)</formula>
    </cfRule>
  </conditionalFormatting>
  <conditionalFormatting sqref="V36">
    <cfRule type="expression" dxfId="46" priority="39" stopIfTrue="1">
      <formula>OR(#REF!+F36&lt;30,#REF!+D36&lt;5)</formula>
    </cfRule>
  </conditionalFormatting>
  <conditionalFormatting sqref="U36">
    <cfRule type="expression" dxfId="45" priority="40" stopIfTrue="1">
      <formula>OR(#REF!+F36&lt;30,#REF!+D36&lt;5)</formula>
    </cfRule>
  </conditionalFormatting>
  <conditionalFormatting sqref="FI37 L37">
    <cfRule type="expression" dxfId="44" priority="33" stopIfTrue="1">
      <formula>OR(F37&lt;30,D37&lt;5)</formula>
    </cfRule>
  </conditionalFormatting>
  <conditionalFormatting sqref="W37">
    <cfRule type="expression" dxfId="43" priority="34" stopIfTrue="1">
      <formula>OR(#REF!+F37&lt;30,#REF!+D37&lt;5)</formula>
    </cfRule>
  </conditionalFormatting>
  <conditionalFormatting sqref="V37">
    <cfRule type="expression" dxfId="42" priority="35" stopIfTrue="1">
      <formula>OR(#REF!+F37&lt;30,#REF!+D37&lt;5)</formula>
    </cfRule>
  </conditionalFormatting>
  <conditionalFormatting sqref="U37">
    <cfRule type="expression" dxfId="41" priority="36" stopIfTrue="1">
      <formula>OR(#REF!+F37&lt;30,#REF!+D37&lt;5)</formula>
    </cfRule>
  </conditionalFormatting>
  <conditionalFormatting sqref="L43 FI43">
    <cfRule type="expression" dxfId="40" priority="29" stopIfTrue="1">
      <formula>OR(F43&lt;30,D43&lt;5)</formula>
    </cfRule>
  </conditionalFormatting>
  <conditionalFormatting sqref="W43">
    <cfRule type="expression" dxfId="39" priority="30" stopIfTrue="1">
      <formula>OR(#REF!+F43&lt;30,#REF!+D43&lt;5)</formula>
    </cfRule>
  </conditionalFormatting>
  <conditionalFormatting sqref="V43">
    <cfRule type="expression" dxfId="38" priority="31" stopIfTrue="1">
      <formula>OR(#REF!+F43&lt;30,#REF!+D43&lt;5)</formula>
    </cfRule>
  </conditionalFormatting>
  <conditionalFormatting sqref="U43">
    <cfRule type="expression" dxfId="37" priority="32" stopIfTrue="1">
      <formula>OR(#REF!+F43&lt;30,#REF!+D43&lt;5)</formula>
    </cfRule>
  </conditionalFormatting>
  <conditionalFormatting sqref="L45 FI45">
    <cfRule type="expression" dxfId="36" priority="25" stopIfTrue="1">
      <formula>OR(F45&lt;30,D45&lt;5)</formula>
    </cfRule>
  </conditionalFormatting>
  <conditionalFormatting sqref="W45">
    <cfRule type="expression" dxfId="35" priority="26" stopIfTrue="1">
      <formula>OR(#REF!+F45&lt;30,#REF!+D45&lt;5)</formula>
    </cfRule>
  </conditionalFormatting>
  <conditionalFormatting sqref="V45">
    <cfRule type="expression" dxfId="34" priority="27" stopIfTrue="1">
      <formula>OR(#REF!+F45&lt;30,#REF!+D45&lt;5)</formula>
    </cfRule>
  </conditionalFormatting>
  <conditionalFormatting sqref="U45">
    <cfRule type="expression" dxfId="33" priority="28" stopIfTrue="1">
      <formula>OR(#REF!+F45&lt;30,#REF!+D45&lt;5)</formula>
    </cfRule>
  </conditionalFormatting>
  <conditionalFormatting sqref="L26 FI26">
    <cfRule type="expression" dxfId="32" priority="21" stopIfTrue="1">
      <formula>OR(F26&lt;30,D26&lt;5)</formula>
    </cfRule>
  </conditionalFormatting>
  <conditionalFormatting sqref="W26">
    <cfRule type="expression" dxfId="31" priority="22" stopIfTrue="1">
      <formula>OR(#REF!+F26&lt;30,#REF!+D26&lt;5)</formula>
    </cfRule>
  </conditionalFormatting>
  <conditionalFormatting sqref="V26">
    <cfRule type="expression" dxfId="30" priority="23" stopIfTrue="1">
      <formula>OR(#REF!+F26&lt;30,#REF!+D26&lt;5)</formula>
    </cfRule>
  </conditionalFormatting>
  <conditionalFormatting sqref="U26">
    <cfRule type="expression" dxfId="29" priority="24" stopIfTrue="1">
      <formula>OR(#REF!+F26&lt;30,#REF!+D26&lt;5)</formula>
    </cfRule>
  </conditionalFormatting>
  <conditionalFormatting sqref="FI33:FI35 L33:L35">
    <cfRule type="expression" dxfId="28" priority="17" stopIfTrue="1">
      <formula>OR(F33&lt;30,D33&lt;5)</formula>
    </cfRule>
  </conditionalFormatting>
  <conditionalFormatting sqref="W33:W35">
    <cfRule type="expression" dxfId="27" priority="18" stopIfTrue="1">
      <formula>OR(#REF!+F33&lt;30,#REF!+D33&lt;5)</formula>
    </cfRule>
  </conditionalFormatting>
  <conditionalFormatting sqref="V33:V35">
    <cfRule type="expression" dxfId="26" priority="19" stopIfTrue="1">
      <formula>OR(#REF!+F33&lt;30,#REF!+D33&lt;5)</formula>
    </cfRule>
  </conditionalFormatting>
  <conditionalFormatting sqref="U33:U35">
    <cfRule type="expression" dxfId="25" priority="20" stopIfTrue="1">
      <formula>OR(#REF!+F33&lt;30,#REF!+D33&lt;5)</formula>
    </cfRule>
  </conditionalFormatting>
  <conditionalFormatting sqref="L46 FI46">
    <cfRule type="expression" dxfId="24" priority="13" stopIfTrue="1">
      <formula>OR(F46&lt;30,D46&lt;5)</formula>
    </cfRule>
  </conditionalFormatting>
  <conditionalFormatting sqref="W46">
    <cfRule type="expression" dxfId="23" priority="14" stopIfTrue="1">
      <formula>OR(#REF!+F46&lt;30,#REF!+D46&lt;5)</formula>
    </cfRule>
  </conditionalFormatting>
  <conditionalFormatting sqref="V46">
    <cfRule type="expression" dxfId="22" priority="15" stopIfTrue="1">
      <formula>OR(#REF!+F46&lt;30,#REF!+D46&lt;5)</formula>
    </cfRule>
  </conditionalFormatting>
  <conditionalFormatting sqref="U46">
    <cfRule type="expression" dxfId="21" priority="16" stopIfTrue="1">
      <formula>OR(#REF!+F46&lt;30,#REF!+D46&lt;5)</formula>
    </cfRule>
  </conditionalFormatting>
  <conditionalFormatting sqref="L47 FI47">
    <cfRule type="expression" dxfId="20" priority="9" stopIfTrue="1">
      <formula>OR(F47&lt;30,D47&lt;5)</formula>
    </cfRule>
  </conditionalFormatting>
  <conditionalFormatting sqref="W47">
    <cfRule type="expression" dxfId="19" priority="10" stopIfTrue="1">
      <formula>OR(#REF!+F47&lt;30,#REF!+D47&lt;5)</formula>
    </cfRule>
  </conditionalFormatting>
  <conditionalFormatting sqref="V47">
    <cfRule type="expression" dxfId="18" priority="11" stopIfTrue="1">
      <formula>OR(#REF!+F47&lt;30,#REF!+D47&lt;5)</formula>
    </cfRule>
  </conditionalFormatting>
  <conditionalFormatting sqref="U47">
    <cfRule type="expression" dxfId="17" priority="12" stopIfTrue="1">
      <formula>OR(#REF!+F47&lt;30,#REF!+D47&lt;5)</formula>
    </cfRule>
  </conditionalFormatting>
  <conditionalFormatting sqref="L38 FI38">
    <cfRule type="expression" dxfId="16" priority="5" stopIfTrue="1">
      <formula>OR(F38&lt;30,D38&lt;5)</formula>
    </cfRule>
  </conditionalFormatting>
  <conditionalFormatting sqref="W38">
    <cfRule type="expression" dxfId="15" priority="6" stopIfTrue="1">
      <formula>OR(#REF!+F38&lt;30,#REF!+D38&lt;5)</formula>
    </cfRule>
  </conditionalFormatting>
  <conditionalFormatting sqref="V38">
    <cfRule type="expression" dxfId="14" priority="7" stopIfTrue="1">
      <formula>OR(#REF!+F38&lt;30,#REF!+D38&lt;5)</formula>
    </cfRule>
  </conditionalFormatting>
  <conditionalFormatting sqref="U38">
    <cfRule type="expression" dxfId="13" priority="8" stopIfTrue="1">
      <formula>OR(#REF!+F38&lt;30,#REF!+D38&lt;5)</formula>
    </cfRule>
  </conditionalFormatting>
  <conditionalFormatting sqref="L39:L41 FI39:FI41">
    <cfRule type="expression" dxfId="12" priority="1" stopIfTrue="1">
      <formula>OR(F39&lt;30,D39&lt;5)</formula>
    </cfRule>
  </conditionalFormatting>
  <conditionalFormatting sqref="W39:W41">
    <cfRule type="expression" dxfId="11" priority="2" stopIfTrue="1">
      <formula>OR(#REF!+F39&lt;30,#REF!+D39&lt;5)</formula>
    </cfRule>
  </conditionalFormatting>
  <conditionalFormatting sqref="V39:V41">
    <cfRule type="expression" dxfId="10" priority="3" stopIfTrue="1">
      <formula>OR(#REF!+F39&lt;30,#REF!+D39&lt;5)</formula>
    </cfRule>
  </conditionalFormatting>
  <conditionalFormatting sqref="U39:U41">
    <cfRule type="expression" dxfId="9" priority="4" stopIfTrue="1">
      <formula>OR(#REF!+F39&lt;30,#REF!+D39&lt;5)</formula>
    </cfRule>
  </conditionalFormatting>
  <pageMargins left="0.75" right="0.75" top="1" bottom="1" header="0.5" footer="0.5"/>
  <pageSetup paperSize="9" orientation="portrait" horizontalDpi="4294967293" r:id="rId1"/>
  <headerFooter alignWithMargins="0"/>
  <ignoredErrors>
    <ignoredError sqref="F62:AB79 X1:AB2 F81:AB83 CN53:CO56 CN58:CO61 F84:AB65448 FL52:HD79 FB1:FI2 EG56:EG61 DA84:DD65448 FC4:FI4 F53:AB61 DZ1:EC2 DQ1:DS4 EE1:EH2 EH52:EH61 EG52:EG54 DP1:DP2 DA58:DA61 DA52:DA56 FJ1:FK4 FL86:HD65448 DB52:DD61 FL1:HD4 DL1:DN4 DP4 A81:A83 DA81:DD83 B82:B83 V3:V4 DA1:DD2 U4 U1:W1 F1:R4 T1:T4 S1 FB81:FK83 A52:A79 FB52:FK79 DA62:DD79 B62:B65 X4:AB4 X3:AB3 AJ3:AL3 AO3:AQ3 AT3:AV3 AY3:BA3 BD3:BF3 BI3:BK3 BN3:BP3 BS3:BU3 BX3:BZ3 CC3:CE3 CH3:CJ3 CM3:CO3 CR3:CT3 DA4:DD4 DB3:DD3 DG3:DI3 F52:X52 AD52:AG52 B52:D52 A3:D4 B53:D61 A84:D65448 C81:D83 C62:D79 FL85:HD85 B71:B78 A1 C1:D1 A2 C2:D2 DZ84:EC65448 DZ52:EC61 DZ81:EC83 DZ62:EC79 EX4:EZ4 EF3:EH3 EK3:EM3 EP3:ER3 EU3:EZ3 AD62:AG79 AD1:AG2 AD81:AG83 AD84:AG65448 AD53:AG61 AD4:AG4 AD3:AG3 AI52:AL52 AI62:AL79 AI1:AL2 AI81:AL83 AI84:AL65448 AI53:AL61 AI4:AL4 AN52:AQ52 AN62:AQ79 AN1:AQ2 AN81:AQ83 AN84:AQ65448 AN53:AQ61 AN4:AQ4 AS52:AV52 AS62:AV79 AS1:AV2 AS81:AV83 AS84:AV65448 AS53:AV61 AS4:AV4 AX52:BA52 AX62:BA79 AX1:BA2 AX81:BA83 AX84:BA65448 AX53:BA61 AX4:BA4 BC52:BF52 BC62:BF79 BC1:BF2 BC81:BF83 BC84:BF65448 BC53:BF61 BC4:BF4 BH52:BK52 BH62:BK79 BH1:BK2 BH81:BK83 BH84:BK65448 BH53:BK61 BH4:BK4 BM52:BP52 BM62:BP79 BM1:BP2 BM81:BP83 BM84:BP65448 BM53:BP61 BM4:BP4 BR52:BU52 BR62:BU79 BR1:BU2 BR81:BU83 BR84:BU65448 BR53:BU61 BR4:BU4 BW52:BZ52 BW62:BZ79 BW1:BZ2 BW81:BZ83 BW84:BZ65448 BW53:BZ61 BW4:BZ4 CB52:CE52 CB62:CE79 CB1:CE2 CB81:CE83 CB84:CE65448 CB53:CE61 CB4:CE4 CG52:CJ52 CG62:CJ79 CG1:CJ2 CG81:CJ83 CG84:CJ65448 CG53:CJ61 CG4:CJ4 CL52:CM52 CL62:CO79 CL1:CO2 CL81:CO83 CL84:CO65448 CL53:CM61 CL4:CO4 CQ53:CT56 CQ58:CT61 CQ62:CT79 CQ1:CT2 CQ81:CT83 CQ84:CT65448 CQ4:CT4 DF84:DI65448 DF52:DI61 DF81:DI83 DF1:DI2 DF62:DI79 DF4:DI4 DK84:DN65448 DK52:DN61 DK81:DN83 DK1:DK2 DK62:DN79 DK4 DP84:DS65448 DP52:DS61 DP81:DS83 DP62:DS79 EE84:EH65448 EE52:EF61 EE81:EH83 EE62:EH79 EJ1:EM2 EJ52:EM61 EJ84:EM65448 EJ81:EM83 EJ62:EM79 EO1:ER2 EO52:ER61 EO84:ER65448 EO81:ER83 EO62:ER79 ET1:EZ2 ET52:EZ61 ET84:EZ65448 ET81:EZ83 ET62:EZ79 FL81:HD83 FB84:FK84 FL84:HD84 FB85:FK85 FB86:FK65448" evalError="1" numberStoredAsText="1" formula="1"/>
    <ignoredError sqref="CN57:CO57 CN52:CO52 DA57 EG55 B81 F50:R50 FA81:FA83 FA52:FA79 FA4:FB4 FA1:FA3 FB3:FI3 FA84:FA65448 A50:D50 T50:X50 EA3:EC3 CQ57:CT57 CQ52:CT52 EY50:FK50 FL50:HD50" evalError="1" formula="1"/>
    <ignoredError sqref="F80:AB80 DA80:DD80 S2:S4 W2:W4 B79:B80 A80 V2 U2:U3 DZ15:EC17 CV1:CY2 CV4:CY4 CW3:CY3 Y18:AB18 FC15:FI18 FB15:FB18 S15:V18 W15:W18 FJ15:FK18 A15:D18 C80:D80 CV52:CY83 F18:R18 M17:R17 DZ80:EC80 F15 J15:R16 J17:K17 BM16:BP18 BM15:BP15 DD15 Y15:AB16 AL15:AL16 Y17:AB17 AL17 EX15:FA18 F17:H17 F16:G16 AD80:AG80 AD18:AG18 AD15:AG16 AD17:AG17 AI80:AL80 AI18:AL18 AI15:AJ16 AI17 AN15:AQ16 AN17:AQ17 AN80:AQ80 AN18:AQ18 AS15:AV16 AS17:AV17 AS80:AV80 AS18:AV18 AX17:BA17 AX80:BA80 AX18:BA18 BC80:BF80 BH80:BK80 BM80:BP80 BR16:BU18 BR15:BU15 BR80:BU80 BW16:BZ18 BW15:BZ15 BW80:BZ80 CB16:CE18 CB15:CE15 CB80:CE80 CG16:CJ18 CG15:CJ15 CG80:CJ80 CL16:CO18 CL15:CO15 CL80:CO80 CQ16:CT18 CQ15:CT15 CQ80:CT80 CV16:CY18 CV15:CY15 DA16:DD18 DA15:DB15 DF80:DI80 DF15:DI15 DF16:DI18 DK80:DN80 DK15:DN15 DK16:DN18 DP80:DS80 DP15:DS15 DP16:DS18 EE80:EH80 EJ80:EM80 EO80:ER80 ET80:FK80 FL15:HD18 FL80:HD80 CV84:CY65448 H1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H96"/>
  <sheetViews>
    <sheetView showGridLines="0" showRowColHeaders="0" zoomScaleNormal="100" workbookViewId="0">
      <pane xSplit="9" ySplit="4" topLeftCell="AC5" activePane="bottomRight" state="frozen"/>
      <selection pane="topRight" activeCell="J1" sqref="J1"/>
      <selection pane="bottomLeft" activeCell="A4" sqref="A4"/>
      <selection pane="bottomRight"/>
    </sheetView>
  </sheetViews>
  <sheetFormatPr defaultColWidth="9.140625" defaultRowHeight="12.75" x14ac:dyDescent="0.2"/>
  <cols>
    <col min="1" max="1" width="1.85546875" style="125" customWidth="1"/>
    <col min="2" max="2" width="23.5703125" style="125" customWidth="1"/>
    <col min="3" max="3" width="7.5703125" style="125" bestFit="1" customWidth="1"/>
    <col min="4" max="6" width="3" style="125" customWidth="1"/>
    <col min="7" max="7" width="1" style="125" customWidth="1"/>
    <col min="8" max="8" width="6.42578125" style="125" customWidth="1"/>
    <col min="9" max="9" width="1" style="125" customWidth="1"/>
    <col min="10" max="12" width="3.140625" style="125" customWidth="1"/>
    <col min="13" max="13" width="1" style="125" customWidth="1"/>
    <col min="14" max="16" width="3.140625" style="125" customWidth="1"/>
    <col min="17" max="17" width="1" style="125" customWidth="1"/>
    <col min="18" max="20" width="3.140625" style="125" customWidth="1"/>
    <col min="21" max="21" width="1" style="125" customWidth="1"/>
    <col min="22" max="24" width="3.140625" style="125" customWidth="1"/>
    <col min="25" max="25" width="1" style="125" customWidth="1"/>
    <col min="26" max="28" width="3.140625" style="125" customWidth="1"/>
    <col min="29" max="29" width="1" style="125" customWidth="1"/>
    <col min="30" max="32" width="3.140625" style="125" customWidth="1"/>
    <col min="33" max="33" width="1" style="125" customWidth="1"/>
    <col min="34" max="36" width="3.140625" style="125" customWidth="1"/>
    <col min="37" max="37" width="1" style="125" customWidth="1"/>
    <col min="38" max="40" width="3.140625" style="125" customWidth="1"/>
    <col min="41" max="41" width="1" style="125" customWidth="1"/>
    <col min="42" max="44" width="3.140625" style="125" customWidth="1"/>
    <col min="45" max="45" width="1" style="125" customWidth="1"/>
    <col min="46" max="48" width="3.140625" style="125" customWidth="1"/>
    <col min="49" max="49" width="1" style="125" customWidth="1"/>
    <col min="50" max="52" width="3.140625" style="125" customWidth="1"/>
    <col min="53" max="53" width="1" style="125" customWidth="1"/>
    <col min="54" max="56" width="3.140625" style="125" customWidth="1"/>
    <col min="57" max="57" width="1" style="125" customWidth="1"/>
    <col min="58" max="60" width="3.140625" style="125" customWidth="1"/>
    <col min="61" max="61" width="1" style="125" customWidth="1"/>
    <col min="62" max="64" width="3.140625" style="125" customWidth="1"/>
    <col min="65" max="65" width="1" style="125" customWidth="1"/>
    <col min="66" max="68" width="3.140625" style="125" customWidth="1"/>
    <col min="69" max="69" width="1" style="125" customWidth="1"/>
    <col min="70" max="72" width="3.140625" style="125" customWidth="1"/>
    <col min="73" max="73" width="1" style="125" customWidth="1"/>
    <col min="74" max="76" width="3.140625" style="125" customWidth="1"/>
    <col min="77" max="77" width="1" style="125" customWidth="1"/>
    <col min="78" max="80" width="3.140625" style="125" customWidth="1"/>
    <col min="81" max="81" width="1" style="125" customWidth="1"/>
    <col min="82" max="84" width="3.140625" style="125" customWidth="1"/>
    <col min="85" max="85" width="1" style="125" customWidth="1"/>
    <col min="86" max="88" width="3.140625" style="125" customWidth="1"/>
    <col min="89" max="89" width="1" style="125" customWidth="1"/>
    <col min="90" max="92" width="3.140625" style="125" customWidth="1"/>
    <col min="93" max="93" width="1" style="125" customWidth="1"/>
    <col min="94" max="96" width="3.140625" style="125" customWidth="1"/>
    <col min="97" max="97" width="1" style="125" customWidth="1"/>
    <col min="98" max="100" width="3.140625" style="125" customWidth="1"/>
    <col min="101" max="101" width="1" style="125" customWidth="1"/>
    <col min="102" max="104" width="3.140625" style="125" customWidth="1"/>
    <col min="105" max="105" width="1" style="125" customWidth="1"/>
    <col min="106" max="108" width="3.140625" style="125" customWidth="1"/>
    <col min="109" max="109" width="1" style="125" customWidth="1"/>
    <col min="110" max="112" width="3.140625" style="125" customWidth="1"/>
    <col min="113" max="16384" width="9.140625" style="125"/>
  </cols>
  <sheetData>
    <row r="2" spans="1:112" ht="13.5" customHeight="1" x14ac:dyDescent="0.2">
      <c r="A2" s="126"/>
      <c r="B2" s="126"/>
      <c r="C2" s="126"/>
      <c r="D2" s="126"/>
      <c r="E2" s="126"/>
      <c r="F2" s="126"/>
      <c r="G2" s="126"/>
      <c r="H2" s="179" t="s">
        <v>13</v>
      </c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6"/>
    </row>
    <row r="3" spans="1:112" ht="13.5" customHeight="1" x14ac:dyDescent="0.2">
      <c r="A3" s="126"/>
      <c r="B3" s="122"/>
      <c r="C3" s="122"/>
      <c r="D3" s="122"/>
      <c r="E3" s="122"/>
      <c r="F3" s="122"/>
      <c r="G3" s="122"/>
      <c r="H3" s="219" t="s">
        <v>24</v>
      </c>
      <c r="I3" s="122"/>
      <c r="J3" s="184" t="str">
        <f>Fixtures!C3</f>
        <v>Great Missenden</v>
      </c>
      <c r="K3" s="182"/>
      <c r="L3" s="190"/>
      <c r="M3" s="122"/>
      <c r="N3" s="184" t="str">
        <f>Fixtures!C4</f>
        <v>Ham And Petersham</v>
      </c>
      <c r="O3" s="182"/>
      <c r="P3" s="190"/>
      <c r="Q3" s="122"/>
      <c r="R3" s="184" t="str">
        <f>Fixtures!C5</f>
        <v>Barnes</v>
      </c>
      <c r="S3" s="182"/>
      <c r="T3" s="190"/>
      <c r="U3" s="122"/>
      <c r="V3" s="184" t="str">
        <f>Fixtures!C6</f>
        <v>Holtwhites Trinibis</v>
      </c>
      <c r="W3" s="182"/>
      <c r="X3" s="190"/>
      <c r="Y3" s="122"/>
      <c r="Z3" s="184" t="str">
        <f>Fixtures!C7</f>
        <v>Alexandra Park</v>
      </c>
      <c r="AA3" s="182"/>
      <c r="AB3" s="190"/>
      <c r="AC3" s="122"/>
      <c r="AD3" s="184" t="str">
        <f>Fixtures!C8</f>
        <v>Kew</v>
      </c>
      <c r="AE3" s="182"/>
      <c r="AF3" s="190"/>
      <c r="AG3" s="122"/>
      <c r="AH3" s="184" t="str">
        <f>Fixtures!C9</f>
        <v>Valley End</v>
      </c>
      <c r="AI3" s="182"/>
      <c r="AJ3" s="190"/>
      <c r="AK3" s="122"/>
      <c r="AL3" s="184" t="str">
        <f>Fixtures!C10</f>
        <v>Cricketers (Richmond)</v>
      </c>
      <c r="AM3" s="182"/>
      <c r="AN3" s="190"/>
      <c r="AO3" s="122"/>
      <c r="AP3" s="184" t="str">
        <f>Fixtures!C11</f>
        <v>Chingford</v>
      </c>
      <c r="AQ3" s="182"/>
      <c r="AR3" s="190"/>
      <c r="AS3" s="122"/>
      <c r="AT3" s="184" t="str">
        <f>Fixtures!C12</f>
        <v>Putney</v>
      </c>
      <c r="AU3" s="182"/>
      <c r="AV3" s="190"/>
      <c r="AW3" s="122"/>
      <c r="AX3" s="184" t="str">
        <f>Fixtures!C13</f>
        <v>Shepperton</v>
      </c>
      <c r="AY3" s="182"/>
      <c r="AZ3" s="190"/>
      <c r="BA3" s="122"/>
      <c r="BB3" s="184" t="str">
        <f>Fixtures!C14</f>
        <v>Royal Household</v>
      </c>
      <c r="BC3" s="182"/>
      <c r="BD3" s="190"/>
      <c r="BE3" s="122"/>
      <c r="BF3" s="184" t="str">
        <f>Fixtures!C15</f>
        <v>Cowdrey</v>
      </c>
      <c r="BG3" s="182"/>
      <c r="BH3" s="190"/>
      <c r="BI3" s="122"/>
      <c r="BJ3" s="184" t="str">
        <f>Fixtures!C16</f>
        <v>Highgate</v>
      </c>
      <c r="BK3" s="182"/>
      <c r="BL3" s="190"/>
      <c r="BM3" s="122"/>
      <c r="BN3" s="184" t="str">
        <f>Fixtures!C17</f>
        <v>Kempton</v>
      </c>
      <c r="BO3" s="182"/>
      <c r="BP3" s="190"/>
      <c r="BQ3" s="122"/>
      <c r="BR3" s="184" t="str">
        <f>Fixtures!C18</f>
        <v>Oxford Downs</v>
      </c>
      <c r="BS3" s="182"/>
      <c r="BT3" s="190"/>
      <c r="BU3" s="122"/>
      <c r="BV3" s="184" t="str">
        <f>Fixtures!C19</f>
        <v>Agricola</v>
      </c>
      <c r="BW3" s="182"/>
      <c r="BX3" s="190"/>
      <c r="BY3" s="122"/>
      <c r="BZ3" s="184" t="str">
        <f>Fixtures!C20</f>
        <v>Little Missenden</v>
      </c>
      <c r="CA3" s="182"/>
      <c r="CB3" s="190"/>
      <c r="CC3" s="122"/>
      <c r="CD3" s="184" t="str">
        <f>Fixtures!C21</f>
        <v>Nevill Holt</v>
      </c>
      <c r="CE3" s="182"/>
      <c r="CF3" s="190"/>
      <c r="CG3" s="122"/>
      <c r="CH3" s="184" t="str">
        <f>Fixtures!$C22</f>
        <v>Post Modernists</v>
      </c>
      <c r="CI3" s="182"/>
      <c r="CJ3" s="190"/>
      <c r="CK3" s="122"/>
      <c r="CL3" s="375" t="str">
        <f>Fixtures!$C23</f>
        <v>Wembley</v>
      </c>
      <c r="CM3" s="376"/>
      <c r="CN3" s="377"/>
      <c r="CO3" s="122"/>
      <c r="CP3" s="375" t="str">
        <f>Fixtures!$C24</f>
        <v>Binfield</v>
      </c>
      <c r="CQ3" s="376"/>
      <c r="CR3" s="377"/>
      <c r="CS3" s="122"/>
      <c r="CT3" s="375" t="str">
        <f>Fixtures!$C25</f>
        <v>Brentham</v>
      </c>
      <c r="CU3" s="376"/>
      <c r="CV3" s="377"/>
      <c r="CW3" s="122"/>
      <c r="CX3" s="375" t="str">
        <f>Fixtures!$C26</f>
        <v>Southgate Adelaide</v>
      </c>
      <c r="CY3" s="376"/>
      <c r="CZ3" s="377"/>
      <c r="DA3" s="122"/>
      <c r="DB3" s="375" t="str">
        <f>Fixtures!$C27</f>
        <v>Ickenham</v>
      </c>
      <c r="DC3" s="376"/>
      <c r="DD3" s="377"/>
      <c r="DE3" s="122"/>
      <c r="DF3" s="375" t="str">
        <f>Fixtures!$C28</f>
        <v>Egham</v>
      </c>
      <c r="DG3" s="376"/>
      <c r="DH3" s="377"/>
    </row>
    <row r="4" spans="1:112" ht="13.5" customHeight="1" x14ac:dyDescent="0.2">
      <c r="A4" s="126"/>
      <c r="B4" s="181" t="s">
        <v>82</v>
      </c>
      <c r="C4" s="182"/>
      <c r="D4" s="183" t="s">
        <v>83</v>
      </c>
      <c r="E4" s="183" t="s">
        <v>84</v>
      </c>
      <c r="F4" s="183" t="s">
        <v>85</v>
      </c>
      <c r="G4" s="129"/>
      <c r="H4" s="180" t="s">
        <v>98</v>
      </c>
      <c r="I4" s="122"/>
      <c r="J4" s="183" t="s">
        <v>83</v>
      </c>
      <c r="K4" s="183" t="s">
        <v>84</v>
      </c>
      <c r="L4" s="183" t="s">
        <v>85</v>
      </c>
      <c r="M4" s="122"/>
      <c r="N4" s="183" t="s">
        <v>83</v>
      </c>
      <c r="O4" s="183" t="s">
        <v>84</v>
      </c>
      <c r="P4" s="183" t="s">
        <v>85</v>
      </c>
      <c r="Q4" s="122"/>
      <c r="R4" s="183" t="s">
        <v>83</v>
      </c>
      <c r="S4" s="183" t="s">
        <v>84</v>
      </c>
      <c r="T4" s="183" t="s">
        <v>85</v>
      </c>
      <c r="U4" s="122"/>
      <c r="V4" s="183" t="s">
        <v>83</v>
      </c>
      <c r="W4" s="183" t="s">
        <v>84</v>
      </c>
      <c r="X4" s="183" t="s">
        <v>85</v>
      </c>
      <c r="Y4" s="122"/>
      <c r="Z4" s="183" t="s">
        <v>83</v>
      </c>
      <c r="AA4" s="183" t="s">
        <v>84</v>
      </c>
      <c r="AB4" s="183" t="s">
        <v>85</v>
      </c>
      <c r="AC4" s="122"/>
      <c r="AD4" s="183" t="s">
        <v>83</v>
      </c>
      <c r="AE4" s="183" t="s">
        <v>84</v>
      </c>
      <c r="AF4" s="183" t="s">
        <v>85</v>
      </c>
      <c r="AG4" s="122"/>
      <c r="AH4" s="183" t="s">
        <v>83</v>
      </c>
      <c r="AI4" s="183" t="s">
        <v>84</v>
      </c>
      <c r="AJ4" s="183" t="s">
        <v>85</v>
      </c>
      <c r="AK4" s="122"/>
      <c r="AL4" s="183" t="s">
        <v>83</v>
      </c>
      <c r="AM4" s="183" t="s">
        <v>84</v>
      </c>
      <c r="AN4" s="183" t="s">
        <v>85</v>
      </c>
      <c r="AO4" s="122"/>
      <c r="AP4" s="183" t="s">
        <v>83</v>
      </c>
      <c r="AQ4" s="183" t="s">
        <v>84</v>
      </c>
      <c r="AR4" s="183" t="s">
        <v>85</v>
      </c>
      <c r="AS4" s="122"/>
      <c r="AT4" s="183" t="s">
        <v>83</v>
      </c>
      <c r="AU4" s="183" t="s">
        <v>84</v>
      </c>
      <c r="AV4" s="183" t="s">
        <v>85</v>
      </c>
      <c r="AW4" s="122"/>
      <c r="AX4" s="183" t="s">
        <v>83</v>
      </c>
      <c r="AY4" s="183" t="s">
        <v>84</v>
      </c>
      <c r="AZ4" s="183" t="s">
        <v>85</v>
      </c>
      <c r="BA4" s="122"/>
      <c r="BB4" s="183" t="s">
        <v>83</v>
      </c>
      <c r="BC4" s="183" t="s">
        <v>84</v>
      </c>
      <c r="BD4" s="183" t="s">
        <v>85</v>
      </c>
      <c r="BE4" s="122"/>
      <c r="BF4" s="183" t="s">
        <v>83</v>
      </c>
      <c r="BG4" s="183" t="s">
        <v>84</v>
      </c>
      <c r="BH4" s="183" t="s">
        <v>85</v>
      </c>
      <c r="BI4" s="122"/>
      <c r="BJ4" s="183" t="s">
        <v>83</v>
      </c>
      <c r="BK4" s="183" t="s">
        <v>84</v>
      </c>
      <c r="BL4" s="183" t="s">
        <v>85</v>
      </c>
      <c r="BM4" s="122"/>
      <c r="BN4" s="183" t="s">
        <v>83</v>
      </c>
      <c r="BO4" s="183" t="s">
        <v>84</v>
      </c>
      <c r="BP4" s="183" t="s">
        <v>85</v>
      </c>
      <c r="BQ4" s="122"/>
      <c r="BR4" s="183" t="s">
        <v>83</v>
      </c>
      <c r="BS4" s="183" t="s">
        <v>84</v>
      </c>
      <c r="BT4" s="183" t="s">
        <v>85</v>
      </c>
      <c r="BU4" s="122"/>
      <c r="BV4" s="183" t="s">
        <v>83</v>
      </c>
      <c r="BW4" s="183" t="s">
        <v>84</v>
      </c>
      <c r="BX4" s="183" t="s">
        <v>85</v>
      </c>
      <c r="BY4" s="122"/>
      <c r="BZ4" s="183" t="s">
        <v>83</v>
      </c>
      <c r="CA4" s="183" t="s">
        <v>84</v>
      </c>
      <c r="CB4" s="183" t="s">
        <v>85</v>
      </c>
      <c r="CC4" s="122"/>
      <c r="CD4" s="183" t="s">
        <v>83</v>
      </c>
      <c r="CE4" s="183" t="s">
        <v>84</v>
      </c>
      <c r="CF4" s="183" t="s">
        <v>85</v>
      </c>
      <c r="CG4" s="122"/>
      <c r="CH4" s="183" t="s">
        <v>83</v>
      </c>
      <c r="CI4" s="183" t="s">
        <v>84</v>
      </c>
      <c r="CJ4" s="183" t="s">
        <v>85</v>
      </c>
      <c r="CK4" s="122"/>
      <c r="CL4" s="183" t="s">
        <v>83</v>
      </c>
      <c r="CM4" s="183" t="s">
        <v>84</v>
      </c>
      <c r="CN4" s="183" t="s">
        <v>85</v>
      </c>
      <c r="CO4" s="122"/>
      <c r="CP4" s="183" t="s">
        <v>83</v>
      </c>
      <c r="CQ4" s="183" t="s">
        <v>84</v>
      </c>
      <c r="CR4" s="183" t="s">
        <v>85</v>
      </c>
      <c r="CS4" s="122"/>
      <c r="CT4" s="183" t="s">
        <v>83</v>
      </c>
      <c r="CU4" s="183" t="s">
        <v>84</v>
      </c>
      <c r="CV4" s="183" t="s">
        <v>85</v>
      </c>
      <c r="CW4" s="122"/>
      <c r="CX4" s="183" t="s">
        <v>83</v>
      </c>
      <c r="CY4" s="183" t="s">
        <v>84</v>
      </c>
      <c r="CZ4" s="183" t="s">
        <v>85</v>
      </c>
      <c r="DA4" s="122"/>
      <c r="DB4" s="183" t="s">
        <v>83</v>
      </c>
      <c r="DC4" s="183" t="s">
        <v>84</v>
      </c>
      <c r="DD4" s="183" t="s">
        <v>85</v>
      </c>
      <c r="DE4" s="122"/>
      <c r="DF4" s="183" t="s">
        <v>83</v>
      </c>
      <c r="DG4" s="183" t="s">
        <v>84</v>
      </c>
      <c r="DH4" s="183" t="s">
        <v>85</v>
      </c>
    </row>
    <row r="5" spans="1:112" ht="13.5" customHeight="1" x14ac:dyDescent="0.2">
      <c r="A5" s="126"/>
      <c r="B5" s="158" t="s">
        <v>39</v>
      </c>
      <c r="C5" s="306" t="s">
        <v>169</v>
      </c>
      <c r="D5" s="170">
        <f t="shared" ref="D5:D33" si="0">IF(SUM(J5,N5,R5,V5,Z5,AD5,AH5,AL5,AP5,AT5,AX5,BB5,BF5,BJ5,BN5,BR5,BV5,BZ5,CD5,CH5,CL5,CP5,CT5,CX5,DB5,DF5)&lt;1,"0",SUM(J5,N5,R5,V5,Z5,AD5,AH5,AL5,AP5,AT5,AX5,BB5,BF5,BJ5,BN5,BR5,BV5,BZ5,CD5,CH5,CL5,CP5,CT5,CX5,DB5,DF5))</f>
        <v>7</v>
      </c>
      <c r="E5" s="170">
        <f t="shared" ref="E5:E33" si="1">IF(SUM(K5,O5,S5,W5,AA5,AE5,AI5,AM5,AQ5,AU5,AY5,BC5,BG5,BK5,BO5,BS5,BW5,CA5,CE5,CI5,CM5,CQ5,CU5,CY5,DC5,DG5)&lt;1,"0",SUM(K5,O5,S5,W5,AA5,AE5,AI5,AM5,AQ5,AU5,AY5,BC5,BG5,BK5,BO5,BS5,BW5,CA5,CE5,CI5,CM5,CQ5,CU5,CY5,DC5,DG5))</f>
        <v>9</v>
      </c>
      <c r="F5" s="170" t="str">
        <f t="shared" ref="F5:F33" si="2">IF(SUM(L5,P5,T5,X5,AB5,AF5,AJ5,AN5,AR5,AV5,AZ5,BD5,BH5,BL5,BP5,BT5,BX5,CB5,CF5,CJ5,CN5,CR5,CV5,CZ5,DD5,DH5)&lt;0.5,"0",SUM(L5,P5,T5,X5,AB5,AF5,AJ5,AN5,AR5,AV5,AZ5,BD5,BH5,BL5,BP5,BT5,BX5,CB5,CF5,CJ5,CN5,CR5,CV5,CZ5,DD5,DH5))</f>
        <v>0</v>
      </c>
      <c r="H5" s="174">
        <f t="shared" ref="H5:H33" si="3">IF(D5="",0,D5*8)+IF(E5="",0,E5*12)+IF(F5="",0,F5*8)</f>
        <v>164</v>
      </c>
      <c r="I5" s="124">
        <f t="shared" ref="I5:I11" si="4">((J5+L5)*8)+(K5*12)</f>
        <v>0</v>
      </c>
      <c r="J5" s="170"/>
      <c r="K5" s="170"/>
      <c r="L5" s="170"/>
      <c r="M5" s="124">
        <f t="shared" ref="M5:M11" si="5">((N5+P5)*8)+(O5*12)</f>
        <v>12</v>
      </c>
      <c r="N5" s="170"/>
      <c r="O5" s="170">
        <v>1</v>
      </c>
      <c r="P5" s="170"/>
      <c r="Q5" s="124">
        <f t="shared" ref="Q5:Q11" si="6">((R5+T5)*8)+(S5*12)</f>
        <v>0</v>
      </c>
      <c r="R5" s="170"/>
      <c r="S5" s="170"/>
      <c r="T5" s="170"/>
      <c r="U5" s="124">
        <f t="shared" ref="U5:U11" si="7">((V5+X5)*8)+(W5*12)</f>
        <v>20</v>
      </c>
      <c r="V5" s="170">
        <v>1</v>
      </c>
      <c r="W5" s="170">
        <v>1</v>
      </c>
      <c r="X5" s="170"/>
      <c r="Y5" s="124">
        <f t="shared" ref="Y5:Y11" si="8">((Z5+AB5)*8)+(AA5*12)</f>
        <v>0</v>
      </c>
      <c r="Z5" s="170"/>
      <c r="AA5" s="170"/>
      <c r="AB5" s="170"/>
      <c r="AC5" s="124">
        <f t="shared" ref="AC5:AC11" si="9">((AD5+AF5)*8)+(AE5*12)</f>
        <v>12</v>
      </c>
      <c r="AD5" s="170"/>
      <c r="AE5" s="170">
        <v>1</v>
      </c>
      <c r="AF5" s="170"/>
      <c r="AG5" s="124">
        <f t="shared" ref="AG5:AG11" si="10">((AH5+AJ5)*8)+(AI5*12)</f>
        <v>12</v>
      </c>
      <c r="AH5" s="170"/>
      <c r="AI5" s="170">
        <v>1</v>
      </c>
      <c r="AJ5" s="170"/>
      <c r="AK5" s="124">
        <f t="shared" ref="AK5:AK11" si="11">((AL5+AN5)*8)+(AM5*12)</f>
        <v>20</v>
      </c>
      <c r="AL5" s="170">
        <v>1</v>
      </c>
      <c r="AM5" s="170">
        <v>1</v>
      </c>
      <c r="AN5" s="170"/>
      <c r="AO5" s="124">
        <f t="shared" ref="AO5:AO11" si="12">((AP5+AR5)*8)+(AQ5*12)</f>
        <v>16</v>
      </c>
      <c r="AP5" s="170">
        <v>2</v>
      </c>
      <c r="AQ5" s="170"/>
      <c r="AR5" s="170"/>
      <c r="AS5" s="124">
        <f t="shared" ref="AS5:AS11" si="13">((AT5+AV5)*8)+(AU5*12)</f>
        <v>0</v>
      </c>
      <c r="AT5" s="170"/>
      <c r="AU5" s="170"/>
      <c r="AV5" s="170"/>
      <c r="AW5" s="124">
        <f t="shared" ref="AW5:AW11" si="14">((AX5+AZ5)*8)+(AY5*12)</f>
        <v>12</v>
      </c>
      <c r="AX5" s="170"/>
      <c r="AY5" s="170">
        <v>1</v>
      </c>
      <c r="AZ5" s="170"/>
      <c r="BA5" s="124">
        <f t="shared" ref="BA5:BA11" si="15">((BB5+BD5)*8)+(BC5*12)</f>
        <v>20</v>
      </c>
      <c r="BB5" s="170">
        <v>1</v>
      </c>
      <c r="BC5" s="170">
        <v>1</v>
      </c>
      <c r="BD5" s="170"/>
      <c r="BE5" s="124">
        <f t="shared" ref="BE5:BE11" si="16">((BF5+BH5)*8)+(BG5*12)</f>
        <v>0</v>
      </c>
      <c r="BF5" s="170"/>
      <c r="BG5" s="170"/>
      <c r="BH5" s="170"/>
      <c r="BI5" s="124">
        <f t="shared" ref="BI5:BI11" si="17">((BJ5+BL5)*8)+(BK5*12)</f>
        <v>0</v>
      </c>
      <c r="BJ5" s="170"/>
      <c r="BK5" s="170"/>
      <c r="BL5" s="170"/>
      <c r="BM5" s="124">
        <f t="shared" ref="BM5:BM11" si="18">((BN5+BP5)*8)+(BO5*12)</f>
        <v>12</v>
      </c>
      <c r="BN5" s="170"/>
      <c r="BO5" s="170">
        <v>1</v>
      </c>
      <c r="BP5" s="170"/>
      <c r="BQ5" s="124">
        <f t="shared" ref="BQ5:BQ11" si="19">((BR5+BT5)*8)+(BS5*12)</f>
        <v>0</v>
      </c>
      <c r="BR5" s="170"/>
      <c r="BS5" s="170"/>
      <c r="BT5" s="170"/>
      <c r="BU5" s="124">
        <f t="shared" ref="BU5:BU11" si="20">((BV5+BX5)*8)+(BW5*12)</f>
        <v>0</v>
      </c>
      <c r="BV5" s="170"/>
      <c r="BW5" s="170"/>
      <c r="BX5" s="170"/>
      <c r="BY5" s="124">
        <f t="shared" ref="BY5:BY11" si="21">((BZ5+CB5)*8)+(CA5*12)</f>
        <v>20</v>
      </c>
      <c r="BZ5" s="170">
        <v>1</v>
      </c>
      <c r="CA5" s="170">
        <v>1</v>
      </c>
      <c r="CB5" s="170"/>
      <c r="CC5" s="124">
        <f t="shared" ref="CC5:CC11" si="22">((CD5+CF5)*8)+(CE5*12)</f>
        <v>0</v>
      </c>
      <c r="CD5" s="170"/>
      <c r="CE5" s="170"/>
      <c r="CF5" s="170"/>
      <c r="CG5" s="124">
        <f t="shared" ref="CG5:CG11" si="23">((CH5+CJ5)*8)+(CI5*12)</f>
        <v>0</v>
      </c>
      <c r="CH5" s="170"/>
      <c r="CI5" s="170"/>
      <c r="CJ5" s="170"/>
      <c r="CK5" s="124">
        <f t="shared" ref="CK5:CK11" si="24">((CL5+CN5)*8)+(CM5*12)</f>
        <v>0</v>
      </c>
      <c r="CL5" s="170"/>
      <c r="CM5" s="170"/>
      <c r="CN5" s="170"/>
      <c r="CO5" s="124">
        <f>((CP5+CR5)*8)+(CQ5*12)</f>
        <v>8</v>
      </c>
      <c r="CP5" s="170">
        <v>1</v>
      </c>
      <c r="CQ5" s="170"/>
      <c r="CR5" s="170"/>
      <c r="CS5" s="124">
        <f>((CT5+CV5)*8)+(CU5*12)</f>
        <v>0</v>
      </c>
      <c r="CT5" s="170"/>
      <c r="CU5" s="170"/>
      <c r="CV5" s="170"/>
      <c r="CW5" s="124">
        <f>((CX5+CZ5)*8)+(CY5*12)</f>
        <v>0</v>
      </c>
      <c r="CX5" s="170"/>
      <c r="CY5" s="170"/>
      <c r="CZ5" s="170"/>
      <c r="DA5" s="124">
        <f>((DB5+DD5)*8)+(DC5*12)</f>
        <v>0</v>
      </c>
      <c r="DB5" s="170"/>
      <c r="DC5" s="170"/>
      <c r="DD5" s="170"/>
      <c r="DE5" s="124">
        <f>((DF5+DH5)*8)+(DG5*12)</f>
        <v>0</v>
      </c>
      <c r="DF5" s="170"/>
      <c r="DG5" s="170"/>
      <c r="DH5" s="170"/>
    </row>
    <row r="6" spans="1:112" ht="13.5" customHeight="1" x14ac:dyDescent="0.2">
      <c r="A6" s="126"/>
      <c r="B6" s="158" t="s">
        <v>26</v>
      </c>
      <c r="C6" s="306" t="s">
        <v>171</v>
      </c>
      <c r="D6" s="170">
        <f t="shared" si="0"/>
        <v>7</v>
      </c>
      <c r="E6" s="170" t="str">
        <f t="shared" si="1"/>
        <v>0</v>
      </c>
      <c r="F6" s="170">
        <f t="shared" si="2"/>
        <v>2</v>
      </c>
      <c r="H6" s="174">
        <f t="shared" si="3"/>
        <v>72</v>
      </c>
      <c r="I6" s="124">
        <f t="shared" si="4"/>
        <v>0</v>
      </c>
      <c r="J6" s="170"/>
      <c r="K6" s="170"/>
      <c r="L6" s="170"/>
      <c r="M6" s="124">
        <f t="shared" si="5"/>
        <v>0</v>
      </c>
      <c r="N6" s="170"/>
      <c r="O6" s="170"/>
      <c r="P6" s="170"/>
      <c r="Q6" s="124">
        <f t="shared" si="6"/>
        <v>16</v>
      </c>
      <c r="R6" s="170">
        <v>2</v>
      </c>
      <c r="S6" s="170"/>
      <c r="T6" s="170"/>
      <c r="U6" s="124">
        <f t="shared" si="7"/>
        <v>0</v>
      </c>
      <c r="V6" s="170"/>
      <c r="W6" s="170"/>
      <c r="X6" s="170"/>
      <c r="Y6" s="124">
        <f t="shared" si="8"/>
        <v>0</v>
      </c>
      <c r="Z6" s="170"/>
      <c r="AA6" s="170"/>
      <c r="AB6" s="170"/>
      <c r="AC6" s="124">
        <f t="shared" si="9"/>
        <v>0</v>
      </c>
      <c r="AD6" s="170"/>
      <c r="AE6" s="170"/>
      <c r="AF6" s="170"/>
      <c r="AG6" s="124">
        <f t="shared" si="10"/>
        <v>0</v>
      </c>
      <c r="AH6" s="170"/>
      <c r="AI6" s="170"/>
      <c r="AJ6" s="170"/>
      <c r="AK6" s="124">
        <f t="shared" si="11"/>
        <v>8</v>
      </c>
      <c r="AL6" s="170">
        <v>1</v>
      </c>
      <c r="AM6" s="170"/>
      <c r="AN6" s="170"/>
      <c r="AO6" s="124">
        <f t="shared" si="12"/>
        <v>8</v>
      </c>
      <c r="AP6" s="170">
        <v>1</v>
      </c>
      <c r="AQ6" s="170"/>
      <c r="AR6" s="170"/>
      <c r="AS6" s="124">
        <f t="shared" si="13"/>
        <v>0</v>
      </c>
      <c r="AT6" s="170"/>
      <c r="AU6" s="170"/>
      <c r="AV6" s="170"/>
      <c r="AW6" s="124">
        <f t="shared" si="14"/>
        <v>0</v>
      </c>
      <c r="AX6" s="170"/>
      <c r="AY6" s="170"/>
      <c r="AZ6" s="170"/>
      <c r="BA6" s="124">
        <f t="shared" si="15"/>
        <v>0</v>
      </c>
      <c r="BB6" s="170"/>
      <c r="BC6" s="170"/>
      <c r="BD6" s="170"/>
      <c r="BE6" s="124">
        <f t="shared" si="16"/>
        <v>16</v>
      </c>
      <c r="BF6" s="170">
        <v>2</v>
      </c>
      <c r="BG6" s="170"/>
      <c r="BH6" s="170"/>
      <c r="BI6" s="124">
        <f t="shared" si="17"/>
        <v>0</v>
      </c>
      <c r="BJ6" s="170"/>
      <c r="BK6" s="170"/>
      <c r="BL6" s="170"/>
      <c r="BM6" s="124">
        <f t="shared" si="18"/>
        <v>8</v>
      </c>
      <c r="BN6" s="170">
        <v>1</v>
      </c>
      <c r="BO6" s="170"/>
      <c r="BP6" s="170"/>
      <c r="BQ6" s="124">
        <f t="shared" si="19"/>
        <v>0</v>
      </c>
      <c r="BR6" s="170"/>
      <c r="BS6" s="170"/>
      <c r="BT6" s="170"/>
      <c r="BU6" s="124">
        <f t="shared" si="20"/>
        <v>0</v>
      </c>
      <c r="BV6" s="170"/>
      <c r="BW6" s="170"/>
      <c r="BX6" s="170"/>
      <c r="BY6" s="124">
        <f t="shared" si="21"/>
        <v>0</v>
      </c>
      <c r="BZ6" s="170"/>
      <c r="CA6" s="170"/>
      <c r="CB6" s="170"/>
      <c r="CC6" s="124">
        <f t="shared" si="22"/>
        <v>0</v>
      </c>
      <c r="CD6" s="170"/>
      <c r="CE6" s="170"/>
      <c r="CF6" s="170"/>
      <c r="CG6" s="124">
        <f t="shared" si="23"/>
        <v>0</v>
      </c>
      <c r="CH6" s="170"/>
      <c r="CI6" s="170"/>
      <c r="CJ6" s="170"/>
      <c r="CK6" s="124">
        <f t="shared" si="24"/>
        <v>0</v>
      </c>
      <c r="CL6" s="170"/>
      <c r="CM6" s="170"/>
      <c r="CN6" s="170"/>
      <c r="CO6" s="124">
        <f t="shared" ref="CO6:CO33" si="25">((CP6+CR6)*8)+(CQ6*12)</f>
        <v>8</v>
      </c>
      <c r="CP6" s="170"/>
      <c r="CQ6" s="170"/>
      <c r="CR6" s="170">
        <v>1</v>
      </c>
      <c r="CS6" s="124">
        <f t="shared" ref="CS6:CS33" si="26">((CT6+CV6)*8)+(CU6*12)</f>
        <v>0</v>
      </c>
      <c r="CT6" s="170"/>
      <c r="CU6" s="170"/>
      <c r="CV6" s="170"/>
      <c r="CW6" s="124">
        <f t="shared" ref="CW6:CW33" si="27">((CX6+CZ6)*8)+(CY6*12)</f>
        <v>0</v>
      </c>
      <c r="CX6" s="170"/>
      <c r="CY6" s="170"/>
      <c r="CZ6" s="170"/>
      <c r="DA6" s="124">
        <f t="shared" ref="DA6:DA33" si="28">((DB6+DD6)*8)+(DC6*12)</f>
        <v>8</v>
      </c>
      <c r="DB6" s="170"/>
      <c r="DC6" s="170"/>
      <c r="DD6" s="170">
        <v>1</v>
      </c>
      <c r="DE6" s="124">
        <f t="shared" ref="DE6:DE33" si="29">((DF6+DH6)*8)+(DG6*12)</f>
        <v>0</v>
      </c>
      <c r="DF6" s="170"/>
      <c r="DG6" s="170"/>
      <c r="DH6" s="170"/>
    </row>
    <row r="7" spans="1:112" ht="13.5" customHeight="1" x14ac:dyDescent="0.2">
      <c r="A7" s="126"/>
      <c r="B7" s="158" t="s">
        <v>166</v>
      </c>
      <c r="C7" s="306" t="s">
        <v>168</v>
      </c>
      <c r="D7" s="170">
        <f t="shared" si="0"/>
        <v>6</v>
      </c>
      <c r="E7" s="170" t="str">
        <f t="shared" si="1"/>
        <v>0</v>
      </c>
      <c r="F7" s="170" t="str">
        <f t="shared" si="2"/>
        <v>0</v>
      </c>
      <c r="H7" s="174">
        <f t="shared" si="3"/>
        <v>48</v>
      </c>
      <c r="I7" s="124">
        <f t="shared" si="4"/>
        <v>0</v>
      </c>
      <c r="J7" s="170"/>
      <c r="K7" s="170"/>
      <c r="L7" s="170"/>
      <c r="M7" s="124">
        <f t="shared" si="5"/>
        <v>0</v>
      </c>
      <c r="N7" s="170"/>
      <c r="O7" s="170"/>
      <c r="P7" s="170"/>
      <c r="Q7" s="124">
        <f t="shared" si="6"/>
        <v>8</v>
      </c>
      <c r="R7" s="170">
        <v>1</v>
      </c>
      <c r="S7" s="170"/>
      <c r="T7" s="170"/>
      <c r="U7" s="124">
        <f t="shared" si="7"/>
        <v>0</v>
      </c>
      <c r="V7" s="170"/>
      <c r="W7" s="170"/>
      <c r="X7" s="170"/>
      <c r="Y7" s="124">
        <f t="shared" si="8"/>
        <v>0</v>
      </c>
      <c r="Z7" s="170"/>
      <c r="AA7" s="170"/>
      <c r="AB7" s="170"/>
      <c r="AC7" s="124">
        <f t="shared" si="9"/>
        <v>8</v>
      </c>
      <c r="AD7" s="170">
        <v>1</v>
      </c>
      <c r="AE7" s="170"/>
      <c r="AF7" s="170"/>
      <c r="AG7" s="124">
        <f t="shared" si="10"/>
        <v>0</v>
      </c>
      <c r="AH7" s="170"/>
      <c r="AI7" s="170"/>
      <c r="AJ7" s="170"/>
      <c r="AK7" s="124">
        <f t="shared" si="11"/>
        <v>0</v>
      </c>
      <c r="AL7" s="170"/>
      <c r="AM7" s="170"/>
      <c r="AN7" s="170"/>
      <c r="AO7" s="124">
        <f t="shared" si="12"/>
        <v>0</v>
      </c>
      <c r="AP7" s="170"/>
      <c r="AQ7" s="170"/>
      <c r="AR7" s="170"/>
      <c r="AS7" s="124">
        <f t="shared" si="13"/>
        <v>0</v>
      </c>
      <c r="AT7" s="170"/>
      <c r="AU7" s="170"/>
      <c r="AV7" s="170"/>
      <c r="AW7" s="124">
        <f t="shared" si="14"/>
        <v>0</v>
      </c>
      <c r="AX7" s="170"/>
      <c r="AY7" s="170"/>
      <c r="AZ7" s="170"/>
      <c r="BA7" s="124">
        <f t="shared" si="15"/>
        <v>0</v>
      </c>
      <c r="BB7" s="170"/>
      <c r="BC7" s="170"/>
      <c r="BD7" s="170"/>
      <c r="BE7" s="124">
        <f t="shared" si="16"/>
        <v>0</v>
      </c>
      <c r="BF7" s="170"/>
      <c r="BG7" s="170"/>
      <c r="BH7" s="170"/>
      <c r="BI7" s="124">
        <f t="shared" si="17"/>
        <v>0</v>
      </c>
      <c r="BJ7" s="170"/>
      <c r="BK7" s="170"/>
      <c r="BL7" s="170"/>
      <c r="BM7" s="124">
        <f t="shared" si="18"/>
        <v>8</v>
      </c>
      <c r="BN7" s="170">
        <v>1</v>
      </c>
      <c r="BO7" s="170"/>
      <c r="BP7" s="170"/>
      <c r="BQ7" s="124">
        <f t="shared" si="19"/>
        <v>0</v>
      </c>
      <c r="BR7" s="170"/>
      <c r="BS7" s="170"/>
      <c r="BT7" s="170"/>
      <c r="BU7" s="124">
        <f t="shared" si="20"/>
        <v>8</v>
      </c>
      <c r="BV7" s="170">
        <v>1</v>
      </c>
      <c r="BW7" s="170"/>
      <c r="BX7" s="170"/>
      <c r="BY7" s="124">
        <f t="shared" si="21"/>
        <v>0</v>
      </c>
      <c r="BZ7" s="170"/>
      <c r="CA7" s="170"/>
      <c r="CB7" s="170"/>
      <c r="CC7" s="124">
        <f t="shared" si="22"/>
        <v>0</v>
      </c>
      <c r="CD7" s="170"/>
      <c r="CE7" s="170"/>
      <c r="CF7" s="170"/>
      <c r="CG7" s="124">
        <f t="shared" si="23"/>
        <v>0</v>
      </c>
      <c r="CH7" s="170"/>
      <c r="CI7" s="170"/>
      <c r="CJ7" s="170"/>
      <c r="CK7" s="124">
        <f t="shared" si="24"/>
        <v>8</v>
      </c>
      <c r="CL7" s="170">
        <v>1</v>
      </c>
      <c r="CM7" s="170"/>
      <c r="CN7" s="170"/>
      <c r="CO7" s="124">
        <f t="shared" si="25"/>
        <v>0</v>
      </c>
      <c r="CP7" s="170"/>
      <c r="CQ7" s="170"/>
      <c r="CR7" s="170"/>
      <c r="CS7" s="124">
        <f t="shared" si="26"/>
        <v>0</v>
      </c>
      <c r="CT7" s="170"/>
      <c r="CU7" s="170"/>
      <c r="CV7" s="170"/>
      <c r="CW7" s="124">
        <f t="shared" si="27"/>
        <v>0</v>
      </c>
      <c r="CX7" s="170"/>
      <c r="CY7" s="170"/>
      <c r="CZ7" s="170"/>
      <c r="DA7" s="124">
        <f t="shared" si="28"/>
        <v>8</v>
      </c>
      <c r="DB7" s="170">
        <v>1</v>
      </c>
      <c r="DC7" s="170"/>
      <c r="DD7" s="170"/>
      <c r="DE7" s="124">
        <f t="shared" si="29"/>
        <v>0</v>
      </c>
      <c r="DF7" s="170"/>
      <c r="DG7" s="170"/>
      <c r="DH7" s="170"/>
    </row>
    <row r="8" spans="1:112" ht="13.5" customHeight="1" x14ac:dyDescent="0.2">
      <c r="A8" s="126"/>
      <c r="B8" s="158" t="s">
        <v>149</v>
      </c>
      <c r="C8" s="306" t="s">
        <v>169</v>
      </c>
      <c r="D8" s="170">
        <f t="shared" si="0"/>
        <v>6</v>
      </c>
      <c r="E8" s="170" t="str">
        <f t="shared" si="1"/>
        <v>0</v>
      </c>
      <c r="F8" s="170" t="str">
        <f t="shared" si="2"/>
        <v>0</v>
      </c>
      <c r="H8" s="174">
        <f t="shared" si="3"/>
        <v>48</v>
      </c>
      <c r="I8" s="124">
        <f t="shared" si="4"/>
        <v>0</v>
      </c>
      <c r="J8" s="170"/>
      <c r="K8" s="170"/>
      <c r="L8" s="170"/>
      <c r="M8" s="124">
        <f t="shared" si="5"/>
        <v>0</v>
      </c>
      <c r="N8" s="170"/>
      <c r="O8" s="170"/>
      <c r="P8" s="170"/>
      <c r="Q8" s="124">
        <f t="shared" si="6"/>
        <v>0</v>
      </c>
      <c r="R8" s="170"/>
      <c r="S8" s="170"/>
      <c r="T8" s="170"/>
      <c r="U8" s="124">
        <f t="shared" si="7"/>
        <v>0</v>
      </c>
      <c r="V8" s="170"/>
      <c r="W8" s="170"/>
      <c r="X8" s="170"/>
      <c r="Y8" s="124">
        <f t="shared" si="8"/>
        <v>0</v>
      </c>
      <c r="Z8" s="170"/>
      <c r="AA8" s="170"/>
      <c r="AB8" s="170"/>
      <c r="AC8" s="124">
        <f t="shared" si="9"/>
        <v>0</v>
      </c>
      <c r="AD8" s="170"/>
      <c r="AE8" s="170"/>
      <c r="AF8" s="170"/>
      <c r="AG8" s="124">
        <f t="shared" si="10"/>
        <v>0</v>
      </c>
      <c r="AH8" s="170"/>
      <c r="AI8" s="170"/>
      <c r="AJ8" s="170"/>
      <c r="AK8" s="124">
        <f t="shared" si="11"/>
        <v>0</v>
      </c>
      <c r="AL8" s="170"/>
      <c r="AM8" s="170"/>
      <c r="AN8" s="170"/>
      <c r="AO8" s="124">
        <f t="shared" si="12"/>
        <v>0</v>
      </c>
      <c r="AP8" s="170"/>
      <c r="AQ8" s="170"/>
      <c r="AR8" s="170"/>
      <c r="AS8" s="124">
        <f t="shared" si="13"/>
        <v>8</v>
      </c>
      <c r="AT8" s="170">
        <v>1</v>
      </c>
      <c r="AU8" s="170"/>
      <c r="AV8" s="170"/>
      <c r="AW8" s="124">
        <f t="shared" si="14"/>
        <v>0</v>
      </c>
      <c r="AX8" s="170"/>
      <c r="AY8" s="170"/>
      <c r="AZ8" s="170"/>
      <c r="BA8" s="124">
        <f t="shared" si="15"/>
        <v>0</v>
      </c>
      <c r="BB8" s="170"/>
      <c r="BC8" s="170"/>
      <c r="BD8" s="170"/>
      <c r="BE8" s="124">
        <f t="shared" si="16"/>
        <v>0</v>
      </c>
      <c r="BF8" s="170"/>
      <c r="BG8" s="170"/>
      <c r="BH8" s="170"/>
      <c r="BI8" s="124">
        <f t="shared" si="17"/>
        <v>0</v>
      </c>
      <c r="BJ8" s="170"/>
      <c r="BK8" s="170"/>
      <c r="BL8" s="170"/>
      <c r="BM8" s="124">
        <f t="shared" si="18"/>
        <v>8</v>
      </c>
      <c r="BN8" s="170">
        <v>1</v>
      </c>
      <c r="BO8" s="170"/>
      <c r="BP8" s="170"/>
      <c r="BQ8" s="124">
        <f t="shared" si="19"/>
        <v>0</v>
      </c>
      <c r="BR8" s="170"/>
      <c r="BS8" s="170"/>
      <c r="BT8" s="170"/>
      <c r="BU8" s="124">
        <f t="shared" si="20"/>
        <v>8</v>
      </c>
      <c r="BV8" s="170">
        <v>1</v>
      </c>
      <c r="BW8" s="170"/>
      <c r="BX8" s="170"/>
      <c r="BY8" s="124">
        <f t="shared" si="21"/>
        <v>8</v>
      </c>
      <c r="BZ8" s="170">
        <v>1</v>
      </c>
      <c r="CA8" s="170"/>
      <c r="CB8" s="170"/>
      <c r="CC8" s="124">
        <f t="shared" si="22"/>
        <v>0</v>
      </c>
      <c r="CD8" s="170"/>
      <c r="CE8" s="170"/>
      <c r="CF8" s="170"/>
      <c r="CG8" s="124">
        <f t="shared" si="23"/>
        <v>0</v>
      </c>
      <c r="CH8" s="170"/>
      <c r="CI8" s="170"/>
      <c r="CJ8" s="170"/>
      <c r="CK8" s="124">
        <f t="shared" si="24"/>
        <v>8</v>
      </c>
      <c r="CL8" s="170">
        <v>1</v>
      </c>
      <c r="CM8" s="170"/>
      <c r="CN8" s="170"/>
      <c r="CO8" s="124">
        <f t="shared" si="25"/>
        <v>0</v>
      </c>
      <c r="CP8" s="170"/>
      <c r="CQ8" s="170"/>
      <c r="CR8" s="170"/>
      <c r="CS8" s="124">
        <f t="shared" si="26"/>
        <v>0</v>
      </c>
      <c r="CT8" s="170"/>
      <c r="CU8" s="170"/>
      <c r="CV8" s="170"/>
      <c r="CW8" s="124">
        <f t="shared" si="27"/>
        <v>0</v>
      </c>
      <c r="CX8" s="170"/>
      <c r="CY8" s="170"/>
      <c r="CZ8" s="170"/>
      <c r="DA8" s="124">
        <f t="shared" si="28"/>
        <v>8</v>
      </c>
      <c r="DB8" s="170">
        <v>1</v>
      </c>
      <c r="DC8" s="170"/>
      <c r="DD8" s="170"/>
      <c r="DE8" s="124">
        <f t="shared" si="29"/>
        <v>0</v>
      </c>
      <c r="DF8" s="170"/>
      <c r="DG8" s="170"/>
      <c r="DH8" s="170"/>
    </row>
    <row r="9" spans="1:112" ht="13.5" customHeight="1" x14ac:dyDescent="0.2">
      <c r="A9" s="126"/>
      <c r="B9" s="158" t="s">
        <v>205</v>
      </c>
      <c r="C9" s="306" t="s">
        <v>193</v>
      </c>
      <c r="D9" s="170">
        <f t="shared" si="0"/>
        <v>6</v>
      </c>
      <c r="E9" s="170" t="str">
        <f t="shared" si="1"/>
        <v>0</v>
      </c>
      <c r="F9" s="170" t="str">
        <f t="shared" si="2"/>
        <v>0</v>
      </c>
      <c r="H9" s="174">
        <f t="shared" si="3"/>
        <v>48</v>
      </c>
      <c r="I9" s="124">
        <f t="shared" si="4"/>
        <v>0</v>
      </c>
      <c r="J9" s="170"/>
      <c r="K9" s="170"/>
      <c r="L9" s="170"/>
      <c r="M9" s="124">
        <f t="shared" si="5"/>
        <v>0</v>
      </c>
      <c r="N9" s="170"/>
      <c r="O9" s="170"/>
      <c r="P9" s="170"/>
      <c r="Q9" s="124">
        <f t="shared" si="6"/>
        <v>0</v>
      </c>
      <c r="R9" s="170"/>
      <c r="S9" s="170"/>
      <c r="T9" s="170"/>
      <c r="U9" s="124">
        <f t="shared" si="7"/>
        <v>0</v>
      </c>
      <c r="V9" s="170"/>
      <c r="W9" s="170"/>
      <c r="X9" s="170"/>
      <c r="Y9" s="124">
        <f t="shared" si="8"/>
        <v>0</v>
      </c>
      <c r="Z9" s="170"/>
      <c r="AA9" s="170"/>
      <c r="AB9" s="170"/>
      <c r="AC9" s="124">
        <f t="shared" si="9"/>
        <v>0</v>
      </c>
      <c r="AD9" s="170"/>
      <c r="AE9" s="170"/>
      <c r="AF9" s="170"/>
      <c r="AG9" s="124">
        <f t="shared" si="10"/>
        <v>0</v>
      </c>
      <c r="AH9" s="170"/>
      <c r="AI9" s="170"/>
      <c r="AJ9" s="170"/>
      <c r="AK9" s="124">
        <f t="shared" si="11"/>
        <v>0</v>
      </c>
      <c r="AL9" s="170"/>
      <c r="AM9" s="170"/>
      <c r="AN9" s="170"/>
      <c r="AO9" s="124">
        <f t="shared" si="12"/>
        <v>0</v>
      </c>
      <c r="AP9" s="170"/>
      <c r="AQ9" s="170"/>
      <c r="AR9" s="170"/>
      <c r="AS9" s="124">
        <f t="shared" si="13"/>
        <v>0</v>
      </c>
      <c r="AT9" s="170"/>
      <c r="AU9" s="170"/>
      <c r="AV9" s="170"/>
      <c r="AW9" s="124">
        <f t="shared" si="14"/>
        <v>0</v>
      </c>
      <c r="AX9" s="170"/>
      <c r="AY9" s="170"/>
      <c r="AZ9" s="170"/>
      <c r="BA9" s="124">
        <f t="shared" si="15"/>
        <v>0</v>
      </c>
      <c r="BB9" s="170"/>
      <c r="BC9" s="170"/>
      <c r="BD9" s="170"/>
      <c r="BE9" s="124">
        <f t="shared" si="16"/>
        <v>0</v>
      </c>
      <c r="BF9" s="170"/>
      <c r="BG9" s="170"/>
      <c r="BH9" s="170"/>
      <c r="BI9" s="124">
        <f t="shared" si="17"/>
        <v>0</v>
      </c>
      <c r="BJ9" s="170"/>
      <c r="BK9" s="170"/>
      <c r="BL9" s="170"/>
      <c r="BM9" s="124">
        <f t="shared" si="18"/>
        <v>0</v>
      </c>
      <c r="BN9" s="170"/>
      <c r="BO9" s="170"/>
      <c r="BP9" s="170"/>
      <c r="BQ9" s="124">
        <f t="shared" si="19"/>
        <v>0</v>
      </c>
      <c r="BR9" s="170"/>
      <c r="BS9" s="170"/>
      <c r="BT9" s="170"/>
      <c r="BU9" s="124">
        <f t="shared" si="20"/>
        <v>8</v>
      </c>
      <c r="BV9" s="170">
        <v>1</v>
      </c>
      <c r="BW9" s="170"/>
      <c r="BX9" s="170"/>
      <c r="BY9" s="124">
        <f t="shared" si="21"/>
        <v>0</v>
      </c>
      <c r="BZ9" s="170"/>
      <c r="CA9" s="170"/>
      <c r="CB9" s="170"/>
      <c r="CC9" s="124">
        <f t="shared" si="22"/>
        <v>8</v>
      </c>
      <c r="CD9" s="170">
        <v>1</v>
      </c>
      <c r="CE9" s="170"/>
      <c r="CF9" s="170"/>
      <c r="CG9" s="124">
        <f t="shared" si="23"/>
        <v>8</v>
      </c>
      <c r="CH9" s="170">
        <v>1</v>
      </c>
      <c r="CI9" s="170"/>
      <c r="CJ9" s="170"/>
      <c r="CK9" s="124">
        <f t="shared" si="24"/>
        <v>0</v>
      </c>
      <c r="CL9" s="170"/>
      <c r="CM9" s="170"/>
      <c r="CN9" s="170"/>
      <c r="CO9" s="124">
        <f t="shared" si="25"/>
        <v>8</v>
      </c>
      <c r="CP9" s="170">
        <v>1</v>
      </c>
      <c r="CQ9" s="170"/>
      <c r="CR9" s="170"/>
      <c r="CS9" s="124">
        <f t="shared" si="26"/>
        <v>0</v>
      </c>
      <c r="CT9" s="170"/>
      <c r="CU9" s="170"/>
      <c r="CV9" s="170"/>
      <c r="CW9" s="124">
        <f t="shared" si="27"/>
        <v>16</v>
      </c>
      <c r="CX9" s="170">
        <v>2</v>
      </c>
      <c r="CY9" s="170"/>
      <c r="CZ9" s="170"/>
      <c r="DA9" s="124">
        <f t="shared" si="28"/>
        <v>0</v>
      </c>
      <c r="DB9" s="170"/>
      <c r="DC9" s="170"/>
      <c r="DD9" s="170"/>
      <c r="DE9" s="124">
        <f t="shared" si="29"/>
        <v>0</v>
      </c>
      <c r="DF9" s="170"/>
      <c r="DG9" s="170"/>
      <c r="DH9" s="170"/>
    </row>
    <row r="10" spans="1:112" ht="13.5" customHeight="1" x14ac:dyDescent="0.2">
      <c r="A10" s="126"/>
      <c r="B10" s="158" t="s">
        <v>303</v>
      </c>
      <c r="C10" s="159" t="s">
        <v>169</v>
      </c>
      <c r="D10" s="170">
        <f t="shared" si="0"/>
        <v>3</v>
      </c>
      <c r="E10" s="170" t="str">
        <f t="shared" si="1"/>
        <v>0</v>
      </c>
      <c r="F10" s="170">
        <f t="shared" si="2"/>
        <v>1</v>
      </c>
      <c r="H10" s="174">
        <f t="shared" si="3"/>
        <v>32</v>
      </c>
      <c r="I10" s="124">
        <f t="shared" si="4"/>
        <v>0</v>
      </c>
      <c r="J10" s="170"/>
      <c r="K10" s="170"/>
      <c r="L10" s="170"/>
      <c r="M10" s="124">
        <f t="shared" si="5"/>
        <v>0</v>
      </c>
      <c r="N10" s="170"/>
      <c r="O10" s="170"/>
      <c r="P10" s="170"/>
      <c r="Q10" s="124">
        <f t="shared" si="6"/>
        <v>0</v>
      </c>
      <c r="R10" s="170"/>
      <c r="S10" s="170"/>
      <c r="T10" s="170"/>
      <c r="U10" s="124">
        <f t="shared" si="7"/>
        <v>8</v>
      </c>
      <c r="V10" s="170">
        <v>1</v>
      </c>
      <c r="W10" s="170"/>
      <c r="X10" s="170"/>
      <c r="Y10" s="124">
        <f t="shared" si="8"/>
        <v>0</v>
      </c>
      <c r="Z10" s="170"/>
      <c r="AA10" s="170"/>
      <c r="AB10" s="170"/>
      <c r="AC10" s="124">
        <f t="shared" si="9"/>
        <v>0</v>
      </c>
      <c r="AD10" s="170"/>
      <c r="AE10" s="170"/>
      <c r="AF10" s="170"/>
      <c r="AG10" s="124">
        <f t="shared" si="10"/>
        <v>0</v>
      </c>
      <c r="AH10" s="170"/>
      <c r="AI10" s="170"/>
      <c r="AJ10" s="170"/>
      <c r="AK10" s="124">
        <f t="shared" si="11"/>
        <v>0</v>
      </c>
      <c r="AL10" s="170"/>
      <c r="AM10" s="170"/>
      <c r="AN10" s="170"/>
      <c r="AO10" s="124">
        <f t="shared" si="12"/>
        <v>0</v>
      </c>
      <c r="AP10" s="170"/>
      <c r="AQ10" s="170"/>
      <c r="AR10" s="170"/>
      <c r="AS10" s="124">
        <f t="shared" si="13"/>
        <v>0</v>
      </c>
      <c r="AT10" s="170"/>
      <c r="AU10" s="170"/>
      <c r="AV10" s="170"/>
      <c r="AW10" s="124">
        <f t="shared" si="14"/>
        <v>0</v>
      </c>
      <c r="AX10" s="170"/>
      <c r="AY10" s="170"/>
      <c r="AZ10" s="170"/>
      <c r="BA10" s="124">
        <f t="shared" si="15"/>
        <v>0</v>
      </c>
      <c r="BB10" s="170"/>
      <c r="BC10" s="170"/>
      <c r="BD10" s="170"/>
      <c r="BE10" s="124">
        <f t="shared" si="16"/>
        <v>16</v>
      </c>
      <c r="BF10" s="170">
        <v>2</v>
      </c>
      <c r="BG10" s="170"/>
      <c r="BH10" s="170"/>
      <c r="BI10" s="124">
        <f t="shared" si="17"/>
        <v>0</v>
      </c>
      <c r="BJ10" s="170"/>
      <c r="BK10" s="170"/>
      <c r="BL10" s="170"/>
      <c r="BM10" s="124">
        <f t="shared" si="18"/>
        <v>0</v>
      </c>
      <c r="BN10" s="170"/>
      <c r="BO10" s="170"/>
      <c r="BP10" s="170"/>
      <c r="BQ10" s="124">
        <f t="shared" si="19"/>
        <v>0</v>
      </c>
      <c r="BR10" s="170"/>
      <c r="BS10" s="170"/>
      <c r="BT10" s="170"/>
      <c r="BU10" s="124">
        <f t="shared" si="20"/>
        <v>0</v>
      </c>
      <c r="BV10" s="170"/>
      <c r="BW10" s="170"/>
      <c r="BX10" s="170"/>
      <c r="BY10" s="124">
        <f t="shared" si="21"/>
        <v>0</v>
      </c>
      <c r="BZ10" s="170"/>
      <c r="CA10" s="170"/>
      <c r="CB10" s="170"/>
      <c r="CC10" s="124">
        <f t="shared" si="22"/>
        <v>0</v>
      </c>
      <c r="CD10" s="170"/>
      <c r="CE10" s="170"/>
      <c r="CF10" s="170"/>
      <c r="CG10" s="124">
        <f t="shared" si="23"/>
        <v>0</v>
      </c>
      <c r="CH10" s="170"/>
      <c r="CI10" s="170"/>
      <c r="CJ10" s="170"/>
      <c r="CK10" s="124">
        <f t="shared" si="24"/>
        <v>8</v>
      </c>
      <c r="CL10" s="170"/>
      <c r="CM10" s="170"/>
      <c r="CN10" s="170">
        <v>1</v>
      </c>
      <c r="CO10" s="124">
        <f t="shared" si="25"/>
        <v>0</v>
      </c>
      <c r="CP10" s="170"/>
      <c r="CQ10" s="170"/>
      <c r="CR10" s="170"/>
      <c r="CS10" s="124">
        <f t="shared" si="26"/>
        <v>0</v>
      </c>
      <c r="CT10" s="170"/>
      <c r="CU10" s="170"/>
      <c r="CV10" s="170"/>
      <c r="CW10" s="124">
        <f t="shared" si="27"/>
        <v>0</v>
      </c>
      <c r="CX10" s="170"/>
      <c r="CY10" s="170"/>
      <c r="CZ10" s="170"/>
      <c r="DA10" s="124">
        <f t="shared" si="28"/>
        <v>0</v>
      </c>
      <c r="DB10" s="170"/>
      <c r="DC10" s="170"/>
      <c r="DD10" s="170"/>
      <c r="DE10" s="124">
        <f t="shared" si="29"/>
        <v>0</v>
      </c>
      <c r="DF10" s="170"/>
      <c r="DG10" s="170"/>
      <c r="DH10" s="170"/>
    </row>
    <row r="11" spans="1:112" ht="13.5" customHeight="1" x14ac:dyDescent="0.2">
      <c r="A11" s="126"/>
      <c r="B11" s="158" t="s">
        <v>311</v>
      </c>
      <c r="C11" s="306" t="s">
        <v>169</v>
      </c>
      <c r="D11" s="170">
        <f t="shared" si="0"/>
        <v>3</v>
      </c>
      <c r="E11" s="170" t="str">
        <f t="shared" si="1"/>
        <v>0</v>
      </c>
      <c r="F11" s="170" t="str">
        <f t="shared" si="2"/>
        <v>0</v>
      </c>
      <c r="H11" s="174">
        <f t="shared" si="3"/>
        <v>24</v>
      </c>
      <c r="I11" s="124">
        <f t="shared" si="4"/>
        <v>0</v>
      </c>
      <c r="J11" s="170"/>
      <c r="K11" s="170"/>
      <c r="L11" s="170"/>
      <c r="M11" s="124">
        <f t="shared" si="5"/>
        <v>0</v>
      </c>
      <c r="N11" s="170"/>
      <c r="O11" s="170"/>
      <c r="P11" s="170"/>
      <c r="Q11" s="124">
        <f t="shared" si="6"/>
        <v>0</v>
      </c>
      <c r="R11" s="170"/>
      <c r="S11" s="170"/>
      <c r="T11" s="170"/>
      <c r="U11" s="124">
        <f t="shared" si="7"/>
        <v>8</v>
      </c>
      <c r="V11" s="170">
        <v>1</v>
      </c>
      <c r="W11" s="170"/>
      <c r="X11" s="170"/>
      <c r="Y11" s="124">
        <f t="shared" si="8"/>
        <v>8</v>
      </c>
      <c r="Z11" s="170">
        <v>1</v>
      </c>
      <c r="AA11" s="170"/>
      <c r="AB11" s="170"/>
      <c r="AC11" s="124">
        <f t="shared" si="9"/>
        <v>0</v>
      </c>
      <c r="AD11" s="170"/>
      <c r="AE11" s="170"/>
      <c r="AF11" s="170"/>
      <c r="AG11" s="124">
        <f t="shared" si="10"/>
        <v>0</v>
      </c>
      <c r="AH11" s="170"/>
      <c r="AI11" s="170"/>
      <c r="AJ11" s="170"/>
      <c r="AK11" s="124">
        <f t="shared" si="11"/>
        <v>0</v>
      </c>
      <c r="AL11" s="170"/>
      <c r="AM11" s="170"/>
      <c r="AN11" s="170"/>
      <c r="AO11" s="124">
        <f t="shared" si="12"/>
        <v>8</v>
      </c>
      <c r="AP11" s="170">
        <v>1</v>
      </c>
      <c r="AQ11" s="170"/>
      <c r="AR11" s="170"/>
      <c r="AS11" s="124">
        <f t="shared" si="13"/>
        <v>0</v>
      </c>
      <c r="AT11" s="170"/>
      <c r="AU11" s="170"/>
      <c r="AV11" s="170"/>
      <c r="AW11" s="124">
        <f t="shared" si="14"/>
        <v>0</v>
      </c>
      <c r="AX11" s="170"/>
      <c r="AY11" s="170"/>
      <c r="AZ11" s="170"/>
      <c r="BA11" s="124">
        <f t="shared" si="15"/>
        <v>0</v>
      </c>
      <c r="BB11" s="170"/>
      <c r="BC11" s="170"/>
      <c r="BD11" s="170"/>
      <c r="BE11" s="124">
        <f t="shared" si="16"/>
        <v>0</v>
      </c>
      <c r="BF11" s="170"/>
      <c r="BG11" s="170"/>
      <c r="BH11" s="170"/>
      <c r="BI11" s="124">
        <f t="shared" si="17"/>
        <v>0</v>
      </c>
      <c r="BJ11" s="170"/>
      <c r="BK11" s="170"/>
      <c r="BL11" s="170"/>
      <c r="BM11" s="124">
        <f t="shared" si="18"/>
        <v>0</v>
      </c>
      <c r="BN11" s="170"/>
      <c r="BO11" s="170"/>
      <c r="BP11" s="170"/>
      <c r="BQ11" s="124">
        <f t="shared" si="19"/>
        <v>0</v>
      </c>
      <c r="BR11" s="170"/>
      <c r="BS11" s="170"/>
      <c r="BT11" s="170"/>
      <c r="BU11" s="124">
        <f t="shared" si="20"/>
        <v>0</v>
      </c>
      <c r="BV11" s="170"/>
      <c r="BW11" s="170"/>
      <c r="BX11" s="170"/>
      <c r="BY11" s="124">
        <f t="shared" si="21"/>
        <v>0</v>
      </c>
      <c r="BZ11" s="170"/>
      <c r="CA11" s="170"/>
      <c r="CB11" s="170"/>
      <c r="CC11" s="124">
        <f t="shared" si="22"/>
        <v>0</v>
      </c>
      <c r="CD11" s="170"/>
      <c r="CE11" s="170"/>
      <c r="CF11" s="170"/>
      <c r="CG11" s="124">
        <f t="shared" si="23"/>
        <v>0</v>
      </c>
      <c r="CH11" s="170"/>
      <c r="CI11" s="170"/>
      <c r="CJ11" s="170"/>
      <c r="CK11" s="124">
        <f t="shared" si="24"/>
        <v>0</v>
      </c>
      <c r="CL11" s="170"/>
      <c r="CM11" s="170"/>
      <c r="CN11" s="170"/>
      <c r="CO11" s="124">
        <f t="shared" si="25"/>
        <v>0</v>
      </c>
      <c r="CP11" s="170"/>
      <c r="CQ11" s="170"/>
      <c r="CR11" s="170"/>
      <c r="CS11" s="124">
        <f t="shared" si="26"/>
        <v>0</v>
      </c>
      <c r="CT11" s="170"/>
      <c r="CU11" s="170"/>
      <c r="CV11" s="170"/>
      <c r="CW11" s="124">
        <f t="shared" si="27"/>
        <v>0</v>
      </c>
      <c r="CX11" s="170"/>
      <c r="CY11" s="170"/>
      <c r="CZ11" s="170"/>
      <c r="DA11" s="124">
        <f t="shared" si="28"/>
        <v>0</v>
      </c>
      <c r="DB11" s="170"/>
      <c r="DC11" s="170"/>
      <c r="DD11" s="170"/>
      <c r="DE11" s="124">
        <f t="shared" si="29"/>
        <v>0</v>
      </c>
      <c r="DF11" s="170"/>
      <c r="DG11" s="170"/>
      <c r="DH11" s="170"/>
    </row>
    <row r="12" spans="1:112" ht="13.5" customHeight="1" x14ac:dyDescent="0.2">
      <c r="A12" s="126"/>
      <c r="B12" s="158" t="s">
        <v>337</v>
      </c>
      <c r="C12" s="159" t="s">
        <v>170</v>
      </c>
      <c r="D12" s="170">
        <f t="shared" si="0"/>
        <v>4</v>
      </c>
      <c r="E12" s="170" t="str">
        <f t="shared" si="1"/>
        <v>0</v>
      </c>
      <c r="F12" s="170" t="str">
        <f t="shared" si="2"/>
        <v>0</v>
      </c>
      <c r="H12" s="174">
        <f t="shared" si="3"/>
        <v>32</v>
      </c>
      <c r="I12" s="124"/>
      <c r="J12" s="170"/>
      <c r="K12" s="170"/>
      <c r="L12" s="170"/>
      <c r="M12" s="124"/>
      <c r="N12" s="170"/>
      <c r="O12" s="170"/>
      <c r="P12" s="170"/>
      <c r="Q12" s="124"/>
      <c r="R12" s="170"/>
      <c r="S12" s="170"/>
      <c r="T12" s="170"/>
      <c r="U12" s="124"/>
      <c r="V12" s="170"/>
      <c r="W12" s="170"/>
      <c r="X12" s="170"/>
      <c r="Y12" s="124"/>
      <c r="Z12" s="170"/>
      <c r="AA12" s="170"/>
      <c r="AB12" s="170"/>
      <c r="AC12" s="124"/>
      <c r="AD12" s="170"/>
      <c r="AE12" s="170"/>
      <c r="AF12" s="170"/>
      <c r="AG12" s="124"/>
      <c r="AH12" s="170"/>
      <c r="AI12" s="170"/>
      <c r="AJ12" s="170"/>
      <c r="AK12" s="124"/>
      <c r="AL12" s="170"/>
      <c r="AM12" s="170"/>
      <c r="AN12" s="170"/>
      <c r="AO12" s="124"/>
      <c r="AP12" s="170"/>
      <c r="AQ12" s="170"/>
      <c r="AR12" s="170"/>
      <c r="AS12" s="124"/>
      <c r="AT12" s="170"/>
      <c r="AU12" s="170"/>
      <c r="AV12" s="170"/>
      <c r="AW12" s="124"/>
      <c r="AX12" s="170"/>
      <c r="AY12" s="170"/>
      <c r="AZ12" s="170"/>
      <c r="BA12" s="124"/>
      <c r="BB12" s="170"/>
      <c r="BC12" s="170"/>
      <c r="BD12" s="170"/>
      <c r="BE12" s="124"/>
      <c r="BF12" s="170"/>
      <c r="BG12" s="170"/>
      <c r="BH12" s="170"/>
      <c r="BI12" s="124"/>
      <c r="BJ12" s="170"/>
      <c r="BK12" s="170"/>
      <c r="BL12" s="170"/>
      <c r="BM12" s="124"/>
      <c r="BN12" s="170"/>
      <c r="BO12" s="170"/>
      <c r="BP12" s="170"/>
      <c r="BQ12" s="124"/>
      <c r="BR12" s="170"/>
      <c r="BS12" s="170"/>
      <c r="BT12" s="170"/>
      <c r="BU12" s="124"/>
      <c r="BV12" s="170"/>
      <c r="BW12" s="170"/>
      <c r="BX12" s="170"/>
      <c r="BY12" s="124"/>
      <c r="BZ12" s="170"/>
      <c r="CA12" s="170"/>
      <c r="CB12" s="170"/>
      <c r="CC12" s="124"/>
      <c r="CD12" s="170"/>
      <c r="CE12" s="170"/>
      <c r="CF12" s="170"/>
      <c r="CG12" s="124"/>
      <c r="CH12" s="170"/>
      <c r="CI12" s="170"/>
      <c r="CJ12" s="170"/>
      <c r="CK12" s="124"/>
      <c r="CL12" s="170"/>
      <c r="CM12" s="170"/>
      <c r="CN12" s="170"/>
      <c r="CO12" s="124">
        <f t="shared" si="25"/>
        <v>0</v>
      </c>
      <c r="CP12" s="170"/>
      <c r="CQ12" s="170"/>
      <c r="CR12" s="170"/>
      <c r="CS12" s="124">
        <f t="shared" si="26"/>
        <v>0</v>
      </c>
      <c r="CT12" s="170"/>
      <c r="CU12" s="170"/>
      <c r="CV12" s="170"/>
      <c r="CW12" s="124">
        <f t="shared" si="27"/>
        <v>8</v>
      </c>
      <c r="CX12" s="170">
        <v>1</v>
      </c>
      <c r="CY12" s="170"/>
      <c r="CZ12" s="170"/>
      <c r="DA12" s="124">
        <f t="shared" si="28"/>
        <v>24</v>
      </c>
      <c r="DB12" s="170">
        <v>3</v>
      </c>
      <c r="DC12" s="170"/>
      <c r="DD12" s="170"/>
      <c r="DE12" s="124">
        <f t="shared" si="29"/>
        <v>0</v>
      </c>
      <c r="DF12" s="170"/>
      <c r="DG12" s="170"/>
      <c r="DH12" s="170"/>
    </row>
    <row r="13" spans="1:112" ht="13.5" customHeight="1" x14ac:dyDescent="0.2">
      <c r="A13" s="126"/>
      <c r="B13" s="158" t="s">
        <v>210</v>
      </c>
      <c r="C13" s="306" t="s">
        <v>193</v>
      </c>
      <c r="D13" s="170">
        <f t="shared" si="0"/>
        <v>1</v>
      </c>
      <c r="E13" s="170" t="str">
        <f t="shared" si="1"/>
        <v>0</v>
      </c>
      <c r="F13" s="170">
        <f t="shared" si="2"/>
        <v>2</v>
      </c>
      <c r="H13" s="174">
        <f t="shared" si="3"/>
        <v>24</v>
      </c>
      <c r="I13" s="124">
        <f t="shared" ref="I13:I21" si="30">((J13+L13)*8)+(K13*12)</f>
        <v>0</v>
      </c>
      <c r="J13" s="170"/>
      <c r="K13" s="170"/>
      <c r="L13" s="170"/>
      <c r="M13" s="124">
        <f t="shared" ref="M13:M21" si="31">((N13+P13)*8)+(O13*12)</f>
        <v>0</v>
      </c>
      <c r="N13" s="170"/>
      <c r="O13" s="170"/>
      <c r="P13" s="170"/>
      <c r="Q13" s="124">
        <f t="shared" ref="Q13:Q21" si="32">((R13+T13)*8)+(S13*12)</f>
        <v>0</v>
      </c>
      <c r="R13" s="170"/>
      <c r="S13" s="170"/>
      <c r="T13" s="170"/>
      <c r="U13" s="124">
        <f t="shared" ref="U13:U21" si="33">((V13+X13)*8)+(W13*12)</f>
        <v>0</v>
      </c>
      <c r="V13" s="170"/>
      <c r="W13" s="170"/>
      <c r="X13" s="170"/>
      <c r="Y13" s="124">
        <f t="shared" ref="Y13:Y21" si="34">((Z13+AB13)*8)+(AA13*12)</f>
        <v>0</v>
      </c>
      <c r="Z13" s="170"/>
      <c r="AA13" s="170"/>
      <c r="AB13" s="170"/>
      <c r="AC13" s="124">
        <f t="shared" ref="AC13:AC21" si="35">((AD13+AF13)*8)+(AE13*12)</f>
        <v>0</v>
      </c>
      <c r="AD13" s="170"/>
      <c r="AE13" s="170"/>
      <c r="AF13" s="170"/>
      <c r="AG13" s="124">
        <f t="shared" ref="AG13:AG21" si="36">((AH13+AJ13)*8)+(AI13*12)</f>
        <v>0</v>
      </c>
      <c r="AH13" s="170"/>
      <c r="AI13" s="170"/>
      <c r="AJ13" s="170"/>
      <c r="AK13" s="124">
        <f t="shared" ref="AK13:AK21" si="37">((AL13+AN13)*8)+(AM13*12)</f>
        <v>0</v>
      </c>
      <c r="AL13" s="170"/>
      <c r="AM13" s="170"/>
      <c r="AN13" s="170"/>
      <c r="AO13" s="124">
        <f t="shared" ref="AO13:AO21" si="38">((AP13+AR13)*8)+(AQ13*12)</f>
        <v>0</v>
      </c>
      <c r="AP13" s="170"/>
      <c r="AQ13" s="170"/>
      <c r="AR13" s="170"/>
      <c r="AS13" s="124">
        <f t="shared" ref="AS13:AS21" si="39">((AT13+AV13)*8)+(AU13*12)</f>
        <v>0</v>
      </c>
      <c r="AT13" s="170"/>
      <c r="AU13" s="170"/>
      <c r="AV13" s="170"/>
      <c r="AW13" s="124">
        <f t="shared" ref="AW13:AW21" si="40">((AX13+AZ13)*8)+(AY13*12)</f>
        <v>0</v>
      </c>
      <c r="AX13" s="170"/>
      <c r="AY13" s="170"/>
      <c r="AZ13" s="170"/>
      <c r="BA13" s="124">
        <f t="shared" ref="BA13:BA21" si="41">((BB13+BD13)*8)+(BC13*12)</f>
        <v>0</v>
      </c>
      <c r="BB13" s="170"/>
      <c r="BC13" s="170"/>
      <c r="BD13" s="170"/>
      <c r="BE13" s="124">
        <f t="shared" ref="BE13:BE21" si="42">((BF13+BH13)*8)+(BG13*12)</f>
        <v>0</v>
      </c>
      <c r="BF13" s="170"/>
      <c r="BG13" s="170"/>
      <c r="BH13" s="170"/>
      <c r="BI13" s="124">
        <f t="shared" ref="BI13:BI21" si="43">((BJ13+BL13)*8)+(BK13*12)</f>
        <v>0</v>
      </c>
      <c r="BJ13" s="170"/>
      <c r="BK13" s="170"/>
      <c r="BL13" s="170"/>
      <c r="BM13" s="124">
        <f t="shared" ref="BM13:BM21" si="44">((BN13+BP13)*8)+(BO13*12)</f>
        <v>0</v>
      </c>
      <c r="BN13" s="170"/>
      <c r="BO13" s="170"/>
      <c r="BP13" s="170"/>
      <c r="BQ13" s="124">
        <f t="shared" ref="BQ13:BQ21" si="45">((BR13+BT13)*8)+(BS13*12)</f>
        <v>8</v>
      </c>
      <c r="BR13" s="170"/>
      <c r="BS13" s="170"/>
      <c r="BT13" s="170">
        <v>1</v>
      </c>
      <c r="BU13" s="124">
        <f t="shared" ref="BU13:BU21" si="46">((BV13+BX13)*8)+(BW13*12)</f>
        <v>0</v>
      </c>
      <c r="BV13" s="170"/>
      <c r="BW13" s="170"/>
      <c r="BX13" s="170"/>
      <c r="BY13" s="124">
        <f t="shared" ref="BY13:BY21" si="47">((BZ13+CB13)*8)+(CA13*12)</f>
        <v>8</v>
      </c>
      <c r="BZ13" s="170"/>
      <c r="CA13" s="170"/>
      <c r="CB13" s="170">
        <v>1</v>
      </c>
      <c r="CC13" s="124">
        <f t="shared" ref="CC13:CC21" si="48">((CD13+CF13)*8)+(CE13*12)</f>
        <v>0</v>
      </c>
      <c r="CD13" s="170"/>
      <c r="CE13" s="170"/>
      <c r="CF13" s="170"/>
      <c r="CG13" s="124">
        <f t="shared" ref="CG13:CG21" si="49">((CH13+CJ13)*8)+(CI13*12)</f>
        <v>0</v>
      </c>
      <c r="CH13" s="170"/>
      <c r="CI13" s="170"/>
      <c r="CJ13" s="170"/>
      <c r="CK13" s="124">
        <f t="shared" ref="CK13:CK20" si="50">((CL13+CN13)*8)+(CM13*12)</f>
        <v>0</v>
      </c>
      <c r="CL13" s="170"/>
      <c r="CM13" s="170"/>
      <c r="CN13" s="170"/>
      <c r="CO13" s="124">
        <f t="shared" si="25"/>
        <v>0</v>
      </c>
      <c r="CP13" s="170"/>
      <c r="CQ13" s="170"/>
      <c r="CR13" s="170"/>
      <c r="CS13" s="124">
        <f t="shared" si="26"/>
        <v>8</v>
      </c>
      <c r="CT13" s="170">
        <v>1</v>
      </c>
      <c r="CU13" s="170"/>
      <c r="CV13" s="170"/>
      <c r="CW13" s="124">
        <f t="shared" si="27"/>
        <v>0</v>
      </c>
      <c r="CX13" s="170"/>
      <c r="CY13" s="170"/>
      <c r="CZ13" s="170"/>
      <c r="DA13" s="124">
        <f t="shared" si="28"/>
        <v>0</v>
      </c>
      <c r="DB13" s="170"/>
      <c r="DC13" s="170"/>
      <c r="DD13" s="170"/>
      <c r="DE13" s="124">
        <f t="shared" si="29"/>
        <v>0</v>
      </c>
      <c r="DF13" s="170"/>
      <c r="DG13" s="170"/>
      <c r="DH13" s="170"/>
    </row>
    <row r="14" spans="1:112" ht="13.5" customHeight="1" x14ac:dyDescent="0.2">
      <c r="A14" s="126"/>
      <c r="B14" s="158" t="s">
        <v>328</v>
      </c>
      <c r="C14" s="306" t="s">
        <v>170</v>
      </c>
      <c r="D14" s="170">
        <f t="shared" si="0"/>
        <v>2</v>
      </c>
      <c r="E14" s="170" t="str">
        <f t="shared" si="1"/>
        <v>0</v>
      </c>
      <c r="F14" s="170" t="str">
        <f t="shared" si="2"/>
        <v>0</v>
      </c>
      <c r="H14" s="174">
        <f t="shared" si="3"/>
        <v>16</v>
      </c>
      <c r="I14" s="124">
        <f t="shared" si="30"/>
        <v>0</v>
      </c>
      <c r="J14" s="170"/>
      <c r="K14" s="170"/>
      <c r="L14" s="170"/>
      <c r="M14" s="124">
        <f t="shared" si="31"/>
        <v>0</v>
      </c>
      <c r="N14" s="170"/>
      <c r="O14" s="170"/>
      <c r="P14" s="170"/>
      <c r="Q14" s="124">
        <f t="shared" si="32"/>
        <v>0</v>
      </c>
      <c r="R14" s="170"/>
      <c r="S14" s="170"/>
      <c r="T14" s="170"/>
      <c r="U14" s="124">
        <f t="shared" si="33"/>
        <v>0</v>
      </c>
      <c r="V14" s="170"/>
      <c r="W14" s="170"/>
      <c r="X14" s="170"/>
      <c r="Y14" s="124">
        <f t="shared" si="34"/>
        <v>0</v>
      </c>
      <c r="Z14" s="170"/>
      <c r="AA14" s="170"/>
      <c r="AB14" s="170"/>
      <c r="AC14" s="124">
        <f t="shared" si="35"/>
        <v>0</v>
      </c>
      <c r="AD14" s="170"/>
      <c r="AE14" s="170"/>
      <c r="AF14" s="170"/>
      <c r="AG14" s="124">
        <f t="shared" si="36"/>
        <v>0</v>
      </c>
      <c r="AH14" s="170"/>
      <c r="AI14" s="170"/>
      <c r="AJ14" s="170"/>
      <c r="AK14" s="124">
        <f t="shared" si="37"/>
        <v>0</v>
      </c>
      <c r="AL14" s="170"/>
      <c r="AM14" s="170"/>
      <c r="AN14" s="170"/>
      <c r="AO14" s="124">
        <f t="shared" si="38"/>
        <v>0</v>
      </c>
      <c r="AP14" s="170"/>
      <c r="AQ14" s="170"/>
      <c r="AR14" s="170"/>
      <c r="AS14" s="124">
        <f t="shared" si="39"/>
        <v>0</v>
      </c>
      <c r="AT14" s="170"/>
      <c r="AU14" s="170"/>
      <c r="AV14" s="170"/>
      <c r="AW14" s="124">
        <f t="shared" si="40"/>
        <v>0</v>
      </c>
      <c r="AX14" s="170"/>
      <c r="AY14" s="170"/>
      <c r="AZ14" s="170"/>
      <c r="BA14" s="124">
        <f t="shared" si="41"/>
        <v>0</v>
      </c>
      <c r="BB14" s="170"/>
      <c r="BC14" s="170"/>
      <c r="BD14" s="170"/>
      <c r="BE14" s="124">
        <f t="shared" si="42"/>
        <v>0</v>
      </c>
      <c r="BF14" s="170"/>
      <c r="BG14" s="170"/>
      <c r="BH14" s="170"/>
      <c r="BI14" s="124">
        <f t="shared" si="43"/>
        <v>0</v>
      </c>
      <c r="BJ14" s="170"/>
      <c r="BK14" s="170"/>
      <c r="BL14" s="170"/>
      <c r="BM14" s="124">
        <f t="shared" si="44"/>
        <v>0</v>
      </c>
      <c r="BN14" s="170"/>
      <c r="BO14" s="170"/>
      <c r="BP14" s="170"/>
      <c r="BQ14" s="124">
        <f t="shared" si="45"/>
        <v>0</v>
      </c>
      <c r="BR14" s="170"/>
      <c r="BS14" s="170"/>
      <c r="BT14" s="170"/>
      <c r="BU14" s="124">
        <f t="shared" si="46"/>
        <v>0</v>
      </c>
      <c r="BV14" s="170"/>
      <c r="BW14" s="170"/>
      <c r="BX14" s="170"/>
      <c r="BY14" s="124">
        <f t="shared" si="47"/>
        <v>0</v>
      </c>
      <c r="BZ14" s="170"/>
      <c r="CA14" s="170"/>
      <c r="CB14" s="170"/>
      <c r="CC14" s="124">
        <f t="shared" si="48"/>
        <v>0</v>
      </c>
      <c r="CD14" s="170"/>
      <c r="CE14" s="170"/>
      <c r="CF14" s="170"/>
      <c r="CG14" s="124">
        <f t="shared" si="49"/>
        <v>0</v>
      </c>
      <c r="CH14" s="170"/>
      <c r="CI14" s="170"/>
      <c r="CJ14" s="170"/>
      <c r="CK14" s="124">
        <f t="shared" si="50"/>
        <v>0</v>
      </c>
      <c r="CL14" s="170"/>
      <c r="CM14" s="170"/>
      <c r="CN14" s="170"/>
      <c r="CO14" s="124">
        <f t="shared" si="25"/>
        <v>8</v>
      </c>
      <c r="CP14" s="170">
        <v>1</v>
      </c>
      <c r="CQ14" s="170"/>
      <c r="CR14" s="170"/>
      <c r="CS14" s="124">
        <f t="shared" si="26"/>
        <v>8</v>
      </c>
      <c r="CT14" s="170">
        <v>1</v>
      </c>
      <c r="CU14" s="170"/>
      <c r="CV14" s="170"/>
      <c r="CW14" s="124">
        <f t="shared" si="27"/>
        <v>0</v>
      </c>
      <c r="CX14" s="170"/>
      <c r="CY14" s="170"/>
      <c r="CZ14" s="170"/>
      <c r="DA14" s="124">
        <f t="shared" si="28"/>
        <v>0</v>
      </c>
      <c r="DB14" s="170"/>
      <c r="DC14" s="170"/>
      <c r="DD14" s="170"/>
      <c r="DE14" s="124">
        <f t="shared" si="29"/>
        <v>0</v>
      </c>
      <c r="DF14" s="170"/>
      <c r="DG14" s="170"/>
      <c r="DH14" s="170"/>
    </row>
    <row r="15" spans="1:112" ht="13.5" customHeight="1" x14ac:dyDescent="0.2">
      <c r="A15" s="126"/>
      <c r="B15" s="158" t="s">
        <v>184</v>
      </c>
      <c r="C15" s="306" t="s">
        <v>168</v>
      </c>
      <c r="D15" s="170">
        <f t="shared" si="0"/>
        <v>2</v>
      </c>
      <c r="E15" s="170" t="str">
        <f t="shared" si="1"/>
        <v>0</v>
      </c>
      <c r="F15" s="170" t="str">
        <f t="shared" si="2"/>
        <v>0</v>
      </c>
      <c r="H15" s="174">
        <f t="shared" si="3"/>
        <v>16</v>
      </c>
      <c r="I15" s="124">
        <f t="shared" si="30"/>
        <v>0</v>
      </c>
      <c r="J15" s="170"/>
      <c r="K15" s="170"/>
      <c r="L15" s="170"/>
      <c r="M15" s="124">
        <f t="shared" si="31"/>
        <v>0</v>
      </c>
      <c r="N15" s="170"/>
      <c r="O15" s="170"/>
      <c r="P15" s="170"/>
      <c r="Q15" s="124">
        <f t="shared" si="32"/>
        <v>0</v>
      </c>
      <c r="R15" s="170"/>
      <c r="S15" s="170"/>
      <c r="T15" s="170"/>
      <c r="U15" s="124">
        <f t="shared" si="33"/>
        <v>0</v>
      </c>
      <c r="V15" s="170"/>
      <c r="W15" s="170"/>
      <c r="X15" s="170"/>
      <c r="Y15" s="124">
        <f t="shared" si="34"/>
        <v>0</v>
      </c>
      <c r="Z15" s="170"/>
      <c r="AA15" s="170"/>
      <c r="AB15" s="170"/>
      <c r="AC15" s="124">
        <f t="shared" si="35"/>
        <v>0</v>
      </c>
      <c r="AD15" s="170"/>
      <c r="AE15" s="170"/>
      <c r="AF15" s="170"/>
      <c r="AG15" s="124">
        <f t="shared" si="36"/>
        <v>8</v>
      </c>
      <c r="AH15" s="170">
        <v>1</v>
      </c>
      <c r="AI15" s="170"/>
      <c r="AJ15" s="170"/>
      <c r="AK15" s="124">
        <f t="shared" si="37"/>
        <v>0</v>
      </c>
      <c r="AL15" s="170"/>
      <c r="AM15" s="170"/>
      <c r="AN15" s="170"/>
      <c r="AO15" s="124">
        <f t="shared" si="38"/>
        <v>8</v>
      </c>
      <c r="AP15" s="170">
        <v>1</v>
      </c>
      <c r="AQ15" s="170"/>
      <c r="AR15" s="170"/>
      <c r="AS15" s="124">
        <f t="shared" si="39"/>
        <v>0</v>
      </c>
      <c r="AT15" s="170"/>
      <c r="AU15" s="170"/>
      <c r="AV15" s="170"/>
      <c r="AW15" s="124">
        <f t="shared" si="40"/>
        <v>0</v>
      </c>
      <c r="AX15" s="170"/>
      <c r="AY15" s="170"/>
      <c r="AZ15" s="170"/>
      <c r="BA15" s="124">
        <f t="shared" si="41"/>
        <v>0</v>
      </c>
      <c r="BB15" s="170"/>
      <c r="BC15" s="170"/>
      <c r="BD15" s="170"/>
      <c r="BE15" s="124">
        <f t="shared" si="42"/>
        <v>0</v>
      </c>
      <c r="BF15" s="170"/>
      <c r="BG15" s="170"/>
      <c r="BH15" s="170"/>
      <c r="BI15" s="124">
        <f t="shared" si="43"/>
        <v>0</v>
      </c>
      <c r="BJ15" s="170"/>
      <c r="BK15" s="170"/>
      <c r="BL15" s="170"/>
      <c r="BM15" s="124">
        <f t="shared" si="44"/>
        <v>0</v>
      </c>
      <c r="BN15" s="170"/>
      <c r="BO15" s="170"/>
      <c r="BP15" s="170"/>
      <c r="BQ15" s="124">
        <f t="shared" si="45"/>
        <v>0</v>
      </c>
      <c r="BR15" s="170"/>
      <c r="BS15" s="170"/>
      <c r="BT15" s="170"/>
      <c r="BU15" s="124">
        <f t="shared" si="46"/>
        <v>0</v>
      </c>
      <c r="BV15" s="170"/>
      <c r="BW15" s="170"/>
      <c r="BX15" s="170"/>
      <c r="BY15" s="124">
        <f t="shared" si="47"/>
        <v>0</v>
      </c>
      <c r="BZ15" s="170"/>
      <c r="CA15" s="170"/>
      <c r="CB15" s="170"/>
      <c r="CC15" s="124">
        <f t="shared" si="48"/>
        <v>0</v>
      </c>
      <c r="CD15" s="170"/>
      <c r="CE15" s="170"/>
      <c r="CF15" s="170"/>
      <c r="CG15" s="124">
        <f t="shared" si="49"/>
        <v>0</v>
      </c>
      <c r="CH15" s="170"/>
      <c r="CI15" s="170"/>
      <c r="CJ15" s="170"/>
      <c r="CK15" s="124">
        <f t="shared" si="50"/>
        <v>0</v>
      </c>
      <c r="CL15" s="170"/>
      <c r="CM15" s="170"/>
      <c r="CN15" s="170"/>
      <c r="CO15" s="124">
        <f t="shared" si="25"/>
        <v>0</v>
      </c>
      <c r="CP15" s="170"/>
      <c r="CQ15" s="170"/>
      <c r="CR15" s="170"/>
      <c r="CS15" s="124">
        <f t="shared" si="26"/>
        <v>0</v>
      </c>
      <c r="CT15" s="170"/>
      <c r="CU15" s="170"/>
      <c r="CV15" s="170"/>
      <c r="CW15" s="124">
        <f t="shared" si="27"/>
        <v>0</v>
      </c>
      <c r="CX15" s="170"/>
      <c r="CY15" s="170"/>
      <c r="CZ15" s="170"/>
      <c r="DA15" s="124">
        <f t="shared" si="28"/>
        <v>0</v>
      </c>
      <c r="DB15" s="170"/>
      <c r="DC15" s="170"/>
      <c r="DD15" s="170"/>
      <c r="DE15" s="124">
        <f t="shared" si="29"/>
        <v>0</v>
      </c>
      <c r="DF15" s="170"/>
      <c r="DG15" s="170"/>
      <c r="DH15" s="170"/>
    </row>
    <row r="16" spans="1:112" ht="13.5" customHeight="1" x14ac:dyDescent="0.2">
      <c r="A16" s="126"/>
      <c r="B16" s="158" t="s">
        <v>309</v>
      </c>
      <c r="C16" s="306" t="s">
        <v>170</v>
      </c>
      <c r="D16" s="170">
        <f t="shared" si="0"/>
        <v>4</v>
      </c>
      <c r="E16" s="170" t="str">
        <f t="shared" si="1"/>
        <v>0</v>
      </c>
      <c r="F16" s="170" t="str">
        <f t="shared" si="2"/>
        <v>0</v>
      </c>
      <c r="H16" s="174">
        <f t="shared" si="3"/>
        <v>32</v>
      </c>
      <c r="I16" s="124">
        <f t="shared" si="30"/>
        <v>0</v>
      </c>
      <c r="J16" s="170"/>
      <c r="K16" s="170"/>
      <c r="L16" s="170"/>
      <c r="M16" s="124">
        <f t="shared" si="31"/>
        <v>0</v>
      </c>
      <c r="N16" s="170"/>
      <c r="O16" s="170"/>
      <c r="P16" s="170"/>
      <c r="Q16" s="124">
        <f t="shared" si="32"/>
        <v>0</v>
      </c>
      <c r="R16" s="170"/>
      <c r="S16" s="170"/>
      <c r="T16" s="170"/>
      <c r="U16" s="124">
        <f t="shared" si="33"/>
        <v>0</v>
      </c>
      <c r="V16" s="170"/>
      <c r="W16" s="170"/>
      <c r="X16" s="170"/>
      <c r="Y16" s="124">
        <f t="shared" si="34"/>
        <v>0</v>
      </c>
      <c r="Z16" s="170"/>
      <c r="AA16" s="170"/>
      <c r="AB16" s="170"/>
      <c r="AC16" s="124">
        <f t="shared" si="35"/>
        <v>0</v>
      </c>
      <c r="AD16" s="170"/>
      <c r="AE16" s="170"/>
      <c r="AF16" s="170"/>
      <c r="AG16" s="124">
        <f t="shared" si="36"/>
        <v>0</v>
      </c>
      <c r="AH16" s="170"/>
      <c r="AI16" s="170"/>
      <c r="AJ16" s="170"/>
      <c r="AK16" s="124">
        <f t="shared" si="37"/>
        <v>0</v>
      </c>
      <c r="AL16" s="170"/>
      <c r="AM16" s="170"/>
      <c r="AN16" s="170"/>
      <c r="AO16" s="124">
        <f t="shared" si="38"/>
        <v>8</v>
      </c>
      <c r="AP16" s="170">
        <v>1</v>
      </c>
      <c r="AQ16" s="170"/>
      <c r="AR16" s="170"/>
      <c r="AS16" s="124">
        <f t="shared" si="39"/>
        <v>0</v>
      </c>
      <c r="AT16" s="170"/>
      <c r="AU16" s="170"/>
      <c r="AV16" s="170"/>
      <c r="AW16" s="124">
        <f t="shared" si="40"/>
        <v>0</v>
      </c>
      <c r="AX16" s="170"/>
      <c r="AY16" s="170"/>
      <c r="AZ16" s="170"/>
      <c r="BA16" s="124">
        <f t="shared" si="41"/>
        <v>0</v>
      </c>
      <c r="BB16" s="170"/>
      <c r="BC16" s="170"/>
      <c r="BD16" s="170"/>
      <c r="BE16" s="124">
        <f t="shared" si="42"/>
        <v>0</v>
      </c>
      <c r="BF16" s="170"/>
      <c r="BG16" s="170"/>
      <c r="BH16" s="170"/>
      <c r="BI16" s="124">
        <f t="shared" si="43"/>
        <v>0</v>
      </c>
      <c r="BJ16" s="170"/>
      <c r="BK16" s="170"/>
      <c r="BL16" s="170"/>
      <c r="BM16" s="124">
        <f t="shared" si="44"/>
        <v>0</v>
      </c>
      <c r="BN16" s="170"/>
      <c r="BO16" s="170"/>
      <c r="BP16" s="170"/>
      <c r="BQ16" s="124">
        <f t="shared" si="45"/>
        <v>0</v>
      </c>
      <c r="BR16" s="170"/>
      <c r="BS16" s="170"/>
      <c r="BT16" s="170"/>
      <c r="BU16" s="124">
        <f t="shared" si="46"/>
        <v>0</v>
      </c>
      <c r="BV16" s="170"/>
      <c r="BW16" s="170"/>
      <c r="BX16" s="170"/>
      <c r="BY16" s="124">
        <f t="shared" si="47"/>
        <v>8</v>
      </c>
      <c r="BZ16" s="170">
        <v>1</v>
      </c>
      <c r="CA16" s="170"/>
      <c r="CB16" s="170"/>
      <c r="CC16" s="124">
        <f t="shared" si="48"/>
        <v>0</v>
      </c>
      <c r="CD16" s="170"/>
      <c r="CE16" s="170"/>
      <c r="CF16" s="170"/>
      <c r="CG16" s="124">
        <f t="shared" si="49"/>
        <v>0</v>
      </c>
      <c r="CH16" s="170"/>
      <c r="CI16" s="170"/>
      <c r="CJ16" s="170"/>
      <c r="CK16" s="124">
        <f t="shared" si="50"/>
        <v>0</v>
      </c>
      <c r="CL16" s="170"/>
      <c r="CM16" s="170"/>
      <c r="CN16" s="170"/>
      <c r="CO16" s="124">
        <f t="shared" si="25"/>
        <v>0</v>
      </c>
      <c r="CP16" s="170"/>
      <c r="CQ16" s="170"/>
      <c r="CR16" s="170"/>
      <c r="CS16" s="124">
        <f t="shared" si="26"/>
        <v>0</v>
      </c>
      <c r="CT16" s="170"/>
      <c r="CU16" s="170"/>
      <c r="CV16" s="170"/>
      <c r="CW16" s="124">
        <f t="shared" si="27"/>
        <v>16</v>
      </c>
      <c r="CX16" s="170">
        <v>2</v>
      </c>
      <c r="CY16" s="170"/>
      <c r="CZ16" s="170"/>
      <c r="DA16" s="124">
        <f t="shared" si="28"/>
        <v>0</v>
      </c>
      <c r="DB16" s="170"/>
      <c r="DC16" s="170"/>
      <c r="DD16" s="170"/>
      <c r="DE16" s="124">
        <f t="shared" si="29"/>
        <v>0</v>
      </c>
      <c r="DF16" s="170"/>
      <c r="DG16" s="170"/>
      <c r="DH16" s="170"/>
    </row>
    <row r="17" spans="1:112" ht="13.5" customHeight="1" x14ac:dyDescent="0.2">
      <c r="A17" s="126"/>
      <c r="B17" s="158" t="s">
        <v>312</v>
      </c>
      <c r="C17" s="306" t="s">
        <v>170</v>
      </c>
      <c r="D17" s="170">
        <f t="shared" si="0"/>
        <v>2</v>
      </c>
      <c r="E17" s="170" t="str">
        <f t="shared" si="1"/>
        <v>0</v>
      </c>
      <c r="F17" s="170" t="str">
        <f t="shared" si="2"/>
        <v>0</v>
      </c>
      <c r="H17" s="174">
        <f t="shared" si="3"/>
        <v>16</v>
      </c>
      <c r="I17" s="124">
        <f t="shared" si="30"/>
        <v>0</v>
      </c>
      <c r="J17" s="170"/>
      <c r="K17" s="170"/>
      <c r="L17" s="170"/>
      <c r="M17" s="124">
        <f t="shared" si="31"/>
        <v>0</v>
      </c>
      <c r="N17" s="170"/>
      <c r="O17" s="170"/>
      <c r="P17" s="170"/>
      <c r="Q17" s="124">
        <f t="shared" si="32"/>
        <v>0</v>
      </c>
      <c r="R17" s="170"/>
      <c r="S17" s="170"/>
      <c r="T17" s="170"/>
      <c r="U17" s="124">
        <f t="shared" si="33"/>
        <v>8</v>
      </c>
      <c r="V17" s="170">
        <v>1</v>
      </c>
      <c r="W17" s="170"/>
      <c r="X17" s="170"/>
      <c r="Y17" s="124">
        <f t="shared" si="34"/>
        <v>0</v>
      </c>
      <c r="Z17" s="170"/>
      <c r="AA17" s="170"/>
      <c r="AB17" s="170"/>
      <c r="AC17" s="124">
        <f t="shared" si="35"/>
        <v>0</v>
      </c>
      <c r="AD17" s="170"/>
      <c r="AE17" s="170"/>
      <c r="AF17" s="170"/>
      <c r="AG17" s="124">
        <f t="shared" si="36"/>
        <v>0</v>
      </c>
      <c r="AH17" s="170"/>
      <c r="AI17" s="170"/>
      <c r="AJ17" s="170"/>
      <c r="AK17" s="124">
        <f t="shared" si="37"/>
        <v>0</v>
      </c>
      <c r="AL17" s="170"/>
      <c r="AM17" s="170"/>
      <c r="AN17" s="170"/>
      <c r="AO17" s="124">
        <f t="shared" si="38"/>
        <v>0</v>
      </c>
      <c r="AP17" s="170"/>
      <c r="AQ17" s="170"/>
      <c r="AR17" s="170"/>
      <c r="AS17" s="124">
        <f t="shared" si="39"/>
        <v>0</v>
      </c>
      <c r="AT17" s="170"/>
      <c r="AU17" s="170"/>
      <c r="AV17" s="170"/>
      <c r="AW17" s="124">
        <f t="shared" si="40"/>
        <v>0</v>
      </c>
      <c r="AX17" s="170"/>
      <c r="AY17" s="170"/>
      <c r="AZ17" s="170"/>
      <c r="BA17" s="124">
        <f t="shared" si="41"/>
        <v>0</v>
      </c>
      <c r="BB17" s="170"/>
      <c r="BC17" s="170"/>
      <c r="BD17" s="170"/>
      <c r="BE17" s="124">
        <f t="shared" si="42"/>
        <v>0</v>
      </c>
      <c r="BF17" s="170"/>
      <c r="BG17" s="170"/>
      <c r="BH17" s="170"/>
      <c r="BI17" s="124">
        <f t="shared" si="43"/>
        <v>0</v>
      </c>
      <c r="BJ17" s="170"/>
      <c r="BK17" s="170"/>
      <c r="BL17" s="170"/>
      <c r="BM17" s="124">
        <f t="shared" si="44"/>
        <v>0</v>
      </c>
      <c r="BN17" s="170"/>
      <c r="BO17" s="170"/>
      <c r="BP17" s="170"/>
      <c r="BQ17" s="124">
        <f t="shared" si="45"/>
        <v>0</v>
      </c>
      <c r="BR17" s="170"/>
      <c r="BS17" s="170"/>
      <c r="BT17" s="170"/>
      <c r="BU17" s="124">
        <f t="shared" si="46"/>
        <v>0</v>
      </c>
      <c r="BV17" s="170"/>
      <c r="BW17" s="170"/>
      <c r="BX17" s="170"/>
      <c r="BY17" s="124">
        <f t="shared" si="47"/>
        <v>0</v>
      </c>
      <c r="BZ17" s="170"/>
      <c r="CA17" s="170"/>
      <c r="CB17" s="170"/>
      <c r="CC17" s="124">
        <f t="shared" si="48"/>
        <v>0</v>
      </c>
      <c r="CD17" s="170"/>
      <c r="CE17" s="170"/>
      <c r="CF17" s="170"/>
      <c r="CG17" s="124">
        <f t="shared" si="49"/>
        <v>0</v>
      </c>
      <c r="CH17" s="170"/>
      <c r="CI17" s="170"/>
      <c r="CJ17" s="170"/>
      <c r="CK17" s="124">
        <f t="shared" si="50"/>
        <v>8</v>
      </c>
      <c r="CL17" s="170">
        <v>1</v>
      </c>
      <c r="CM17" s="170"/>
      <c r="CN17" s="170"/>
      <c r="CO17" s="124">
        <f t="shared" si="25"/>
        <v>0</v>
      </c>
      <c r="CP17" s="170"/>
      <c r="CQ17" s="170"/>
      <c r="CR17" s="170"/>
      <c r="CS17" s="124">
        <f t="shared" si="26"/>
        <v>0</v>
      </c>
      <c r="CT17" s="170"/>
      <c r="CU17" s="170"/>
      <c r="CV17" s="170"/>
      <c r="CW17" s="124">
        <f t="shared" si="27"/>
        <v>0</v>
      </c>
      <c r="CX17" s="170"/>
      <c r="CY17" s="170"/>
      <c r="CZ17" s="170"/>
      <c r="DA17" s="124">
        <f t="shared" si="28"/>
        <v>0</v>
      </c>
      <c r="DB17" s="170"/>
      <c r="DC17" s="170"/>
      <c r="DD17" s="170"/>
      <c r="DE17" s="124">
        <f t="shared" si="29"/>
        <v>0</v>
      </c>
      <c r="DF17" s="170"/>
      <c r="DG17" s="170"/>
      <c r="DH17" s="170"/>
    </row>
    <row r="18" spans="1:112" ht="13.5" customHeight="1" x14ac:dyDescent="0.2">
      <c r="A18" s="126"/>
      <c r="B18" s="158" t="s">
        <v>305</v>
      </c>
      <c r="C18" s="306" t="s">
        <v>171</v>
      </c>
      <c r="D18" s="170">
        <f t="shared" si="0"/>
        <v>3</v>
      </c>
      <c r="E18" s="170" t="str">
        <f t="shared" si="1"/>
        <v>0</v>
      </c>
      <c r="F18" s="170" t="str">
        <f t="shared" si="2"/>
        <v>0</v>
      </c>
      <c r="H18" s="174">
        <f t="shared" si="3"/>
        <v>24</v>
      </c>
      <c r="I18" s="124">
        <f t="shared" si="30"/>
        <v>0</v>
      </c>
      <c r="J18" s="170"/>
      <c r="K18" s="170"/>
      <c r="L18" s="170"/>
      <c r="M18" s="124">
        <f t="shared" si="31"/>
        <v>0</v>
      </c>
      <c r="N18" s="170"/>
      <c r="O18" s="170"/>
      <c r="P18" s="170"/>
      <c r="Q18" s="124">
        <f t="shared" si="32"/>
        <v>8</v>
      </c>
      <c r="R18" s="170">
        <v>1</v>
      </c>
      <c r="S18" s="170"/>
      <c r="T18" s="170"/>
      <c r="U18" s="124">
        <f t="shared" si="33"/>
        <v>0</v>
      </c>
      <c r="V18" s="170"/>
      <c r="W18" s="170"/>
      <c r="X18" s="170"/>
      <c r="Y18" s="124">
        <f t="shared" si="34"/>
        <v>0</v>
      </c>
      <c r="Z18" s="170"/>
      <c r="AA18" s="170"/>
      <c r="AB18" s="170"/>
      <c r="AC18" s="124">
        <f t="shared" si="35"/>
        <v>0</v>
      </c>
      <c r="AD18" s="170"/>
      <c r="AE18" s="170"/>
      <c r="AF18" s="170"/>
      <c r="AG18" s="124">
        <f t="shared" si="36"/>
        <v>0</v>
      </c>
      <c r="AH18" s="170"/>
      <c r="AI18" s="170"/>
      <c r="AJ18" s="170"/>
      <c r="AK18" s="124">
        <f t="shared" si="37"/>
        <v>0</v>
      </c>
      <c r="AL18" s="170"/>
      <c r="AM18" s="170"/>
      <c r="AN18" s="170"/>
      <c r="AO18" s="124">
        <f t="shared" si="38"/>
        <v>0</v>
      </c>
      <c r="AP18" s="170"/>
      <c r="AQ18" s="170"/>
      <c r="AR18" s="170"/>
      <c r="AS18" s="124">
        <f t="shared" si="39"/>
        <v>0</v>
      </c>
      <c r="AT18" s="170"/>
      <c r="AU18" s="170"/>
      <c r="AV18" s="170"/>
      <c r="AW18" s="124">
        <f t="shared" si="40"/>
        <v>8</v>
      </c>
      <c r="AX18" s="170">
        <v>1</v>
      </c>
      <c r="AY18" s="170"/>
      <c r="AZ18" s="170"/>
      <c r="BA18" s="124">
        <f t="shared" si="41"/>
        <v>8</v>
      </c>
      <c r="BB18" s="170">
        <v>1</v>
      </c>
      <c r="BC18" s="170"/>
      <c r="BD18" s="170"/>
      <c r="BE18" s="124">
        <f t="shared" si="42"/>
        <v>0</v>
      </c>
      <c r="BF18" s="170"/>
      <c r="BG18" s="170"/>
      <c r="BH18" s="170"/>
      <c r="BI18" s="124">
        <f t="shared" si="43"/>
        <v>0</v>
      </c>
      <c r="BJ18" s="170"/>
      <c r="BK18" s="170"/>
      <c r="BL18" s="170"/>
      <c r="BM18" s="124">
        <f t="shared" si="44"/>
        <v>0</v>
      </c>
      <c r="BN18" s="170"/>
      <c r="BO18" s="170"/>
      <c r="BP18" s="170"/>
      <c r="BQ18" s="124">
        <f t="shared" si="45"/>
        <v>0</v>
      </c>
      <c r="BR18" s="170"/>
      <c r="BS18" s="170"/>
      <c r="BT18" s="170"/>
      <c r="BU18" s="124">
        <f t="shared" si="46"/>
        <v>0</v>
      </c>
      <c r="BV18" s="170"/>
      <c r="BW18" s="170"/>
      <c r="BX18" s="170"/>
      <c r="BY18" s="124">
        <f t="shared" si="47"/>
        <v>0</v>
      </c>
      <c r="BZ18" s="170"/>
      <c r="CA18" s="170"/>
      <c r="CB18" s="170"/>
      <c r="CC18" s="124">
        <f t="shared" si="48"/>
        <v>0</v>
      </c>
      <c r="CD18" s="170"/>
      <c r="CE18" s="170"/>
      <c r="CF18" s="170"/>
      <c r="CG18" s="124">
        <f t="shared" si="49"/>
        <v>0</v>
      </c>
      <c r="CH18" s="170"/>
      <c r="CI18" s="170"/>
      <c r="CJ18" s="170"/>
      <c r="CK18" s="124">
        <f t="shared" si="50"/>
        <v>0</v>
      </c>
      <c r="CL18" s="170"/>
      <c r="CM18" s="170"/>
      <c r="CN18" s="170"/>
      <c r="CO18" s="124">
        <f t="shared" si="25"/>
        <v>0</v>
      </c>
      <c r="CP18" s="170"/>
      <c r="CQ18" s="170"/>
      <c r="CR18" s="170"/>
      <c r="CS18" s="124">
        <f t="shared" si="26"/>
        <v>0</v>
      </c>
      <c r="CT18" s="170"/>
      <c r="CU18" s="170"/>
      <c r="CV18" s="170"/>
      <c r="CW18" s="124">
        <f t="shared" si="27"/>
        <v>0</v>
      </c>
      <c r="CX18" s="170"/>
      <c r="CY18" s="170"/>
      <c r="CZ18" s="170"/>
      <c r="DA18" s="124">
        <f t="shared" si="28"/>
        <v>0</v>
      </c>
      <c r="DB18" s="170"/>
      <c r="DC18" s="170"/>
      <c r="DD18" s="170"/>
      <c r="DE18" s="124">
        <f t="shared" si="29"/>
        <v>0</v>
      </c>
      <c r="DF18" s="170"/>
      <c r="DG18" s="170"/>
      <c r="DH18" s="170"/>
    </row>
    <row r="19" spans="1:112" ht="13.5" customHeight="1" x14ac:dyDescent="0.2">
      <c r="A19" s="126"/>
      <c r="B19" s="158" t="s">
        <v>189</v>
      </c>
      <c r="C19" s="159" t="s">
        <v>169</v>
      </c>
      <c r="D19" s="170">
        <f t="shared" si="0"/>
        <v>2</v>
      </c>
      <c r="E19" s="170" t="str">
        <f t="shared" si="1"/>
        <v>0</v>
      </c>
      <c r="F19" s="170" t="str">
        <f t="shared" si="2"/>
        <v>0</v>
      </c>
      <c r="H19" s="174">
        <f t="shared" si="3"/>
        <v>16</v>
      </c>
      <c r="I19" s="124">
        <f t="shared" si="30"/>
        <v>0</v>
      </c>
      <c r="J19" s="170"/>
      <c r="K19" s="170"/>
      <c r="L19" s="170"/>
      <c r="M19" s="124">
        <f t="shared" si="31"/>
        <v>0</v>
      </c>
      <c r="N19" s="170"/>
      <c r="O19" s="170"/>
      <c r="P19" s="170"/>
      <c r="Q19" s="124">
        <f t="shared" si="32"/>
        <v>0</v>
      </c>
      <c r="R19" s="170"/>
      <c r="S19" s="170"/>
      <c r="T19" s="170"/>
      <c r="U19" s="124">
        <f t="shared" si="33"/>
        <v>0</v>
      </c>
      <c r="V19" s="170"/>
      <c r="W19" s="170"/>
      <c r="X19" s="170"/>
      <c r="Y19" s="124">
        <f t="shared" si="34"/>
        <v>0</v>
      </c>
      <c r="Z19" s="170"/>
      <c r="AA19" s="170"/>
      <c r="AB19" s="170"/>
      <c r="AC19" s="124">
        <f t="shared" si="35"/>
        <v>0</v>
      </c>
      <c r="AD19" s="170"/>
      <c r="AE19" s="170"/>
      <c r="AF19" s="170"/>
      <c r="AG19" s="124">
        <f t="shared" si="36"/>
        <v>0</v>
      </c>
      <c r="AH19" s="170"/>
      <c r="AI19" s="170"/>
      <c r="AJ19" s="170"/>
      <c r="AK19" s="124">
        <f t="shared" si="37"/>
        <v>0</v>
      </c>
      <c r="AL19" s="170"/>
      <c r="AM19" s="170"/>
      <c r="AN19" s="170"/>
      <c r="AO19" s="124">
        <f t="shared" si="38"/>
        <v>8</v>
      </c>
      <c r="AP19" s="170">
        <v>1</v>
      </c>
      <c r="AQ19" s="170"/>
      <c r="AR19" s="170"/>
      <c r="AS19" s="124">
        <f t="shared" si="39"/>
        <v>0</v>
      </c>
      <c r="AT19" s="170"/>
      <c r="AU19" s="170"/>
      <c r="AV19" s="170"/>
      <c r="AW19" s="124">
        <f t="shared" si="40"/>
        <v>0</v>
      </c>
      <c r="AX19" s="170"/>
      <c r="AY19" s="170"/>
      <c r="AZ19" s="170"/>
      <c r="BA19" s="124">
        <f t="shared" si="41"/>
        <v>0</v>
      </c>
      <c r="BB19" s="170"/>
      <c r="BC19" s="170"/>
      <c r="BD19" s="170"/>
      <c r="BE19" s="124">
        <f t="shared" si="42"/>
        <v>0</v>
      </c>
      <c r="BF19" s="170"/>
      <c r="BG19" s="170"/>
      <c r="BH19" s="170"/>
      <c r="BI19" s="124">
        <f t="shared" si="43"/>
        <v>0</v>
      </c>
      <c r="BJ19" s="170"/>
      <c r="BK19" s="170"/>
      <c r="BL19" s="170"/>
      <c r="BM19" s="124">
        <f t="shared" si="44"/>
        <v>0</v>
      </c>
      <c r="BN19" s="170"/>
      <c r="BO19" s="170"/>
      <c r="BP19" s="170"/>
      <c r="BQ19" s="124">
        <f t="shared" si="45"/>
        <v>0</v>
      </c>
      <c r="BR19" s="170"/>
      <c r="BS19" s="170"/>
      <c r="BT19" s="170"/>
      <c r="BU19" s="124">
        <f t="shared" si="46"/>
        <v>0</v>
      </c>
      <c r="BV19" s="170"/>
      <c r="BW19" s="170"/>
      <c r="BX19" s="170"/>
      <c r="BY19" s="124">
        <f t="shared" si="47"/>
        <v>0</v>
      </c>
      <c r="BZ19" s="170"/>
      <c r="CA19" s="170"/>
      <c r="CB19" s="170"/>
      <c r="CC19" s="124">
        <f t="shared" si="48"/>
        <v>0</v>
      </c>
      <c r="CD19" s="170"/>
      <c r="CE19" s="170"/>
      <c r="CF19" s="170"/>
      <c r="CG19" s="124">
        <f t="shared" si="49"/>
        <v>8</v>
      </c>
      <c r="CH19" s="170">
        <v>1</v>
      </c>
      <c r="CI19" s="170"/>
      <c r="CJ19" s="170"/>
      <c r="CK19" s="124">
        <f t="shared" si="50"/>
        <v>0</v>
      </c>
      <c r="CL19" s="170"/>
      <c r="CM19" s="170"/>
      <c r="CN19" s="170"/>
      <c r="CO19" s="124">
        <f t="shared" si="25"/>
        <v>0</v>
      </c>
      <c r="CP19" s="170"/>
      <c r="CQ19" s="170"/>
      <c r="CR19" s="170"/>
      <c r="CS19" s="124">
        <f t="shared" si="26"/>
        <v>0</v>
      </c>
      <c r="CT19" s="170"/>
      <c r="CU19" s="170"/>
      <c r="CV19" s="170"/>
      <c r="CW19" s="124">
        <f t="shared" si="27"/>
        <v>0</v>
      </c>
      <c r="CX19" s="170"/>
      <c r="CY19" s="170"/>
      <c r="CZ19" s="170"/>
      <c r="DA19" s="124">
        <f t="shared" si="28"/>
        <v>0</v>
      </c>
      <c r="DB19" s="170"/>
      <c r="DC19" s="170"/>
      <c r="DD19" s="170"/>
      <c r="DE19" s="124">
        <f t="shared" si="29"/>
        <v>0</v>
      </c>
      <c r="DF19" s="170"/>
      <c r="DG19" s="170"/>
      <c r="DH19" s="170"/>
    </row>
    <row r="20" spans="1:112" ht="13.5" customHeight="1" x14ac:dyDescent="0.2">
      <c r="A20" s="126"/>
      <c r="B20" s="158" t="s">
        <v>300</v>
      </c>
      <c r="C20" s="306" t="s">
        <v>171</v>
      </c>
      <c r="D20" s="170">
        <f t="shared" si="0"/>
        <v>2</v>
      </c>
      <c r="E20" s="170" t="str">
        <f t="shared" si="1"/>
        <v>0</v>
      </c>
      <c r="F20" s="170" t="str">
        <f t="shared" si="2"/>
        <v>0</v>
      </c>
      <c r="H20" s="174">
        <f t="shared" si="3"/>
        <v>16</v>
      </c>
      <c r="I20" s="124">
        <f t="shared" si="30"/>
        <v>0</v>
      </c>
      <c r="J20" s="170"/>
      <c r="K20" s="170"/>
      <c r="L20" s="170"/>
      <c r="M20" s="124">
        <f t="shared" si="31"/>
        <v>0</v>
      </c>
      <c r="N20" s="170"/>
      <c r="O20" s="170"/>
      <c r="P20" s="170"/>
      <c r="Q20" s="124">
        <f t="shared" si="32"/>
        <v>0</v>
      </c>
      <c r="R20" s="170"/>
      <c r="S20" s="170"/>
      <c r="T20" s="170"/>
      <c r="U20" s="124">
        <f t="shared" si="33"/>
        <v>0</v>
      </c>
      <c r="V20" s="170"/>
      <c r="W20" s="170"/>
      <c r="X20" s="170"/>
      <c r="Y20" s="124">
        <f t="shared" si="34"/>
        <v>0</v>
      </c>
      <c r="Z20" s="170"/>
      <c r="AA20" s="170"/>
      <c r="AB20" s="170"/>
      <c r="AC20" s="124">
        <f t="shared" si="35"/>
        <v>0</v>
      </c>
      <c r="AD20" s="170"/>
      <c r="AE20" s="170"/>
      <c r="AF20" s="170"/>
      <c r="AG20" s="124">
        <f t="shared" si="36"/>
        <v>0</v>
      </c>
      <c r="AH20" s="170"/>
      <c r="AI20" s="170"/>
      <c r="AJ20" s="170"/>
      <c r="AK20" s="124">
        <f t="shared" si="37"/>
        <v>0</v>
      </c>
      <c r="AL20" s="170"/>
      <c r="AM20" s="170"/>
      <c r="AN20" s="170"/>
      <c r="AO20" s="124">
        <f t="shared" si="38"/>
        <v>0</v>
      </c>
      <c r="AP20" s="170"/>
      <c r="AQ20" s="170"/>
      <c r="AR20" s="170"/>
      <c r="AS20" s="124">
        <f t="shared" si="39"/>
        <v>0</v>
      </c>
      <c r="AT20" s="170"/>
      <c r="AU20" s="170"/>
      <c r="AV20" s="170"/>
      <c r="AW20" s="124">
        <f t="shared" si="40"/>
        <v>0</v>
      </c>
      <c r="AX20" s="170"/>
      <c r="AY20" s="170"/>
      <c r="AZ20" s="170"/>
      <c r="BA20" s="124">
        <f t="shared" si="41"/>
        <v>0</v>
      </c>
      <c r="BB20" s="170"/>
      <c r="BC20" s="170"/>
      <c r="BD20" s="170"/>
      <c r="BE20" s="124">
        <f t="shared" si="42"/>
        <v>8</v>
      </c>
      <c r="BF20" s="170">
        <v>1</v>
      </c>
      <c r="BG20" s="170"/>
      <c r="BH20" s="170"/>
      <c r="BI20" s="124">
        <f t="shared" si="43"/>
        <v>0</v>
      </c>
      <c r="BJ20" s="170"/>
      <c r="BK20" s="170"/>
      <c r="BL20" s="170"/>
      <c r="BM20" s="124">
        <f t="shared" si="44"/>
        <v>0</v>
      </c>
      <c r="BN20" s="170"/>
      <c r="BO20" s="170"/>
      <c r="BP20" s="170"/>
      <c r="BQ20" s="124">
        <f t="shared" si="45"/>
        <v>0</v>
      </c>
      <c r="BR20" s="170"/>
      <c r="BS20" s="170"/>
      <c r="BT20" s="170"/>
      <c r="BU20" s="124">
        <f t="shared" si="46"/>
        <v>0</v>
      </c>
      <c r="BV20" s="170"/>
      <c r="BW20" s="170"/>
      <c r="BX20" s="170"/>
      <c r="BY20" s="124">
        <f t="shared" si="47"/>
        <v>0</v>
      </c>
      <c r="BZ20" s="170"/>
      <c r="CA20" s="170"/>
      <c r="CB20" s="170"/>
      <c r="CC20" s="124">
        <f t="shared" si="48"/>
        <v>0</v>
      </c>
      <c r="CD20" s="170"/>
      <c r="CE20" s="170"/>
      <c r="CF20" s="170"/>
      <c r="CG20" s="124">
        <f t="shared" si="49"/>
        <v>0</v>
      </c>
      <c r="CH20" s="170"/>
      <c r="CI20" s="170"/>
      <c r="CJ20" s="170"/>
      <c r="CK20" s="124">
        <f t="shared" si="50"/>
        <v>0</v>
      </c>
      <c r="CL20" s="170"/>
      <c r="CM20" s="170"/>
      <c r="CN20" s="170"/>
      <c r="CO20" s="124">
        <f t="shared" si="25"/>
        <v>8</v>
      </c>
      <c r="CP20" s="170">
        <v>1</v>
      </c>
      <c r="CQ20" s="170"/>
      <c r="CR20" s="170"/>
      <c r="CS20" s="124">
        <f t="shared" si="26"/>
        <v>0</v>
      </c>
      <c r="CT20" s="170"/>
      <c r="CU20" s="170"/>
      <c r="CV20" s="170"/>
      <c r="CW20" s="124">
        <f t="shared" si="27"/>
        <v>0</v>
      </c>
      <c r="CX20" s="170"/>
      <c r="CY20" s="170"/>
      <c r="CZ20" s="170"/>
      <c r="DA20" s="124">
        <f t="shared" si="28"/>
        <v>0</v>
      </c>
      <c r="DB20" s="170"/>
      <c r="DC20" s="170"/>
      <c r="DD20" s="170"/>
      <c r="DE20" s="124">
        <f t="shared" si="29"/>
        <v>0</v>
      </c>
      <c r="DF20" s="170"/>
      <c r="DG20" s="170"/>
      <c r="DH20" s="170"/>
    </row>
    <row r="21" spans="1:112" ht="13.5" customHeight="1" x14ac:dyDescent="0.2">
      <c r="A21" s="126"/>
      <c r="B21" s="158" t="s">
        <v>326</v>
      </c>
      <c r="C21" s="159" t="s">
        <v>171</v>
      </c>
      <c r="D21" s="170">
        <f t="shared" si="0"/>
        <v>2</v>
      </c>
      <c r="E21" s="170" t="str">
        <f t="shared" si="1"/>
        <v>0</v>
      </c>
      <c r="F21" s="170" t="str">
        <f t="shared" si="2"/>
        <v>0</v>
      </c>
      <c r="H21" s="174">
        <f t="shared" si="3"/>
        <v>16</v>
      </c>
      <c r="I21" s="124">
        <f t="shared" si="30"/>
        <v>0</v>
      </c>
      <c r="J21" s="170"/>
      <c r="K21" s="170"/>
      <c r="L21" s="170"/>
      <c r="M21" s="124">
        <f t="shared" si="31"/>
        <v>0</v>
      </c>
      <c r="N21" s="170"/>
      <c r="O21" s="170"/>
      <c r="P21" s="170"/>
      <c r="Q21" s="124">
        <f t="shared" si="32"/>
        <v>0</v>
      </c>
      <c r="R21" s="170"/>
      <c r="S21" s="170"/>
      <c r="T21" s="170"/>
      <c r="U21" s="124">
        <f t="shared" si="33"/>
        <v>0</v>
      </c>
      <c r="V21" s="170"/>
      <c r="W21" s="170"/>
      <c r="X21" s="170"/>
      <c r="Y21" s="124">
        <f t="shared" si="34"/>
        <v>0</v>
      </c>
      <c r="Z21" s="170"/>
      <c r="AA21" s="170"/>
      <c r="AB21" s="170"/>
      <c r="AC21" s="124">
        <f t="shared" si="35"/>
        <v>0</v>
      </c>
      <c r="AD21" s="170"/>
      <c r="AE21" s="170"/>
      <c r="AF21" s="170"/>
      <c r="AG21" s="124">
        <f t="shared" si="36"/>
        <v>0</v>
      </c>
      <c r="AH21" s="170"/>
      <c r="AI21" s="170"/>
      <c r="AJ21" s="170"/>
      <c r="AK21" s="124">
        <f t="shared" si="37"/>
        <v>0</v>
      </c>
      <c r="AL21" s="170"/>
      <c r="AM21" s="170"/>
      <c r="AN21" s="170"/>
      <c r="AO21" s="124">
        <f t="shared" si="38"/>
        <v>0</v>
      </c>
      <c r="AP21" s="170"/>
      <c r="AQ21" s="170"/>
      <c r="AR21" s="170"/>
      <c r="AS21" s="124">
        <f t="shared" si="39"/>
        <v>0</v>
      </c>
      <c r="AT21" s="170"/>
      <c r="AU21" s="170"/>
      <c r="AV21" s="170"/>
      <c r="AW21" s="124">
        <f t="shared" si="40"/>
        <v>0</v>
      </c>
      <c r="AX21" s="170"/>
      <c r="AY21" s="170"/>
      <c r="AZ21" s="170"/>
      <c r="BA21" s="124">
        <f t="shared" si="41"/>
        <v>0</v>
      </c>
      <c r="BB21" s="170"/>
      <c r="BC21" s="170"/>
      <c r="BD21" s="170"/>
      <c r="BE21" s="124">
        <f t="shared" si="42"/>
        <v>0</v>
      </c>
      <c r="BF21" s="170"/>
      <c r="BG21" s="170"/>
      <c r="BH21" s="170"/>
      <c r="BI21" s="124">
        <f t="shared" si="43"/>
        <v>0</v>
      </c>
      <c r="BJ21" s="170"/>
      <c r="BK21" s="170"/>
      <c r="BL21" s="170"/>
      <c r="BM21" s="124">
        <f t="shared" si="44"/>
        <v>0</v>
      </c>
      <c r="BN21" s="170"/>
      <c r="BO21" s="170"/>
      <c r="BP21" s="170"/>
      <c r="BQ21" s="124">
        <f t="shared" si="45"/>
        <v>0</v>
      </c>
      <c r="BR21" s="170"/>
      <c r="BS21" s="170"/>
      <c r="BT21" s="170"/>
      <c r="BU21" s="124">
        <f t="shared" si="46"/>
        <v>0</v>
      </c>
      <c r="BV21" s="170"/>
      <c r="BW21" s="170"/>
      <c r="BX21" s="170"/>
      <c r="BY21" s="124">
        <f t="shared" si="47"/>
        <v>16</v>
      </c>
      <c r="BZ21" s="170">
        <v>2</v>
      </c>
      <c r="CA21" s="170"/>
      <c r="CB21" s="170"/>
      <c r="CC21" s="124">
        <f t="shared" si="48"/>
        <v>0</v>
      </c>
      <c r="CD21" s="170"/>
      <c r="CE21" s="170"/>
      <c r="CF21" s="170"/>
      <c r="CG21" s="124">
        <f t="shared" si="49"/>
        <v>0</v>
      </c>
      <c r="CH21" s="170"/>
      <c r="CI21" s="170"/>
      <c r="CJ21" s="170"/>
      <c r="CK21" s="124">
        <f t="shared" ref="CK21:CK29" si="51">((CL21+CN21)*8)+(CM21*12)</f>
        <v>0</v>
      </c>
      <c r="CL21" s="170"/>
      <c r="CM21" s="170"/>
      <c r="CN21" s="170"/>
      <c r="CO21" s="124">
        <f t="shared" si="25"/>
        <v>0</v>
      </c>
      <c r="CP21" s="170"/>
      <c r="CQ21" s="170"/>
      <c r="CR21" s="170"/>
      <c r="CS21" s="124">
        <f t="shared" si="26"/>
        <v>0</v>
      </c>
      <c r="CT21" s="170"/>
      <c r="CU21" s="170"/>
      <c r="CV21" s="170"/>
      <c r="CW21" s="124">
        <f t="shared" si="27"/>
        <v>0</v>
      </c>
      <c r="CX21" s="170"/>
      <c r="CY21" s="170"/>
      <c r="CZ21" s="170"/>
      <c r="DA21" s="124">
        <f t="shared" si="28"/>
        <v>0</v>
      </c>
      <c r="DB21" s="170"/>
      <c r="DC21" s="170"/>
      <c r="DD21" s="170"/>
      <c r="DE21" s="124">
        <f t="shared" si="29"/>
        <v>0</v>
      </c>
      <c r="DF21" s="170"/>
      <c r="DG21" s="170"/>
      <c r="DH21" s="170"/>
    </row>
    <row r="22" spans="1:112" ht="13.5" customHeight="1" x14ac:dyDescent="0.2">
      <c r="A22" s="126"/>
      <c r="B22" s="158" t="s">
        <v>302</v>
      </c>
      <c r="C22" s="306" t="s">
        <v>170</v>
      </c>
      <c r="D22" s="170" t="str">
        <f t="shared" si="0"/>
        <v>0</v>
      </c>
      <c r="E22" s="170" t="str">
        <f t="shared" si="1"/>
        <v>0</v>
      </c>
      <c r="F22" s="170">
        <f t="shared" si="2"/>
        <v>1</v>
      </c>
      <c r="H22" s="174">
        <f t="shared" si="3"/>
        <v>8</v>
      </c>
      <c r="I22" s="124"/>
      <c r="J22" s="170"/>
      <c r="K22" s="170"/>
      <c r="L22" s="170"/>
      <c r="M22" s="124"/>
      <c r="N22" s="170"/>
      <c r="O22" s="170"/>
      <c r="P22" s="170"/>
      <c r="Q22" s="124"/>
      <c r="R22" s="170"/>
      <c r="S22" s="170"/>
      <c r="T22" s="170"/>
      <c r="U22" s="124"/>
      <c r="V22" s="170"/>
      <c r="W22" s="170"/>
      <c r="X22" s="170"/>
      <c r="Y22" s="124"/>
      <c r="Z22" s="170"/>
      <c r="AA22" s="170"/>
      <c r="AB22" s="170"/>
      <c r="AC22" s="124"/>
      <c r="AD22" s="170"/>
      <c r="AE22" s="170"/>
      <c r="AF22" s="170"/>
      <c r="AG22" s="124"/>
      <c r="AH22" s="170"/>
      <c r="AI22" s="170"/>
      <c r="AJ22" s="170"/>
      <c r="AK22" s="124"/>
      <c r="AL22" s="170"/>
      <c r="AM22" s="170"/>
      <c r="AN22" s="170"/>
      <c r="AO22" s="124"/>
      <c r="AP22" s="170"/>
      <c r="AQ22" s="170"/>
      <c r="AR22" s="170"/>
      <c r="AS22" s="124"/>
      <c r="AT22" s="170"/>
      <c r="AU22" s="170"/>
      <c r="AV22" s="170"/>
      <c r="AW22" s="124"/>
      <c r="AX22" s="170"/>
      <c r="AY22" s="170"/>
      <c r="AZ22" s="170"/>
      <c r="BA22" s="124"/>
      <c r="BB22" s="170"/>
      <c r="BC22" s="170"/>
      <c r="BD22" s="170"/>
      <c r="BE22" s="124"/>
      <c r="BF22" s="170"/>
      <c r="BG22" s="170"/>
      <c r="BH22" s="170"/>
      <c r="BI22" s="124"/>
      <c r="BJ22" s="170"/>
      <c r="BK22" s="170"/>
      <c r="BL22" s="170"/>
      <c r="BM22" s="124"/>
      <c r="BN22" s="170"/>
      <c r="BO22" s="170"/>
      <c r="BP22" s="170"/>
      <c r="BQ22" s="124"/>
      <c r="BR22" s="170"/>
      <c r="BS22" s="170"/>
      <c r="BT22" s="170"/>
      <c r="BU22" s="124"/>
      <c r="BV22" s="170"/>
      <c r="BW22" s="170"/>
      <c r="BX22" s="170"/>
      <c r="BY22" s="124"/>
      <c r="BZ22" s="170"/>
      <c r="CA22" s="170"/>
      <c r="CB22" s="170"/>
      <c r="CC22" s="124"/>
      <c r="CD22" s="170"/>
      <c r="CE22" s="170"/>
      <c r="CF22" s="170"/>
      <c r="CG22" s="124"/>
      <c r="CH22" s="170"/>
      <c r="CI22" s="170"/>
      <c r="CJ22" s="170"/>
      <c r="CK22" s="124">
        <f t="shared" si="51"/>
        <v>8</v>
      </c>
      <c r="CL22" s="170"/>
      <c r="CM22" s="170"/>
      <c r="CN22" s="170">
        <v>1</v>
      </c>
      <c r="CO22" s="124">
        <f t="shared" si="25"/>
        <v>0</v>
      </c>
      <c r="CP22" s="170"/>
      <c r="CQ22" s="170"/>
      <c r="CR22" s="170"/>
      <c r="CS22" s="124">
        <f t="shared" si="26"/>
        <v>0</v>
      </c>
      <c r="CT22" s="170"/>
      <c r="CU22" s="170"/>
      <c r="CV22" s="170"/>
      <c r="CW22" s="124">
        <f t="shared" si="27"/>
        <v>0</v>
      </c>
      <c r="CX22" s="170"/>
      <c r="CY22" s="170"/>
      <c r="CZ22" s="170"/>
      <c r="DA22" s="124">
        <f t="shared" si="28"/>
        <v>0</v>
      </c>
      <c r="DB22" s="170"/>
      <c r="DC22" s="170"/>
      <c r="DD22" s="170"/>
      <c r="DE22" s="124">
        <f t="shared" si="29"/>
        <v>0</v>
      </c>
      <c r="DF22" s="170"/>
      <c r="DG22" s="170"/>
      <c r="DH22" s="170"/>
    </row>
    <row r="23" spans="1:112" ht="13.5" customHeight="1" x14ac:dyDescent="0.2">
      <c r="A23" s="126"/>
      <c r="B23" s="158" t="s">
        <v>192</v>
      </c>
      <c r="C23" s="306" t="s">
        <v>169</v>
      </c>
      <c r="D23" s="170">
        <f t="shared" si="0"/>
        <v>1</v>
      </c>
      <c r="E23" s="170" t="str">
        <f t="shared" si="1"/>
        <v>0</v>
      </c>
      <c r="F23" s="170" t="str">
        <f t="shared" si="2"/>
        <v>0</v>
      </c>
      <c r="H23" s="174">
        <f t="shared" si="3"/>
        <v>8</v>
      </c>
      <c r="I23" s="124">
        <f>((J23+L23)*8)+(K23*12)</f>
        <v>0</v>
      </c>
      <c r="J23" s="170"/>
      <c r="K23" s="170"/>
      <c r="L23" s="170"/>
      <c r="M23" s="124">
        <f>((N23+P23)*8)+(O23*12)</f>
        <v>0</v>
      </c>
      <c r="N23" s="170"/>
      <c r="O23" s="170"/>
      <c r="P23" s="170"/>
      <c r="Q23" s="124">
        <f>((R23+T23)*8)+(S23*12)</f>
        <v>0</v>
      </c>
      <c r="R23" s="170"/>
      <c r="S23" s="170"/>
      <c r="T23" s="170"/>
      <c r="U23" s="124">
        <f>((V23+X23)*8)+(W23*12)</f>
        <v>0</v>
      </c>
      <c r="V23" s="170"/>
      <c r="W23" s="170"/>
      <c r="X23" s="170"/>
      <c r="Y23" s="124">
        <f>((Z23+AB23)*8)+(AA23*12)</f>
        <v>0</v>
      </c>
      <c r="Z23" s="170"/>
      <c r="AA23" s="170"/>
      <c r="AB23" s="170"/>
      <c r="AC23" s="124">
        <f>((AD23+AF23)*8)+(AE23*12)</f>
        <v>0</v>
      </c>
      <c r="AD23" s="170"/>
      <c r="AE23" s="170"/>
      <c r="AF23" s="170"/>
      <c r="AG23" s="124">
        <f>((AH23+AJ23)*8)+(AI23*12)</f>
        <v>0</v>
      </c>
      <c r="AH23" s="170"/>
      <c r="AI23" s="170"/>
      <c r="AJ23" s="170"/>
      <c r="AK23" s="124">
        <f>((AL23+AN23)*8)+(AM23*12)</f>
        <v>0</v>
      </c>
      <c r="AL23" s="170"/>
      <c r="AM23" s="170"/>
      <c r="AN23" s="170"/>
      <c r="AO23" s="124">
        <f>((AP23+AR23)*8)+(AQ23*12)</f>
        <v>0</v>
      </c>
      <c r="AP23" s="170"/>
      <c r="AQ23" s="170"/>
      <c r="AR23" s="170"/>
      <c r="AS23" s="124">
        <f>((AT23+AV23)*8)+(AU23*12)</f>
        <v>8</v>
      </c>
      <c r="AT23" s="170">
        <v>1</v>
      </c>
      <c r="AU23" s="170"/>
      <c r="AV23" s="170"/>
      <c r="AW23" s="124">
        <f>((AX23+AZ23)*8)+(AY23*12)</f>
        <v>0</v>
      </c>
      <c r="AX23" s="170"/>
      <c r="AY23" s="170"/>
      <c r="AZ23" s="170"/>
      <c r="BA23" s="124">
        <f>((BB23+BD23)*8)+(BC23*12)</f>
        <v>0</v>
      </c>
      <c r="BB23" s="170"/>
      <c r="BC23" s="170"/>
      <c r="BD23" s="170"/>
      <c r="BE23" s="124">
        <f>((BF23+BH23)*8)+(BG23*12)</f>
        <v>0</v>
      </c>
      <c r="BF23" s="170"/>
      <c r="BG23" s="170"/>
      <c r="BH23" s="170"/>
      <c r="BI23" s="124">
        <f>((BJ23+BL23)*8)+(BK23*12)</f>
        <v>0</v>
      </c>
      <c r="BJ23" s="170"/>
      <c r="BK23" s="170"/>
      <c r="BL23" s="170"/>
      <c r="BM23" s="124">
        <f>((BN23+BP23)*8)+(BO23*12)</f>
        <v>0</v>
      </c>
      <c r="BN23" s="170"/>
      <c r="BO23" s="170"/>
      <c r="BP23" s="170"/>
      <c r="BQ23" s="124">
        <f>((BR23+BT23)*8)+(BS23*12)</f>
        <v>0</v>
      </c>
      <c r="BR23" s="170"/>
      <c r="BS23" s="170"/>
      <c r="BT23" s="170"/>
      <c r="BU23" s="124">
        <f>((BV23+BX23)*8)+(BW23*12)</f>
        <v>0</v>
      </c>
      <c r="BV23" s="170"/>
      <c r="BW23" s="170"/>
      <c r="BX23" s="170"/>
      <c r="BY23" s="124">
        <f>((BZ23+CB23)*8)+(CA23*12)</f>
        <v>0</v>
      </c>
      <c r="BZ23" s="170"/>
      <c r="CA23" s="170"/>
      <c r="CB23" s="170"/>
      <c r="CC23" s="124">
        <f>((CD23+CF23)*8)+(CE23*12)</f>
        <v>0</v>
      </c>
      <c r="CD23" s="170"/>
      <c r="CE23" s="170"/>
      <c r="CF23" s="170"/>
      <c r="CG23" s="124">
        <f>((CH23+CJ23)*8)+(CI23*12)</f>
        <v>0</v>
      </c>
      <c r="CH23" s="170"/>
      <c r="CI23" s="170"/>
      <c r="CJ23" s="170"/>
      <c r="CK23" s="124">
        <f t="shared" si="51"/>
        <v>0</v>
      </c>
      <c r="CL23" s="170"/>
      <c r="CM23" s="170"/>
      <c r="CN23" s="170"/>
      <c r="CO23" s="124">
        <f t="shared" si="25"/>
        <v>0</v>
      </c>
      <c r="CP23" s="170"/>
      <c r="CQ23" s="170"/>
      <c r="CR23" s="170"/>
      <c r="CS23" s="124">
        <f t="shared" si="26"/>
        <v>0</v>
      </c>
      <c r="CT23" s="170"/>
      <c r="CU23" s="170"/>
      <c r="CV23" s="170"/>
      <c r="CW23" s="124">
        <f t="shared" si="27"/>
        <v>0</v>
      </c>
      <c r="CX23" s="170"/>
      <c r="CY23" s="170"/>
      <c r="CZ23" s="170"/>
      <c r="DA23" s="124">
        <f t="shared" si="28"/>
        <v>0</v>
      </c>
      <c r="DB23" s="170"/>
      <c r="DC23" s="170"/>
      <c r="DD23" s="170"/>
      <c r="DE23" s="124">
        <f t="shared" si="29"/>
        <v>0</v>
      </c>
      <c r="DF23" s="170"/>
      <c r="DG23" s="170"/>
      <c r="DH23" s="170"/>
    </row>
    <row r="24" spans="1:112" ht="13.5" customHeight="1" x14ac:dyDescent="0.2">
      <c r="A24" s="126"/>
      <c r="B24" s="158" t="s">
        <v>191</v>
      </c>
      <c r="C24" s="159" t="s">
        <v>171</v>
      </c>
      <c r="D24" s="170">
        <f t="shared" si="0"/>
        <v>1</v>
      </c>
      <c r="E24" s="170" t="str">
        <f t="shared" si="1"/>
        <v>0</v>
      </c>
      <c r="F24" s="170" t="str">
        <f t="shared" si="2"/>
        <v>0</v>
      </c>
      <c r="H24" s="174">
        <f t="shared" si="3"/>
        <v>8</v>
      </c>
      <c r="I24" s="124"/>
      <c r="J24" s="170"/>
      <c r="K24" s="170"/>
      <c r="L24" s="170"/>
      <c r="M24" s="124"/>
      <c r="N24" s="170"/>
      <c r="O24" s="170"/>
      <c r="P24" s="170"/>
      <c r="Q24" s="124"/>
      <c r="R24" s="170"/>
      <c r="S24" s="170"/>
      <c r="T24" s="170"/>
      <c r="U24" s="124"/>
      <c r="V24" s="170"/>
      <c r="W24" s="170"/>
      <c r="X24" s="170"/>
      <c r="Y24" s="124"/>
      <c r="Z24" s="170"/>
      <c r="AA24" s="170"/>
      <c r="AB24" s="170"/>
      <c r="AC24" s="124"/>
      <c r="AD24" s="170"/>
      <c r="AE24" s="170"/>
      <c r="AF24" s="170"/>
      <c r="AG24" s="124"/>
      <c r="AH24" s="170"/>
      <c r="AI24" s="170"/>
      <c r="AJ24" s="170"/>
      <c r="AK24" s="124"/>
      <c r="AL24" s="170"/>
      <c r="AM24" s="170"/>
      <c r="AN24" s="170"/>
      <c r="AO24" s="124"/>
      <c r="AP24" s="170"/>
      <c r="AQ24" s="170"/>
      <c r="AR24" s="170"/>
      <c r="AS24" s="124"/>
      <c r="AT24" s="170"/>
      <c r="AU24" s="170"/>
      <c r="AV24" s="170"/>
      <c r="AW24" s="124"/>
      <c r="AX24" s="170"/>
      <c r="AY24" s="170"/>
      <c r="AZ24" s="170"/>
      <c r="BA24" s="124"/>
      <c r="BB24" s="170"/>
      <c r="BC24" s="170"/>
      <c r="BD24" s="170"/>
      <c r="BE24" s="124"/>
      <c r="BF24" s="170"/>
      <c r="BG24" s="170"/>
      <c r="BH24" s="170"/>
      <c r="BI24" s="124"/>
      <c r="BJ24" s="170"/>
      <c r="BK24" s="170"/>
      <c r="BL24" s="170"/>
      <c r="BM24" s="124"/>
      <c r="BN24" s="170"/>
      <c r="BO24" s="170"/>
      <c r="BP24" s="170"/>
      <c r="BQ24" s="124"/>
      <c r="BR24" s="170"/>
      <c r="BS24" s="170"/>
      <c r="BT24" s="170"/>
      <c r="BU24" s="124"/>
      <c r="BV24" s="170"/>
      <c r="BW24" s="170"/>
      <c r="BX24" s="170"/>
      <c r="BY24" s="124"/>
      <c r="BZ24" s="170"/>
      <c r="CA24" s="170"/>
      <c r="CB24" s="170"/>
      <c r="CC24" s="124"/>
      <c r="CD24" s="170"/>
      <c r="CE24" s="170"/>
      <c r="CF24" s="170"/>
      <c r="CG24" s="124"/>
      <c r="CH24" s="170"/>
      <c r="CI24" s="170"/>
      <c r="CJ24" s="170"/>
      <c r="CK24" s="124">
        <f t="shared" si="51"/>
        <v>0</v>
      </c>
      <c r="CL24" s="170"/>
      <c r="CM24" s="170"/>
      <c r="CN24" s="170"/>
      <c r="CO24" s="124">
        <f t="shared" si="25"/>
        <v>0</v>
      </c>
      <c r="CP24" s="170"/>
      <c r="CQ24" s="170"/>
      <c r="CR24" s="170"/>
      <c r="CS24" s="124">
        <f t="shared" si="26"/>
        <v>0</v>
      </c>
      <c r="CT24" s="170"/>
      <c r="CU24" s="170"/>
      <c r="CV24" s="170"/>
      <c r="CW24" s="124">
        <f t="shared" si="27"/>
        <v>0</v>
      </c>
      <c r="CX24" s="170"/>
      <c r="CY24" s="170"/>
      <c r="CZ24" s="170"/>
      <c r="DA24" s="124">
        <f t="shared" si="28"/>
        <v>8</v>
      </c>
      <c r="DB24" s="170">
        <v>1</v>
      </c>
      <c r="DC24" s="170"/>
      <c r="DD24" s="170"/>
      <c r="DE24" s="124">
        <f t="shared" si="29"/>
        <v>0</v>
      </c>
      <c r="DF24" s="170"/>
      <c r="DG24" s="170"/>
      <c r="DH24" s="170"/>
    </row>
    <row r="25" spans="1:112" ht="13.5" customHeight="1" x14ac:dyDescent="0.2">
      <c r="A25" s="126"/>
      <c r="B25" s="158" t="s">
        <v>313</v>
      </c>
      <c r="C25" s="306" t="s">
        <v>168</v>
      </c>
      <c r="D25" s="170">
        <f t="shared" si="0"/>
        <v>1</v>
      </c>
      <c r="E25" s="170" t="str">
        <f t="shared" si="1"/>
        <v>0</v>
      </c>
      <c r="F25" s="170" t="str">
        <f t="shared" si="2"/>
        <v>0</v>
      </c>
      <c r="H25" s="174">
        <f t="shared" si="3"/>
        <v>8</v>
      </c>
      <c r="I25" s="124">
        <f t="shared" ref="I25:I33" si="52">((J25+L25)*8)+(K25*12)</f>
        <v>0</v>
      </c>
      <c r="J25" s="170"/>
      <c r="K25" s="170"/>
      <c r="L25" s="272"/>
      <c r="M25" s="124">
        <f t="shared" ref="M25:M33" si="53">((N25+P25)*8)+(O25*12)</f>
        <v>0</v>
      </c>
      <c r="N25" s="170"/>
      <c r="O25" s="170"/>
      <c r="P25" s="272"/>
      <c r="Q25" s="124">
        <f t="shared" ref="Q25:Q33" si="54">((R25+T25)*8)+(S25*12)</f>
        <v>0</v>
      </c>
      <c r="R25" s="170"/>
      <c r="S25" s="170"/>
      <c r="T25" s="272"/>
      <c r="U25" s="124">
        <f t="shared" ref="U25:U33" si="55">((V25+X25)*8)+(W25*12)</f>
        <v>0</v>
      </c>
      <c r="V25" s="170"/>
      <c r="W25" s="170"/>
      <c r="X25" s="272"/>
      <c r="Y25" s="124">
        <f t="shared" ref="Y25:Y33" si="56">((Z25+AB25)*8)+(AA25*12)</f>
        <v>0</v>
      </c>
      <c r="Z25" s="170"/>
      <c r="AA25" s="170"/>
      <c r="AB25" s="272"/>
      <c r="AC25" s="124">
        <f t="shared" ref="AC25:AC33" si="57">((AD25+AF25)*8)+(AE25*12)</f>
        <v>8</v>
      </c>
      <c r="AD25" s="170">
        <v>1</v>
      </c>
      <c r="AE25" s="170"/>
      <c r="AF25" s="272"/>
      <c r="AG25" s="124">
        <f t="shared" ref="AG25:AG33" si="58">((AH25+AJ25)*8)+(AI25*12)</f>
        <v>0</v>
      </c>
      <c r="AH25" s="170"/>
      <c r="AI25" s="170"/>
      <c r="AJ25" s="272"/>
      <c r="AK25" s="124">
        <f t="shared" ref="AK25:AK33" si="59">((AL25+AN25)*8)+(AM25*12)</f>
        <v>0</v>
      </c>
      <c r="AL25" s="170"/>
      <c r="AM25" s="170"/>
      <c r="AN25" s="272"/>
      <c r="AO25" s="124">
        <f t="shared" ref="AO25:AO33" si="60">((AP25+AR25)*8)+(AQ25*12)</f>
        <v>0</v>
      </c>
      <c r="AP25" s="170"/>
      <c r="AQ25" s="170"/>
      <c r="AR25" s="272"/>
      <c r="AS25" s="124">
        <f t="shared" ref="AS25:AS33" si="61">((AT25+AV25)*8)+(AU25*12)</f>
        <v>0</v>
      </c>
      <c r="AT25" s="170"/>
      <c r="AU25" s="170"/>
      <c r="AV25" s="272"/>
      <c r="AW25" s="124">
        <f t="shared" ref="AW25:AW33" si="62">((AX25+AZ25)*8)+(AY25*12)</f>
        <v>0</v>
      </c>
      <c r="AX25" s="170"/>
      <c r="AY25" s="170"/>
      <c r="AZ25" s="272"/>
      <c r="BA25" s="124">
        <f t="shared" ref="BA25:BA33" si="63">((BB25+BD25)*8)+(BC25*12)</f>
        <v>0</v>
      </c>
      <c r="BB25" s="170"/>
      <c r="BC25" s="170"/>
      <c r="BD25" s="272"/>
      <c r="BE25" s="124">
        <f t="shared" ref="BE25:BE33" si="64">((BF25+BH25)*8)+(BG25*12)</f>
        <v>0</v>
      </c>
      <c r="BF25" s="170"/>
      <c r="BG25" s="170"/>
      <c r="BH25" s="272"/>
      <c r="BI25" s="124">
        <f t="shared" ref="BI25:BI33" si="65">((BJ25+BL25)*8)+(BK25*12)</f>
        <v>0</v>
      </c>
      <c r="BJ25" s="170"/>
      <c r="BK25" s="170"/>
      <c r="BL25" s="272"/>
      <c r="BM25" s="124">
        <f t="shared" ref="BM25:BM33" si="66">((BN25+BP25)*8)+(BO25*12)</f>
        <v>0</v>
      </c>
      <c r="BN25" s="170"/>
      <c r="BO25" s="170"/>
      <c r="BP25" s="272"/>
      <c r="BQ25" s="124">
        <f t="shared" ref="BQ25:BQ33" si="67">((BR25+BT25)*8)+(BS25*12)</f>
        <v>0</v>
      </c>
      <c r="BR25" s="170"/>
      <c r="BS25" s="170"/>
      <c r="BT25" s="272"/>
      <c r="BU25" s="124">
        <f t="shared" ref="BU25:BU33" si="68">((BV25+BX25)*8)+(BW25*12)</f>
        <v>0</v>
      </c>
      <c r="BV25" s="170"/>
      <c r="BW25" s="170"/>
      <c r="BX25" s="272"/>
      <c r="BY25" s="124">
        <f t="shared" ref="BY25:BY33" si="69">((BZ25+CB25)*8)+(CA25*12)</f>
        <v>0</v>
      </c>
      <c r="BZ25" s="170"/>
      <c r="CA25" s="170"/>
      <c r="CB25" s="272"/>
      <c r="CC25" s="124">
        <f t="shared" ref="CC25:CC33" si="70">((CD25+CF25)*8)+(CE25*12)</f>
        <v>0</v>
      </c>
      <c r="CD25" s="170"/>
      <c r="CE25" s="170"/>
      <c r="CF25" s="272"/>
      <c r="CG25" s="124">
        <f t="shared" ref="CG25:CG33" si="71">((CH25+CJ25)*8)+(CI25*12)</f>
        <v>0</v>
      </c>
      <c r="CH25" s="170"/>
      <c r="CI25" s="170"/>
      <c r="CJ25" s="272"/>
      <c r="CK25" s="124">
        <f t="shared" si="51"/>
        <v>0</v>
      </c>
      <c r="CL25" s="170"/>
      <c r="CM25" s="170"/>
      <c r="CN25" s="272"/>
      <c r="CO25" s="124">
        <f t="shared" si="25"/>
        <v>0</v>
      </c>
      <c r="CP25" s="170"/>
      <c r="CQ25" s="170"/>
      <c r="CR25" s="272"/>
      <c r="CS25" s="124">
        <f t="shared" si="26"/>
        <v>0</v>
      </c>
      <c r="CT25" s="170"/>
      <c r="CU25" s="170"/>
      <c r="CV25" s="272"/>
      <c r="CW25" s="124">
        <f t="shared" si="27"/>
        <v>0</v>
      </c>
      <c r="CX25" s="170"/>
      <c r="CY25" s="170"/>
      <c r="CZ25" s="272"/>
      <c r="DA25" s="124">
        <f t="shared" si="28"/>
        <v>0</v>
      </c>
      <c r="DB25" s="170"/>
      <c r="DC25" s="170"/>
      <c r="DD25" s="272"/>
      <c r="DE25" s="124">
        <f t="shared" si="29"/>
        <v>0</v>
      </c>
      <c r="DF25" s="170"/>
      <c r="DG25" s="170"/>
      <c r="DH25" s="272"/>
    </row>
    <row r="26" spans="1:112" ht="13.5" customHeight="1" x14ac:dyDescent="0.2">
      <c r="A26" s="126"/>
      <c r="B26" s="158" t="s">
        <v>320</v>
      </c>
      <c r="C26" s="306" t="s">
        <v>169</v>
      </c>
      <c r="D26" s="170">
        <f t="shared" si="0"/>
        <v>2</v>
      </c>
      <c r="E26" s="170" t="str">
        <f t="shared" si="1"/>
        <v>0</v>
      </c>
      <c r="F26" s="170" t="str">
        <f t="shared" si="2"/>
        <v>0</v>
      </c>
      <c r="H26" s="174">
        <f t="shared" si="3"/>
        <v>16</v>
      </c>
      <c r="I26" s="124">
        <f t="shared" si="52"/>
        <v>0</v>
      </c>
      <c r="J26" s="170"/>
      <c r="K26" s="170"/>
      <c r="L26" s="170"/>
      <c r="M26" s="124">
        <f t="shared" si="53"/>
        <v>0</v>
      </c>
      <c r="N26" s="170"/>
      <c r="O26" s="170"/>
      <c r="P26" s="170"/>
      <c r="Q26" s="124">
        <f t="shared" si="54"/>
        <v>0</v>
      </c>
      <c r="R26" s="170"/>
      <c r="S26" s="170"/>
      <c r="T26" s="170"/>
      <c r="U26" s="124">
        <f t="shared" si="55"/>
        <v>0</v>
      </c>
      <c r="V26" s="170"/>
      <c r="W26" s="170"/>
      <c r="X26" s="170"/>
      <c r="Y26" s="124">
        <f t="shared" si="56"/>
        <v>0</v>
      </c>
      <c r="Z26" s="170"/>
      <c r="AA26" s="170"/>
      <c r="AB26" s="170"/>
      <c r="AC26" s="124">
        <f t="shared" si="57"/>
        <v>0</v>
      </c>
      <c r="AD26" s="170"/>
      <c r="AE26" s="170"/>
      <c r="AF26" s="170"/>
      <c r="AG26" s="124">
        <f t="shared" si="58"/>
        <v>0</v>
      </c>
      <c r="AH26" s="170"/>
      <c r="AI26" s="170"/>
      <c r="AJ26" s="170"/>
      <c r="AK26" s="124">
        <f t="shared" si="59"/>
        <v>0</v>
      </c>
      <c r="AL26" s="170"/>
      <c r="AM26" s="170"/>
      <c r="AN26" s="170"/>
      <c r="AO26" s="124">
        <f t="shared" si="60"/>
        <v>0</v>
      </c>
      <c r="AP26" s="170"/>
      <c r="AQ26" s="170"/>
      <c r="AR26" s="170"/>
      <c r="AS26" s="124">
        <f t="shared" si="61"/>
        <v>8</v>
      </c>
      <c r="AT26" s="170">
        <v>1</v>
      </c>
      <c r="AU26" s="170"/>
      <c r="AV26" s="170"/>
      <c r="AW26" s="124">
        <f t="shared" si="62"/>
        <v>0</v>
      </c>
      <c r="AX26" s="170"/>
      <c r="AY26" s="170"/>
      <c r="AZ26" s="170"/>
      <c r="BA26" s="124">
        <f t="shared" si="63"/>
        <v>8</v>
      </c>
      <c r="BB26" s="170">
        <v>1</v>
      </c>
      <c r="BC26" s="170"/>
      <c r="BD26" s="170"/>
      <c r="BE26" s="124">
        <f t="shared" si="64"/>
        <v>0</v>
      </c>
      <c r="BF26" s="170"/>
      <c r="BG26" s="170"/>
      <c r="BH26" s="170"/>
      <c r="BI26" s="124">
        <f t="shared" si="65"/>
        <v>0</v>
      </c>
      <c r="BJ26" s="170"/>
      <c r="BK26" s="170"/>
      <c r="BL26" s="170"/>
      <c r="BM26" s="124">
        <f t="shared" si="66"/>
        <v>0</v>
      </c>
      <c r="BN26" s="170"/>
      <c r="BO26" s="170"/>
      <c r="BP26" s="170"/>
      <c r="BQ26" s="124">
        <f t="shared" si="67"/>
        <v>0</v>
      </c>
      <c r="BR26" s="170"/>
      <c r="BS26" s="170"/>
      <c r="BT26" s="170"/>
      <c r="BU26" s="124">
        <f t="shared" si="68"/>
        <v>0</v>
      </c>
      <c r="BV26" s="170"/>
      <c r="BW26" s="170"/>
      <c r="BX26" s="170"/>
      <c r="BY26" s="124">
        <f t="shared" si="69"/>
        <v>0</v>
      </c>
      <c r="BZ26" s="170"/>
      <c r="CA26" s="170"/>
      <c r="CB26" s="170"/>
      <c r="CC26" s="124">
        <f t="shared" si="70"/>
        <v>0</v>
      </c>
      <c r="CD26" s="170"/>
      <c r="CE26" s="170"/>
      <c r="CF26" s="170"/>
      <c r="CG26" s="124">
        <f t="shared" si="71"/>
        <v>0</v>
      </c>
      <c r="CH26" s="170"/>
      <c r="CI26" s="170"/>
      <c r="CJ26" s="170"/>
      <c r="CK26" s="124">
        <f t="shared" si="51"/>
        <v>0</v>
      </c>
      <c r="CL26" s="170"/>
      <c r="CM26" s="170"/>
      <c r="CN26" s="170"/>
      <c r="CO26" s="124">
        <f t="shared" si="25"/>
        <v>0</v>
      </c>
      <c r="CP26" s="170"/>
      <c r="CQ26" s="170"/>
      <c r="CR26" s="170"/>
      <c r="CS26" s="124">
        <f t="shared" si="26"/>
        <v>0</v>
      </c>
      <c r="CT26" s="170"/>
      <c r="CU26" s="170"/>
      <c r="CV26" s="170"/>
      <c r="CW26" s="124">
        <f t="shared" si="27"/>
        <v>0</v>
      </c>
      <c r="CX26" s="170"/>
      <c r="CY26" s="170"/>
      <c r="CZ26" s="170"/>
      <c r="DA26" s="124">
        <f t="shared" si="28"/>
        <v>0</v>
      </c>
      <c r="DB26" s="170"/>
      <c r="DC26" s="170"/>
      <c r="DD26" s="170"/>
      <c r="DE26" s="124">
        <f t="shared" si="29"/>
        <v>0</v>
      </c>
      <c r="DF26" s="170"/>
      <c r="DG26" s="170"/>
      <c r="DH26" s="170"/>
    </row>
    <row r="27" spans="1:112" ht="13.5" customHeight="1" x14ac:dyDescent="0.2">
      <c r="A27" s="126"/>
      <c r="B27" s="158" t="s">
        <v>336</v>
      </c>
      <c r="C27" s="306" t="s">
        <v>169</v>
      </c>
      <c r="D27" s="170">
        <f t="shared" si="0"/>
        <v>1</v>
      </c>
      <c r="E27" s="170" t="str">
        <f t="shared" si="1"/>
        <v>0</v>
      </c>
      <c r="F27" s="170" t="str">
        <f t="shared" si="2"/>
        <v>0</v>
      </c>
      <c r="H27" s="174">
        <f t="shared" si="3"/>
        <v>8</v>
      </c>
      <c r="I27" s="124">
        <f t="shared" si="52"/>
        <v>0</v>
      </c>
      <c r="J27" s="170"/>
      <c r="K27" s="170"/>
      <c r="L27" s="170"/>
      <c r="M27" s="124">
        <f t="shared" si="53"/>
        <v>0</v>
      </c>
      <c r="N27" s="170"/>
      <c r="O27" s="170"/>
      <c r="P27" s="170"/>
      <c r="Q27" s="124">
        <f t="shared" si="54"/>
        <v>0</v>
      </c>
      <c r="R27" s="170"/>
      <c r="S27" s="170"/>
      <c r="T27" s="170"/>
      <c r="U27" s="124">
        <f t="shared" si="55"/>
        <v>0</v>
      </c>
      <c r="V27" s="170"/>
      <c r="W27" s="170"/>
      <c r="X27" s="170"/>
      <c r="Y27" s="124">
        <f t="shared" si="56"/>
        <v>0</v>
      </c>
      <c r="Z27" s="170"/>
      <c r="AA27" s="170"/>
      <c r="AB27" s="170"/>
      <c r="AC27" s="124">
        <f t="shared" si="57"/>
        <v>0</v>
      </c>
      <c r="AD27" s="170"/>
      <c r="AE27" s="170"/>
      <c r="AF27" s="170"/>
      <c r="AG27" s="124">
        <f t="shared" si="58"/>
        <v>0</v>
      </c>
      <c r="AH27" s="170"/>
      <c r="AI27" s="170"/>
      <c r="AJ27" s="170"/>
      <c r="AK27" s="124">
        <f t="shared" si="59"/>
        <v>0</v>
      </c>
      <c r="AL27" s="170"/>
      <c r="AM27" s="170"/>
      <c r="AN27" s="170"/>
      <c r="AO27" s="124">
        <f t="shared" si="60"/>
        <v>0</v>
      </c>
      <c r="AP27" s="170"/>
      <c r="AQ27" s="170"/>
      <c r="AR27" s="170"/>
      <c r="AS27" s="124">
        <f t="shared" si="61"/>
        <v>0</v>
      </c>
      <c r="AT27" s="170"/>
      <c r="AU27" s="170"/>
      <c r="AV27" s="170"/>
      <c r="AW27" s="124">
        <f t="shared" si="62"/>
        <v>0</v>
      </c>
      <c r="AX27" s="170"/>
      <c r="AY27" s="170"/>
      <c r="AZ27" s="170"/>
      <c r="BA27" s="124">
        <f t="shared" si="63"/>
        <v>0</v>
      </c>
      <c r="BB27" s="170"/>
      <c r="BC27" s="170"/>
      <c r="BD27" s="170"/>
      <c r="BE27" s="124">
        <f t="shared" si="64"/>
        <v>0</v>
      </c>
      <c r="BF27" s="170"/>
      <c r="BG27" s="170"/>
      <c r="BH27" s="170"/>
      <c r="BI27" s="124">
        <f t="shared" si="65"/>
        <v>0</v>
      </c>
      <c r="BJ27" s="170"/>
      <c r="BK27" s="170"/>
      <c r="BL27" s="170"/>
      <c r="BM27" s="124">
        <f t="shared" si="66"/>
        <v>0</v>
      </c>
      <c r="BN27" s="170"/>
      <c r="BO27" s="170"/>
      <c r="BP27" s="170"/>
      <c r="BQ27" s="124">
        <f t="shared" si="67"/>
        <v>0</v>
      </c>
      <c r="BR27" s="170"/>
      <c r="BS27" s="170"/>
      <c r="BT27" s="170"/>
      <c r="BU27" s="124">
        <f t="shared" si="68"/>
        <v>0</v>
      </c>
      <c r="BV27" s="170"/>
      <c r="BW27" s="170"/>
      <c r="BX27" s="170"/>
      <c r="BY27" s="124">
        <f t="shared" si="69"/>
        <v>0</v>
      </c>
      <c r="BZ27" s="170"/>
      <c r="CA27" s="170"/>
      <c r="CB27" s="170"/>
      <c r="CC27" s="124">
        <f t="shared" si="70"/>
        <v>0</v>
      </c>
      <c r="CD27" s="170"/>
      <c r="CE27" s="170"/>
      <c r="CF27" s="170"/>
      <c r="CG27" s="124">
        <f t="shared" si="71"/>
        <v>0</v>
      </c>
      <c r="CH27" s="170"/>
      <c r="CI27" s="170"/>
      <c r="CJ27" s="170"/>
      <c r="CK27" s="124">
        <f t="shared" si="51"/>
        <v>0</v>
      </c>
      <c r="CL27" s="170"/>
      <c r="CM27" s="170"/>
      <c r="CN27" s="170"/>
      <c r="CO27" s="124">
        <f t="shared" si="25"/>
        <v>8</v>
      </c>
      <c r="CP27" s="170">
        <v>1</v>
      </c>
      <c r="CQ27" s="170"/>
      <c r="CR27" s="170"/>
      <c r="CS27" s="124">
        <f t="shared" si="26"/>
        <v>0</v>
      </c>
      <c r="CT27" s="170"/>
      <c r="CU27" s="170"/>
      <c r="CV27" s="170"/>
      <c r="CW27" s="124">
        <f t="shared" si="27"/>
        <v>0</v>
      </c>
      <c r="CX27" s="170"/>
      <c r="CY27" s="170"/>
      <c r="CZ27" s="170"/>
      <c r="DA27" s="124">
        <f t="shared" si="28"/>
        <v>0</v>
      </c>
      <c r="DB27" s="170"/>
      <c r="DC27" s="170"/>
      <c r="DD27" s="170"/>
      <c r="DE27" s="124">
        <f t="shared" si="29"/>
        <v>0</v>
      </c>
      <c r="DF27" s="170"/>
      <c r="DG27" s="170"/>
      <c r="DH27" s="170"/>
    </row>
    <row r="28" spans="1:112" ht="13.5" customHeight="1" x14ac:dyDescent="0.2">
      <c r="A28" s="126"/>
      <c r="B28" s="158" t="s">
        <v>340</v>
      </c>
      <c r="C28" s="306" t="s">
        <v>170</v>
      </c>
      <c r="D28" s="170">
        <f t="shared" ref="D28" si="72">IF(SUM(J28,N28,R28,V28,Z28,AD28,AH28,AL28,AP28,AT28,AX28,BB28,BF28,BJ28,BN28,BR28,BV28,BZ28,CD28,CH28,CL28,CP28,CT28,CX28,DB28,DF28)&lt;1,"0",SUM(J28,N28,R28,V28,Z28,AD28,AH28,AL28,AP28,AT28,AX28,BB28,BF28,BJ28,BN28,BR28,BV28,BZ28,CD28,CH28,CL28,CP28,CT28,CX28,DB28,DF28))</f>
        <v>1</v>
      </c>
      <c r="E28" s="170" t="str">
        <f t="shared" ref="E28" si="73">IF(SUM(K28,O28,S28,W28,AA28,AE28,AI28,AM28,AQ28,AU28,AY28,BC28,BG28,BK28,BO28,BS28,BW28,CA28,CE28,CI28,CM28,CQ28,CU28,CY28,DC28,DG28)&lt;1,"0",SUM(K28,O28,S28,W28,AA28,AE28,AI28,AM28,AQ28,AU28,AY28,BC28,BG28,BK28,BO28,BS28,BW28,CA28,CE28,CI28,CM28,CQ28,CU28,CY28,DC28,DG28))</f>
        <v>0</v>
      </c>
      <c r="F28" s="170" t="str">
        <f t="shared" ref="F28" si="74">IF(SUM(L28,P28,T28,X28,AB28,AF28,AJ28,AN28,AR28,AV28,AZ28,BD28,BH28,BL28,BP28,BT28,BX28,CB28,CF28,CJ28,CN28,CR28,CV28,CZ28,DD28,DH28)&lt;0.5,"0",SUM(L28,P28,T28,X28,AB28,AF28,AJ28,AN28,AR28,AV28,AZ28,BD28,BH28,BL28,BP28,BT28,BX28,CB28,CF28,CJ28,CN28,CR28,CV28,CZ28,DD28,DH28))</f>
        <v>0</v>
      </c>
      <c r="H28" s="174">
        <f t="shared" ref="H28" si="75">IF(D28="",0,D28*8)+IF(E28="",0,E28*12)+IF(F28="",0,F28*8)</f>
        <v>8</v>
      </c>
      <c r="I28" s="124">
        <f t="shared" ref="I28" si="76">((J28+L28)*8)+(K28*12)</f>
        <v>0</v>
      </c>
      <c r="J28" s="170"/>
      <c r="K28" s="170"/>
      <c r="L28" s="170"/>
      <c r="M28" s="124">
        <f t="shared" ref="M28" si="77">((N28+P28)*8)+(O28*12)</f>
        <v>0</v>
      </c>
      <c r="N28" s="170"/>
      <c r="O28" s="170"/>
      <c r="P28" s="170"/>
      <c r="Q28" s="124">
        <f t="shared" ref="Q28" si="78">((R28+T28)*8)+(S28*12)</f>
        <v>0</v>
      </c>
      <c r="R28" s="170"/>
      <c r="S28" s="170"/>
      <c r="T28" s="170"/>
      <c r="U28" s="124">
        <f t="shared" ref="U28" si="79">((V28+X28)*8)+(W28*12)</f>
        <v>0</v>
      </c>
      <c r="V28" s="170"/>
      <c r="W28" s="170"/>
      <c r="X28" s="170"/>
      <c r="Y28" s="124">
        <f t="shared" ref="Y28" si="80">((Z28+AB28)*8)+(AA28*12)</f>
        <v>0</v>
      </c>
      <c r="Z28" s="170"/>
      <c r="AA28" s="170"/>
      <c r="AB28" s="170"/>
      <c r="AC28" s="124">
        <f t="shared" ref="AC28" si="81">((AD28+AF28)*8)+(AE28*12)</f>
        <v>0</v>
      </c>
      <c r="AD28" s="170"/>
      <c r="AE28" s="170"/>
      <c r="AF28" s="170"/>
      <c r="AG28" s="124">
        <f t="shared" ref="AG28" si="82">((AH28+AJ28)*8)+(AI28*12)</f>
        <v>0</v>
      </c>
      <c r="AH28" s="170"/>
      <c r="AI28" s="170"/>
      <c r="AJ28" s="170"/>
      <c r="AK28" s="124">
        <f t="shared" ref="AK28" si="83">((AL28+AN28)*8)+(AM28*12)</f>
        <v>0</v>
      </c>
      <c r="AL28" s="170"/>
      <c r="AM28" s="170"/>
      <c r="AN28" s="170"/>
      <c r="AO28" s="124">
        <f t="shared" ref="AO28" si="84">((AP28+AR28)*8)+(AQ28*12)</f>
        <v>0</v>
      </c>
      <c r="AP28" s="170"/>
      <c r="AQ28" s="170"/>
      <c r="AR28" s="170"/>
      <c r="AS28" s="124">
        <f t="shared" ref="AS28" si="85">((AT28+AV28)*8)+(AU28*12)</f>
        <v>0</v>
      </c>
      <c r="AT28" s="170"/>
      <c r="AU28" s="170"/>
      <c r="AV28" s="170"/>
      <c r="AW28" s="124">
        <f t="shared" ref="AW28" si="86">((AX28+AZ28)*8)+(AY28*12)</f>
        <v>0</v>
      </c>
      <c r="AX28" s="170"/>
      <c r="AY28" s="170"/>
      <c r="AZ28" s="170"/>
      <c r="BA28" s="124">
        <f t="shared" ref="BA28" si="87">((BB28+BD28)*8)+(BC28*12)</f>
        <v>0</v>
      </c>
      <c r="BB28" s="170"/>
      <c r="BC28" s="170"/>
      <c r="BD28" s="170"/>
      <c r="BE28" s="124">
        <f t="shared" ref="BE28" si="88">((BF28+BH28)*8)+(BG28*12)</f>
        <v>0</v>
      </c>
      <c r="BF28" s="170"/>
      <c r="BG28" s="170"/>
      <c r="BH28" s="170"/>
      <c r="BI28" s="124">
        <f t="shared" ref="BI28" si="89">((BJ28+BL28)*8)+(BK28*12)</f>
        <v>0</v>
      </c>
      <c r="BJ28" s="170"/>
      <c r="BK28" s="170"/>
      <c r="BL28" s="170"/>
      <c r="BM28" s="124">
        <f t="shared" ref="BM28" si="90">((BN28+BP28)*8)+(BO28*12)</f>
        <v>0</v>
      </c>
      <c r="BN28" s="170"/>
      <c r="BO28" s="170"/>
      <c r="BP28" s="170"/>
      <c r="BQ28" s="124">
        <f t="shared" ref="BQ28" si="91">((BR28+BT28)*8)+(BS28*12)</f>
        <v>0</v>
      </c>
      <c r="BR28" s="170"/>
      <c r="BS28" s="170"/>
      <c r="BT28" s="170"/>
      <c r="BU28" s="124">
        <f t="shared" ref="BU28" si="92">((BV28+BX28)*8)+(BW28*12)</f>
        <v>0</v>
      </c>
      <c r="BV28" s="170"/>
      <c r="BW28" s="170"/>
      <c r="BX28" s="170"/>
      <c r="BY28" s="124">
        <f t="shared" ref="BY28" si="93">((BZ28+CB28)*8)+(CA28*12)</f>
        <v>0</v>
      </c>
      <c r="BZ28" s="170"/>
      <c r="CA28" s="170"/>
      <c r="CB28" s="170"/>
      <c r="CC28" s="124">
        <f t="shared" ref="CC28" si="94">((CD28+CF28)*8)+(CE28*12)</f>
        <v>0</v>
      </c>
      <c r="CD28" s="170"/>
      <c r="CE28" s="170"/>
      <c r="CF28" s="170"/>
      <c r="CG28" s="124">
        <f t="shared" ref="CG28" si="95">((CH28+CJ28)*8)+(CI28*12)</f>
        <v>0</v>
      </c>
      <c r="CH28" s="170"/>
      <c r="CI28" s="170"/>
      <c r="CJ28" s="170"/>
      <c r="CK28" s="124">
        <f t="shared" ref="CK28" si="96">((CL28+CN28)*8)+(CM28*12)</f>
        <v>0</v>
      </c>
      <c r="CL28" s="170"/>
      <c r="CM28" s="170"/>
      <c r="CN28" s="170"/>
      <c r="CO28" s="124">
        <f t="shared" ref="CO28" si="97">((CP28+CR28)*8)+(CQ28*12)</f>
        <v>0</v>
      </c>
      <c r="CP28" s="170"/>
      <c r="CQ28" s="170"/>
      <c r="CR28" s="170"/>
      <c r="CS28" s="124">
        <f t="shared" ref="CS28" si="98">((CT28+CV28)*8)+(CU28*12)</f>
        <v>0</v>
      </c>
      <c r="CT28" s="170"/>
      <c r="CU28" s="170"/>
      <c r="CV28" s="170"/>
      <c r="CW28" s="124">
        <f t="shared" ref="CW28" si="99">((CX28+CZ28)*8)+(CY28*12)</f>
        <v>8</v>
      </c>
      <c r="CX28" s="170">
        <v>1</v>
      </c>
      <c r="CY28" s="170"/>
      <c r="CZ28" s="170"/>
      <c r="DA28" s="124">
        <f t="shared" ref="DA28" si="100">((DB28+DD28)*8)+(DC28*12)</f>
        <v>0</v>
      </c>
      <c r="DB28" s="170"/>
      <c r="DC28" s="170"/>
      <c r="DD28" s="170"/>
      <c r="DE28" s="124">
        <f t="shared" ref="DE28" si="101">((DF28+DH28)*8)+(DG28*12)</f>
        <v>0</v>
      </c>
      <c r="DF28" s="170"/>
      <c r="DG28" s="170"/>
      <c r="DH28" s="170"/>
    </row>
    <row r="29" spans="1:112" ht="13.5" customHeight="1" x14ac:dyDescent="0.2">
      <c r="A29" s="126"/>
      <c r="B29" s="158" t="s">
        <v>190</v>
      </c>
      <c r="C29" s="159" t="s">
        <v>168</v>
      </c>
      <c r="D29" s="170">
        <f t="shared" si="0"/>
        <v>1</v>
      </c>
      <c r="E29" s="170" t="str">
        <f t="shared" si="1"/>
        <v>0</v>
      </c>
      <c r="F29" s="170" t="str">
        <f t="shared" si="2"/>
        <v>0</v>
      </c>
      <c r="H29" s="174">
        <f t="shared" si="3"/>
        <v>8</v>
      </c>
      <c r="I29" s="124">
        <f t="shared" si="52"/>
        <v>0</v>
      </c>
      <c r="J29" s="170"/>
      <c r="K29" s="170"/>
      <c r="L29" s="170"/>
      <c r="M29" s="124">
        <f t="shared" si="53"/>
        <v>0</v>
      </c>
      <c r="N29" s="170"/>
      <c r="O29" s="170"/>
      <c r="P29" s="170"/>
      <c r="Q29" s="124">
        <f t="shared" si="54"/>
        <v>8</v>
      </c>
      <c r="R29" s="170">
        <v>1</v>
      </c>
      <c r="S29" s="170"/>
      <c r="T29" s="170"/>
      <c r="U29" s="124">
        <f t="shared" si="55"/>
        <v>0</v>
      </c>
      <c r="V29" s="170"/>
      <c r="W29" s="170"/>
      <c r="X29" s="170"/>
      <c r="Y29" s="124">
        <f t="shared" si="56"/>
        <v>0</v>
      </c>
      <c r="Z29" s="170"/>
      <c r="AA29" s="170"/>
      <c r="AB29" s="170"/>
      <c r="AC29" s="124">
        <f t="shared" si="57"/>
        <v>0</v>
      </c>
      <c r="AD29" s="170"/>
      <c r="AE29" s="170"/>
      <c r="AF29" s="170"/>
      <c r="AG29" s="124">
        <f t="shared" si="58"/>
        <v>0</v>
      </c>
      <c r="AH29" s="170"/>
      <c r="AI29" s="170"/>
      <c r="AJ29" s="170"/>
      <c r="AK29" s="124">
        <f t="shared" si="59"/>
        <v>0</v>
      </c>
      <c r="AL29" s="170"/>
      <c r="AM29" s="170"/>
      <c r="AN29" s="170"/>
      <c r="AO29" s="124">
        <f t="shared" si="60"/>
        <v>0</v>
      </c>
      <c r="AP29" s="170"/>
      <c r="AQ29" s="170"/>
      <c r="AR29" s="170"/>
      <c r="AS29" s="124">
        <f t="shared" si="61"/>
        <v>0</v>
      </c>
      <c r="AT29" s="170"/>
      <c r="AU29" s="170"/>
      <c r="AV29" s="170"/>
      <c r="AW29" s="124">
        <f t="shared" si="62"/>
        <v>0</v>
      </c>
      <c r="AX29" s="170"/>
      <c r="AY29" s="170"/>
      <c r="AZ29" s="170"/>
      <c r="BA29" s="124">
        <f t="shared" si="63"/>
        <v>0</v>
      </c>
      <c r="BB29" s="170"/>
      <c r="BC29" s="170"/>
      <c r="BD29" s="170"/>
      <c r="BE29" s="124">
        <f t="shared" si="64"/>
        <v>0</v>
      </c>
      <c r="BF29" s="170"/>
      <c r="BG29" s="170"/>
      <c r="BH29" s="170"/>
      <c r="BI29" s="124">
        <f t="shared" si="65"/>
        <v>0</v>
      </c>
      <c r="BJ29" s="170"/>
      <c r="BK29" s="170"/>
      <c r="BL29" s="170"/>
      <c r="BM29" s="124">
        <f t="shared" si="66"/>
        <v>0</v>
      </c>
      <c r="BN29" s="170"/>
      <c r="BO29" s="170"/>
      <c r="BP29" s="170"/>
      <c r="BQ29" s="124">
        <f t="shared" si="67"/>
        <v>0</v>
      </c>
      <c r="BR29" s="170"/>
      <c r="BS29" s="170"/>
      <c r="BT29" s="170"/>
      <c r="BU29" s="124">
        <f t="shared" si="68"/>
        <v>0</v>
      </c>
      <c r="BV29" s="170"/>
      <c r="BW29" s="170"/>
      <c r="BX29" s="170"/>
      <c r="BY29" s="124">
        <f t="shared" si="69"/>
        <v>0</v>
      </c>
      <c r="BZ29" s="170"/>
      <c r="CA29" s="170"/>
      <c r="CB29" s="170"/>
      <c r="CC29" s="124">
        <f t="shared" si="70"/>
        <v>0</v>
      </c>
      <c r="CD29" s="170"/>
      <c r="CE29" s="170"/>
      <c r="CF29" s="170"/>
      <c r="CG29" s="124">
        <f t="shared" si="71"/>
        <v>0</v>
      </c>
      <c r="CH29" s="170"/>
      <c r="CI29" s="170"/>
      <c r="CJ29" s="170"/>
      <c r="CK29" s="124">
        <f t="shared" si="51"/>
        <v>0</v>
      </c>
      <c r="CL29" s="170"/>
      <c r="CM29" s="170"/>
      <c r="CN29" s="170"/>
      <c r="CO29" s="124">
        <f t="shared" si="25"/>
        <v>0</v>
      </c>
      <c r="CP29" s="170"/>
      <c r="CQ29" s="170"/>
      <c r="CR29" s="170"/>
      <c r="CS29" s="124">
        <f t="shared" si="26"/>
        <v>0</v>
      </c>
      <c r="CT29" s="170"/>
      <c r="CU29" s="170"/>
      <c r="CV29" s="170"/>
      <c r="CW29" s="124">
        <f t="shared" si="27"/>
        <v>0</v>
      </c>
      <c r="CX29" s="170"/>
      <c r="CY29" s="170"/>
      <c r="CZ29" s="170"/>
      <c r="DA29" s="124">
        <f t="shared" si="28"/>
        <v>0</v>
      </c>
      <c r="DB29" s="170"/>
      <c r="DC29" s="170"/>
      <c r="DD29" s="170"/>
      <c r="DE29" s="124">
        <f t="shared" si="29"/>
        <v>0</v>
      </c>
      <c r="DF29" s="170"/>
      <c r="DG29" s="170"/>
      <c r="DH29" s="170"/>
    </row>
    <row r="30" spans="1:112" ht="13.5" customHeight="1" x14ac:dyDescent="0.2">
      <c r="A30" s="126"/>
      <c r="B30" s="158" t="s">
        <v>314</v>
      </c>
      <c r="C30" s="306" t="s">
        <v>169</v>
      </c>
      <c r="D30" s="170">
        <f t="shared" si="0"/>
        <v>1</v>
      </c>
      <c r="E30" s="170" t="str">
        <f t="shared" si="1"/>
        <v>0</v>
      </c>
      <c r="F30" s="170" t="str">
        <f t="shared" si="2"/>
        <v>0</v>
      </c>
      <c r="H30" s="174">
        <f t="shared" si="3"/>
        <v>8</v>
      </c>
      <c r="I30" s="124">
        <f t="shared" si="52"/>
        <v>0</v>
      </c>
      <c r="J30" s="170"/>
      <c r="K30" s="170"/>
      <c r="L30" s="170"/>
      <c r="M30" s="124">
        <f t="shared" si="53"/>
        <v>0</v>
      </c>
      <c r="N30" s="170"/>
      <c r="O30" s="170"/>
      <c r="P30" s="170"/>
      <c r="Q30" s="124">
        <f t="shared" si="54"/>
        <v>0</v>
      </c>
      <c r="R30" s="170"/>
      <c r="S30" s="170"/>
      <c r="T30" s="170"/>
      <c r="U30" s="124">
        <f t="shared" si="55"/>
        <v>0</v>
      </c>
      <c r="V30" s="170"/>
      <c r="W30" s="170"/>
      <c r="X30" s="170"/>
      <c r="Y30" s="124">
        <f t="shared" si="56"/>
        <v>0</v>
      </c>
      <c r="Z30" s="170"/>
      <c r="AA30" s="170"/>
      <c r="AB30" s="170"/>
      <c r="AC30" s="124">
        <f t="shared" si="57"/>
        <v>0</v>
      </c>
      <c r="AD30" s="170"/>
      <c r="AE30" s="170"/>
      <c r="AF30" s="170"/>
      <c r="AG30" s="124">
        <f t="shared" si="58"/>
        <v>0</v>
      </c>
      <c r="AH30" s="170"/>
      <c r="AI30" s="170"/>
      <c r="AJ30" s="170"/>
      <c r="AK30" s="124">
        <f t="shared" si="59"/>
        <v>0</v>
      </c>
      <c r="AL30" s="170"/>
      <c r="AM30" s="170"/>
      <c r="AN30" s="170"/>
      <c r="AO30" s="124">
        <f t="shared" si="60"/>
        <v>0</v>
      </c>
      <c r="AP30" s="170"/>
      <c r="AQ30" s="170"/>
      <c r="AR30" s="170"/>
      <c r="AS30" s="124">
        <f t="shared" si="61"/>
        <v>0</v>
      </c>
      <c r="AT30" s="170"/>
      <c r="AU30" s="170"/>
      <c r="AV30" s="170"/>
      <c r="AW30" s="124">
        <f t="shared" si="62"/>
        <v>0</v>
      </c>
      <c r="AX30" s="170"/>
      <c r="AY30" s="170"/>
      <c r="AZ30" s="170"/>
      <c r="BA30" s="124">
        <f t="shared" si="63"/>
        <v>0</v>
      </c>
      <c r="BB30" s="170"/>
      <c r="BC30" s="170"/>
      <c r="BD30" s="170"/>
      <c r="BE30" s="124">
        <f t="shared" si="64"/>
        <v>0</v>
      </c>
      <c r="BF30" s="170"/>
      <c r="BG30" s="170"/>
      <c r="BH30" s="170"/>
      <c r="BI30" s="124">
        <f t="shared" si="65"/>
        <v>0</v>
      </c>
      <c r="BJ30" s="170"/>
      <c r="BK30" s="170"/>
      <c r="BL30" s="170"/>
      <c r="BM30" s="124">
        <f t="shared" si="66"/>
        <v>8</v>
      </c>
      <c r="BN30" s="170">
        <v>1</v>
      </c>
      <c r="BO30" s="170"/>
      <c r="BP30" s="170"/>
      <c r="BQ30" s="124">
        <f t="shared" si="67"/>
        <v>0</v>
      </c>
      <c r="BR30" s="170"/>
      <c r="BS30" s="170"/>
      <c r="BT30" s="170"/>
      <c r="BU30" s="124">
        <f t="shared" si="68"/>
        <v>0</v>
      </c>
      <c r="BV30" s="170"/>
      <c r="BW30" s="170"/>
      <c r="BX30" s="170"/>
      <c r="BY30" s="124">
        <f t="shared" si="69"/>
        <v>0</v>
      </c>
      <c r="BZ30" s="170"/>
      <c r="CA30" s="170"/>
      <c r="CB30" s="170"/>
      <c r="CC30" s="124">
        <f t="shared" si="70"/>
        <v>0</v>
      </c>
      <c r="CD30" s="170"/>
      <c r="CE30" s="170"/>
      <c r="CF30" s="170"/>
      <c r="CG30" s="124">
        <f t="shared" si="71"/>
        <v>0</v>
      </c>
      <c r="CH30" s="170"/>
      <c r="CI30" s="170"/>
      <c r="CJ30" s="170"/>
      <c r="CK30" s="124">
        <f>((CL30+CN30)*8)+(CM30*12)</f>
        <v>0</v>
      </c>
      <c r="CL30" s="170"/>
      <c r="CM30" s="170"/>
      <c r="CN30" s="170"/>
      <c r="CO30" s="124">
        <f t="shared" si="25"/>
        <v>0</v>
      </c>
      <c r="CP30" s="170"/>
      <c r="CQ30" s="170"/>
      <c r="CR30" s="170"/>
      <c r="CS30" s="124">
        <f t="shared" si="26"/>
        <v>0</v>
      </c>
      <c r="CT30" s="170"/>
      <c r="CU30" s="170"/>
      <c r="CV30" s="170"/>
      <c r="CW30" s="124">
        <f t="shared" si="27"/>
        <v>0</v>
      </c>
      <c r="CX30" s="170"/>
      <c r="CY30" s="170"/>
      <c r="CZ30" s="170"/>
      <c r="DA30" s="124">
        <f t="shared" si="28"/>
        <v>0</v>
      </c>
      <c r="DB30" s="170"/>
      <c r="DC30" s="170"/>
      <c r="DD30" s="170"/>
      <c r="DE30" s="124">
        <f t="shared" si="29"/>
        <v>0</v>
      </c>
      <c r="DF30" s="170"/>
      <c r="DG30" s="170"/>
      <c r="DH30" s="170"/>
    </row>
    <row r="31" spans="1:112" ht="13.5" customHeight="1" x14ac:dyDescent="0.2">
      <c r="A31" s="126"/>
      <c r="B31" s="158" t="s">
        <v>167</v>
      </c>
      <c r="C31" s="306" t="s">
        <v>169</v>
      </c>
      <c r="D31" s="170">
        <f t="shared" si="0"/>
        <v>1</v>
      </c>
      <c r="E31" s="170" t="str">
        <f t="shared" si="1"/>
        <v>0</v>
      </c>
      <c r="F31" s="170" t="str">
        <f t="shared" si="2"/>
        <v>0</v>
      </c>
      <c r="H31" s="174">
        <f t="shared" si="3"/>
        <v>8</v>
      </c>
      <c r="I31" s="124">
        <f t="shared" si="52"/>
        <v>0</v>
      </c>
      <c r="J31" s="170"/>
      <c r="K31" s="170"/>
      <c r="L31" s="170"/>
      <c r="M31" s="124">
        <f t="shared" si="53"/>
        <v>0</v>
      </c>
      <c r="N31" s="170"/>
      <c r="O31" s="170"/>
      <c r="P31" s="170"/>
      <c r="Q31" s="124">
        <f t="shared" si="54"/>
        <v>0</v>
      </c>
      <c r="R31" s="170"/>
      <c r="S31" s="170"/>
      <c r="T31" s="170"/>
      <c r="U31" s="124">
        <f t="shared" si="55"/>
        <v>8</v>
      </c>
      <c r="V31" s="170">
        <v>1</v>
      </c>
      <c r="W31" s="170"/>
      <c r="X31" s="170"/>
      <c r="Y31" s="124">
        <f t="shared" si="56"/>
        <v>0</v>
      </c>
      <c r="Z31" s="170"/>
      <c r="AA31" s="170"/>
      <c r="AB31" s="170"/>
      <c r="AC31" s="124">
        <f t="shared" si="57"/>
        <v>0</v>
      </c>
      <c r="AD31" s="170"/>
      <c r="AE31" s="170"/>
      <c r="AF31" s="170"/>
      <c r="AG31" s="124">
        <f t="shared" si="58"/>
        <v>0</v>
      </c>
      <c r="AH31" s="170"/>
      <c r="AI31" s="170"/>
      <c r="AJ31" s="170"/>
      <c r="AK31" s="124">
        <f t="shared" si="59"/>
        <v>0</v>
      </c>
      <c r="AL31" s="170"/>
      <c r="AM31" s="170"/>
      <c r="AN31" s="170"/>
      <c r="AO31" s="124">
        <f t="shared" si="60"/>
        <v>0</v>
      </c>
      <c r="AP31" s="170"/>
      <c r="AQ31" s="170"/>
      <c r="AR31" s="170"/>
      <c r="AS31" s="124">
        <f t="shared" si="61"/>
        <v>0</v>
      </c>
      <c r="AT31" s="170"/>
      <c r="AU31" s="170"/>
      <c r="AV31" s="170"/>
      <c r="AW31" s="124">
        <f t="shared" si="62"/>
        <v>0</v>
      </c>
      <c r="AX31" s="170"/>
      <c r="AY31" s="170"/>
      <c r="AZ31" s="170"/>
      <c r="BA31" s="124">
        <f t="shared" si="63"/>
        <v>0</v>
      </c>
      <c r="BB31" s="170"/>
      <c r="BC31" s="170"/>
      <c r="BD31" s="170"/>
      <c r="BE31" s="124">
        <f t="shared" si="64"/>
        <v>0</v>
      </c>
      <c r="BF31" s="170"/>
      <c r="BG31" s="170"/>
      <c r="BH31" s="170"/>
      <c r="BI31" s="124">
        <f t="shared" si="65"/>
        <v>0</v>
      </c>
      <c r="BJ31" s="170"/>
      <c r="BK31" s="170"/>
      <c r="BL31" s="170"/>
      <c r="BM31" s="124">
        <f t="shared" si="66"/>
        <v>0</v>
      </c>
      <c r="BN31" s="170"/>
      <c r="BO31" s="170"/>
      <c r="BP31" s="170"/>
      <c r="BQ31" s="124">
        <f t="shared" si="67"/>
        <v>0</v>
      </c>
      <c r="BR31" s="170"/>
      <c r="BS31" s="170"/>
      <c r="BT31" s="170"/>
      <c r="BU31" s="124">
        <f t="shared" si="68"/>
        <v>0</v>
      </c>
      <c r="BV31" s="170"/>
      <c r="BW31" s="170"/>
      <c r="BX31" s="170"/>
      <c r="BY31" s="124">
        <f t="shared" si="69"/>
        <v>0</v>
      </c>
      <c r="BZ31" s="170"/>
      <c r="CA31" s="170"/>
      <c r="CB31" s="170"/>
      <c r="CC31" s="124">
        <f t="shared" si="70"/>
        <v>0</v>
      </c>
      <c r="CD31" s="170"/>
      <c r="CE31" s="170"/>
      <c r="CF31" s="170"/>
      <c r="CG31" s="124">
        <f t="shared" si="71"/>
        <v>0</v>
      </c>
      <c r="CH31" s="170"/>
      <c r="CI31" s="170"/>
      <c r="CJ31" s="170"/>
      <c r="CK31" s="124">
        <f>((CL31+CN31)*8)+(CM31*12)</f>
        <v>0</v>
      </c>
      <c r="CL31" s="170"/>
      <c r="CM31" s="170"/>
      <c r="CN31" s="170"/>
      <c r="CO31" s="124">
        <f t="shared" si="25"/>
        <v>0</v>
      </c>
      <c r="CP31" s="170"/>
      <c r="CQ31" s="170"/>
      <c r="CR31" s="170"/>
      <c r="CS31" s="124">
        <f t="shared" si="26"/>
        <v>0</v>
      </c>
      <c r="CT31" s="170"/>
      <c r="CU31" s="170"/>
      <c r="CV31" s="170"/>
      <c r="CW31" s="124">
        <f t="shared" si="27"/>
        <v>0</v>
      </c>
      <c r="CX31" s="170"/>
      <c r="CY31" s="170"/>
      <c r="CZ31" s="170"/>
      <c r="DA31" s="124">
        <f t="shared" si="28"/>
        <v>0</v>
      </c>
      <c r="DB31" s="170"/>
      <c r="DC31" s="170"/>
      <c r="DD31" s="170"/>
      <c r="DE31" s="124">
        <f t="shared" si="29"/>
        <v>0</v>
      </c>
      <c r="DF31" s="170"/>
      <c r="DG31" s="170"/>
      <c r="DH31" s="170"/>
    </row>
    <row r="32" spans="1:112" ht="13.5" customHeight="1" x14ac:dyDescent="0.2">
      <c r="A32" s="126"/>
      <c r="B32" s="158" t="s">
        <v>206</v>
      </c>
      <c r="C32" s="306" t="s">
        <v>170</v>
      </c>
      <c r="D32" s="170">
        <f t="shared" si="0"/>
        <v>1</v>
      </c>
      <c r="E32" s="170" t="str">
        <f t="shared" si="1"/>
        <v>0</v>
      </c>
      <c r="F32" s="170" t="str">
        <f t="shared" si="2"/>
        <v>0</v>
      </c>
      <c r="H32" s="174">
        <f t="shared" si="3"/>
        <v>8</v>
      </c>
      <c r="I32" s="124">
        <f t="shared" si="52"/>
        <v>0</v>
      </c>
      <c r="J32" s="170"/>
      <c r="K32" s="170"/>
      <c r="L32" s="170"/>
      <c r="M32" s="124">
        <f t="shared" si="53"/>
        <v>0</v>
      </c>
      <c r="N32" s="170"/>
      <c r="O32" s="170"/>
      <c r="P32" s="170"/>
      <c r="Q32" s="124">
        <f t="shared" si="54"/>
        <v>0</v>
      </c>
      <c r="R32" s="170"/>
      <c r="S32" s="170"/>
      <c r="T32" s="170"/>
      <c r="U32" s="124">
        <f t="shared" si="55"/>
        <v>0</v>
      </c>
      <c r="V32" s="170"/>
      <c r="W32" s="170"/>
      <c r="X32" s="170"/>
      <c r="Y32" s="124">
        <f t="shared" si="56"/>
        <v>0</v>
      </c>
      <c r="Z32" s="170"/>
      <c r="AA32" s="170"/>
      <c r="AB32" s="170"/>
      <c r="AC32" s="124">
        <f t="shared" si="57"/>
        <v>0</v>
      </c>
      <c r="AD32" s="170"/>
      <c r="AE32" s="170"/>
      <c r="AF32" s="170"/>
      <c r="AG32" s="124">
        <f t="shared" si="58"/>
        <v>0</v>
      </c>
      <c r="AH32" s="170"/>
      <c r="AI32" s="170"/>
      <c r="AJ32" s="170"/>
      <c r="AK32" s="124">
        <f t="shared" si="59"/>
        <v>0</v>
      </c>
      <c r="AL32" s="170"/>
      <c r="AM32" s="170"/>
      <c r="AN32" s="170"/>
      <c r="AO32" s="124">
        <f t="shared" si="60"/>
        <v>0</v>
      </c>
      <c r="AP32" s="170"/>
      <c r="AQ32" s="170"/>
      <c r="AR32" s="170"/>
      <c r="AS32" s="124">
        <f t="shared" si="61"/>
        <v>8</v>
      </c>
      <c r="AT32" s="170">
        <v>1</v>
      </c>
      <c r="AU32" s="170"/>
      <c r="AV32" s="170"/>
      <c r="AW32" s="124">
        <f t="shared" si="62"/>
        <v>0</v>
      </c>
      <c r="AX32" s="170"/>
      <c r="AY32" s="170"/>
      <c r="AZ32" s="170"/>
      <c r="BA32" s="124">
        <f t="shared" si="63"/>
        <v>0</v>
      </c>
      <c r="BB32" s="170"/>
      <c r="BC32" s="170"/>
      <c r="BD32" s="170"/>
      <c r="BE32" s="124">
        <f t="shared" si="64"/>
        <v>0</v>
      </c>
      <c r="BF32" s="170"/>
      <c r="BG32" s="170"/>
      <c r="BH32" s="170"/>
      <c r="BI32" s="124">
        <f t="shared" si="65"/>
        <v>0</v>
      </c>
      <c r="BJ32" s="170"/>
      <c r="BK32" s="170"/>
      <c r="BL32" s="170"/>
      <c r="BM32" s="124">
        <f t="shared" si="66"/>
        <v>0</v>
      </c>
      <c r="BN32" s="170"/>
      <c r="BO32" s="170"/>
      <c r="BP32" s="170"/>
      <c r="BQ32" s="124">
        <f t="shared" si="67"/>
        <v>0</v>
      </c>
      <c r="BR32" s="170"/>
      <c r="BS32" s="170"/>
      <c r="BT32" s="170"/>
      <c r="BU32" s="124">
        <f t="shared" si="68"/>
        <v>0</v>
      </c>
      <c r="BV32" s="170"/>
      <c r="BW32" s="170"/>
      <c r="BX32" s="170"/>
      <c r="BY32" s="124">
        <f t="shared" si="69"/>
        <v>0</v>
      </c>
      <c r="BZ32" s="170"/>
      <c r="CA32" s="170"/>
      <c r="CB32" s="170"/>
      <c r="CC32" s="124">
        <f t="shared" si="70"/>
        <v>0</v>
      </c>
      <c r="CD32" s="170"/>
      <c r="CE32" s="170"/>
      <c r="CF32" s="170"/>
      <c r="CG32" s="124">
        <f t="shared" si="71"/>
        <v>0</v>
      </c>
      <c r="CH32" s="170"/>
      <c r="CI32" s="170"/>
      <c r="CJ32" s="170"/>
      <c r="CK32" s="124">
        <f>((CL32+CN32)*8)+(CM32*12)</f>
        <v>0</v>
      </c>
      <c r="CL32" s="170"/>
      <c r="CM32" s="170"/>
      <c r="CN32" s="170"/>
      <c r="CO32" s="124">
        <f t="shared" si="25"/>
        <v>0</v>
      </c>
      <c r="CP32" s="170"/>
      <c r="CQ32" s="170"/>
      <c r="CR32" s="170"/>
      <c r="CS32" s="124">
        <f t="shared" si="26"/>
        <v>0</v>
      </c>
      <c r="CT32" s="170"/>
      <c r="CU32" s="170"/>
      <c r="CV32" s="170"/>
      <c r="CW32" s="124">
        <f t="shared" si="27"/>
        <v>0</v>
      </c>
      <c r="CX32" s="170"/>
      <c r="CY32" s="170"/>
      <c r="CZ32" s="170"/>
      <c r="DA32" s="124">
        <f t="shared" si="28"/>
        <v>0</v>
      </c>
      <c r="DB32" s="170"/>
      <c r="DC32" s="170"/>
      <c r="DD32" s="170"/>
      <c r="DE32" s="124">
        <f t="shared" si="29"/>
        <v>0</v>
      </c>
      <c r="DF32" s="170"/>
      <c r="DG32" s="170"/>
      <c r="DH32" s="170"/>
    </row>
    <row r="33" spans="1:112" ht="13.5" customHeight="1" x14ac:dyDescent="0.2">
      <c r="A33" s="126"/>
      <c r="B33" s="158" t="s">
        <v>32</v>
      </c>
      <c r="C33" s="159" t="s">
        <v>170</v>
      </c>
      <c r="D33" s="170">
        <f t="shared" si="0"/>
        <v>1</v>
      </c>
      <c r="E33" s="170" t="str">
        <f t="shared" si="1"/>
        <v>0</v>
      </c>
      <c r="F33" s="170" t="str">
        <f t="shared" si="2"/>
        <v>0</v>
      </c>
      <c r="H33" s="174">
        <f t="shared" si="3"/>
        <v>8</v>
      </c>
      <c r="I33" s="124">
        <f t="shared" si="52"/>
        <v>0</v>
      </c>
      <c r="J33" s="170"/>
      <c r="K33" s="170"/>
      <c r="L33" s="170"/>
      <c r="M33" s="124">
        <f t="shared" si="53"/>
        <v>0</v>
      </c>
      <c r="N33" s="170"/>
      <c r="O33" s="170"/>
      <c r="P33" s="170"/>
      <c r="Q33" s="124">
        <f t="shared" si="54"/>
        <v>0</v>
      </c>
      <c r="R33" s="170"/>
      <c r="S33" s="170"/>
      <c r="T33" s="170"/>
      <c r="U33" s="124">
        <f t="shared" si="55"/>
        <v>0</v>
      </c>
      <c r="V33" s="170"/>
      <c r="W33" s="170"/>
      <c r="X33" s="170"/>
      <c r="Y33" s="124">
        <f t="shared" si="56"/>
        <v>8</v>
      </c>
      <c r="Z33" s="170">
        <v>1</v>
      </c>
      <c r="AA33" s="170"/>
      <c r="AB33" s="170"/>
      <c r="AC33" s="124">
        <f t="shared" si="57"/>
        <v>0</v>
      </c>
      <c r="AD33" s="170"/>
      <c r="AE33" s="170"/>
      <c r="AF33" s="170"/>
      <c r="AG33" s="124">
        <f t="shared" si="58"/>
        <v>0</v>
      </c>
      <c r="AH33" s="170"/>
      <c r="AI33" s="170"/>
      <c r="AJ33" s="170"/>
      <c r="AK33" s="124">
        <f t="shared" si="59"/>
        <v>0</v>
      </c>
      <c r="AL33" s="170"/>
      <c r="AM33" s="170"/>
      <c r="AN33" s="170"/>
      <c r="AO33" s="124">
        <f t="shared" si="60"/>
        <v>0</v>
      </c>
      <c r="AP33" s="170"/>
      <c r="AQ33" s="170"/>
      <c r="AR33" s="170"/>
      <c r="AS33" s="124">
        <f t="shared" si="61"/>
        <v>0</v>
      </c>
      <c r="AT33" s="170"/>
      <c r="AU33" s="170"/>
      <c r="AV33" s="170"/>
      <c r="AW33" s="124">
        <f t="shared" si="62"/>
        <v>0</v>
      </c>
      <c r="AX33" s="170"/>
      <c r="AY33" s="170"/>
      <c r="AZ33" s="170"/>
      <c r="BA33" s="124">
        <f t="shared" si="63"/>
        <v>0</v>
      </c>
      <c r="BB33" s="170"/>
      <c r="BC33" s="170"/>
      <c r="BD33" s="170"/>
      <c r="BE33" s="124">
        <f t="shared" si="64"/>
        <v>0</v>
      </c>
      <c r="BF33" s="170"/>
      <c r="BG33" s="170"/>
      <c r="BH33" s="170"/>
      <c r="BI33" s="124">
        <f t="shared" si="65"/>
        <v>0</v>
      </c>
      <c r="BJ33" s="170"/>
      <c r="BK33" s="170"/>
      <c r="BL33" s="170"/>
      <c r="BM33" s="124">
        <f t="shared" si="66"/>
        <v>0</v>
      </c>
      <c r="BN33" s="170"/>
      <c r="BO33" s="170"/>
      <c r="BP33" s="170"/>
      <c r="BQ33" s="124">
        <f t="shared" si="67"/>
        <v>0</v>
      </c>
      <c r="BR33" s="170"/>
      <c r="BS33" s="170"/>
      <c r="BT33" s="170"/>
      <c r="BU33" s="124">
        <f t="shared" si="68"/>
        <v>0</v>
      </c>
      <c r="BV33" s="170"/>
      <c r="BW33" s="170"/>
      <c r="BX33" s="170"/>
      <c r="BY33" s="124">
        <f t="shared" si="69"/>
        <v>0</v>
      </c>
      <c r="BZ33" s="170"/>
      <c r="CA33" s="170"/>
      <c r="CB33" s="170"/>
      <c r="CC33" s="124">
        <f t="shared" si="70"/>
        <v>0</v>
      </c>
      <c r="CD33" s="170"/>
      <c r="CE33" s="170"/>
      <c r="CF33" s="170"/>
      <c r="CG33" s="124">
        <f t="shared" si="71"/>
        <v>0</v>
      </c>
      <c r="CH33" s="170"/>
      <c r="CI33" s="170"/>
      <c r="CJ33" s="170"/>
      <c r="CK33" s="124">
        <f>((CL33+CN33)*8)+(CM33*12)</f>
        <v>0</v>
      </c>
      <c r="CL33" s="170"/>
      <c r="CM33" s="170"/>
      <c r="CN33" s="170"/>
      <c r="CO33" s="124">
        <f t="shared" si="25"/>
        <v>0</v>
      </c>
      <c r="CP33" s="170"/>
      <c r="CQ33" s="170"/>
      <c r="CR33" s="170"/>
      <c r="CS33" s="124">
        <f t="shared" si="26"/>
        <v>0</v>
      </c>
      <c r="CT33" s="170"/>
      <c r="CU33" s="170"/>
      <c r="CV33" s="170"/>
      <c r="CW33" s="124">
        <f t="shared" si="27"/>
        <v>0</v>
      </c>
      <c r="CX33" s="170"/>
      <c r="CY33" s="170"/>
      <c r="CZ33" s="170"/>
      <c r="DA33" s="124">
        <f t="shared" si="28"/>
        <v>0</v>
      </c>
      <c r="DB33" s="170"/>
      <c r="DC33" s="170"/>
      <c r="DD33" s="170"/>
      <c r="DE33" s="124">
        <f t="shared" si="29"/>
        <v>0</v>
      </c>
      <c r="DF33" s="170"/>
      <c r="DG33" s="170"/>
      <c r="DH33" s="170"/>
    </row>
    <row r="34" spans="1:112" ht="13.5" customHeight="1" x14ac:dyDescent="0.2">
      <c r="B34" s="191"/>
      <c r="C34" s="304" t="s">
        <v>86</v>
      </c>
      <c r="D34" s="187">
        <f>IF(SUM(D5:D33)&lt;1,"",SUM(D5:D33))</f>
        <v>74</v>
      </c>
      <c r="E34" s="187">
        <f>IF(SUM(E5:E33)&lt;1,"",SUM(E5:E33))</f>
        <v>9</v>
      </c>
      <c r="F34" s="187">
        <f>IF(SUM(F5:F33)&lt;1,"",SUM(F5:F33))</f>
        <v>6</v>
      </c>
      <c r="H34" s="187">
        <f>SUM(H5:H33)</f>
        <v>748</v>
      </c>
      <c r="I34" s="124"/>
      <c r="J34" s="305" t="str">
        <f>IF(SUM(J5:J33)&lt;1,"-",SUM(J5:J33))</f>
        <v>-</v>
      </c>
      <c r="K34" s="305" t="str">
        <f>IF(SUM(K5:K33)&lt;1,"-",SUM(K5:K33))</f>
        <v>-</v>
      </c>
      <c r="L34" s="305" t="str">
        <f>IF(SUM(L5:L33)&lt;1,"-",SUM(L5:L33))</f>
        <v>-</v>
      </c>
      <c r="M34" s="124"/>
      <c r="N34" s="305" t="str">
        <f>IF(SUM(N5:N33)&lt;1,"-",SUM(N5:N33))</f>
        <v>-</v>
      </c>
      <c r="O34" s="305">
        <f>IF(SUM(O5:O33)&lt;1,"-",SUM(O5:O33))</f>
        <v>1</v>
      </c>
      <c r="P34" s="305" t="str">
        <f>IF(SUM(P5:P33)&lt;1,"-",SUM(P5:P33))</f>
        <v>-</v>
      </c>
      <c r="Q34" s="124"/>
      <c r="R34" s="305">
        <f>IF(SUM(R5:R33)&lt;1,"-",SUM(R5:R33))</f>
        <v>5</v>
      </c>
      <c r="S34" s="305" t="str">
        <f>IF(SUM(S5:S33)&lt;1,"-",SUM(S5:S33))</f>
        <v>-</v>
      </c>
      <c r="T34" s="305" t="str">
        <f>IF(SUM(T5:T33)&lt;1,"-",SUM(T5:T33))</f>
        <v>-</v>
      </c>
      <c r="U34" s="124"/>
      <c r="V34" s="305">
        <f>IF(SUM(V5:V33)&lt;1,"-",SUM(V5:V33))</f>
        <v>5</v>
      </c>
      <c r="W34" s="305">
        <f>IF(SUM(W5:W33)&lt;1,"-",SUM(W5:W33))</f>
        <v>1</v>
      </c>
      <c r="X34" s="305" t="str">
        <f>IF(SUM(X5:X33)&lt;1,"-",SUM(X5:X33))</f>
        <v>-</v>
      </c>
      <c r="Y34" s="124"/>
      <c r="Z34" s="305">
        <f>IF(SUM(Z5:Z33)&lt;1,"-",SUM(Z5:Z33))</f>
        <v>2</v>
      </c>
      <c r="AA34" s="305" t="str">
        <f>IF(SUM(AA5:AA33)&lt;1,"-",SUM(AA5:AA33))</f>
        <v>-</v>
      </c>
      <c r="AB34" s="305" t="str">
        <f>IF(SUM(AB5:AB33)&lt;1,"-",SUM(AB5:AB33))</f>
        <v>-</v>
      </c>
      <c r="AC34" s="124"/>
      <c r="AD34" s="305">
        <f>IF(SUM(AD5:AD33)&lt;1,"-",SUM(AD5:AD33))</f>
        <v>2</v>
      </c>
      <c r="AE34" s="305">
        <f>IF(SUM(AE5:AE33)&lt;1,"-",SUM(AE5:AE33))</f>
        <v>1</v>
      </c>
      <c r="AF34" s="305" t="str">
        <f>IF(SUM(AF5:AF33)&lt;1,"-",SUM(AF5:AF33))</f>
        <v>-</v>
      </c>
      <c r="AG34" s="124"/>
      <c r="AH34" s="305">
        <f>IF(SUM(AH5:AH33)&lt;1,"-",SUM(AH5:AH33))</f>
        <v>1</v>
      </c>
      <c r="AI34" s="305">
        <f>IF(SUM(AI5:AI33)&lt;1,"-",SUM(AI5:AI33))</f>
        <v>1</v>
      </c>
      <c r="AJ34" s="305" t="str">
        <f>IF(SUM(AJ5:AJ33)&lt;1,"-",SUM(AJ5:AJ33))</f>
        <v>-</v>
      </c>
      <c r="AK34" s="124"/>
      <c r="AL34" s="305">
        <f>IF(SUM(AL5:AL33)&lt;1,"-",SUM(AL5:AL33))</f>
        <v>2</v>
      </c>
      <c r="AM34" s="305">
        <f>IF(SUM(AM5:AM33)&lt;1,"-",SUM(AM5:AM33))</f>
        <v>1</v>
      </c>
      <c r="AN34" s="305" t="str">
        <f>IF(SUM(AN5:AN33)&lt;1,"-",SUM(AN5:AN33))</f>
        <v>-</v>
      </c>
      <c r="AO34" s="124"/>
      <c r="AP34" s="305">
        <f>IF(SUM(AP5:AP33)&lt;1,"-",SUM(AP5:AP33))</f>
        <v>7</v>
      </c>
      <c r="AQ34" s="305" t="str">
        <f>IF(SUM(AQ5:AQ33)&lt;1,"-",SUM(AQ5:AQ33))</f>
        <v>-</v>
      </c>
      <c r="AR34" s="305" t="str">
        <f>IF(SUM(AR5:AR33)&lt;1,"-",SUM(AR5:AR33))</f>
        <v>-</v>
      </c>
      <c r="AS34" s="124"/>
      <c r="AT34" s="305">
        <f>IF(SUM(AT5:AT33)&lt;1,"-",SUM(AT5:AT33))</f>
        <v>4</v>
      </c>
      <c r="AU34" s="305" t="str">
        <f>IF(SUM(AU5:AU33)&lt;1,"-",SUM(AU5:AU33))</f>
        <v>-</v>
      </c>
      <c r="AV34" s="305" t="str">
        <f>IF(SUM(AV5:AV33)&lt;1,"-",SUM(AV5:AV33))</f>
        <v>-</v>
      </c>
      <c r="AW34" s="124"/>
      <c r="AX34" s="305">
        <f>IF(SUM(AX5:AX33)&lt;1,"-",SUM(AX5:AX33))</f>
        <v>1</v>
      </c>
      <c r="AY34" s="305">
        <f>IF(SUM(AY5:AY33)&lt;1,"-",SUM(AY5:AY33))</f>
        <v>1</v>
      </c>
      <c r="AZ34" s="305" t="str">
        <f>IF(SUM(AZ5:AZ33)&lt;1,"-",SUM(AZ5:AZ33))</f>
        <v>-</v>
      </c>
      <c r="BA34" s="124"/>
      <c r="BB34" s="305">
        <f>IF(SUM(BB5:BB33)&lt;1,"-",SUM(BB5:BB33))</f>
        <v>3</v>
      </c>
      <c r="BC34" s="305">
        <f>IF(SUM(BC5:BC33)&lt;1,"-",SUM(BC5:BC33))</f>
        <v>1</v>
      </c>
      <c r="BD34" s="305" t="str">
        <f>IF(SUM(BD5:BD33)&lt;1,"-",SUM(BD5:BD33))</f>
        <v>-</v>
      </c>
      <c r="BE34" s="124"/>
      <c r="BF34" s="305">
        <f>IF(SUM(BF5:BF33)&lt;1,"-",SUM(BF5:BF33))</f>
        <v>5</v>
      </c>
      <c r="BG34" s="305" t="str">
        <f>IF(SUM(BG5:BG33)&lt;1,"-",SUM(BG5:BG33))</f>
        <v>-</v>
      </c>
      <c r="BH34" s="305" t="str">
        <f>IF(SUM(BH5:BH33)&lt;1,"-",SUM(BH5:BH33))</f>
        <v>-</v>
      </c>
      <c r="BI34" s="124"/>
      <c r="BJ34" s="305" t="str">
        <f>IF(SUM(BJ5:BJ33)&lt;1,"-",SUM(BJ5:BJ33))</f>
        <v>-</v>
      </c>
      <c r="BK34" s="305" t="str">
        <f>IF(SUM(BK5:BK33)&lt;1,"-",SUM(BK5:BK33))</f>
        <v>-</v>
      </c>
      <c r="BL34" s="305" t="str">
        <f>IF(SUM(BL5:BL33)&lt;1,"-",SUM(BL5:BL33))</f>
        <v>-</v>
      </c>
      <c r="BM34" s="124"/>
      <c r="BN34" s="305">
        <f>IF(SUM(BN5:BN33)&lt;1,"-",SUM(BN5:BN33))</f>
        <v>4</v>
      </c>
      <c r="BO34" s="305">
        <f>IF(SUM(BO5:BO33)&lt;1,"-",SUM(BO5:BO33))</f>
        <v>1</v>
      </c>
      <c r="BP34" s="305" t="str">
        <f>IF(SUM(BP5:BP33)&lt;1,"-",SUM(BP5:BP33))</f>
        <v>-</v>
      </c>
      <c r="BQ34" s="124"/>
      <c r="BR34" s="305" t="str">
        <f>IF(SUM(BR5:BR33)&lt;1,"-",SUM(BR5:BR33))</f>
        <v>-</v>
      </c>
      <c r="BS34" s="305" t="str">
        <f>IF(SUM(BS5:BS33)&lt;1,"-",SUM(BS5:BS33))</f>
        <v>-</v>
      </c>
      <c r="BT34" s="305">
        <f>IF(SUM(BT5:BT33)&lt;1,"-",SUM(BT5:BT33))</f>
        <v>1</v>
      </c>
      <c r="BU34" s="124"/>
      <c r="BV34" s="305">
        <f>IF(SUM(BV5:BV33)&lt;1,"-",SUM(BV5:BV33))</f>
        <v>3</v>
      </c>
      <c r="BW34" s="305" t="str">
        <f>IF(SUM(BW5:BW33)&lt;1,"-",SUM(BW5:BW33))</f>
        <v>-</v>
      </c>
      <c r="BX34" s="305" t="str">
        <f>IF(SUM(BX5:BX33)&lt;1,"-",SUM(BX5:BX33))</f>
        <v>-</v>
      </c>
      <c r="BY34" s="124"/>
      <c r="BZ34" s="305">
        <f>IF(SUM(BZ5:BZ33)&lt;1,"-",SUM(BZ5:BZ33))</f>
        <v>5</v>
      </c>
      <c r="CA34" s="305">
        <f>IF(SUM(CA5:CA33)&lt;1,"-",SUM(CA5:CA33))</f>
        <v>1</v>
      </c>
      <c r="CB34" s="305">
        <f>IF(SUM(CB5:CB33)&lt;1,"-",SUM(CB5:CB33))</f>
        <v>1</v>
      </c>
      <c r="CC34" s="124"/>
      <c r="CD34" s="305">
        <f>IF(SUM(CD5:CD33)&lt;1,"-",SUM(CD5:CD33))</f>
        <v>1</v>
      </c>
      <c r="CE34" s="305" t="str">
        <f>IF(SUM(CE5:CE33)&lt;1,"-",SUM(CE5:CE33))</f>
        <v>-</v>
      </c>
      <c r="CF34" s="305" t="str">
        <f>IF(SUM(CF5:CF33)&lt;1,"-",SUM(CF5:CF33))</f>
        <v>-</v>
      </c>
      <c r="CG34" s="124"/>
      <c r="CH34" s="305">
        <f>IF(SUM(CH5:CH33)&lt;1,"-",SUM(CH5:CH33))</f>
        <v>2</v>
      </c>
      <c r="CI34" s="305" t="str">
        <f>IF(SUM(CI5:CI33)&lt;1,"-",SUM(CI5:CI33))</f>
        <v>-</v>
      </c>
      <c r="CJ34" s="305" t="str">
        <f>IF(SUM(CJ5:CJ33)&lt;1,"-",SUM(CJ5:CJ33))</f>
        <v>-</v>
      </c>
      <c r="CK34" s="124"/>
      <c r="CL34" s="305">
        <f>IF(SUM(CL5:CL33)&lt;1,"-",SUM(CL5:CL33))</f>
        <v>3</v>
      </c>
      <c r="CM34" s="305" t="str">
        <f>IF(SUM(CM5:CM33)&lt;1,"-",SUM(CM5:CM33))</f>
        <v>-</v>
      </c>
      <c r="CN34" s="305">
        <f>IF(SUM(CN5:CN33)&lt;1,"-",SUM(CN5:CN33))</f>
        <v>2</v>
      </c>
      <c r="CO34" s="124"/>
      <c r="CP34" s="305">
        <f>IF(SUM(CP5:CP33)&lt;1,"-",SUM(CP5:CP33))</f>
        <v>5</v>
      </c>
      <c r="CQ34" s="305" t="str">
        <f>IF(SUM(CQ5:CQ33)&lt;1,"-",SUM(CQ5:CQ33))</f>
        <v>-</v>
      </c>
      <c r="CR34" s="305">
        <f>IF(SUM(CR5:CR33)&lt;1,"-",SUM(CR5:CR33))</f>
        <v>1</v>
      </c>
      <c r="CS34" s="124"/>
      <c r="CT34" s="305">
        <f>IF(SUM(CT5:CT33)&lt;1,"-",SUM(CT5:CT33))</f>
        <v>2</v>
      </c>
      <c r="CU34" s="305" t="str">
        <f>IF(SUM(CU5:CU33)&lt;1,"-",SUM(CU5:CU33))</f>
        <v>-</v>
      </c>
      <c r="CV34" s="305" t="str">
        <f>IF(SUM(CV5:CV33)&lt;1,"-",SUM(CV5:CV33))</f>
        <v>-</v>
      </c>
      <c r="CW34" s="124"/>
      <c r="CX34" s="305">
        <f>IF(SUM(CX5:CX33)&lt;1,"-",SUM(CX5:CX33))</f>
        <v>6</v>
      </c>
      <c r="CY34" s="305" t="str">
        <f>IF(SUM(CY5:CY33)&lt;1,"-",SUM(CY5:CY33))</f>
        <v>-</v>
      </c>
      <c r="CZ34" s="305" t="str">
        <f>IF(SUM(CZ5:CZ33)&lt;1,"-",SUM(CZ5:CZ33))</f>
        <v>-</v>
      </c>
      <c r="DA34" s="124"/>
      <c r="DB34" s="305">
        <f>IF(SUM(DB5:DB33)&lt;1,"-",SUM(DB5:DB33))</f>
        <v>6</v>
      </c>
      <c r="DC34" s="305" t="str">
        <f>IF(SUM(DC5:DC33)&lt;1,"-",SUM(DC5:DC33))</f>
        <v>-</v>
      </c>
      <c r="DD34" s="305">
        <f>IF(SUM(DD5:DD33)&lt;1,"-",SUM(DD5:DD33))</f>
        <v>1</v>
      </c>
      <c r="DE34" s="124"/>
      <c r="DF34" s="305" t="str">
        <f>IF(SUM(DF5:DF33)&lt;1,"-",SUM(DF5:DF33))</f>
        <v>-</v>
      </c>
      <c r="DG34" s="305" t="str">
        <f>IF(SUM(DG5:DG33)&lt;1,"-",SUM(DG5:DG33))</f>
        <v>-</v>
      </c>
      <c r="DH34" s="305" t="str">
        <f>IF(SUM(DH5:DH33)&lt;1,"-",SUM(DH5:DH33))</f>
        <v>-</v>
      </c>
    </row>
    <row r="35" spans="1:112" ht="13.5" customHeight="1" x14ac:dyDescent="0.2"/>
    <row r="36" spans="1:112" ht="13.5" customHeight="1" x14ac:dyDescent="0.2">
      <c r="B36" s="292" t="s">
        <v>87</v>
      </c>
      <c r="C36" s="129"/>
    </row>
    <row r="37" spans="1:112" ht="13.5" customHeight="1" x14ac:dyDescent="0.2">
      <c r="B37" s="289" t="s">
        <v>88</v>
      </c>
      <c r="C37" s="129"/>
    </row>
    <row r="38" spans="1:112" ht="13.5" customHeight="1" x14ac:dyDescent="0.2">
      <c r="B38" s="289" t="s">
        <v>89</v>
      </c>
      <c r="C38" s="129"/>
    </row>
    <row r="39" spans="1:112" ht="13.5" customHeight="1" x14ac:dyDescent="0.2">
      <c r="B39" s="453" t="s">
        <v>90</v>
      </c>
      <c r="C39" s="415"/>
      <c r="D39" s="415"/>
      <c r="E39" s="415"/>
    </row>
    <row r="40" spans="1:112" ht="13.5" customHeight="1" x14ac:dyDescent="0.2">
      <c r="B40" s="453" t="s">
        <v>91</v>
      </c>
      <c r="C40" s="444"/>
    </row>
    <row r="41" spans="1:112" ht="13.5" customHeight="1" x14ac:dyDescent="0.2">
      <c r="B41" s="289"/>
    </row>
    <row r="42" spans="1:112" ht="13.5" customHeight="1" x14ac:dyDescent="0.2">
      <c r="B42" s="150"/>
    </row>
    <row r="43" spans="1:112" ht="13.5" customHeight="1" x14ac:dyDescent="0.2">
      <c r="B43" s="265"/>
    </row>
    <row r="44" spans="1:112" ht="13.5" customHeight="1" x14ac:dyDescent="0.2">
      <c r="B44" s="289"/>
    </row>
    <row r="45" spans="1:112" ht="13.5" customHeight="1" x14ac:dyDescent="0.2">
      <c r="B45" s="289"/>
    </row>
    <row r="46" spans="1:112" ht="13.5" customHeight="1" x14ac:dyDescent="0.2">
      <c r="B46" s="289"/>
    </row>
    <row r="47" spans="1:112" ht="13.5" customHeight="1" x14ac:dyDescent="0.2">
      <c r="B47" s="289"/>
    </row>
    <row r="48" spans="1:112" ht="13.5" customHeight="1" x14ac:dyDescent="0.2">
      <c r="B48" s="289"/>
    </row>
    <row r="49" spans="2:6" ht="13.5" customHeight="1" x14ac:dyDescent="0.2">
      <c r="B49" s="289"/>
    </row>
    <row r="50" spans="2:6" ht="13.5" customHeight="1" x14ac:dyDescent="0.2">
      <c r="B50" s="289"/>
      <c r="F50" s="303"/>
    </row>
    <row r="51" spans="2:6" ht="13.5" customHeight="1" x14ac:dyDescent="0.2">
      <c r="B51" s="289"/>
    </row>
    <row r="52" spans="2:6" ht="13.5" customHeight="1" x14ac:dyDescent="0.2">
      <c r="B52" s="289"/>
    </row>
    <row r="53" spans="2:6" ht="13.5" customHeight="1" x14ac:dyDescent="0.2">
      <c r="B53" s="289"/>
    </row>
    <row r="54" spans="2:6" ht="13.5" customHeight="1" x14ac:dyDescent="0.2">
      <c r="B54" s="289"/>
    </row>
    <row r="55" spans="2:6" ht="13.5" customHeight="1" x14ac:dyDescent="0.2">
      <c r="B55" s="289"/>
    </row>
    <row r="56" spans="2:6" ht="13.5" customHeight="1" x14ac:dyDescent="0.2">
      <c r="B56" s="289"/>
    </row>
    <row r="57" spans="2:6" ht="13.5" customHeight="1" x14ac:dyDescent="0.2">
      <c r="B57" s="289"/>
    </row>
    <row r="58" spans="2:6" ht="13.5" customHeight="1" x14ac:dyDescent="0.2">
      <c r="B58" s="289"/>
    </row>
    <row r="59" spans="2:6" ht="13.5" customHeight="1" x14ac:dyDescent="0.2">
      <c r="B59" s="289"/>
    </row>
    <row r="60" spans="2:6" ht="13.5" customHeight="1" x14ac:dyDescent="0.2">
      <c r="B60" s="289"/>
    </row>
    <row r="61" spans="2:6" ht="13.5" customHeight="1" x14ac:dyDescent="0.2">
      <c r="B61" s="289"/>
    </row>
    <row r="62" spans="2:6" ht="13.5" customHeight="1" x14ac:dyDescent="0.2">
      <c r="B62" s="289"/>
    </row>
    <row r="63" spans="2:6" ht="13.5" customHeight="1" x14ac:dyDescent="0.2">
      <c r="B63" s="289"/>
    </row>
    <row r="64" spans="2:6" ht="13.5" customHeight="1" x14ac:dyDescent="0.2">
      <c r="B64" s="289"/>
    </row>
    <row r="65" spans="2:3" ht="13.5" customHeight="1" x14ac:dyDescent="0.2">
      <c r="B65" s="289"/>
    </row>
    <row r="66" spans="2:3" ht="13.5" customHeight="1" x14ac:dyDescent="0.2">
      <c r="B66" s="289"/>
    </row>
    <row r="67" spans="2:3" ht="13.5" customHeight="1" x14ac:dyDescent="0.2">
      <c r="B67" s="289"/>
    </row>
    <row r="68" spans="2:3" ht="13.5" customHeight="1" x14ac:dyDescent="0.2">
      <c r="B68" s="289"/>
    </row>
    <row r="69" spans="2:3" ht="13.5" customHeight="1" x14ac:dyDescent="0.2">
      <c r="B69" s="289"/>
    </row>
    <row r="70" spans="2:3" ht="13.5" customHeight="1" x14ac:dyDescent="0.2">
      <c r="B70" s="289"/>
    </row>
    <row r="71" spans="2:3" ht="13.5" customHeight="1" x14ac:dyDescent="0.2">
      <c r="B71" s="289"/>
    </row>
    <row r="72" spans="2:3" ht="13.5" customHeight="1" x14ac:dyDescent="0.2">
      <c r="B72" s="289"/>
    </row>
    <row r="73" spans="2:3" ht="13.5" customHeight="1" x14ac:dyDescent="0.2">
      <c r="B73" s="289"/>
    </row>
    <row r="74" spans="2:3" ht="13.5" customHeight="1" x14ac:dyDescent="0.2">
      <c r="B74" s="289"/>
    </row>
    <row r="75" spans="2:3" ht="13.5" customHeight="1" x14ac:dyDescent="0.2">
      <c r="B75" s="289"/>
    </row>
    <row r="76" spans="2:3" ht="13.5" customHeight="1" x14ac:dyDescent="0.2">
      <c r="B76" s="289"/>
    </row>
    <row r="77" spans="2:3" ht="13.5" customHeight="1" x14ac:dyDescent="0.2">
      <c r="B77" s="289"/>
    </row>
    <row r="78" spans="2:3" ht="13.5" customHeight="1" x14ac:dyDescent="0.2">
      <c r="B78" s="289"/>
    </row>
    <row r="79" spans="2:3" x14ac:dyDescent="0.2">
      <c r="B79" s="129"/>
      <c r="C79" s="129"/>
    </row>
    <row r="80" spans="2:3" x14ac:dyDescent="0.2">
      <c r="B80" s="289"/>
    </row>
    <row r="94" spans="1:1" ht="13.5" customHeight="1" x14ac:dyDescent="0.2">
      <c r="A94" s="126"/>
    </row>
    <row r="95" spans="1:1" ht="13.5" customHeight="1" x14ac:dyDescent="0.2">
      <c r="A95" s="126"/>
    </row>
    <row r="96" spans="1:1" ht="13.5" customHeight="1" x14ac:dyDescent="0.2">
      <c r="A96" s="126"/>
    </row>
  </sheetData>
  <sortState xmlns:xlrd2="http://schemas.microsoft.com/office/spreadsheetml/2017/richdata2" ref="A5:DH33">
    <sortCondition descending="1" ref="H5:H33"/>
    <sortCondition ref="B5:B33"/>
  </sortState>
  <mergeCells count="2">
    <mergeCell ref="B39:E39"/>
    <mergeCell ref="B40:C40"/>
  </mergeCells>
  <phoneticPr fontId="9" type="noConversion"/>
  <pageMargins left="0.75" right="0.75" top="1" bottom="1" header="0.5" footer="0.5"/>
  <pageSetup paperSize="9" orientation="portrait" horizontalDpi="4294967293" verticalDpi="0" r:id="rId1"/>
  <headerFooter alignWithMargins="0"/>
  <ignoredErrors>
    <ignoredError sqref="AL2:AN2 DI2:IV4 DI36:IV46 CH2:CJ2 B36:B41 B44:B46 A36:A46 CH36:CJ46 B97:L65544 A54:A65544 CH54:CJ65544 B54:L86 B2:C3 I2:L2 BZ4 BZ2 CA2:CB4 CD4 CD2 CE2:CF4 C36:L46 A2:A4 D2:G4 AX2:AZ2 BR4 BR2 BS2:BT4 BW2:BX4 BV2 BV4 I4:L4 I3:L3 S3:T3 W3:X3 AA3:AB3 AE3:AF3 AI3:AJ3 AL4:AN4 AM3:AN3 AQ3:AR3 AU3:AV3 AX4:AZ4 AY3:AZ3 BC3:BD3 BG3:BH3 BK3:BL3 BO3:BP3 C34:G34 I34:L34 DI54:IV65544 C35:L35 CH35:CJ35 A34:A35 B34:B35 DI34:IV35 N97:P65544 N54:P86 N2:P2 N36:P46 N4:P4 N3:P3 N34:P34 N35:P35 R97:T65544 R54:T86 R2:T2 R36:T46 R4:T4 R34:T34 R35:T35 V97:X65544 V54:X86 V2:X2 V36:X46 V4:X4 V34:X34 V35:X35 Z97:AB65544 Z54:AB86 Z2:AB2 Z36:AB46 Z4:AB4 Z34:AB34 Z35:AB35 AD97:AF65544 AD54:AF86 AD2:AF2 AD36:AF46 AD4:AF4 AD34:AF34 AD35:AF35 AH97:AJ65544 AH54:AJ86 AH2:AJ2 AH36:AJ46 AH4:AJ4 AH34:AJ34 AH35:AJ35 AL97:AN65544 AL54:AN86 AL36:AN46 AL34:AN34 AL35:AN35 AP2:AR2 AP4:AR4 AP97:AR65544 AP54:AR86 AP36:AR46 AP34:AR34 AP35:AR35 AT2:AV2 AT4:AV4 AT97:AV65544 AT54:AV86 AT36:AV46 AT34:AV34 AT35:AV35 AX97:AZ65544 AX54:AZ86 AX36:AZ46 AX34:AZ34 AX35:AZ35 BB2:BD2 BB4:BD4 BB97:BD65544 BB54:BD86 BB36:BD46 BB34:BD34 BB35:BD35 BF2:BH2 BF4:BH4 BF97:BH65544 BF54:BH86 BF36:BH46 BF34:BH34 BF35:BH35 BJ2:BL2 BJ4:BL4 BJ97:BL65544 BJ54:BL86 BJ36:BL46 BJ34:BL34 BJ35:BL35 BN2:BP2 BN4:BP4 BN97:BP65544 BN54:BP86 BN36:BP46 BN34:BP34 BN35:BP35 BR97:BT65544 BR54:BT86 BR36:BT46 BR34:BT34 BR35:BT35 BV97:BX65544 BV54:BX86 BV36:BX46 BV34:BX34 BV35:BX35 BZ97:CB65544 BZ54:CB86 BZ36:CB46 BZ34:CB34 BZ35:CB35 CD97:CF65544 CD54:CF86 CD36:CF46 CD34:CF34 CD35:CF35" evalError="1" formula="1"/>
    <ignoredError sqref="B4:C4 A47:L53 B87:L96 B42:B43 DI5:IV5 DI47:IV53 N47:P53 N87:P96 R47:T53 R87:T96 V47:X53 V87:X96 Z47:AB53 Z87:AB96 AD47:AF53 AD87:AF96 AH47:AJ53 AH87:AJ96 AL47:AN53 AL87:AN96 AP47:AR53 AP87:AR96 AT47:AV53 AT87:AV96 AX47:AZ53 AX87:AZ96 BB47:BD53 BB87:BD96 BF47:BH53 BF87:BH96 BJ47:BL53 BJ87:BL96 BN47:BP53 BN87:BP96 BR47:BT53 BR87:BT96 BV47:BX53 BV87:BX96 BZ47:CB53 BZ87:CB96 CD47:CF53 CD87:CF96 CH47:CJ5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4"/>
  <sheetViews>
    <sheetView showRowColHeaders="0" workbookViewId="0"/>
  </sheetViews>
  <sheetFormatPr defaultColWidth="9.140625" defaultRowHeight="12.75" x14ac:dyDescent="0.2"/>
  <cols>
    <col min="1" max="1" width="1.85546875" style="2" customWidth="1"/>
    <col min="2" max="2" width="4.7109375" style="2" customWidth="1"/>
    <col min="3" max="3" width="5.28515625" style="2" customWidth="1"/>
    <col min="4" max="6" width="21.28515625" style="2" customWidth="1"/>
    <col min="7" max="7" width="35" style="2" customWidth="1"/>
    <col min="8" max="16384" width="9.140625" style="2"/>
  </cols>
  <sheetData>
    <row r="1" spans="2:7" ht="13.5" customHeight="1" x14ac:dyDescent="0.2"/>
    <row r="2" spans="2:7" ht="13.5" customHeight="1" x14ac:dyDescent="0.2">
      <c r="B2" s="454" t="s">
        <v>92</v>
      </c>
      <c r="C2" s="455"/>
      <c r="D2" s="455"/>
      <c r="E2" s="456"/>
      <c r="F2" s="457"/>
    </row>
    <row r="3" spans="2:7" ht="3" customHeight="1" x14ac:dyDescent="0.2">
      <c r="B3" s="39"/>
      <c r="C3" s="40"/>
      <c r="D3" s="40"/>
      <c r="E3" s="40"/>
      <c r="F3" s="40"/>
    </row>
    <row r="4" spans="2:7" ht="13.5" customHeight="1" x14ac:dyDescent="0.2">
      <c r="B4" s="41" t="s">
        <v>93</v>
      </c>
      <c r="C4" s="41" t="s">
        <v>94</v>
      </c>
      <c r="D4" s="458" t="s">
        <v>95</v>
      </c>
      <c r="E4" s="459"/>
      <c r="F4" s="3" t="s">
        <v>96</v>
      </c>
    </row>
    <row r="5" spans="2:7" ht="13.5" customHeight="1" x14ac:dyDescent="0.2">
      <c r="B5" s="42">
        <v>1</v>
      </c>
      <c r="C5" s="43"/>
      <c r="D5" s="44"/>
      <c r="E5" s="45"/>
      <c r="F5" s="45"/>
      <c r="G5" s="46"/>
    </row>
    <row r="6" spans="2:7" ht="13.5" customHeight="1" x14ac:dyDescent="0.2">
      <c r="B6" s="47">
        <v>2</v>
      </c>
      <c r="C6" s="33"/>
      <c r="D6" s="44"/>
      <c r="E6" s="44"/>
      <c r="F6" s="81"/>
      <c r="G6" s="48"/>
    </row>
    <row r="7" spans="2:7" ht="13.5" customHeight="1" x14ac:dyDescent="0.2">
      <c r="B7" s="47">
        <v>3</v>
      </c>
      <c r="C7" s="33"/>
      <c r="D7" s="44"/>
      <c r="E7" s="44"/>
      <c r="F7" s="81"/>
    </row>
    <row r="8" spans="2:7" ht="13.5" customHeight="1" x14ac:dyDescent="0.2">
      <c r="B8" s="47">
        <v>4</v>
      </c>
      <c r="C8" s="33"/>
      <c r="D8" s="44"/>
      <c r="E8" s="44"/>
      <c r="F8" s="81"/>
      <c r="G8" s="46"/>
    </row>
    <row r="9" spans="2:7" ht="13.5" customHeight="1" x14ac:dyDescent="0.2">
      <c r="B9" s="47">
        <v>5</v>
      </c>
      <c r="C9" s="33"/>
      <c r="D9" s="44"/>
      <c r="E9" s="44"/>
      <c r="F9" s="81"/>
      <c r="G9" s="48"/>
    </row>
    <row r="10" spans="2:7" ht="13.5" customHeight="1" x14ac:dyDescent="0.2">
      <c r="B10" s="47">
        <v>6</v>
      </c>
      <c r="C10" s="33"/>
      <c r="D10" s="44"/>
      <c r="E10" s="44"/>
      <c r="F10" s="81"/>
      <c r="G10" s="49"/>
    </row>
    <row r="11" spans="2:7" ht="13.5" customHeight="1" x14ac:dyDescent="0.2">
      <c r="B11" s="47">
        <v>7</v>
      </c>
      <c r="C11" s="33"/>
      <c r="D11" s="44"/>
      <c r="E11" s="45"/>
      <c r="F11" s="45"/>
    </row>
    <row r="12" spans="2:7" ht="13.5" customHeight="1" x14ac:dyDescent="0.2">
      <c r="B12" s="47">
        <v>8</v>
      </c>
      <c r="C12" s="33"/>
      <c r="D12" s="44"/>
      <c r="E12" s="44"/>
      <c r="F12" s="81"/>
    </row>
    <row r="13" spans="2:7" ht="13.5" customHeight="1" x14ac:dyDescent="0.2">
      <c r="B13" s="47">
        <v>9</v>
      </c>
      <c r="C13" s="33"/>
      <c r="D13" s="44"/>
      <c r="E13" s="44"/>
      <c r="F13" s="81"/>
    </row>
    <row r="14" spans="2:7" ht="13.5" customHeight="1" x14ac:dyDescent="0.2">
      <c r="B14" s="50">
        <v>10</v>
      </c>
      <c r="C14" s="51"/>
      <c r="D14" s="52"/>
      <c r="E14" s="52"/>
      <c r="F14" s="53"/>
      <c r="G14" s="46"/>
    </row>
  </sheetData>
  <mergeCells count="2">
    <mergeCell ref="B2:F2"/>
    <mergeCell ref="D4:E4"/>
  </mergeCells>
  <phoneticPr fontId="9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N68"/>
  <sheetViews>
    <sheetView showGridLines="0" showRowColHeaders="0" zoomScale="85" zoomScaleNormal="85" workbookViewId="0"/>
  </sheetViews>
  <sheetFormatPr defaultColWidth="9.140625" defaultRowHeight="12.6" customHeight="1" x14ac:dyDescent="0.2"/>
  <cols>
    <col min="1" max="1" width="4.140625" style="125" customWidth="1"/>
    <col min="2" max="2" width="3" style="125" customWidth="1"/>
    <col min="3" max="3" width="20.140625" style="125" customWidth="1"/>
    <col min="4" max="4" width="18.42578125" style="125" bestFit="1" customWidth="1"/>
    <col min="5" max="5" width="6.42578125" style="125" customWidth="1"/>
    <col min="6" max="6" width="3" style="125" customWidth="1"/>
    <col min="7" max="7" width="1.85546875" style="307" customWidth="1"/>
    <col min="8" max="8" width="3" style="125" customWidth="1"/>
    <col min="9" max="9" width="20.140625" style="125" customWidth="1"/>
    <col min="10" max="10" width="16.7109375" style="125" customWidth="1"/>
    <col min="11" max="11" width="5.28515625" style="125" customWidth="1"/>
    <col min="12" max="12" width="3" style="125" customWidth="1"/>
    <col min="13" max="13" width="1.85546875" style="125" customWidth="1"/>
    <col min="14" max="14" width="23" style="125" customWidth="1"/>
    <col min="15" max="16" width="5.28515625" style="125" customWidth="1"/>
    <col min="17" max="17" width="3" style="125" customWidth="1"/>
    <col min="18" max="16384" width="9.140625" style="125"/>
  </cols>
  <sheetData>
    <row r="1" spans="2:40" ht="13.5" customHeight="1" x14ac:dyDescent="0.2"/>
    <row r="2" spans="2:40" ht="13.5" customHeight="1" x14ac:dyDescent="0.2">
      <c r="B2" s="312"/>
      <c r="C2" s="313" t="s">
        <v>194</v>
      </c>
      <c r="D2" s="201"/>
      <c r="E2" s="201"/>
      <c r="F2" s="127"/>
      <c r="G2" s="308"/>
      <c r="H2" s="127"/>
      <c r="I2" s="127"/>
      <c r="J2" s="127"/>
      <c r="K2" s="127"/>
      <c r="L2" s="127"/>
      <c r="M2" s="127"/>
      <c r="N2" s="127"/>
      <c r="O2" s="127"/>
      <c r="P2" s="127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26"/>
      <c r="AN2" s="126"/>
    </row>
    <row r="3" spans="2:40" ht="13.5" customHeight="1" x14ac:dyDescent="0.2">
      <c r="B3" s="316"/>
      <c r="C3" s="317"/>
      <c r="D3" s="317"/>
      <c r="E3" s="317"/>
      <c r="F3" s="318"/>
      <c r="G3" s="124"/>
      <c r="H3" s="337"/>
      <c r="I3" s="338"/>
      <c r="J3" s="338"/>
      <c r="K3" s="339"/>
      <c r="L3" s="318"/>
      <c r="M3" s="127"/>
      <c r="N3" s="188" t="s">
        <v>12</v>
      </c>
      <c r="O3" s="314"/>
      <c r="P3" s="315"/>
      <c r="Q3" s="116"/>
      <c r="R3" s="116"/>
      <c r="S3" s="116"/>
      <c r="T3" s="116"/>
      <c r="U3" s="116"/>
      <c r="V3" s="309"/>
      <c r="W3" s="116"/>
      <c r="X3" s="116"/>
      <c r="Y3" s="116"/>
      <c r="Z3" s="116"/>
      <c r="AA3" s="223"/>
      <c r="AB3" s="309"/>
      <c r="AC3" s="116"/>
      <c r="AD3" s="116"/>
      <c r="AE3" s="116"/>
    </row>
    <row r="4" spans="2:40" ht="13.5" customHeight="1" x14ac:dyDescent="0.2">
      <c r="B4" s="319"/>
      <c r="C4" s="320" t="str">
        <f>Fixtures!B3</f>
        <v>Sun 14 Apr</v>
      </c>
      <c r="D4" s="321"/>
      <c r="E4" s="321"/>
      <c r="F4" s="322"/>
      <c r="G4" s="124"/>
      <c r="H4" s="323"/>
      <c r="I4" s="320" t="str">
        <f>Fixtures!$B$16</f>
        <v>Sun 14 Jul</v>
      </c>
      <c r="J4" s="324"/>
      <c r="K4" s="324"/>
      <c r="L4" s="340"/>
      <c r="M4" s="127"/>
      <c r="N4" s="158" t="s">
        <v>309</v>
      </c>
      <c r="O4" s="345" t="s">
        <v>170</v>
      </c>
      <c r="P4" s="170">
        <f t="shared" ref="P4:P18" si="0">COUNTIF($D$3:$D$42,$N4)+COUNTIF($J$3:$J$42,$N4)</f>
        <v>3</v>
      </c>
      <c r="Q4" s="116"/>
      <c r="R4" s="116"/>
      <c r="S4" s="116"/>
      <c r="T4" s="116"/>
      <c r="U4" s="116"/>
      <c r="V4" s="309"/>
      <c r="W4" s="116"/>
      <c r="X4" s="116"/>
      <c r="Y4" s="116"/>
      <c r="Z4" s="116"/>
      <c r="AA4" s="223"/>
      <c r="AB4" s="223"/>
      <c r="AC4" s="116"/>
      <c r="AD4" s="116"/>
      <c r="AE4" s="116"/>
    </row>
    <row r="5" spans="2:40" ht="13.5" customHeight="1" x14ac:dyDescent="0.2">
      <c r="B5" s="323"/>
      <c r="C5" s="324" t="str">
        <f>Fixtures!C3</f>
        <v>Great Missenden</v>
      </c>
      <c r="D5" s="324" t="s">
        <v>166</v>
      </c>
      <c r="E5" s="325" t="s">
        <v>168</v>
      </c>
      <c r="F5" s="326"/>
      <c r="G5" s="124"/>
      <c r="H5" s="323"/>
      <c r="I5" s="324" t="str">
        <f>Fixtures!$C$16</f>
        <v>Highgate</v>
      </c>
      <c r="J5" s="324" t="s">
        <v>207</v>
      </c>
      <c r="K5" s="325"/>
      <c r="L5" s="340"/>
      <c r="M5" s="127"/>
      <c r="N5" s="158" t="s">
        <v>191</v>
      </c>
      <c r="O5" s="345" t="s">
        <v>171</v>
      </c>
      <c r="P5" s="170">
        <f t="shared" si="0"/>
        <v>2</v>
      </c>
      <c r="Q5" s="116"/>
      <c r="R5" s="116"/>
      <c r="S5" s="116"/>
      <c r="T5" s="116"/>
      <c r="U5" s="116"/>
      <c r="V5" s="146"/>
      <c r="W5" s="146"/>
      <c r="X5" s="146"/>
      <c r="Y5" s="146"/>
      <c r="Z5" s="146"/>
      <c r="AA5" s="146"/>
      <c r="AB5" s="146"/>
      <c r="AC5" s="116"/>
      <c r="AD5" s="116"/>
      <c r="AE5" s="116"/>
    </row>
    <row r="6" spans="2:40" ht="13.5" customHeight="1" x14ac:dyDescent="0.2">
      <c r="B6" s="323"/>
      <c r="C6" s="324"/>
      <c r="D6" s="324"/>
      <c r="E6" s="325"/>
      <c r="F6" s="326"/>
      <c r="G6" s="124"/>
      <c r="H6" s="323"/>
      <c r="I6" s="324"/>
      <c r="J6" s="324"/>
      <c r="K6" s="324"/>
      <c r="L6" s="340"/>
      <c r="M6" s="127"/>
      <c r="N6" s="158" t="s">
        <v>210</v>
      </c>
      <c r="O6" s="345" t="s">
        <v>193</v>
      </c>
      <c r="P6" s="170">
        <f t="shared" si="0"/>
        <v>3</v>
      </c>
      <c r="Q6" s="116"/>
      <c r="R6" s="116"/>
      <c r="S6" s="116"/>
      <c r="T6" s="116"/>
      <c r="U6" s="116"/>
      <c r="V6" s="146"/>
      <c r="W6" s="146"/>
      <c r="X6" s="146"/>
      <c r="Y6" s="146"/>
      <c r="Z6" s="146"/>
      <c r="AA6" s="146"/>
      <c r="AB6" s="146"/>
      <c r="AC6" s="116"/>
      <c r="AD6" s="116"/>
      <c r="AE6" s="116"/>
    </row>
    <row r="7" spans="2:40" ht="13.5" customHeight="1" x14ac:dyDescent="0.2">
      <c r="B7" s="319"/>
      <c r="C7" s="320" t="str">
        <f>Fixtures!B4</f>
        <v>Sun 21 Apr</v>
      </c>
      <c r="D7" s="324"/>
      <c r="E7" s="325"/>
      <c r="F7" s="322"/>
      <c r="G7" s="124"/>
      <c r="H7" s="323"/>
      <c r="I7" s="320" t="str">
        <f>Fixtures!$B$17</f>
        <v>Sun 21 Jul</v>
      </c>
      <c r="J7" s="324"/>
      <c r="K7" s="324"/>
      <c r="L7" s="340"/>
      <c r="M7" s="127"/>
      <c r="N7" s="158" t="s">
        <v>166</v>
      </c>
      <c r="O7" s="345" t="s">
        <v>168</v>
      </c>
      <c r="P7" s="170">
        <f t="shared" si="0"/>
        <v>2</v>
      </c>
      <c r="Q7" s="116"/>
      <c r="R7" s="116"/>
      <c r="S7" s="116"/>
      <c r="T7" s="116"/>
      <c r="U7" s="116"/>
      <c r="V7" s="146"/>
      <c r="W7" s="146"/>
      <c r="X7" s="146"/>
      <c r="Y7" s="146"/>
      <c r="Z7" s="146"/>
      <c r="AA7" s="146"/>
      <c r="AB7" s="146"/>
      <c r="AC7" s="116"/>
      <c r="AD7" s="116"/>
      <c r="AE7" s="116"/>
    </row>
    <row r="8" spans="2:40" ht="13.5" customHeight="1" x14ac:dyDescent="0.2">
      <c r="B8" s="323"/>
      <c r="C8" s="327" t="str">
        <f>Fixtures!C4</f>
        <v>Ham And Petersham</v>
      </c>
      <c r="D8" s="324" t="s">
        <v>308</v>
      </c>
      <c r="E8" s="325" t="s">
        <v>170</v>
      </c>
      <c r="F8" s="326"/>
      <c r="G8" s="124"/>
      <c r="H8" s="323"/>
      <c r="I8" s="324" t="str">
        <f>Fixtures!$C$17</f>
        <v>Kempton</v>
      </c>
      <c r="J8" s="324" t="s">
        <v>149</v>
      </c>
      <c r="K8" s="325" t="s">
        <v>169</v>
      </c>
      <c r="L8" s="340"/>
      <c r="M8" s="127"/>
      <c r="N8" s="158" t="s">
        <v>205</v>
      </c>
      <c r="O8" s="345" t="s">
        <v>193</v>
      </c>
      <c r="P8" s="170">
        <f t="shared" si="0"/>
        <v>1</v>
      </c>
      <c r="Q8" s="116"/>
      <c r="R8" s="116"/>
      <c r="S8" s="116"/>
      <c r="T8" s="116"/>
      <c r="U8" s="116"/>
      <c r="V8" s="146"/>
      <c r="W8" s="146"/>
      <c r="X8" s="146"/>
      <c r="Y8" s="146"/>
      <c r="Z8" s="146"/>
      <c r="AA8" s="146"/>
      <c r="AB8" s="146"/>
      <c r="AC8" s="116"/>
      <c r="AD8" s="116"/>
      <c r="AE8" s="116"/>
    </row>
    <row r="9" spans="2:40" ht="13.5" customHeight="1" x14ac:dyDescent="0.2">
      <c r="B9" s="323"/>
      <c r="C9" s="328"/>
      <c r="D9" s="324"/>
      <c r="E9" s="325"/>
      <c r="F9" s="326"/>
      <c r="G9" s="124"/>
      <c r="H9" s="323"/>
      <c r="I9" s="324"/>
      <c r="J9" s="342"/>
      <c r="K9" s="342"/>
      <c r="L9" s="340"/>
      <c r="M9" s="127"/>
      <c r="N9" s="158" t="s">
        <v>311</v>
      </c>
      <c r="O9" s="345" t="s">
        <v>169</v>
      </c>
      <c r="P9" s="170">
        <f t="shared" si="0"/>
        <v>1</v>
      </c>
      <c r="Q9" s="116"/>
      <c r="R9" s="116"/>
      <c r="S9" s="116"/>
      <c r="T9" s="116"/>
      <c r="U9" s="116"/>
      <c r="V9" s="146"/>
      <c r="W9" s="146"/>
      <c r="X9" s="146"/>
      <c r="Y9" s="146"/>
      <c r="Z9" s="146"/>
      <c r="AA9" s="146"/>
      <c r="AB9" s="146"/>
      <c r="AC9" s="116"/>
      <c r="AD9" s="116"/>
      <c r="AE9" s="116"/>
    </row>
    <row r="10" spans="2:40" ht="13.5" customHeight="1" x14ac:dyDescent="0.2">
      <c r="B10" s="319"/>
      <c r="C10" s="320" t="str">
        <f>Fixtures!B5</f>
        <v>Sun 28 Apr</v>
      </c>
      <c r="D10" s="321"/>
      <c r="E10" s="321"/>
      <c r="F10" s="322"/>
      <c r="G10" s="124"/>
      <c r="H10" s="323"/>
      <c r="I10" s="320" t="str">
        <f>Fixtures!$B$18</f>
        <v>Sun 28 Jul</v>
      </c>
      <c r="J10" s="342"/>
      <c r="K10" s="342"/>
      <c r="L10" s="340"/>
      <c r="M10" s="127"/>
      <c r="N10" s="158" t="s">
        <v>26</v>
      </c>
      <c r="O10" s="345" t="s">
        <v>171</v>
      </c>
      <c r="P10" s="170">
        <f t="shared" si="0"/>
        <v>1</v>
      </c>
      <c r="Q10" s="116"/>
      <c r="R10" s="116"/>
      <c r="S10" s="116"/>
      <c r="T10" s="116"/>
      <c r="U10" s="116"/>
      <c r="V10" s="146"/>
      <c r="W10" s="146"/>
      <c r="X10" s="146"/>
      <c r="Y10" s="146"/>
      <c r="Z10" s="146"/>
      <c r="AA10" s="146"/>
      <c r="AB10" s="146"/>
      <c r="AC10" s="116"/>
      <c r="AD10" s="116"/>
      <c r="AE10" s="116"/>
    </row>
    <row r="11" spans="2:40" ht="13.5" customHeight="1" x14ac:dyDescent="0.2">
      <c r="B11" s="323"/>
      <c r="C11" s="327" t="str">
        <f>Fixtures!C5</f>
        <v>Barnes</v>
      </c>
      <c r="D11" s="324" t="s">
        <v>37</v>
      </c>
      <c r="E11" s="325" t="s">
        <v>169</v>
      </c>
      <c r="F11" s="326"/>
      <c r="G11" s="124"/>
      <c r="H11" s="323"/>
      <c r="I11" s="324" t="str">
        <f>Fixtures!$C$18</f>
        <v>Oxford Downs</v>
      </c>
      <c r="J11" s="324" t="s">
        <v>210</v>
      </c>
      <c r="K11" s="325" t="s">
        <v>193</v>
      </c>
      <c r="L11" s="340"/>
      <c r="M11" s="127"/>
      <c r="N11" s="158" t="s">
        <v>303</v>
      </c>
      <c r="O11" s="345" t="s">
        <v>169</v>
      </c>
      <c r="P11" s="170">
        <f t="shared" si="0"/>
        <v>3</v>
      </c>
      <c r="Q11" s="116"/>
      <c r="R11" s="116"/>
      <c r="S11" s="116"/>
      <c r="T11" s="116"/>
      <c r="U11" s="116"/>
      <c r="V11" s="146"/>
      <c r="W11" s="146"/>
      <c r="X11" s="146"/>
      <c r="Y11" s="146"/>
      <c r="Z11" s="146"/>
      <c r="AA11" s="146"/>
      <c r="AB11" s="146"/>
      <c r="AC11" s="116"/>
      <c r="AD11" s="116"/>
      <c r="AE11" s="116"/>
    </row>
    <row r="12" spans="2:40" ht="13.5" customHeight="1" x14ac:dyDescent="0.2">
      <c r="B12" s="323"/>
      <c r="C12" s="328"/>
      <c r="D12" s="324"/>
      <c r="E12" s="325"/>
      <c r="F12" s="326"/>
      <c r="G12" s="124"/>
      <c r="H12" s="323"/>
      <c r="I12" s="343"/>
      <c r="J12" s="324"/>
      <c r="K12" s="324"/>
      <c r="L12" s="340"/>
      <c r="M12" s="127"/>
      <c r="N12" s="158" t="s">
        <v>337</v>
      </c>
      <c r="O12" s="345" t="s">
        <v>170</v>
      </c>
      <c r="P12" s="170">
        <f t="shared" si="0"/>
        <v>2</v>
      </c>
      <c r="Q12" s="116"/>
      <c r="R12" s="116"/>
      <c r="S12" s="116"/>
      <c r="T12" s="116"/>
      <c r="U12" s="116"/>
      <c r="V12" s="146"/>
      <c r="W12" s="146"/>
      <c r="X12" s="146"/>
      <c r="Y12" s="146"/>
      <c r="Z12" s="146"/>
      <c r="AA12" s="146"/>
      <c r="AB12" s="146"/>
      <c r="AC12" s="116"/>
      <c r="AD12" s="116"/>
      <c r="AE12" s="116"/>
    </row>
    <row r="13" spans="2:40" ht="13.5" customHeight="1" x14ac:dyDescent="0.2">
      <c r="B13" s="319"/>
      <c r="C13" s="320" t="str">
        <f>Fixtures!B6</f>
        <v>Sun 05 May</v>
      </c>
      <c r="D13" s="324"/>
      <c r="E13" s="325"/>
      <c r="F13" s="322"/>
      <c r="G13" s="124"/>
      <c r="H13" s="323"/>
      <c r="I13" s="320" t="str">
        <f>Fixtures!$B$19</f>
        <v>Sun 04 Aug</v>
      </c>
      <c r="J13" s="342"/>
      <c r="K13" s="342"/>
      <c r="L13" s="340"/>
      <c r="M13" s="127"/>
      <c r="N13" s="158" t="s">
        <v>308</v>
      </c>
      <c r="O13" s="345" t="s">
        <v>170</v>
      </c>
      <c r="P13" s="170">
        <f t="shared" si="0"/>
        <v>1</v>
      </c>
      <c r="Q13" s="146"/>
      <c r="R13" s="116"/>
      <c r="S13" s="116"/>
      <c r="T13" s="116"/>
      <c r="U13" s="116"/>
      <c r="V13" s="146"/>
      <c r="W13" s="146"/>
      <c r="X13" s="146"/>
      <c r="Y13" s="146"/>
      <c r="Z13" s="146"/>
      <c r="AA13" s="146"/>
      <c r="AB13" s="146"/>
      <c r="AC13" s="116"/>
      <c r="AD13" s="116"/>
      <c r="AE13" s="116"/>
    </row>
    <row r="14" spans="2:40" ht="13.5" customHeight="1" x14ac:dyDescent="0.2">
      <c r="B14" s="323"/>
      <c r="C14" s="327" t="str">
        <f>Fixtures!C6</f>
        <v>Holtwhites Trinibis</v>
      </c>
      <c r="D14" s="324" t="s">
        <v>303</v>
      </c>
      <c r="E14" s="325" t="s">
        <v>169</v>
      </c>
      <c r="F14" s="326"/>
      <c r="G14" s="124"/>
      <c r="H14" s="323"/>
      <c r="I14" s="324" t="str">
        <f>Fixtures!$C$19</f>
        <v>Agricola</v>
      </c>
      <c r="J14" s="324" t="s">
        <v>210</v>
      </c>
      <c r="K14" s="325" t="s">
        <v>193</v>
      </c>
      <c r="L14" s="340"/>
      <c r="M14" s="127"/>
      <c r="N14" s="158" t="s">
        <v>336</v>
      </c>
      <c r="O14" s="345" t="s">
        <v>169</v>
      </c>
      <c r="P14" s="170">
        <f t="shared" si="0"/>
        <v>1</v>
      </c>
      <c r="Q14" s="146"/>
      <c r="R14" s="116"/>
      <c r="S14" s="116"/>
      <c r="T14" s="116"/>
      <c r="U14" s="116"/>
      <c r="V14" s="146"/>
      <c r="W14" s="146"/>
      <c r="X14" s="146"/>
      <c r="Y14" s="146"/>
      <c r="Z14" s="146"/>
      <c r="AA14" s="146"/>
      <c r="AB14" s="146"/>
      <c r="AC14" s="116"/>
      <c r="AD14" s="116"/>
      <c r="AE14" s="116"/>
    </row>
    <row r="15" spans="2:40" ht="13.5" customHeight="1" x14ac:dyDescent="0.2">
      <c r="B15" s="323"/>
      <c r="C15" s="328"/>
      <c r="D15" s="324"/>
      <c r="E15" s="325"/>
      <c r="F15" s="326"/>
      <c r="G15" s="124"/>
      <c r="H15" s="323"/>
      <c r="I15" s="324"/>
      <c r="J15" s="324"/>
      <c r="K15" s="325"/>
      <c r="L15" s="340"/>
      <c r="M15" s="127"/>
      <c r="N15" s="158" t="s">
        <v>314</v>
      </c>
      <c r="O15" s="345" t="s">
        <v>169</v>
      </c>
      <c r="P15" s="170">
        <f t="shared" si="0"/>
        <v>1</v>
      </c>
      <c r="Q15" s="116"/>
      <c r="R15" s="116"/>
      <c r="S15" s="116"/>
      <c r="T15" s="116"/>
      <c r="U15" s="116"/>
      <c r="V15" s="146"/>
      <c r="W15" s="146"/>
      <c r="X15" s="146"/>
      <c r="Y15" s="146"/>
      <c r="Z15" s="146"/>
      <c r="AA15" s="146"/>
      <c r="AB15" s="146"/>
      <c r="AC15" s="116"/>
      <c r="AD15" s="116"/>
      <c r="AE15" s="116"/>
    </row>
    <row r="16" spans="2:40" ht="13.5" customHeight="1" x14ac:dyDescent="0.2">
      <c r="B16" s="319"/>
      <c r="C16" s="329" t="str">
        <f>Fixtures!B7</f>
        <v>Sun 12 May</v>
      </c>
      <c r="D16" s="324"/>
      <c r="E16" s="325"/>
      <c r="F16" s="322"/>
      <c r="G16" s="124"/>
      <c r="H16" s="323"/>
      <c r="I16" s="320" t="str">
        <f>Fixtures!$B$20</f>
        <v>Sun 11 Aug</v>
      </c>
      <c r="J16" s="324"/>
      <c r="K16" s="325"/>
      <c r="L16" s="340"/>
      <c r="M16" s="127"/>
      <c r="N16" s="158" t="s">
        <v>37</v>
      </c>
      <c r="O16" s="345" t="s">
        <v>169</v>
      </c>
      <c r="P16" s="170">
        <f t="shared" si="0"/>
        <v>1</v>
      </c>
      <c r="Q16" s="116"/>
      <c r="R16" s="116"/>
      <c r="S16" s="146"/>
      <c r="T16" s="146"/>
      <c r="U16" s="146"/>
      <c r="V16" s="146"/>
      <c r="W16" s="146"/>
      <c r="X16" s="146"/>
      <c r="Y16" s="146"/>
      <c r="Z16" s="116"/>
      <c r="AA16" s="116"/>
      <c r="AB16" s="116"/>
    </row>
    <row r="17" spans="2:31" ht="13.5" customHeight="1" x14ac:dyDescent="0.2">
      <c r="B17" s="323"/>
      <c r="C17" s="327" t="str">
        <f>Fixtures!C7</f>
        <v>Alexandra Park</v>
      </c>
      <c r="D17" s="324" t="s">
        <v>311</v>
      </c>
      <c r="E17" s="325" t="s">
        <v>169</v>
      </c>
      <c r="F17" s="326"/>
      <c r="G17" s="124"/>
      <c r="H17" s="323"/>
      <c r="I17" s="324" t="str">
        <f>Fixtures!$C$20</f>
        <v>Little Missenden</v>
      </c>
      <c r="J17" s="324" t="s">
        <v>326</v>
      </c>
      <c r="K17" s="325" t="s">
        <v>171</v>
      </c>
      <c r="L17" s="340"/>
      <c r="M17" s="127"/>
      <c r="N17" s="158" t="s">
        <v>149</v>
      </c>
      <c r="O17" s="345" t="s">
        <v>169</v>
      </c>
      <c r="P17" s="170">
        <f t="shared" si="0"/>
        <v>1</v>
      </c>
      <c r="Q17" s="116"/>
      <c r="R17" s="116"/>
      <c r="S17" s="146"/>
      <c r="T17" s="146"/>
      <c r="U17" s="146"/>
      <c r="V17" s="146"/>
      <c r="W17" s="146"/>
      <c r="X17" s="146"/>
      <c r="Y17" s="146"/>
      <c r="Z17" s="116"/>
      <c r="AA17" s="116"/>
      <c r="AB17" s="116"/>
    </row>
    <row r="18" spans="2:31" ht="13.5" customHeight="1" x14ac:dyDescent="0.2">
      <c r="B18" s="323"/>
      <c r="C18" s="328"/>
      <c r="D18" s="330"/>
      <c r="E18" s="330"/>
      <c r="F18" s="326"/>
      <c r="G18" s="124"/>
      <c r="H18" s="323"/>
      <c r="I18" s="324"/>
      <c r="J18" s="324"/>
      <c r="K18" s="325"/>
      <c r="L18" s="340"/>
      <c r="M18" s="127"/>
      <c r="N18" s="197" t="s">
        <v>326</v>
      </c>
      <c r="O18" s="346" t="s">
        <v>171</v>
      </c>
      <c r="P18" s="199">
        <f t="shared" si="0"/>
        <v>1</v>
      </c>
      <c r="Q18" s="116"/>
      <c r="R18" s="116"/>
      <c r="S18" s="146"/>
      <c r="T18" s="146"/>
      <c r="U18" s="146"/>
      <c r="V18" s="146"/>
      <c r="W18" s="146"/>
      <c r="X18" s="146"/>
      <c r="Y18" s="146"/>
      <c r="Z18" s="116"/>
      <c r="AA18" s="116"/>
      <c r="AB18" s="116"/>
    </row>
    <row r="19" spans="2:31" ht="13.5" customHeight="1" x14ac:dyDescent="0.2">
      <c r="B19" s="319"/>
      <c r="C19" s="320" t="str">
        <f>Fixtures!B8</f>
        <v>Sun 19 May</v>
      </c>
      <c r="D19" s="321"/>
      <c r="E19" s="321"/>
      <c r="F19" s="322"/>
      <c r="G19" s="124"/>
      <c r="H19" s="323"/>
      <c r="I19" s="320" t="str">
        <f>Fixtures!$B$21</f>
        <v>Sat 17 Aug</v>
      </c>
      <c r="J19" s="324"/>
      <c r="K19" s="325"/>
      <c r="L19" s="340"/>
      <c r="M19" s="127"/>
      <c r="Q19" s="116"/>
      <c r="R19" s="116"/>
      <c r="S19" s="146"/>
      <c r="T19" s="146"/>
      <c r="U19" s="146"/>
      <c r="V19" s="146"/>
      <c r="W19" s="146"/>
      <c r="X19" s="146"/>
      <c r="Y19" s="146"/>
      <c r="Z19" s="116"/>
      <c r="AA19" s="116"/>
      <c r="AB19" s="116"/>
    </row>
    <row r="20" spans="2:31" ht="13.5" customHeight="1" x14ac:dyDescent="0.2">
      <c r="B20" s="323"/>
      <c r="C20" s="324" t="str">
        <f>Fixtures!C8</f>
        <v>Kew</v>
      </c>
      <c r="D20" s="324" t="s">
        <v>309</v>
      </c>
      <c r="E20" s="325" t="s">
        <v>170</v>
      </c>
      <c r="F20" s="326"/>
      <c r="G20" s="124"/>
      <c r="H20" s="323"/>
      <c r="I20" s="324" t="str">
        <f>Fixtures!$C$21</f>
        <v>Nevill Holt</v>
      </c>
      <c r="J20" s="324" t="s">
        <v>303</v>
      </c>
      <c r="K20" s="325" t="s">
        <v>169</v>
      </c>
      <c r="L20" s="340"/>
      <c r="M20" s="127"/>
      <c r="Q20" s="116"/>
      <c r="R20" s="116"/>
      <c r="S20" s="146"/>
      <c r="T20" s="146"/>
      <c r="U20" s="146"/>
      <c r="V20" s="146"/>
      <c r="W20" s="146"/>
      <c r="X20" s="146"/>
      <c r="Y20" s="146"/>
      <c r="Z20" s="116"/>
      <c r="AA20" s="116"/>
      <c r="AB20" s="116"/>
    </row>
    <row r="21" spans="2:31" ht="13.5" customHeight="1" x14ac:dyDescent="0.2">
      <c r="B21" s="323"/>
      <c r="C21" s="328"/>
      <c r="D21" s="330"/>
      <c r="E21" s="330"/>
      <c r="F21" s="326"/>
      <c r="G21" s="124"/>
      <c r="H21" s="323"/>
      <c r="I21" s="324"/>
      <c r="J21" s="324"/>
      <c r="K21" s="325"/>
      <c r="L21" s="340"/>
      <c r="M21" s="127"/>
      <c r="Q21" s="116"/>
      <c r="R21" s="116"/>
      <c r="S21" s="146"/>
      <c r="T21" s="146"/>
      <c r="U21" s="146"/>
      <c r="V21" s="146"/>
      <c r="W21" s="146"/>
      <c r="X21" s="146"/>
      <c r="Y21" s="146"/>
      <c r="Z21" s="116"/>
      <c r="AA21" s="116"/>
      <c r="AB21" s="116"/>
    </row>
    <row r="22" spans="2:31" ht="13.5" customHeight="1" x14ac:dyDescent="0.2">
      <c r="B22" s="319"/>
      <c r="C22" s="320" t="str">
        <f>Fixtures!B9</f>
        <v>Sun 26 May</v>
      </c>
      <c r="D22" s="321"/>
      <c r="E22" s="321"/>
      <c r="F22" s="322"/>
      <c r="G22" s="124"/>
      <c r="H22" s="323"/>
      <c r="I22" s="344" t="str">
        <f>Fixtures!$B$22</f>
        <v>Sun 18 Aug</v>
      </c>
      <c r="J22" s="324"/>
      <c r="K22" s="325"/>
      <c r="L22" s="340"/>
      <c r="M22" s="127"/>
      <c r="Q22" s="116"/>
      <c r="R22" s="116"/>
      <c r="S22" s="146"/>
      <c r="T22" s="146"/>
      <c r="U22" s="146"/>
      <c r="V22" s="146"/>
      <c r="W22" s="146"/>
      <c r="X22" s="146"/>
      <c r="Y22" s="146"/>
      <c r="Z22" s="116"/>
      <c r="AA22" s="116"/>
      <c r="AB22" s="116"/>
    </row>
    <row r="23" spans="2:31" ht="13.5" customHeight="1" x14ac:dyDescent="0.2">
      <c r="B23" s="323"/>
      <c r="C23" s="324" t="str">
        <f>Fixtures!C9</f>
        <v>Valley End</v>
      </c>
      <c r="D23" s="324" t="s">
        <v>26</v>
      </c>
      <c r="E23" s="325" t="s">
        <v>171</v>
      </c>
      <c r="F23" s="326"/>
      <c r="G23" s="124"/>
      <c r="H23" s="323"/>
      <c r="I23" s="324" t="str">
        <f>Fixtures!$C$22</f>
        <v>Post Modernists</v>
      </c>
      <c r="J23" s="324" t="s">
        <v>166</v>
      </c>
      <c r="K23" s="325" t="s">
        <v>168</v>
      </c>
      <c r="L23" s="340"/>
      <c r="M23" s="127"/>
      <c r="Q23" s="116"/>
      <c r="R23" s="116"/>
      <c r="S23" s="146"/>
      <c r="T23" s="146"/>
      <c r="U23" s="146"/>
      <c r="V23" s="146"/>
      <c r="W23" s="146"/>
      <c r="X23" s="146"/>
      <c r="Y23" s="146"/>
      <c r="Z23" s="116"/>
      <c r="AA23" s="116"/>
      <c r="AB23" s="116"/>
    </row>
    <row r="24" spans="2:31" ht="13.5" customHeight="1" x14ac:dyDescent="0.2">
      <c r="B24" s="323"/>
      <c r="C24" s="328"/>
      <c r="D24" s="328"/>
      <c r="E24" s="328"/>
      <c r="F24" s="326"/>
      <c r="G24" s="124"/>
      <c r="H24" s="323"/>
      <c r="I24" s="324"/>
      <c r="J24" s="324"/>
      <c r="K24" s="325"/>
      <c r="L24" s="340"/>
      <c r="M24" s="127"/>
      <c r="Q24" s="116"/>
      <c r="R24" s="116"/>
      <c r="S24" s="146"/>
      <c r="T24" s="146"/>
      <c r="U24" s="146"/>
      <c r="V24" s="146"/>
      <c r="W24" s="146"/>
      <c r="X24" s="146"/>
      <c r="Y24" s="146"/>
      <c r="Z24" s="116"/>
      <c r="AA24" s="116"/>
      <c r="AB24" s="116"/>
    </row>
    <row r="25" spans="2:31" ht="13.5" customHeight="1" x14ac:dyDescent="0.2">
      <c r="B25" s="319"/>
      <c r="C25" s="320" t="str">
        <f>Fixtures!B10</f>
        <v>Sat 01 Jun</v>
      </c>
      <c r="D25" s="321"/>
      <c r="E25" s="321"/>
      <c r="F25" s="322"/>
      <c r="G25" s="124"/>
      <c r="H25" s="323"/>
      <c r="I25" s="344" t="str">
        <f>Fixtures!$B$23</f>
        <v>Sun 25 Aug</v>
      </c>
      <c r="J25" s="324"/>
      <c r="K25" s="325"/>
      <c r="L25" s="340"/>
      <c r="M25" s="127"/>
      <c r="Q25" s="116"/>
      <c r="R25" s="116"/>
      <c r="S25" s="146"/>
      <c r="T25" s="146"/>
      <c r="U25" s="146"/>
      <c r="V25" s="146"/>
      <c r="W25" s="146"/>
      <c r="X25" s="146"/>
      <c r="Y25" s="146"/>
      <c r="Z25" s="116"/>
      <c r="AA25" s="116"/>
      <c r="AB25" s="116"/>
    </row>
    <row r="26" spans="2:31" ht="13.5" customHeight="1" x14ac:dyDescent="0.2">
      <c r="B26" s="323"/>
      <c r="C26" s="324" t="str">
        <f>Fixtures!C10</f>
        <v>Cricketers (Richmond)</v>
      </c>
      <c r="D26" s="324" t="s">
        <v>309</v>
      </c>
      <c r="E26" s="325" t="s">
        <v>170</v>
      </c>
      <c r="F26" s="326"/>
      <c r="G26" s="124"/>
      <c r="H26" s="323"/>
      <c r="I26" s="324" t="str">
        <f>Fixtures!$C$23</f>
        <v>Wembley</v>
      </c>
      <c r="J26" s="324" t="s">
        <v>205</v>
      </c>
      <c r="K26" s="325" t="s">
        <v>193</v>
      </c>
      <c r="L26" s="340"/>
      <c r="M26" s="127"/>
      <c r="Q26" s="116"/>
      <c r="R26" s="116"/>
      <c r="S26" s="146"/>
      <c r="T26" s="146"/>
      <c r="U26" s="146"/>
      <c r="V26" s="146"/>
      <c r="W26" s="146"/>
      <c r="X26" s="146"/>
      <c r="Y26" s="146"/>
      <c r="Z26" s="116"/>
      <c r="AA26" s="116"/>
      <c r="AB26" s="116"/>
    </row>
    <row r="27" spans="2:31" ht="13.5" customHeight="1" x14ac:dyDescent="0.2">
      <c r="B27" s="323"/>
      <c r="C27" s="331"/>
      <c r="D27" s="324"/>
      <c r="E27" s="325"/>
      <c r="F27" s="326"/>
      <c r="G27" s="124"/>
      <c r="H27" s="323"/>
      <c r="I27" s="324"/>
      <c r="J27" s="324"/>
      <c r="K27" s="325"/>
      <c r="L27" s="340"/>
      <c r="M27" s="127"/>
      <c r="Q27" s="116"/>
      <c r="R27" s="116"/>
      <c r="S27" s="116"/>
      <c r="T27" s="116"/>
      <c r="U27" s="116"/>
      <c r="V27" s="146"/>
      <c r="W27" s="146"/>
      <c r="X27" s="146"/>
      <c r="Y27" s="146"/>
      <c r="Z27" s="146"/>
      <c r="AA27" s="146"/>
      <c r="AB27" s="146"/>
      <c r="AC27" s="116"/>
      <c r="AD27" s="116"/>
      <c r="AE27" s="116"/>
    </row>
    <row r="28" spans="2:31" ht="13.5" customHeight="1" x14ac:dyDescent="0.2">
      <c r="B28" s="319"/>
      <c r="C28" s="320" t="str">
        <f>Fixtures!B11</f>
        <v>Sun 09 Jun</v>
      </c>
      <c r="D28" s="321"/>
      <c r="E28" s="321"/>
      <c r="F28" s="322"/>
      <c r="G28" s="124"/>
      <c r="H28" s="323"/>
      <c r="I28" s="344" t="str">
        <f>Fixtures!$B$24</f>
        <v>Sun 1 Sep</v>
      </c>
      <c r="J28" s="324"/>
      <c r="K28" s="325"/>
      <c r="L28" s="340"/>
      <c r="M28" s="127"/>
      <c r="Q28" s="116"/>
      <c r="R28" s="116"/>
      <c r="S28" s="116"/>
      <c r="T28" s="116"/>
      <c r="U28" s="116"/>
      <c r="V28" s="146"/>
      <c r="W28" s="146"/>
      <c r="X28" s="146"/>
      <c r="Y28" s="146"/>
      <c r="Z28" s="146"/>
      <c r="AA28" s="146"/>
      <c r="AB28" s="146"/>
      <c r="AC28" s="116"/>
      <c r="AD28" s="116"/>
      <c r="AE28" s="116"/>
    </row>
    <row r="29" spans="2:31" ht="13.5" customHeight="1" x14ac:dyDescent="0.2">
      <c r="B29" s="323"/>
      <c r="C29" s="324" t="str">
        <f>Fixtures!C11</f>
        <v>Chingford</v>
      </c>
      <c r="D29" s="324" t="s">
        <v>303</v>
      </c>
      <c r="E29" s="325" t="s">
        <v>169</v>
      </c>
      <c r="F29" s="332"/>
      <c r="G29" s="124"/>
      <c r="H29" s="323"/>
      <c r="I29" s="324" t="str">
        <f>Fixtures!$C$24</f>
        <v>Binfield</v>
      </c>
      <c r="J29" s="324" t="s">
        <v>336</v>
      </c>
      <c r="K29" s="325" t="s">
        <v>169</v>
      </c>
      <c r="L29" s="340"/>
      <c r="M29" s="127"/>
      <c r="Q29" s="116"/>
      <c r="R29" s="116"/>
      <c r="S29" s="116"/>
      <c r="T29" s="116"/>
      <c r="U29" s="116"/>
      <c r="V29" s="146"/>
      <c r="W29" s="146"/>
      <c r="X29" s="146"/>
      <c r="Y29" s="146"/>
      <c r="Z29" s="146"/>
      <c r="AA29" s="146"/>
      <c r="AB29" s="146"/>
      <c r="AC29" s="116"/>
      <c r="AD29" s="116"/>
      <c r="AE29" s="116"/>
    </row>
    <row r="30" spans="2:31" ht="13.5" customHeight="1" x14ac:dyDescent="0.2">
      <c r="B30" s="323"/>
      <c r="C30" s="324"/>
      <c r="D30" s="324"/>
      <c r="E30" s="325"/>
      <c r="F30" s="332"/>
      <c r="G30" s="124"/>
      <c r="H30" s="323"/>
      <c r="I30" s="324"/>
      <c r="J30" s="324"/>
      <c r="K30" s="325"/>
      <c r="L30" s="340"/>
      <c r="M30" s="127"/>
      <c r="Q30" s="116"/>
      <c r="R30" s="116"/>
      <c r="S30" s="116"/>
      <c r="T30" s="116"/>
      <c r="U30" s="116"/>
      <c r="V30" s="146"/>
      <c r="W30" s="146"/>
      <c r="X30" s="146"/>
      <c r="Y30" s="146"/>
      <c r="Z30" s="146"/>
      <c r="AA30" s="146"/>
      <c r="AB30" s="146"/>
      <c r="AC30" s="116"/>
      <c r="AD30" s="116"/>
      <c r="AE30" s="116"/>
    </row>
    <row r="31" spans="2:31" ht="13.5" customHeight="1" x14ac:dyDescent="0.2">
      <c r="B31" s="319"/>
      <c r="C31" s="320" t="str">
        <f>Fixtures!B12</f>
        <v>Sun 16 Jun</v>
      </c>
      <c r="D31" s="321"/>
      <c r="E31" s="321"/>
      <c r="F31" s="322"/>
      <c r="G31" s="124"/>
      <c r="H31" s="323"/>
      <c r="I31" s="344" t="str">
        <f>Fixtures!$B$25</f>
        <v>Sun 8 Sep</v>
      </c>
      <c r="J31" s="324"/>
      <c r="K31" s="325"/>
      <c r="L31" s="340"/>
      <c r="M31" s="116"/>
      <c r="Q31" s="116"/>
      <c r="R31" s="116"/>
      <c r="S31" s="116"/>
      <c r="T31" s="116"/>
      <c r="U31" s="116"/>
      <c r="V31" s="146"/>
      <c r="W31" s="146"/>
      <c r="X31" s="146"/>
      <c r="Y31" s="146"/>
      <c r="Z31" s="146"/>
      <c r="AA31" s="146"/>
      <c r="AB31" s="146"/>
      <c r="AC31" s="116"/>
      <c r="AD31" s="116"/>
      <c r="AE31" s="116"/>
    </row>
    <row r="32" spans="2:31" ht="13.5" customHeight="1" x14ac:dyDescent="0.2">
      <c r="B32" s="323"/>
      <c r="C32" s="324" t="str">
        <f>Fixtures!C12</f>
        <v>Putney</v>
      </c>
      <c r="D32" s="324" t="s">
        <v>314</v>
      </c>
      <c r="E32" s="325" t="s">
        <v>169</v>
      </c>
      <c r="F32" s="332"/>
      <c r="G32" s="124"/>
      <c r="H32" s="323"/>
      <c r="I32" s="324" t="str">
        <f>Fixtures!$C$25</f>
        <v>Brentham</v>
      </c>
      <c r="J32" s="324" t="s">
        <v>210</v>
      </c>
      <c r="K32" s="325" t="s">
        <v>193</v>
      </c>
      <c r="L32" s="340"/>
      <c r="M32" s="116"/>
      <c r="Q32" s="116"/>
      <c r="R32" s="116"/>
      <c r="S32" s="116"/>
      <c r="T32" s="116"/>
      <c r="U32" s="116"/>
      <c r="V32" s="146"/>
      <c r="W32" s="146"/>
      <c r="X32" s="146"/>
      <c r="Y32" s="146"/>
      <c r="Z32" s="146"/>
      <c r="AA32" s="146"/>
      <c r="AB32" s="146"/>
      <c r="AC32" s="116"/>
      <c r="AD32" s="116"/>
      <c r="AE32" s="116"/>
    </row>
    <row r="33" spans="2:31" ht="13.5" customHeight="1" x14ac:dyDescent="0.2">
      <c r="B33" s="323"/>
      <c r="C33" s="324"/>
      <c r="D33" s="409"/>
      <c r="E33" s="409"/>
      <c r="F33" s="340"/>
      <c r="G33" s="124"/>
      <c r="H33" s="323"/>
      <c r="I33" s="324"/>
      <c r="J33" s="324"/>
      <c r="K33" s="325"/>
      <c r="L33" s="340"/>
      <c r="M33" s="116"/>
      <c r="Q33" s="116"/>
      <c r="R33" s="116"/>
      <c r="S33" s="116"/>
      <c r="T33" s="116"/>
      <c r="U33" s="116"/>
      <c r="V33" s="146"/>
      <c r="W33" s="146"/>
      <c r="X33" s="146"/>
      <c r="Y33" s="146"/>
      <c r="Z33" s="146"/>
      <c r="AA33" s="146"/>
      <c r="AB33" s="146"/>
      <c r="AC33" s="116"/>
      <c r="AD33" s="116"/>
      <c r="AE33" s="116"/>
    </row>
    <row r="34" spans="2:31" ht="12.6" customHeight="1" x14ac:dyDescent="0.2">
      <c r="B34" s="319"/>
      <c r="C34" s="320" t="str">
        <f>Fixtures!B13</f>
        <v>Sun 23 Jun</v>
      </c>
      <c r="D34" s="324"/>
      <c r="E34" s="325"/>
      <c r="F34" s="340"/>
      <c r="G34" s="124"/>
      <c r="H34" s="323"/>
      <c r="I34" s="344" t="str">
        <f>Fixtures!$B$26</f>
        <v>Sun 15 Sep</v>
      </c>
      <c r="J34" s="324"/>
      <c r="K34" s="325"/>
      <c r="L34" s="340"/>
      <c r="M34" s="116"/>
      <c r="Q34" s="146"/>
      <c r="R34" s="116"/>
      <c r="S34" s="116"/>
      <c r="T34" s="116"/>
      <c r="U34" s="116"/>
      <c r="V34" s="146"/>
      <c r="W34" s="146"/>
      <c r="X34" s="146"/>
      <c r="Y34" s="146"/>
      <c r="Z34" s="146"/>
      <c r="AA34" s="146"/>
      <c r="AB34" s="146"/>
      <c r="AC34" s="116"/>
      <c r="AD34" s="116"/>
      <c r="AE34" s="116"/>
    </row>
    <row r="35" spans="2:31" ht="12.6" customHeight="1" x14ac:dyDescent="0.2">
      <c r="B35" s="323"/>
      <c r="C35" s="324" t="str">
        <f>Fixtures!C13</f>
        <v>Shepperton</v>
      </c>
      <c r="D35" s="324" t="s">
        <v>191</v>
      </c>
      <c r="E35" s="325" t="s">
        <v>171</v>
      </c>
      <c r="F35" s="340"/>
      <c r="G35" s="124"/>
      <c r="H35" s="323"/>
      <c r="I35" s="324" t="str">
        <f>Fixtures!$C$26</f>
        <v>Southgate Adelaide</v>
      </c>
      <c r="J35" s="324" t="s">
        <v>337</v>
      </c>
      <c r="K35" s="325" t="s">
        <v>170</v>
      </c>
      <c r="L35" s="340"/>
      <c r="M35" s="116"/>
      <c r="Q35" s="146"/>
      <c r="R35" s="116"/>
      <c r="S35" s="116"/>
      <c r="T35" s="116"/>
      <c r="U35" s="116"/>
      <c r="V35" s="146"/>
      <c r="W35" s="146"/>
      <c r="X35" s="146"/>
      <c r="Y35" s="146"/>
      <c r="Z35" s="146"/>
      <c r="AA35" s="146"/>
      <c r="AB35" s="146"/>
      <c r="AC35" s="116"/>
      <c r="AD35" s="116"/>
      <c r="AE35" s="116"/>
    </row>
    <row r="36" spans="2:31" ht="12.6" customHeight="1" x14ac:dyDescent="0.2">
      <c r="B36" s="323"/>
      <c r="C36" s="324"/>
      <c r="D36" s="324"/>
      <c r="E36" s="325"/>
      <c r="F36" s="340"/>
      <c r="G36" s="124"/>
      <c r="H36" s="323"/>
      <c r="I36" s="324"/>
      <c r="J36" s="324"/>
      <c r="K36" s="325"/>
      <c r="L36" s="340"/>
      <c r="M36" s="116"/>
      <c r="Q36" s="146"/>
      <c r="R36" s="116"/>
      <c r="S36" s="116"/>
      <c r="T36" s="116"/>
      <c r="U36" s="116"/>
      <c r="V36" s="146"/>
      <c r="W36" s="146"/>
      <c r="X36" s="146"/>
      <c r="Y36" s="146"/>
      <c r="Z36" s="146"/>
      <c r="AA36" s="146"/>
      <c r="AB36" s="146"/>
      <c r="AC36" s="116"/>
      <c r="AD36" s="116"/>
      <c r="AE36" s="116"/>
    </row>
    <row r="37" spans="2:31" ht="12.6" customHeight="1" x14ac:dyDescent="0.2">
      <c r="B37" s="319"/>
      <c r="C37" s="320" t="str">
        <f>Fixtures!B14</f>
        <v>Sat 29 Jun</v>
      </c>
      <c r="D37" s="324"/>
      <c r="E37" s="325"/>
      <c r="F37" s="340"/>
      <c r="G37" s="116"/>
      <c r="H37" s="323"/>
      <c r="I37" s="344" t="str">
        <f>Fixtures!$B$27</f>
        <v>Sun 22 Sep</v>
      </c>
      <c r="J37" s="324"/>
      <c r="K37" s="325"/>
      <c r="L37" s="340"/>
      <c r="M37" s="116"/>
      <c r="Q37" s="146"/>
      <c r="R37" s="116"/>
      <c r="S37" s="116"/>
      <c r="T37" s="116"/>
      <c r="U37" s="116"/>
      <c r="V37" s="146"/>
      <c r="W37" s="146"/>
      <c r="X37" s="146"/>
      <c r="Y37" s="146"/>
      <c r="Z37" s="146"/>
      <c r="AA37" s="146"/>
      <c r="AB37" s="146"/>
      <c r="AC37" s="116"/>
      <c r="AD37" s="116"/>
      <c r="AE37" s="116"/>
    </row>
    <row r="38" spans="2:31" ht="12.6" customHeight="1" x14ac:dyDescent="0.2">
      <c r="B38" s="323"/>
      <c r="C38" s="324" t="str">
        <f>Fixtures!C14</f>
        <v>Royal Household</v>
      </c>
      <c r="D38" s="324" t="s">
        <v>191</v>
      </c>
      <c r="E38" s="325" t="s">
        <v>171</v>
      </c>
      <c r="F38" s="340"/>
      <c r="G38" s="116"/>
      <c r="H38" s="323"/>
      <c r="I38" s="324" t="str">
        <f>Fixtures!$C$27</f>
        <v>Ickenham</v>
      </c>
      <c r="J38" s="324" t="s">
        <v>337</v>
      </c>
      <c r="K38" s="325" t="s">
        <v>170</v>
      </c>
      <c r="L38" s="340"/>
      <c r="M38" s="116"/>
      <c r="Q38" s="146"/>
      <c r="R38" s="116"/>
      <c r="S38" s="116"/>
      <c r="T38" s="116"/>
      <c r="U38" s="116"/>
      <c r="V38" s="146"/>
      <c r="W38" s="146"/>
      <c r="X38" s="146"/>
      <c r="Y38" s="146"/>
      <c r="Z38" s="146"/>
      <c r="AA38" s="146"/>
      <c r="AB38" s="146"/>
      <c r="AC38" s="116"/>
      <c r="AD38" s="116"/>
      <c r="AE38" s="116"/>
    </row>
    <row r="39" spans="2:31" ht="12.6" customHeight="1" x14ac:dyDescent="0.2">
      <c r="B39" s="323"/>
      <c r="C39" s="324"/>
      <c r="D39" s="324"/>
      <c r="E39" s="325"/>
      <c r="F39" s="340"/>
      <c r="G39" s="125"/>
      <c r="H39" s="323"/>
      <c r="I39" s="324"/>
      <c r="J39" s="324"/>
      <c r="K39" s="325"/>
      <c r="L39" s="340"/>
      <c r="M39" s="116"/>
      <c r="Q39" s="14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</row>
    <row r="40" spans="2:31" ht="12.6" customHeight="1" x14ac:dyDescent="0.2">
      <c r="B40" s="319"/>
      <c r="C40" s="320" t="str">
        <f>Fixtures!B15</f>
        <v>Sun 07 Jul</v>
      </c>
      <c r="D40" s="324"/>
      <c r="E40" s="325"/>
      <c r="F40" s="340"/>
      <c r="G40" s="125"/>
      <c r="H40" s="323"/>
      <c r="I40" s="344" t="str">
        <f>Fixtures!$B$28</f>
        <v>Sun 29 Sep</v>
      </c>
      <c r="J40" s="324"/>
      <c r="K40" s="325"/>
      <c r="L40" s="340"/>
      <c r="M40" s="116"/>
      <c r="Q40" s="14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</row>
    <row r="41" spans="2:31" ht="12.6" customHeight="1" x14ac:dyDescent="0.2">
      <c r="B41" s="323"/>
      <c r="C41" s="324" t="str">
        <f>Fixtures!C15</f>
        <v>Cowdrey</v>
      </c>
      <c r="D41" s="324" t="s">
        <v>309</v>
      </c>
      <c r="E41" s="325" t="s">
        <v>170</v>
      </c>
      <c r="F41" s="340"/>
      <c r="G41" s="125"/>
      <c r="H41" s="323"/>
      <c r="I41" s="324" t="str">
        <f>Fixtures!$C$28</f>
        <v>Egham</v>
      </c>
      <c r="J41" s="324" t="s">
        <v>207</v>
      </c>
      <c r="K41" s="325"/>
      <c r="L41" s="340"/>
      <c r="M41" s="116"/>
      <c r="Q41" s="146"/>
      <c r="R41" s="310"/>
      <c r="S41" s="310"/>
      <c r="T41" s="310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</row>
    <row r="42" spans="2:31" ht="12.6" customHeight="1" x14ac:dyDescent="0.2">
      <c r="B42" s="333"/>
      <c r="C42" s="334"/>
      <c r="D42" s="334"/>
      <c r="E42" s="370"/>
      <c r="F42" s="336"/>
      <c r="G42" s="116"/>
      <c r="H42" s="333"/>
      <c r="I42" s="334"/>
      <c r="J42" s="334"/>
      <c r="K42" s="370"/>
      <c r="L42" s="336"/>
      <c r="M42" s="116"/>
      <c r="Q42" s="146"/>
      <c r="R42" s="311"/>
      <c r="S42" s="311"/>
      <c r="T42" s="116"/>
      <c r="U42" s="14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</row>
    <row r="43" spans="2:31" ht="12.6" customHeight="1" x14ac:dyDescent="0.2">
      <c r="G43" s="116"/>
      <c r="M43" s="146"/>
      <c r="Q43" s="116"/>
      <c r="R43" s="311"/>
      <c r="S43" s="311"/>
      <c r="T43" s="116"/>
      <c r="U43" s="14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</row>
    <row r="44" spans="2:31" ht="12.6" customHeight="1" x14ac:dyDescent="0.2">
      <c r="G44" s="116"/>
      <c r="M44" s="146"/>
      <c r="R44" s="311"/>
      <c r="S44" s="311"/>
      <c r="T44" s="116"/>
      <c r="U44" s="14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</row>
    <row r="45" spans="2:31" ht="12.6" customHeight="1" x14ac:dyDescent="0.2">
      <c r="G45" s="116"/>
      <c r="M45" s="146"/>
      <c r="R45" s="311"/>
      <c r="S45" s="311"/>
      <c r="T45" s="116"/>
      <c r="U45" s="14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</row>
    <row r="46" spans="2:31" ht="12.6" customHeight="1" x14ac:dyDescent="0.2">
      <c r="G46" s="116"/>
      <c r="M46" s="14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</row>
    <row r="47" spans="2:31" ht="12.6" customHeight="1" x14ac:dyDescent="0.2">
      <c r="G47" s="116"/>
      <c r="M47" s="14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</row>
    <row r="48" spans="2:31" ht="12.6" customHeight="1" x14ac:dyDescent="0.2">
      <c r="G48" s="116"/>
      <c r="M48" s="146"/>
    </row>
    <row r="49" spans="7:7" ht="12.6" customHeight="1" x14ac:dyDescent="0.2">
      <c r="G49" s="116"/>
    </row>
    <row r="50" spans="7:7" ht="12.6" customHeight="1" x14ac:dyDescent="0.2">
      <c r="G50" s="116"/>
    </row>
    <row r="51" spans="7:7" ht="12.6" customHeight="1" x14ac:dyDescent="0.2">
      <c r="G51" s="116"/>
    </row>
    <row r="52" spans="7:7" ht="12.6" customHeight="1" x14ac:dyDescent="0.2">
      <c r="G52" s="116"/>
    </row>
    <row r="53" spans="7:7" ht="12.6" customHeight="1" x14ac:dyDescent="0.2">
      <c r="G53" s="116"/>
    </row>
    <row r="54" spans="7:7" ht="12.6" customHeight="1" x14ac:dyDescent="0.2">
      <c r="G54" s="146"/>
    </row>
    <row r="55" spans="7:7" ht="12.6" customHeight="1" x14ac:dyDescent="0.2">
      <c r="G55" s="125"/>
    </row>
    <row r="56" spans="7:7" ht="12.6" customHeight="1" x14ac:dyDescent="0.2">
      <c r="G56" s="125"/>
    </row>
    <row r="57" spans="7:7" ht="12.6" customHeight="1" x14ac:dyDescent="0.2">
      <c r="G57" s="125"/>
    </row>
    <row r="58" spans="7:7" ht="12.6" customHeight="1" x14ac:dyDescent="0.2">
      <c r="G58" s="125"/>
    </row>
    <row r="59" spans="7:7" ht="12.6" customHeight="1" x14ac:dyDescent="0.2">
      <c r="G59" s="125"/>
    </row>
    <row r="60" spans="7:7" ht="12.6" customHeight="1" x14ac:dyDescent="0.2">
      <c r="G60" s="125"/>
    </row>
    <row r="61" spans="7:7" ht="12.6" customHeight="1" x14ac:dyDescent="0.2">
      <c r="G61" s="125"/>
    </row>
    <row r="62" spans="7:7" ht="12.6" customHeight="1" x14ac:dyDescent="0.2">
      <c r="G62" s="125"/>
    </row>
    <row r="63" spans="7:7" ht="12.6" customHeight="1" x14ac:dyDescent="0.2">
      <c r="G63" s="125"/>
    </row>
    <row r="64" spans="7:7" ht="12.6" customHeight="1" x14ac:dyDescent="0.2">
      <c r="G64" s="125"/>
    </row>
    <row r="65" spans="7:7" ht="12.6" customHeight="1" x14ac:dyDescent="0.2">
      <c r="G65" s="125"/>
    </row>
    <row r="66" spans="7:7" ht="12.6" customHeight="1" x14ac:dyDescent="0.2">
      <c r="G66" s="125"/>
    </row>
    <row r="67" spans="7:7" ht="12.6" customHeight="1" x14ac:dyDescent="0.2">
      <c r="G67" s="125"/>
    </row>
    <row r="68" spans="7:7" ht="12.6" customHeight="1" x14ac:dyDescent="0.2">
      <c r="G68" s="125"/>
    </row>
  </sheetData>
  <sortState xmlns:xlrd2="http://schemas.microsoft.com/office/spreadsheetml/2017/richdata2" ref="N4:P18">
    <sortCondition descending="1" ref="P4:P18"/>
    <sortCondition ref="N4:N18"/>
  </sortState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N68"/>
  <sheetViews>
    <sheetView showGridLines="0" showRowColHeaders="0" zoomScale="85" zoomScaleNormal="85" workbookViewId="0"/>
  </sheetViews>
  <sheetFormatPr defaultColWidth="9.140625" defaultRowHeight="12.6" customHeight="1" x14ac:dyDescent="0.2"/>
  <cols>
    <col min="1" max="1" width="4.140625" style="125" customWidth="1"/>
    <col min="2" max="2" width="3" style="125" customWidth="1"/>
    <col min="3" max="3" width="20.140625" style="125" customWidth="1"/>
    <col min="4" max="4" width="18.42578125" style="125" bestFit="1" customWidth="1"/>
    <col min="5" max="5" width="6.42578125" style="125" customWidth="1"/>
    <col min="6" max="6" width="3" style="125" customWidth="1"/>
    <col min="7" max="7" width="1.85546875" style="307" customWidth="1"/>
    <col min="8" max="8" width="3" style="125" customWidth="1"/>
    <col min="9" max="9" width="20.140625" style="125" customWidth="1"/>
    <col min="10" max="10" width="16.7109375" style="125" customWidth="1"/>
    <col min="11" max="11" width="5.28515625" style="125" customWidth="1"/>
    <col min="12" max="12" width="3" style="125" customWidth="1"/>
    <col min="13" max="13" width="1.85546875" style="125" customWidth="1"/>
    <col min="14" max="14" width="23" style="125" customWidth="1"/>
    <col min="15" max="16" width="5.28515625" style="125" customWidth="1"/>
    <col min="17" max="17" width="3" style="125" customWidth="1"/>
    <col min="18" max="16384" width="9.140625" style="125"/>
  </cols>
  <sheetData>
    <row r="1" spans="2:40" ht="13.5" customHeight="1" x14ac:dyDescent="0.2"/>
    <row r="2" spans="2:40" ht="13.5" customHeight="1" x14ac:dyDescent="0.2">
      <c r="B2" s="312"/>
      <c r="C2" s="313" t="s">
        <v>12</v>
      </c>
      <c r="D2" s="201"/>
      <c r="E2" s="201"/>
      <c r="F2" s="127"/>
      <c r="G2" s="308"/>
      <c r="H2" s="127"/>
      <c r="I2" s="127"/>
      <c r="J2" s="127"/>
      <c r="K2" s="127"/>
      <c r="L2" s="127"/>
      <c r="M2" s="127"/>
      <c r="N2" s="127"/>
      <c r="O2" s="127"/>
      <c r="P2" s="127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26"/>
      <c r="AN2" s="126"/>
    </row>
    <row r="3" spans="2:40" ht="13.5" customHeight="1" x14ac:dyDescent="0.2">
      <c r="B3" s="316"/>
      <c r="C3" s="317"/>
      <c r="D3" s="317"/>
      <c r="E3" s="317"/>
      <c r="F3" s="318"/>
      <c r="G3" s="124"/>
      <c r="H3" s="337"/>
      <c r="I3" s="338"/>
      <c r="J3" s="338"/>
      <c r="K3" s="339"/>
      <c r="L3" s="318"/>
      <c r="M3" s="127"/>
      <c r="N3" s="188" t="s">
        <v>12</v>
      </c>
      <c r="O3" s="314"/>
      <c r="P3" s="315"/>
      <c r="Q3" s="116"/>
      <c r="R3" s="116"/>
      <c r="S3" s="116"/>
      <c r="T3" s="116"/>
      <c r="U3" s="309"/>
      <c r="V3" s="116"/>
      <c r="W3" s="116"/>
      <c r="X3" s="116"/>
      <c r="Y3" s="116"/>
      <c r="Z3" s="223"/>
      <c r="AA3" s="309"/>
      <c r="AB3" s="116"/>
      <c r="AC3" s="116"/>
      <c r="AD3" s="116"/>
    </row>
    <row r="4" spans="2:40" ht="13.5" customHeight="1" x14ac:dyDescent="0.2">
      <c r="B4" s="319"/>
      <c r="C4" s="320" t="str">
        <f>Fixtures!B3</f>
        <v>Sun 14 Apr</v>
      </c>
      <c r="D4" s="321"/>
      <c r="E4" s="321"/>
      <c r="F4" s="322"/>
      <c r="G4" s="124"/>
      <c r="H4" s="319"/>
      <c r="I4" s="320" t="str">
        <f>Fixtures!$B$16</f>
        <v>Sun 14 Jul</v>
      </c>
      <c r="J4" s="324"/>
      <c r="K4" s="324"/>
      <c r="L4" s="340"/>
      <c r="M4" s="127"/>
      <c r="N4" s="158" t="s">
        <v>32</v>
      </c>
      <c r="O4" s="345" t="s">
        <v>170</v>
      </c>
      <c r="P4" s="170">
        <f>COUNTIF($D$3:$D$42,$N4)+COUNTIF($J$3:$J$42,$N4)</f>
        <v>1</v>
      </c>
      <c r="Q4" s="116"/>
      <c r="R4" s="116"/>
      <c r="S4" s="116"/>
      <c r="T4" s="116"/>
      <c r="U4" s="309"/>
      <c r="V4" s="116"/>
      <c r="W4" s="116"/>
      <c r="X4" s="116"/>
      <c r="Y4" s="116"/>
      <c r="Z4" s="223"/>
      <c r="AA4" s="223"/>
      <c r="AB4" s="116"/>
      <c r="AC4" s="116"/>
      <c r="AD4" s="116"/>
    </row>
    <row r="5" spans="2:40" ht="13.5" customHeight="1" x14ac:dyDescent="0.2">
      <c r="B5" s="323"/>
      <c r="C5" s="324" t="str">
        <f>Fixtures!C3</f>
        <v>Great Missenden</v>
      </c>
      <c r="D5" s="324" t="s">
        <v>301</v>
      </c>
      <c r="E5" s="325" t="s">
        <v>172</v>
      </c>
      <c r="F5" s="326"/>
      <c r="G5" s="124"/>
      <c r="H5" s="323"/>
      <c r="I5" s="324" t="str">
        <f>Fixtures!$C$16</f>
        <v>Highgate</v>
      </c>
      <c r="J5" s="324" t="s">
        <v>207</v>
      </c>
      <c r="K5" s="325"/>
      <c r="L5" s="340"/>
      <c r="M5" s="127"/>
      <c r="N5" s="158" t="s">
        <v>39</v>
      </c>
      <c r="O5" s="345" t="s">
        <v>169</v>
      </c>
      <c r="P5" s="170">
        <f t="shared" ref="P5:P20" si="0">COUNTIF($D$3:$D$42,$N5)+COUNTIF($J$3:$J$42,$N5)</f>
        <v>1</v>
      </c>
      <c r="Q5" s="116"/>
      <c r="R5" s="116"/>
      <c r="S5" s="116"/>
      <c r="T5" s="116"/>
      <c r="U5" s="146"/>
      <c r="V5" s="146"/>
      <c r="W5" s="146"/>
      <c r="X5" s="146"/>
      <c r="Y5" s="146"/>
      <c r="Z5" s="146"/>
      <c r="AA5" s="146"/>
      <c r="AB5" s="116"/>
      <c r="AC5" s="116"/>
      <c r="AD5" s="116"/>
    </row>
    <row r="6" spans="2:40" ht="13.5" customHeight="1" x14ac:dyDescent="0.2">
      <c r="B6" s="323"/>
      <c r="C6" s="324"/>
      <c r="D6" s="324"/>
      <c r="E6" s="325"/>
      <c r="F6" s="326"/>
      <c r="G6" s="124"/>
      <c r="H6" s="276"/>
      <c r="I6" s="324"/>
      <c r="J6" s="324"/>
      <c r="K6" s="324"/>
      <c r="L6" s="332"/>
      <c r="M6" s="127"/>
      <c r="N6" s="158" t="s">
        <v>206</v>
      </c>
      <c r="O6" s="345" t="s">
        <v>170</v>
      </c>
      <c r="P6" s="170">
        <f t="shared" si="0"/>
        <v>1</v>
      </c>
      <c r="Q6" s="116"/>
      <c r="R6" s="116"/>
      <c r="S6" s="116"/>
      <c r="T6" s="116"/>
      <c r="U6" s="146"/>
      <c r="V6" s="146"/>
      <c r="W6" s="146"/>
      <c r="X6" s="146"/>
      <c r="Y6" s="146"/>
      <c r="Z6" s="146"/>
      <c r="AA6" s="146"/>
      <c r="AB6" s="116"/>
      <c r="AC6" s="116"/>
      <c r="AD6" s="116"/>
    </row>
    <row r="7" spans="2:40" ht="13.5" customHeight="1" x14ac:dyDescent="0.2">
      <c r="B7" s="319"/>
      <c r="C7" s="320" t="str">
        <f>Fixtures!B4</f>
        <v>Sun 21 Apr</v>
      </c>
      <c r="D7" s="324"/>
      <c r="E7" s="325"/>
      <c r="F7" s="322"/>
      <c r="G7" s="124"/>
      <c r="H7" s="323"/>
      <c r="I7" s="320" t="str">
        <f>Fixtures!$B$17</f>
        <v>Sun 21 Jul</v>
      </c>
      <c r="J7" s="324"/>
      <c r="K7" s="324"/>
      <c r="L7" s="340"/>
      <c r="M7" s="127"/>
      <c r="N7" s="158" t="s">
        <v>37</v>
      </c>
      <c r="O7" s="345" t="s">
        <v>169</v>
      </c>
      <c r="P7" s="170">
        <f t="shared" si="0"/>
        <v>3</v>
      </c>
      <c r="Q7" s="116"/>
      <c r="R7" s="116"/>
      <c r="S7" s="116"/>
      <c r="T7" s="116"/>
      <c r="U7" s="146"/>
      <c r="V7" s="146"/>
      <c r="W7" s="146"/>
      <c r="X7" s="146"/>
      <c r="Y7" s="146"/>
      <c r="Z7" s="146"/>
      <c r="AA7" s="146"/>
      <c r="AB7" s="116"/>
      <c r="AC7" s="116"/>
      <c r="AD7" s="116"/>
    </row>
    <row r="8" spans="2:40" ht="13.5" customHeight="1" x14ac:dyDescent="0.2">
      <c r="B8" s="323"/>
      <c r="C8" s="327" t="str">
        <f>Fixtures!C4</f>
        <v>Ham And Petersham</v>
      </c>
      <c r="D8" s="324" t="s">
        <v>305</v>
      </c>
      <c r="E8" s="325" t="s">
        <v>171</v>
      </c>
      <c r="F8" s="326"/>
      <c r="G8" s="124"/>
      <c r="H8" s="323"/>
      <c r="I8" s="324" t="str">
        <f>Fixtures!$C$17</f>
        <v>Kempton</v>
      </c>
      <c r="J8" s="324" t="s">
        <v>303</v>
      </c>
      <c r="K8" s="325" t="s">
        <v>169</v>
      </c>
      <c r="L8" s="340"/>
      <c r="M8" s="127"/>
      <c r="N8" s="158" t="s">
        <v>167</v>
      </c>
      <c r="O8" s="345" t="s">
        <v>169</v>
      </c>
      <c r="P8" s="170">
        <f t="shared" si="0"/>
        <v>3</v>
      </c>
      <c r="Q8" s="116"/>
      <c r="R8" s="116"/>
      <c r="S8" s="116"/>
      <c r="T8" s="116"/>
      <c r="U8" s="146"/>
      <c r="V8" s="146"/>
      <c r="W8" s="146"/>
      <c r="X8" s="146"/>
      <c r="Y8" s="146"/>
      <c r="Z8" s="146"/>
      <c r="AA8" s="146"/>
      <c r="AB8" s="116"/>
      <c r="AC8" s="116"/>
      <c r="AD8" s="116"/>
    </row>
    <row r="9" spans="2:40" ht="13.5" customHeight="1" x14ac:dyDescent="0.2">
      <c r="B9" s="323"/>
      <c r="C9" s="328"/>
      <c r="D9" s="324"/>
      <c r="E9" s="325"/>
      <c r="F9" s="326"/>
      <c r="G9" s="124"/>
      <c r="H9" s="323"/>
      <c r="I9" s="324"/>
      <c r="J9" s="324" t="s">
        <v>210</v>
      </c>
      <c r="K9" s="325" t="s">
        <v>193</v>
      </c>
      <c r="L9" s="340"/>
      <c r="M9" s="127"/>
      <c r="N9" s="158" t="s">
        <v>314</v>
      </c>
      <c r="O9" s="345" t="s">
        <v>169</v>
      </c>
      <c r="P9" s="170">
        <f t="shared" si="0"/>
        <v>1</v>
      </c>
      <c r="Q9" s="116"/>
      <c r="R9" s="116"/>
      <c r="S9" s="116"/>
      <c r="T9" s="116"/>
      <c r="U9" s="146"/>
      <c r="V9" s="146"/>
      <c r="W9" s="146"/>
      <c r="X9" s="146"/>
      <c r="Y9" s="146"/>
      <c r="Z9" s="146"/>
      <c r="AA9" s="146"/>
      <c r="AB9" s="116"/>
      <c r="AC9" s="116"/>
      <c r="AD9" s="116"/>
    </row>
    <row r="10" spans="2:40" ht="13.5" customHeight="1" x14ac:dyDescent="0.2">
      <c r="B10" s="319"/>
      <c r="C10" s="320" t="str">
        <f>Fixtures!B5</f>
        <v>Sun 28 Apr</v>
      </c>
      <c r="D10" s="321"/>
      <c r="E10" s="321"/>
      <c r="F10" s="322"/>
      <c r="G10" s="124"/>
      <c r="H10" s="323"/>
      <c r="I10" s="320" t="str">
        <f>Fixtures!$B$18</f>
        <v>Sun 28 Jul</v>
      </c>
      <c r="J10" s="342"/>
      <c r="K10" s="342"/>
      <c r="L10" s="340"/>
      <c r="M10" s="127"/>
      <c r="N10" s="158" t="s">
        <v>166</v>
      </c>
      <c r="O10" s="345" t="s">
        <v>168</v>
      </c>
      <c r="P10" s="170">
        <f t="shared" si="0"/>
        <v>2</v>
      </c>
      <c r="Q10" s="116"/>
      <c r="R10" s="116"/>
      <c r="S10" s="116"/>
      <c r="T10" s="116"/>
      <c r="U10" s="146"/>
      <c r="V10" s="146"/>
      <c r="W10" s="146"/>
      <c r="X10" s="146"/>
      <c r="Y10" s="146"/>
      <c r="Z10" s="146"/>
      <c r="AA10" s="146"/>
      <c r="AB10" s="116"/>
      <c r="AC10" s="116"/>
      <c r="AD10" s="116"/>
    </row>
    <row r="11" spans="2:40" ht="13.5" customHeight="1" x14ac:dyDescent="0.2">
      <c r="B11" s="323"/>
      <c r="C11" s="327" t="str">
        <f>Fixtures!C5</f>
        <v>Barnes</v>
      </c>
      <c r="D11" s="324" t="s">
        <v>301</v>
      </c>
      <c r="E11" s="325" t="s">
        <v>172</v>
      </c>
      <c r="F11" s="326"/>
      <c r="G11" s="124"/>
      <c r="H11" s="323"/>
      <c r="I11" s="324" t="str">
        <f>Fixtures!$C$18</f>
        <v>Oxford Downs</v>
      </c>
      <c r="J11" s="324" t="s">
        <v>322</v>
      </c>
      <c r="K11" s="325" t="s">
        <v>169</v>
      </c>
      <c r="L11" s="340"/>
      <c r="M11" s="127"/>
      <c r="N11" s="158" t="s">
        <v>301</v>
      </c>
      <c r="O11" s="345" t="s">
        <v>172</v>
      </c>
      <c r="P11" s="170">
        <f t="shared" si="0"/>
        <v>2</v>
      </c>
      <c r="Q11" s="116"/>
      <c r="R11" s="116"/>
      <c r="S11" s="116"/>
      <c r="T11" s="116"/>
      <c r="U11" s="146"/>
      <c r="V11" s="146"/>
      <c r="W11" s="146"/>
      <c r="X11" s="146"/>
      <c r="Y11" s="146"/>
      <c r="Z11" s="146"/>
      <c r="AA11" s="146"/>
      <c r="AB11" s="116"/>
      <c r="AC11" s="116"/>
      <c r="AD11" s="116"/>
    </row>
    <row r="12" spans="2:40" ht="13.5" customHeight="1" x14ac:dyDescent="0.2">
      <c r="B12" s="323"/>
      <c r="C12" s="328"/>
      <c r="D12" s="324"/>
      <c r="E12" s="325"/>
      <c r="F12" s="326"/>
      <c r="G12" s="124"/>
      <c r="H12" s="323"/>
      <c r="I12" s="343"/>
      <c r="J12" s="324"/>
      <c r="K12" s="324"/>
      <c r="L12" s="340"/>
      <c r="M12" s="127"/>
      <c r="N12" s="158" t="s">
        <v>210</v>
      </c>
      <c r="O12" s="345" t="s">
        <v>193</v>
      </c>
      <c r="P12" s="170">
        <f t="shared" si="0"/>
        <v>1</v>
      </c>
      <c r="Q12" s="116"/>
      <c r="R12" s="116"/>
      <c r="S12" s="116"/>
      <c r="T12" s="116"/>
      <c r="U12" s="146"/>
      <c r="V12" s="146"/>
      <c r="W12" s="146"/>
      <c r="X12" s="146"/>
      <c r="Y12" s="146"/>
      <c r="Z12" s="146"/>
      <c r="AA12" s="146"/>
      <c r="AB12" s="116"/>
      <c r="AC12" s="116"/>
      <c r="AD12" s="116"/>
    </row>
    <row r="13" spans="2:40" ht="13.5" customHeight="1" x14ac:dyDescent="0.2">
      <c r="B13" s="319"/>
      <c r="C13" s="320" t="str">
        <f>Fixtures!B6</f>
        <v>Sun 05 May</v>
      </c>
      <c r="D13" s="324"/>
      <c r="E13" s="325"/>
      <c r="F13" s="322"/>
      <c r="G13" s="124"/>
      <c r="H13" s="323"/>
      <c r="I13" s="320" t="str">
        <f>Fixtures!$B$19</f>
        <v>Sun 04 Aug</v>
      </c>
      <c r="J13" s="342"/>
      <c r="K13" s="342"/>
      <c r="L13" s="340"/>
      <c r="M13" s="127"/>
      <c r="N13" s="158" t="s">
        <v>305</v>
      </c>
      <c r="O13" s="345" t="s">
        <v>171</v>
      </c>
      <c r="P13" s="170">
        <f t="shared" si="0"/>
        <v>1</v>
      </c>
      <c r="Q13" s="146"/>
      <c r="R13" s="116"/>
      <c r="S13" s="116"/>
      <c r="T13" s="116"/>
      <c r="U13" s="146"/>
      <c r="V13" s="146"/>
      <c r="W13" s="146"/>
      <c r="X13" s="146"/>
      <c r="Y13" s="146"/>
      <c r="Z13" s="146"/>
      <c r="AA13" s="146"/>
      <c r="AB13" s="116"/>
      <c r="AC13" s="116"/>
      <c r="AD13" s="116"/>
    </row>
    <row r="14" spans="2:40" ht="13.5" customHeight="1" x14ac:dyDescent="0.2">
      <c r="B14" s="323"/>
      <c r="C14" s="327" t="str">
        <f>Fixtures!C6</f>
        <v>Holtwhites Trinibis</v>
      </c>
      <c r="D14" s="324" t="s">
        <v>167</v>
      </c>
      <c r="E14" s="325" t="s">
        <v>169</v>
      </c>
      <c r="F14" s="326"/>
      <c r="G14" s="124"/>
      <c r="H14" s="323"/>
      <c r="I14" s="324" t="str">
        <f>Fixtures!$C$19</f>
        <v>Agricola</v>
      </c>
      <c r="J14" s="324" t="s">
        <v>167</v>
      </c>
      <c r="K14" s="325" t="s">
        <v>169</v>
      </c>
      <c r="L14" s="340"/>
      <c r="M14" s="127"/>
      <c r="N14" s="158" t="s">
        <v>208</v>
      </c>
      <c r="O14" s="345" t="s">
        <v>209</v>
      </c>
      <c r="P14" s="170">
        <f t="shared" si="0"/>
        <v>1</v>
      </c>
      <c r="Q14" s="146"/>
      <c r="R14" s="116"/>
      <c r="S14" s="116"/>
      <c r="T14" s="116"/>
      <c r="U14" s="146"/>
      <c r="V14" s="146"/>
      <c r="W14" s="146"/>
      <c r="X14" s="146"/>
      <c r="Y14" s="146"/>
      <c r="Z14" s="146"/>
      <c r="AA14" s="146"/>
      <c r="AB14" s="116"/>
      <c r="AC14" s="116"/>
      <c r="AD14" s="116"/>
    </row>
    <row r="15" spans="2:40" ht="13.5" customHeight="1" x14ac:dyDescent="0.2">
      <c r="B15" s="323"/>
      <c r="C15" s="328"/>
      <c r="D15" s="324"/>
      <c r="E15" s="325"/>
      <c r="F15" s="326"/>
      <c r="G15" s="124"/>
      <c r="H15" s="323"/>
      <c r="I15" s="324"/>
      <c r="J15" s="324"/>
      <c r="K15" s="325"/>
      <c r="L15" s="340"/>
      <c r="M15" s="127"/>
      <c r="N15" s="158" t="s">
        <v>315</v>
      </c>
      <c r="O15" s="345" t="s">
        <v>316</v>
      </c>
      <c r="P15" s="170">
        <f t="shared" si="0"/>
        <v>1</v>
      </c>
      <c r="Q15" s="116"/>
      <c r="R15" s="116"/>
      <c r="S15" s="116"/>
      <c r="T15" s="116"/>
      <c r="U15" s="146"/>
      <c r="V15" s="146"/>
      <c r="W15" s="146"/>
      <c r="X15" s="146"/>
      <c r="Y15" s="146"/>
      <c r="Z15" s="146"/>
      <c r="AA15" s="146"/>
      <c r="AB15" s="116"/>
      <c r="AC15" s="116"/>
      <c r="AD15" s="116"/>
    </row>
    <row r="16" spans="2:40" ht="13.5" customHeight="1" x14ac:dyDescent="0.2">
      <c r="B16" s="319"/>
      <c r="C16" s="329" t="str">
        <f>Fixtures!B7</f>
        <v>Sun 12 May</v>
      </c>
      <c r="D16" s="324"/>
      <c r="E16" s="325"/>
      <c r="F16" s="322"/>
      <c r="G16" s="124"/>
      <c r="H16" s="323"/>
      <c r="I16" s="320" t="str">
        <f>Fixtures!$B$20</f>
        <v>Sun 11 Aug</v>
      </c>
      <c r="J16" s="324"/>
      <c r="K16" s="325"/>
      <c r="L16" s="340"/>
      <c r="M16" s="127"/>
      <c r="N16" s="158" t="s">
        <v>303</v>
      </c>
      <c r="O16" s="345" t="s">
        <v>169</v>
      </c>
      <c r="P16" s="170">
        <f t="shared" si="0"/>
        <v>3</v>
      </c>
      <c r="Q16" s="116"/>
      <c r="R16" s="146"/>
      <c r="S16" s="146"/>
      <c r="T16" s="146"/>
      <c r="U16" s="146"/>
      <c r="V16" s="146"/>
      <c r="W16" s="146"/>
      <c r="X16" s="146"/>
      <c r="Y16" s="116"/>
      <c r="Z16" s="116"/>
      <c r="AA16" s="116"/>
    </row>
    <row r="17" spans="2:31" ht="13.5" customHeight="1" x14ac:dyDescent="0.2">
      <c r="B17" s="323"/>
      <c r="C17" s="327" t="str">
        <f>Fixtures!C7</f>
        <v>Alexandra Park</v>
      </c>
      <c r="D17" s="324" t="s">
        <v>37</v>
      </c>
      <c r="E17" s="325" t="s">
        <v>169</v>
      </c>
      <c r="F17" s="326"/>
      <c r="G17" s="124"/>
      <c r="H17" s="323"/>
      <c r="I17" s="324" t="str">
        <f>Fixtures!$C$20</f>
        <v>Little Missenden</v>
      </c>
      <c r="J17" s="324" t="s">
        <v>328</v>
      </c>
      <c r="K17" s="325" t="s">
        <v>170</v>
      </c>
      <c r="L17" s="340"/>
      <c r="M17" s="127"/>
      <c r="N17" s="158" t="s">
        <v>184</v>
      </c>
      <c r="O17" s="345" t="s">
        <v>168</v>
      </c>
      <c r="P17" s="170">
        <f t="shared" si="0"/>
        <v>1</v>
      </c>
      <c r="Q17" s="116"/>
      <c r="R17" s="146"/>
      <c r="S17" s="146"/>
      <c r="T17" s="146"/>
      <c r="U17" s="146"/>
      <c r="V17" s="146"/>
      <c r="W17" s="146"/>
      <c r="X17" s="146"/>
      <c r="Y17" s="116"/>
      <c r="Z17" s="116"/>
      <c r="AA17" s="116"/>
    </row>
    <row r="18" spans="2:31" ht="13.5" customHeight="1" x14ac:dyDescent="0.2">
      <c r="B18" s="323"/>
      <c r="C18" s="328"/>
      <c r="D18" s="330"/>
      <c r="E18" s="330"/>
      <c r="F18" s="326"/>
      <c r="G18" s="124"/>
      <c r="H18" s="323"/>
      <c r="I18" s="324"/>
      <c r="J18" s="324"/>
      <c r="K18" s="325"/>
      <c r="L18" s="340"/>
      <c r="M18" s="127"/>
      <c r="N18" s="158" t="s">
        <v>322</v>
      </c>
      <c r="O18" s="345" t="s">
        <v>169</v>
      </c>
      <c r="P18" s="170">
        <f t="shared" si="0"/>
        <v>1</v>
      </c>
      <c r="Q18" s="116"/>
      <c r="R18" s="146"/>
      <c r="S18" s="146"/>
      <c r="T18" s="146"/>
      <c r="U18" s="146"/>
      <c r="V18" s="146"/>
      <c r="W18" s="146"/>
      <c r="X18" s="146"/>
      <c r="Y18" s="116"/>
      <c r="Z18" s="116"/>
      <c r="AA18" s="116"/>
    </row>
    <row r="19" spans="2:31" ht="13.5" customHeight="1" x14ac:dyDescent="0.2">
      <c r="B19" s="319"/>
      <c r="C19" s="320" t="str">
        <f>Fixtures!B8</f>
        <v>Sun 19 May</v>
      </c>
      <c r="D19" s="321"/>
      <c r="E19" s="321"/>
      <c r="F19" s="322"/>
      <c r="G19" s="124"/>
      <c r="H19" s="323"/>
      <c r="I19" s="320" t="str">
        <f>Fixtures!$B$21</f>
        <v>Sat 17 Aug</v>
      </c>
      <c r="J19" s="324"/>
      <c r="K19" s="325"/>
      <c r="L19" s="340"/>
      <c r="M19" s="127"/>
      <c r="N19" s="158" t="s">
        <v>191</v>
      </c>
      <c r="O19" s="345" t="s">
        <v>171</v>
      </c>
      <c r="P19" s="170">
        <f t="shared" si="0"/>
        <v>1</v>
      </c>
      <c r="Q19" s="116"/>
      <c r="R19" s="146"/>
      <c r="S19" s="146"/>
      <c r="T19" s="146"/>
      <c r="U19" s="146"/>
      <c r="V19" s="146"/>
      <c r="W19" s="146"/>
      <c r="X19" s="146"/>
      <c r="Y19" s="116"/>
      <c r="Z19" s="116"/>
      <c r="AA19" s="116"/>
    </row>
    <row r="20" spans="2:31" ht="13.5" customHeight="1" x14ac:dyDescent="0.2">
      <c r="B20" s="323"/>
      <c r="C20" s="324" t="str">
        <f>Fixtures!C8</f>
        <v>Kew</v>
      </c>
      <c r="D20" s="324" t="s">
        <v>166</v>
      </c>
      <c r="E20" s="325" t="s">
        <v>168</v>
      </c>
      <c r="F20" s="326"/>
      <c r="G20" s="124"/>
      <c r="H20" s="323"/>
      <c r="I20" s="324" t="str">
        <f>Fixtures!$C$21</f>
        <v>Nevill Holt</v>
      </c>
      <c r="J20" s="324" t="s">
        <v>303</v>
      </c>
      <c r="K20" s="325" t="s">
        <v>169</v>
      </c>
      <c r="L20" s="340"/>
      <c r="M20" s="127"/>
      <c r="N20" s="197" t="s">
        <v>328</v>
      </c>
      <c r="O20" s="346" t="s">
        <v>170</v>
      </c>
      <c r="P20" s="199">
        <f t="shared" si="0"/>
        <v>1</v>
      </c>
      <c r="Q20" s="116"/>
      <c r="R20" s="146"/>
      <c r="S20" s="146"/>
      <c r="T20" s="146"/>
      <c r="U20" s="146"/>
      <c r="V20" s="146"/>
      <c r="W20" s="146"/>
      <c r="X20" s="146"/>
      <c r="Y20" s="116"/>
      <c r="Z20" s="116"/>
      <c r="AA20" s="116"/>
    </row>
    <row r="21" spans="2:31" ht="13.5" customHeight="1" x14ac:dyDescent="0.2">
      <c r="B21" s="323"/>
      <c r="C21" s="328"/>
      <c r="D21" s="330"/>
      <c r="E21" s="330"/>
      <c r="F21" s="326"/>
      <c r="G21" s="124"/>
      <c r="H21" s="323"/>
      <c r="I21" s="324"/>
      <c r="J21" s="324"/>
      <c r="K21" s="325"/>
      <c r="L21" s="340"/>
      <c r="M21" s="127"/>
      <c r="R21" s="146"/>
      <c r="S21" s="146"/>
      <c r="T21" s="146"/>
      <c r="U21" s="146"/>
      <c r="V21" s="146"/>
      <c r="W21" s="146"/>
      <c r="X21" s="146"/>
      <c r="Y21" s="116"/>
      <c r="Z21" s="116"/>
      <c r="AA21" s="116"/>
    </row>
    <row r="22" spans="2:31" ht="13.5" customHeight="1" x14ac:dyDescent="0.2">
      <c r="B22" s="319"/>
      <c r="C22" s="320" t="str">
        <f>Fixtures!B9</f>
        <v>Sun 26 May</v>
      </c>
      <c r="D22" s="321"/>
      <c r="E22" s="321"/>
      <c r="F22" s="322"/>
      <c r="G22" s="124"/>
      <c r="H22" s="323"/>
      <c r="I22" s="344" t="str">
        <f>Fixtures!$B$22</f>
        <v>Sun 18 Aug</v>
      </c>
      <c r="J22" s="324"/>
      <c r="K22" s="325"/>
      <c r="L22" s="340"/>
      <c r="M22" s="127"/>
      <c r="Q22" s="116"/>
      <c r="R22" s="146"/>
      <c r="S22" s="146"/>
      <c r="T22" s="146"/>
      <c r="U22" s="146"/>
      <c r="V22" s="146"/>
      <c r="W22" s="146"/>
      <c r="X22" s="146"/>
      <c r="Y22" s="116"/>
      <c r="Z22" s="116"/>
      <c r="AA22" s="116"/>
    </row>
    <row r="23" spans="2:31" ht="13.5" customHeight="1" x14ac:dyDescent="0.2">
      <c r="B23" s="323"/>
      <c r="C23" s="324" t="str">
        <f>Fixtures!C9</f>
        <v>Valley End</v>
      </c>
      <c r="D23" s="324" t="s">
        <v>167</v>
      </c>
      <c r="E23" s="325" t="s">
        <v>169</v>
      </c>
      <c r="F23" s="326"/>
      <c r="G23" s="124"/>
      <c r="H23" s="323"/>
      <c r="I23" s="324" t="str">
        <f>Fixtures!$C$22</f>
        <v>Post Modernists</v>
      </c>
      <c r="J23" s="324" t="s">
        <v>303</v>
      </c>
      <c r="K23" s="325" t="s">
        <v>169</v>
      </c>
      <c r="L23" s="340"/>
      <c r="M23" s="127"/>
      <c r="Q23" s="116"/>
      <c r="R23" s="146"/>
      <c r="S23" s="146"/>
      <c r="T23" s="146"/>
      <c r="U23" s="146"/>
      <c r="V23" s="146"/>
      <c r="W23" s="146"/>
      <c r="X23" s="146"/>
      <c r="Y23" s="116"/>
      <c r="Z23" s="116"/>
      <c r="AA23" s="116"/>
    </row>
    <row r="24" spans="2:31" ht="13.5" customHeight="1" x14ac:dyDescent="0.2">
      <c r="B24" s="323"/>
      <c r="C24" s="328"/>
      <c r="D24" s="328"/>
      <c r="E24" s="328"/>
      <c r="F24" s="326"/>
      <c r="G24" s="124"/>
      <c r="H24" s="323"/>
      <c r="I24" s="324"/>
      <c r="J24" s="324"/>
      <c r="K24" s="325"/>
      <c r="L24" s="340"/>
      <c r="M24" s="127"/>
      <c r="Q24" s="116"/>
      <c r="R24" s="146"/>
      <c r="S24" s="146"/>
      <c r="T24" s="146"/>
      <c r="U24" s="146"/>
      <c r="V24" s="146"/>
      <c r="W24" s="146"/>
      <c r="X24" s="146"/>
      <c r="Y24" s="116"/>
      <c r="Z24" s="116"/>
      <c r="AA24" s="116"/>
    </row>
    <row r="25" spans="2:31" ht="13.5" customHeight="1" x14ac:dyDescent="0.2">
      <c r="B25" s="319"/>
      <c r="C25" s="320" t="str">
        <f>Fixtures!B10</f>
        <v>Sat 01 Jun</v>
      </c>
      <c r="D25" s="321"/>
      <c r="E25" s="321"/>
      <c r="F25" s="322"/>
      <c r="G25" s="124"/>
      <c r="H25" s="323"/>
      <c r="I25" s="344" t="str">
        <f>Fixtures!$B$23</f>
        <v>Sun 25 Aug</v>
      </c>
      <c r="J25" s="324"/>
      <c r="K25" s="325"/>
      <c r="L25" s="340"/>
      <c r="M25" s="127"/>
      <c r="Q25" s="116"/>
      <c r="R25" s="146"/>
      <c r="S25" s="146"/>
      <c r="T25" s="146"/>
      <c r="U25" s="146"/>
      <c r="V25" s="146"/>
      <c r="W25" s="146"/>
      <c r="X25" s="146"/>
      <c r="Y25" s="116"/>
      <c r="Z25" s="116"/>
      <c r="AA25" s="116"/>
    </row>
    <row r="26" spans="2:31" ht="13.5" customHeight="1" x14ac:dyDescent="0.2">
      <c r="B26" s="323"/>
      <c r="C26" s="324" t="str">
        <f>Fixtures!C10</f>
        <v>Cricketers (Richmond)</v>
      </c>
      <c r="D26" s="324" t="s">
        <v>37</v>
      </c>
      <c r="E26" s="325" t="s">
        <v>169</v>
      </c>
      <c r="F26" s="326"/>
      <c r="G26" s="124"/>
      <c r="H26" s="323"/>
      <c r="I26" s="324" t="str">
        <f>Fixtures!$C$23</f>
        <v>Wembley</v>
      </c>
      <c r="J26" s="324" t="s">
        <v>39</v>
      </c>
      <c r="K26" s="325" t="s">
        <v>169</v>
      </c>
      <c r="L26" s="340"/>
      <c r="M26" s="127"/>
      <c r="Q26" s="116"/>
      <c r="R26" s="146"/>
      <c r="S26" s="146"/>
      <c r="T26" s="146"/>
      <c r="U26" s="146"/>
      <c r="V26" s="146"/>
      <c r="W26" s="146"/>
      <c r="X26" s="146"/>
      <c r="Y26" s="116"/>
      <c r="Z26" s="116"/>
      <c r="AA26" s="116"/>
    </row>
    <row r="27" spans="2:31" ht="13.5" customHeight="1" x14ac:dyDescent="0.2">
      <c r="B27" s="323"/>
      <c r="C27" s="331"/>
      <c r="D27" s="330"/>
      <c r="E27" s="330"/>
      <c r="F27" s="326"/>
      <c r="G27" s="124"/>
      <c r="H27" s="323"/>
      <c r="I27" s="324"/>
      <c r="J27" s="324"/>
      <c r="K27" s="325"/>
      <c r="L27" s="340"/>
      <c r="M27" s="127"/>
      <c r="Q27" s="116"/>
      <c r="R27" s="116"/>
      <c r="S27" s="116"/>
      <c r="T27" s="116"/>
      <c r="U27" s="146"/>
      <c r="V27" s="146"/>
      <c r="W27" s="146"/>
      <c r="X27" s="146"/>
      <c r="Y27" s="146"/>
      <c r="Z27" s="146"/>
      <c r="AA27" s="146"/>
      <c r="AB27" s="116"/>
      <c r="AC27" s="116"/>
      <c r="AD27" s="116"/>
    </row>
    <row r="28" spans="2:31" ht="13.5" customHeight="1" x14ac:dyDescent="0.2">
      <c r="B28" s="319"/>
      <c r="C28" s="320" t="str">
        <f>Fixtures!B11</f>
        <v>Sun 09 Jun</v>
      </c>
      <c r="D28" s="321"/>
      <c r="E28" s="321"/>
      <c r="F28" s="322"/>
      <c r="G28" s="124"/>
      <c r="H28" s="323"/>
      <c r="I28" s="344" t="str">
        <f>Fixtures!$B$24</f>
        <v>Sun 1 Sep</v>
      </c>
      <c r="J28" s="324"/>
      <c r="K28" s="325"/>
      <c r="L28" s="340"/>
      <c r="M28" s="127"/>
      <c r="Q28" s="116"/>
      <c r="R28" s="116"/>
      <c r="S28" s="116"/>
      <c r="T28" s="116"/>
      <c r="U28" s="146"/>
      <c r="V28" s="146"/>
      <c r="W28" s="146"/>
      <c r="X28" s="146"/>
      <c r="Y28" s="146"/>
      <c r="Z28" s="146"/>
      <c r="AA28" s="146"/>
      <c r="AB28" s="116"/>
      <c r="AC28" s="116"/>
      <c r="AD28" s="116"/>
    </row>
    <row r="29" spans="2:31" ht="13.5" customHeight="1" x14ac:dyDescent="0.2">
      <c r="B29" s="323"/>
      <c r="C29" s="324" t="str">
        <f>Fixtures!C11</f>
        <v>Chingford</v>
      </c>
      <c r="D29" s="324" t="s">
        <v>184</v>
      </c>
      <c r="E29" s="325" t="s">
        <v>168</v>
      </c>
      <c r="F29" s="332"/>
      <c r="G29" s="124"/>
      <c r="H29" s="323"/>
      <c r="I29" s="324" t="str">
        <f>Fixtures!$C$24</f>
        <v>Binfield</v>
      </c>
      <c r="J29" s="324" t="s">
        <v>314</v>
      </c>
      <c r="K29" s="325" t="s">
        <v>169</v>
      </c>
      <c r="L29" s="340"/>
      <c r="M29" s="127"/>
      <c r="Q29" s="116"/>
      <c r="R29" s="116"/>
      <c r="S29" s="116"/>
      <c r="T29" s="116"/>
      <c r="U29" s="116"/>
      <c r="V29" s="146"/>
      <c r="W29" s="146"/>
      <c r="X29" s="146"/>
      <c r="Y29" s="146"/>
      <c r="Z29" s="146"/>
      <c r="AA29" s="146"/>
      <c r="AB29" s="146"/>
      <c r="AC29" s="116"/>
      <c r="AD29" s="116"/>
      <c r="AE29" s="116"/>
    </row>
    <row r="30" spans="2:31" ht="13.5" customHeight="1" x14ac:dyDescent="0.2">
      <c r="B30" s="323"/>
      <c r="C30" s="324"/>
      <c r="D30" s="324"/>
      <c r="E30" s="325"/>
      <c r="F30" s="332"/>
      <c r="G30" s="124"/>
      <c r="H30" s="323"/>
      <c r="I30" s="324"/>
      <c r="J30" s="324"/>
      <c r="K30" s="325"/>
      <c r="L30" s="340"/>
      <c r="M30" s="127"/>
      <c r="Q30" s="116"/>
      <c r="R30" s="116"/>
      <c r="S30" s="116"/>
      <c r="T30" s="116"/>
      <c r="U30" s="116"/>
      <c r="V30" s="146"/>
      <c r="W30" s="146"/>
      <c r="X30" s="146"/>
      <c r="Y30" s="146"/>
      <c r="Z30" s="146"/>
      <c r="AA30" s="146"/>
      <c r="AB30" s="146"/>
      <c r="AC30" s="116"/>
      <c r="AD30" s="116"/>
      <c r="AE30" s="116"/>
    </row>
    <row r="31" spans="2:31" ht="13.5" customHeight="1" x14ac:dyDescent="0.2">
      <c r="B31" s="319"/>
      <c r="C31" s="320" t="str">
        <f>Fixtures!B12</f>
        <v>Sun 16 Jun</v>
      </c>
      <c r="D31" s="321"/>
      <c r="E31" s="321"/>
      <c r="F31" s="322"/>
      <c r="G31" s="124"/>
      <c r="H31" s="323"/>
      <c r="I31" s="344" t="str">
        <f>Fixtures!$B$25</f>
        <v>Sun 8 Sep</v>
      </c>
      <c r="J31" s="324"/>
      <c r="K31" s="325"/>
      <c r="L31" s="340"/>
      <c r="M31" s="116"/>
      <c r="Q31" s="116"/>
      <c r="R31" s="116"/>
      <c r="S31" s="116"/>
      <c r="T31" s="116"/>
      <c r="U31" s="116"/>
      <c r="V31" s="146"/>
      <c r="W31" s="146"/>
      <c r="X31" s="146"/>
      <c r="Y31" s="146"/>
      <c r="Z31" s="146"/>
      <c r="AA31" s="146"/>
      <c r="AB31" s="146"/>
      <c r="AC31" s="116"/>
      <c r="AD31" s="116"/>
      <c r="AE31" s="116"/>
    </row>
    <row r="32" spans="2:31" ht="13.5" customHeight="1" x14ac:dyDescent="0.2">
      <c r="B32" s="323"/>
      <c r="C32" s="324" t="str">
        <f>Fixtures!C12</f>
        <v>Putney</v>
      </c>
      <c r="D32" s="324" t="s">
        <v>206</v>
      </c>
      <c r="E32" s="325" t="s">
        <v>170</v>
      </c>
      <c r="F32" s="332"/>
      <c r="G32" s="124"/>
      <c r="H32" s="323"/>
      <c r="I32" s="324" t="str">
        <f>Fixtures!$C$25</f>
        <v>Brentham</v>
      </c>
      <c r="J32" s="324" t="s">
        <v>191</v>
      </c>
      <c r="K32" s="325" t="s">
        <v>171</v>
      </c>
      <c r="L32" s="340"/>
      <c r="M32" s="116"/>
      <c r="Q32" s="116"/>
      <c r="R32" s="116"/>
      <c r="S32" s="116"/>
      <c r="T32" s="116"/>
      <c r="U32" s="116"/>
      <c r="V32" s="146"/>
      <c r="W32" s="146"/>
      <c r="X32" s="146"/>
      <c r="Y32" s="146"/>
      <c r="Z32" s="146"/>
      <c r="AA32" s="146"/>
      <c r="AB32" s="146"/>
      <c r="AC32" s="116"/>
      <c r="AD32" s="116"/>
      <c r="AE32" s="116"/>
    </row>
    <row r="33" spans="2:31" ht="13.5" customHeight="1" x14ac:dyDescent="0.2">
      <c r="B33" s="323"/>
      <c r="C33" s="324"/>
      <c r="D33" s="409"/>
      <c r="E33" s="409"/>
      <c r="F33" s="340"/>
      <c r="G33" s="124"/>
      <c r="H33" s="323"/>
      <c r="I33" s="324"/>
      <c r="J33" s="324"/>
      <c r="K33" s="325"/>
      <c r="L33" s="340"/>
      <c r="M33" s="116"/>
      <c r="Q33" s="116"/>
      <c r="R33" s="116"/>
      <c r="S33" s="116"/>
      <c r="T33" s="116"/>
      <c r="U33" s="116"/>
      <c r="V33" s="146"/>
      <c r="W33" s="146"/>
      <c r="X33" s="146"/>
      <c r="Y33" s="146"/>
      <c r="Z33" s="146"/>
      <c r="AA33" s="146"/>
      <c r="AB33" s="146"/>
      <c r="AC33" s="116"/>
      <c r="AD33" s="116"/>
      <c r="AE33" s="116"/>
    </row>
    <row r="34" spans="2:31" ht="12.6" customHeight="1" x14ac:dyDescent="0.2">
      <c r="B34" s="319"/>
      <c r="C34" s="320" t="str">
        <f>Fixtures!B13</f>
        <v>Sun 23 Jun</v>
      </c>
      <c r="D34" s="321"/>
      <c r="E34" s="321"/>
      <c r="F34" s="322"/>
      <c r="G34" s="125"/>
      <c r="H34" s="323"/>
      <c r="I34" s="344" t="str">
        <f>Fixtures!$B$26</f>
        <v>Sun 15 Sep</v>
      </c>
      <c r="J34" s="324"/>
      <c r="K34" s="325"/>
      <c r="L34" s="340"/>
      <c r="M34" s="116"/>
      <c r="Q34" s="146"/>
      <c r="R34" s="116"/>
      <c r="S34" s="116"/>
      <c r="T34" s="116"/>
      <c r="U34" s="116"/>
      <c r="V34" s="146"/>
      <c r="W34" s="146"/>
      <c r="X34" s="146"/>
      <c r="Y34" s="146"/>
      <c r="Z34" s="146"/>
      <c r="AA34" s="146"/>
      <c r="AB34" s="146"/>
      <c r="AC34" s="116"/>
      <c r="AD34" s="116"/>
      <c r="AE34" s="116"/>
    </row>
    <row r="35" spans="2:31" ht="12.6" customHeight="1" x14ac:dyDescent="0.2">
      <c r="B35" s="323"/>
      <c r="C35" s="324" t="str">
        <f>Fixtures!C13</f>
        <v>Shepperton</v>
      </c>
      <c r="D35" s="324" t="s">
        <v>208</v>
      </c>
      <c r="E35" s="325" t="s">
        <v>209</v>
      </c>
      <c r="F35" s="332"/>
      <c r="G35" s="125"/>
      <c r="H35" s="323"/>
      <c r="I35" s="324" t="str">
        <f>Fixtures!$C$26</f>
        <v>Southgate Adelaide</v>
      </c>
      <c r="J35" s="324" t="s">
        <v>32</v>
      </c>
      <c r="K35" s="325" t="s">
        <v>170</v>
      </c>
      <c r="L35" s="340"/>
      <c r="M35" s="116"/>
      <c r="Q35" s="146"/>
      <c r="R35" s="116"/>
      <c r="S35" s="116"/>
      <c r="T35" s="116"/>
      <c r="U35" s="116"/>
      <c r="V35" s="146"/>
      <c r="W35" s="146"/>
      <c r="X35" s="146"/>
      <c r="Y35" s="146"/>
      <c r="Z35" s="146"/>
      <c r="AA35" s="146"/>
      <c r="AB35" s="146"/>
      <c r="AC35" s="116"/>
      <c r="AD35" s="116"/>
      <c r="AE35" s="116"/>
    </row>
    <row r="36" spans="2:31" ht="12.6" customHeight="1" x14ac:dyDescent="0.2">
      <c r="B36" s="323"/>
      <c r="C36" s="324"/>
      <c r="D36" s="341"/>
      <c r="E36" s="341"/>
      <c r="F36" s="340"/>
      <c r="G36" s="125"/>
      <c r="H36" s="323"/>
      <c r="I36" s="324"/>
      <c r="J36" s="324"/>
      <c r="K36" s="325"/>
      <c r="L36" s="340"/>
      <c r="M36" s="116"/>
      <c r="Q36" s="146"/>
      <c r="R36" s="116"/>
      <c r="S36" s="116"/>
      <c r="T36" s="116"/>
      <c r="U36" s="116"/>
      <c r="V36" s="146"/>
      <c r="W36" s="146"/>
      <c r="X36" s="146"/>
      <c r="Y36" s="146"/>
      <c r="Z36" s="146"/>
      <c r="AA36" s="146"/>
      <c r="AB36" s="146"/>
      <c r="AC36" s="116"/>
      <c r="AD36" s="116"/>
      <c r="AE36" s="116"/>
    </row>
    <row r="37" spans="2:31" ht="12.6" customHeight="1" x14ac:dyDescent="0.2">
      <c r="B37" s="319"/>
      <c r="C37" s="320" t="str">
        <f>Fixtures!B14</f>
        <v>Sat 29 Jun</v>
      </c>
      <c r="D37" s="321"/>
      <c r="E37" s="321"/>
      <c r="F37" s="322"/>
      <c r="G37" s="125"/>
      <c r="H37" s="323"/>
      <c r="I37" s="344" t="str">
        <f>Fixtures!$B$27</f>
        <v>Sun 22 Sep</v>
      </c>
      <c r="J37" s="324"/>
      <c r="K37" s="325"/>
      <c r="L37" s="340"/>
      <c r="M37" s="116"/>
      <c r="Q37" s="146"/>
      <c r="R37" s="116"/>
      <c r="S37" s="116"/>
      <c r="T37" s="116"/>
      <c r="U37" s="116"/>
      <c r="V37" s="146"/>
      <c r="W37" s="146"/>
      <c r="X37" s="146"/>
      <c r="Y37" s="146"/>
      <c r="Z37" s="146"/>
      <c r="AA37" s="146"/>
      <c r="AB37" s="146"/>
      <c r="AC37" s="116"/>
      <c r="AD37" s="116"/>
      <c r="AE37" s="116"/>
    </row>
    <row r="38" spans="2:31" ht="12.6" customHeight="1" x14ac:dyDescent="0.2">
      <c r="B38" s="323"/>
      <c r="C38" s="324" t="str">
        <f>Fixtures!C14</f>
        <v>Royal Household</v>
      </c>
      <c r="D38" s="324" t="s">
        <v>37</v>
      </c>
      <c r="E38" s="325" t="s">
        <v>169</v>
      </c>
      <c r="F38" s="332"/>
      <c r="G38" s="125"/>
      <c r="H38" s="323"/>
      <c r="I38" s="324" t="str">
        <f>Fixtures!$C$27</f>
        <v>Ickenham</v>
      </c>
      <c r="J38" s="324" t="s">
        <v>166</v>
      </c>
      <c r="K38" s="325" t="s">
        <v>168</v>
      </c>
      <c r="L38" s="340"/>
      <c r="M38" s="116"/>
      <c r="Q38" s="146"/>
      <c r="R38" s="116"/>
      <c r="S38" s="116"/>
      <c r="T38" s="116"/>
      <c r="U38" s="116"/>
      <c r="V38" s="146"/>
      <c r="W38" s="146"/>
      <c r="X38" s="146"/>
      <c r="Y38" s="146"/>
      <c r="Z38" s="146"/>
      <c r="AA38" s="146"/>
      <c r="AB38" s="146"/>
      <c r="AC38" s="116"/>
      <c r="AD38" s="116"/>
      <c r="AE38" s="116"/>
    </row>
    <row r="39" spans="2:31" ht="12.6" customHeight="1" x14ac:dyDescent="0.2">
      <c r="B39" s="323"/>
      <c r="C39" s="324"/>
      <c r="D39" s="324"/>
      <c r="E39" s="324"/>
      <c r="F39" s="340"/>
      <c r="G39" s="125"/>
      <c r="H39" s="323"/>
      <c r="I39" s="324"/>
      <c r="J39" s="324"/>
      <c r="K39" s="325"/>
      <c r="L39" s="340"/>
      <c r="M39" s="116"/>
      <c r="Q39" s="14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</row>
    <row r="40" spans="2:31" ht="12.6" customHeight="1" x14ac:dyDescent="0.2">
      <c r="B40" s="319"/>
      <c r="C40" s="320" t="str">
        <f>Fixtures!B15</f>
        <v>Sun 07 Jul</v>
      </c>
      <c r="D40" s="324"/>
      <c r="E40" s="324"/>
      <c r="F40" s="322"/>
      <c r="G40" s="125"/>
      <c r="H40" s="323"/>
      <c r="I40" s="344" t="str">
        <f>Fixtures!$B$28</f>
        <v>Sun 29 Sep</v>
      </c>
      <c r="J40" s="324"/>
      <c r="K40" s="325"/>
      <c r="L40" s="340"/>
      <c r="M40" s="116"/>
      <c r="Q40" s="14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</row>
    <row r="41" spans="2:31" ht="12.6" customHeight="1" x14ac:dyDescent="0.2">
      <c r="B41" s="323"/>
      <c r="C41" s="324" t="str">
        <f>Fixtures!C15</f>
        <v>Cowdrey</v>
      </c>
      <c r="D41" s="324" t="s">
        <v>315</v>
      </c>
      <c r="E41" s="325" t="s">
        <v>316</v>
      </c>
      <c r="F41" s="332"/>
      <c r="G41" s="125"/>
      <c r="H41" s="323"/>
      <c r="I41" s="324" t="str">
        <f>Fixtures!$C$28</f>
        <v>Egham</v>
      </c>
      <c r="J41" s="324" t="s">
        <v>207</v>
      </c>
      <c r="K41" s="325"/>
      <c r="L41" s="340"/>
      <c r="M41" s="116"/>
      <c r="Q41" s="146"/>
      <c r="R41" s="310"/>
      <c r="S41" s="310"/>
      <c r="T41" s="310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</row>
    <row r="42" spans="2:31" ht="12.6" customHeight="1" x14ac:dyDescent="0.2">
      <c r="B42" s="333"/>
      <c r="C42" s="334"/>
      <c r="D42" s="335"/>
      <c r="E42" s="335"/>
      <c r="F42" s="336"/>
      <c r="G42" s="116"/>
      <c r="H42" s="333"/>
      <c r="I42" s="334"/>
      <c r="J42" s="334"/>
      <c r="K42" s="370"/>
      <c r="L42" s="336"/>
      <c r="M42" s="116"/>
      <c r="Q42" s="146"/>
      <c r="R42" s="311"/>
      <c r="S42" s="311"/>
      <c r="T42" s="116"/>
      <c r="U42" s="14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</row>
    <row r="43" spans="2:31" ht="12.6" customHeight="1" x14ac:dyDescent="0.2">
      <c r="G43" s="116"/>
      <c r="H43" s="146"/>
      <c r="I43" s="146"/>
      <c r="J43" s="146"/>
      <c r="K43" s="146"/>
      <c r="L43" s="146"/>
      <c r="M43" s="116"/>
      <c r="Q43" s="116"/>
      <c r="R43" s="311"/>
      <c r="S43" s="311"/>
      <c r="T43" s="116"/>
      <c r="U43" s="14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</row>
    <row r="44" spans="2:31" ht="12.6" customHeight="1" x14ac:dyDescent="0.2">
      <c r="G44" s="116"/>
      <c r="H44" s="146"/>
      <c r="I44" s="146"/>
      <c r="J44" s="146"/>
      <c r="K44" s="146"/>
      <c r="L44" s="146"/>
      <c r="M44" s="146"/>
      <c r="R44" s="311"/>
      <c r="S44" s="311"/>
      <c r="T44" s="116"/>
      <c r="U44" s="14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</row>
    <row r="45" spans="2:31" ht="12.6" customHeight="1" x14ac:dyDescent="0.2">
      <c r="G45" s="116"/>
      <c r="H45" s="146"/>
      <c r="I45" s="146"/>
      <c r="J45" s="146"/>
      <c r="K45" s="146"/>
      <c r="L45" s="146"/>
      <c r="M45" s="146"/>
      <c r="R45" s="311"/>
      <c r="S45" s="311"/>
      <c r="T45" s="116"/>
      <c r="U45" s="14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</row>
    <row r="46" spans="2:31" ht="12.6" customHeight="1" x14ac:dyDescent="0.2">
      <c r="G46" s="116"/>
      <c r="M46" s="14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</row>
    <row r="47" spans="2:31" ht="12.6" customHeight="1" x14ac:dyDescent="0.2">
      <c r="G47" s="116"/>
      <c r="M47" s="14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</row>
    <row r="48" spans="2:31" ht="12.6" customHeight="1" x14ac:dyDescent="0.2">
      <c r="G48" s="116"/>
      <c r="M48" s="146"/>
    </row>
    <row r="49" spans="7:7" ht="12.6" customHeight="1" x14ac:dyDescent="0.2">
      <c r="G49" s="116"/>
    </row>
    <row r="50" spans="7:7" ht="12.6" customHeight="1" x14ac:dyDescent="0.2">
      <c r="G50" s="116"/>
    </row>
    <row r="51" spans="7:7" ht="12.6" customHeight="1" x14ac:dyDescent="0.2">
      <c r="G51" s="116"/>
    </row>
    <row r="52" spans="7:7" ht="12.6" customHeight="1" x14ac:dyDescent="0.2">
      <c r="G52" s="116"/>
    </row>
    <row r="53" spans="7:7" ht="12.6" customHeight="1" x14ac:dyDescent="0.2">
      <c r="G53" s="116"/>
    </row>
    <row r="54" spans="7:7" ht="12.6" customHeight="1" x14ac:dyDescent="0.2">
      <c r="G54" s="146"/>
    </row>
    <row r="55" spans="7:7" ht="12.6" customHeight="1" x14ac:dyDescent="0.2">
      <c r="G55" s="125"/>
    </row>
    <row r="56" spans="7:7" ht="12.6" customHeight="1" x14ac:dyDescent="0.2">
      <c r="G56" s="125"/>
    </row>
    <row r="57" spans="7:7" ht="12.6" customHeight="1" x14ac:dyDescent="0.2">
      <c r="G57" s="125"/>
    </row>
    <row r="58" spans="7:7" ht="12.6" customHeight="1" x14ac:dyDescent="0.2">
      <c r="G58" s="125"/>
    </row>
    <row r="59" spans="7:7" ht="12.6" customHeight="1" x14ac:dyDescent="0.2">
      <c r="G59" s="125"/>
    </row>
    <row r="60" spans="7:7" ht="12.6" customHeight="1" x14ac:dyDescent="0.2">
      <c r="G60" s="125"/>
    </row>
    <row r="61" spans="7:7" ht="12.6" customHeight="1" x14ac:dyDescent="0.2">
      <c r="G61" s="125"/>
    </row>
    <row r="62" spans="7:7" ht="12.6" customHeight="1" x14ac:dyDescent="0.2">
      <c r="G62" s="125"/>
    </row>
    <row r="63" spans="7:7" ht="12.6" customHeight="1" x14ac:dyDescent="0.2">
      <c r="G63" s="125"/>
    </row>
    <row r="64" spans="7:7" ht="12.6" customHeight="1" x14ac:dyDescent="0.2">
      <c r="G64" s="125"/>
    </row>
    <row r="65" spans="7:7" ht="12.6" customHeight="1" x14ac:dyDescent="0.2">
      <c r="G65" s="125"/>
    </row>
    <row r="66" spans="7:7" ht="12.6" customHeight="1" x14ac:dyDescent="0.2">
      <c r="G66" s="125"/>
    </row>
    <row r="67" spans="7:7" ht="12.6" customHeight="1" x14ac:dyDescent="0.2">
      <c r="G67" s="125"/>
    </row>
    <row r="68" spans="7:7" ht="12.6" customHeight="1" x14ac:dyDescent="0.2">
      <c r="G68" s="125"/>
    </row>
  </sheetData>
  <phoneticPr fontId="9" type="noConversion"/>
  <pageMargins left="0.75" right="0.75" top="1" bottom="1" header="0.5" footer="0.5"/>
  <pageSetup paperSize="9" orientation="portrait" r:id="rId1"/>
  <headerFooter alignWithMargins="0"/>
  <ignoredErrors>
    <ignoredError sqref="C1:C3 C6 C9 C12 C15 C18 C21 C24 C27 L27 H12:H23 N1:P2 B1:B29 A2:A65536 G39:G65536 H43:L65539 F1:G29 Q10:Q12 M1:M33 D1:E4 H27 H1:L2 B43:F65536 Q1:Q8 Q15:Q20 L12:L23 R1:IV2 N22:P65541 M43:M65536 R46:IV65536 N21 Q22:Q65536 R3:IU28 S29:IV45" evalErro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BC244"/>
  <sheetViews>
    <sheetView showGridLines="0" showRowColHeaders="0" workbookViewId="0">
      <pane xSplit="16" ySplit="3" topLeftCell="AO46" activePane="bottomRight" state="frozen"/>
      <selection pane="topRight" activeCell="M1" sqref="M1"/>
      <selection pane="bottomLeft" activeCell="A4" sqref="A4"/>
      <selection pane="bottomRight" activeCell="K66" sqref="K66"/>
    </sheetView>
  </sheetViews>
  <sheetFormatPr defaultColWidth="9.140625" defaultRowHeight="12.75" x14ac:dyDescent="0.2"/>
  <cols>
    <col min="1" max="1" width="1.85546875" style="125" customWidth="1"/>
    <col min="2" max="2" width="2.42578125" style="125" customWidth="1"/>
    <col min="3" max="3" width="23.5703125" style="125" customWidth="1"/>
    <col min="4" max="4" width="5.28515625" style="125" customWidth="1"/>
    <col min="5" max="5" width="4.28515625" style="125" customWidth="1"/>
    <col min="6" max="6" width="3.7109375" style="125" customWidth="1"/>
    <col min="7" max="7" width="5.28515625" style="125" bestFit="1" customWidth="1"/>
    <col min="8" max="8" width="3.7109375" style="125" customWidth="1"/>
    <col min="9" max="9" width="4.28515625" style="125" customWidth="1"/>
    <col min="10" max="10" width="3.7109375" style="125" customWidth="1"/>
    <col min="11" max="11" width="4.28515625" style="125" customWidth="1"/>
    <col min="12" max="12" width="1" style="125" customWidth="1"/>
    <col min="13" max="13" width="6.7109375" style="125" customWidth="1"/>
    <col min="14" max="14" width="7.140625" style="125" bestFit="1" customWidth="1"/>
    <col min="15" max="15" width="3.140625" style="125" customWidth="1"/>
    <col min="16" max="16" width="0.42578125" style="125" customWidth="1"/>
    <col min="17" max="17" width="23.5703125" style="125" customWidth="1"/>
    <col min="18" max="18" width="6.140625" style="125" bestFit="1" customWidth="1"/>
    <col min="19" max="21" width="4.28515625" style="125" customWidth="1"/>
    <col min="22" max="22" width="5" style="125" bestFit="1" customWidth="1"/>
    <col min="23" max="23" width="3.5703125" style="125" customWidth="1"/>
    <col min="24" max="24" width="1.140625" style="125" customWidth="1"/>
    <col min="25" max="25" width="5.42578125" style="125" bestFit="1" customWidth="1"/>
    <col min="26" max="26" width="1.140625" style="125" customWidth="1"/>
    <col min="27" max="27" width="1" style="125" customWidth="1"/>
    <col min="28" max="28" width="6.42578125" style="125" customWidth="1"/>
    <col min="29" max="29" width="3.140625" style="125" customWidth="1"/>
    <col min="30" max="30" width="23.5703125" style="125" customWidth="1"/>
    <col min="31" max="31" width="6.140625" style="125" bestFit="1" customWidth="1"/>
    <col min="32" max="33" width="4.28515625" style="125" customWidth="1"/>
    <col min="34" max="34" width="4.85546875" style="125" bestFit="1" customWidth="1"/>
    <col min="35" max="37" width="4.28515625" style="125" customWidth="1"/>
    <col min="38" max="38" width="5.28515625" style="125" customWidth="1"/>
    <col min="39" max="39" width="4.28515625" style="125" customWidth="1"/>
    <col min="40" max="40" width="4.7109375" style="125" customWidth="1"/>
    <col min="41" max="41" width="1" style="125" customWidth="1"/>
    <col min="42" max="45" width="3.5703125" style="125" customWidth="1"/>
    <col min="46" max="46" width="1" style="125" customWidth="1"/>
    <col min="47" max="47" width="7" style="125" customWidth="1"/>
    <col min="48" max="48" width="3.140625" style="125" customWidth="1"/>
    <col min="49" max="49" width="23.5703125" style="125" customWidth="1"/>
    <col min="50" max="50" width="5.28515625" style="125" customWidth="1"/>
    <col min="51" max="53" width="3" style="125" customWidth="1"/>
    <col min="54" max="54" width="1" style="125" customWidth="1"/>
    <col min="55" max="55" width="6.42578125" style="125" customWidth="1"/>
    <col min="56" max="16384" width="9.140625" style="125"/>
  </cols>
  <sheetData>
    <row r="2" spans="1:55" ht="13.5" customHeight="1" x14ac:dyDescent="0.2">
      <c r="A2" s="116"/>
      <c r="B2" s="116"/>
      <c r="C2" s="116"/>
      <c r="D2" s="116"/>
      <c r="E2" s="116"/>
      <c r="F2" s="463" t="s">
        <v>10</v>
      </c>
      <c r="G2" s="464"/>
      <c r="H2" s="463" t="s">
        <v>11</v>
      </c>
      <c r="I2" s="464"/>
      <c r="J2" s="463" t="s">
        <v>156</v>
      </c>
      <c r="K2" s="464"/>
      <c r="L2" s="117"/>
      <c r="M2" s="168" t="s">
        <v>97</v>
      </c>
      <c r="N2" s="168" t="s">
        <v>188</v>
      </c>
      <c r="O2" s="118"/>
      <c r="P2" s="116"/>
      <c r="Q2" s="119"/>
      <c r="R2" s="120"/>
      <c r="S2" s="120"/>
      <c r="T2" s="121"/>
      <c r="U2" s="121"/>
      <c r="V2" s="121"/>
      <c r="W2" s="119"/>
      <c r="X2" s="119"/>
      <c r="Y2" s="121"/>
      <c r="Z2" s="121"/>
      <c r="AA2" s="121"/>
      <c r="AB2" s="179" t="s">
        <v>13</v>
      </c>
      <c r="AC2" s="118"/>
      <c r="AD2" s="122"/>
      <c r="AE2" s="122"/>
      <c r="AF2" s="122"/>
      <c r="AG2" s="122"/>
      <c r="AH2" s="123"/>
      <c r="AI2" s="123"/>
      <c r="AJ2" s="123"/>
      <c r="AK2" s="123"/>
      <c r="AL2" s="187" t="s">
        <v>53</v>
      </c>
      <c r="AM2" s="187" t="s">
        <v>54</v>
      </c>
      <c r="AN2" s="187" t="s">
        <v>55</v>
      </c>
      <c r="AO2" s="123"/>
      <c r="AP2" s="184" t="s">
        <v>56</v>
      </c>
      <c r="AQ2" s="185"/>
      <c r="AR2" s="185"/>
      <c r="AS2" s="186"/>
      <c r="AT2" s="124"/>
      <c r="AU2" s="179" t="s">
        <v>13</v>
      </c>
      <c r="AW2" s="122"/>
      <c r="AX2" s="122"/>
      <c r="AY2" s="122"/>
      <c r="AZ2" s="122"/>
      <c r="BA2" s="122"/>
      <c r="BB2" s="122"/>
      <c r="BC2" s="179" t="s">
        <v>13</v>
      </c>
    </row>
    <row r="3" spans="1:55" ht="13.5" customHeight="1" x14ac:dyDescent="0.2">
      <c r="A3" s="126"/>
      <c r="B3" s="460" t="s">
        <v>121</v>
      </c>
      <c r="C3" s="461"/>
      <c r="D3" s="462"/>
      <c r="E3" s="166" t="s">
        <v>18</v>
      </c>
      <c r="F3" s="465" t="s">
        <v>157</v>
      </c>
      <c r="G3" s="466"/>
      <c r="H3" s="465" t="s">
        <v>158</v>
      </c>
      <c r="I3" s="466"/>
      <c r="J3" s="465" t="s">
        <v>159</v>
      </c>
      <c r="K3" s="466"/>
      <c r="L3" s="117"/>
      <c r="M3" s="169" t="s">
        <v>98</v>
      </c>
      <c r="N3" s="169" t="s">
        <v>98</v>
      </c>
      <c r="O3" s="118"/>
      <c r="P3" s="127"/>
      <c r="Q3" s="181" t="s">
        <v>17</v>
      </c>
      <c r="R3" s="190"/>
      <c r="S3" s="189" t="s">
        <v>18</v>
      </c>
      <c r="T3" s="187" t="s">
        <v>19</v>
      </c>
      <c r="U3" s="187" t="s">
        <v>20</v>
      </c>
      <c r="V3" s="187" t="s">
        <v>94</v>
      </c>
      <c r="W3" s="191" t="s">
        <v>22</v>
      </c>
      <c r="X3" s="192"/>
      <c r="Y3" s="191" t="s">
        <v>23</v>
      </c>
      <c r="Z3" s="192"/>
      <c r="AA3" s="121"/>
      <c r="AB3" s="180" t="s">
        <v>24</v>
      </c>
      <c r="AC3" s="118"/>
      <c r="AD3" s="188" t="s">
        <v>57</v>
      </c>
      <c r="AE3" s="189"/>
      <c r="AF3" s="189" t="s">
        <v>18</v>
      </c>
      <c r="AG3" s="189" t="s">
        <v>19</v>
      </c>
      <c r="AH3" s="187" t="s">
        <v>58</v>
      </c>
      <c r="AI3" s="187" t="s">
        <v>59</v>
      </c>
      <c r="AJ3" s="187" t="s">
        <v>94</v>
      </c>
      <c r="AK3" s="187" t="s">
        <v>60</v>
      </c>
      <c r="AL3" s="187" t="s">
        <v>61</v>
      </c>
      <c r="AM3" s="187" t="s">
        <v>62</v>
      </c>
      <c r="AN3" s="187" t="s">
        <v>23</v>
      </c>
      <c r="AO3" s="128"/>
      <c r="AP3" s="187" t="s">
        <v>58</v>
      </c>
      <c r="AQ3" s="187" t="s">
        <v>59</v>
      </c>
      <c r="AR3" s="187" t="s">
        <v>63</v>
      </c>
      <c r="AS3" s="187" t="s">
        <v>60</v>
      </c>
      <c r="AT3" s="124"/>
      <c r="AU3" s="180" t="s">
        <v>24</v>
      </c>
      <c r="AW3" s="181" t="s">
        <v>82</v>
      </c>
      <c r="AX3" s="182"/>
      <c r="AY3" s="183" t="s">
        <v>83</v>
      </c>
      <c r="AZ3" s="183" t="s">
        <v>84</v>
      </c>
      <c r="BA3" s="183" t="s">
        <v>85</v>
      </c>
      <c r="BB3" s="129"/>
      <c r="BC3" s="180" t="s">
        <v>24</v>
      </c>
    </row>
    <row r="4" spans="1:55" ht="13.5" customHeight="1" x14ac:dyDescent="0.2">
      <c r="A4" s="119"/>
      <c r="B4" s="157">
        <v>1</v>
      </c>
      <c r="C4" s="158" t="s">
        <v>149</v>
      </c>
      <c r="D4" s="159" t="s">
        <v>169</v>
      </c>
      <c r="E4" s="160">
        <f t="shared" ref="E4:E51" si="0">S4</f>
        <v>17</v>
      </c>
      <c r="F4" s="161">
        <f t="shared" ref="F4:F51" si="1">IF(AB4="","", AB4)</f>
        <v>452</v>
      </c>
      <c r="G4" s="162">
        <f t="shared" ref="G4:G51" si="2">IF(V4=0,"", V4)</f>
        <v>501</v>
      </c>
      <c r="H4" s="161">
        <f t="shared" ref="H4:H51" si="3">IF(AU4="","", AU4)</f>
        <v>304.60000000000002</v>
      </c>
      <c r="I4" s="162">
        <f t="shared" ref="I4:I51" si="4">IF(AK4=0,"",AK4)</f>
        <v>19</v>
      </c>
      <c r="J4" s="161">
        <f t="shared" ref="J4:J51" si="5">IF(BC4="","", BC4)</f>
        <v>48</v>
      </c>
      <c r="K4" s="162">
        <f t="shared" ref="K4:K51" si="6">IF(SUM(AY4:BA4)=0,"", SUM(AY4:BA4))</f>
        <v>6</v>
      </c>
      <c r="L4" s="117"/>
      <c r="M4" s="163">
        <f t="shared" ref="M4:M51" si="7">(IF(AND(F4="",H4="",G4=""),"n/a",SUM(F4:F4)+SUM(H4:H4)+SUM(J4:J4)))</f>
        <v>804.6</v>
      </c>
      <c r="N4" s="164">
        <f t="shared" ref="N4:N51" si="8">M4/E4</f>
        <v>47.329411764705881</v>
      </c>
      <c r="P4" s="127"/>
      <c r="Q4" s="158" t="str">
        <f t="shared" ref="Q4:Q51" si="9">+C4</f>
        <v>STYLES, Ryan</v>
      </c>
      <c r="R4" s="159" t="str">
        <f t="shared" ref="R4:R51" si="10">D4</f>
        <v>(AUS)</v>
      </c>
      <c r="S4" s="170">
        <f>IF(ISNA(VLOOKUP($Q4,Batting!$B$5:$M$85,3,FALSE)),0,(VLOOKUP($Q4,Batting!$B$5:$M$85,3,FALSE)))</f>
        <v>17</v>
      </c>
      <c r="T4" s="171">
        <f>IF(ISNA(VLOOKUP($Q4,Batting!$B$5:$M$85,4,FALSE)),0,(VLOOKUP($Q4,Batting!$B$5:$M$85,4,FALSE)))</f>
        <v>13</v>
      </c>
      <c r="U4" s="171">
        <f>IF(ISNA(VLOOKUP($Q4,Batting!$B$5:$M$85,5,FALSE)),0,(VLOOKUP($Q4,Batting!$B$5:$M$85,5,FALSE)))</f>
        <v>6</v>
      </c>
      <c r="V4" s="171">
        <f>IF(ISNA(VLOOKUP($Q4,Batting!$B$5:$M$85,6,FALSE)),0,(VLOOKUP($Q4,Batting!$B$5:$M$85,6,FALSE)))</f>
        <v>501</v>
      </c>
      <c r="W4" s="172">
        <f>IF(ISNA(VLOOKUP($Q4,Batting!$B$5:$M$85,7,FALSE)),0,(VLOOKUP($Q4,Batting!$B$5:$M$85,7,FALSE)))</f>
        <v>72</v>
      </c>
      <c r="X4" s="171">
        <f>IF(ISNA(VLOOKUP($Q4,Batting!$B$5:$M$85,8,FALSE)),0,(VLOOKUP($Q4,Batting!$B$5:$M$85,8,FALSE)))</f>
        <v>0</v>
      </c>
      <c r="Y4" s="173">
        <f>IF(ISNA(VLOOKUP($Q4,Batting!$B$5:$M$85,9,FALSE)),0,(VLOOKUP($Q4,Batting!$B$5:$M$85,9,FALSE)))</f>
        <v>71.571428571428569</v>
      </c>
      <c r="Z4" s="193" t="str">
        <f>IF(ISNA(VLOOKUP($Q4,Batting!$B$5:$M$85,10,FALSE)),"",(VLOOKUP($Q4,Batting!$B$5:$M$85,10,FALSE)))</f>
        <v/>
      </c>
      <c r="AA4" s="121"/>
      <c r="AB4" s="174">
        <f>IF(ISNA(VLOOKUP($Q4,Batting!$B$5:$M$85,12,FALSE)),0,(VLOOKUP($Q4,Batting!$B$5:$M$85,12,FALSE)))</f>
        <v>452</v>
      </c>
      <c r="AD4" s="158" t="str">
        <f t="shared" ref="AD4:AD51" si="11">+Q4</f>
        <v>STYLES, Ryan</v>
      </c>
      <c r="AE4" s="159" t="str">
        <f t="shared" ref="AE4:AE51" si="12">R4</f>
        <v>(AUS)</v>
      </c>
      <c r="AF4" s="170">
        <f>IF(ISNA(VLOOKUP($AD4,Bowling!$B$4:$S$49,3,FALSE)),0,(VLOOKUP($AD4,Bowling!$B$4:$S$49,3,FALSE)))</f>
        <v>17</v>
      </c>
      <c r="AG4" s="171">
        <f>IF(ISNA(VLOOKUP($AD4,Bowling!$B$4:$S$49,4,FALSE)),0,(VLOOKUP($AD4,Bowling!$B$4:$S$49,4,FALSE)))</f>
        <v>15</v>
      </c>
      <c r="AH4" s="175">
        <f>IF(ISNA(VLOOKUP($AD4,Bowling!$B$4:$S$49,5,FALSE)),0,(VLOOKUP($AD4,Bowling!$B$4:$S$49,5,FALSE)))</f>
        <v>84.2</v>
      </c>
      <c r="AI4" s="176">
        <f>IF(ISNA(VLOOKUP($AD4,Bowling!$B$4:$S$49,6,FALSE)),0,(VLOOKUP($AD4,Bowling!$B$4:$S$49,6,FALSE)))</f>
        <v>18</v>
      </c>
      <c r="AJ4" s="176">
        <f>IF(ISNA(VLOOKUP($AD4,Bowling!$B$4:$S$49,7,FALSE)),0,(VLOOKUP($AD4,Bowling!$B$4:$S$49,7,FALSE)))</f>
        <v>377</v>
      </c>
      <c r="AK4" s="176">
        <f>IF(ISNA(VLOOKUP($AD4,Bowling!$B$4:$S$49,8,FALSE)),0,(VLOOKUP($AD4,Bowling!$B$4:$S$49,8,FALSE)))</f>
        <v>19</v>
      </c>
      <c r="AL4" s="175">
        <f>IF(ISNA(VLOOKUP($AD4,Bowling!$B$4:$S$49,9,FALSE)),0,(VLOOKUP($AD4,Bowling!$B$4:$S$49,9,FALSE)))</f>
        <v>4.4315789473684211</v>
      </c>
      <c r="AM4" s="175">
        <f>IF(ISNA(VLOOKUP($AD4,Bowling!$B$4:$S$49,10,FALSE)),0,(VLOOKUP($AD4,Bowling!$B$4:$S$49,10,FALSE)))</f>
        <v>4.4774346793349169</v>
      </c>
      <c r="AN4" s="175">
        <f>IF(ISNA(VLOOKUP($AD4,Bowling!$B$4:$S$49,11,FALSE)),0,(VLOOKUP($AD4,Bowling!$B$4:$S$49,11,FALSE)))</f>
        <v>19.842105263157894</v>
      </c>
      <c r="AO4" s="134"/>
      <c r="AP4" s="170">
        <f>IF(ISNA(VLOOKUP($AD4,Bowling!$B$4:$S$49,13,FALSE)),0,(VLOOKUP($AD4,Bowling!$B$4:$S$49,13,FALSE)))</f>
        <v>0</v>
      </c>
      <c r="AQ4" s="170">
        <f>IF(ISNA(VLOOKUP($AD4,Bowling!$B$4:$S$49,14,FALSE)),0,(VLOOKUP($AD4,Bowling!$B$4:$S$49,14,FALSE)))</f>
        <v>0</v>
      </c>
      <c r="AR4" s="170">
        <f>IF(ISNA(VLOOKUP($AD4,Bowling!$B$4:$S$49,15,FALSE)),0,(VLOOKUP($AD4,Bowling!$B$4:$S$49,15,FALSE)))</f>
        <v>0</v>
      </c>
      <c r="AS4" s="170">
        <f>IF(ISNA(VLOOKUP($AD4,Bowling!$B$4:$S$49,16,FALSE)),0,(VLOOKUP($AD4,Bowling!$B$4:$S$49,16,FALSE)))</f>
        <v>0</v>
      </c>
      <c r="AT4" s="124"/>
      <c r="AU4" s="177">
        <f>IF(ISNA(VLOOKUP($AD4,Bowling!$B$4:$S$49,18,FALSE)),0,(VLOOKUP($AD4,Bowling!$B$4:$S$49,18,FALSE)))</f>
        <v>304.60000000000002</v>
      </c>
      <c r="AW4" s="158" t="str">
        <f t="shared" ref="AW4:AW51" si="13">+C4</f>
        <v>STYLES, Ryan</v>
      </c>
      <c r="AX4" s="159" t="str">
        <f t="shared" ref="AX4:AX51" si="14">D4</f>
        <v>(AUS)</v>
      </c>
      <c r="AY4" s="170">
        <f>IF(ISNA(VLOOKUP($AW4,Fielding!$B$5:$H$67,3,FALSE)),0,(VLOOKUP($AW4,Fielding!$B$5:$H$67,3,FALSE)))</f>
        <v>6</v>
      </c>
      <c r="AZ4" s="170" t="str">
        <f>IF(ISNA(VLOOKUP($AW4,Fielding!$B$5:$H$67,4,FALSE)),0,(VLOOKUP($AW4,Fielding!$B$5:$H$67,4,FALSE)))</f>
        <v>0</v>
      </c>
      <c r="BA4" s="170" t="str">
        <f>IF(ISNA(VLOOKUP($AW4,Fielding!$B$5:$H$67,5,FALSE)),0,(VLOOKUP($AW4,Fielding!$B$5:$H$67,5,FALSE)))</f>
        <v>0</v>
      </c>
      <c r="BC4" s="178">
        <f>IF(ISNA(VLOOKUP($AW4,Fielding!$B$5:$H$67,7,FALSE)),0,(VLOOKUP($AW4,Fielding!$B$5:$H$67,7,FALSE)))</f>
        <v>48</v>
      </c>
    </row>
    <row r="5" spans="1:55" ht="13.5" customHeight="1" x14ac:dyDescent="0.2">
      <c r="A5" s="119"/>
      <c r="B5" s="157">
        <f t="shared" ref="B5:B51" si="15">B4+1</f>
        <v>2</v>
      </c>
      <c r="C5" s="158" t="s">
        <v>26</v>
      </c>
      <c r="D5" s="159" t="s">
        <v>171</v>
      </c>
      <c r="E5" s="160">
        <f t="shared" si="0"/>
        <v>23</v>
      </c>
      <c r="F5" s="161">
        <f t="shared" si="1"/>
        <v>646</v>
      </c>
      <c r="G5" s="162">
        <f t="shared" si="2"/>
        <v>779</v>
      </c>
      <c r="H5" s="161">
        <f t="shared" si="3"/>
        <v>37.6</v>
      </c>
      <c r="I5" s="162">
        <f t="shared" si="4"/>
        <v>3</v>
      </c>
      <c r="J5" s="161">
        <f t="shared" si="5"/>
        <v>72</v>
      </c>
      <c r="K5" s="162">
        <f t="shared" si="6"/>
        <v>9</v>
      </c>
      <c r="L5" s="408"/>
      <c r="M5" s="163">
        <f t="shared" si="7"/>
        <v>755.6</v>
      </c>
      <c r="N5" s="164">
        <f t="shared" si="8"/>
        <v>32.85217391304348</v>
      </c>
      <c r="P5" s="124"/>
      <c r="Q5" s="158" t="str">
        <f t="shared" si="9"/>
        <v>HOAR, Carl</v>
      </c>
      <c r="R5" s="159" t="str">
        <f t="shared" si="10"/>
        <v>(ENG)</v>
      </c>
      <c r="S5" s="170">
        <f>IF(ISNA(VLOOKUP($Q5,Batting!$B$5:$M$85,3,FALSE)),0,(VLOOKUP($Q5,Batting!$B$5:$M$85,3,FALSE)))</f>
        <v>23</v>
      </c>
      <c r="T5" s="171">
        <f>IF(ISNA(VLOOKUP($Q5,Batting!$B$5:$M$85,4,FALSE)),0,(VLOOKUP($Q5,Batting!$B$5:$M$85,4,FALSE)))</f>
        <v>23</v>
      </c>
      <c r="U5" s="171">
        <f>IF(ISNA(VLOOKUP($Q5,Batting!$B$5:$M$85,5,FALSE)),0,(VLOOKUP($Q5,Batting!$B$5:$M$85,5,FALSE)))</f>
        <v>4</v>
      </c>
      <c r="V5" s="171">
        <f>IF(ISNA(VLOOKUP($Q5,Batting!$B$5:$M$85,6,FALSE)),0,(VLOOKUP($Q5,Batting!$B$5:$M$85,6,FALSE)))</f>
        <v>779</v>
      </c>
      <c r="W5" s="172">
        <f>IF(ISNA(VLOOKUP($Q5,Batting!$B$5:$M$85,7,FALSE)),0,(VLOOKUP($Q5,Batting!$B$5:$M$85,7,FALSE)))</f>
        <v>76</v>
      </c>
      <c r="X5" s="171">
        <f>IF(ISNA(VLOOKUP($Q5,Batting!$B$5:$M$85,8,FALSE)),0,(VLOOKUP($Q5,Batting!$B$5:$M$85,8,FALSE)))</f>
        <v>0</v>
      </c>
      <c r="Y5" s="173">
        <f>IF(ISNA(VLOOKUP($Q5,Batting!$B$5:$M$85,9,FALSE)),0,(VLOOKUP($Q5,Batting!$B$5:$M$85,9,FALSE)))</f>
        <v>41</v>
      </c>
      <c r="Z5" s="194" t="str">
        <f>IF(ISNA(VLOOKUP($Q5,Batting!$B$5:$M$85,10,FALSE)),"",(VLOOKUP($Q5,Batting!$B$5:$M$85,10,FALSE)))</f>
        <v/>
      </c>
      <c r="AA5" s="121"/>
      <c r="AB5" s="174">
        <f>IF(ISNA(VLOOKUP($Q5,Batting!$B$5:$M$85,12,FALSE)),0,(VLOOKUP($Q5,Batting!$B$5:$M$85,12,FALSE)))</f>
        <v>646</v>
      </c>
      <c r="AD5" s="158" t="str">
        <f t="shared" si="11"/>
        <v>HOAR, Carl</v>
      </c>
      <c r="AE5" s="159" t="str">
        <f t="shared" si="12"/>
        <v>(ENG)</v>
      </c>
      <c r="AF5" s="170">
        <f>IF(ISNA(VLOOKUP($AD5,Bowling!$B$4:$S$49,3,FALSE)),0,(VLOOKUP($AD5,Bowling!$B$4:$S$49,3,FALSE)))</f>
        <v>23</v>
      </c>
      <c r="AG5" s="171">
        <f>IF(ISNA(VLOOKUP($AD5,Bowling!$B$4:$S$49,4,FALSE)),0,(VLOOKUP($AD5,Bowling!$B$4:$S$49,4,FALSE)))</f>
        <v>6</v>
      </c>
      <c r="AH5" s="175">
        <f>IF(ISNA(VLOOKUP($AD5,Bowling!$B$4:$S$49,5,FALSE)),0,(VLOOKUP($AD5,Bowling!$B$4:$S$49,5,FALSE)))</f>
        <v>20</v>
      </c>
      <c r="AI5" s="176">
        <f>IF(ISNA(VLOOKUP($AD5,Bowling!$B$4:$S$49,6,FALSE)),0,(VLOOKUP($AD5,Bowling!$B$4:$S$49,6,FALSE)))</f>
        <v>5</v>
      </c>
      <c r="AJ5" s="176">
        <f>IF(ISNA(VLOOKUP($AD5,Bowling!$B$4:$S$49,7,FALSE)),0,(VLOOKUP($AD5,Bowling!$B$4:$S$49,7,FALSE)))</f>
        <v>112</v>
      </c>
      <c r="AK5" s="176">
        <f>IF(ISNA(VLOOKUP($AD5,Bowling!$B$4:$S$49,8,FALSE)),0,(VLOOKUP($AD5,Bowling!$B$4:$S$49,8,FALSE)))</f>
        <v>3</v>
      </c>
      <c r="AL5" s="175">
        <f>IF(ISNA(VLOOKUP($AD5,Bowling!$B$4:$S$49,9,FALSE)),0,(VLOOKUP($AD5,Bowling!$B$4:$S$49,9,FALSE)))</f>
        <v>6.666666666666667</v>
      </c>
      <c r="AM5" s="175">
        <f>IF(ISNA(VLOOKUP($AD5,Bowling!$B$4:$S$49,10,FALSE)),0,(VLOOKUP($AD5,Bowling!$B$4:$S$49,10,FALSE)))</f>
        <v>5.6</v>
      </c>
      <c r="AN5" s="175">
        <f>IF(ISNA(VLOOKUP($AD5,Bowling!$B$4:$S$49,11,FALSE)),0,(VLOOKUP($AD5,Bowling!$B$4:$S$49,11,FALSE)))</f>
        <v>37.333333333333336</v>
      </c>
      <c r="AO5" s="134"/>
      <c r="AP5" s="170">
        <f>IF(ISNA(VLOOKUP($AD5,Bowling!$B$4:$S$49,13,FALSE)),0,(VLOOKUP($AD5,Bowling!$B$4:$S$49,13,FALSE)))</f>
        <v>0</v>
      </c>
      <c r="AQ5" s="170">
        <f>IF(ISNA(VLOOKUP($AD5,Bowling!$B$4:$S$49,14,FALSE)),0,(VLOOKUP($AD5,Bowling!$B$4:$S$49,14,FALSE)))</f>
        <v>0</v>
      </c>
      <c r="AR5" s="170">
        <f>IF(ISNA(VLOOKUP($AD5,Bowling!$B$4:$S$49,15,FALSE)),0,(VLOOKUP($AD5,Bowling!$B$4:$S$49,15,FALSE)))</f>
        <v>0</v>
      </c>
      <c r="AS5" s="170">
        <f>IF(ISNA(VLOOKUP($AD5,Bowling!$B$4:$S$49,16,FALSE)),0,(VLOOKUP($AD5,Bowling!$B$4:$S$49,16,FALSE)))</f>
        <v>0</v>
      </c>
      <c r="AT5" s="124"/>
      <c r="AU5" s="177">
        <f>IF(ISNA(VLOOKUP($AD5,Bowling!$B$4:$S$49,18,FALSE)),0,(VLOOKUP($AD5,Bowling!$B$4:$S$49,18,FALSE)))</f>
        <v>37.6</v>
      </c>
      <c r="AW5" s="158" t="str">
        <f t="shared" si="13"/>
        <v>HOAR, Carl</v>
      </c>
      <c r="AX5" s="159" t="str">
        <f t="shared" si="14"/>
        <v>(ENG)</v>
      </c>
      <c r="AY5" s="170">
        <f>IF(ISNA(VLOOKUP($AW5,Fielding!$B$5:$H$67,3,FALSE)),0,(VLOOKUP($AW5,Fielding!$B$5:$H$67,3,FALSE)))</f>
        <v>7</v>
      </c>
      <c r="AZ5" s="170" t="str">
        <f>IF(ISNA(VLOOKUP($AW5,Fielding!$B$5:$H$67,4,FALSE)),0,(VLOOKUP($AW5,Fielding!$B$5:$H$67,4,FALSE)))</f>
        <v>0</v>
      </c>
      <c r="BA5" s="170">
        <f>IF(ISNA(VLOOKUP($AW5,Fielding!$B$5:$H$67,5,FALSE)),0,(VLOOKUP($AW5,Fielding!$B$5:$H$67,5,FALSE)))</f>
        <v>2</v>
      </c>
      <c r="BC5" s="178">
        <f>IF(ISNA(VLOOKUP($AW5,Fielding!$B$5:$H$67,7,FALSE)),0,(VLOOKUP($AW5,Fielding!$B$5:$H$67,7,FALSE)))</f>
        <v>72</v>
      </c>
    </row>
    <row r="6" spans="1:55" ht="13.5" customHeight="1" x14ac:dyDescent="0.2">
      <c r="A6" s="119"/>
      <c r="B6" s="157">
        <f t="shared" si="15"/>
        <v>3</v>
      </c>
      <c r="C6" s="158" t="s">
        <v>32</v>
      </c>
      <c r="D6" s="159" t="s">
        <v>170</v>
      </c>
      <c r="E6" s="160">
        <f t="shared" si="0"/>
        <v>17</v>
      </c>
      <c r="F6" s="161">
        <f t="shared" si="1"/>
        <v>281</v>
      </c>
      <c r="G6" s="162">
        <f t="shared" si="2"/>
        <v>365</v>
      </c>
      <c r="H6" s="161">
        <f t="shared" si="3"/>
        <v>360.4</v>
      </c>
      <c r="I6" s="162">
        <f t="shared" si="4"/>
        <v>21</v>
      </c>
      <c r="J6" s="161">
        <f t="shared" si="5"/>
        <v>8</v>
      </c>
      <c r="K6" s="162">
        <f t="shared" si="6"/>
        <v>1</v>
      </c>
      <c r="L6" s="372"/>
      <c r="M6" s="163">
        <f t="shared" si="7"/>
        <v>649.4</v>
      </c>
      <c r="N6" s="164">
        <f t="shared" si="8"/>
        <v>38.199999999999996</v>
      </c>
      <c r="P6" s="127"/>
      <c r="Q6" s="158" t="str">
        <f t="shared" si="9"/>
        <v>THACKER, Nilesh</v>
      </c>
      <c r="R6" s="159" t="str">
        <f t="shared" si="10"/>
        <v>(IND)</v>
      </c>
      <c r="S6" s="170">
        <f>IF(ISNA(VLOOKUP($Q6,Batting!$B$5:$M$85,3,FALSE)),0,(VLOOKUP($Q6,Batting!$B$5:$M$85,3,FALSE)))</f>
        <v>17</v>
      </c>
      <c r="T6" s="171">
        <f>IF(ISNA(VLOOKUP($Q6,Batting!$B$5:$M$85,4,FALSE)),0,(VLOOKUP($Q6,Batting!$B$5:$M$85,4,FALSE)))</f>
        <v>13</v>
      </c>
      <c r="U6" s="171">
        <f>IF(ISNA(VLOOKUP($Q6,Batting!$B$5:$M$85,5,FALSE)),0,(VLOOKUP($Q6,Batting!$B$5:$M$85,5,FALSE)))</f>
        <v>1</v>
      </c>
      <c r="V6" s="171">
        <f>IF(ISNA(VLOOKUP($Q6,Batting!$B$5:$M$85,6,FALSE)),0,(VLOOKUP($Q6,Batting!$B$5:$M$85,6,FALSE)))</f>
        <v>365</v>
      </c>
      <c r="W6" s="172">
        <f>IF(ISNA(VLOOKUP($Q6,Batting!$B$5:$M$85,7,FALSE)),0,(VLOOKUP($Q6,Batting!$B$5:$M$85,7,FALSE)))</f>
        <v>53</v>
      </c>
      <c r="X6" s="171">
        <f>IF(ISNA(VLOOKUP($Q6,Batting!$B$5:$M$85,8,FALSE)),0,(VLOOKUP($Q6,Batting!$B$5:$M$85,8,FALSE)))</f>
        <v>0</v>
      </c>
      <c r="Y6" s="173">
        <f>IF(ISNA(VLOOKUP($Q6,Batting!$B$5:$M$85,9,FALSE)),0,(VLOOKUP($Q6,Batting!$B$5:$M$85,9,FALSE)))</f>
        <v>30.416666666666668</v>
      </c>
      <c r="Z6" s="194" t="str">
        <f>IF(ISNA(VLOOKUP($Q6,Batting!$B$5:$M$85,10,FALSE)),"",(VLOOKUP($Q6,Batting!$B$5:$M$85,10,FALSE)))</f>
        <v/>
      </c>
      <c r="AA6" s="121"/>
      <c r="AB6" s="174">
        <f>IF(ISNA(VLOOKUP($Q6,Batting!$B$5:$M$85,12,FALSE)),0,(VLOOKUP($Q6,Batting!$B$5:$M$85,12,FALSE)))</f>
        <v>281</v>
      </c>
      <c r="AD6" s="158" t="str">
        <f t="shared" si="11"/>
        <v>THACKER, Nilesh</v>
      </c>
      <c r="AE6" s="159" t="str">
        <f t="shared" si="12"/>
        <v>(IND)</v>
      </c>
      <c r="AF6" s="170">
        <f>IF(ISNA(VLOOKUP($AD6,Bowling!$B$4:$S$49,3,FALSE)),0,(VLOOKUP($AD6,Bowling!$B$4:$S$49,3,FALSE)))</f>
        <v>17</v>
      </c>
      <c r="AG6" s="171">
        <f>IF(ISNA(VLOOKUP($AD6,Bowling!$B$4:$S$49,4,FALSE)),0,(VLOOKUP($AD6,Bowling!$B$4:$S$49,4,FALSE)))</f>
        <v>16</v>
      </c>
      <c r="AH6" s="175">
        <f>IF(ISNA(VLOOKUP($AD6,Bowling!$B$4:$S$49,5,FALSE)),0,(VLOOKUP($AD6,Bowling!$B$4:$S$49,5,FALSE)))</f>
        <v>88</v>
      </c>
      <c r="AI6" s="176">
        <f>IF(ISNA(VLOOKUP($AD6,Bowling!$B$4:$S$49,6,FALSE)),0,(VLOOKUP($AD6,Bowling!$B$4:$S$49,6,FALSE)))</f>
        <v>15</v>
      </c>
      <c r="AJ6" s="176">
        <f>IF(ISNA(VLOOKUP($AD6,Bowling!$B$4:$S$49,7,FALSE)),0,(VLOOKUP($AD6,Bowling!$B$4:$S$49,7,FALSE)))</f>
        <v>298</v>
      </c>
      <c r="AK6" s="176">
        <f>IF(ISNA(VLOOKUP($AD6,Bowling!$B$4:$S$49,8,FALSE)),0,(VLOOKUP($AD6,Bowling!$B$4:$S$49,8,FALSE)))</f>
        <v>21</v>
      </c>
      <c r="AL6" s="175">
        <f>IF(ISNA(VLOOKUP($AD6,Bowling!$B$4:$S$49,9,FALSE)),0,(VLOOKUP($AD6,Bowling!$B$4:$S$49,9,FALSE)))</f>
        <v>4.1904761904761907</v>
      </c>
      <c r="AM6" s="175">
        <f>IF(ISNA(VLOOKUP($AD6,Bowling!$B$4:$S$49,10,FALSE)),0,(VLOOKUP($AD6,Bowling!$B$4:$S$49,10,FALSE)))</f>
        <v>3.3863636363636362</v>
      </c>
      <c r="AN6" s="175">
        <f>IF(ISNA(VLOOKUP($AD6,Bowling!$B$4:$S$49,11,FALSE)),0,(VLOOKUP($AD6,Bowling!$B$4:$S$49,11,FALSE)))</f>
        <v>14.19047619047619</v>
      </c>
      <c r="AO6" s="134"/>
      <c r="AP6" s="170">
        <f>IF(ISNA(VLOOKUP($AD6,Bowling!$B$4:$S$49,13,FALSE)),0,(VLOOKUP($AD6,Bowling!$B$4:$S$49,13,FALSE)))</f>
        <v>0</v>
      </c>
      <c r="AQ6" s="170">
        <f>IF(ISNA(VLOOKUP($AD6,Bowling!$B$4:$S$49,14,FALSE)),0,(VLOOKUP($AD6,Bowling!$B$4:$S$49,14,FALSE)))</f>
        <v>0</v>
      </c>
      <c r="AR6" s="170">
        <f>IF(ISNA(VLOOKUP($AD6,Bowling!$B$4:$S$49,15,FALSE)),0,(VLOOKUP($AD6,Bowling!$B$4:$S$49,15,FALSE)))</f>
        <v>0</v>
      </c>
      <c r="AS6" s="170">
        <f>IF(ISNA(VLOOKUP($AD6,Bowling!$B$4:$S$49,16,FALSE)),0,(VLOOKUP($AD6,Bowling!$B$4:$S$49,16,FALSE)))</f>
        <v>0</v>
      </c>
      <c r="AT6" s="124"/>
      <c r="AU6" s="177">
        <f>IF(ISNA(VLOOKUP($AD6,Bowling!$B$4:$S$49,18,FALSE)),0,(VLOOKUP($AD6,Bowling!$B$4:$S$49,18,FALSE)))</f>
        <v>360.4</v>
      </c>
      <c r="AW6" s="158" t="str">
        <f t="shared" si="13"/>
        <v>THACKER, Nilesh</v>
      </c>
      <c r="AX6" s="159" t="str">
        <f t="shared" si="14"/>
        <v>(IND)</v>
      </c>
      <c r="AY6" s="170">
        <f>IF(ISNA(VLOOKUP($AW6,Fielding!$B$5:$H$67,3,FALSE)),0,(VLOOKUP($AW6,Fielding!$B$5:$H$67,3,FALSE)))</f>
        <v>1</v>
      </c>
      <c r="AZ6" s="170" t="str">
        <f>IF(ISNA(VLOOKUP($AW6,Fielding!$B$5:$H$67,4,FALSE)),0,(VLOOKUP($AW6,Fielding!$B$5:$H$67,4,FALSE)))</f>
        <v>0</v>
      </c>
      <c r="BA6" s="170" t="str">
        <f>IF(ISNA(VLOOKUP($AW6,Fielding!$B$5:$H$67,5,FALSE)),0,(VLOOKUP($AW6,Fielding!$B$5:$H$67,5,FALSE)))</f>
        <v>0</v>
      </c>
      <c r="BC6" s="178">
        <f>IF(ISNA(VLOOKUP($AW6,Fielding!$B$5:$H$67,7,FALSE)),0,(VLOOKUP($AW6,Fielding!$B$5:$H$67,7,FALSE)))</f>
        <v>8</v>
      </c>
    </row>
    <row r="7" spans="1:55" ht="13.5" customHeight="1" x14ac:dyDescent="0.2">
      <c r="A7" s="119"/>
      <c r="B7" s="157">
        <f t="shared" si="15"/>
        <v>4</v>
      </c>
      <c r="C7" s="158" t="s">
        <v>309</v>
      </c>
      <c r="D7" s="159" t="s">
        <v>170</v>
      </c>
      <c r="E7" s="160">
        <f t="shared" si="0"/>
        <v>11</v>
      </c>
      <c r="F7" s="161">
        <f t="shared" si="1"/>
        <v>79</v>
      </c>
      <c r="G7" s="162">
        <f t="shared" si="2"/>
        <v>121</v>
      </c>
      <c r="H7" s="161">
        <f t="shared" si="3"/>
        <v>422.6</v>
      </c>
      <c r="I7" s="162">
        <f t="shared" si="4"/>
        <v>24</v>
      </c>
      <c r="J7" s="161">
        <f t="shared" si="5"/>
        <v>32</v>
      </c>
      <c r="K7" s="162">
        <f t="shared" si="6"/>
        <v>4</v>
      </c>
      <c r="L7" s="372"/>
      <c r="M7" s="163">
        <f t="shared" si="7"/>
        <v>533.6</v>
      </c>
      <c r="N7" s="164">
        <f t="shared" si="8"/>
        <v>48.509090909090908</v>
      </c>
      <c r="P7" s="127"/>
      <c r="Q7" s="158" t="str">
        <f t="shared" si="9"/>
        <v>KAPOOR, Chandon</v>
      </c>
      <c r="R7" s="159" t="str">
        <f t="shared" si="10"/>
        <v>(IND)</v>
      </c>
      <c r="S7" s="170">
        <f>IF(ISNA(VLOOKUP($Q7,Batting!$B$5:$M$85,3,FALSE)),0,(VLOOKUP($Q7,Batting!$B$5:$M$85,3,FALSE)))</f>
        <v>11</v>
      </c>
      <c r="T7" s="171">
        <f>IF(ISNA(VLOOKUP($Q7,Batting!$B$5:$M$85,4,FALSE)),0,(VLOOKUP($Q7,Batting!$B$5:$M$85,4,FALSE)))</f>
        <v>7</v>
      </c>
      <c r="U7" s="171">
        <f>IF(ISNA(VLOOKUP($Q7,Batting!$B$5:$M$85,5,FALSE)),0,(VLOOKUP($Q7,Batting!$B$5:$M$85,5,FALSE)))</f>
        <v>1</v>
      </c>
      <c r="V7" s="171">
        <f>IF(ISNA(VLOOKUP($Q7,Batting!$B$5:$M$85,6,FALSE)),0,(VLOOKUP($Q7,Batting!$B$5:$M$85,6,FALSE)))</f>
        <v>121</v>
      </c>
      <c r="W7" s="172">
        <f>IF(ISNA(VLOOKUP($Q7,Batting!$B$5:$M$85,7,FALSE)),0,(VLOOKUP($Q7,Batting!$B$5:$M$85,7,FALSE)))</f>
        <v>70</v>
      </c>
      <c r="X7" s="171">
        <f>IF(ISNA(VLOOKUP($Q7,Batting!$B$5:$M$85,8,FALSE)),0,(VLOOKUP($Q7,Batting!$B$5:$M$85,8,FALSE)))</f>
        <v>0</v>
      </c>
      <c r="Y7" s="173">
        <f>IF(ISNA(VLOOKUP($Q7,Batting!$B$5:$M$85,9,FALSE)),0,(VLOOKUP($Q7,Batting!$B$5:$M$85,9,FALSE)))</f>
        <v>20.166666666666668</v>
      </c>
      <c r="Z7" s="194" t="str">
        <f>IF(ISNA(VLOOKUP($Q7,Batting!$B$5:$M$85,10,FALSE)),"",(VLOOKUP($Q7,Batting!$B$5:$M$85,10,FALSE)))</f>
        <v/>
      </c>
      <c r="AA7" s="121"/>
      <c r="AB7" s="174">
        <f>IF(ISNA(VLOOKUP($Q7,Batting!$B$5:$M$85,12,FALSE)),0,(VLOOKUP($Q7,Batting!$B$5:$M$85,12,FALSE)))</f>
        <v>79</v>
      </c>
      <c r="AD7" s="158" t="str">
        <f t="shared" si="11"/>
        <v>KAPOOR, Chandon</v>
      </c>
      <c r="AE7" s="159" t="str">
        <f t="shared" si="12"/>
        <v>(IND)</v>
      </c>
      <c r="AF7" s="170">
        <f>IF(ISNA(VLOOKUP($AD7,Bowling!$B$4:$S$49,3,FALSE)),0,(VLOOKUP($AD7,Bowling!$B$4:$S$49,3,FALSE)))</f>
        <v>11</v>
      </c>
      <c r="AG7" s="171">
        <f>IF(ISNA(VLOOKUP($AD7,Bowling!$B$4:$S$49,4,FALSE)),0,(VLOOKUP($AD7,Bowling!$B$4:$S$49,4,FALSE)))</f>
        <v>11</v>
      </c>
      <c r="AH7" s="175">
        <f>IF(ISNA(VLOOKUP($AD7,Bowling!$B$4:$S$49,5,FALSE)),0,(VLOOKUP($AD7,Bowling!$B$4:$S$49,5,FALSE)))</f>
        <v>79.400000000000006</v>
      </c>
      <c r="AI7" s="176">
        <f>IF(ISNA(VLOOKUP($AD7,Bowling!$B$4:$S$49,6,FALSE)),0,(VLOOKUP($AD7,Bowling!$B$4:$S$49,6,FALSE)))</f>
        <v>12</v>
      </c>
      <c r="AJ7" s="176">
        <f>IF(ISNA(VLOOKUP($AD7,Bowling!$B$4:$S$49,7,FALSE)),0,(VLOOKUP($AD7,Bowling!$B$4:$S$49,7,FALSE)))</f>
        <v>287</v>
      </c>
      <c r="AK7" s="176">
        <f>IF(ISNA(VLOOKUP($AD7,Bowling!$B$4:$S$49,8,FALSE)),0,(VLOOKUP($AD7,Bowling!$B$4:$S$49,8,FALSE)))</f>
        <v>24</v>
      </c>
      <c r="AL7" s="175">
        <f>IF(ISNA(VLOOKUP($AD7,Bowling!$B$4:$S$49,9,FALSE)),0,(VLOOKUP($AD7,Bowling!$B$4:$S$49,9,FALSE)))</f>
        <v>3.3083333333333336</v>
      </c>
      <c r="AM7" s="175">
        <f>IF(ISNA(VLOOKUP($AD7,Bowling!$B$4:$S$49,10,FALSE)),0,(VLOOKUP($AD7,Bowling!$B$4:$S$49,10,FALSE)))</f>
        <v>3.6146095717884128</v>
      </c>
      <c r="AN7" s="175">
        <f>IF(ISNA(VLOOKUP($AD7,Bowling!$B$4:$S$49,11,FALSE)),0,(VLOOKUP($AD7,Bowling!$B$4:$S$49,11,FALSE)))</f>
        <v>11.958333333333334</v>
      </c>
      <c r="AO7" s="134"/>
      <c r="AP7" s="170">
        <f>IF(ISNA(VLOOKUP($AD7,Bowling!$B$4:$S$49,13,FALSE)),0,(VLOOKUP($AD7,Bowling!$B$4:$S$49,13,FALSE)))</f>
        <v>0</v>
      </c>
      <c r="AQ7" s="170">
        <f>IF(ISNA(VLOOKUP($AD7,Bowling!$B$4:$S$49,14,FALSE)),0,(VLOOKUP($AD7,Bowling!$B$4:$S$49,14,FALSE)))</f>
        <v>0</v>
      </c>
      <c r="AR7" s="170">
        <f>IF(ISNA(VLOOKUP($AD7,Bowling!$B$4:$S$49,15,FALSE)),0,(VLOOKUP($AD7,Bowling!$B$4:$S$49,15,FALSE)))</f>
        <v>0</v>
      </c>
      <c r="AS7" s="170">
        <f>IF(ISNA(VLOOKUP($AD7,Bowling!$B$4:$S$49,16,FALSE)),0,(VLOOKUP($AD7,Bowling!$B$4:$S$49,16,FALSE)))</f>
        <v>0</v>
      </c>
      <c r="AT7" s="124"/>
      <c r="AU7" s="177">
        <f>IF(ISNA(VLOOKUP($AD7,Bowling!$B$4:$S$49,18,FALSE)),0,(VLOOKUP($AD7,Bowling!$B$4:$S$49,18,FALSE)))</f>
        <v>422.6</v>
      </c>
      <c r="AW7" s="158" t="str">
        <f t="shared" si="13"/>
        <v>KAPOOR, Chandon</v>
      </c>
      <c r="AX7" s="159" t="str">
        <f t="shared" si="14"/>
        <v>(IND)</v>
      </c>
      <c r="AY7" s="170">
        <f>IF(ISNA(VLOOKUP($AW7,Fielding!$B$5:$H$67,3,FALSE)),0,(VLOOKUP($AW7,Fielding!$B$5:$H$67,3,FALSE)))</f>
        <v>4</v>
      </c>
      <c r="AZ7" s="170" t="str">
        <f>IF(ISNA(VLOOKUP($AW7,Fielding!$B$5:$H$67,4,FALSE)),0,(VLOOKUP($AW7,Fielding!$B$5:$H$67,4,FALSE)))</f>
        <v>0</v>
      </c>
      <c r="BA7" s="170" t="str">
        <f>IF(ISNA(VLOOKUP($AW7,Fielding!$B$5:$H$67,5,FALSE)),0,(VLOOKUP($AW7,Fielding!$B$5:$H$67,5,FALSE)))</f>
        <v>0</v>
      </c>
      <c r="BC7" s="178">
        <f>IF(ISNA(VLOOKUP($AW7,Fielding!$B$5:$H$67,7,FALSE)),0,(VLOOKUP($AW7,Fielding!$B$5:$H$67,7,FALSE)))</f>
        <v>32</v>
      </c>
    </row>
    <row r="8" spans="1:55" ht="13.5" customHeight="1" x14ac:dyDescent="0.2">
      <c r="A8" s="119"/>
      <c r="B8" s="157">
        <f t="shared" si="15"/>
        <v>5</v>
      </c>
      <c r="C8" s="158" t="s">
        <v>205</v>
      </c>
      <c r="D8" s="159" t="s">
        <v>193</v>
      </c>
      <c r="E8" s="160">
        <f t="shared" si="0"/>
        <v>14</v>
      </c>
      <c r="F8" s="161">
        <f t="shared" si="1"/>
        <v>362</v>
      </c>
      <c r="G8" s="162">
        <f t="shared" si="2"/>
        <v>446</v>
      </c>
      <c r="H8" s="161">
        <f t="shared" si="3"/>
        <v>61.6</v>
      </c>
      <c r="I8" s="162">
        <f t="shared" si="4"/>
        <v>5</v>
      </c>
      <c r="J8" s="161">
        <f t="shared" si="5"/>
        <v>48</v>
      </c>
      <c r="K8" s="162">
        <f t="shared" si="6"/>
        <v>6</v>
      </c>
      <c r="L8" s="372"/>
      <c r="M8" s="163">
        <f t="shared" si="7"/>
        <v>471.6</v>
      </c>
      <c r="N8" s="164">
        <f t="shared" si="8"/>
        <v>33.68571428571429</v>
      </c>
      <c r="P8" s="127"/>
      <c r="Q8" s="158" t="str">
        <f t="shared" si="9"/>
        <v>BALOCH, Ali</v>
      </c>
      <c r="R8" s="159" t="str">
        <f t="shared" si="10"/>
        <v>(PAK)</v>
      </c>
      <c r="S8" s="170">
        <f>IF(ISNA(VLOOKUP($Q8,Batting!$B$5:$M$85,3,FALSE)),0,(VLOOKUP($Q8,Batting!$B$5:$M$85,3,FALSE)))</f>
        <v>14</v>
      </c>
      <c r="T8" s="171">
        <f>IF(ISNA(VLOOKUP($Q8,Batting!$B$5:$M$85,4,FALSE)),0,(VLOOKUP($Q8,Batting!$B$5:$M$85,4,FALSE)))</f>
        <v>14</v>
      </c>
      <c r="U8" s="171">
        <f>IF(ISNA(VLOOKUP($Q8,Batting!$B$5:$M$85,5,FALSE)),0,(VLOOKUP($Q8,Batting!$B$5:$M$85,5,FALSE)))</f>
        <v>2</v>
      </c>
      <c r="V8" s="171">
        <f>IF(ISNA(VLOOKUP($Q8,Batting!$B$5:$M$85,6,FALSE)),0,(VLOOKUP($Q8,Batting!$B$5:$M$85,6,FALSE)))</f>
        <v>446</v>
      </c>
      <c r="W8" s="172">
        <f>IF(ISNA(VLOOKUP($Q8,Batting!$B$5:$M$85,7,FALSE)),0,(VLOOKUP($Q8,Batting!$B$5:$M$85,7,FALSE)))</f>
        <v>103</v>
      </c>
      <c r="X8" s="171">
        <f>IF(ISNA(VLOOKUP($Q8,Batting!$B$5:$M$85,8,FALSE)),0,(VLOOKUP($Q8,Batting!$B$5:$M$85,8,FALSE)))</f>
        <v>0</v>
      </c>
      <c r="Y8" s="173">
        <f>IF(ISNA(VLOOKUP($Q8,Batting!$B$5:$M$85,9,FALSE)),0,(VLOOKUP($Q8,Batting!$B$5:$M$85,9,FALSE)))</f>
        <v>37.166666666666664</v>
      </c>
      <c r="Z8" s="194" t="str">
        <f>IF(ISNA(VLOOKUP($Q8,Batting!$B$5:$M$85,10,FALSE)),"",(VLOOKUP($Q8,Batting!$B$5:$M$85,10,FALSE)))</f>
        <v/>
      </c>
      <c r="AA8" s="121"/>
      <c r="AB8" s="174">
        <f>IF(ISNA(VLOOKUP($Q8,Batting!$B$5:$M$85,12,FALSE)),0,(VLOOKUP($Q8,Batting!$B$5:$M$85,12,FALSE)))</f>
        <v>362</v>
      </c>
      <c r="AD8" s="158" t="str">
        <f t="shared" si="11"/>
        <v>BALOCH, Ali</v>
      </c>
      <c r="AE8" s="159" t="str">
        <f t="shared" si="12"/>
        <v>(PAK)</v>
      </c>
      <c r="AF8" s="170">
        <f>IF(ISNA(VLOOKUP($AD8,Bowling!$B$4:$S$49,3,FALSE)),0,(VLOOKUP($AD8,Bowling!$B$4:$S$49,3,FALSE)))</f>
        <v>14</v>
      </c>
      <c r="AG8" s="171">
        <f>IF(ISNA(VLOOKUP($AD8,Bowling!$B$4:$S$49,4,FALSE)),0,(VLOOKUP($AD8,Bowling!$B$4:$S$49,4,FALSE)))</f>
        <v>9</v>
      </c>
      <c r="AH8" s="175">
        <f>IF(ISNA(VLOOKUP($AD8,Bowling!$B$4:$S$49,5,FALSE)),0,(VLOOKUP($AD8,Bowling!$B$4:$S$49,5,FALSE)))</f>
        <v>39.1</v>
      </c>
      <c r="AI8" s="176">
        <f>IF(ISNA(VLOOKUP($AD8,Bowling!$B$4:$S$49,6,FALSE)),0,(VLOOKUP($AD8,Bowling!$B$4:$S$49,6,FALSE)))</f>
        <v>1</v>
      </c>
      <c r="AJ8" s="176">
        <f>IF(ISNA(VLOOKUP($AD8,Bowling!$B$4:$S$49,7,FALSE)),0,(VLOOKUP($AD8,Bowling!$B$4:$S$49,7,FALSE)))</f>
        <v>192</v>
      </c>
      <c r="AK8" s="176">
        <f>IF(ISNA(VLOOKUP($AD8,Bowling!$B$4:$S$49,8,FALSE)),0,(VLOOKUP($AD8,Bowling!$B$4:$S$49,8,FALSE)))</f>
        <v>5</v>
      </c>
      <c r="AL8" s="175">
        <f>IF(ISNA(VLOOKUP($AD8,Bowling!$B$4:$S$49,9,FALSE)),0,(VLOOKUP($AD8,Bowling!$B$4:$S$49,9,FALSE)))</f>
        <v>7.82</v>
      </c>
      <c r="AM8" s="175">
        <f>IF(ISNA(VLOOKUP($AD8,Bowling!$B$4:$S$49,10,FALSE)),0,(VLOOKUP($AD8,Bowling!$B$4:$S$49,10,FALSE)))</f>
        <v>4.9104859335038364</v>
      </c>
      <c r="AN8" s="175">
        <f>IF(ISNA(VLOOKUP($AD8,Bowling!$B$4:$S$49,11,FALSE)),0,(VLOOKUP($AD8,Bowling!$B$4:$S$49,11,FALSE)))</f>
        <v>38.4</v>
      </c>
      <c r="AO8" s="134"/>
      <c r="AP8" s="170">
        <f>IF(ISNA(VLOOKUP($AD8,Bowling!$B$4:$S$49,13,FALSE)),0,(VLOOKUP($AD8,Bowling!$B$4:$S$49,13,FALSE)))</f>
        <v>0</v>
      </c>
      <c r="AQ8" s="170">
        <f>IF(ISNA(VLOOKUP($AD8,Bowling!$B$4:$S$49,14,FALSE)),0,(VLOOKUP($AD8,Bowling!$B$4:$S$49,14,FALSE)))</f>
        <v>0</v>
      </c>
      <c r="AR8" s="170">
        <f>IF(ISNA(VLOOKUP($AD8,Bowling!$B$4:$S$49,15,FALSE)),0,(VLOOKUP($AD8,Bowling!$B$4:$S$49,15,FALSE)))</f>
        <v>0</v>
      </c>
      <c r="AS8" s="170">
        <f>IF(ISNA(VLOOKUP($AD8,Bowling!$B$4:$S$49,16,FALSE)),0,(VLOOKUP($AD8,Bowling!$B$4:$S$49,16,FALSE)))</f>
        <v>0</v>
      </c>
      <c r="AT8" s="124"/>
      <c r="AU8" s="177">
        <f>IF(ISNA(VLOOKUP($AD8,Bowling!$B$4:$S$49,18,FALSE)),0,(VLOOKUP($AD8,Bowling!$B$4:$S$49,18,FALSE)))</f>
        <v>61.6</v>
      </c>
      <c r="AW8" s="158" t="str">
        <f t="shared" si="13"/>
        <v>BALOCH, Ali</v>
      </c>
      <c r="AX8" s="159" t="str">
        <f t="shared" si="14"/>
        <v>(PAK)</v>
      </c>
      <c r="AY8" s="170">
        <f>IF(ISNA(VLOOKUP($AW8,Fielding!$B$5:$H$67,3,FALSE)),0,(VLOOKUP($AW8,Fielding!$B$5:$H$67,3,FALSE)))</f>
        <v>6</v>
      </c>
      <c r="AZ8" s="170" t="str">
        <f>IF(ISNA(VLOOKUP($AW8,Fielding!$B$5:$H$67,4,FALSE)),0,(VLOOKUP($AW8,Fielding!$B$5:$H$67,4,FALSE)))</f>
        <v>0</v>
      </c>
      <c r="BA8" s="170" t="str">
        <f>IF(ISNA(VLOOKUP($AW8,Fielding!$B$5:$H$67,5,FALSE)),0,(VLOOKUP($AW8,Fielding!$B$5:$H$67,5,FALSE)))</f>
        <v>0</v>
      </c>
      <c r="BC8" s="178">
        <f>IF(ISNA(VLOOKUP($AW8,Fielding!$B$5:$H$67,7,FALSE)),0,(VLOOKUP($AW8,Fielding!$B$5:$H$67,7,FALSE)))</f>
        <v>48</v>
      </c>
    </row>
    <row r="9" spans="1:55" ht="13.5" customHeight="1" x14ac:dyDescent="0.2">
      <c r="A9" s="119"/>
      <c r="B9" s="157">
        <f t="shared" si="15"/>
        <v>6</v>
      </c>
      <c r="C9" s="158" t="s">
        <v>166</v>
      </c>
      <c r="D9" s="159" t="s">
        <v>168</v>
      </c>
      <c r="E9" s="160">
        <f t="shared" si="0"/>
        <v>13</v>
      </c>
      <c r="F9" s="161">
        <f t="shared" si="1"/>
        <v>217</v>
      </c>
      <c r="G9" s="162">
        <f t="shared" si="2"/>
        <v>287</v>
      </c>
      <c r="H9" s="161">
        <f t="shared" si="3"/>
        <v>150.80000000000001</v>
      </c>
      <c r="I9" s="162">
        <f t="shared" si="4"/>
        <v>10</v>
      </c>
      <c r="J9" s="161">
        <f t="shared" si="5"/>
        <v>48</v>
      </c>
      <c r="K9" s="162">
        <f t="shared" si="6"/>
        <v>6</v>
      </c>
      <c r="L9" s="372"/>
      <c r="M9" s="163">
        <f t="shared" si="7"/>
        <v>415.8</v>
      </c>
      <c r="N9" s="164">
        <f t="shared" si="8"/>
        <v>31.984615384615385</v>
      </c>
      <c r="P9" s="127"/>
      <c r="Q9" s="158" t="str">
        <f t="shared" si="9"/>
        <v>PRICE, Richard</v>
      </c>
      <c r="R9" s="159" t="str">
        <f t="shared" si="10"/>
        <v>(NZ)</v>
      </c>
      <c r="S9" s="170">
        <f>IF(ISNA(VLOOKUP($Q9,Batting!$B$5:$M$85,3,FALSE)),0,(VLOOKUP($Q9,Batting!$B$5:$M$85,3,FALSE)))</f>
        <v>13</v>
      </c>
      <c r="T9" s="171">
        <f>IF(ISNA(VLOOKUP($Q9,Batting!$B$5:$M$85,4,FALSE)),0,(VLOOKUP($Q9,Batting!$B$5:$M$85,4,FALSE)))</f>
        <v>12</v>
      </c>
      <c r="U9" s="171">
        <f>IF(ISNA(VLOOKUP($Q9,Batting!$B$5:$M$85,5,FALSE)),0,(VLOOKUP($Q9,Batting!$B$5:$M$85,5,FALSE)))</f>
        <v>2</v>
      </c>
      <c r="V9" s="171">
        <f>IF(ISNA(VLOOKUP($Q9,Batting!$B$5:$M$85,6,FALSE)),0,(VLOOKUP($Q9,Batting!$B$5:$M$85,6,FALSE)))</f>
        <v>287</v>
      </c>
      <c r="W9" s="172">
        <f>IF(ISNA(VLOOKUP($Q9,Batting!$B$5:$M$85,7,FALSE)),0,(VLOOKUP($Q9,Batting!$B$5:$M$85,7,FALSE)))</f>
        <v>105</v>
      </c>
      <c r="X9" s="171">
        <f>IF(ISNA(VLOOKUP($Q9,Batting!$B$5:$M$85,8,FALSE)),0,(VLOOKUP($Q9,Batting!$B$5:$M$85,8,FALSE)))</f>
        <v>0</v>
      </c>
      <c r="Y9" s="173">
        <f>IF(ISNA(VLOOKUP($Q9,Batting!$B$5:$M$85,9,FALSE)),0,(VLOOKUP($Q9,Batting!$B$5:$M$85,9,FALSE)))</f>
        <v>28.7</v>
      </c>
      <c r="Z9" s="194" t="str">
        <f>IF(ISNA(VLOOKUP($Q9,Batting!$B$5:$M$85,10,FALSE)),"",(VLOOKUP($Q9,Batting!$B$5:$M$85,10,FALSE)))</f>
        <v/>
      </c>
      <c r="AA9" s="121"/>
      <c r="AB9" s="174">
        <f>IF(ISNA(VLOOKUP($Q9,Batting!$B$5:$M$85,12,FALSE)),0,(VLOOKUP($Q9,Batting!$B$5:$M$85,12,FALSE)))</f>
        <v>217</v>
      </c>
      <c r="AD9" s="158" t="str">
        <f t="shared" si="11"/>
        <v>PRICE, Richard</v>
      </c>
      <c r="AE9" s="159" t="str">
        <f t="shared" si="12"/>
        <v>(NZ)</v>
      </c>
      <c r="AF9" s="170">
        <f>IF(ISNA(VLOOKUP($AD9,Bowling!$B$4:$S$49,3,FALSE)),0,(VLOOKUP($AD9,Bowling!$B$4:$S$49,3,FALSE)))</f>
        <v>13</v>
      </c>
      <c r="AG9" s="171">
        <f>IF(ISNA(VLOOKUP($AD9,Bowling!$B$4:$S$49,4,FALSE)),0,(VLOOKUP($AD9,Bowling!$B$4:$S$49,4,FALSE)))</f>
        <v>12</v>
      </c>
      <c r="AH9" s="175">
        <f>IF(ISNA(VLOOKUP($AD9,Bowling!$B$4:$S$49,5,FALSE)),0,(VLOOKUP($AD9,Bowling!$B$4:$S$49,5,FALSE)))</f>
        <v>47.4</v>
      </c>
      <c r="AI9" s="176">
        <f>IF(ISNA(VLOOKUP($AD9,Bowling!$B$4:$S$49,6,FALSE)),0,(VLOOKUP($AD9,Bowling!$B$4:$S$49,6,FALSE)))</f>
        <v>2</v>
      </c>
      <c r="AJ9" s="176">
        <f>IF(ISNA(VLOOKUP($AD9,Bowling!$B$4:$S$49,7,FALSE)),0,(VLOOKUP($AD9,Bowling!$B$4:$S$49,7,FALSE)))</f>
        <v>246</v>
      </c>
      <c r="AK9" s="176">
        <f>IF(ISNA(VLOOKUP($AD9,Bowling!$B$4:$S$49,8,FALSE)),0,(VLOOKUP($AD9,Bowling!$B$4:$S$49,8,FALSE)))</f>
        <v>10</v>
      </c>
      <c r="AL9" s="175">
        <f>IF(ISNA(VLOOKUP($AD9,Bowling!$B$4:$S$49,9,FALSE)),0,(VLOOKUP($AD9,Bowling!$B$4:$S$49,9,FALSE)))</f>
        <v>4.74</v>
      </c>
      <c r="AM9" s="175">
        <f>IF(ISNA(VLOOKUP($AD9,Bowling!$B$4:$S$49,10,FALSE)),0,(VLOOKUP($AD9,Bowling!$B$4:$S$49,10,FALSE)))</f>
        <v>5.1898734177215191</v>
      </c>
      <c r="AN9" s="175">
        <f>IF(ISNA(VLOOKUP($AD9,Bowling!$B$4:$S$49,11,FALSE)),0,(VLOOKUP($AD9,Bowling!$B$4:$S$49,11,FALSE)))</f>
        <v>24.6</v>
      </c>
      <c r="AO9" s="134"/>
      <c r="AP9" s="170">
        <f>IF(ISNA(VLOOKUP($AD9,Bowling!$B$4:$S$49,13,FALSE)),0,(VLOOKUP($AD9,Bowling!$B$4:$S$49,13,FALSE)))</f>
        <v>0</v>
      </c>
      <c r="AQ9" s="170">
        <f>IF(ISNA(VLOOKUP($AD9,Bowling!$B$4:$S$49,14,FALSE)),0,(VLOOKUP($AD9,Bowling!$B$4:$S$49,14,FALSE)))</f>
        <v>0</v>
      </c>
      <c r="AR9" s="170">
        <f>IF(ISNA(VLOOKUP($AD9,Bowling!$B$4:$S$49,15,FALSE)),0,(VLOOKUP($AD9,Bowling!$B$4:$S$49,15,FALSE)))</f>
        <v>0</v>
      </c>
      <c r="AS9" s="170">
        <f>IF(ISNA(VLOOKUP($AD9,Bowling!$B$4:$S$49,16,FALSE)),0,(VLOOKUP($AD9,Bowling!$B$4:$S$49,16,FALSE)))</f>
        <v>0</v>
      </c>
      <c r="AT9" s="124"/>
      <c r="AU9" s="177">
        <f>IF(ISNA(VLOOKUP($AD9,Bowling!$B$4:$S$49,18,FALSE)),0,(VLOOKUP($AD9,Bowling!$B$4:$S$49,18,FALSE)))</f>
        <v>150.80000000000001</v>
      </c>
      <c r="AW9" s="158" t="str">
        <f t="shared" si="13"/>
        <v>PRICE, Richard</v>
      </c>
      <c r="AX9" s="159" t="str">
        <f t="shared" si="14"/>
        <v>(NZ)</v>
      </c>
      <c r="AY9" s="170">
        <f>IF(ISNA(VLOOKUP($AW9,Fielding!$B$5:$H$67,3,FALSE)),0,(VLOOKUP($AW9,Fielding!$B$5:$H$67,3,FALSE)))</f>
        <v>6</v>
      </c>
      <c r="AZ9" s="170" t="str">
        <f>IF(ISNA(VLOOKUP($AW9,Fielding!$B$5:$H$67,4,FALSE)),0,(VLOOKUP($AW9,Fielding!$B$5:$H$67,4,FALSE)))</f>
        <v>0</v>
      </c>
      <c r="BA9" s="170" t="str">
        <f>IF(ISNA(VLOOKUP($AW9,Fielding!$B$5:$H$67,5,FALSE)),0,(VLOOKUP($AW9,Fielding!$B$5:$H$67,5,FALSE)))</f>
        <v>0</v>
      </c>
      <c r="BC9" s="178">
        <f>IF(ISNA(VLOOKUP($AW9,Fielding!$B$5:$H$67,7,FALSE)),0,(VLOOKUP($AW9,Fielding!$B$5:$H$67,7,FALSE)))</f>
        <v>48</v>
      </c>
    </row>
    <row r="10" spans="1:55" ht="13.5" customHeight="1" x14ac:dyDescent="0.2">
      <c r="A10" s="119"/>
      <c r="B10" s="157">
        <f t="shared" si="15"/>
        <v>7</v>
      </c>
      <c r="C10" s="158" t="s">
        <v>312</v>
      </c>
      <c r="D10" s="159" t="s">
        <v>170</v>
      </c>
      <c r="E10" s="160">
        <f t="shared" si="0"/>
        <v>5</v>
      </c>
      <c r="F10" s="161">
        <f t="shared" si="1"/>
        <v>138</v>
      </c>
      <c r="G10" s="162">
        <f t="shared" si="2"/>
        <v>166</v>
      </c>
      <c r="H10" s="161">
        <f t="shared" si="3"/>
        <v>154.80000000000001</v>
      </c>
      <c r="I10" s="162">
        <f t="shared" si="4"/>
        <v>9</v>
      </c>
      <c r="J10" s="161">
        <f t="shared" si="5"/>
        <v>16</v>
      </c>
      <c r="K10" s="162">
        <f t="shared" si="6"/>
        <v>2</v>
      </c>
      <c r="L10" s="372"/>
      <c r="M10" s="163">
        <f t="shared" si="7"/>
        <v>308.8</v>
      </c>
      <c r="N10" s="164">
        <f t="shared" si="8"/>
        <v>61.760000000000005</v>
      </c>
      <c r="P10" s="127"/>
      <c r="Q10" s="158" t="str">
        <f t="shared" si="9"/>
        <v>MAINI, Rohit</v>
      </c>
      <c r="R10" s="159" t="str">
        <f t="shared" si="10"/>
        <v>(IND)</v>
      </c>
      <c r="S10" s="170">
        <f>IF(ISNA(VLOOKUP($Q10,Batting!$B$5:$M$85,3,FALSE)),0,(VLOOKUP($Q10,Batting!$B$5:$M$85,3,FALSE)))</f>
        <v>5</v>
      </c>
      <c r="T10" s="171">
        <f>IF(ISNA(VLOOKUP($Q10,Batting!$B$5:$M$85,4,FALSE)),0,(VLOOKUP($Q10,Batting!$B$5:$M$85,4,FALSE)))</f>
        <v>4</v>
      </c>
      <c r="U10" s="171">
        <f>IF(ISNA(VLOOKUP($Q10,Batting!$B$5:$M$85,5,FALSE)),0,(VLOOKUP($Q10,Batting!$B$5:$M$85,5,FALSE)))</f>
        <v>0</v>
      </c>
      <c r="V10" s="171">
        <f>IF(ISNA(VLOOKUP($Q10,Batting!$B$5:$M$85,6,FALSE)),0,(VLOOKUP($Q10,Batting!$B$5:$M$85,6,FALSE)))</f>
        <v>166</v>
      </c>
      <c r="W10" s="172">
        <f>IF(ISNA(VLOOKUP($Q10,Batting!$B$5:$M$85,7,FALSE)),0,(VLOOKUP($Q10,Batting!$B$5:$M$85,7,FALSE)))</f>
        <v>58</v>
      </c>
      <c r="X10" s="171">
        <f>IF(ISNA(VLOOKUP($Q10,Batting!$B$5:$M$85,8,FALSE)),0,(VLOOKUP($Q10,Batting!$B$5:$M$85,8,FALSE)))</f>
        <v>0</v>
      </c>
      <c r="Y10" s="173">
        <f>IF(ISNA(VLOOKUP($Q10,Batting!$B$5:$M$85,9,FALSE)),0,(VLOOKUP($Q10,Batting!$B$5:$M$85,9,FALSE)))</f>
        <v>41.5</v>
      </c>
      <c r="Z10" s="194" t="str">
        <f>IF(ISNA(VLOOKUP($Q10,Batting!$B$5:$M$85,10,FALSE)),"",(VLOOKUP($Q10,Batting!$B$5:$M$85,10,FALSE)))</f>
        <v/>
      </c>
      <c r="AA10" s="121"/>
      <c r="AB10" s="174">
        <f>IF(ISNA(VLOOKUP($Q10,Batting!$B$5:$M$85,12,FALSE)),0,(VLOOKUP($Q10,Batting!$B$5:$M$85,12,FALSE)))</f>
        <v>138</v>
      </c>
      <c r="AD10" s="158" t="str">
        <f t="shared" si="11"/>
        <v>MAINI, Rohit</v>
      </c>
      <c r="AE10" s="159" t="str">
        <f t="shared" si="12"/>
        <v>(IND)</v>
      </c>
      <c r="AF10" s="170">
        <f>IF(ISNA(VLOOKUP($AD10,Bowling!$B$4:$S$49,3,FALSE)),0,(VLOOKUP($AD10,Bowling!$B$4:$S$49,3,FALSE)))</f>
        <v>5</v>
      </c>
      <c r="AG10" s="171">
        <f>IF(ISNA(VLOOKUP($AD10,Bowling!$B$4:$S$49,4,FALSE)),0,(VLOOKUP($AD10,Bowling!$B$4:$S$49,4,FALSE)))</f>
        <v>5</v>
      </c>
      <c r="AH10" s="175">
        <f>IF(ISNA(VLOOKUP($AD10,Bowling!$B$4:$S$49,5,FALSE)),0,(VLOOKUP($AD10,Bowling!$B$4:$S$49,5,FALSE)))</f>
        <v>23.1</v>
      </c>
      <c r="AI10" s="176">
        <f>IF(ISNA(VLOOKUP($AD10,Bowling!$B$4:$S$49,6,FALSE)),0,(VLOOKUP($AD10,Bowling!$B$4:$S$49,6,FALSE)))</f>
        <v>4</v>
      </c>
      <c r="AJ10" s="176">
        <f>IF(ISNA(VLOOKUP($AD10,Bowling!$B$4:$S$49,7,FALSE)),0,(VLOOKUP($AD10,Bowling!$B$4:$S$49,7,FALSE)))</f>
        <v>126</v>
      </c>
      <c r="AK10" s="176">
        <f>IF(ISNA(VLOOKUP($AD10,Bowling!$B$4:$S$49,8,FALSE)),0,(VLOOKUP($AD10,Bowling!$B$4:$S$49,8,FALSE)))</f>
        <v>9</v>
      </c>
      <c r="AL10" s="175">
        <f>IF(ISNA(VLOOKUP($AD10,Bowling!$B$4:$S$49,9,FALSE)),0,(VLOOKUP($AD10,Bowling!$B$4:$S$49,9,FALSE)))</f>
        <v>2.5666666666666669</v>
      </c>
      <c r="AM10" s="175">
        <f>IF(ISNA(VLOOKUP($AD10,Bowling!$B$4:$S$49,10,FALSE)),0,(VLOOKUP($AD10,Bowling!$B$4:$S$49,10,FALSE)))</f>
        <v>5.4545454545454541</v>
      </c>
      <c r="AN10" s="175">
        <f>IF(ISNA(VLOOKUP($AD10,Bowling!$B$4:$S$49,11,FALSE)),0,(VLOOKUP($AD10,Bowling!$B$4:$S$49,11,FALSE)))</f>
        <v>14</v>
      </c>
      <c r="AO10" s="134"/>
      <c r="AP10" s="170">
        <f>IF(ISNA(VLOOKUP($AD10,Bowling!$B$4:$S$49,13,FALSE)),0,(VLOOKUP($AD10,Bowling!$B$4:$S$49,13,FALSE)))</f>
        <v>0</v>
      </c>
      <c r="AQ10" s="170">
        <f>IF(ISNA(VLOOKUP($AD10,Bowling!$B$4:$S$49,14,FALSE)),0,(VLOOKUP($AD10,Bowling!$B$4:$S$49,14,FALSE)))</f>
        <v>0</v>
      </c>
      <c r="AR10" s="170">
        <f>IF(ISNA(VLOOKUP($AD10,Bowling!$B$4:$S$49,15,FALSE)),0,(VLOOKUP($AD10,Bowling!$B$4:$S$49,15,FALSE)))</f>
        <v>0</v>
      </c>
      <c r="AS10" s="170">
        <f>IF(ISNA(VLOOKUP($AD10,Bowling!$B$4:$S$49,16,FALSE)),0,(VLOOKUP($AD10,Bowling!$B$4:$S$49,16,FALSE)))</f>
        <v>0</v>
      </c>
      <c r="AT10" s="124"/>
      <c r="AU10" s="177">
        <f>IF(ISNA(VLOOKUP($AD10,Bowling!$B$4:$S$49,18,FALSE)),0,(VLOOKUP($AD10,Bowling!$B$4:$S$49,18,FALSE)))</f>
        <v>154.80000000000001</v>
      </c>
      <c r="AW10" s="158" t="str">
        <f t="shared" si="13"/>
        <v>MAINI, Rohit</v>
      </c>
      <c r="AX10" s="159" t="str">
        <f t="shared" si="14"/>
        <v>(IND)</v>
      </c>
      <c r="AY10" s="170">
        <f>IF(ISNA(VLOOKUP($AW10,Fielding!$B$5:$H$67,3,FALSE)),0,(VLOOKUP($AW10,Fielding!$B$5:$H$67,3,FALSE)))</f>
        <v>2</v>
      </c>
      <c r="AZ10" s="170" t="str">
        <f>IF(ISNA(VLOOKUP($AW10,Fielding!$B$5:$H$67,4,FALSE)),0,(VLOOKUP($AW10,Fielding!$B$5:$H$67,4,FALSE)))</f>
        <v>0</v>
      </c>
      <c r="BA10" s="170" t="str">
        <f>IF(ISNA(VLOOKUP($AW10,Fielding!$B$5:$H$67,5,FALSE)),0,(VLOOKUP($AW10,Fielding!$B$5:$H$67,5,FALSE)))</f>
        <v>0</v>
      </c>
      <c r="BC10" s="178">
        <f>IF(ISNA(VLOOKUP($AW10,Fielding!$B$5:$H$67,7,FALSE)),0,(VLOOKUP($AW10,Fielding!$B$5:$H$67,7,FALSE)))</f>
        <v>16</v>
      </c>
    </row>
    <row r="11" spans="1:55" ht="13.5" customHeight="1" x14ac:dyDescent="0.2">
      <c r="A11" s="119"/>
      <c r="B11" s="157">
        <f t="shared" si="15"/>
        <v>8</v>
      </c>
      <c r="C11" s="158" t="s">
        <v>300</v>
      </c>
      <c r="D11" s="159" t="s">
        <v>171</v>
      </c>
      <c r="E11" s="160">
        <f t="shared" si="0"/>
        <v>10</v>
      </c>
      <c r="F11" s="161">
        <f t="shared" si="1"/>
        <v>108</v>
      </c>
      <c r="G11" s="162">
        <f t="shared" si="2"/>
        <v>171</v>
      </c>
      <c r="H11" s="161">
        <f t="shared" si="3"/>
        <v>183.6</v>
      </c>
      <c r="I11" s="162">
        <f t="shared" si="4"/>
        <v>11</v>
      </c>
      <c r="J11" s="161">
        <f t="shared" si="5"/>
        <v>16</v>
      </c>
      <c r="K11" s="162">
        <f t="shared" si="6"/>
        <v>2</v>
      </c>
      <c r="L11" s="372"/>
      <c r="M11" s="163">
        <f t="shared" si="7"/>
        <v>307.60000000000002</v>
      </c>
      <c r="N11" s="164">
        <f t="shared" si="8"/>
        <v>30.76</v>
      </c>
      <c r="P11" s="127"/>
      <c r="Q11" s="158" t="str">
        <f t="shared" si="9"/>
        <v>McQUIN, James</v>
      </c>
      <c r="R11" s="159" t="str">
        <f t="shared" si="10"/>
        <v>(ENG)</v>
      </c>
      <c r="S11" s="170">
        <f>IF(ISNA(VLOOKUP($Q11,Batting!$B$5:$M$85,3,FALSE)),0,(VLOOKUP($Q11,Batting!$B$5:$M$85,3,FALSE)))</f>
        <v>10</v>
      </c>
      <c r="T11" s="171">
        <f>IF(ISNA(VLOOKUP($Q11,Batting!$B$5:$M$85,4,FALSE)),0,(VLOOKUP($Q11,Batting!$B$5:$M$85,4,FALSE)))</f>
        <v>9</v>
      </c>
      <c r="U11" s="171">
        <f>IF(ISNA(VLOOKUP($Q11,Batting!$B$5:$M$85,5,FALSE)),0,(VLOOKUP($Q11,Batting!$B$5:$M$85,5,FALSE)))</f>
        <v>0</v>
      </c>
      <c r="V11" s="171">
        <f>IF(ISNA(VLOOKUP($Q11,Batting!$B$5:$M$85,6,FALSE)),0,(VLOOKUP($Q11,Batting!$B$5:$M$85,6,FALSE)))</f>
        <v>171</v>
      </c>
      <c r="W11" s="172">
        <f>IF(ISNA(VLOOKUP($Q11,Batting!$B$5:$M$85,7,FALSE)),0,(VLOOKUP($Q11,Batting!$B$5:$M$85,7,FALSE)))</f>
        <v>47</v>
      </c>
      <c r="X11" s="171">
        <f>IF(ISNA(VLOOKUP($Q11,Batting!$B$5:$M$85,8,FALSE)),0,(VLOOKUP($Q11,Batting!$B$5:$M$85,8,FALSE)))</f>
        <v>0</v>
      </c>
      <c r="Y11" s="173">
        <f>IF(ISNA(VLOOKUP($Q11,Batting!$B$5:$M$85,9,FALSE)),0,(VLOOKUP($Q11,Batting!$B$5:$M$85,9,FALSE)))</f>
        <v>19</v>
      </c>
      <c r="Z11" s="194" t="str">
        <f>IF(ISNA(VLOOKUP($Q11,Batting!$B$5:$M$85,10,FALSE)),"",(VLOOKUP($Q11,Batting!$B$5:$M$85,10,FALSE)))</f>
        <v/>
      </c>
      <c r="AA11" s="121"/>
      <c r="AB11" s="174">
        <f>IF(ISNA(VLOOKUP($Q11,Batting!$B$5:$M$85,12,FALSE)),0,(VLOOKUP($Q11,Batting!$B$5:$M$85,12,FALSE)))</f>
        <v>108</v>
      </c>
      <c r="AD11" s="158" t="str">
        <f t="shared" si="11"/>
        <v>McQUIN, James</v>
      </c>
      <c r="AE11" s="159" t="str">
        <f t="shared" si="12"/>
        <v>(ENG)</v>
      </c>
      <c r="AF11" s="170">
        <f>IF(ISNA(VLOOKUP($AD11,Bowling!$B$4:$S$49,3,FALSE)),0,(VLOOKUP($AD11,Bowling!$B$4:$S$49,3,FALSE)))</f>
        <v>10</v>
      </c>
      <c r="AG11" s="171">
        <f>IF(ISNA(VLOOKUP($AD11,Bowling!$B$4:$S$49,4,FALSE)),0,(VLOOKUP($AD11,Bowling!$B$4:$S$49,4,FALSE)))</f>
        <v>8</v>
      </c>
      <c r="AH11" s="175">
        <f>IF(ISNA(VLOOKUP($AD11,Bowling!$B$4:$S$49,5,FALSE)),0,(VLOOKUP($AD11,Bowling!$B$4:$S$49,5,FALSE)))</f>
        <v>33</v>
      </c>
      <c r="AI11" s="176">
        <f>IF(ISNA(VLOOKUP($AD11,Bowling!$B$4:$S$49,6,FALSE)),0,(VLOOKUP($AD11,Bowling!$B$4:$S$49,6,FALSE)))</f>
        <v>6</v>
      </c>
      <c r="AJ11" s="176">
        <f>IF(ISNA(VLOOKUP($AD11,Bowling!$B$4:$S$49,7,FALSE)),0,(VLOOKUP($AD11,Bowling!$B$4:$S$49,7,FALSE)))</f>
        <v>182</v>
      </c>
      <c r="AK11" s="176">
        <f>IF(ISNA(VLOOKUP($AD11,Bowling!$B$4:$S$49,8,FALSE)),0,(VLOOKUP($AD11,Bowling!$B$4:$S$49,8,FALSE)))</f>
        <v>11</v>
      </c>
      <c r="AL11" s="175">
        <f>IF(ISNA(VLOOKUP($AD11,Bowling!$B$4:$S$49,9,FALSE)),0,(VLOOKUP($AD11,Bowling!$B$4:$S$49,9,FALSE)))</f>
        <v>3</v>
      </c>
      <c r="AM11" s="175">
        <f>IF(ISNA(VLOOKUP($AD11,Bowling!$B$4:$S$49,10,FALSE)),0,(VLOOKUP($AD11,Bowling!$B$4:$S$49,10,FALSE)))</f>
        <v>5.5151515151515156</v>
      </c>
      <c r="AN11" s="175">
        <f>IF(ISNA(VLOOKUP($AD11,Bowling!$B$4:$S$49,11,FALSE)),0,(VLOOKUP($AD11,Bowling!$B$4:$S$49,11,FALSE)))</f>
        <v>16.545454545454547</v>
      </c>
      <c r="AO11" s="134"/>
      <c r="AP11" s="170">
        <f>IF(ISNA(VLOOKUP($AD11,Bowling!$B$4:$S$49,13,FALSE)),0,(VLOOKUP($AD11,Bowling!$B$4:$S$49,13,FALSE)))</f>
        <v>0</v>
      </c>
      <c r="AQ11" s="170">
        <f>IF(ISNA(VLOOKUP($AD11,Bowling!$B$4:$S$49,14,FALSE)),0,(VLOOKUP($AD11,Bowling!$B$4:$S$49,14,FALSE)))</f>
        <v>0</v>
      </c>
      <c r="AR11" s="170">
        <f>IF(ISNA(VLOOKUP($AD11,Bowling!$B$4:$S$49,15,FALSE)),0,(VLOOKUP($AD11,Bowling!$B$4:$S$49,15,FALSE)))</f>
        <v>0</v>
      </c>
      <c r="AS11" s="170">
        <f>IF(ISNA(VLOOKUP($AD11,Bowling!$B$4:$S$49,16,FALSE)),0,(VLOOKUP($AD11,Bowling!$B$4:$S$49,16,FALSE)))</f>
        <v>0</v>
      </c>
      <c r="AT11" s="124"/>
      <c r="AU11" s="177">
        <f>IF(ISNA(VLOOKUP($AD11,Bowling!$B$4:$S$49,18,FALSE)),0,(VLOOKUP($AD11,Bowling!$B$4:$S$49,18,FALSE)))</f>
        <v>183.6</v>
      </c>
      <c r="AW11" s="158" t="str">
        <f t="shared" si="13"/>
        <v>McQUIN, James</v>
      </c>
      <c r="AX11" s="159" t="str">
        <f t="shared" si="14"/>
        <v>(ENG)</v>
      </c>
      <c r="AY11" s="170">
        <f>IF(ISNA(VLOOKUP($AW11,Fielding!$B$5:$H$67,3,FALSE)),0,(VLOOKUP($AW11,Fielding!$B$5:$H$67,3,FALSE)))</f>
        <v>2</v>
      </c>
      <c r="AZ11" s="170" t="str">
        <f>IF(ISNA(VLOOKUP($AW11,Fielding!$B$5:$H$67,4,FALSE)),0,(VLOOKUP($AW11,Fielding!$B$5:$H$67,4,FALSE)))</f>
        <v>0</v>
      </c>
      <c r="BA11" s="170" t="str">
        <f>IF(ISNA(VLOOKUP($AW11,Fielding!$B$5:$H$67,5,FALSE)),0,(VLOOKUP($AW11,Fielding!$B$5:$H$67,5,FALSE)))</f>
        <v>0</v>
      </c>
      <c r="BC11" s="178">
        <f>IF(ISNA(VLOOKUP($AW11,Fielding!$B$5:$H$67,7,FALSE)),0,(VLOOKUP($AW11,Fielding!$B$5:$H$67,7,FALSE)))</f>
        <v>16</v>
      </c>
    </row>
    <row r="12" spans="1:55" ht="13.5" customHeight="1" x14ac:dyDescent="0.2">
      <c r="A12" s="119"/>
      <c r="B12" s="157">
        <f t="shared" si="15"/>
        <v>9</v>
      </c>
      <c r="C12" s="158" t="s">
        <v>37</v>
      </c>
      <c r="D12" s="159" t="s">
        <v>169</v>
      </c>
      <c r="E12" s="160">
        <f t="shared" si="0"/>
        <v>11</v>
      </c>
      <c r="F12" s="161">
        <f t="shared" si="1"/>
        <v>79</v>
      </c>
      <c r="G12" s="162">
        <f t="shared" si="2"/>
        <v>100</v>
      </c>
      <c r="H12" s="161">
        <f t="shared" si="3"/>
        <v>151.4</v>
      </c>
      <c r="I12" s="162">
        <f t="shared" si="4"/>
        <v>9</v>
      </c>
      <c r="J12" s="161">
        <f t="shared" si="5"/>
        <v>0</v>
      </c>
      <c r="K12" s="162" t="str">
        <f t="shared" si="6"/>
        <v/>
      </c>
      <c r="L12" s="372"/>
      <c r="M12" s="163">
        <f t="shared" si="7"/>
        <v>230.4</v>
      </c>
      <c r="N12" s="164">
        <f t="shared" si="8"/>
        <v>20.945454545454545</v>
      </c>
      <c r="P12" s="127"/>
      <c r="Q12" s="158" t="str">
        <f t="shared" si="9"/>
        <v>SPARROW, Luke</v>
      </c>
      <c r="R12" s="159" t="str">
        <f t="shared" si="10"/>
        <v>(AUS)</v>
      </c>
      <c r="S12" s="170">
        <f>IF(ISNA(VLOOKUP($Q12,Batting!$B$5:$M$85,3,FALSE)),0,(VLOOKUP($Q12,Batting!$B$5:$M$85,3,FALSE)))</f>
        <v>11</v>
      </c>
      <c r="T12" s="171">
        <f>IF(ISNA(VLOOKUP($Q12,Batting!$B$5:$M$85,4,FALSE)),0,(VLOOKUP($Q12,Batting!$B$5:$M$85,4,FALSE)))</f>
        <v>6</v>
      </c>
      <c r="U12" s="171">
        <f>IF(ISNA(VLOOKUP($Q12,Batting!$B$5:$M$85,5,FALSE)),0,(VLOOKUP($Q12,Batting!$B$5:$M$85,5,FALSE)))</f>
        <v>3</v>
      </c>
      <c r="V12" s="171">
        <f>IF(ISNA(VLOOKUP($Q12,Batting!$B$5:$M$85,6,FALSE)),0,(VLOOKUP($Q12,Batting!$B$5:$M$85,6,FALSE)))</f>
        <v>100</v>
      </c>
      <c r="W12" s="172">
        <f>IF(ISNA(VLOOKUP($Q12,Batting!$B$5:$M$85,7,FALSE)),0,(VLOOKUP($Q12,Batting!$B$5:$M$85,7,FALSE)))</f>
        <v>60</v>
      </c>
      <c r="X12" s="171">
        <f>IF(ISNA(VLOOKUP($Q12,Batting!$B$5:$M$85,8,FALSE)),0,(VLOOKUP($Q12,Batting!$B$5:$M$85,8,FALSE)))</f>
        <v>0</v>
      </c>
      <c r="Y12" s="173">
        <f>IF(ISNA(VLOOKUP($Q12,Batting!$B$5:$M$85,9,FALSE)),0,(VLOOKUP($Q12,Batting!$B$5:$M$85,9,FALSE)))</f>
        <v>33.333333333333336</v>
      </c>
      <c r="Z12" s="194" t="str">
        <f>IF(ISNA(VLOOKUP($Q12,Batting!$B$5:$M$85,10,FALSE)),"",(VLOOKUP($Q12,Batting!$B$5:$M$85,10,FALSE)))</f>
        <v/>
      </c>
      <c r="AA12" s="121"/>
      <c r="AB12" s="174">
        <f>IF(ISNA(VLOOKUP($Q12,Batting!$B$5:$M$85,12,FALSE)),0,(VLOOKUP($Q12,Batting!$B$5:$M$85,12,FALSE)))</f>
        <v>79</v>
      </c>
      <c r="AD12" s="158" t="str">
        <f t="shared" si="11"/>
        <v>SPARROW, Luke</v>
      </c>
      <c r="AE12" s="159" t="str">
        <f t="shared" si="12"/>
        <v>(AUS)</v>
      </c>
      <c r="AF12" s="170">
        <f>IF(ISNA(VLOOKUP($AD12,Bowling!$B$4:$S$49,3,FALSE)),0,(VLOOKUP($AD12,Bowling!$B$4:$S$49,3,FALSE)))</f>
        <v>11</v>
      </c>
      <c r="AG12" s="171">
        <f>IF(ISNA(VLOOKUP($AD12,Bowling!$B$4:$S$49,4,FALSE)),0,(VLOOKUP($AD12,Bowling!$B$4:$S$49,4,FALSE)))</f>
        <v>9</v>
      </c>
      <c r="AH12" s="175">
        <f>IF(ISNA(VLOOKUP($AD12,Bowling!$B$4:$S$49,5,FALSE)),0,(VLOOKUP($AD12,Bowling!$B$4:$S$49,5,FALSE)))</f>
        <v>33.4</v>
      </c>
      <c r="AI12" s="176">
        <f>IF(ISNA(VLOOKUP($AD12,Bowling!$B$4:$S$49,6,FALSE)),0,(VLOOKUP($AD12,Bowling!$B$4:$S$49,6,FALSE)))</f>
        <v>3</v>
      </c>
      <c r="AJ12" s="176">
        <f>IF(ISNA(VLOOKUP($AD12,Bowling!$B$4:$S$49,7,FALSE)),0,(VLOOKUP($AD12,Bowling!$B$4:$S$49,7,FALSE)))</f>
        <v>143</v>
      </c>
      <c r="AK12" s="176">
        <f>IF(ISNA(VLOOKUP($AD12,Bowling!$B$4:$S$49,8,FALSE)),0,(VLOOKUP($AD12,Bowling!$B$4:$S$49,8,FALSE)))</f>
        <v>9</v>
      </c>
      <c r="AL12" s="175">
        <f>IF(ISNA(VLOOKUP($AD12,Bowling!$B$4:$S$49,9,FALSE)),0,(VLOOKUP($AD12,Bowling!$B$4:$S$49,9,FALSE)))</f>
        <v>3.7111111111111108</v>
      </c>
      <c r="AM12" s="175">
        <f>IF(ISNA(VLOOKUP($AD12,Bowling!$B$4:$S$49,10,FALSE)),0,(VLOOKUP($AD12,Bowling!$B$4:$S$49,10,FALSE)))</f>
        <v>4.2814371257485035</v>
      </c>
      <c r="AN12" s="175">
        <f>IF(ISNA(VLOOKUP($AD12,Bowling!$B$4:$S$49,11,FALSE)),0,(VLOOKUP($AD12,Bowling!$B$4:$S$49,11,FALSE)))</f>
        <v>15.888888888888889</v>
      </c>
      <c r="AO12" s="134"/>
      <c r="AP12" s="170">
        <f>IF(ISNA(VLOOKUP($AD12,Bowling!$B$4:$S$49,13,FALSE)),0,(VLOOKUP($AD12,Bowling!$B$4:$S$49,13,FALSE)))</f>
        <v>0</v>
      </c>
      <c r="AQ12" s="170">
        <f>IF(ISNA(VLOOKUP($AD12,Bowling!$B$4:$S$49,14,FALSE)),0,(VLOOKUP($AD12,Bowling!$B$4:$S$49,14,FALSE)))</f>
        <v>0</v>
      </c>
      <c r="AR12" s="170">
        <f>IF(ISNA(VLOOKUP($AD12,Bowling!$B$4:$S$49,15,FALSE)),0,(VLOOKUP($AD12,Bowling!$B$4:$S$49,15,FALSE)))</f>
        <v>0</v>
      </c>
      <c r="AS12" s="170">
        <f>IF(ISNA(VLOOKUP($AD12,Bowling!$B$4:$S$49,16,FALSE)),0,(VLOOKUP($AD12,Bowling!$B$4:$S$49,16,FALSE)))</f>
        <v>0</v>
      </c>
      <c r="AT12" s="124"/>
      <c r="AU12" s="177">
        <f>IF(ISNA(VLOOKUP($AD12,Bowling!$B$4:$S$49,18,FALSE)),0,(VLOOKUP($AD12,Bowling!$B$4:$S$49,18,FALSE)))</f>
        <v>151.4</v>
      </c>
      <c r="AW12" s="158" t="str">
        <f t="shared" si="13"/>
        <v>SPARROW, Luke</v>
      </c>
      <c r="AX12" s="159" t="str">
        <f t="shared" si="14"/>
        <v>(AUS)</v>
      </c>
      <c r="AY12" s="170">
        <f>IF(ISNA(VLOOKUP($AW12,Fielding!$B$5:$H$67,3,FALSE)),0,(VLOOKUP($AW12,Fielding!$B$5:$H$67,3,FALSE)))</f>
        <v>0</v>
      </c>
      <c r="AZ12" s="170">
        <f>IF(ISNA(VLOOKUP($AW12,Fielding!$B$5:$H$67,4,FALSE)),0,(VLOOKUP($AW12,Fielding!$B$5:$H$67,4,FALSE)))</f>
        <v>0</v>
      </c>
      <c r="BA12" s="170">
        <f>IF(ISNA(VLOOKUP($AW12,Fielding!$B$5:$H$67,5,FALSE)),0,(VLOOKUP($AW12,Fielding!$B$5:$H$67,5,FALSE)))</f>
        <v>0</v>
      </c>
      <c r="BC12" s="178">
        <f>IF(ISNA(VLOOKUP($AW12,Fielding!$B$5:$H$67,7,FALSE)),0,(VLOOKUP($AW12,Fielding!$B$5:$H$67,7,FALSE)))</f>
        <v>0</v>
      </c>
    </row>
    <row r="13" spans="1:55" ht="13.5" customHeight="1" x14ac:dyDescent="0.2">
      <c r="A13" s="119"/>
      <c r="B13" s="157">
        <f t="shared" si="15"/>
        <v>10</v>
      </c>
      <c r="C13" s="158" t="s">
        <v>210</v>
      </c>
      <c r="D13" s="159" t="s">
        <v>193</v>
      </c>
      <c r="E13" s="160">
        <f t="shared" si="0"/>
        <v>10</v>
      </c>
      <c r="F13" s="161">
        <f t="shared" si="1"/>
        <v>59</v>
      </c>
      <c r="G13" s="162">
        <f t="shared" si="2"/>
        <v>80</v>
      </c>
      <c r="H13" s="161">
        <f t="shared" si="3"/>
        <v>131.19999999999999</v>
      </c>
      <c r="I13" s="162">
        <f t="shared" si="4"/>
        <v>9</v>
      </c>
      <c r="J13" s="161">
        <f t="shared" si="5"/>
        <v>24</v>
      </c>
      <c r="K13" s="162">
        <f t="shared" si="6"/>
        <v>3</v>
      </c>
      <c r="L13" s="372"/>
      <c r="M13" s="163">
        <f t="shared" si="7"/>
        <v>214.2</v>
      </c>
      <c r="N13" s="164">
        <f t="shared" si="8"/>
        <v>21.419999999999998</v>
      </c>
      <c r="P13" s="127"/>
      <c r="Q13" s="158" t="str">
        <f t="shared" si="9"/>
        <v>NIAZ, Bilal</v>
      </c>
      <c r="R13" s="159" t="str">
        <f t="shared" si="10"/>
        <v>(PAK)</v>
      </c>
      <c r="S13" s="170">
        <f>IF(ISNA(VLOOKUP($Q13,Batting!$B$5:$M$85,3,FALSE)),0,(VLOOKUP($Q13,Batting!$B$5:$M$85,3,FALSE)))</f>
        <v>10</v>
      </c>
      <c r="T13" s="171">
        <f>IF(ISNA(VLOOKUP($Q13,Batting!$B$5:$M$85,4,FALSE)),0,(VLOOKUP($Q13,Batting!$B$5:$M$85,4,FALSE)))</f>
        <v>5</v>
      </c>
      <c r="U13" s="171">
        <f>IF(ISNA(VLOOKUP($Q13,Batting!$B$5:$M$85,5,FALSE)),0,(VLOOKUP($Q13,Batting!$B$5:$M$85,5,FALSE)))</f>
        <v>2</v>
      </c>
      <c r="V13" s="171">
        <f>IF(ISNA(VLOOKUP($Q13,Batting!$B$5:$M$85,6,FALSE)),0,(VLOOKUP($Q13,Batting!$B$5:$M$85,6,FALSE)))</f>
        <v>80</v>
      </c>
      <c r="W13" s="172">
        <f>IF(ISNA(VLOOKUP($Q13,Batting!$B$5:$M$85,7,FALSE)),0,(VLOOKUP($Q13,Batting!$B$5:$M$85,7,FALSE)))</f>
        <v>40</v>
      </c>
      <c r="X13" s="171">
        <f>IF(ISNA(VLOOKUP($Q13,Batting!$B$5:$M$85,8,FALSE)),0,(VLOOKUP($Q13,Batting!$B$5:$M$85,8,FALSE)))</f>
        <v>0</v>
      </c>
      <c r="Y13" s="173">
        <f>IF(ISNA(VLOOKUP($Q13,Batting!$B$5:$M$85,9,FALSE)),0,(VLOOKUP($Q13,Batting!$B$5:$M$85,9,FALSE)))</f>
        <v>26.666666666666668</v>
      </c>
      <c r="Z13" s="194" t="str">
        <f>IF(ISNA(VLOOKUP($Q13,Batting!$B$5:$M$85,10,FALSE)),"",(VLOOKUP($Q13,Batting!$B$5:$M$85,10,FALSE)))</f>
        <v/>
      </c>
      <c r="AA13" s="121"/>
      <c r="AB13" s="174">
        <f>IF(ISNA(VLOOKUP($Q13,Batting!$B$5:$M$85,12,FALSE)),0,(VLOOKUP($Q13,Batting!$B$5:$M$85,12,FALSE)))</f>
        <v>59</v>
      </c>
      <c r="AD13" s="158" t="str">
        <f t="shared" si="11"/>
        <v>NIAZ, Bilal</v>
      </c>
      <c r="AE13" s="159" t="str">
        <f t="shared" si="12"/>
        <v>(PAK)</v>
      </c>
      <c r="AF13" s="170">
        <f>IF(ISNA(VLOOKUP($AD13,Bowling!$B$4:$S$49,3,FALSE)),0,(VLOOKUP($AD13,Bowling!$B$4:$S$49,3,FALSE)))</f>
        <v>10</v>
      </c>
      <c r="AG13" s="171">
        <f>IF(ISNA(VLOOKUP($AD13,Bowling!$B$4:$S$49,4,FALSE)),0,(VLOOKUP($AD13,Bowling!$B$4:$S$49,4,FALSE)))</f>
        <v>10</v>
      </c>
      <c r="AH13" s="175">
        <f>IF(ISNA(VLOOKUP($AD13,Bowling!$B$4:$S$49,5,FALSE)),0,(VLOOKUP($AD13,Bowling!$B$4:$S$49,5,FALSE)))</f>
        <v>68</v>
      </c>
      <c r="AI13" s="176">
        <f>IF(ISNA(VLOOKUP($AD13,Bowling!$B$4:$S$49,6,FALSE)),0,(VLOOKUP($AD13,Bowling!$B$4:$S$49,6,FALSE)))</f>
        <v>15</v>
      </c>
      <c r="AJ13" s="176">
        <f>IF(ISNA(VLOOKUP($AD13,Bowling!$B$4:$S$49,7,FALSE)),0,(VLOOKUP($AD13,Bowling!$B$4:$S$49,7,FALSE)))</f>
        <v>244</v>
      </c>
      <c r="AK13" s="176">
        <f>IF(ISNA(VLOOKUP($AD13,Bowling!$B$4:$S$49,8,FALSE)),0,(VLOOKUP($AD13,Bowling!$B$4:$S$49,8,FALSE)))</f>
        <v>9</v>
      </c>
      <c r="AL13" s="175">
        <f>IF(ISNA(VLOOKUP($AD13,Bowling!$B$4:$S$49,9,FALSE)),0,(VLOOKUP($AD13,Bowling!$B$4:$S$49,9,FALSE)))</f>
        <v>7.5555555555555554</v>
      </c>
      <c r="AM13" s="175">
        <f>IF(ISNA(VLOOKUP($AD13,Bowling!$B$4:$S$49,10,FALSE)),0,(VLOOKUP($AD13,Bowling!$B$4:$S$49,10,FALSE)))</f>
        <v>3.5882352941176472</v>
      </c>
      <c r="AN13" s="175">
        <f>IF(ISNA(VLOOKUP($AD13,Bowling!$B$4:$S$49,11,FALSE)),0,(VLOOKUP($AD13,Bowling!$B$4:$S$49,11,FALSE)))</f>
        <v>27.111111111111111</v>
      </c>
      <c r="AO13" s="134"/>
      <c r="AP13" s="170">
        <f>IF(ISNA(VLOOKUP($AD13,Bowling!$B$4:$S$49,13,FALSE)),0,(VLOOKUP($AD13,Bowling!$B$4:$S$49,13,FALSE)))</f>
        <v>0</v>
      </c>
      <c r="AQ13" s="170">
        <f>IF(ISNA(VLOOKUP($AD13,Bowling!$B$4:$S$49,14,FALSE)),0,(VLOOKUP($AD13,Bowling!$B$4:$S$49,14,FALSE)))</f>
        <v>0</v>
      </c>
      <c r="AR13" s="170">
        <f>IF(ISNA(VLOOKUP($AD13,Bowling!$B$4:$S$49,15,FALSE)),0,(VLOOKUP($AD13,Bowling!$B$4:$S$49,15,FALSE)))</f>
        <v>0</v>
      </c>
      <c r="AS13" s="170">
        <f>IF(ISNA(VLOOKUP($AD13,Bowling!$B$4:$S$49,16,FALSE)),0,(VLOOKUP($AD13,Bowling!$B$4:$S$49,16,FALSE)))</f>
        <v>0</v>
      </c>
      <c r="AT13" s="124"/>
      <c r="AU13" s="177">
        <f>IF(ISNA(VLOOKUP($AD13,Bowling!$B$4:$S$49,18,FALSE)),0,(VLOOKUP($AD13,Bowling!$B$4:$S$49,18,FALSE)))</f>
        <v>131.19999999999999</v>
      </c>
      <c r="AW13" s="158" t="str">
        <f t="shared" si="13"/>
        <v>NIAZ, Bilal</v>
      </c>
      <c r="AX13" s="159" t="str">
        <f t="shared" si="14"/>
        <v>(PAK)</v>
      </c>
      <c r="AY13" s="170">
        <f>IF(ISNA(VLOOKUP($AW13,Fielding!$B$5:$H$67,3,FALSE)),0,(VLOOKUP($AW13,Fielding!$B$5:$H$67,3,FALSE)))</f>
        <v>1</v>
      </c>
      <c r="AZ13" s="170" t="str">
        <f>IF(ISNA(VLOOKUP($AW13,Fielding!$B$5:$H$67,4,FALSE)),0,(VLOOKUP($AW13,Fielding!$B$5:$H$67,4,FALSE)))</f>
        <v>0</v>
      </c>
      <c r="BA13" s="170">
        <f>IF(ISNA(VLOOKUP($AW13,Fielding!$B$5:$H$67,5,FALSE)),0,(VLOOKUP($AW13,Fielding!$B$5:$H$67,5,FALSE)))</f>
        <v>2</v>
      </c>
      <c r="BC13" s="178">
        <f>IF(ISNA(VLOOKUP($AW13,Fielding!$B$5:$H$67,7,FALSE)),0,(VLOOKUP($AW13,Fielding!$B$5:$H$67,7,FALSE)))</f>
        <v>24</v>
      </c>
    </row>
    <row r="14" spans="1:55" ht="13.5" customHeight="1" x14ac:dyDescent="0.2">
      <c r="A14" s="119"/>
      <c r="B14" s="157">
        <f t="shared" si="15"/>
        <v>11</v>
      </c>
      <c r="C14" s="158" t="s">
        <v>189</v>
      </c>
      <c r="D14" s="159" t="s">
        <v>169</v>
      </c>
      <c r="E14" s="160">
        <f t="shared" si="0"/>
        <v>9</v>
      </c>
      <c r="F14" s="161">
        <f t="shared" si="1"/>
        <v>34</v>
      </c>
      <c r="G14" s="162">
        <f t="shared" si="2"/>
        <v>69</v>
      </c>
      <c r="H14" s="161">
        <f t="shared" si="3"/>
        <v>144.6</v>
      </c>
      <c r="I14" s="162">
        <f t="shared" si="4"/>
        <v>9</v>
      </c>
      <c r="J14" s="161">
        <f t="shared" si="5"/>
        <v>16</v>
      </c>
      <c r="K14" s="162">
        <f t="shared" si="6"/>
        <v>2</v>
      </c>
      <c r="L14" s="372"/>
      <c r="M14" s="163">
        <f t="shared" si="7"/>
        <v>194.6</v>
      </c>
      <c r="N14" s="164">
        <f t="shared" si="8"/>
        <v>21.62222222222222</v>
      </c>
      <c r="P14" s="127"/>
      <c r="Q14" s="158" t="str">
        <f t="shared" si="9"/>
        <v>McLOGHLIN, Mick</v>
      </c>
      <c r="R14" s="159" t="str">
        <f t="shared" si="10"/>
        <v>(AUS)</v>
      </c>
      <c r="S14" s="170">
        <f>IF(ISNA(VLOOKUP($Q14,Batting!$B$5:$M$85,3,FALSE)),0,(VLOOKUP($Q14,Batting!$B$5:$M$85,3,FALSE)))</f>
        <v>9</v>
      </c>
      <c r="T14" s="171">
        <f>IF(ISNA(VLOOKUP($Q14,Batting!$B$5:$M$85,4,FALSE)),0,(VLOOKUP($Q14,Batting!$B$5:$M$85,4,FALSE)))</f>
        <v>6</v>
      </c>
      <c r="U14" s="171">
        <f>IF(ISNA(VLOOKUP($Q14,Batting!$B$5:$M$85,5,FALSE)),0,(VLOOKUP($Q14,Batting!$B$5:$M$85,5,FALSE)))</f>
        <v>1</v>
      </c>
      <c r="V14" s="171">
        <f>IF(ISNA(VLOOKUP($Q14,Batting!$B$5:$M$85,6,FALSE)),0,(VLOOKUP($Q14,Batting!$B$5:$M$85,6,FALSE)))</f>
        <v>69</v>
      </c>
      <c r="W14" s="172">
        <f>IF(ISNA(VLOOKUP($Q14,Batting!$B$5:$M$85,7,FALSE)),0,(VLOOKUP($Q14,Batting!$B$5:$M$85,7,FALSE)))</f>
        <v>40</v>
      </c>
      <c r="X14" s="171">
        <f>IF(ISNA(VLOOKUP($Q14,Batting!$B$5:$M$85,8,FALSE)),0,(VLOOKUP($Q14,Batting!$B$5:$M$85,8,FALSE)))</f>
        <v>0</v>
      </c>
      <c r="Y14" s="173">
        <f>IF(ISNA(VLOOKUP($Q14,Batting!$B$5:$M$85,9,FALSE)),0,(VLOOKUP($Q14,Batting!$B$5:$M$85,9,FALSE)))</f>
        <v>13.8</v>
      </c>
      <c r="Z14" s="194" t="str">
        <f>IF(ISNA(VLOOKUP($Q14,Batting!$B$5:$M$85,10,FALSE)),"",(VLOOKUP($Q14,Batting!$B$5:$M$85,10,FALSE)))</f>
        <v/>
      </c>
      <c r="AA14" s="121"/>
      <c r="AB14" s="174">
        <f>IF(ISNA(VLOOKUP($Q14,Batting!$B$5:$M$85,12,FALSE)),0,(VLOOKUP($Q14,Batting!$B$5:$M$85,12,FALSE)))</f>
        <v>34</v>
      </c>
      <c r="AD14" s="158" t="str">
        <f t="shared" si="11"/>
        <v>McLOGHLIN, Mick</v>
      </c>
      <c r="AE14" s="159" t="str">
        <f t="shared" si="12"/>
        <v>(AUS)</v>
      </c>
      <c r="AF14" s="170">
        <f>IF(ISNA(VLOOKUP($AD14,Bowling!$B$4:$S$49,3,FALSE)),0,(VLOOKUP($AD14,Bowling!$B$4:$S$49,3,FALSE)))</f>
        <v>9</v>
      </c>
      <c r="AG14" s="171">
        <f>IF(ISNA(VLOOKUP($AD14,Bowling!$B$4:$S$49,4,FALSE)),0,(VLOOKUP($AD14,Bowling!$B$4:$S$49,4,FALSE)))</f>
        <v>6</v>
      </c>
      <c r="AH14" s="175">
        <f>IF(ISNA(VLOOKUP($AD14,Bowling!$B$4:$S$49,5,FALSE)),0,(VLOOKUP($AD14,Bowling!$B$4:$S$49,5,FALSE)))</f>
        <v>44</v>
      </c>
      <c r="AI14" s="176">
        <f>IF(ISNA(VLOOKUP($AD14,Bowling!$B$4:$S$49,6,FALSE)),0,(VLOOKUP($AD14,Bowling!$B$4:$S$49,6,FALSE)))</f>
        <v>5</v>
      </c>
      <c r="AJ14" s="176">
        <f>IF(ISNA(VLOOKUP($AD14,Bowling!$B$4:$S$49,7,FALSE)),0,(VLOOKUP($AD14,Bowling!$B$4:$S$49,7,FALSE)))</f>
        <v>177</v>
      </c>
      <c r="AK14" s="176">
        <f>IF(ISNA(VLOOKUP($AD14,Bowling!$B$4:$S$49,8,FALSE)),0,(VLOOKUP($AD14,Bowling!$B$4:$S$49,8,FALSE)))</f>
        <v>9</v>
      </c>
      <c r="AL14" s="175">
        <f>IF(ISNA(VLOOKUP($AD14,Bowling!$B$4:$S$49,9,FALSE)),0,(VLOOKUP($AD14,Bowling!$B$4:$S$49,9,FALSE)))</f>
        <v>4.8888888888888893</v>
      </c>
      <c r="AM14" s="175">
        <f>IF(ISNA(VLOOKUP($AD14,Bowling!$B$4:$S$49,10,FALSE)),0,(VLOOKUP($AD14,Bowling!$B$4:$S$49,10,FALSE)))</f>
        <v>4.0227272727272725</v>
      </c>
      <c r="AN14" s="175">
        <f>IF(ISNA(VLOOKUP($AD14,Bowling!$B$4:$S$49,11,FALSE)),0,(VLOOKUP($AD14,Bowling!$B$4:$S$49,11,FALSE)))</f>
        <v>19.666666666666668</v>
      </c>
      <c r="AO14" s="134"/>
      <c r="AP14" s="170">
        <f>IF(ISNA(VLOOKUP($AD14,Bowling!$B$4:$S$49,13,FALSE)),0,(VLOOKUP($AD14,Bowling!$B$4:$S$49,13,FALSE)))</f>
        <v>0</v>
      </c>
      <c r="AQ14" s="170">
        <f>IF(ISNA(VLOOKUP($AD14,Bowling!$B$4:$S$49,14,FALSE)),0,(VLOOKUP($AD14,Bowling!$B$4:$S$49,14,FALSE)))</f>
        <v>0</v>
      </c>
      <c r="AR14" s="170">
        <f>IF(ISNA(VLOOKUP($AD14,Bowling!$B$4:$S$49,15,FALSE)),0,(VLOOKUP($AD14,Bowling!$B$4:$S$49,15,FALSE)))</f>
        <v>0</v>
      </c>
      <c r="AS14" s="170">
        <f>IF(ISNA(VLOOKUP($AD14,Bowling!$B$4:$S$49,16,FALSE)),0,(VLOOKUP($AD14,Bowling!$B$4:$S$49,16,FALSE)))</f>
        <v>0</v>
      </c>
      <c r="AT14" s="124"/>
      <c r="AU14" s="177">
        <f>IF(ISNA(VLOOKUP($AD14,Bowling!$B$4:$S$49,18,FALSE)),0,(VLOOKUP($AD14,Bowling!$B$4:$S$49,18,FALSE)))</f>
        <v>144.6</v>
      </c>
      <c r="AW14" s="158" t="str">
        <f t="shared" si="13"/>
        <v>McLOGHLIN, Mick</v>
      </c>
      <c r="AX14" s="159" t="str">
        <f t="shared" si="14"/>
        <v>(AUS)</v>
      </c>
      <c r="AY14" s="170">
        <f>IF(ISNA(VLOOKUP($AW14,Fielding!$B$5:$H$67,3,FALSE)),0,(VLOOKUP($AW14,Fielding!$B$5:$H$67,3,FALSE)))</f>
        <v>2</v>
      </c>
      <c r="AZ14" s="170" t="str">
        <f>IF(ISNA(VLOOKUP($AW14,Fielding!$B$5:$H$67,4,FALSE)),0,(VLOOKUP($AW14,Fielding!$B$5:$H$67,4,FALSE)))</f>
        <v>0</v>
      </c>
      <c r="BA14" s="170" t="str">
        <f>IF(ISNA(VLOOKUP($AW14,Fielding!$B$5:$H$67,5,FALSE)),0,(VLOOKUP($AW14,Fielding!$B$5:$H$67,5,FALSE)))</f>
        <v>0</v>
      </c>
      <c r="BC14" s="178">
        <f>IF(ISNA(VLOOKUP($AW14,Fielding!$B$5:$H$67,7,FALSE)),0,(VLOOKUP($AW14,Fielding!$B$5:$H$67,7,FALSE)))</f>
        <v>16</v>
      </c>
    </row>
    <row r="15" spans="1:55" ht="13.5" customHeight="1" x14ac:dyDescent="0.2">
      <c r="A15" s="119"/>
      <c r="B15" s="157">
        <f t="shared" si="15"/>
        <v>12</v>
      </c>
      <c r="C15" s="158" t="s">
        <v>184</v>
      </c>
      <c r="D15" s="159" t="s">
        <v>168</v>
      </c>
      <c r="E15" s="160">
        <f t="shared" si="0"/>
        <v>6</v>
      </c>
      <c r="F15" s="161">
        <f t="shared" si="1"/>
        <v>105</v>
      </c>
      <c r="G15" s="162">
        <f t="shared" si="2"/>
        <v>126</v>
      </c>
      <c r="H15" s="161">
        <f t="shared" si="3"/>
        <v>62.8</v>
      </c>
      <c r="I15" s="162">
        <f t="shared" si="4"/>
        <v>4</v>
      </c>
      <c r="J15" s="161">
        <f t="shared" si="5"/>
        <v>16</v>
      </c>
      <c r="K15" s="162">
        <f t="shared" si="6"/>
        <v>2</v>
      </c>
      <c r="L15" s="372"/>
      <c r="M15" s="163">
        <f t="shared" si="7"/>
        <v>183.8</v>
      </c>
      <c r="N15" s="164">
        <f t="shared" si="8"/>
        <v>30.633333333333336</v>
      </c>
      <c r="P15" s="127"/>
      <c r="Q15" s="158" t="str">
        <f t="shared" si="9"/>
        <v>GRIEVE, Nick</v>
      </c>
      <c r="R15" s="159" t="str">
        <f t="shared" si="10"/>
        <v>(NZ)</v>
      </c>
      <c r="S15" s="170">
        <f>IF(ISNA(VLOOKUP($Q15,Batting!$B$5:$M$85,3,FALSE)),0,(VLOOKUP($Q15,Batting!$B$5:$M$85,3,FALSE)))</f>
        <v>6</v>
      </c>
      <c r="T15" s="171">
        <f>IF(ISNA(VLOOKUP($Q15,Batting!$B$5:$M$85,4,FALSE)),0,(VLOOKUP($Q15,Batting!$B$5:$M$85,4,FALSE)))</f>
        <v>5</v>
      </c>
      <c r="U15" s="171">
        <f>IF(ISNA(VLOOKUP($Q15,Batting!$B$5:$M$85,5,FALSE)),0,(VLOOKUP($Q15,Batting!$B$5:$M$85,5,FALSE)))</f>
        <v>2</v>
      </c>
      <c r="V15" s="171">
        <f>IF(ISNA(VLOOKUP($Q15,Batting!$B$5:$M$85,6,FALSE)),0,(VLOOKUP($Q15,Batting!$B$5:$M$85,6,FALSE)))</f>
        <v>126</v>
      </c>
      <c r="W15" s="172">
        <f>IF(ISNA(VLOOKUP($Q15,Batting!$B$5:$M$85,7,FALSE)),0,(VLOOKUP($Q15,Batting!$B$5:$M$85,7,FALSE)))</f>
        <v>52</v>
      </c>
      <c r="X15" s="171">
        <f>IF(ISNA(VLOOKUP($Q15,Batting!$B$5:$M$85,8,FALSE)),0,(VLOOKUP($Q15,Batting!$B$5:$M$85,8,FALSE)))</f>
        <v>0</v>
      </c>
      <c r="Y15" s="173">
        <f>IF(ISNA(VLOOKUP($Q15,Batting!$B$5:$M$85,9,FALSE)),0,(VLOOKUP($Q15,Batting!$B$5:$M$85,9,FALSE)))</f>
        <v>42</v>
      </c>
      <c r="Z15" s="194" t="str">
        <f>IF(ISNA(VLOOKUP($Q15,Batting!$B$5:$M$85,10,FALSE)),"",(VLOOKUP($Q15,Batting!$B$5:$M$85,10,FALSE)))</f>
        <v/>
      </c>
      <c r="AA15" s="121"/>
      <c r="AB15" s="174">
        <f>IF(ISNA(VLOOKUP($Q15,Batting!$B$5:$M$85,12,FALSE)),0,(VLOOKUP($Q15,Batting!$B$5:$M$85,12,FALSE)))</f>
        <v>105</v>
      </c>
      <c r="AD15" s="158" t="str">
        <f t="shared" si="11"/>
        <v>GRIEVE, Nick</v>
      </c>
      <c r="AE15" s="159" t="str">
        <f t="shared" si="12"/>
        <v>(NZ)</v>
      </c>
      <c r="AF15" s="170">
        <f>IF(ISNA(VLOOKUP($AD15,Bowling!$B$4:$S$49,3,FALSE)),0,(VLOOKUP($AD15,Bowling!$B$4:$S$49,3,FALSE)))</f>
        <v>6</v>
      </c>
      <c r="AG15" s="171">
        <f>IF(ISNA(VLOOKUP($AD15,Bowling!$B$4:$S$49,4,FALSE)),0,(VLOOKUP($AD15,Bowling!$B$4:$S$49,4,FALSE)))</f>
        <v>4</v>
      </c>
      <c r="AH15" s="175">
        <f>IF(ISNA(VLOOKUP($AD15,Bowling!$B$4:$S$49,5,FALSE)),0,(VLOOKUP($AD15,Bowling!$B$4:$S$49,5,FALSE)))</f>
        <v>20</v>
      </c>
      <c r="AI15" s="176">
        <f>IF(ISNA(VLOOKUP($AD15,Bowling!$B$4:$S$49,6,FALSE)),0,(VLOOKUP($AD15,Bowling!$B$4:$S$49,6,FALSE)))</f>
        <v>3</v>
      </c>
      <c r="AJ15" s="176">
        <f>IF(ISNA(VLOOKUP($AD15,Bowling!$B$4:$S$49,7,FALSE)),0,(VLOOKUP($AD15,Bowling!$B$4:$S$49,7,FALSE)))</f>
        <v>86</v>
      </c>
      <c r="AK15" s="176">
        <f>IF(ISNA(VLOOKUP($AD15,Bowling!$B$4:$S$49,8,FALSE)),0,(VLOOKUP($AD15,Bowling!$B$4:$S$49,8,FALSE)))</f>
        <v>4</v>
      </c>
      <c r="AL15" s="175">
        <f>IF(ISNA(VLOOKUP($AD15,Bowling!$B$4:$S$49,9,FALSE)),0,(VLOOKUP($AD15,Bowling!$B$4:$S$49,9,FALSE)))</f>
        <v>5</v>
      </c>
      <c r="AM15" s="175">
        <f>IF(ISNA(VLOOKUP($AD15,Bowling!$B$4:$S$49,10,FALSE)),0,(VLOOKUP($AD15,Bowling!$B$4:$S$49,10,FALSE)))</f>
        <v>4.3</v>
      </c>
      <c r="AN15" s="175">
        <f>IF(ISNA(VLOOKUP($AD15,Bowling!$B$4:$S$49,11,FALSE)),0,(VLOOKUP($AD15,Bowling!$B$4:$S$49,11,FALSE)))</f>
        <v>21.5</v>
      </c>
      <c r="AO15" s="134"/>
      <c r="AP15" s="170">
        <f>IF(ISNA(VLOOKUP($AD15,Bowling!$B$4:$S$49,13,FALSE)),0,(VLOOKUP($AD15,Bowling!$B$4:$S$49,13,FALSE)))</f>
        <v>0</v>
      </c>
      <c r="AQ15" s="170">
        <f>IF(ISNA(VLOOKUP($AD15,Bowling!$B$4:$S$49,14,FALSE)),0,(VLOOKUP($AD15,Bowling!$B$4:$S$49,14,FALSE)))</f>
        <v>0</v>
      </c>
      <c r="AR15" s="170">
        <f>IF(ISNA(VLOOKUP($AD15,Bowling!$B$4:$S$49,15,FALSE)),0,(VLOOKUP($AD15,Bowling!$B$4:$S$49,15,FALSE)))</f>
        <v>0</v>
      </c>
      <c r="AS15" s="170">
        <f>IF(ISNA(VLOOKUP($AD15,Bowling!$B$4:$S$49,16,FALSE)),0,(VLOOKUP($AD15,Bowling!$B$4:$S$49,16,FALSE)))</f>
        <v>0</v>
      </c>
      <c r="AT15" s="124"/>
      <c r="AU15" s="177">
        <f>IF(ISNA(VLOOKUP($AD15,Bowling!$B$4:$S$49,18,FALSE)),0,(VLOOKUP($AD15,Bowling!$B$4:$S$49,18,FALSE)))</f>
        <v>62.8</v>
      </c>
      <c r="AW15" s="158" t="str">
        <f t="shared" si="13"/>
        <v>GRIEVE, Nick</v>
      </c>
      <c r="AX15" s="159" t="str">
        <f t="shared" si="14"/>
        <v>(NZ)</v>
      </c>
      <c r="AY15" s="170">
        <f>IF(ISNA(VLOOKUP($AW15,Fielding!$B$5:$H$67,3,FALSE)),0,(VLOOKUP($AW15,Fielding!$B$5:$H$67,3,FALSE)))</f>
        <v>2</v>
      </c>
      <c r="AZ15" s="170" t="str">
        <f>IF(ISNA(VLOOKUP($AW15,Fielding!$B$5:$H$67,4,FALSE)),0,(VLOOKUP($AW15,Fielding!$B$5:$H$67,4,FALSE)))</f>
        <v>0</v>
      </c>
      <c r="BA15" s="170" t="str">
        <f>IF(ISNA(VLOOKUP($AW15,Fielding!$B$5:$H$67,5,FALSE)),0,(VLOOKUP($AW15,Fielding!$B$5:$H$67,5,FALSE)))</f>
        <v>0</v>
      </c>
      <c r="BC15" s="178">
        <f>IF(ISNA(VLOOKUP($AW15,Fielding!$B$5:$H$67,7,FALSE)),0,(VLOOKUP($AW15,Fielding!$B$5:$H$67,7,FALSE)))</f>
        <v>16</v>
      </c>
    </row>
    <row r="16" spans="1:55" ht="13.5" customHeight="1" x14ac:dyDescent="0.2">
      <c r="A16" s="119"/>
      <c r="B16" s="157">
        <f t="shared" si="15"/>
        <v>13</v>
      </c>
      <c r="C16" s="158" t="s">
        <v>314</v>
      </c>
      <c r="D16" s="159" t="s">
        <v>169</v>
      </c>
      <c r="E16" s="160">
        <f t="shared" si="0"/>
        <v>5</v>
      </c>
      <c r="F16" s="161">
        <f t="shared" si="1"/>
        <v>64</v>
      </c>
      <c r="G16" s="162">
        <f t="shared" si="2"/>
        <v>78</v>
      </c>
      <c r="H16" s="161">
        <f t="shared" si="3"/>
        <v>96.2</v>
      </c>
      <c r="I16" s="162">
        <f t="shared" si="4"/>
        <v>6</v>
      </c>
      <c r="J16" s="161">
        <f t="shared" si="5"/>
        <v>8</v>
      </c>
      <c r="K16" s="162">
        <f t="shared" si="6"/>
        <v>1</v>
      </c>
      <c r="L16" s="372"/>
      <c r="M16" s="163">
        <f t="shared" si="7"/>
        <v>168.2</v>
      </c>
      <c r="N16" s="164">
        <f t="shared" si="8"/>
        <v>33.64</v>
      </c>
      <c r="P16" s="127"/>
      <c r="Q16" s="158" t="str">
        <f t="shared" si="9"/>
        <v>REED, Matt</v>
      </c>
      <c r="R16" s="159" t="str">
        <f t="shared" si="10"/>
        <v>(AUS)</v>
      </c>
      <c r="S16" s="170">
        <f>IF(ISNA(VLOOKUP($Q16,Batting!$B$5:$M$85,3,FALSE)),0,(VLOOKUP($Q16,Batting!$B$5:$M$85,3,FALSE)))</f>
        <v>5</v>
      </c>
      <c r="T16" s="171">
        <f>IF(ISNA(VLOOKUP($Q16,Batting!$B$5:$M$85,4,FALSE)),0,(VLOOKUP($Q16,Batting!$B$5:$M$85,4,FALSE)))</f>
        <v>3</v>
      </c>
      <c r="U16" s="171">
        <f>IF(ISNA(VLOOKUP($Q16,Batting!$B$5:$M$85,5,FALSE)),0,(VLOOKUP($Q16,Batting!$B$5:$M$85,5,FALSE)))</f>
        <v>1</v>
      </c>
      <c r="V16" s="171">
        <f>IF(ISNA(VLOOKUP($Q16,Batting!$B$5:$M$85,6,FALSE)),0,(VLOOKUP($Q16,Batting!$B$5:$M$85,6,FALSE)))</f>
        <v>78</v>
      </c>
      <c r="W16" s="172">
        <f>IF(ISNA(VLOOKUP($Q16,Batting!$B$5:$M$85,7,FALSE)),0,(VLOOKUP($Q16,Batting!$B$5:$M$85,7,FALSE)))</f>
        <v>32</v>
      </c>
      <c r="X16" s="171">
        <f>IF(ISNA(VLOOKUP($Q16,Batting!$B$5:$M$85,8,FALSE)),0,(VLOOKUP($Q16,Batting!$B$5:$M$85,8,FALSE)))</f>
        <v>0</v>
      </c>
      <c r="Y16" s="173">
        <f>IF(ISNA(VLOOKUP($Q16,Batting!$B$5:$M$85,9,FALSE)),0,(VLOOKUP($Q16,Batting!$B$5:$M$85,9,FALSE)))</f>
        <v>39</v>
      </c>
      <c r="Z16" s="194" t="str">
        <f>IF(ISNA(VLOOKUP($Q16,Batting!$B$5:$M$85,10,FALSE)),"",(VLOOKUP($Q16,Batting!$B$5:$M$85,10,FALSE)))</f>
        <v/>
      </c>
      <c r="AA16" s="121"/>
      <c r="AB16" s="174">
        <f>IF(ISNA(VLOOKUP($Q16,Batting!$B$5:$M$85,12,FALSE)),0,(VLOOKUP($Q16,Batting!$B$5:$M$85,12,FALSE)))</f>
        <v>64</v>
      </c>
      <c r="AD16" s="158" t="str">
        <f t="shared" si="11"/>
        <v>REED, Matt</v>
      </c>
      <c r="AE16" s="159" t="str">
        <f t="shared" si="12"/>
        <v>(AUS)</v>
      </c>
      <c r="AF16" s="170">
        <f>IF(ISNA(VLOOKUP($AD16,Bowling!$B$4:$S$49,3,FALSE)),0,(VLOOKUP($AD16,Bowling!$B$4:$S$49,3,FALSE)))</f>
        <v>5</v>
      </c>
      <c r="AG16" s="171">
        <f>IF(ISNA(VLOOKUP($AD16,Bowling!$B$4:$S$49,4,FALSE)),0,(VLOOKUP($AD16,Bowling!$B$4:$S$49,4,FALSE)))</f>
        <v>5</v>
      </c>
      <c r="AH16" s="175">
        <f>IF(ISNA(VLOOKUP($AD16,Bowling!$B$4:$S$49,5,FALSE)),0,(VLOOKUP($AD16,Bowling!$B$4:$S$49,5,FALSE)))</f>
        <v>31</v>
      </c>
      <c r="AI16" s="176">
        <f>IF(ISNA(VLOOKUP($AD16,Bowling!$B$4:$S$49,6,FALSE)),0,(VLOOKUP($AD16,Bowling!$B$4:$S$49,6,FALSE)))</f>
        <v>2</v>
      </c>
      <c r="AJ16" s="176">
        <f>IF(ISNA(VLOOKUP($AD16,Bowling!$B$4:$S$49,7,FALSE)),0,(VLOOKUP($AD16,Bowling!$B$4:$S$49,7,FALSE)))</f>
        <v>119</v>
      </c>
      <c r="AK16" s="176">
        <f>IF(ISNA(VLOOKUP($AD16,Bowling!$B$4:$S$49,8,FALSE)),0,(VLOOKUP($AD16,Bowling!$B$4:$S$49,8,FALSE)))</f>
        <v>6</v>
      </c>
      <c r="AL16" s="175">
        <f>IF(ISNA(VLOOKUP($AD16,Bowling!$B$4:$S$49,9,FALSE)),0,(VLOOKUP($AD16,Bowling!$B$4:$S$49,9,FALSE)))</f>
        <v>5.166666666666667</v>
      </c>
      <c r="AM16" s="175">
        <f>IF(ISNA(VLOOKUP($AD16,Bowling!$B$4:$S$49,10,FALSE)),0,(VLOOKUP($AD16,Bowling!$B$4:$S$49,10,FALSE)))</f>
        <v>3.838709677419355</v>
      </c>
      <c r="AN16" s="175">
        <f>IF(ISNA(VLOOKUP($AD16,Bowling!$B$4:$S$49,11,FALSE)),0,(VLOOKUP($AD16,Bowling!$B$4:$S$49,11,FALSE)))</f>
        <v>19.833333333333332</v>
      </c>
      <c r="AO16" s="134"/>
      <c r="AP16" s="170">
        <f>IF(ISNA(VLOOKUP($AD16,Bowling!$B$4:$S$49,13,FALSE)),0,(VLOOKUP($AD16,Bowling!$B$4:$S$49,13,FALSE)))</f>
        <v>0</v>
      </c>
      <c r="AQ16" s="170">
        <f>IF(ISNA(VLOOKUP($AD16,Bowling!$B$4:$S$49,14,FALSE)),0,(VLOOKUP($AD16,Bowling!$B$4:$S$49,14,FALSE)))</f>
        <v>0</v>
      </c>
      <c r="AR16" s="170">
        <f>IF(ISNA(VLOOKUP($AD16,Bowling!$B$4:$S$49,15,FALSE)),0,(VLOOKUP($AD16,Bowling!$B$4:$S$49,15,FALSE)))</f>
        <v>0</v>
      </c>
      <c r="AS16" s="170">
        <f>IF(ISNA(VLOOKUP($AD16,Bowling!$B$4:$S$49,16,FALSE)),0,(VLOOKUP($AD16,Bowling!$B$4:$S$49,16,FALSE)))</f>
        <v>0</v>
      </c>
      <c r="AT16" s="124"/>
      <c r="AU16" s="177">
        <f>IF(ISNA(VLOOKUP($AD16,Bowling!$B$4:$S$49,18,FALSE)),0,(VLOOKUP($AD16,Bowling!$B$4:$S$49,18,FALSE)))</f>
        <v>96.2</v>
      </c>
      <c r="AW16" s="158" t="str">
        <f t="shared" si="13"/>
        <v>REED, Matt</v>
      </c>
      <c r="AX16" s="159" t="str">
        <f t="shared" si="14"/>
        <v>(AUS)</v>
      </c>
      <c r="AY16" s="170">
        <f>IF(ISNA(VLOOKUP($AW16,Fielding!$B$5:$H$67,3,FALSE)),0,(VLOOKUP($AW16,Fielding!$B$5:$H$67,3,FALSE)))</f>
        <v>1</v>
      </c>
      <c r="AZ16" s="170" t="str">
        <f>IF(ISNA(VLOOKUP($AW16,Fielding!$B$5:$H$67,4,FALSE)),0,(VLOOKUP($AW16,Fielding!$B$5:$H$67,4,FALSE)))</f>
        <v>0</v>
      </c>
      <c r="BA16" s="170" t="str">
        <f>IF(ISNA(VLOOKUP($AW16,Fielding!$B$5:$H$67,5,FALSE)),0,(VLOOKUP($AW16,Fielding!$B$5:$H$67,5,FALSE)))</f>
        <v>0</v>
      </c>
      <c r="BC16" s="178">
        <f>IF(ISNA(VLOOKUP($AW16,Fielding!$B$5:$H$67,7,FALSE)),0,(VLOOKUP($AW16,Fielding!$B$5:$H$67,7,FALSE)))</f>
        <v>8</v>
      </c>
    </row>
    <row r="17" spans="1:55" ht="13.5" customHeight="1" x14ac:dyDescent="0.2">
      <c r="A17" s="119"/>
      <c r="B17" s="157">
        <f t="shared" si="15"/>
        <v>14</v>
      </c>
      <c r="C17" s="158" t="s">
        <v>167</v>
      </c>
      <c r="D17" s="159" t="s">
        <v>169</v>
      </c>
      <c r="E17" s="160">
        <f t="shared" si="0"/>
        <v>4</v>
      </c>
      <c r="F17" s="161">
        <f t="shared" si="1"/>
        <v>28</v>
      </c>
      <c r="G17" s="162">
        <f t="shared" si="2"/>
        <v>35</v>
      </c>
      <c r="H17" s="161">
        <f t="shared" si="3"/>
        <v>128.80000000000001</v>
      </c>
      <c r="I17" s="162">
        <f t="shared" si="4"/>
        <v>7</v>
      </c>
      <c r="J17" s="161">
        <f t="shared" si="5"/>
        <v>8</v>
      </c>
      <c r="K17" s="162">
        <f t="shared" si="6"/>
        <v>1</v>
      </c>
      <c r="L17" s="372"/>
      <c r="M17" s="163">
        <f t="shared" si="7"/>
        <v>164.8</v>
      </c>
      <c r="N17" s="164">
        <f t="shared" si="8"/>
        <v>41.2</v>
      </c>
      <c r="P17" s="127"/>
      <c r="Q17" s="158" t="str">
        <f t="shared" si="9"/>
        <v>SHELDON, Mike</v>
      </c>
      <c r="R17" s="159" t="str">
        <f t="shared" si="10"/>
        <v>(AUS)</v>
      </c>
      <c r="S17" s="170">
        <f>IF(ISNA(VLOOKUP($Q17,Batting!$B$5:$M$85,3,FALSE)),0,(VLOOKUP($Q17,Batting!$B$5:$M$85,3,FALSE)))</f>
        <v>4</v>
      </c>
      <c r="T17" s="171">
        <f>IF(ISNA(VLOOKUP($Q17,Batting!$B$5:$M$85,4,FALSE)),0,(VLOOKUP($Q17,Batting!$B$5:$M$85,4,FALSE)))</f>
        <v>2</v>
      </c>
      <c r="U17" s="171">
        <f>IF(ISNA(VLOOKUP($Q17,Batting!$B$5:$M$85,5,FALSE)),0,(VLOOKUP($Q17,Batting!$B$5:$M$85,5,FALSE)))</f>
        <v>1</v>
      </c>
      <c r="V17" s="171">
        <f>IF(ISNA(VLOOKUP($Q17,Batting!$B$5:$M$85,6,FALSE)),0,(VLOOKUP($Q17,Batting!$B$5:$M$85,6,FALSE)))</f>
        <v>35</v>
      </c>
      <c r="W17" s="172">
        <f>IF(ISNA(VLOOKUP($Q17,Batting!$B$5:$M$85,7,FALSE)),0,(VLOOKUP($Q17,Batting!$B$5:$M$85,7,FALSE)))</f>
        <v>33</v>
      </c>
      <c r="X17" s="171">
        <f>IF(ISNA(VLOOKUP($Q17,Batting!$B$5:$M$85,8,FALSE)),0,(VLOOKUP($Q17,Batting!$B$5:$M$85,8,FALSE)))</f>
        <v>0</v>
      </c>
      <c r="Y17" s="173">
        <f>IF(ISNA(VLOOKUP($Q17,Batting!$B$5:$M$85,9,FALSE)),0,(VLOOKUP($Q17,Batting!$B$5:$M$85,9,FALSE)))</f>
        <v>35</v>
      </c>
      <c r="Z17" s="194" t="str">
        <f>IF(ISNA(VLOOKUP($Q17,Batting!$B$5:$M$85,10,FALSE)),"",(VLOOKUP($Q17,Batting!$B$5:$M$85,10,FALSE)))</f>
        <v/>
      </c>
      <c r="AA17" s="121"/>
      <c r="AB17" s="174">
        <f>IF(ISNA(VLOOKUP($Q17,Batting!$B$5:$M$85,12,FALSE)),0,(VLOOKUP($Q17,Batting!$B$5:$M$85,12,FALSE)))</f>
        <v>28</v>
      </c>
      <c r="AD17" s="158" t="str">
        <f t="shared" si="11"/>
        <v>SHELDON, Mike</v>
      </c>
      <c r="AE17" s="159" t="str">
        <f t="shared" si="12"/>
        <v>(AUS)</v>
      </c>
      <c r="AF17" s="170">
        <f>IF(ISNA(VLOOKUP($AD17,Bowling!$B$4:$S$49,3,FALSE)),0,(VLOOKUP($AD17,Bowling!$B$4:$S$49,3,FALSE)))</f>
        <v>4</v>
      </c>
      <c r="AG17" s="171">
        <f>IF(ISNA(VLOOKUP($AD17,Bowling!$B$4:$S$49,4,FALSE)),0,(VLOOKUP($AD17,Bowling!$B$4:$S$49,4,FALSE)))</f>
        <v>3</v>
      </c>
      <c r="AH17" s="175">
        <f>IF(ISNA(VLOOKUP($AD17,Bowling!$B$4:$S$49,5,FALSE)),0,(VLOOKUP($AD17,Bowling!$B$4:$S$49,5,FALSE)))</f>
        <v>13</v>
      </c>
      <c r="AI17" s="176">
        <f>IF(ISNA(VLOOKUP($AD17,Bowling!$B$4:$S$49,6,FALSE)),0,(VLOOKUP($AD17,Bowling!$B$4:$S$49,6,FALSE)))</f>
        <v>3</v>
      </c>
      <c r="AJ17" s="176">
        <f>IF(ISNA(VLOOKUP($AD17,Bowling!$B$4:$S$49,7,FALSE)),0,(VLOOKUP($AD17,Bowling!$B$4:$S$49,7,FALSE)))</f>
        <v>56</v>
      </c>
      <c r="AK17" s="176">
        <f>IF(ISNA(VLOOKUP($AD17,Bowling!$B$4:$S$49,8,FALSE)),0,(VLOOKUP($AD17,Bowling!$B$4:$S$49,8,FALSE)))</f>
        <v>7</v>
      </c>
      <c r="AL17" s="175">
        <f>IF(ISNA(VLOOKUP($AD17,Bowling!$B$4:$S$49,9,FALSE)),0,(VLOOKUP($AD17,Bowling!$B$4:$S$49,9,FALSE)))</f>
        <v>1.8571428571428572</v>
      </c>
      <c r="AM17" s="175">
        <f>IF(ISNA(VLOOKUP($AD17,Bowling!$B$4:$S$49,10,FALSE)),0,(VLOOKUP($AD17,Bowling!$B$4:$S$49,10,FALSE)))</f>
        <v>4.3076923076923075</v>
      </c>
      <c r="AN17" s="175">
        <f>IF(ISNA(VLOOKUP($AD17,Bowling!$B$4:$S$49,11,FALSE)),0,(VLOOKUP($AD17,Bowling!$B$4:$S$49,11,FALSE)))</f>
        <v>8</v>
      </c>
      <c r="AO17" s="134"/>
      <c r="AP17" s="170">
        <f>IF(ISNA(VLOOKUP($AD17,Bowling!$B$4:$S$49,13,FALSE)),0,(VLOOKUP($AD17,Bowling!$B$4:$S$49,13,FALSE)))</f>
        <v>0</v>
      </c>
      <c r="AQ17" s="170">
        <f>IF(ISNA(VLOOKUP($AD17,Bowling!$B$4:$S$49,14,FALSE)),0,(VLOOKUP($AD17,Bowling!$B$4:$S$49,14,FALSE)))</f>
        <v>0</v>
      </c>
      <c r="AR17" s="170">
        <f>IF(ISNA(VLOOKUP($AD17,Bowling!$B$4:$S$49,15,FALSE)),0,(VLOOKUP($AD17,Bowling!$B$4:$S$49,15,FALSE)))</f>
        <v>0</v>
      </c>
      <c r="AS17" s="170">
        <f>IF(ISNA(VLOOKUP($AD17,Bowling!$B$4:$S$49,16,FALSE)),0,(VLOOKUP($AD17,Bowling!$B$4:$S$49,16,FALSE)))</f>
        <v>0</v>
      </c>
      <c r="AT17" s="124"/>
      <c r="AU17" s="177">
        <f>IF(ISNA(VLOOKUP($AD17,Bowling!$B$4:$S$49,18,FALSE)),0,(VLOOKUP($AD17,Bowling!$B$4:$S$49,18,FALSE)))</f>
        <v>128.80000000000001</v>
      </c>
      <c r="AW17" s="158" t="str">
        <f t="shared" si="13"/>
        <v>SHELDON, Mike</v>
      </c>
      <c r="AX17" s="159" t="str">
        <f t="shared" si="14"/>
        <v>(AUS)</v>
      </c>
      <c r="AY17" s="170">
        <f>IF(ISNA(VLOOKUP($AW17,Fielding!$B$5:$H$67,3,FALSE)),0,(VLOOKUP($AW17,Fielding!$B$5:$H$67,3,FALSE)))</f>
        <v>1</v>
      </c>
      <c r="AZ17" s="170" t="str">
        <f>IF(ISNA(VLOOKUP($AW17,Fielding!$B$5:$H$67,4,FALSE)),0,(VLOOKUP($AW17,Fielding!$B$5:$H$67,4,FALSE)))</f>
        <v>0</v>
      </c>
      <c r="BA17" s="170" t="str">
        <f>IF(ISNA(VLOOKUP($AW17,Fielding!$B$5:$H$67,5,FALSE)),0,(VLOOKUP($AW17,Fielding!$B$5:$H$67,5,FALSE)))</f>
        <v>0</v>
      </c>
      <c r="BC17" s="178">
        <f>IF(ISNA(VLOOKUP($AW17,Fielding!$B$5:$H$67,7,FALSE)),0,(VLOOKUP($AW17,Fielding!$B$5:$H$67,7,FALSE)))</f>
        <v>8</v>
      </c>
    </row>
    <row r="18" spans="1:55" ht="13.5" customHeight="1" x14ac:dyDescent="0.2">
      <c r="A18" s="119"/>
      <c r="B18" s="157">
        <f t="shared" si="15"/>
        <v>15</v>
      </c>
      <c r="C18" s="158" t="s">
        <v>39</v>
      </c>
      <c r="D18" s="159" t="s">
        <v>169</v>
      </c>
      <c r="E18" s="160">
        <f t="shared" si="0"/>
        <v>19</v>
      </c>
      <c r="F18" s="161">
        <f t="shared" si="1"/>
        <v>30</v>
      </c>
      <c r="G18" s="162">
        <f t="shared" si="2"/>
        <v>93</v>
      </c>
      <c r="H18" s="161">
        <f t="shared" si="3"/>
        <v>-2.6</v>
      </c>
      <c r="I18" s="162" t="str">
        <f t="shared" si="4"/>
        <v/>
      </c>
      <c r="J18" s="161">
        <f t="shared" si="5"/>
        <v>164</v>
      </c>
      <c r="K18" s="162">
        <f t="shared" si="6"/>
        <v>16</v>
      </c>
      <c r="L18" s="372"/>
      <c r="M18" s="163">
        <f t="shared" si="7"/>
        <v>191.4</v>
      </c>
      <c r="N18" s="164">
        <f t="shared" si="8"/>
        <v>10.073684210526316</v>
      </c>
      <c r="P18" s="127"/>
      <c r="Q18" s="158" t="str">
        <f t="shared" si="9"/>
        <v>WERREN, Steve</v>
      </c>
      <c r="R18" s="159" t="str">
        <f t="shared" si="10"/>
        <v>(AUS)</v>
      </c>
      <c r="S18" s="170">
        <f>IF(ISNA(VLOOKUP($Q18,Batting!$B$5:$M$85,3,FALSE)),0,(VLOOKUP($Q18,Batting!$B$5:$M$85,3,FALSE)))</f>
        <v>19</v>
      </c>
      <c r="T18" s="171">
        <f>IF(ISNA(VLOOKUP($Q18,Batting!$B$5:$M$85,4,FALSE)),0,(VLOOKUP($Q18,Batting!$B$5:$M$85,4,FALSE)))</f>
        <v>13</v>
      </c>
      <c r="U18" s="171">
        <f>IF(ISNA(VLOOKUP($Q18,Batting!$B$5:$M$85,5,FALSE)),0,(VLOOKUP($Q18,Batting!$B$5:$M$85,5,FALSE)))</f>
        <v>4</v>
      </c>
      <c r="V18" s="171">
        <f>IF(ISNA(VLOOKUP($Q18,Batting!$B$5:$M$85,6,FALSE)),0,(VLOOKUP($Q18,Batting!$B$5:$M$85,6,FALSE)))</f>
        <v>93</v>
      </c>
      <c r="W18" s="172">
        <f>IF(ISNA(VLOOKUP($Q18,Batting!$B$5:$M$85,7,FALSE)),0,(VLOOKUP($Q18,Batting!$B$5:$M$85,7,FALSE)))</f>
        <v>26</v>
      </c>
      <c r="X18" s="171">
        <f>IF(ISNA(VLOOKUP($Q18,Batting!$B$5:$M$85,8,FALSE)),0,(VLOOKUP($Q18,Batting!$B$5:$M$85,8,FALSE)))</f>
        <v>0</v>
      </c>
      <c r="Y18" s="173">
        <f>IF(ISNA(VLOOKUP($Q18,Batting!$B$5:$M$85,9,FALSE)),0,(VLOOKUP($Q18,Batting!$B$5:$M$85,9,FALSE)))</f>
        <v>10.333333333333334</v>
      </c>
      <c r="Z18" s="194" t="str">
        <f>IF(ISNA(VLOOKUP($Q18,Batting!$B$5:$M$85,10,FALSE)),"",(VLOOKUP($Q18,Batting!$B$5:$M$85,10,FALSE)))</f>
        <v/>
      </c>
      <c r="AA18" s="121"/>
      <c r="AB18" s="174">
        <f>IF(ISNA(VLOOKUP($Q18,Batting!$B$5:$M$85,12,FALSE)),0,(VLOOKUP($Q18,Batting!$B$5:$M$85,12,FALSE)))</f>
        <v>30</v>
      </c>
      <c r="AD18" s="158" t="str">
        <f t="shared" si="11"/>
        <v>WERREN, Steve</v>
      </c>
      <c r="AE18" s="159" t="str">
        <f t="shared" si="12"/>
        <v>(AUS)</v>
      </c>
      <c r="AF18" s="170">
        <f>IF(ISNA(VLOOKUP($AD18,Bowling!$B$4:$S$49,3,FALSE)),0,(VLOOKUP($AD18,Bowling!$B$4:$S$49,3,FALSE)))</f>
        <v>19</v>
      </c>
      <c r="AG18" s="171">
        <f>IF(ISNA(VLOOKUP($AD18,Bowling!$B$4:$S$49,4,FALSE)),0,(VLOOKUP($AD18,Bowling!$B$4:$S$49,4,FALSE)))</f>
        <v>1</v>
      </c>
      <c r="AH18" s="175">
        <f>IF(ISNA(VLOOKUP($AD18,Bowling!$B$4:$S$49,5,FALSE)),0,(VLOOKUP($AD18,Bowling!$B$4:$S$49,5,FALSE)))</f>
        <v>1</v>
      </c>
      <c r="AI18" s="176">
        <f>IF(ISNA(VLOOKUP($AD18,Bowling!$B$4:$S$49,6,FALSE)),0,(VLOOKUP($AD18,Bowling!$B$4:$S$49,6,FALSE)))</f>
        <v>0</v>
      </c>
      <c r="AJ18" s="176">
        <f>IF(ISNA(VLOOKUP($AD18,Bowling!$B$4:$S$49,7,FALSE)),0,(VLOOKUP($AD18,Bowling!$B$4:$S$49,7,FALSE)))</f>
        <v>13</v>
      </c>
      <c r="AK18" s="176">
        <f>IF(ISNA(VLOOKUP($AD18,Bowling!$B$4:$S$49,8,FALSE)),0,(VLOOKUP($AD18,Bowling!$B$4:$S$49,8,FALSE)))</f>
        <v>0</v>
      </c>
      <c r="AL18" s="175" t="str">
        <f>IF(ISNA(VLOOKUP($AD18,Bowling!$B$4:$S$49,9,FALSE)),0,(VLOOKUP($AD18,Bowling!$B$4:$S$49,9,FALSE)))</f>
        <v>-</v>
      </c>
      <c r="AM18" s="175">
        <f>IF(ISNA(VLOOKUP($AD18,Bowling!$B$4:$S$49,10,FALSE)),0,(VLOOKUP($AD18,Bowling!$B$4:$S$49,10,FALSE)))</f>
        <v>13</v>
      </c>
      <c r="AN18" s="175" t="str">
        <f>IF(ISNA(VLOOKUP($AD18,Bowling!$B$4:$S$49,11,FALSE)),0,(VLOOKUP($AD18,Bowling!$B$4:$S$49,11,FALSE)))</f>
        <v>-</v>
      </c>
      <c r="AO18" s="134"/>
      <c r="AP18" s="170">
        <f>IF(ISNA(VLOOKUP($AD18,Bowling!$B$4:$S$49,13,FALSE)),0,(VLOOKUP($AD18,Bowling!$B$4:$S$49,13,FALSE)))</f>
        <v>0</v>
      </c>
      <c r="AQ18" s="170">
        <f>IF(ISNA(VLOOKUP($AD18,Bowling!$B$4:$S$49,14,FALSE)),0,(VLOOKUP($AD18,Bowling!$B$4:$S$49,14,FALSE)))</f>
        <v>0</v>
      </c>
      <c r="AR18" s="170">
        <f>IF(ISNA(VLOOKUP($AD18,Bowling!$B$4:$S$49,15,FALSE)),0,(VLOOKUP($AD18,Bowling!$B$4:$S$49,15,FALSE)))</f>
        <v>0</v>
      </c>
      <c r="AS18" s="170">
        <f>IF(ISNA(VLOOKUP($AD18,Bowling!$B$4:$S$49,16,FALSE)),0,(VLOOKUP($AD18,Bowling!$B$4:$S$49,16,FALSE)))</f>
        <v>0</v>
      </c>
      <c r="AT18" s="124"/>
      <c r="AU18" s="177">
        <f>IF(ISNA(VLOOKUP($AD18,Bowling!$B$4:$S$49,18,FALSE)),0,(VLOOKUP($AD18,Bowling!$B$4:$S$49,18,FALSE)))</f>
        <v>-2.6</v>
      </c>
      <c r="AW18" s="158" t="str">
        <f t="shared" si="13"/>
        <v>WERREN, Steve</v>
      </c>
      <c r="AX18" s="159" t="str">
        <f t="shared" si="14"/>
        <v>(AUS)</v>
      </c>
      <c r="AY18" s="170">
        <f>IF(ISNA(VLOOKUP($AW18,Fielding!$B$5:$H$67,3,FALSE)),0,(VLOOKUP($AW18,Fielding!$B$5:$H$67,3,FALSE)))</f>
        <v>7</v>
      </c>
      <c r="AZ18" s="170">
        <f>IF(ISNA(VLOOKUP($AW18,Fielding!$B$5:$H$67,4,FALSE)),0,(VLOOKUP($AW18,Fielding!$B$5:$H$67,4,FALSE)))</f>
        <v>9</v>
      </c>
      <c r="BA18" s="170" t="str">
        <f>IF(ISNA(VLOOKUP($AW18,Fielding!$B$5:$H$67,5,FALSE)),0,(VLOOKUP($AW18,Fielding!$B$5:$H$67,5,FALSE)))</f>
        <v>0</v>
      </c>
      <c r="BC18" s="178">
        <f>IF(ISNA(VLOOKUP($AW18,Fielding!$B$5:$H$67,7,FALSE)),0,(VLOOKUP($AW18,Fielding!$B$5:$H$67,7,FALSE)))</f>
        <v>164</v>
      </c>
    </row>
    <row r="19" spans="1:55" ht="13.5" customHeight="1" x14ac:dyDescent="0.2">
      <c r="A19" s="119"/>
      <c r="B19" s="157">
        <f t="shared" si="15"/>
        <v>16</v>
      </c>
      <c r="C19" s="158" t="s">
        <v>305</v>
      </c>
      <c r="D19" s="159" t="s">
        <v>171</v>
      </c>
      <c r="E19" s="160">
        <f t="shared" si="0"/>
        <v>5</v>
      </c>
      <c r="F19" s="161">
        <f t="shared" si="1"/>
        <v>12</v>
      </c>
      <c r="G19" s="162">
        <f t="shared" si="2"/>
        <v>47</v>
      </c>
      <c r="H19" s="161">
        <f t="shared" si="3"/>
        <v>71.400000000000006</v>
      </c>
      <c r="I19" s="162">
        <f t="shared" si="4"/>
        <v>5</v>
      </c>
      <c r="J19" s="161">
        <f t="shared" si="5"/>
        <v>24</v>
      </c>
      <c r="K19" s="162">
        <f t="shared" si="6"/>
        <v>3</v>
      </c>
      <c r="L19" s="372"/>
      <c r="M19" s="163">
        <f t="shared" si="7"/>
        <v>107.4</v>
      </c>
      <c r="N19" s="164">
        <f t="shared" si="8"/>
        <v>21.48</v>
      </c>
      <c r="P19" s="127"/>
      <c r="Q19" s="158" t="str">
        <f t="shared" si="9"/>
        <v>McCOY, John</v>
      </c>
      <c r="R19" s="159" t="str">
        <f t="shared" si="10"/>
        <v>(ENG)</v>
      </c>
      <c r="S19" s="170">
        <f>IF(ISNA(VLOOKUP($Q19,Batting!$B$5:$M$85,3,FALSE)),0,(VLOOKUP($Q19,Batting!$B$5:$M$85,3,FALSE)))</f>
        <v>5</v>
      </c>
      <c r="T19" s="171">
        <f>IF(ISNA(VLOOKUP($Q19,Batting!$B$5:$M$85,4,FALSE)),0,(VLOOKUP($Q19,Batting!$B$5:$M$85,4,FALSE)))</f>
        <v>5</v>
      </c>
      <c r="U19" s="171">
        <f>IF(ISNA(VLOOKUP($Q19,Batting!$B$5:$M$85,5,FALSE)),0,(VLOOKUP($Q19,Batting!$B$5:$M$85,5,FALSE)))</f>
        <v>0</v>
      </c>
      <c r="V19" s="171">
        <f>IF(ISNA(VLOOKUP($Q19,Batting!$B$5:$M$85,6,FALSE)),0,(VLOOKUP($Q19,Batting!$B$5:$M$85,6,FALSE)))</f>
        <v>47</v>
      </c>
      <c r="W19" s="172">
        <f>IF(ISNA(VLOOKUP($Q19,Batting!$B$5:$M$85,7,FALSE)),0,(VLOOKUP($Q19,Batting!$B$5:$M$85,7,FALSE)))</f>
        <v>21</v>
      </c>
      <c r="X19" s="171">
        <f>IF(ISNA(VLOOKUP($Q19,Batting!$B$5:$M$85,8,FALSE)),0,(VLOOKUP($Q19,Batting!$B$5:$M$85,8,FALSE)))</f>
        <v>0</v>
      </c>
      <c r="Y19" s="173">
        <f>IF(ISNA(VLOOKUP($Q19,Batting!$B$5:$M$85,9,FALSE)),0,(VLOOKUP($Q19,Batting!$B$5:$M$85,9,FALSE)))</f>
        <v>9.4</v>
      </c>
      <c r="Z19" s="194" t="str">
        <f>IF(ISNA(VLOOKUP($Q19,Batting!$B$5:$M$85,10,FALSE)),"",(VLOOKUP($Q19,Batting!$B$5:$M$85,10,FALSE)))</f>
        <v/>
      </c>
      <c r="AA19" s="121"/>
      <c r="AB19" s="174">
        <f>IF(ISNA(VLOOKUP($Q19,Batting!$B$5:$M$85,12,FALSE)),0,(VLOOKUP($Q19,Batting!$B$5:$M$85,12,FALSE)))</f>
        <v>12</v>
      </c>
      <c r="AD19" s="158" t="str">
        <f t="shared" si="11"/>
        <v>McCOY, John</v>
      </c>
      <c r="AE19" s="159" t="str">
        <f t="shared" si="12"/>
        <v>(ENG)</v>
      </c>
      <c r="AF19" s="170">
        <f>IF(ISNA(VLOOKUP($AD19,Bowling!$B$4:$S$49,3,FALSE)),0,(VLOOKUP($AD19,Bowling!$B$4:$S$49,3,FALSE)))</f>
        <v>5</v>
      </c>
      <c r="AG19" s="171">
        <f>IF(ISNA(VLOOKUP($AD19,Bowling!$B$4:$S$49,4,FALSE)),0,(VLOOKUP($AD19,Bowling!$B$4:$S$49,4,FALSE)))</f>
        <v>5</v>
      </c>
      <c r="AH19" s="175">
        <f>IF(ISNA(VLOOKUP($AD19,Bowling!$B$4:$S$49,5,FALSE)),0,(VLOOKUP($AD19,Bowling!$B$4:$S$49,5,FALSE)))</f>
        <v>20.5</v>
      </c>
      <c r="AI19" s="176">
        <f>IF(ISNA(VLOOKUP($AD19,Bowling!$B$4:$S$49,6,FALSE)),0,(VLOOKUP($AD19,Bowling!$B$4:$S$49,6,FALSE)))</f>
        <v>1</v>
      </c>
      <c r="AJ19" s="176">
        <f>IF(ISNA(VLOOKUP($AD19,Bowling!$B$4:$S$49,7,FALSE)),0,(VLOOKUP($AD19,Bowling!$B$4:$S$49,7,FALSE)))</f>
        <v>143</v>
      </c>
      <c r="AK19" s="176">
        <f>IF(ISNA(VLOOKUP($AD19,Bowling!$B$4:$S$49,8,FALSE)),0,(VLOOKUP($AD19,Bowling!$B$4:$S$49,8,FALSE)))</f>
        <v>5</v>
      </c>
      <c r="AL19" s="175">
        <f>IF(ISNA(VLOOKUP($AD19,Bowling!$B$4:$S$49,9,FALSE)),0,(VLOOKUP($AD19,Bowling!$B$4:$S$49,9,FALSE)))</f>
        <v>4.0999999999999996</v>
      </c>
      <c r="AM19" s="175">
        <f>IF(ISNA(VLOOKUP($AD19,Bowling!$B$4:$S$49,10,FALSE)),0,(VLOOKUP($AD19,Bowling!$B$4:$S$49,10,FALSE)))</f>
        <v>6.975609756097561</v>
      </c>
      <c r="AN19" s="175">
        <f>IF(ISNA(VLOOKUP($AD19,Bowling!$B$4:$S$49,11,FALSE)),0,(VLOOKUP($AD19,Bowling!$B$4:$S$49,11,FALSE)))</f>
        <v>28.6</v>
      </c>
      <c r="AO19" s="134"/>
      <c r="AP19" s="170">
        <f>IF(ISNA(VLOOKUP($AD19,Bowling!$B$4:$S$49,13,FALSE)),0,(VLOOKUP($AD19,Bowling!$B$4:$S$49,13,FALSE)))</f>
        <v>0</v>
      </c>
      <c r="AQ19" s="170">
        <f>IF(ISNA(VLOOKUP($AD19,Bowling!$B$4:$S$49,14,FALSE)),0,(VLOOKUP($AD19,Bowling!$B$4:$S$49,14,FALSE)))</f>
        <v>0</v>
      </c>
      <c r="AR19" s="170">
        <f>IF(ISNA(VLOOKUP($AD19,Bowling!$B$4:$S$49,15,FALSE)),0,(VLOOKUP($AD19,Bowling!$B$4:$S$49,15,FALSE)))</f>
        <v>0</v>
      </c>
      <c r="AS19" s="170">
        <f>IF(ISNA(VLOOKUP($AD19,Bowling!$B$4:$S$49,16,FALSE)),0,(VLOOKUP($AD19,Bowling!$B$4:$S$49,16,FALSE)))</f>
        <v>0</v>
      </c>
      <c r="AT19" s="124"/>
      <c r="AU19" s="177">
        <f>IF(ISNA(VLOOKUP($AD19,Bowling!$B$4:$S$49,18,FALSE)),0,(VLOOKUP($AD19,Bowling!$B$4:$S$49,18,FALSE)))</f>
        <v>71.400000000000006</v>
      </c>
      <c r="AW19" s="158" t="str">
        <f t="shared" si="13"/>
        <v>McCOY, John</v>
      </c>
      <c r="AX19" s="159" t="str">
        <f t="shared" si="14"/>
        <v>(ENG)</v>
      </c>
      <c r="AY19" s="170">
        <f>IF(ISNA(VLOOKUP($AW19,Fielding!$B$5:$H$67,3,FALSE)),0,(VLOOKUP($AW19,Fielding!$B$5:$H$67,3,FALSE)))</f>
        <v>3</v>
      </c>
      <c r="AZ19" s="170" t="str">
        <f>IF(ISNA(VLOOKUP($AW19,Fielding!$B$5:$H$67,4,FALSE)),0,(VLOOKUP($AW19,Fielding!$B$5:$H$67,4,FALSE)))</f>
        <v>0</v>
      </c>
      <c r="BA19" s="170" t="str">
        <f>IF(ISNA(VLOOKUP($AW19,Fielding!$B$5:$H$67,5,FALSE)),0,(VLOOKUP($AW19,Fielding!$B$5:$H$67,5,FALSE)))</f>
        <v>0</v>
      </c>
      <c r="BC19" s="178">
        <f>IF(ISNA(VLOOKUP($AW19,Fielding!$B$5:$H$67,7,FALSE)),0,(VLOOKUP($AW19,Fielding!$B$5:$H$67,7,FALSE)))</f>
        <v>24</v>
      </c>
    </row>
    <row r="20" spans="1:55" ht="13.5" customHeight="1" x14ac:dyDescent="0.2">
      <c r="A20" s="119"/>
      <c r="B20" s="157">
        <f t="shared" si="15"/>
        <v>17</v>
      </c>
      <c r="C20" s="158" t="s">
        <v>308</v>
      </c>
      <c r="D20" s="159" t="s">
        <v>170</v>
      </c>
      <c r="E20" s="160">
        <f t="shared" si="0"/>
        <v>5</v>
      </c>
      <c r="F20" s="161">
        <f t="shared" si="1"/>
        <v>37</v>
      </c>
      <c r="G20" s="162">
        <f t="shared" si="2"/>
        <v>51</v>
      </c>
      <c r="H20" s="161">
        <f t="shared" si="3"/>
        <v>58.8</v>
      </c>
      <c r="I20" s="162">
        <f t="shared" si="4"/>
        <v>4</v>
      </c>
      <c r="J20" s="161">
        <f t="shared" si="5"/>
        <v>0</v>
      </c>
      <c r="K20" s="162" t="str">
        <f t="shared" si="6"/>
        <v/>
      </c>
      <c r="L20" s="372"/>
      <c r="M20" s="163">
        <f t="shared" si="7"/>
        <v>95.8</v>
      </c>
      <c r="N20" s="164">
        <f t="shared" si="8"/>
        <v>19.16</v>
      </c>
      <c r="P20" s="127"/>
      <c r="Q20" s="158" t="str">
        <f t="shared" si="9"/>
        <v>MAINI, Rohan</v>
      </c>
      <c r="R20" s="159" t="str">
        <f t="shared" si="10"/>
        <v>(IND)</v>
      </c>
      <c r="S20" s="170">
        <f>IF(ISNA(VLOOKUP($Q20,Batting!$B$5:$M$85,3,FALSE)),0,(VLOOKUP($Q20,Batting!$B$5:$M$85,3,FALSE)))</f>
        <v>5</v>
      </c>
      <c r="T20" s="171">
        <f>IF(ISNA(VLOOKUP($Q20,Batting!$B$5:$M$85,4,FALSE)),0,(VLOOKUP($Q20,Batting!$B$5:$M$85,4,FALSE)))</f>
        <v>4</v>
      </c>
      <c r="U20" s="171">
        <f>IF(ISNA(VLOOKUP($Q20,Batting!$B$5:$M$85,5,FALSE)),0,(VLOOKUP($Q20,Batting!$B$5:$M$85,5,FALSE)))</f>
        <v>2</v>
      </c>
      <c r="V20" s="171">
        <f>IF(ISNA(VLOOKUP($Q20,Batting!$B$5:$M$85,6,FALSE)),0,(VLOOKUP($Q20,Batting!$B$5:$M$85,6,FALSE)))</f>
        <v>51</v>
      </c>
      <c r="W20" s="172">
        <f>IF(ISNA(VLOOKUP($Q20,Batting!$B$5:$M$85,7,FALSE)),0,(VLOOKUP($Q20,Batting!$B$5:$M$85,7,FALSE)))</f>
        <v>25</v>
      </c>
      <c r="X20" s="171">
        <f>IF(ISNA(VLOOKUP($Q20,Batting!$B$5:$M$85,8,FALSE)),0,(VLOOKUP($Q20,Batting!$B$5:$M$85,8,FALSE)))</f>
        <v>0</v>
      </c>
      <c r="Y20" s="173">
        <f>IF(ISNA(VLOOKUP($Q20,Batting!$B$5:$M$85,9,FALSE)),0,(VLOOKUP($Q20,Batting!$B$5:$M$85,9,FALSE)))</f>
        <v>25.5</v>
      </c>
      <c r="Z20" s="194" t="str">
        <f>IF(ISNA(VLOOKUP($Q20,Batting!$B$5:$M$85,10,FALSE)),"",(VLOOKUP($Q20,Batting!$B$5:$M$85,10,FALSE)))</f>
        <v/>
      </c>
      <c r="AA20" s="121"/>
      <c r="AB20" s="174">
        <f>IF(ISNA(VLOOKUP($Q20,Batting!$B$5:$M$85,12,FALSE)),0,(VLOOKUP($Q20,Batting!$B$5:$M$85,12,FALSE)))</f>
        <v>37</v>
      </c>
      <c r="AD20" s="158" t="str">
        <f t="shared" si="11"/>
        <v>MAINI, Rohan</v>
      </c>
      <c r="AE20" s="159" t="str">
        <f t="shared" si="12"/>
        <v>(IND)</v>
      </c>
      <c r="AF20" s="170">
        <f>IF(ISNA(VLOOKUP($AD20,Bowling!$B$4:$S$49,3,FALSE)),0,(VLOOKUP($AD20,Bowling!$B$4:$S$49,3,FALSE)))</f>
        <v>5</v>
      </c>
      <c r="AG20" s="171">
        <f>IF(ISNA(VLOOKUP($AD20,Bowling!$B$4:$S$49,4,FALSE)),0,(VLOOKUP($AD20,Bowling!$B$4:$S$49,4,FALSE)))</f>
        <v>5</v>
      </c>
      <c r="AH20" s="175">
        <f>IF(ISNA(VLOOKUP($AD20,Bowling!$B$4:$S$49,5,FALSE)),0,(VLOOKUP($AD20,Bowling!$B$4:$S$49,5,FALSE)))</f>
        <v>29</v>
      </c>
      <c r="AI20" s="176">
        <f>IF(ISNA(VLOOKUP($AD20,Bowling!$B$4:$S$49,6,FALSE)),0,(VLOOKUP($AD20,Bowling!$B$4:$S$49,6,FALSE)))</f>
        <v>7</v>
      </c>
      <c r="AJ20" s="176">
        <f>IF(ISNA(VLOOKUP($AD20,Bowling!$B$4:$S$49,7,FALSE)),0,(VLOOKUP($AD20,Bowling!$B$4:$S$49,7,FALSE)))</f>
        <v>106</v>
      </c>
      <c r="AK20" s="176">
        <f>IF(ISNA(VLOOKUP($AD20,Bowling!$B$4:$S$49,8,FALSE)),0,(VLOOKUP($AD20,Bowling!$B$4:$S$49,8,FALSE)))</f>
        <v>4</v>
      </c>
      <c r="AL20" s="175">
        <f>IF(ISNA(VLOOKUP($AD20,Bowling!$B$4:$S$49,9,FALSE)),0,(VLOOKUP($AD20,Bowling!$B$4:$S$49,9,FALSE)))</f>
        <v>7.25</v>
      </c>
      <c r="AM20" s="175">
        <f>IF(ISNA(VLOOKUP($AD20,Bowling!$B$4:$S$49,10,FALSE)),0,(VLOOKUP($AD20,Bowling!$B$4:$S$49,10,FALSE)))</f>
        <v>3.6551724137931036</v>
      </c>
      <c r="AN20" s="175">
        <f>IF(ISNA(VLOOKUP($AD20,Bowling!$B$4:$S$49,11,FALSE)),0,(VLOOKUP($AD20,Bowling!$B$4:$S$49,11,FALSE)))</f>
        <v>26.5</v>
      </c>
      <c r="AO20" s="134"/>
      <c r="AP20" s="170">
        <f>IF(ISNA(VLOOKUP($AD20,Bowling!$B$4:$S$49,13,FALSE)),0,(VLOOKUP($AD20,Bowling!$B$4:$S$49,13,FALSE)))</f>
        <v>0</v>
      </c>
      <c r="AQ20" s="170">
        <f>IF(ISNA(VLOOKUP($AD20,Bowling!$B$4:$S$49,14,FALSE)),0,(VLOOKUP($AD20,Bowling!$B$4:$S$49,14,FALSE)))</f>
        <v>0</v>
      </c>
      <c r="AR20" s="170">
        <f>IF(ISNA(VLOOKUP($AD20,Bowling!$B$4:$S$49,15,FALSE)),0,(VLOOKUP($AD20,Bowling!$B$4:$S$49,15,FALSE)))</f>
        <v>0</v>
      </c>
      <c r="AS20" s="170">
        <f>IF(ISNA(VLOOKUP($AD20,Bowling!$B$4:$S$49,16,FALSE)),0,(VLOOKUP($AD20,Bowling!$B$4:$S$49,16,FALSE)))</f>
        <v>0</v>
      </c>
      <c r="AT20" s="124"/>
      <c r="AU20" s="177">
        <f>IF(ISNA(VLOOKUP($AD20,Bowling!$B$4:$S$49,18,FALSE)),0,(VLOOKUP($AD20,Bowling!$B$4:$S$49,18,FALSE)))</f>
        <v>58.8</v>
      </c>
      <c r="AW20" s="158" t="str">
        <f t="shared" si="13"/>
        <v>MAINI, Rohan</v>
      </c>
      <c r="AX20" s="159" t="str">
        <f t="shared" si="14"/>
        <v>(IND)</v>
      </c>
      <c r="AY20" s="170">
        <f>IF(ISNA(VLOOKUP($AW20,Fielding!$B$5:$H$67,3,FALSE)),0,(VLOOKUP($AW20,Fielding!$B$5:$H$67,3,FALSE)))</f>
        <v>0</v>
      </c>
      <c r="AZ20" s="170">
        <f>IF(ISNA(VLOOKUP($AW20,Fielding!$B$5:$H$67,4,FALSE)),0,(VLOOKUP($AW20,Fielding!$B$5:$H$67,4,FALSE)))</f>
        <v>0</v>
      </c>
      <c r="BA20" s="170">
        <f>IF(ISNA(VLOOKUP($AW20,Fielding!$B$5:$H$67,5,FALSE)),0,(VLOOKUP($AW20,Fielding!$B$5:$H$67,5,FALSE)))</f>
        <v>0</v>
      </c>
      <c r="BC20" s="178">
        <f>IF(ISNA(VLOOKUP($AW20,Fielding!$B$5:$H$67,7,FALSE)),0,(VLOOKUP($AW20,Fielding!$B$5:$H$67,7,FALSE)))</f>
        <v>0</v>
      </c>
    </row>
    <row r="21" spans="1:55" ht="13.5" customHeight="1" x14ac:dyDescent="0.2">
      <c r="A21" s="119"/>
      <c r="B21" s="157">
        <f t="shared" si="15"/>
        <v>18</v>
      </c>
      <c r="C21" s="158" t="s">
        <v>311</v>
      </c>
      <c r="D21" s="159" t="s">
        <v>169</v>
      </c>
      <c r="E21" s="160">
        <f t="shared" si="0"/>
        <v>5</v>
      </c>
      <c r="F21" s="161">
        <f t="shared" si="1"/>
        <v>17</v>
      </c>
      <c r="G21" s="162">
        <f t="shared" si="2"/>
        <v>45</v>
      </c>
      <c r="H21" s="161">
        <f t="shared" si="3"/>
        <v>51.2</v>
      </c>
      <c r="I21" s="162">
        <f t="shared" si="4"/>
        <v>3</v>
      </c>
      <c r="J21" s="161">
        <f t="shared" si="5"/>
        <v>24</v>
      </c>
      <c r="K21" s="162">
        <f t="shared" si="6"/>
        <v>3</v>
      </c>
      <c r="L21" s="372"/>
      <c r="M21" s="163">
        <f t="shared" si="7"/>
        <v>92.2</v>
      </c>
      <c r="N21" s="164">
        <f t="shared" si="8"/>
        <v>18.440000000000001</v>
      </c>
      <c r="P21" s="127"/>
      <c r="Q21" s="158" t="str">
        <f t="shared" si="9"/>
        <v>HAAG, Mitch</v>
      </c>
      <c r="R21" s="159" t="str">
        <f t="shared" si="10"/>
        <v>(AUS)</v>
      </c>
      <c r="S21" s="170">
        <f>IF(ISNA(VLOOKUP($Q21,Batting!$B$5:$M$85,3,FALSE)),0,(VLOOKUP($Q21,Batting!$B$5:$M$85,3,FALSE)))</f>
        <v>5</v>
      </c>
      <c r="T21" s="171">
        <f>IF(ISNA(VLOOKUP($Q21,Batting!$B$5:$M$85,4,FALSE)),0,(VLOOKUP($Q21,Batting!$B$5:$M$85,4,FALSE)))</f>
        <v>4</v>
      </c>
      <c r="U21" s="171">
        <f>IF(ISNA(VLOOKUP($Q21,Batting!$B$5:$M$85,5,FALSE)),0,(VLOOKUP($Q21,Batting!$B$5:$M$85,5,FALSE)))</f>
        <v>0</v>
      </c>
      <c r="V21" s="171">
        <f>IF(ISNA(VLOOKUP($Q21,Batting!$B$5:$M$85,6,FALSE)),0,(VLOOKUP($Q21,Batting!$B$5:$M$85,6,FALSE)))</f>
        <v>45</v>
      </c>
      <c r="W21" s="172">
        <f>IF(ISNA(VLOOKUP($Q21,Batting!$B$5:$M$85,7,FALSE)),0,(VLOOKUP($Q21,Batting!$B$5:$M$85,7,FALSE)))</f>
        <v>23</v>
      </c>
      <c r="X21" s="171">
        <f>IF(ISNA(VLOOKUP($Q21,Batting!$B$5:$M$85,8,FALSE)),0,(VLOOKUP($Q21,Batting!$B$5:$M$85,8,FALSE)))</f>
        <v>0</v>
      </c>
      <c r="Y21" s="173">
        <f>IF(ISNA(VLOOKUP($Q21,Batting!$B$5:$M$85,9,FALSE)),0,(VLOOKUP($Q21,Batting!$B$5:$M$85,9,FALSE)))</f>
        <v>11.25</v>
      </c>
      <c r="Z21" s="194" t="str">
        <f>IF(ISNA(VLOOKUP($Q21,Batting!$B$5:$M$85,10,FALSE)),"",(VLOOKUP($Q21,Batting!$B$5:$M$85,10,FALSE)))</f>
        <v/>
      </c>
      <c r="AA21" s="121"/>
      <c r="AB21" s="174">
        <f>IF(ISNA(VLOOKUP($Q21,Batting!$B$5:$M$85,12,FALSE)),0,(VLOOKUP($Q21,Batting!$B$5:$M$85,12,FALSE)))</f>
        <v>17</v>
      </c>
      <c r="AD21" s="158" t="str">
        <f t="shared" si="11"/>
        <v>HAAG, Mitch</v>
      </c>
      <c r="AE21" s="159" t="str">
        <f t="shared" si="12"/>
        <v>(AUS)</v>
      </c>
      <c r="AF21" s="170">
        <f>IF(ISNA(VLOOKUP($AD21,Bowling!$B$4:$S$49,3,FALSE)),0,(VLOOKUP($AD21,Bowling!$B$4:$S$49,3,FALSE)))</f>
        <v>5</v>
      </c>
      <c r="AG21" s="171">
        <f>IF(ISNA(VLOOKUP($AD21,Bowling!$B$4:$S$49,4,FALSE)),0,(VLOOKUP($AD21,Bowling!$B$4:$S$49,4,FALSE)))</f>
        <v>3</v>
      </c>
      <c r="AH21" s="175">
        <f>IF(ISNA(VLOOKUP($AD21,Bowling!$B$4:$S$49,5,FALSE)),0,(VLOOKUP($AD21,Bowling!$B$4:$S$49,5,FALSE)))</f>
        <v>9</v>
      </c>
      <c r="AI21" s="176">
        <f>IF(ISNA(VLOOKUP($AD21,Bowling!$B$4:$S$49,6,FALSE)),0,(VLOOKUP($AD21,Bowling!$B$4:$S$49,6,FALSE)))</f>
        <v>0</v>
      </c>
      <c r="AJ21" s="176">
        <f>IF(ISNA(VLOOKUP($AD21,Bowling!$B$4:$S$49,7,FALSE)),0,(VLOOKUP($AD21,Bowling!$B$4:$S$49,7,FALSE)))</f>
        <v>44</v>
      </c>
      <c r="AK21" s="176">
        <f>IF(ISNA(VLOOKUP($AD21,Bowling!$B$4:$S$49,8,FALSE)),0,(VLOOKUP($AD21,Bowling!$B$4:$S$49,8,FALSE)))</f>
        <v>3</v>
      </c>
      <c r="AL21" s="175">
        <f>IF(ISNA(VLOOKUP($AD21,Bowling!$B$4:$S$49,9,FALSE)),0,(VLOOKUP($AD21,Bowling!$B$4:$S$49,9,FALSE)))</f>
        <v>3</v>
      </c>
      <c r="AM21" s="175">
        <f>IF(ISNA(VLOOKUP($AD21,Bowling!$B$4:$S$49,10,FALSE)),0,(VLOOKUP($AD21,Bowling!$B$4:$S$49,10,FALSE)))</f>
        <v>4.8888888888888893</v>
      </c>
      <c r="AN21" s="175">
        <f>IF(ISNA(VLOOKUP($AD21,Bowling!$B$4:$S$49,11,FALSE)),0,(VLOOKUP($AD21,Bowling!$B$4:$S$49,11,FALSE)))</f>
        <v>14.666666666666666</v>
      </c>
      <c r="AO21" s="134"/>
      <c r="AP21" s="170">
        <f>IF(ISNA(VLOOKUP($AD21,Bowling!$B$4:$S$49,13,FALSE)),0,(VLOOKUP($AD21,Bowling!$B$4:$S$49,13,FALSE)))</f>
        <v>0</v>
      </c>
      <c r="AQ21" s="170">
        <f>IF(ISNA(VLOOKUP($AD21,Bowling!$B$4:$S$49,14,FALSE)),0,(VLOOKUP($AD21,Bowling!$B$4:$S$49,14,FALSE)))</f>
        <v>0</v>
      </c>
      <c r="AR21" s="170">
        <f>IF(ISNA(VLOOKUP($AD21,Bowling!$B$4:$S$49,15,FALSE)),0,(VLOOKUP($AD21,Bowling!$B$4:$S$49,15,FALSE)))</f>
        <v>0</v>
      </c>
      <c r="AS21" s="170">
        <f>IF(ISNA(VLOOKUP($AD21,Bowling!$B$4:$S$49,16,FALSE)),0,(VLOOKUP($AD21,Bowling!$B$4:$S$49,16,FALSE)))</f>
        <v>0</v>
      </c>
      <c r="AT21" s="124"/>
      <c r="AU21" s="177">
        <f>IF(ISNA(VLOOKUP($AD21,Bowling!$B$4:$S$49,18,FALSE)),0,(VLOOKUP($AD21,Bowling!$B$4:$S$49,18,FALSE)))</f>
        <v>51.2</v>
      </c>
      <c r="AW21" s="158" t="str">
        <f t="shared" si="13"/>
        <v>HAAG, Mitch</v>
      </c>
      <c r="AX21" s="159" t="str">
        <f t="shared" si="14"/>
        <v>(AUS)</v>
      </c>
      <c r="AY21" s="170">
        <f>IF(ISNA(VLOOKUP($AW21,Fielding!$B$5:$H$67,3,FALSE)),0,(VLOOKUP($AW21,Fielding!$B$5:$H$67,3,FALSE)))</f>
        <v>3</v>
      </c>
      <c r="AZ21" s="170" t="str">
        <f>IF(ISNA(VLOOKUP($AW21,Fielding!$B$5:$H$67,4,FALSE)),0,(VLOOKUP($AW21,Fielding!$B$5:$H$67,4,FALSE)))</f>
        <v>0</v>
      </c>
      <c r="BA21" s="170" t="str">
        <f>IF(ISNA(VLOOKUP($AW21,Fielding!$B$5:$H$67,5,FALSE)),0,(VLOOKUP($AW21,Fielding!$B$5:$H$67,5,FALSE)))</f>
        <v>0</v>
      </c>
      <c r="BC21" s="178">
        <f>IF(ISNA(VLOOKUP($AW21,Fielding!$B$5:$H$67,7,FALSE)),0,(VLOOKUP($AW21,Fielding!$B$5:$H$67,7,FALSE)))</f>
        <v>24</v>
      </c>
    </row>
    <row r="22" spans="1:55" ht="13.5" customHeight="1" x14ac:dyDescent="0.2">
      <c r="A22" s="119"/>
      <c r="B22" s="157">
        <f t="shared" si="15"/>
        <v>19</v>
      </c>
      <c r="C22" s="158" t="s">
        <v>313</v>
      </c>
      <c r="D22" s="159" t="s">
        <v>168</v>
      </c>
      <c r="E22" s="160">
        <f t="shared" si="0"/>
        <v>2</v>
      </c>
      <c r="F22" s="161">
        <f t="shared" si="1"/>
        <v>48</v>
      </c>
      <c r="G22" s="162">
        <f t="shared" si="2"/>
        <v>62</v>
      </c>
      <c r="H22" s="161">
        <f t="shared" si="3"/>
        <v>36</v>
      </c>
      <c r="I22" s="162">
        <f t="shared" si="4"/>
        <v>2</v>
      </c>
      <c r="J22" s="161">
        <f t="shared" si="5"/>
        <v>8</v>
      </c>
      <c r="K22" s="162">
        <f t="shared" si="6"/>
        <v>1</v>
      </c>
      <c r="L22" s="372"/>
      <c r="M22" s="163">
        <f t="shared" si="7"/>
        <v>92</v>
      </c>
      <c r="N22" s="164">
        <f t="shared" si="8"/>
        <v>46</v>
      </c>
      <c r="P22" s="127"/>
      <c r="Q22" s="158" t="str">
        <f t="shared" si="9"/>
        <v>JOHNSTONE, Jake</v>
      </c>
      <c r="R22" s="159" t="str">
        <f t="shared" si="10"/>
        <v>(NZ)</v>
      </c>
      <c r="S22" s="170">
        <f>IF(ISNA(VLOOKUP($Q22,Batting!$B$5:$M$85,3,FALSE)),0,(VLOOKUP($Q22,Batting!$B$5:$M$85,3,FALSE)))</f>
        <v>2</v>
      </c>
      <c r="T22" s="171">
        <f>IF(ISNA(VLOOKUP($Q22,Batting!$B$5:$M$85,4,FALSE)),0,(VLOOKUP($Q22,Batting!$B$5:$M$85,4,FALSE)))</f>
        <v>2</v>
      </c>
      <c r="U22" s="171">
        <f>IF(ISNA(VLOOKUP($Q22,Batting!$B$5:$M$85,5,FALSE)),0,(VLOOKUP($Q22,Batting!$B$5:$M$85,5,FALSE)))</f>
        <v>0</v>
      </c>
      <c r="V22" s="171">
        <f>IF(ISNA(VLOOKUP($Q22,Batting!$B$5:$M$85,6,FALSE)),0,(VLOOKUP($Q22,Batting!$B$5:$M$85,6,FALSE)))</f>
        <v>62</v>
      </c>
      <c r="W22" s="172">
        <f>IF(ISNA(VLOOKUP($Q22,Batting!$B$5:$M$85,7,FALSE)),0,(VLOOKUP($Q22,Batting!$B$5:$M$85,7,FALSE)))</f>
        <v>46</v>
      </c>
      <c r="X22" s="171">
        <f>IF(ISNA(VLOOKUP($Q22,Batting!$B$5:$M$85,8,FALSE)),0,(VLOOKUP($Q22,Batting!$B$5:$M$85,8,FALSE)))</f>
        <v>0</v>
      </c>
      <c r="Y22" s="173">
        <f>IF(ISNA(VLOOKUP($Q22,Batting!$B$5:$M$85,9,FALSE)),0,(VLOOKUP($Q22,Batting!$B$5:$M$85,9,FALSE)))</f>
        <v>31</v>
      </c>
      <c r="Z22" s="194" t="str">
        <f>IF(ISNA(VLOOKUP($Q22,Batting!$B$5:$M$85,10,FALSE)),"",(VLOOKUP($Q22,Batting!$B$5:$M$85,10,FALSE)))</f>
        <v/>
      </c>
      <c r="AA22" s="121"/>
      <c r="AB22" s="174">
        <f>IF(ISNA(VLOOKUP($Q22,Batting!$B$5:$M$85,12,FALSE)),0,(VLOOKUP($Q22,Batting!$B$5:$M$85,12,FALSE)))</f>
        <v>48</v>
      </c>
      <c r="AD22" s="158" t="str">
        <f t="shared" si="11"/>
        <v>JOHNSTONE, Jake</v>
      </c>
      <c r="AE22" s="159" t="str">
        <f t="shared" si="12"/>
        <v>(NZ)</v>
      </c>
      <c r="AF22" s="170">
        <f>IF(ISNA(VLOOKUP($AD22,Bowling!$B$4:$S$49,3,FALSE)),0,(VLOOKUP($AD22,Bowling!$B$4:$S$49,3,FALSE)))</f>
        <v>2</v>
      </c>
      <c r="AG22" s="171">
        <f>IF(ISNA(VLOOKUP($AD22,Bowling!$B$4:$S$49,4,FALSE)),0,(VLOOKUP($AD22,Bowling!$B$4:$S$49,4,FALSE)))</f>
        <v>1</v>
      </c>
      <c r="AH22" s="175">
        <f>IF(ISNA(VLOOKUP($AD22,Bowling!$B$4:$S$49,5,FALSE)),0,(VLOOKUP($AD22,Bowling!$B$4:$S$49,5,FALSE)))</f>
        <v>3</v>
      </c>
      <c r="AI22" s="176">
        <f>IF(ISNA(VLOOKUP($AD22,Bowling!$B$4:$S$49,6,FALSE)),0,(VLOOKUP($AD22,Bowling!$B$4:$S$49,6,FALSE)))</f>
        <v>0</v>
      </c>
      <c r="AJ22" s="176">
        <f>IF(ISNA(VLOOKUP($AD22,Bowling!$B$4:$S$49,7,FALSE)),0,(VLOOKUP($AD22,Bowling!$B$4:$S$49,7,FALSE)))</f>
        <v>20</v>
      </c>
      <c r="AK22" s="176">
        <f>IF(ISNA(VLOOKUP($AD22,Bowling!$B$4:$S$49,8,FALSE)),0,(VLOOKUP($AD22,Bowling!$B$4:$S$49,8,FALSE)))</f>
        <v>2</v>
      </c>
      <c r="AL22" s="175">
        <f>IF(ISNA(VLOOKUP($AD22,Bowling!$B$4:$S$49,9,FALSE)),0,(VLOOKUP($AD22,Bowling!$B$4:$S$49,9,FALSE)))</f>
        <v>1.5</v>
      </c>
      <c r="AM22" s="175">
        <f>IF(ISNA(VLOOKUP($AD22,Bowling!$B$4:$S$49,10,FALSE)),0,(VLOOKUP($AD22,Bowling!$B$4:$S$49,10,FALSE)))</f>
        <v>6.666666666666667</v>
      </c>
      <c r="AN22" s="175">
        <f>IF(ISNA(VLOOKUP($AD22,Bowling!$B$4:$S$49,11,FALSE)),0,(VLOOKUP($AD22,Bowling!$B$4:$S$49,11,FALSE)))</f>
        <v>10</v>
      </c>
      <c r="AO22" s="134"/>
      <c r="AP22" s="170">
        <f>IF(ISNA(VLOOKUP($AD22,Bowling!$B$4:$S$49,13,FALSE)),0,(VLOOKUP($AD22,Bowling!$B$4:$S$49,13,FALSE)))</f>
        <v>0</v>
      </c>
      <c r="AQ22" s="170">
        <f>IF(ISNA(VLOOKUP($AD22,Bowling!$B$4:$S$49,14,FALSE)),0,(VLOOKUP($AD22,Bowling!$B$4:$S$49,14,FALSE)))</f>
        <v>0</v>
      </c>
      <c r="AR22" s="170">
        <f>IF(ISNA(VLOOKUP($AD22,Bowling!$B$4:$S$49,15,FALSE)),0,(VLOOKUP($AD22,Bowling!$B$4:$S$49,15,FALSE)))</f>
        <v>0</v>
      </c>
      <c r="AS22" s="170">
        <f>IF(ISNA(VLOOKUP($AD22,Bowling!$B$4:$S$49,16,FALSE)),0,(VLOOKUP($AD22,Bowling!$B$4:$S$49,16,FALSE)))</f>
        <v>0</v>
      </c>
      <c r="AT22" s="124"/>
      <c r="AU22" s="177">
        <f>IF(ISNA(VLOOKUP($AD22,Bowling!$B$4:$S$49,18,FALSE)),0,(VLOOKUP($AD22,Bowling!$B$4:$S$49,18,FALSE)))</f>
        <v>36</v>
      </c>
      <c r="AW22" s="158" t="str">
        <f t="shared" si="13"/>
        <v>JOHNSTONE, Jake</v>
      </c>
      <c r="AX22" s="159" t="str">
        <f t="shared" si="14"/>
        <v>(NZ)</v>
      </c>
      <c r="AY22" s="170">
        <f>IF(ISNA(VLOOKUP($AW22,Fielding!$B$5:$H$67,3,FALSE)),0,(VLOOKUP($AW22,Fielding!$B$5:$H$67,3,FALSE)))</f>
        <v>1</v>
      </c>
      <c r="AZ22" s="170" t="str">
        <f>IF(ISNA(VLOOKUP($AW22,Fielding!$B$5:$H$67,4,FALSE)),0,(VLOOKUP($AW22,Fielding!$B$5:$H$67,4,FALSE)))</f>
        <v>0</v>
      </c>
      <c r="BA22" s="170" t="str">
        <f>IF(ISNA(VLOOKUP($AW22,Fielding!$B$5:$H$67,5,FALSE)),0,(VLOOKUP($AW22,Fielding!$B$5:$H$67,5,FALSE)))</f>
        <v>0</v>
      </c>
      <c r="BC22" s="178">
        <f>IF(ISNA(VLOOKUP($AW22,Fielding!$B$5:$H$67,7,FALSE)),0,(VLOOKUP($AW22,Fielding!$B$5:$H$67,7,FALSE)))</f>
        <v>8</v>
      </c>
    </row>
    <row r="23" spans="1:55" ht="13.5" customHeight="1" x14ac:dyDescent="0.2">
      <c r="A23" s="119"/>
      <c r="B23" s="157">
        <f t="shared" si="15"/>
        <v>20</v>
      </c>
      <c r="C23" s="158" t="s">
        <v>192</v>
      </c>
      <c r="D23" s="159" t="s">
        <v>169</v>
      </c>
      <c r="E23" s="160">
        <f t="shared" si="0"/>
        <v>1</v>
      </c>
      <c r="F23" s="161">
        <f t="shared" si="1"/>
        <v>5</v>
      </c>
      <c r="G23" s="162">
        <f t="shared" si="2"/>
        <v>5</v>
      </c>
      <c r="H23" s="161">
        <f t="shared" si="3"/>
        <v>72</v>
      </c>
      <c r="I23" s="162">
        <f t="shared" si="4"/>
        <v>4</v>
      </c>
      <c r="J23" s="161">
        <f t="shared" si="5"/>
        <v>8</v>
      </c>
      <c r="K23" s="162">
        <f t="shared" si="6"/>
        <v>1</v>
      </c>
      <c r="L23" s="372"/>
      <c r="M23" s="163">
        <f t="shared" si="7"/>
        <v>85</v>
      </c>
      <c r="N23" s="164">
        <f t="shared" si="8"/>
        <v>85</v>
      </c>
      <c r="P23" s="127"/>
      <c r="Q23" s="158" t="str">
        <f t="shared" si="9"/>
        <v>DALE, Colin</v>
      </c>
      <c r="R23" s="159" t="str">
        <f t="shared" si="10"/>
        <v>(AUS)</v>
      </c>
      <c r="S23" s="170">
        <f>IF(ISNA(VLOOKUP($Q23,Batting!$B$5:$M$85,3,FALSE)),0,(VLOOKUP($Q23,Batting!$B$5:$M$85,3,FALSE)))</f>
        <v>1</v>
      </c>
      <c r="T23" s="171">
        <f>IF(ISNA(VLOOKUP($Q23,Batting!$B$5:$M$85,4,FALSE)),0,(VLOOKUP($Q23,Batting!$B$5:$M$85,4,FALSE)))</f>
        <v>1</v>
      </c>
      <c r="U23" s="171">
        <f>IF(ISNA(VLOOKUP($Q23,Batting!$B$5:$M$85,5,FALSE)),0,(VLOOKUP($Q23,Batting!$B$5:$M$85,5,FALSE)))</f>
        <v>1</v>
      </c>
      <c r="V23" s="171">
        <f>IF(ISNA(VLOOKUP($Q23,Batting!$B$5:$M$85,6,FALSE)),0,(VLOOKUP($Q23,Batting!$B$5:$M$85,6,FALSE)))</f>
        <v>5</v>
      </c>
      <c r="W23" s="172">
        <f>IF(ISNA(VLOOKUP($Q23,Batting!$B$5:$M$85,7,FALSE)),0,(VLOOKUP($Q23,Batting!$B$5:$M$85,7,FALSE)))</f>
        <v>5</v>
      </c>
      <c r="X23" s="171">
        <f>IF(ISNA(VLOOKUP($Q23,Batting!$B$5:$M$85,8,FALSE)),0,(VLOOKUP($Q23,Batting!$B$5:$M$85,8,FALSE)))</f>
        <v>0</v>
      </c>
      <c r="Y23" s="173">
        <f>IF(ISNA(VLOOKUP($Q23,Batting!$B$5:$M$85,9,FALSE)),0,(VLOOKUP($Q23,Batting!$B$5:$M$85,9,FALSE)))</f>
        <v>5</v>
      </c>
      <c r="Z23" s="194" t="str">
        <f>IF(ISNA(VLOOKUP($Q23,Batting!$B$5:$M$85,10,FALSE)),"",(VLOOKUP($Q23,Batting!$B$5:$M$85,10,FALSE)))</f>
        <v>*</v>
      </c>
      <c r="AA23" s="121"/>
      <c r="AB23" s="174">
        <f>IF(ISNA(VLOOKUP($Q23,Batting!$B$5:$M$85,12,FALSE)),0,(VLOOKUP($Q23,Batting!$B$5:$M$85,12,FALSE)))</f>
        <v>5</v>
      </c>
      <c r="AD23" s="158" t="str">
        <f t="shared" si="11"/>
        <v>DALE, Colin</v>
      </c>
      <c r="AE23" s="159" t="str">
        <f t="shared" si="12"/>
        <v>(AUS)</v>
      </c>
      <c r="AF23" s="170">
        <f>IF(ISNA(VLOOKUP($AD23,Bowling!$B$4:$S$49,3,FALSE)),0,(VLOOKUP($AD23,Bowling!$B$4:$S$49,3,FALSE)))</f>
        <v>1</v>
      </c>
      <c r="AG23" s="171">
        <f>IF(ISNA(VLOOKUP($AD23,Bowling!$B$4:$S$49,4,FALSE)),0,(VLOOKUP($AD23,Bowling!$B$4:$S$49,4,FALSE)))</f>
        <v>1</v>
      </c>
      <c r="AH23" s="175">
        <f>IF(ISNA(VLOOKUP($AD23,Bowling!$B$4:$S$49,5,FALSE)),0,(VLOOKUP($AD23,Bowling!$B$4:$S$49,5,FALSE)))</f>
        <v>8</v>
      </c>
      <c r="AI23" s="176">
        <f>IF(ISNA(VLOOKUP($AD23,Bowling!$B$4:$S$49,6,FALSE)),0,(VLOOKUP($AD23,Bowling!$B$4:$S$49,6,FALSE)))</f>
        <v>0</v>
      </c>
      <c r="AJ23" s="176">
        <f>IF(ISNA(VLOOKUP($AD23,Bowling!$B$4:$S$49,7,FALSE)),0,(VLOOKUP($AD23,Bowling!$B$4:$S$49,7,FALSE)))</f>
        <v>40</v>
      </c>
      <c r="AK23" s="176">
        <f>IF(ISNA(VLOOKUP($AD23,Bowling!$B$4:$S$49,8,FALSE)),0,(VLOOKUP($AD23,Bowling!$B$4:$S$49,8,FALSE)))</f>
        <v>4</v>
      </c>
      <c r="AL23" s="175">
        <f>IF(ISNA(VLOOKUP($AD23,Bowling!$B$4:$S$49,9,FALSE)),0,(VLOOKUP($AD23,Bowling!$B$4:$S$49,9,FALSE)))</f>
        <v>2</v>
      </c>
      <c r="AM23" s="175">
        <f>IF(ISNA(VLOOKUP($AD23,Bowling!$B$4:$S$49,10,FALSE)),0,(VLOOKUP($AD23,Bowling!$B$4:$S$49,10,FALSE)))</f>
        <v>5</v>
      </c>
      <c r="AN23" s="175">
        <f>IF(ISNA(VLOOKUP($AD23,Bowling!$B$4:$S$49,11,FALSE)),0,(VLOOKUP($AD23,Bowling!$B$4:$S$49,11,FALSE)))</f>
        <v>10</v>
      </c>
      <c r="AO23" s="134"/>
      <c r="AP23" s="170">
        <f>IF(ISNA(VLOOKUP($AD23,Bowling!$B$4:$S$49,13,FALSE)),0,(VLOOKUP($AD23,Bowling!$B$4:$S$49,13,FALSE)))</f>
        <v>0</v>
      </c>
      <c r="AQ23" s="170">
        <f>IF(ISNA(VLOOKUP($AD23,Bowling!$B$4:$S$49,14,FALSE)),0,(VLOOKUP($AD23,Bowling!$B$4:$S$49,14,FALSE)))</f>
        <v>0</v>
      </c>
      <c r="AR23" s="170">
        <f>IF(ISNA(VLOOKUP($AD23,Bowling!$B$4:$S$49,15,FALSE)),0,(VLOOKUP($AD23,Bowling!$B$4:$S$49,15,FALSE)))</f>
        <v>0</v>
      </c>
      <c r="AS23" s="170">
        <f>IF(ISNA(VLOOKUP($AD23,Bowling!$B$4:$S$49,16,FALSE)),0,(VLOOKUP($AD23,Bowling!$B$4:$S$49,16,FALSE)))</f>
        <v>0</v>
      </c>
      <c r="AT23" s="124"/>
      <c r="AU23" s="177">
        <f>IF(ISNA(VLOOKUP($AD23,Bowling!$B$4:$S$49,18,FALSE)),0,(VLOOKUP($AD23,Bowling!$B$4:$S$49,18,FALSE)))</f>
        <v>72</v>
      </c>
      <c r="AW23" s="158" t="str">
        <f t="shared" si="13"/>
        <v>DALE, Colin</v>
      </c>
      <c r="AX23" s="159" t="str">
        <f t="shared" si="14"/>
        <v>(AUS)</v>
      </c>
      <c r="AY23" s="170">
        <f>IF(ISNA(VLOOKUP($AW23,Fielding!$B$5:$H$67,3,FALSE)),0,(VLOOKUP($AW23,Fielding!$B$5:$H$67,3,FALSE)))</f>
        <v>1</v>
      </c>
      <c r="AZ23" s="170" t="str">
        <f>IF(ISNA(VLOOKUP($AW23,Fielding!$B$5:$H$67,4,FALSE)),0,(VLOOKUP($AW23,Fielding!$B$5:$H$67,4,FALSE)))</f>
        <v>0</v>
      </c>
      <c r="BA23" s="170" t="str">
        <f>IF(ISNA(VLOOKUP($AW23,Fielding!$B$5:$H$67,5,FALSE)),0,(VLOOKUP($AW23,Fielding!$B$5:$H$67,5,FALSE)))</f>
        <v>0</v>
      </c>
      <c r="BC23" s="178">
        <f>IF(ISNA(VLOOKUP($AW23,Fielding!$B$5:$H$67,7,FALSE)),0,(VLOOKUP($AW23,Fielding!$B$5:$H$67,7,FALSE)))</f>
        <v>8</v>
      </c>
    </row>
    <row r="24" spans="1:55" ht="13.5" customHeight="1" x14ac:dyDescent="0.2">
      <c r="A24" s="119"/>
      <c r="B24" s="157">
        <f t="shared" si="15"/>
        <v>21</v>
      </c>
      <c r="C24" s="158" t="s">
        <v>321</v>
      </c>
      <c r="D24" s="159" t="s">
        <v>169</v>
      </c>
      <c r="E24" s="160">
        <f t="shared" si="0"/>
        <v>1</v>
      </c>
      <c r="F24" s="161">
        <f t="shared" si="1"/>
        <v>61</v>
      </c>
      <c r="G24" s="162">
        <f t="shared" si="2"/>
        <v>68</v>
      </c>
      <c r="H24" s="161">
        <f t="shared" si="3"/>
        <v>15.8</v>
      </c>
      <c r="I24" s="162">
        <f t="shared" si="4"/>
        <v>1</v>
      </c>
      <c r="J24" s="161">
        <f t="shared" si="5"/>
        <v>0</v>
      </c>
      <c r="K24" s="162" t="str">
        <f t="shared" si="6"/>
        <v/>
      </c>
      <c r="L24" s="372"/>
      <c r="M24" s="163">
        <f t="shared" si="7"/>
        <v>76.8</v>
      </c>
      <c r="N24" s="164">
        <f t="shared" si="8"/>
        <v>76.8</v>
      </c>
      <c r="P24" s="127"/>
      <c r="Q24" s="158" t="str">
        <f t="shared" si="9"/>
        <v>SMITH, Kane</v>
      </c>
      <c r="R24" s="159" t="str">
        <f t="shared" si="10"/>
        <v>(AUS)</v>
      </c>
      <c r="S24" s="170">
        <f>IF(ISNA(VLOOKUP($Q24,Batting!$B$5:$M$85,3,FALSE)),0,(VLOOKUP($Q24,Batting!$B$5:$M$85,3,FALSE)))</f>
        <v>1</v>
      </c>
      <c r="T24" s="171">
        <f>IF(ISNA(VLOOKUP($Q24,Batting!$B$5:$M$85,4,FALSE)),0,(VLOOKUP($Q24,Batting!$B$5:$M$85,4,FALSE)))</f>
        <v>1</v>
      </c>
      <c r="U24" s="171">
        <f>IF(ISNA(VLOOKUP($Q24,Batting!$B$5:$M$85,5,FALSE)),0,(VLOOKUP($Q24,Batting!$B$5:$M$85,5,FALSE)))</f>
        <v>0</v>
      </c>
      <c r="V24" s="171">
        <f>IF(ISNA(VLOOKUP($Q24,Batting!$B$5:$M$85,6,FALSE)),0,(VLOOKUP($Q24,Batting!$B$5:$M$85,6,FALSE)))</f>
        <v>68</v>
      </c>
      <c r="W24" s="172">
        <f>IF(ISNA(VLOOKUP($Q24,Batting!$B$5:$M$85,7,FALSE)),0,(VLOOKUP($Q24,Batting!$B$5:$M$85,7,FALSE)))</f>
        <v>68</v>
      </c>
      <c r="X24" s="171">
        <f>IF(ISNA(VLOOKUP($Q24,Batting!$B$5:$M$85,8,FALSE)),0,(VLOOKUP($Q24,Batting!$B$5:$M$85,8,FALSE)))</f>
        <v>0</v>
      </c>
      <c r="Y24" s="173">
        <f>IF(ISNA(VLOOKUP($Q24,Batting!$B$5:$M$85,9,FALSE)),0,(VLOOKUP($Q24,Batting!$B$5:$M$85,9,FALSE)))</f>
        <v>68</v>
      </c>
      <c r="Z24" s="194" t="str">
        <f>IF(ISNA(VLOOKUP($Q24,Batting!$B$5:$M$85,10,FALSE)),"",(VLOOKUP($Q24,Batting!$B$5:$M$85,10,FALSE)))</f>
        <v/>
      </c>
      <c r="AA24" s="121"/>
      <c r="AB24" s="174">
        <f>IF(ISNA(VLOOKUP($Q24,Batting!$B$5:$M$85,12,FALSE)),0,(VLOOKUP($Q24,Batting!$B$5:$M$85,12,FALSE)))</f>
        <v>61</v>
      </c>
      <c r="AD24" s="158" t="str">
        <f t="shared" si="11"/>
        <v>SMITH, Kane</v>
      </c>
      <c r="AE24" s="159" t="str">
        <f t="shared" si="12"/>
        <v>(AUS)</v>
      </c>
      <c r="AF24" s="170">
        <f>IF(ISNA(VLOOKUP($AD24,Bowling!$B$4:$S$49,3,FALSE)),0,(VLOOKUP($AD24,Bowling!$B$4:$S$49,3,FALSE)))</f>
        <v>1</v>
      </c>
      <c r="AG24" s="171">
        <f>IF(ISNA(VLOOKUP($AD24,Bowling!$B$4:$S$49,4,FALSE)),0,(VLOOKUP($AD24,Bowling!$B$4:$S$49,4,FALSE)))</f>
        <v>1</v>
      </c>
      <c r="AH24" s="175">
        <f>IF(ISNA(VLOOKUP($AD24,Bowling!$B$4:$S$49,5,FALSE)),0,(VLOOKUP($AD24,Bowling!$B$4:$S$49,5,FALSE)))</f>
        <v>4</v>
      </c>
      <c r="AI24" s="176">
        <f>IF(ISNA(VLOOKUP($AD24,Bowling!$B$4:$S$49,6,FALSE)),0,(VLOOKUP($AD24,Bowling!$B$4:$S$49,6,FALSE)))</f>
        <v>0</v>
      </c>
      <c r="AJ24" s="176">
        <f>IF(ISNA(VLOOKUP($AD24,Bowling!$B$4:$S$49,7,FALSE)),0,(VLOOKUP($AD24,Bowling!$B$4:$S$49,7,FALSE)))</f>
        <v>21</v>
      </c>
      <c r="AK24" s="176">
        <f>IF(ISNA(VLOOKUP($AD24,Bowling!$B$4:$S$49,8,FALSE)),0,(VLOOKUP($AD24,Bowling!$B$4:$S$49,8,FALSE)))</f>
        <v>1</v>
      </c>
      <c r="AL24" s="175">
        <f>IF(ISNA(VLOOKUP($AD24,Bowling!$B$4:$S$49,9,FALSE)),0,(VLOOKUP($AD24,Bowling!$B$4:$S$49,9,FALSE)))</f>
        <v>4</v>
      </c>
      <c r="AM24" s="175">
        <f>IF(ISNA(VLOOKUP($AD24,Bowling!$B$4:$S$49,10,FALSE)),0,(VLOOKUP($AD24,Bowling!$B$4:$S$49,10,FALSE)))</f>
        <v>5.25</v>
      </c>
      <c r="AN24" s="175">
        <f>IF(ISNA(VLOOKUP($AD24,Bowling!$B$4:$S$49,11,FALSE)),0,(VLOOKUP($AD24,Bowling!$B$4:$S$49,11,FALSE)))</f>
        <v>21</v>
      </c>
      <c r="AO24" s="134"/>
      <c r="AP24" s="170">
        <f>IF(ISNA(VLOOKUP($AD24,Bowling!$B$4:$S$49,13,FALSE)),0,(VLOOKUP($AD24,Bowling!$B$4:$S$49,13,FALSE)))</f>
        <v>0</v>
      </c>
      <c r="AQ24" s="170">
        <f>IF(ISNA(VLOOKUP($AD24,Bowling!$B$4:$S$49,14,FALSE)),0,(VLOOKUP($AD24,Bowling!$B$4:$S$49,14,FALSE)))</f>
        <v>0</v>
      </c>
      <c r="AR24" s="170">
        <f>IF(ISNA(VLOOKUP($AD24,Bowling!$B$4:$S$49,15,FALSE)),0,(VLOOKUP($AD24,Bowling!$B$4:$S$49,15,FALSE)))</f>
        <v>0</v>
      </c>
      <c r="AS24" s="170">
        <f>IF(ISNA(VLOOKUP($AD24,Bowling!$B$4:$S$49,16,FALSE)),0,(VLOOKUP($AD24,Bowling!$B$4:$S$49,16,FALSE)))</f>
        <v>0</v>
      </c>
      <c r="AT24" s="124"/>
      <c r="AU24" s="177">
        <f>IF(ISNA(VLOOKUP($AD24,Bowling!$B$4:$S$49,18,FALSE)),0,(VLOOKUP($AD24,Bowling!$B$4:$S$49,18,FALSE)))</f>
        <v>15.8</v>
      </c>
      <c r="AW24" s="158" t="str">
        <f t="shared" si="13"/>
        <v>SMITH, Kane</v>
      </c>
      <c r="AX24" s="159" t="str">
        <f t="shared" si="14"/>
        <v>(AUS)</v>
      </c>
      <c r="AY24" s="170">
        <f>IF(ISNA(VLOOKUP($AW24,Fielding!$B$5:$H$67,3,FALSE)),0,(VLOOKUP($AW24,Fielding!$B$5:$H$67,3,FALSE)))</f>
        <v>0</v>
      </c>
      <c r="AZ24" s="170">
        <f>IF(ISNA(VLOOKUP($AW24,Fielding!$B$5:$H$67,4,FALSE)),0,(VLOOKUP($AW24,Fielding!$B$5:$H$67,4,FALSE)))</f>
        <v>0</v>
      </c>
      <c r="BA24" s="170">
        <f>IF(ISNA(VLOOKUP($AW24,Fielding!$B$5:$H$67,5,FALSE)),0,(VLOOKUP($AW24,Fielding!$B$5:$H$67,5,FALSE)))</f>
        <v>0</v>
      </c>
      <c r="BC24" s="178">
        <f>IF(ISNA(VLOOKUP($AW24,Fielding!$B$5:$H$67,7,FALSE)),0,(VLOOKUP($AW24,Fielding!$B$5:$H$67,7,FALSE)))</f>
        <v>0</v>
      </c>
    </row>
    <row r="25" spans="1:55" ht="13.5" customHeight="1" x14ac:dyDescent="0.2">
      <c r="A25" s="119"/>
      <c r="B25" s="157">
        <f t="shared" si="15"/>
        <v>22</v>
      </c>
      <c r="C25" s="158" t="s">
        <v>337</v>
      </c>
      <c r="D25" s="159" t="s">
        <v>170</v>
      </c>
      <c r="E25" s="160">
        <f t="shared" si="0"/>
        <v>2</v>
      </c>
      <c r="F25" s="161">
        <f t="shared" si="1"/>
        <v>15</v>
      </c>
      <c r="G25" s="162">
        <f t="shared" si="2"/>
        <v>22</v>
      </c>
      <c r="H25" s="161">
        <f t="shared" si="3"/>
        <v>31.8</v>
      </c>
      <c r="I25" s="162">
        <f t="shared" si="4"/>
        <v>2</v>
      </c>
      <c r="J25" s="161">
        <f t="shared" si="5"/>
        <v>32</v>
      </c>
      <c r="K25" s="162">
        <f t="shared" si="6"/>
        <v>4</v>
      </c>
      <c r="L25" s="372"/>
      <c r="M25" s="163">
        <f t="shared" si="7"/>
        <v>78.8</v>
      </c>
      <c r="N25" s="164">
        <f t="shared" si="8"/>
        <v>39.4</v>
      </c>
      <c r="P25" s="127"/>
      <c r="Q25" s="158" t="str">
        <f t="shared" si="9"/>
        <v>LUCKY</v>
      </c>
      <c r="R25" s="159" t="str">
        <f t="shared" si="10"/>
        <v>(IND)</v>
      </c>
      <c r="S25" s="170">
        <f>IF(ISNA(VLOOKUP($Q25,Batting!$B$5:$M$85,3,FALSE)),0,(VLOOKUP($Q25,Batting!$B$5:$M$85,3,FALSE)))</f>
        <v>2</v>
      </c>
      <c r="T25" s="171">
        <f>IF(ISNA(VLOOKUP($Q25,Batting!$B$5:$M$85,4,FALSE)),0,(VLOOKUP($Q25,Batting!$B$5:$M$85,4,FALSE)))</f>
        <v>1</v>
      </c>
      <c r="U25" s="171">
        <f>IF(ISNA(VLOOKUP($Q25,Batting!$B$5:$M$85,5,FALSE)),0,(VLOOKUP($Q25,Batting!$B$5:$M$85,5,FALSE)))</f>
        <v>0</v>
      </c>
      <c r="V25" s="171">
        <f>IF(ISNA(VLOOKUP($Q25,Batting!$B$5:$M$85,6,FALSE)),0,(VLOOKUP($Q25,Batting!$B$5:$M$85,6,FALSE)))</f>
        <v>22</v>
      </c>
      <c r="W25" s="172">
        <f>IF(ISNA(VLOOKUP($Q25,Batting!$B$5:$M$85,7,FALSE)),0,(VLOOKUP($Q25,Batting!$B$5:$M$85,7,FALSE)))</f>
        <v>22</v>
      </c>
      <c r="X25" s="171">
        <f>IF(ISNA(VLOOKUP($Q25,Batting!$B$5:$M$85,8,FALSE)),0,(VLOOKUP($Q25,Batting!$B$5:$M$85,8,FALSE)))</f>
        <v>0</v>
      </c>
      <c r="Y25" s="173">
        <f>IF(ISNA(VLOOKUP($Q25,Batting!$B$5:$M$85,9,FALSE)),0,(VLOOKUP($Q25,Batting!$B$5:$M$85,9,FALSE)))</f>
        <v>22</v>
      </c>
      <c r="Z25" s="194" t="str">
        <f>IF(ISNA(VLOOKUP($Q25,Batting!$B$5:$M$85,10,FALSE)),"",(VLOOKUP($Q25,Batting!$B$5:$M$85,10,FALSE)))</f>
        <v/>
      </c>
      <c r="AA25" s="121"/>
      <c r="AB25" s="174">
        <f>IF(ISNA(VLOOKUP($Q25,Batting!$B$5:$M$85,12,FALSE)),0,(VLOOKUP($Q25,Batting!$B$5:$M$85,12,FALSE)))</f>
        <v>15</v>
      </c>
      <c r="AD25" s="158" t="str">
        <f t="shared" si="11"/>
        <v>LUCKY</v>
      </c>
      <c r="AE25" s="159" t="str">
        <f t="shared" si="12"/>
        <v>(IND)</v>
      </c>
      <c r="AF25" s="170">
        <f>IF(ISNA(VLOOKUP($AD25,Bowling!$B$4:$S$49,3,FALSE)),0,(VLOOKUP($AD25,Bowling!$B$4:$S$49,3,FALSE)))</f>
        <v>2</v>
      </c>
      <c r="AG25" s="171">
        <f>IF(ISNA(VLOOKUP($AD25,Bowling!$B$4:$S$49,4,FALSE)),0,(VLOOKUP($AD25,Bowling!$B$4:$S$49,4,FALSE)))</f>
        <v>2</v>
      </c>
      <c r="AH25" s="175">
        <f>IF(ISNA(VLOOKUP($AD25,Bowling!$B$4:$S$49,5,FALSE)),0,(VLOOKUP($AD25,Bowling!$B$4:$S$49,5,FALSE)))</f>
        <v>9</v>
      </c>
      <c r="AI25" s="176">
        <f>IF(ISNA(VLOOKUP($AD25,Bowling!$B$4:$S$49,6,FALSE)),0,(VLOOKUP($AD25,Bowling!$B$4:$S$49,6,FALSE)))</f>
        <v>2</v>
      </c>
      <c r="AJ25" s="176">
        <f>IF(ISNA(VLOOKUP($AD25,Bowling!$B$4:$S$49,7,FALSE)),0,(VLOOKUP($AD25,Bowling!$B$4:$S$49,7,FALSE)))</f>
        <v>41</v>
      </c>
      <c r="AK25" s="176">
        <f>IF(ISNA(VLOOKUP($AD25,Bowling!$B$4:$S$49,8,FALSE)),0,(VLOOKUP($AD25,Bowling!$B$4:$S$49,8,FALSE)))</f>
        <v>2</v>
      </c>
      <c r="AL25" s="175">
        <f>IF(ISNA(VLOOKUP($AD25,Bowling!$B$4:$S$49,9,FALSE)),0,(VLOOKUP($AD25,Bowling!$B$4:$S$49,9,FALSE)))</f>
        <v>4.5</v>
      </c>
      <c r="AM25" s="175">
        <f>IF(ISNA(VLOOKUP($AD25,Bowling!$B$4:$S$49,10,FALSE)),0,(VLOOKUP($AD25,Bowling!$B$4:$S$49,10,FALSE)))</f>
        <v>4.5555555555555554</v>
      </c>
      <c r="AN25" s="175">
        <f>IF(ISNA(VLOOKUP($AD25,Bowling!$B$4:$S$49,11,FALSE)),0,(VLOOKUP($AD25,Bowling!$B$4:$S$49,11,FALSE)))</f>
        <v>20.5</v>
      </c>
      <c r="AO25" s="134"/>
      <c r="AP25" s="170">
        <f>IF(ISNA(VLOOKUP($AD25,Bowling!$B$4:$S$49,13,FALSE)),0,(VLOOKUP($AD25,Bowling!$B$4:$S$49,13,FALSE)))</f>
        <v>0</v>
      </c>
      <c r="AQ25" s="170">
        <f>IF(ISNA(VLOOKUP($AD25,Bowling!$B$4:$S$49,14,FALSE)),0,(VLOOKUP($AD25,Bowling!$B$4:$S$49,14,FALSE)))</f>
        <v>0</v>
      </c>
      <c r="AR25" s="170">
        <f>IF(ISNA(VLOOKUP($AD25,Bowling!$B$4:$S$49,15,FALSE)),0,(VLOOKUP($AD25,Bowling!$B$4:$S$49,15,FALSE)))</f>
        <v>0</v>
      </c>
      <c r="AS25" s="170">
        <f>IF(ISNA(VLOOKUP($AD25,Bowling!$B$4:$S$49,16,FALSE)),0,(VLOOKUP($AD25,Bowling!$B$4:$S$49,16,FALSE)))</f>
        <v>0</v>
      </c>
      <c r="AT25" s="124"/>
      <c r="AU25" s="177">
        <f>IF(ISNA(VLOOKUP($AD25,Bowling!$B$4:$S$49,18,FALSE)),0,(VLOOKUP($AD25,Bowling!$B$4:$S$49,18,FALSE)))</f>
        <v>31.8</v>
      </c>
      <c r="AW25" s="158" t="str">
        <f t="shared" si="13"/>
        <v>LUCKY</v>
      </c>
      <c r="AX25" s="159" t="str">
        <f t="shared" si="14"/>
        <v>(IND)</v>
      </c>
      <c r="AY25" s="170">
        <f>IF(ISNA(VLOOKUP($AW25,Fielding!$B$5:$H$67,3,FALSE)),0,(VLOOKUP($AW25,Fielding!$B$5:$H$67,3,FALSE)))</f>
        <v>4</v>
      </c>
      <c r="AZ25" s="170" t="str">
        <f>IF(ISNA(VLOOKUP($AW25,Fielding!$B$5:$H$67,4,FALSE)),0,(VLOOKUP($AW25,Fielding!$B$5:$H$67,4,FALSE)))</f>
        <v>0</v>
      </c>
      <c r="BA25" s="170" t="str">
        <f>IF(ISNA(VLOOKUP($AW25,Fielding!$B$5:$H$67,5,FALSE)),0,(VLOOKUP($AW25,Fielding!$B$5:$H$67,5,FALSE)))</f>
        <v>0</v>
      </c>
      <c r="BC25" s="178">
        <f>IF(ISNA(VLOOKUP($AW25,Fielding!$B$5:$H$67,7,FALSE)),0,(VLOOKUP($AW25,Fielding!$B$5:$H$67,7,FALSE)))</f>
        <v>32</v>
      </c>
    </row>
    <row r="26" spans="1:55" ht="13.5" customHeight="1" x14ac:dyDescent="0.2">
      <c r="A26" s="119"/>
      <c r="B26" s="157">
        <f t="shared" si="15"/>
        <v>23</v>
      </c>
      <c r="C26" s="158" t="s">
        <v>206</v>
      </c>
      <c r="D26" s="159" t="s">
        <v>170</v>
      </c>
      <c r="E26" s="160">
        <f t="shared" si="0"/>
        <v>3</v>
      </c>
      <c r="F26" s="161">
        <f t="shared" si="1"/>
        <v>-10</v>
      </c>
      <c r="G26" s="162">
        <f t="shared" si="2"/>
        <v>4</v>
      </c>
      <c r="H26" s="161">
        <f t="shared" si="3"/>
        <v>70.599999999999994</v>
      </c>
      <c r="I26" s="162">
        <f t="shared" si="4"/>
        <v>5</v>
      </c>
      <c r="J26" s="161">
        <f t="shared" si="5"/>
        <v>8</v>
      </c>
      <c r="K26" s="162">
        <f t="shared" si="6"/>
        <v>1</v>
      </c>
      <c r="L26" s="372"/>
      <c r="M26" s="163">
        <f t="shared" si="7"/>
        <v>68.599999999999994</v>
      </c>
      <c r="N26" s="164">
        <f t="shared" si="8"/>
        <v>22.866666666666664</v>
      </c>
      <c r="P26" s="127"/>
      <c r="Q26" s="158" t="str">
        <f t="shared" si="9"/>
        <v>THACKER, Jai</v>
      </c>
      <c r="R26" s="159" t="str">
        <f t="shared" si="10"/>
        <v>(IND)</v>
      </c>
      <c r="S26" s="170">
        <f>IF(ISNA(VLOOKUP($Q26,Batting!$B$5:$M$85,3,FALSE)),0,(VLOOKUP($Q26,Batting!$B$5:$M$85,3,FALSE)))</f>
        <v>3</v>
      </c>
      <c r="T26" s="171">
        <f>IF(ISNA(VLOOKUP($Q26,Batting!$B$5:$M$85,4,FALSE)),0,(VLOOKUP($Q26,Batting!$B$5:$M$85,4,FALSE)))</f>
        <v>2</v>
      </c>
      <c r="U26" s="171">
        <f>IF(ISNA(VLOOKUP($Q26,Batting!$B$5:$M$85,5,FALSE)),0,(VLOOKUP($Q26,Batting!$B$5:$M$85,5,FALSE)))</f>
        <v>0</v>
      </c>
      <c r="V26" s="171">
        <f>IF(ISNA(VLOOKUP($Q26,Batting!$B$5:$M$85,6,FALSE)),0,(VLOOKUP($Q26,Batting!$B$5:$M$85,6,FALSE)))</f>
        <v>4</v>
      </c>
      <c r="W26" s="172">
        <f>IF(ISNA(VLOOKUP($Q26,Batting!$B$5:$M$85,7,FALSE)),0,(VLOOKUP($Q26,Batting!$B$5:$M$85,7,FALSE)))</f>
        <v>4</v>
      </c>
      <c r="X26" s="171">
        <f>IF(ISNA(VLOOKUP($Q26,Batting!$B$5:$M$85,8,FALSE)),0,(VLOOKUP($Q26,Batting!$B$5:$M$85,8,FALSE)))</f>
        <v>0</v>
      </c>
      <c r="Y26" s="173">
        <f>IF(ISNA(VLOOKUP($Q26,Batting!$B$5:$M$85,9,FALSE)),0,(VLOOKUP($Q26,Batting!$B$5:$M$85,9,FALSE)))</f>
        <v>2</v>
      </c>
      <c r="Z26" s="194" t="str">
        <f>IF(ISNA(VLOOKUP($Q26,Batting!$B$5:$M$85,10,FALSE)),"",(VLOOKUP($Q26,Batting!$B$5:$M$85,10,FALSE)))</f>
        <v/>
      </c>
      <c r="AA26" s="121"/>
      <c r="AB26" s="174">
        <f>IF(ISNA(VLOOKUP($Q26,Batting!$B$5:$M$85,12,FALSE)),0,(VLOOKUP($Q26,Batting!$B$5:$M$85,12,FALSE)))</f>
        <v>-10</v>
      </c>
      <c r="AD26" s="158" t="str">
        <f t="shared" si="11"/>
        <v>THACKER, Jai</v>
      </c>
      <c r="AE26" s="159" t="str">
        <f t="shared" si="12"/>
        <v>(IND)</v>
      </c>
      <c r="AF26" s="170">
        <f>IF(ISNA(VLOOKUP($AD26,Bowling!$B$4:$S$49,3,FALSE)),0,(VLOOKUP($AD26,Bowling!$B$4:$S$49,3,FALSE)))</f>
        <v>3</v>
      </c>
      <c r="AG26" s="171">
        <f>IF(ISNA(VLOOKUP($AD26,Bowling!$B$4:$S$49,4,FALSE)),0,(VLOOKUP($AD26,Bowling!$B$4:$S$49,4,FALSE)))</f>
        <v>4</v>
      </c>
      <c r="AH26" s="175">
        <f>IF(ISNA(VLOOKUP($AD26,Bowling!$B$4:$S$49,5,FALSE)),0,(VLOOKUP($AD26,Bowling!$B$4:$S$49,5,FALSE)))</f>
        <v>21</v>
      </c>
      <c r="AI26" s="176">
        <f>IF(ISNA(VLOOKUP($AD26,Bowling!$B$4:$S$49,6,FALSE)),0,(VLOOKUP($AD26,Bowling!$B$4:$S$49,6,FALSE)))</f>
        <v>2</v>
      </c>
      <c r="AJ26" s="176">
        <f>IF(ISNA(VLOOKUP($AD26,Bowling!$B$4:$S$49,7,FALSE)),0,(VLOOKUP($AD26,Bowling!$B$4:$S$49,7,FALSE)))</f>
        <v>147</v>
      </c>
      <c r="AK26" s="176">
        <f>IF(ISNA(VLOOKUP($AD26,Bowling!$B$4:$S$49,8,FALSE)),0,(VLOOKUP($AD26,Bowling!$B$4:$S$49,8,FALSE)))</f>
        <v>5</v>
      </c>
      <c r="AL26" s="175">
        <f>IF(ISNA(VLOOKUP($AD26,Bowling!$B$4:$S$49,9,FALSE)),0,(VLOOKUP($AD26,Bowling!$B$4:$S$49,9,FALSE)))</f>
        <v>4.2</v>
      </c>
      <c r="AM26" s="175">
        <f>IF(ISNA(VLOOKUP($AD26,Bowling!$B$4:$S$49,10,FALSE)),0,(VLOOKUP($AD26,Bowling!$B$4:$S$49,10,FALSE)))</f>
        <v>7</v>
      </c>
      <c r="AN26" s="175">
        <f>IF(ISNA(VLOOKUP($AD26,Bowling!$B$4:$S$49,11,FALSE)),0,(VLOOKUP($AD26,Bowling!$B$4:$S$49,11,FALSE)))</f>
        <v>29.4</v>
      </c>
      <c r="AO26" s="134"/>
      <c r="AP26" s="170">
        <f>IF(ISNA(VLOOKUP($AD26,Bowling!$B$4:$S$49,13,FALSE)),0,(VLOOKUP($AD26,Bowling!$B$4:$S$49,13,FALSE)))</f>
        <v>0</v>
      </c>
      <c r="AQ26" s="170">
        <f>IF(ISNA(VLOOKUP($AD26,Bowling!$B$4:$S$49,14,FALSE)),0,(VLOOKUP($AD26,Bowling!$B$4:$S$49,14,FALSE)))</f>
        <v>0</v>
      </c>
      <c r="AR26" s="170">
        <f>IF(ISNA(VLOOKUP($AD26,Bowling!$B$4:$S$49,15,FALSE)),0,(VLOOKUP($AD26,Bowling!$B$4:$S$49,15,FALSE)))</f>
        <v>0</v>
      </c>
      <c r="AS26" s="170">
        <f>IF(ISNA(VLOOKUP($AD26,Bowling!$B$4:$S$49,16,FALSE)),0,(VLOOKUP($AD26,Bowling!$B$4:$S$49,16,FALSE)))</f>
        <v>0</v>
      </c>
      <c r="AT26" s="124"/>
      <c r="AU26" s="177">
        <f>IF(ISNA(VLOOKUP($AD26,Bowling!$B$4:$S$49,18,FALSE)),0,(VLOOKUP($AD26,Bowling!$B$4:$S$49,18,FALSE)))</f>
        <v>70.599999999999994</v>
      </c>
      <c r="AW26" s="158" t="str">
        <f t="shared" si="13"/>
        <v>THACKER, Jai</v>
      </c>
      <c r="AX26" s="159" t="str">
        <f t="shared" si="14"/>
        <v>(IND)</v>
      </c>
      <c r="AY26" s="170">
        <f>IF(ISNA(VLOOKUP($AW26,Fielding!$B$5:$H$67,3,FALSE)),0,(VLOOKUP($AW26,Fielding!$B$5:$H$67,3,FALSE)))</f>
        <v>1</v>
      </c>
      <c r="AZ26" s="170" t="str">
        <f>IF(ISNA(VLOOKUP($AW26,Fielding!$B$5:$H$67,4,FALSE)),0,(VLOOKUP($AW26,Fielding!$B$5:$H$67,4,FALSE)))</f>
        <v>0</v>
      </c>
      <c r="BA26" s="170" t="str">
        <f>IF(ISNA(VLOOKUP($AW26,Fielding!$B$5:$H$67,5,FALSE)),0,(VLOOKUP($AW26,Fielding!$B$5:$H$67,5,FALSE)))</f>
        <v>0</v>
      </c>
      <c r="BC26" s="178">
        <f>IF(ISNA(VLOOKUP($AW26,Fielding!$B$5:$H$67,7,FALSE)),0,(VLOOKUP($AW26,Fielding!$B$5:$H$67,7,FALSE)))</f>
        <v>8</v>
      </c>
    </row>
    <row r="27" spans="1:55" ht="13.5" customHeight="1" x14ac:dyDescent="0.2">
      <c r="A27" s="119"/>
      <c r="B27" s="157">
        <f t="shared" si="15"/>
        <v>24</v>
      </c>
      <c r="C27" s="158" t="s">
        <v>320</v>
      </c>
      <c r="D27" s="159" t="s">
        <v>169</v>
      </c>
      <c r="E27" s="160">
        <f t="shared" si="0"/>
        <v>4</v>
      </c>
      <c r="F27" s="161">
        <f t="shared" si="1"/>
        <v>2</v>
      </c>
      <c r="G27" s="162">
        <f t="shared" si="2"/>
        <v>16</v>
      </c>
      <c r="H27" s="161">
        <f t="shared" si="3"/>
        <v>55.8</v>
      </c>
      <c r="I27" s="162">
        <f t="shared" si="4"/>
        <v>3</v>
      </c>
      <c r="J27" s="161">
        <f t="shared" si="5"/>
        <v>16</v>
      </c>
      <c r="K27" s="162">
        <f t="shared" si="6"/>
        <v>2</v>
      </c>
      <c r="L27" s="372"/>
      <c r="M27" s="163">
        <f t="shared" si="7"/>
        <v>73.8</v>
      </c>
      <c r="N27" s="164">
        <f t="shared" si="8"/>
        <v>18.45</v>
      </c>
      <c r="P27" s="127"/>
      <c r="Q27" s="158" t="str">
        <f t="shared" si="9"/>
        <v>KATONA, Ben</v>
      </c>
      <c r="R27" s="159" t="str">
        <f t="shared" si="10"/>
        <v>(AUS)</v>
      </c>
      <c r="S27" s="170">
        <f>IF(ISNA(VLOOKUP($Q27,Batting!$B$5:$M$85,3,FALSE)),0,(VLOOKUP($Q27,Batting!$B$5:$M$85,3,FALSE)))</f>
        <v>4</v>
      </c>
      <c r="T27" s="171">
        <f>IF(ISNA(VLOOKUP($Q27,Batting!$B$5:$M$85,4,FALSE)),0,(VLOOKUP($Q27,Batting!$B$5:$M$85,4,FALSE)))</f>
        <v>3</v>
      </c>
      <c r="U27" s="171">
        <f>IF(ISNA(VLOOKUP($Q27,Batting!$B$5:$M$85,5,FALSE)),0,(VLOOKUP($Q27,Batting!$B$5:$M$85,5,FALSE)))</f>
        <v>1</v>
      </c>
      <c r="V27" s="171">
        <f>IF(ISNA(VLOOKUP($Q27,Batting!$B$5:$M$85,6,FALSE)),0,(VLOOKUP($Q27,Batting!$B$5:$M$85,6,FALSE)))</f>
        <v>16</v>
      </c>
      <c r="W27" s="172">
        <f>IF(ISNA(VLOOKUP($Q27,Batting!$B$5:$M$85,7,FALSE)),0,(VLOOKUP($Q27,Batting!$B$5:$M$85,7,FALSE)))</f>
        <v>16</v>
      </c>
      <c r="X27" s="171">
        <f>IF(ISNA(VLOOKUP($Q27,Batting!$B$5:$M$85,8,FALSE)),0,(VLOOKUP($Q27,Batting!$B$5:$M$85,8,FALSE)))</f>
        <v>0</v>
      </c>
      <c r="Y27" s="173">
        <f>IF(ISNA(VLOOKUP($Q27,Batting!$B$5:$M$85,9,FALSE)),0,(VLOOKUP($Q27,Batting!$B$5:$M$85,9,FALSE)))</f>
        <v>8</v>
      </c>
      <c r="Z27" s="194" t="str">
        <f>IF(ISNA(VLOOKUP($Q27,Batting!$B$5:$M$85,10,FALSE)),"",(VLOOKUP($Q27,Batting!$B$5:$M$85,10,FALSE)))</f>
        <v/>
      </c>
      <c r="AA27" s="121"/>
      <c r="AB27" s="174">
        <f>IF(ISNA(VLOOKUP($Q27,Batting!$B$5:$M$85,12,FALSE)),0,(VLOOKUP($Q27,Batting!$B$5:$M$85,12,FALSE)))</f>
        <v>2</v>
      </c>
      <c r="AD27" s="158" t="str">
        <f t="shared" si="11"/>
        <v>KATONA, Ben</v>
      </c>
      <c r="AE27" s="159" t="str">
        <f t="shared" si="12"/>
        <v>(AUS)</v>
      </c>
      <c r="AF27" s="170">
        <f>IF(ISNA(VLOOKUP($AD27,Bowling!$B$4:$S$49,3,FALSE)),0,(VLOOKUP($AD27,Bowling!$B$4:$S$49,3,FALSE)))</f>
        <v>4</v>
      </c>
      <c r="AG27" s="171">
        <f>IF(ISNA(VLOOKUP($AD27,Bowling!$B$4:$S$49,4,FALSE)),0,(VLOOKUP($AD27,Bowling!$B$4:$S$49,4,FALSE)))</f>
        <v>3</v>
      </c>
      <c r="AH27" s="175">
        <f>IF(ISNA(VLOOKUP($AD27,Bowling!$B$4:$S$49,5,FALSE)),0,(VLOOKUP($AD27,Bowling!$B$4:$S$49,5,FALSE)))</f>
        <v>9</v>
      </c>
      <c r="AI27" s="176">
        <f>IF(ISNA(VLOOKUP($AD27,Bowling!$B$4:$S$49,6,FALSE)),0,(VLOOKUP($AD27,Bowling!$B$4:$S$49,6,FALSE)))</f>
        <v>4</v>
      </c>
      <c r="AJ27" s="176">
        <f>IF(ISNA(VLOOKUP($AD27,Bowling!$B$4:$S$49,7,FALSE)),0,(VLOOKUP($AD27,Bowling!$B$4:$S$49,7,FALSE)))</f>
        <v>21</v>
      </c>
      <c r="AK27" s="176">
        <f>IF(ISNA(VLOOKUP($AD27,Bowling!$B$4:$S$49,8,FALSE)),0,(VLOOKUP($AD27,Bowling!$B$4:$S$49,8,FALSE)))</f>
        <v>3</v>
      </c>
      <c r="AL27" s="175">
        <f>IF(ISNA(VLOOKUP($AD27,Bowling!$B$4:$S$49,9,FALSE)),0,(VLOOKUP($AD27,Bowling!$B$4:$S$49,9,FALSE)))</f>
        <v>3</v>
      </c>
      <c r="AM27" s="175">
        <f>IF(ISNA(VLOOKUP($AD27,Bowling!$B$4:$S$49,10,FALSE)),0,(VLOOKUP($AD27,Bowling!$B$4:$S$49,10,FALSE)))</f>
        <v>2.3333333333333335</v>
      </c>
      <c r="AN27" s="175">
        <f>IF(ISNA(VLOOKUP($AD27,Bowling!$B$4:$S$49,11,FALSE)),0,(VLOOKUP($AD27,Bowling!$B$4:$S$49,11,FALSE)))</f>
        <v>7</v>
      </c>
      <c r="AO27" s="134"/>
      <c r="AP27" s="170">
        <f>IF(ISNA(VLOOKUP($AD27,Bowling!$B$4:$S$49,13,FALSE)),0,(VLOOKUP($AD27,Bowling!$B$4:$S$49,13,FALSE)))</f>
        <v>0</v>
      </c>
      <c r="AQ27" s="170">
        <f>IF(ISNA(VLOOKUP($AD27,Bowling!$B$4:$S$49,14,FALSE)),0,(VLOOKUP($AD27,Bowling!$B$4:$S$49,14,FALSE)))</f>
        <v>0</v>
      </c>
      <c r="AR27" s="170">
        <f>IF(ISNA(VLOOKUP($AD27,Bowling!$B$4:$S$49,15,FALSE)),0,(VLOOKUP($AD27,Bowling!$B$4:$S$49,15,FALSE)))</f>
        <v>0</v>
      </c>
      <c r="AS27" s="170">
        <f>IF(ISNA(VLOOKUP($AD27,Bowling!$B$4:$S$49,16,FALSE)),0,(VLOOKUP($AD27,Bowling!$B$4:$S$49,16,FALSE)))</f>
        <v>0</v>
      </c>
      <c r="AT27" s="124"/>
      <c r="AU27" s="177">
        <f>IF(ISNA(VLOOKUP($AD27,Bowling!$B$4:$S$49,18,FALSE)),0,(VLOOKUP($AD27,Bowling!$B$4:$S$49,18,FALSE)))</f>
        <v>55.8</v>
      </c>
      <c r="AW27" s="158" t="str">
        <f t="shared" si="13"/>
        <v>KATONA, Ben</v>
      </c>
      <c r="AX27" s="159" t="str">
        <f t="shared" si="14"/>
        <v>(AUS)</v>
      </c>
      <c r="AY27" s="170">
        <f>IF(ISNA(VLOOKUP($AW27,Fielding!$B$5:$H$67,3,FALSE)),0,(VLOOKUP($AW27,Fielding!$B$5:$H$67,3,FALSE)))</f>
        <v>2</v>
      </c>
      <c r="AZ27" s="170" t="str">
        <f>IF(ISNA(VLOOKUP($AW27,Fielding!$B$5:$H$67,4,FALSE)),0,(VLOOKUP($AW27,Fielding!$B$5:$H$67,4,FALSE)))</f>
        <v>0</v>
      </c>
      <c r="BA27" s="170" t="str">
        <f>IF(ISNA(VLOOKUP($AW27,Fielding!$B$5:$H$67,5,FALSE)),0,(VLOOKUP($AW27,Fielding!$B$5:$H$67,5,FALSE)))</f>
        <v>0</v>
      </c>
      <c r="BC27" s="178">
        <f>IF(ISNA(VLOOKUP($AW27,Fielding!$B$5:$H$67,7,FALSE)),0,(VLOOKUP($AW27,Fielding!$B$5:$H$67,7,FALSE)))</f>
        <v>16</v>
      </c>
    </row>
    <row r="28" spans="1:55" ht="13.5" customHeight="1" x14ac:dyDescent="0.2">
      <c r="A28" s="119"/>
      <c r="B28" s="157">
        <f t="shared" si="15"/>
        <v>25</v>
      </c>
      <c r="C28" s="158" t="s">
        <v>302</v>
      </c>
      <c r="D28" s="159" t="s">
        <v>170</v>
      </c>
      <c r="E28" s="160">
        <f t="shared" si="0"/>
        <v>3</v>
      </c>
      <c r="F28" s="161">
        <f t="shared" si="1"/>
        <v>5</v>
      </c>
      <c r="G28" s="162">
        <f t="shared" si="2"/>
        <v>12</v>
      </c>
      <c r="H28" s="161">
        <f t="shared" si="3"/>
        <v>46.4</v>
      </c>
      <c r="I28" s="162">
        <f t="shared" si="4"/>
        <v>3</v>
      </c>
      <c r="J28" s="161">
        <f t="shared" si="5"/>
        <v>8</v>
      </c>
      <c r="K28" s="162">
        <f t="shared" si="6"/>
        <v>1</v>
      </c>
      <c r="L28" s="372"/>
      <c r="M28" s="163">
        <f t="shared" si="7"/>
        <v>59.4</v>
      </c>
      <c r="N28" s="164">
        <f t="shared" si="8"/>
        <v>19.8</v>
      </c>
      <c r="P28" s="127"/>
      <c r="Q28" s="158" t="str">
        <f t="shared" si="9"/>
        <v>BHANOT, Chetan</v>
      </c>
      <c r="R28" s="159" t="str">
        <f t="shared" si="10"/>
        <v>(IND)</v>
      </c>
      <c r="S28" s="170">
        <f>IF(ISNA(VLOOKUP($Q28,Batting!$B$5:$M$85,3,FALSE)),0,(VLOOKUP($Q28,Batting!$B$5:$M$85,3,FALSE)))</f>
        <v>3</v>
      </c>
      <c r="T28" s="171">
        <f>IF(ISNA(VLOOKUP($Q28,Batting!$B$5:$M$85,4,FALSE)),0,(VLOOKUP($Q28,Batting!$B$5:$M$85,4,FALSE)))</f>
        <v>2</v>
      </c>
      <c r="U28" s="171">
        <f>IF(ISNA(VLOOKUP($Q28,Batting!$B$5:$M$85,5,FALSE)),0,(VLOOKUP($Q28,Batting!$B$5:$M$85,5,FALSE)))</f>
        <v>1</v>
      </c>
      <c r="V28" s="171">
        <f>IF(ISNA(VLOOKUP($Q28,Batting!$B$5:$M$85,6,FALSE)),0,(VLOOKUP($Q28,Batting!$B$5:$M$85,6,FALSE)))</f>
        <v>12</v>
      </c>
      <c r="W28" s="172">
        <f>IF(ISNA(VLOOKUP($Q28,Batting!$B$5:$M$85,7,FALSE)),0,(VLOOKUP($Q28,Batting!$B$5:$M$85,7,FALSE)))</f>
        <v>6</v>
      </c>
      <c r="X28" s="171">
        <f>IF(ISNA(VLOOKUP($Q28,Batting!$B$5:$M$85,8,FALSE)),0,(VLOOKUP($Q28,Batting!$B$5:$M$85,8,FALSE)))</f>
        <v>0</v>
      </c>
      <c r="Y28" s="173">
        <f>IF(ISNA(VLOOKUP($Q28,Batting!$B$5:$M$85,9,FALSE)),0,(VLOOKUP($Q28,Batting!$B$5:$M$85,9,FALSE)))</f>
        <v>12</v>
      </c>
      <c r="Z28" s="194" t="str">
        <f>IF(ISNA(VLOOKUP($Q28,Batting!$B$5:$M$85,10,FALSE)),"",(VLOOKUP($Q28,Batting!$B$5:$M$85,10,FALSE)))</f>
        <v/>
      </c>
      <c r="AA28" s="121"/>
      <c r="AB28" s="174">
        <f>IF(ISNA(VLOOKUP($Q28,Batting!$B$5:$M$85,12,FALSE)),0,(VLOOKUP($Q28,Batting!$B$5:$M$85,12,FALSE)))</f>
        <v>5</v>
      </c>
      <c r="AD28" s="158" t="str">
        <f t="shared" si="11"/>
        <v>BHANOT, Chetan</v>
      </c>
      <c r="AE28" s="159" t="str">
        <f t="shared" si="12"/>
        <v>(IND)</v>
      </c>
      <c r="AF28" s="170">
        <f>IF(ISNA(VLOOKUP($AD28,Bowling!$B$4:$S$49,3,FALSE)),0,(VLOOKUP($AD28,Bowling!$B$4:$S$49,3,FALSE)))</f>
        <v>3</v>
      </c>
      <c r="AG28" s="171">
        <f>IF(ISNA(VLOOKUP($AD28,Bowling!$B$4:$S$49,4,FALSE)),0,(VLOOKUP($AD28,Bowling!$B$4:$S$49,4,FALSE)))</f>
        <v>3</v>
      </c>
      <c r="AH28" s="175">
        <f>IF(ISNA(VLOOKUP($AD28,Bowling!$B$4:$S$49,5,FALSE)),0,(VLOOKUP($AD28,Bowling!$B$4:$S$49,5,FALSE)))</f>
        <v>13</v>
      </c>
      <c r="AI28" s="176">
        <f>IF(ISNA(VLOOKUP($AD28,Bowling!$B$4:$S$49,6,FALSE)),0,(VLOOKUP($AD28,Bowling!$B$4:$S$49,6,FALSE)))</f>
        <v>1</v>
      </c>
      <c r="AJ28" s="176">
        <f>IF(ISNA(VLOOKUP($AD28,Bowling!$B$4:$S$49,7,FALSE)),0,(VLOOKUP($AD28,Bowling!$B$4:$S$49,7,FALSE)))</f>
        <v>68</v>
      </c>
      <c r="AK28" s="176">
        <f>IF(ISNA(VLOOKUP($AD28,Bowling!$B$4:$S$49,8,FALSE)),0,(VLOOKUP($AD28,Bowling!$B$4:$S$49,8,FALSE)))</f>
        <v>3</v>
      </c>
      <c r="AL28" s="175">
        <f>IF(ISNA(VLOOKUP($AD28,Bowling!$B$4:$S$49,9,FALSE)),0,(VLOOKUP($AD28,Bowling!$B$4:$S$49,9,FALSE)))</f>
        <v>4.333333333333333</v>
      </c>
      <c r="AM28" s="175">
        <f>IF(ISNA(VLOOKUP($AD28,Bowling!$B$4:$S$49,10,FALSE)),0,(VLOOKUP($AD28,Bowling!$B$4:$S$49,10,FALSE)))</f>
        <v>5.2307692307692308</v>
      </c>
      <c r="AN28" s="175">
        <f>IF(ISNA(VLOOKUP($AD28,Bowling!$B$4:$S$49,11,FALSE)),0,(VLOOKUP($AD28,Bowling!$B$4:$S$49,11,FALSE)))</f>
        <v>22.666666666666668</v>
      </c>
      <c r="AO28" s="134"/>
      <c r="AP28" s="170">
        <f>IF(ISNA(VLOOKUP($AD28,Bowling!$B$4:$S$49,13,FALSE)),0,(VLOOKUP($AD28,Bowling!$B$4:$S$49,13,FALSE)))</f>
        <v>0</v>
      </c>
      <c r="AQ28" s="170">
        <f>IF(ISNA(VLOOKUP($AD28,Bowling!$B$4:$S$49,14,FALSE)),0,(VLOOKUP($AD28,Bowling!$B$4:$S$49,14,FALSE)))</f>
        <v>0</v>
      </c>
      <c r="AR28" s="170">
        <f>IF(ISNA(VLOOKUP($AD28,Bowling!$B$4:$S$49,15,FALSE)),0,(VLOOKUP($AD28,Bowling!$B$4:$S$49,15,FALSE)))</f>
        <v>0</v>
      </c>
      <c r="AS28" s="170">
        <f>IF(ISNA(VLOOKUP($AD28,Bowling!$B$4:$S$49,16,FALSE)),0,(VLOOKUP($AD28,Bowling!$B$4:$S$49,16,FALSE)))</f>
        <v>0</v>
      </c>
      <c r="AT28" s="124"/>
      <c r="AU28" s="177">
        <f>IF(ISNA(VLOOKUP($AD28,Bowling!$B$4:$S$49,18,FALSE)),0,(VLOOKUP($AD28,Bowling!$B$4:$S$49,18,FALSE)))</f>
        <v>46.4</v>
      </c>
      <c r="AW28" s="158" t="str">
        <f t="shared" si="13"/>
        <v>BHANOT, Chetan</v>
      </c>
      <c r="AX28" s="159" t="str">
        <f t="shared" si="14"/>
        <v>(IND)</v>
      </c>
      <c r="AY28" s="170" t="str">
        <f>IF(ISNA(VLOOKUP($AW28,Fielding!$B$5:$H$67,3,FALSE)),0,(VLOOKUP($AW28,Fielding!$B$5:$H$67,3,FALSE)))</f>
        <v>0</v>
      </c>
      <c r="AZ28" s="170" t="str">
        <f>IF(ISNA(VLOOKUP($AW28,Fielding!$B$5:$H$67,4,FALSE)),0,(VLOOKUP($AW28,Fielding!$B$5:$H$67,4,FALSE)))</f>
        <v>0</v>
      </c>
      <c r="BA28" s="170">
        <f>IF(ISNA(VLOOKUP($AW28,Fielding!$B$5:$H$67,5,FALSE)),0,(VLOOKUP($AW28,Fielding!$B$5:$H$67,5,FALSE)))</f>
        <v>1</v>
      </c>
      <c r="BC28" s="178">
        <f>IF(ISNA(VLOOKUP($AW28,Fielding!$B$5:$H$67,7,FALSE)),0,(VLOOKUP($AW28,Fielding!$B$5:$H$67,7,FALSE)))</f>
        <v>8</v>
      </c>
    </row>
    <row r="29" spans="1:55" ht="13.5" customHeight="1" x14ac:dyDescent="0.2">
      <c r="A29" s="119"/>
      <c r="B29" s="157">
        <f t="shared" si="15"/>
        <v>26</v>
      </c>
      <c r="C29" s="158" t="s">
        <v>326</v>
      </c>
      <c r="D29" s="159" t="s">
        <v>171</v>
      </c>
      <c r="E29" s="160">
        <f t="shared" si="0"/>
        <v>1</v>
      </c>
      <c r="F29" s="161">
        <f t="shared" si="1"/>
        <v>0</v>
      </c>
      <c r="G29" s="162" t="str">
        <f t="shared" si="2"/>
        <v>-</v>
      </c>
      <c r="H29" s="161">
        <f t="shared" si="3"/>
        <v>38.799999999999997</v>
      </c>
      <c r="I29" s="162">
        <f t="shared" si="4"/>
        <v>2</v>
      </c>
      <c r="J29" s="161">
        <f t="shared" si="5"/>
        <v>16</v>
      </c>
      <c r="K29" s="162">
        <f t="shared" si="6"/>
        <v>2</v>
      </c>
      <c r="L29" s="372"/>
      <c r="M29" s="163">
        <f t="shared" si="7"/>
        <v>54.8</v>
      </c>
      <c r="N29" s="164">
        <f t="shared" si="8"/>
        <v>54.8</v>
      </c>
      <c r="P29" s="127"/>
      <c r="Q29" s="158" t="str">
        <f t="shared" si="9"/>
        <v>WILLIS, Andy</v>
      </c>
      <c r="R29" s="159" t="str">
        <f t="shared" si="10"/>
        <v>(ENG)</v>
      </c>
      <c r="S29" s="170">
        <f>IF(ISNA(VLOOKUP($Q29,Batting!$B$5:$M$85,3,FALSE)),0,(VLOOKUP($Q29,Batting!$B$5:$M$85,3,FALSE)))</f>
        <v>1</v>
      </c>
      <c r="T29" s="171" t="str">
        <f>IF(ISNA(VLOOKUP($Q29,Batting!$B$5:$M$85,4,FALSE)),0,(VLOOKUP($Q29,Batting!$B$5:$M$85,4,FALSE)))</f>
        <v>-</v>
      </c>
      <c r="U29" s="171" t="str">
        <f>IF(ISNA(VLOOKUP($Q29,Batting!$B$5:$M$85,5,FALSE)),0,(VLOOKUP($Q29,Batting!$B$5:$M$85,5,FALSE)))</f>
        <v>-</v>
      </c>
      <c r="V29" s="171" t="str">
        <f>IF(ISNA(VLOOKUP($Q29,Batting!$B$5:$M$85,6,FALSE)),0,(VLOOKUP($Q29,Batting!$B$5:$M$85,6,FALSE)))</f>
        <v>-</v>
      </c>
      <c r="W29" s="172" t="str">
        <f>IF(ISNA(VLOOKUP($Q29,Batting!$B$5:$M$85,7,FALSE)),0,(VLOOKUP($Q29,Batting!$B$5:$M$85,7,FALSE)))</f>
        <v>-</v>
      </c>
      <c r="X29" s="171">
        <f>IF(ISNA(VLOOKUP($Q29,Batting!$B$5:$M$85,8,FALSE)),0,(VLOOKUP($Q29,Batting!$B$5:$M$85,8,FALSE)))</f>
        <v>0</v>
      </c>
      <c r="Y29" s="173" t="str">
        <f>IF(ISNA(VLOOKUP($Q29,Batting!$B$5:$M$85,9,FALSE)),0,(VLOOKUP($Q29,Batting!$B$5:$M$85,9,FALSE)))</f>
        <v>-</v>
      </c>
      <c r="Z29" s="194" t="e">
        <f>IF(ISNA(VLOOKUP($Q29,Batting!$B$5:$M$85,10,FALSE)),"",(VLOOKUP($Q29,Batting!$B$5:$M$85,10,FALSE)))</f>
        <v>#VALUE!</v>
      </c>
      <c r="AA29" s="121"/>
      <c r="AB29" s="174">
        <f>IF(ISNA(VLOOKUP($Q29,Batting!$B$5:$M$85,12,FALSE)),0,(VLOOKUP($Q29,Batting!$B$5:$M$85,12,FALSE)))</f>
        <v>0</v>
      </c>
      <c r="AD29" s="158" t="str">
        <f t="shared" si="11"/>
        <v>WILLIS, Andy</v>
      </c>
      <c r="AE29" s="159" t="str">
        <f t="shared" si="12"/>
        <v>(ENG)</v>
      </c>
      <c r="AF29" s="170">
        <f>IF(ISNA(VLOOKUP($AD29,Bowling!$B$4:$S$49,3,FALSE)),0,(VLOOKUP($AD29,Bowling!$B$4:$S$49,3,FALSE)))</f>
        <v>1</v>
      </c>
      <c r="AG29" s="171">
        <f>IF(ISNA(VLOOKUP($AD29,Bowling!$B$4:$S$49,4,FALSE)),0,(VLOOKUP($AD29,Bowling!$B$4:$S$49,4,FALSE)))</f>
        <v>1</v>
      </c>
      <c r="AH29" s="175">
        <f>IF(ISNA(VLOOKUP($AD29,Bowling!$B$4:$S$49,5,FALSE)),0,(VLOOKUP($AD29,Bowling!$B$4:$S$49,5,FALSE)))</f>
        <v>4</v>
      </c>
      <c r="AI29" s="176">
        <f>IF(ISNA(VLOOKUP($AD29,Bowling!$B$4:$S$49,6,FALSE)),0,(VLOOKUP($AD29,Bowling!$B$4:$S$49,6,FALSE)))</f>
        <v>1</v>
      </c>
      <c r="AJ29" s="176">
        <f>IF(ISNA(VLOOKUP($AD29,Bowling!$B$4:$S$49,7,FALSE)),0,(VLOOKUP($AD29,Bowling!$B$4:$S$49,7,FALSE)))</f>
        <v>6</v>
      </c>
      <c r="AK29" s="176">
        <f>IF(ISNA(VLOOKUP($AD29,Bowling!$B$4:$S$49,8,FALSE)),0,(VLOOKUP($AD29,Bowling!$B$4:$S$49,8,FALSE)))</f>
        <v>2</v>
      </c>
      <c r="AL29" s="175">
        <f>IF(ISNA(VLOOKUP($AD29,Bowling!$B$4:$S$49,9,FALSE)),0,(VLOOKUP($AD29,Bowling!$B$4:$S$49,9,FALSE)))</f>
        <v>2</v>
      </c>
      <c r="AM29" s="175">
        <f>IF(ISNA(VLOOKUP($AD29,Bowling!$B$4:$S$49,10,FALSE)),0,(VLOOKUP($AD29,Bowling!$B$4:$S$49,10,FALSE)))</f>
        <v>1.5</v>
      </c>
      <c r="AN29" s="175">
        <f>IF(ISNA(VLOOKUP($AD29,Bowling!$B$4:$S$49,11,FALSE)),0,(VLOOKUP($AD29,Bowling!$B$4:$S$49,11,FALSE)))</f>
        <v>3</v>
      </c>
      <c r="AO29" s="134"/>
      <c r="AP29" s="170">
        <f>IF(ISNA(VLOOKUP($AD29,Bowling!$B$4:$S$49,13,FALSE)),0,(VLOOKUP($AD29,Bowling!$B$4:$S$49,13,FALSE)))</f>
        <v>0</v>
      </c>
      <c r="AQ29" s="170">
        <f>IF(ISNA(VLOOKUP($AD29,Bowling!$B$4:$S$49,14,FALSE)),0,(VLOOKUP($AD29,Bowling!$B$4:$S$49,14,FALSE)))</f>
        <v>0</v>
      </c>
      <c r="AR29" s="170">
        <f>IF(ISNA(VLOOKUP($AD29,Bowling!$B$4:$S$49,15,FALSE)),0,(VLOOKUP($AD29,Bowling!$B$4:$S$49,15,FALSE)))</f>
        <v>0</v>
      </c>
      <c r="AS29" s="170">
        <f>IF(ISNA(VLOOKUP($AD29,Bowling!$B$4:$S$49,16,FALSE)),0,(VLOOKUP($AD29,Bowling!$B$4:$S$49,16,FALSE)))</f>
        <v>0</v>
      </c>
      <c r="AT29" s="124"/>
      <c r="AU29" s="177">
        <f>IF(ISNA(VLOOKUP($AD29,Bowling!$B$4:$S$49,18,FALSE)),0,(VLOOKUP($AD29,Bowling!$B$4:$S$49,18,FALSE)))</f>
        <v>38.799999999999997</v>
      </c>
      <c r="AW29" s="158" t="str">
        <f t="shared" si="13"/>
        <v>WILLIS, Andy</v>
      </c>
      <c r="AX29" s="159" t="str">
        <f t="shared" si="14"/>
        <v>(ENG)</v>
      </c>
      <c r="AY29" s="170">
        <f>IF(ISNA(VLOOKUP($AW29,Fielding!$B$5:$H$67,3,FALSE)),0,(VLOOKUP($AW29,Fielding!$B$5:$H$67,3,FALSE)))</f>
        <v>2</v>
      </c>
      <c r="AZ29" s="170" t="str">
        <f>IF(ISNA(VLOOKUP($AW29,Fielding!$B$5:$H$67,4,FALSE)),0,(VLOOKUP($AW29,Fielding!$B$5:$H$67,4,FALSE)))</f>
        <v>0</v>
      </c>
      <c r="BA29" s="170" t="str">
        <f>IF(ISNA(VLOOKUP($AW29,Fielding!$B$5:$H$67,5,FALSE)),0,(VLOOKUP($AW29,Fielding!$B$5:$H$67,5,FALSE)))</f>
        <v>0</v>
      </c>
      <c r="BC29" s="178">
        <f>IF(ISNA(VLOOKUP($AW29,Fielding!$B$5:$H$67,7,FALSE)),0,(VLOOKUP($AW29,Fielding!$B$5:$H$67,7,FALSE)))</f>
        <v>16</v>
      </c>
    </row>
    <row r="30" spans="1:55" ht="13.5" customHeight="1" x14ac:dyDescent="0.2">
      <c r="A30" s="119"/>
      <c r="B30" s="157">
        <f t="shared" si="15"/>
        <v>27</v>
      </c>
      <c r="C30" s="158" t="s">
        <v>336</v>
      </c>
      <c r="D30" s="159" t="s">
        <v>169</v>
      </c>
      <c r="E30" s="160">
        <f t="shared" si="0"/>
        <v>1</v>
      </c>
      <c r="F30" s="161">
        <f t="shared" si="1"/>
        <v>0</v>
      </c>
      <c r="G30" s="162" t="str">
        <f t="shared" si="2"/>
        <v>-</v>
      </c>
      <c r="H30" s="161">
        <f t="shared" si="3"/>
        <v>45.2</v>
      </c>
      <c r="I30" s="162">
        <f t="shared" si="4"/>
        <v>3</v>
      </c>
      <c r="J30" s="161">
        <f t="shared" si="5"/>
        <v>8</v>
      </c>
      <c r="K30" s="162">
        <f t="shared" si="6"/>
        <v>1</v>
      </c>
      <c r="L30" s="372"/>
      <c r="M30" s="163">
        <f t="shared" si="7"/>
        <v>53.2</v>
      </c>
      <c r="N30" s="164">
        <f t="shared" si="8"/>
        <v>53.2</v>
      </c>
      <c r="P30" s="127"/>
      <c r="Q30" s="158" t="str">
        <f t="shared" si="9"/>
        <v>MINEHAN, Mark</v>
      </c>
      <c r="R30" s="159" t="str">
        <f t="shared" si="10"/>
        <v>(AUS)</v>
      </c>
      <c r="S30" s="170">
        <f>IF(ISNA(VLOOKUP($Q30,Batting!$B$5:$M$85,3,FALSE)),0,(VLOOKUP($Q30,Batting!$B$5:$M$85,3,FALSE)))</f>
        <v>1</v>
      </c>
      <c r="T30" s="171" t="str">
        <f>IF(ISNA(VLOOKUP($Q30,Batting!$B$5:$M$85,4,FALSE)),0,(VLOOKUP($Q30,Batting!$B$5:$M$85,4,FALSE)))</f>
        <v>-</v>
      </c>
      <c r="U30" s="171" t="str">
        <f>IF(ISNA(VLOOKUP($Q30,Batting!$B$5:$M$85,5,FALSE)),0,(VLOOKUP($Q30,Batting!$B$5:$M$85,5,FALSE)))</f>
        <v>-</v>
      </c>
      <c r="V30" s="171" t="str">
        <f>IF(ISNA(VLOOKUP($Q30,Batting!$B$5:$M$85,6,FALSE)),0,(VLOOKUP($Q30,Batting!$B$5:$M$85,6,FALSE)))</f>
        <v>-</v>
      </c>
      <c r="W30" s="172" t="str">
        <f>IF(ISNA(VLOOKUP($Q30,Batting!$B$5:$M$85,7,FALSE)),0,(VLOOKUP($Q30,Batting!$B$5:$M$85,7,FALSE)))</f>
        <v>-</v>
      </c>
      <c r="X30" s="171">
        <f>IF(ISNA(VLOOKUP($Q30,Batting!$B$5:$M$85,8,FALSE)),0,(VLOOKUP($Q30,Batting!$B$5:$M$85,8,FALSE)))</f>
        <v>0</v>
      </c>
      <c r="Y30" s="173" t="str">
        <f>IF(ISNA(VLOOKUP($Q30,Batting!$B$5:$M$85,9,FALSE)),0,(VLOOKUP($Q30,Batting!$B$5:$M$85,9,FALSE)))</f>
        <v>-</v>
      </c>
      <c r="Z30" s="194" t="e">
        <f>IF(ISNA(VLOOKUP($Q30,Batting!$B$5:$M$85,10,FALSE)),"",(VLOOKUP($Q30,Batting!$B$5:$M$85,10,FALSE)))</f>
        <v>#VALUE!</v>
      </c>
      <c r="AA30" s="121"/>
      <c r="AB30" s="174">
        <f>IF(ISNA(VLOOKUP($Q30,Batting!$B$5:$M$85,12,FALSE)),0,(VLOOKUP($Q30,Batting!$B$5:$M$85,12,FALSE)))</f>
        <v>0</v>
      </c>
      <c r="AD30" s="158" t="str">
        <f t="shared" si="11"/>
        <v>MINEHAN, Mark</v>
      </c>
      <c r="AE30" s="159" t="str">
        <f t="shared" si="12"/>
        <v>(AUS)</v>
      </c>
      <c r="AF30" s="170">
        <f>IF(ISNA(VLOOKUP($AD30,Bowling!$B$4:$S$49,3,FALSE)),0,(VLOOKUP($AD30,Bowling!$B$4:$S$49,3,FALSE)))</f>
        <v>1</v>
      </c>
      <c r="AG30" s="171">
        <f>IF(ISNA(VLOOKUP($AD30,Bowling!$B$4:$S$49,4,FALSE)),0,(VLOOKUP($AD30,Bowling!$B$4:$S$49,4,FALSE)))</f>
        <v>1</v>
      </c>
      <c r="AH30" s="175">
        <f>IF(ISNA(VLOOKUP($AD30,Bowling!$B$4:$S$49,5,FALSE)),0,(VLOOKUP($AD30,Bowling!$B$4:$S$49,5,FALSE)))</f>
        <v>7</v>
      </c>
      <c r="AI30" s="176">
        <f>IF(ISNA(VLOOKUP($AD30,Bowling!$B$4:$S$49,6,FALSE)),0,(VLOOKUP($AD30,Bowling!$B$4:$S$49,6,FALSE)))</f>
        <v>0</v>
      </c>
      <c r="AJ30" s="176">
        <f>IF(ISNA(VLOOKUP($AD30,Bowling!$B$4:$S$49,7,FALSE)),0,(VLOOKUP($AD30,Bowling!$B$4:$S$49,7,FALSE)))</f>
        <v>74</v>
      </c>
      <c r="AK30" s="176">
        <f>IF(ISNA(VLOOKUP($AD30,Bowling!$B$4:$S$49,8,FALSE)),0,(VLOOKUP($AD30,Bowling!$B$4:$S$49,8,FALSE)))</f>
        <v>3</v>
      </c>
      <c r="AL30" s="175">
        <f>IF(ISNA(VLOOKUP($AD30,Bowling!$B$4:$S$49,9,FALSE)),0,(VLOOKUP($AD30,Bowling!$B$4:$S$49,9,FALSE)))</f>
        <v>2.3333333333333335</v>
      </c>
      <c r="AM30" s="175">
        <f>IF(ISNA(VLOOKUP($AD30,Bowling!$B$4:$S$49,10,FALSE)),0,(VLOOKUP($AD30,Bowling!$B$4:$S$49,10,FALSE)))</f>
        <v>10.571428571428571</v>
      </c>
      <c r="AN30" s="175">
        <f>IF(ISNA(VLOOKUP($AD30,Bowling!$B$4:$S$49,11,FALSE)),0,(VLOOKUP($AD30,Bowling!$B$4:$S$49,11,FALSE)))</f>
        <v>24.666666666666668</v>
      </c>
      <c r="AO30" s="134"/>
      <c r="AP30" s="170">
        <f>IF(ISNA(VLOOKUP($AD30,Bowling!$B$4:$S$49,13,FALSE)),0,(VLOOKUP($AD30,Bowling!$B$4:$S$49,13,FALSE)))</f>
        <v>0</v>
      </c>
      <c r="AQ30" s="170">
        <f>IF(ISNA(VLOOKUP($AD30,Bowling!$B$4:$S$49,14,FALSE)),0,(VLOOKUP($AD30,Bowling!$B$4:$S$49,14,FALSE)))</f>
        <v>0</v>
      </c>
      <c r="AR30" s="170">
        <f>IF(ISNA(VLOOKUP($AD30,Bowling!$B$4:$S$49,15,FALSE)),0,(VLOOKUP($AD30,Bowling!$B$4:$S$49,15,FALSE)))</f>
        <v>0</v>
      </c>
      <c r="AS30" s="170">
        <f>IF(ISNA(VLOOKUP($AD30,Bowling!$B$4:$S$49,16,FALSE)),0,(VLOOKUP($AD30,Bowling!$B$4:$S$49,16,FALSE)))</f>
        <v>0</v>
      </c>
      <c r="AT30" s="124"/>
      <c r="AU30" s="177">
        <f>IF(ISNA(VLOOKUP($AD30,Bowling!$B$4:$S$49,18,FALSE)),0,(VLOOKUP($AD30,Bowling!$B$4:$S$49,18,FALSE)))</f>
        <v>45.2</v>
      </c>
      <c r="AW30" s="158" t="str">
        <f t="shared" si="13"/>
        <v>MINEHAN, Mark</v>
      </c>
      <c r="AX30" s="159" t="str">
        <f t="shared" si="14"/>
        <v>(AUS)</v>
      </c>
      <c r="AY30" s="170">
        <f>IF(ISNA(VLOOKUP($AW30,Fielding!$B$5:$H$67,3,FALSE)),0,(VLOOKUP($AW30,Fielding!$B$5:$H$67,3,FALSE)))</f>
        <v>1</v>
      </c>
      <c r="AZ30" s="170" t="str">
        <f>IF(ISNA(VLOOKUP($AW30,Fielding!$B$5:$H$67,4,FALSE)),0,(VLOOKUP($AW30,Fielding!$B$5:$H$67,4,FALSE)))</f>
        <v>0</v>
      </c>
      <c r="BA30" s="170" t="str">
        <f>IF(ISNA(VLOOKUP($AW30,Fielding!$B$5:$H$67,5,FALSE)),0,(VLOOKUP($AW30,Fielding!$B$5:$H$67,5,FALSE)))</f>
        <v>0</v>
      </c>
      <c r="BC30" s="178">
        <f>IF(ISNA(VLOOKUP($AW30,Fielding!$B$5:$H$67,7,FALSE)),0,(VLOOKUP($AW30,Fielding!$B$5:$H$67,7,FALSE)))</f>
        <v>8</v>
      </c>
    </row>
    <row r="31" spans="1:55" ht="13.5" customHeight="1" x14ac:dyDescent="0.2">
      <c r="A31" s="119"/>
      <c r="B31" s="157">
        <f t="shared" si="15"/>
        <v>28</v>
      </c>
      <c r="C31" s="158" t="s">
        <v>303</v>
      </c>
      <c r="D31" s="159" t="s">
        <v>169</v>
      </c>
      <c r="E31" s="160">
        <f t="shared" si="0"/>
        <v>9</v>
      </c>
      <c r="F31" s="161">
        <f t="shared" si="1"/>
        <v>1</v>
      </c>
      <c r="G31" s="162">
        <f t="shared" si="2"/>
        <v>29</v>
      </c>
      <c r="H31" s="161">
        <f t="shared" si="3"/>
        <v>16.399999999999999</v>
      </c>
      <c r="I31" s="162">
        <f t="shared" si="4"/>
        <v>1</v>
      </c>
      <c r="J31" s="161">
        <f t="shared" si="5"/>
        <v>32</v>
      </c>
      <c r="K31" s="162">
        <f t="shared" si="6"/>
        <v>4</v>
      </c>
      <c r="L31" s="372"/>
      <c r="M31" s="163">
        <f t="shared" si="7"/>
        <v>49.4</v>
      </c>
      <c r="N31" s="164">
        <f t="shared" si="8"/>
        <v>5.4888888888888889</v>
      </c>
      <c r="P31" s="127"/>
      <c r="Q31" s="158" t="str">
        <f t="shared" si="9"/>
        <v>JACKSON, Rob</v>
      </c>
      <c r="R31" s="159" t="str">
        <f t="shared" si="10"/>
        <v>(AUS)</v>
      </c>
      <c r="S31" s="170">
        <f>IF(ISNA(VLOOKUP($Q31,Batting!$B$5:$M$85,3,FALSE)),0,(VLOOKUP($Q31,Batting!$B$5:$M$85,3,FALSE)))</f>
        <v>9</v>
      </c>
      <c r="T31" s="171">
        <f>IF(ISNA(VLOOKUP($Q31,Batting!$B$5:$M$85,4,FALSE)),0,(VLOOKUP($Q31,Batting!$B$5:$M$85,4,FALSE)))</f>
        <v>4</v>
      </c>
      <c r="U31" s="171">
        <f>IF(ISNA(VLOOKUP($Q31,Batting!$B$5:$M$85,5,FALSE)),0,(VLOOKUP($Q31,Batting!$B$5:$M$85,5,FALSE)))</f>
        <v>0</v>
      </c>
      <c r="V31" s="171">
        <f>IF(ISNA(VLOOKUP($Q31,Batting!$B$5:$M$85,6,FALSE)),0,(VLOOKUP($Q31,Batting!$B$5:$M$85,6,FALSE)))</f>
        <v>29</v>
      </c>
      <c r="W31" s="172">
        <f>IF(ISNA(VLOOKUP($Q31,Batting!$B$5:$M$85,7,FALSE)),0,(VLOOKUP($Q31,Batting!$B$5:$M$85,7,FALSE)))</f>
        <v>15</v>
      </c>
      <c r="X31" s="171">
        <f>IF(ISNA(VLOOKUP($Q31,Batting!$B$5:$M$85,8,FALSE)),0,(VLOOKUP($Q31,Batting!$B$5:$M$85,8,FALSE)))</f>
        <v>0</v>
      </c>
      <c r="Y31" s="173">
        <f>IF(ISNA(VLOOKUP($Q31,Batting!$B$5:$M$85,9,FALSE)),0,(VLOOKUP($Q31,Batting!$B$5:$M$85,9,FALSE)))</f>
        <v>7.25</v>
      </c>
      <c r="Z31" s="194" t="str">
        <f>IF(ISNA(VLOOKUP($Q31,Batting!$B$5:$M$85,10,FALSE)),"",(VLOOKUP($Q31,Batting!$B$5:$M$85,10,FALSE)))</f>
        <v/>
      </c>
      <c r="AA31" s="121"/>
      <c r="AB31" s="174">
        <f>IF(ISNA(VLOOKUP($Q31,Batting!$B$5:$M$85,12,FALSE)),0,(VLOOKUP($Q31,Batting!$B$5:$M$85,12,FALSE)))</f>
        <v>1</v>
      </c>
      <c r="AD31" s="158" t="str">
        <f t="shared" si="11"/>
        <v>JACKSON, Rob</v>
      </c>
      <c r="AE31" s="159" t="str">
        <f t="shared" si="12"/>
        <v>(AUS)</v>
      </c>
      <c r="AF31" s="170">
        <f>IF(ISNA(VLOOKUP($AD31,Bowling!$B$4:$S$49,3,FALSE)),0,(VLOOKUP($AD31,Bowling!$B$4:$S$49,3,FALSE)))</f>
        <v>9</v>
      </c>
      <c r="AG31" s="171">
        <f>IF(ISNA(VLOOKUP($AD31,Bowling!$B$4:$S$49,4,FALSE)),0,(VLOOKUP($AD31,Bowling!$B$4:$S$49,4,FALSE)))</f>
        <v>1</v>
      </c>
      <c r="AH31" s="175">
        <f>IF(ISNA(VLOOKUP($AD31,Bowling!$B$4:$S$49,5,FALSE)),0,(VLOOKUP($AD31,Bowling!$B$4:$S$49,5,FALSE)))</f>
        <v>3</v>
      </c>
      <c r="AI31" s="176">
        <f>IF(ISNA(VLOOKUP($AD31,Bowling!$B$4:$S$49,6,FALSE)),0,(VLOOKUP($AD31,Bowling!$B$4:$S$49,6,FALSE)))</f>
        <v>0</v>
      </c>
      <c r="AJ31" s="176">
        <f>IF(ISNA(VLOOKUP($AD31,Bowling!$B$4:$S$49,7,FALSE)),0,(VLOOKUP($AD31,Bowling!$B$4:$S$49,7,FALSE)))</f>
        <v>18</v>
      </c>
      <c r="AK31" s="176">
        <f>IF(ISNA(VLOOKUP($AD31,Bowling!$B$4:$S$49,8,FALSE)),0,(VLOOKUP($AD31,Bowling!$B$4:$S$49,8,FALSE)))</f>
        <v>1</v>
      </c>
      <c r="AL31" s="175">
        <f>IF(ISNA(VLOOKUP($AD31,Bowling!$B$4:$S$49,9,FALSE)),0,(VLOOKUP($AD31,Bowling!$B$4:$S$49,9,FALSE)))</f>
        <v>3</v>
      </c>
      <c r="AM31" s="175">
        <f>IF(ISNA(VLOOKUP($AD31,Bowling!$B$4:$S$49,10,FALSE)),0,(VLOOKUP($AD31,Bowling!$B$4:$S$49,10,FALSE)))</f>
        <v>6</v>
      </c>
      <c r="AN31" s="175">
        <f>IF(ISNA(VLOOKUP($AD31,Bowling!$B$4:$S$49,11,FALSE)),0,(VLOOKUP($AD31,Bowling!$B$4:$S$49,11,FALSE)))</f>
        <v>18</v>
      </c>
      <c r="AO31" s="134"/>
      <c r="AP31" s="170">
        <f>IF(ISNA(VLOOKUP($AD31,Bowling!$B$4:$S$49,13,FALSE)),0,(VLOOKUP($AD31,Bowling!$B$4:$S$49,13,FALSE)))</f>
        <v>0</v>
      </c>
      <c r="AQ31" s="170">
        <f>IF(ISNA(VLOOKUP($AD31,Bowling!$B$4:$S$49,14,FALSE)),0,(VLOOKUP($AD31,Bowling!$B$4:$S$49,14,FALSE)))</f>
        <v>0</v>
      </c>
      <c r="AR31" s="170">
        <f>IF(ISNA(VLOOKUP($AD31,Bowling!$B$4:$S$49,15,FALSE)),0,(VLOOKUP($AD31,Bowling!$B$4:$S$49,15,FALSE)))</f>
        <v>0</v>
      </c>
      <c r="AS31" s="170">
        <f>IF(ISNA(VLOOKUP($AD31,Bowling!$B$4:$S$49,16,FALSE)),0,(VLOOKUP($AD31,Bowling!$B$4:$S$49,16,FALSE)))</f>
        <v>0</v>
      </c>
      <c r="AT31" s="124"/>
      <c r="AU31" s="177">
        <f>IF(ISNA(VLOOKUP($AD31,Bowling!$B$4:$S$49,18,FALSE)),0,(VLOOKUP($AD31,Bowling!$B$4:$S$49,18,FALSE)))</f>
        <v>16.399999999999999</v>
      </c>
      <c r="AW31" s="158" t="str">
        <f t="shared" si="13"/>
        <v>JACKSON, Rob</v>
      </c>
      <c r="AX31" s="159" t="str">
        <f t="shared" si="14"/>
        <v>(AUS)</v>
      </c>
      <c r="AY31" s="170">
        <f>IF(ISNA(VLOOKUP($AW31,Fielding!$B$5:$H$67,3,FALSE)),0,(VLOOKUP($AW31,Fielding!$B$5:$H$67,3,FALSE)))</f>
        <v>3</v>
      </c>
      <c r="AZ31" s="170" t="str">
        <f>IF(ISNA(VLOOKUP($AW31,Fielding!$B$5:$H$67,4,FALSE)),0,(VLOOKUP($AW31,Fielding!$B$5:$H$67,4,FALSE)))</f>
        <v>0</v>
      </c>
      <c r="BA31" s="170">
        <f>IF(ISNA(VLOOKUP($AW31,Fielding!$B$5:$H$67,5,FALSE)),0,(VLOOKUP($AW31,Fielding!$B$5:$H$67,5,FALSE)))</f>
        <v>1</v>
      </c>
      <c r="BC31" s="178">
        <f>IF(ISNA(VLOOKUP($AW31,Fielding!$B$5:$H$67,7,FALSE)),0,(VLOOKUP($AW31,Fielding!$B$5:$H$67,7,FALSE)))</f>
        <v>32</v>
      </c>
    </row>
    <row r="32" spans="1:55" ht="13.5" customHeight="1" x14ac:dyDescent="0.2">
      <c r="A32" s="119"/>
      <c r="B32" s="157">
        <f t="shared" si="15"/>
        <v>29</v>
      </c>
      <c r="C32" s="158" t="s">
        <v>80</v>
      </c>
      <c r="D32" s="159" t="s">
        <v>171</v>
      </c>
      <c r="E32" s="160">
        <f t="shared" si="0"/>
        <v>1</v>
      </c>
      <c r="F32" s="161">
        <f t="shared" si="1"/>
        <v>12</v>
      </c>
      <c r="G32" s="162">
        <f t="shared" si="2"/>
        <v>19</v>
      </c>
      <c r="H32" s="161">
        <f t="shared" si="3"/>
        <v>30.4</v>
      </c>
      <c r="I32" s="162">
        <f t="shared" si="4"/>
        <v>2</v>
      </c>
      <c r="J32" s="161">
        <f t="shared" si="5"/>
        <v>0</v>
      </c>
      <c r="K32" s="162" t="str">
        <f t="shared" si="6"/>
        <v/>
      </c>
      <c r="L32" s="372"/>
      <c r="M32" s="163">
        <f t="shared" si="7"/>
        <v>42.4</v>
      </c>
      <c r="N32" s="164">
        <f t="shared" si="8"/>
        <v>42.4</v>
      </c>
      <c r="P32" s="127"/>
      <c r="Q32" s="158" t="str">
        <f t="shared" si="9"/>
        <v>MONK, Andrew</v>
      </c>
      <c r="R32" s="159" t="str">
        <f t="shared" si="10"/>
        <v>(ENG)</v>
      </c>
      <c r="S32" s="170">
        <f>IF(ISNA(VLOOKUP($Q32,Batting!$B$5:$M$85,3,FALSE)),0,(VLOOKUP($Q32,Batting!$B$5:$M$85,3,FALSE)))</f>
        <v>1</v>
      </c>
      <c r="T32" s="171">
        <f>IF(ISNA(VLOOKUP($Q32,Batting!$B$5:$M$85,4,FALSE)),0,(VLOOKUP($Q32,Batting!$B$5:$M$85,4,FALSE)))</f>
        <v>1</v>
      </c>
      <c r="U32" s="171">
        <f>IF(ISNA(VLOOKUP($Q32,Batting!$B$5:$M$85,5,FALSE)),0,(VLOOKUP($Q32,Batting!$B$5:$M$85,5,FALSE)))</f>
        <v>0</v>
      </c>
      <c r="V32" s="171">
        <f>IF(ISNA(VLOOKUP($Q32,Batting!$B$5:$M$85,6,FALSE)),0,(VLOOKUP($Q32,Batting!$B$5:$M$85,6,FALSE)))</f>
        <v>19</v>
      </c>
      <c r="W32" s="172">
        <f>IF(ISNA(VLOOKUP($Q32,Batting!$B$5:$M$85,7,FALSE)),0,(VLOOKUP($Q32,Batting!$B$5:$M$85,7,FALSE)))</f>
        <v>19</v>
      </c>
      <c r="X32" s="171">
        <f>IF(ISNA(VLOOKUP($Q32,Batting!$B$5:$M$85,8,FALSE)),0,(VLOOKUP($Q32,Batting!$B$5:$M$85,8,FALSE)))</f>
        <v>0</v>
      </c>
      <c r="Y32" s="173">
        <f>IF(ISNA(VLOOKUP($Q32,Batting!$B$5:$M$85,9,FALSE)),0,(VLOOKUP($Q32,Batting!$B$5:$M$85,9,FALSE)))</f>
        <v>19</v>
      </c>
      <c r="Z32" s="194" t="str">
        <f>IF(ISNA(VLOOKUP($Q32,Batting!$B$5:$M$85,10,FALSE)),"",(VLOOKUP($Q32,Batting!$B$5:$M$85,10,FALSE)))</f>
        <v/>
      </c>
      <c r="AA32" s="121"/>
      <c r="AB32" s="174">
        <f>IF(ISNA(VLOOKUP($Q32,Batting!$B$5:$M$85,12,FALSE)),0,(VLOOKUP($Q32,Batting!$B$5:$M$85,12,FALSE)))</f>
        <v>12</v>
      </c>
      <c r="AD32" s="158" t="str">
        <f t="shared" si="11"/>
        <v>MONK, Andrew</v>
      </c>
      <c r="AE32" s="159" t="str">
        <f t="shared" si="12"/>
        <v>(ENG)</v>
      </c>
      <c r="AF32" s="170">
        <f>IF(ISNA(VLOOKUP($AD32,Bowling!$B$4:$S$49,3,FALSE)),0,(VLOOKUP($AD32,Bowling!$B$4:$S$49,3,FALSE)))</f>
        <v>1</v>
      </c>
      <c r="AG32" s="171">
        <f>IF(ISNA(VLOOKUP($AD32,Bowling!$B$4:$S$49,4,FALSE)),0,(VLOOKUP($AD32,Bowling!$B$4:$S$49,4,FALSE)))</f>
        <v>1</v>
      </c>
      <c r="AH32" s="175">
        <f>IF(ISNA(VLOOKUP($AD32,Bowling!$B$4:$S$49,5,FALSE)),0,(VLOOKUP($AD32,Bowling!$B$4:$S$49,5,FALSE)))</f>
        <v>4</v>
      </c>
      <c r="AI32" s="176">
        <f>IF(ISNA(VLOOKUP($AD32,Bowling!$B$4:$S$49,6,FALSE)),0,(VLOOKUP($AD32,Bowling!$B$4:$S$49,6,FALSE)))</f>
        <v>0</v>
      </c>
      <c r="AJ32" s="176">
        <f>IF(ISNA(VLOOKUP($AD32,Bowling!$B$4:$S$49,7,FALSE)),0,(VLOOKUP($AD32,Bowling!$B$4:$S$49,7,FALSE)))</f>
        <v>48</v>
      </c>
      <c r="AK32" s="176">
        <f>IF(ISNA(VLOOKUP($AD32,Bowling!$B$4:$S$49,8,FALSE)),0,(VLOOKUP($AD32,Bowling!$B$4:$S$49,8,FALSE)))</f>
        <v>2</v>
      </c>
      <c r="AL32" s="175">
        <f>IF(ISNA(VLOOKUP($AD32,Bowling!$B$4:$S$49,9,FALSE)),0,(VLOOKUP($AD32,Bowling!$B$4:$S$49,9,FALSE)))</f>
        <v>2</v>
      </c>
      <c r="AM32" s="175">
        <f>IF(ISNA(VLOOKUP($AD32,Bowling!$B$4:$S$49,10,FALSE)),0,(VLOOKUP($AD32,Bowling!$B$4:$S$49,10,FALSE)))</f>
        <v>12</v>
      </c>
      <c r="AN32" s="175">
        <f>IF(ISNA(VLOOKUP($AD32,Bowling!$B$4:$S$49,11,FALSE)),0,(VLOOKUP($AD32,Bowling!$B$4:$S$49,11,FALSE)))</f>
        <v>24</v>
      </c>
      <c r="AO32" s="134"/>
      <c r="AP32" s="170">
        <f>IF(ISNA(VLOOKUP($AD32,Bowling!$B$4:$S$49,13,FALSE)),0,(VLOOKUP($AD32,Bowling!$B$4:$S$49,13,FALSE)))</f>
        <v>0</v>
      </c>
      <c r="AQ32" s="170">
        <f>IF(ISNA(VLOOKUP($AD32,Bowling!$B$4:$S$49,14,FALSE)),0,(VLOOKUP($AD32,Bowling!$B$4:$S$49,14,FALSE)))</f>
        <v>0</v>
      </c>
      <c r="AR32" s="170">
        <f>IF(ISNA(VLOOKUP($AD32,Bowling!$B$4:$S$49,15,FALSE)),0,(VLOOKUP($AD32,Bowling!$B$4:$S$49,15,FALSE)))</f>
        <v>0</v>
      </c>
      <c r="AS32" s="170">
        <f>IF(ISNA(VLOOKUP($AD32,Bowling!$B$4:$S$49,16,FALSE)),0,(VLOOKUP($AD32,Bowling!$B$4:$S$49,16,FALSE)))</f>
        <v>0</v>
      </c>
      <c r="AT32" s="124"/>
      <c r="AU32" s="177">
        <f>IF(ISNA(VLOOKUP($AD32,Bowling!$B$4:$S$49,18,FALSE)),0,(VLOOKUP($AD32,Bowling!$B$4:$S$49,18,FALSE)))</f>
        <v>30.4</v>
      </c>
      <c r="AW32" s="158" t="str">
        <f t="shared" si="13"/>
        <v>MONK, Andrew</v>
      </c>
      <c r="AX32" s="159" t="str">
        <f t="shared" si="14"/>
        <v>(ENG)</v>
      </c>
      <c r="AY32" s="170">
        <f>IF(ISNA(VLOOKUP($AW32,Fielding!$B$5:$H$67,3,FALSE)),0,(VLOOKUP($AW32,Fielding!$B$5:$H$67,3,FALSE)))</f>
        <v>0</v>
      </c>
      <c r="AZ32" s="170">
        <f>IF(ISNA(VLOOKUP($AW32,Fielding!$B$5:$H$67,4,FALSE)),0,(VLOOKUP($AW32,Fielding!$B$5:$H$67,4,FALSE)))</f>
        <v>0</v>
      </c>
      <c r="BA32" s="170">
        <f>IF(ISNA(VLOOKUP($AW32,Fielding!$B$5:$H$67,5,FALSE)),0,(VLOOKUP($AW32,Fielding!$B$5:$H$67,5,FALSE)))</f>
        <v>0</v>
      </c>
      <c r="BC32" s="178">
        <f>IF(ISNA(VLOOKUP($AW32,Fielding!$B$5:$H$67,7,FALSE)),0,(VLOOKUP($AW32,Fielding!$B$5:$H$67,7,FALSE)))</f>
        <v>0</v>
      </c>
    </row>
    <row r="33" spans="1:55" ht="13.5" customHeight="1" x14ac:dyDescent="0.2">
      <c r="A33" s="119"/>
      <c r="B33" s="157">
        <f t="shared" si="15"/>
        <v>30</v>
      </c>
      <c r="C33" s="158" t="s">
        <v>191</v>
      </c>
      <c r="D33" s="159" t="s">
        <v>171</v>
      </c>
      <c r="E33" s="160">
        <f t="shared" si="0"/>
        <v>8</v>
      </c>
      <c r="F33" s="161">
        <f t="shared" si="1"/>
        <v>-13</v>
      </c>
      <c r="G33" s="162">
        <f t="shared" si="2"/>
        <v>8</v>
      </c>
      <c r="H33" s="161">
        <f t="shared" si="3"/>
        <v>44.2</v>
      </c>
      <c r="I33" s="162">
        <f t="shared" si="4"/>
        <v>3</v>
      </c>
      <c r="J33" s="161">
        <f t="shared" si="5"/>
        <v>8</v>
      </c>
      <c r="K33" s="162">
        <f t="shared" si="6"/>
        <v>1</v>
      </c>
      <c r="L33" s="372"/>
      <c r="M33" s="163">
        <f t="shared" si="7"/>
        <v>39.200000000000003</v>
      </c>
      <c r="N33" s="164">
        <f t="shared" si="8"/>
        <v>4.9000000000000004</v>
      </c>
      <c r="P33" s="127"/>
      <c r="Q33" s="158" t="str">
        <f t="shared" si="9"/>
        <v>GILLIAN, Kahuna</v>
      </c>
      <c r="R33" s="159" t="str">
        <f t="shared" si="10"/>
        <v>(ENG)</v>
      </c>
      <c r="S33" s="170">
        <f>IF(ISNA(VLOOKUP($Q33,Batting!$B$5:$M$85,3,FALSE)),0,(VLOOKUP($Q33,Batting!$B$5:$M$85,3,FALSE)))</f>
        <v>8</v>
      </c>
      <c r="T33" s="171">
        <f>IF(ISNA(VLOOKUP($Q33,Batting!$B$5:$M$85,4,FALSE)),0,(VLOOKUP($Q33,Batting!$B$5:$M$85,4,FALSE)))</f>
        <v>7</v>
      </c>
      <c r="U33" s="171">
        <f>IF(ISNA(VLOOKUP($Q33,Batting!$B$5:$M$85,5,FALSE)),0,(VLOOKUP($Q33,Batting!$B$5:$M$85,5,FALSE)))</f>
        <v>4</v>
      </c>
      <c r="V33" s="171">
        <f>IF(ISNA(VLOOKUP($Q33,Batting!$B$5:$M$85,6,FALSE)),0,(VLOOKUP($Q33,Batting!$B$5:$M$85,6,FALSE)))</f>
        <v>8</v>
      </c>
      <c r="W33" s="172">
        <f>IF(ISNA(VLOOKUP($Q33,Batting!$B$5:$M$85,7,FALSE)),0,(VLOOKUP($Q33,Batting!$B$5:$M$85,7,FALSE)))</f>
        <v>3</v>
      </c>
      <c r="X33" s="171">
        <f>IF(ISNA(VLOOKUP($Q33,Batting!$B$5:$M$85,8,FALSE)),0,(VLOOKUP($Q33,Batting!$B$5:$M$85,8,FALSE)))</f>
        <v>0</v>
      </c>
      <c r="Y33" s="173">
        <f>IF(ISNA(VLOOKUP($Q33,Batting!$B$5:$M$85,9,FALSE)),0,(VLOOKUP($Q33,Batting!$B$5:$M$85,9,FALSE)))</f>
        <v>2.6666666666666665</v>
      </c>
      <c r="Z33" s="194" t="str">
        <f>IF(ISNA(VLOOKUP($Q33,Batting!$B$5:$M$85,10,FALSE)),"",(VLOOKUP($Q33,Batting!$B$5:$M$85,10,FALSE)))</f>
        <v/>
      </c>
      <c r="AA33" s="121"/>
      <c r="AB33" s="174">
        <f>IF(ISNA(VLOOKUP($Q33,Batting!$B$5:$M$85,12,FALSE)),0,(VLOOKUP($Q33,Batting!$B$5:$M$85,12,FALSE)))</f>
        <v>-13</v>
      </c>
      <c r="AD33" s="158" t="str">
        <f t="shared" si="11"/>
        <v>GILLIAN, Kahuna</v>
      </c>
      <c r="AE33" s="159" t="str">
        <f t="shared" si="12"/>
        <v>(ENG)</v>
      </c>
      <c r="AF33" s="170">
        <f>IF(ISNA(VLOOKUP($AD33,Bowling!$B$4:$S$49,3,FALSE)),0,(VLOOKUP($AD33,Bowling!$B$4:$S$49,3,FALSE)))</f>
        <v>8</v>
      </c>
      <c r="AG33" s="171">
        <f>IF(ISNA(VLOOKUP($AD33,Bowling!$B$4:$S$49,4,FALSE)),0,(VLOOKUP($AD33,Bowling!$B$4:$S$49,4,FALSE)))</f>
        <v>4</v>
      </c>
      <c r="AH33" s="175">
        <f>IF(ISNA(VLOOKUP($AD33,Bowling!$B$4:$S$49,5,FALSE)),0,(VLOOKUP($AD33,Bowling!$B$4:$S$49,5,FALSE)))</f>
        <v>12</v>
      </c>
      <c r="AI33" s="176">
        <f>IF(ISNA(VLOOKUP($AD33,Bowling!$B$4:$S$49,6,FALSE)),0,(VLOOKUP($AD33,Bowling!$B$4:$S$49,6,FALSE)))</f>
        <v>0</v>
      </c>
      <c r="AJ33" s="176">
        <f>IF(ISNA(VLOOKUP($AD33,Bowling!$B$4:$S$49,7,FALSE)),0,(VLOOKUP($AD33,Bowling!$B$4:$S$49,7,FALSE)))</f>
        <v>79</v>
      </c>
      <c r="AK33" s="176">
        <f>IF(ISNA(VLOOKUP($AD33,Bowling!$B$4:$S$49,8,FALSE)),0,(VLOOKUP($AD33,Bowling!$B$4:$S$49,8,FALSE)))</f>
        <v>3</v>
      </c>
      <c r="AL33" s="175">
        <f>IF(ISNA(VLOOKUP($AD33,Bowling!$B$4:$S$49,9,FALSE)),0,(VLOOKUP($AD33,Bowling!$B$4:$S$49,9,FALSE)))</f>
        <v>4</v>
      </c>
      <c r="AM33" s="175">
        <f>IF(ISNA(VLOOKUP($AD33,Bowling!$B$4:$S$49,10,FALSE)),0,(VLOOKUP($AD33,Bowling!$B$4:$S$49,10,FALSE)))</f>
        <v>6.583333333333333</v>
      </c>
      <c r="AN33" s="175">
        <f>IF(ISNA(VLOOKUP($AD33,Bowling!$B$4:$S$49,11,FALSE)),0,(VLOOKUP($AD33,Bowling!$B$4:$S$49,11,FALSE)))</f>
        <v>26.333333333333332</v>
      </c>
      <c r="AO33" s="134"/>
      <c r="AP33" s="170">
        <f>IF(ISNA(VLOOKUP($AD33,Bowling!$B$4:$S$49,13,FALSE)),0,(VLOOKUP($AD33,Bowling!$B$4:$S$49,13,FALSE)))</f>
        <v>0</v>
      </c>
      <c r="AQ33" s="170">
        <f>IF(ISNA(VLOOKUP($AD33,Bowling!$B$4:$S$49,14,FALSE)),0,(VLOOKUP($AD33,Bowling!$B$4:$S$49,14,FALSE)))</f>
        <v>0</v>
      </c>
      <c r="AR33" s="170">
        <f>IF(ISNA(VLOOKUP($AD33,Bowling!$B$4:$S$49,15,FALSE)),0,(VLOOKUP($AD33,Bowling!$B$4:$S$49,15,FALSE)))</f>
        <v>0</v>
      </c>
      <c r="AS33" s="170">
        <f>IF(ISNA(VLOOKUP($AD33,Bowling!$B$4:$S$49,16,FALSE)),0,(VLOOKUP($AD33,Bowling!$B$4:$S$49,16,FALSE)))</f>
        <v>0</v>
      </c>
      <c r="AT33" s="124"/>
      <c r="AU33" s="177">
        <f>IF(ISNA(VLOOKUP($AD33,Bowling!$B$4:$S$49,18,FALSE)),0,(VLOOKUP($AD33,Bowling!$B$4:$S$49,18,FALSE)))</f>
        <v>44.2</v>
      </c>
      <c r="AW33" s="158" t="str">
        <f t="shared" si="13"/>
        <v>GILLIAN, Kahuna</v>
      </c>
      <c r="AX33" s="159" t="str">
        <f t="shared" si="14"/>
        <v>(ENG)</v>
      </c>
      <c r="AY33" s="170">
        <f>IF(ISNA(VLOOKUP($AW33,Fielding!$B$5:$H$67,3,FALSE)),0,(VLOOKUP($AW33,Fielding!$B$5:$H$67,3,FALSE)))</f>
        <v>1</v>
      </c>
      <c r="AZ33" s="170" t="str">
        <f>IF(ISNA(VLOOKUP($AW33,Fielding!$B$5:$H$67,4,FALSE)),0,(VLOOKUP($AW33,Fielding!$B$5:$H$67,4,FALSE)))</f>
        <v>0</v>
      </c>
      <c r="BA33" s="170" t="str">
        <f>IF(ISNA(VLOOKUP($AW33,Fielding!$B$5:$H$67,5,FALSE)),0,(VLOOKUP($AW33,Fielding!$B$5:$H$67,5,FALSE)))</f>
        <v>0</v>
      </c>
      <c r="BC33" s="178">
        <f>IF(ISNA(VLOOKUP($AW33,Fielding!$B$5:$H$67,7,FALSE)),0,(VLOOKUP($AW33,Fielding!$B$5:$H$67,7,FALSE)))</f>
        <v>8</v>
      </c>
    </row>
    <row r="34" spans="1:55" ht="13.5" customHeight="1" x14ac:dyDescent="0.2">
      <c r="A34" s="119"/>
      <c r="B34" s="157">
        <f t="shared" si="15"/>
        <v>31</v>
      </c>
      <c r="C34" s="158" t="s">
        <v>340</v>
      </c>
      <c r="D34" s="159" t="s">
        <v>170</v>
      </c>
      <c r="E34" s="160">
        <f t="shared" si="0"/>
        <v>1</v>
      </c>
      <c r="F34" s="161">
        <f t="shared" si="1"/>
        <v>0</v>
      </c>
      <c r="G34" s="162" t="str">
        <f t="shared" si="2"/>
        <v>-</v>
      </c>
      <c r="H34" s="161">
        <f t="shared" si="3"/>
        <v>39</v>
      </c>
      <c r="I34" s="162">
        <f t="shared" si="4"/>
        <v>2</v>
      </c>
      <c r="J34" s="161">
        <f t="shared" si="5"/>
        <v>8</v>
      </c>
      <c r="K34" s="162">
        <f t="shared" si="6"/>
        <v>1</v>
      </c>
      <c r="L34" s="372"/>
      <c r="M34" s="163">
        <f t="shared" si="7"/>
        <v>47</v>
      </c>
      <c r="N34" s="164">
        <f t="shared" si="8"/>
        <v>47</v>
      </c>
      <c r="P34" s="127"/>
      <c r="Q34" s="158" t="str">
        <f t="shared" si="9"/>
        <v>PARVEER</v>
      </c>
      <c r="R34" s="159" t="str">
        <f t="shared" si="10"/>
        <v>(IND)</v>
      </c>
      <c r="S34" s="170">
        <f>IF(ISNA(VLOOKUP($Q34,Batting!$B$5:$M$85,3,FALSE)),0,(VLOOKUP($Q34,Batting!$B$5:$M$85,3,FALSE)))</f>
        <v>1</v>
      </c>
      <c r="T34" s="171" t="str">
        <f>IF(ISNA(VLOOKUP($Q34,Batting!$B$5:$M$85,4,FALSE)),0,(VLOOKUP($Q34,Batting!$B$5:$M$85,4,FALSE)))</f>
        <v>-</v>
      </c>
      <c r="U34" s="171" t="str">
        <f>IF(ISNA(VLOOKUP($Q34,Batting!$B$5:$M$85,5,FALSE)),0,(VLOOKUP($Q34,Batting!$B$5:$M$85,5,FALSE)))</f>
        <v>-</v>
      </c>
      <c r="V34" s="171" t="str">
        <f>IF(ISNA(VLOOKUP($Q34,Batting!$B$5:$M$85,6,FALSE)),0,(VLOOKUP($Q34,Batting!$B$5:$M$85,6,FALSE)))</f>
        <v>-</v>
      </c>
      <c r="W34" s="172" t="str">
        <f>IF(ISNA(VLOOKUP($Q34,Batting!$B$5:$M$85,7,FALSE)),0,(VLOOKUP($Q34,Batting!$B$5:$M$85,7,FALSE)))</f>
        <v>-</v>
      </c>
      <c r="X34" s="171">
        <f>IF(ISNA(VLOOKUP($Q34,Batting!$B$5:$M$85,8,FALSE)),0,(VLOOKUP($Q34,Batting!$B$5:$M$85,8,FALSE)))</f>
        <v>0</v>
      </c>
      <c r="Y34" s="173" t="str">
        <f>IF(ISNA(VLOOKUP($Q34,Batting!$B$5:$M$85,9,FALSE)),0,(VLOOKUP($Q34,Batting!$B$5:$M$85,9,FALSE)))</f>
        <v>-</v>
      </c>
      <c r="Z34" s="194" t="e">
        <f>IF(ISNA(VLOOKUP($Q34,Batting!$B$5:$M$85,10,FALSE)),"",(VLOOKUP($Q34,Batting!$B$5:$M$85,10,FALSE)))</f>
        <v>#VALUE!</v>
      </c>
      <c r="AA34" s="121"/>
      <c r="AB34" s="174">
        <f>IF(ISNA(VLOOKUP($Q34,Batting!$B$5:$M$85,12,FALSE)),0,(VLOOKUP($Q34,Batting!$B$5:$M$85,12,FALSE)))</f>
        <v>0</v>
      </c>
      <c r="AD34" s="158" t="str">
        <f t="shared" si="11"/>
        <v>PARVEER</v>
      </c>
      <c r="AE34" s="159" t="str">
        <f t="shared" si="12"/>
        <v>(IND)</v>
      </c>
      <c r="AF34" s="170">
        <f>IF(ISNA(VLOOKUP($AD34,Bowling!$B$4:$S$49,3,FALSE)),0,(VLOOKUP($AD34,Bowling!$B$4:$S$49,3,FALSE)))</f>
        <v>1</v>
      </c>
      <c r="AG34" s="171">
        <f>IF(ISNA(VLOOKUP($AD34,Bowling!$B$4:$S$49,4,FALSE)),0,(VLOOKUP($AD34,Bowling!$B$4:$S$49,4,FALSE)))</f>
        <v>1</v>
      </c>
      <c r="AH34" s="175">
        <f>IF(ISNA(VLOOKUP($AD34,Bowling!$B$4:$S$49,5,FALSE)),0,(VLOOKUP($AD34,Bowling!$B$4:$S$49,5,FALSE)))</f>
        <v>2</v>
      </c>
      <c r="AI34" s="176">
        <f>IF(ISNA(VLOOKUP($AD34,Bowling!$B$4:$S$49,6,FALSE)),0,(VLOOKUP($AD34,Bowling!$B$4:$S$49,6,FALSE)))</f>
        <v>1</v>
      </c>
      <c r="AJ34" s="176">
        <f>IF(ISNA(VLOOKUP($AD34,Bowling!$B$4:$S$49,7,FALSE)),0,(VLOOKUP($AD34,Bowling!$B$4:$S$49,7,FALSE)))</f>
        <v>5</v>
      </c>
      <c r="AK34" s="176">
        <f>IF(ISNA(VLOOKUP($AD34,Bowling!$B$4:$S$49,8,FALSE)),0,(VLOOKUP($AD34,Bowling!$B$4:$S$49,8,FALSE)))</f>
        <v>2</v>
      </c>
      <c r="AL34" s="175">
        <f>IF(ISNA(VLOOKUP($AD34,Bowling!$B$4:$S$49,9,FALSE)),0,(VLOOKUP($AD34,Bowling!$B$4:$S$49,9,FALSE)))</f>
        <v>1</v>
      </c>
      <c r="AM34" s="175">
        <f>IF(ISNA(VLOOKUP($AD34,Bowling!$B$4:$S$49,10,FALSE)),0,(VLOOKUP($AD34,Bowling!$B$4:$S$49,10,FALSE)))</f>
        <v>2.5</v>
      </c>
      <c r="AN34" s="175">
        <f>IF(ISNA(VLOOKUP($AD34,Bowling!$B$4:$S$49,11,FALSE)),0,(VLOOKUP($AD34,Bowling!$B$4:$S$49,11,FALSE)))</f>
        <v>2.5</v>
      </c>
      <c r="AO34" s="134"/>
      <c r="AP34" s="170">
        <f>IF(ISNA(VLOOKUP($AD34,Bowling!$B$4:$S$49,13,FALSE)),0,(VLOOKUP($AD34,Bowling!$B$4:$S$49,13,FALSE)))</f>
        <v>0</v>
      </c>
      <c r="AQ34" s="170">
        <f>IF(ISNA(VLOOKUP($AD34,Bowling!$B$4:$S$49,14,FALSE)),0,(VLOOKUP($AD34,Bowling!$B$4:$S$49,14,FALSE)))</f>
        <v>0</v>
      </c>
      <c r="AR34" s="170">
        <f>IF(ISNA(VLOOKUP($AD34,Bowling!$B$4:$S$49,15,FALSE)),0,(VLOOKUP($AD34,Bowling!$B$4:$S$49,15,FALSE)))</f>
        <v>0</v>
      </c>
      <c r="AS34" s="170">
        <f>IF(ISNA(VLOOKUP($AD34,Bowling!$B$4:$S$49,16,FALSE)),0,(VLOOKUP($AD34,Bowling!$B$4:$S$49,16,FALSE)))</f>
        <v>0</v>
      </c>
      <c r="AT34" s="124"/>
      <c r="AU34" s="177">
        <f>IF(ISNA(VLOOKUP($AD34,Bowling!$B$4:$S$49,18,FALSE)),0,(VLOOKUP($AD34,Bowling!$B$4:$S$49,18,FALSE)))</f>
        <v>39</v>
      </c>
      <c r="AW34" s="158" t="str">
        <f t="shared" si="13"/>
        <v>PARVEER</v>
      </c>
      <c r="AX34" s="159" t="str">
        <f t="shared" si="14"/>
        <v>(IND)</v>
      </c>
      <c r="AY34" s="170">
        <f>IF(ISNA(VLOOKUP($AW34,Fielding!$B$5:$H$67,3,FALSE)),0,(VLOOKUP($AW34,Fielding!$B$5:$H$67,3,FALSE)))</f>
        <v>1</v>
      </c>
      <c r="AZ34" s="170" t="str">
        <f>IF(ISNA(VLOOKUP($AW34,Fielding!$B$5:$H$67,4,FALSE)),0,(VLOOKUP($AW34,Fielding!$B$5:$H$67,4,FALSE)))</f>
        <v>0</v>
      </c>
      <c r="BA34" s="170" t="str">
        <f>IF(ISNA(VLOOKUP($AW34,Fielding!$B$5:$H$67,5,FALSE)),0,(VLOOKUP($AW34,Fielding!$B$5:$H$67,5,FALSE)))</f>
        <v>0</v>
      </c>
      <c r="BC34" s="178">
        <f>IF(ISNA(VLOOKUP($AW34,Fielding!$B$5:$H$67,7,FALSE)),0,(VLOOKUP($AW34,Fielding!$B$5:$H$67,7,FALSE)))</f>
        <v>8</v>
      </c>
    </row>
    <row r="35" spans="1:55" ht="13.5" customHeight="1" x14ac:dyDescent="0.2">
      <c r="A35" s="119"/>
      <c r="B35" s="157">
        <f t="shared" si="15"/>
        <v>32</v>
      </c>
      <c r="C35" s="158" t="s">
        <v>338</v>
      </c>
      <c r="D35" s="159" t="s">
        <v>170</v>
      </c>
      <c r="E35" s="160">
        <f t="shared" si="0"/>
        <v>1</v>
      </c>
      <c r="F35" s="161">
        <f t="shared" si="1"/>
        <v>36</v>
      </c>
      <c r="G35" s="162">
        <f t="shared" si="2"/>
        <v>43</v>
      </c>
      <c r="H35" s="161">
        <f t="shared" si="3"/>
        <v>-3</v>
      </c>
      <c r="I35" s="162" t="str">
        <f t="shared" si="4"/>
        <v/>
      </c>
      <c r="J35" s="161">
        <f t="shared" si="5"/>
        <v>0</v>
      </c>
      <c r="K35" s="162" t="str">
        <f t="shared" si="6"/>
        <v/>
      </c>
      <c r="L35" s="372"/>
      <c r="M35" s="163">
        <f t="shared" si="7"/>
        <v>33</v>
      </c>
      <c r="N35" s="164">
        <f t="shared" si="8"/>
        <v>33</v>
      </c>
      <c r="P35" s="127"/>
      <c r="Q35" s="158" t="str">
        <f t="shared" si="9"/>
        <v>PREET</v>
      </c>
      <c r="R35" s="159" t="str">
        <f t="shared" si="10"/>
        <v>(IND)</v>
      </c>
      <c r="S35" s="170">
        <f>IF(ISNA(VLOOKUP($Q35,Batting!$B$5:$M$85,3,FALSE)),0,(VLOOKUP($Q35,Batting!$B$5:$M$85,3,FALSE)))</f>
        <v>1</v>
      </c>
      <c r="T35" s="171">
        <f>IF(ISNA(VLOOKUP($Q35,Batting!$B$5:$M$85,4,FALSE)),0,(VLOOKUP($Q35,Batting!$B$5:$M$85,4,FALSE)))</f>
        <v>1</v>
      </c>
      <c r="U35" s="171">
        <f>IF(ISNA(VLOOKUP($Q35,Batting!$B$5:$M$85,5,FALSE)),0,(VLOOKUP($Q35,Batting!$B$5:$M$85,5,FALSE)))</f>
        <v>0</v>
      </c>
      <c r="V35" s="171">
        <f>IF(ISNA(VLOOKUP($Q35,Batting!$B$5:$M$85,6,FALSE)),0,(VLOOKUP($Q35,Batting!$B$5:$M$85,6,FALSE)))</f>
        <v>43</v>
      </c>
      <c r="W35" s="172">
        <f>IF(ISNA(VLOOKUP($Q35,Batting!$B$5:$M$85,7,FALSE)),0,(VLOOKUP($Q35,Batting!$B$5:$M$85,7,FALSE)))</f>
        <v>43</v>
      </c>
      <c r="X35" s="171">
        <f>IF(ISNA(VLOOKUP($Q35,Batting!$B$5:$M$85,8,FALSE)),0,(VLOOKUP($Q35,Batting!$B$5:$M$85,8,FALSE)))</f>
        <v>0</v>
      </c>
      <c r="Y35" s="173">
        <f>IF(ISNA(VLOOKUP($Q35,Batting!$B$5:$M$85,9,FALSE)),0,(VLOOKUP($Q35,Batting!$B$5:$M$85,9,FALSE)))</f>
        <v>43</v>
      </c>
      <c r="Z35" s="194" t="str">
        <f>IF(ISNA(VLOOKUP($Q35,Batting!$B$5:$M$85,10,FALSE)),"",(VLOOKUP($Q35,Batting!$B$5:$M$85,10,FALSE)))</f>
        <v/>
      </c>
      <c r="AA35" s="121"/>
      <c r="AB35" s="174">
        <f>IF(ISNA(VLOOKUP($Q35,Batting!$B$5:$M$85,12,FALSE)),0,(VLOOKUP($Q35,Batting!$B$5:$M$85,12,FALSE)))</f>
        <v>36</v>
      </c>
      <c r="AD35" s="158" t="str">
        <f t="shared" si="11"/>
        <v>PREET</v>
      </c>
      <c r="AE35" s="159" t="str">
        <f t="shared" si="12"/>
        <v>(IND)</v>
      </c>
      <c r="AF35" s="170">
        <f>IF(ISNA(VLOOKUP($AD35,Bowling!$B$4:$S$49,3,FALSE)),0,(VLOOKUP($AD35,Bowling!$B$4:$S$49,3,FALSE)))</f>
        <v>1</v>
      </c>
      <c r="AG35" s="171">
        <f>IF(ISNA(VLOOKUP($AD35,Bowling!$B$4:$S$49,4,FALSE)),0,(VLOOKUP($AD35,Bowling!$B$4:$S$49,4,FALSE)))</f>
        <v>1</v>
      </c>
      <c r="AH35" s="175">
        <f>IF(ISNA(VLOOKUP($AD35,Bowling!$B$4:$S$49,5,FALSE)),0,(VLOOKUP($AD35,Bowling!$B$4:$S$49,5,FALSE)))</f>
        <v>2</v>
      </c>
      <c r="AI35" s="176">
        <f>IF(ISNA(VLOOKUP($AD35,Bowling!$B$4:$S$49,6,FALSE)),0,(VLOOKUP($AD35,Bowling!$B$4:$S$49,6,FALSE)))</f>
        <v>0</v>
      </c>
      <c r="AJ35" s="176">
        <f>IF(ISNA(VLOOKUP($AD35,Bowling!$B$4:$S$49,7,FALSE)),0,(VLOOKUP($AD35,Bowling!$B$4:$S$49,7,FALSE)))</f>
        <v>15</v>
      </c>
      <c r="AK35" s="176">
        <f>IF(ISNA(VLOOKUP($AD35,Bowling!$B$4:$S$49,8,FALSE)),0,(VLOOKUP($AD35,Bowling!$B$4:$S$49,8,FALSE)))</f>
        <v>0</v>
      </c>
      <c r="AL35" s="175" t="str">
        <f>IF(ISNA(VLOOKUP($AD35,Bowling!$B$4:$S$49,9,FALSE)),0,(VLOOKUP($AD35,Bowling!$B$4:$S$49,9,FALSE)))</f>
        <v>-</v>
      </c>
      <c r="AM35" s="175">
        <f>IF(ISNA(VLOOKUP($AD35,Bowling!$B$4:$S$49,10,FALSE)),0,(VLOOKUP($AD35,Bowling!$B$4:$S$49,10,FALSE)))</f>
        <v>7.5</v>
      </c>
      <c r="AN35" s="175" t="str">
        <f>IF(ISNA(VLOOKUP($AD35,Bowling!$B$4:$S$49,11,FALSE)),0,(VLOOKUP($AD35,Bowling!$B$4:$S$49,11,FALSE)))</f>
        <v>-</v>
      </c>
      <c r="AO35" s="134"/>
      <c r="AP35" s="170">
        <f>IF(ISNA(VLOOKUP($AD35,Bowling!$B$4:$S$49,13,FALSE)),0,(VLOOKUP($AD35,Bowling!$B$4:$S$49,13,FALSE)))</f>
        <v>0</v>
      </c>
      <c r="AQ35" s="170">
        <f>IF(ISNA(VLOOKUP($AD35,Bowling!$B$4:$S$49,14,FALSE)),0,(VLOOKUP($AD35,Bowling!$B$4:$S$49,14,FALSE)))</f>
        <v>0</v>
      </c>
      <c r="AR35" s="170">
        <f>IF(ISNA(VLOOKUP($AD35,Bowling!$B$4:$S$49,15,FALSE)),0,(VLOOKUP($AD35,Bowling!$B$4:$S$49,15,FALSE)))</f>
        <v>0</v>
      </c>
      <c r="AS35" s="170">
        <f>IF(ISNA(VLOOKUP($AD35,Bowling!$B$4:$S$49,16,FALSE)),0,(VLOOKUP($AD35,Bowling!$B$4:$S$49,16,FALSE)))</f>
        <v>0</v>
      </c>
      <c r="AT35" s="124"/>
      <c r="AU35" s="177">
        <f>IF(ISNA(VLOOKUP($AD35,Bowling!$B$4:$S$49,18,FALSE)),0,(VLOOKUP($AD35,Bowling!$B$4:$S$49,18,FALSE)))</f>
        <v>-3</v>
      </c>
      <c r="AW35" s="158" t="str">
        <f t="shared" si="13"/>
        <v>PREET</v>
      </c>
      <c r="AX35" s="159" t="str">
        <f t="shared" si="14"/>
        <v>(IND)</v>
      </c>
      <c r="AY35" s="170">
        <f>IF(ISNA(VLOOKUP($AW35,Fielding!$B$5:$H$67,3,FALSE)),0,(VLOOKUP($AW35,Fielding!$B$5:$H$67,3,FALSE)))</f>
        <v>0</v>
      </c>
      <c r="AZ35" s="170">
        <f>IF(ISNA(VLOOKUP($AW35,Fielding!$B$5:$H$67,4,FALSE)),0,(VLOOKUP($AW35,Fielding!$B$5:$H$67,4,FALSE)))</f>
        <v>0</v>
      </c>
      <c r="BA35" s="170">
        <f>IF(ISNA(VLOOKUP($AW35,Fielding!$B$5:$H$67,5,FALSE)),0,(VLOOKUP($AW35,Fielding!$B$5:$H$67,5,FALSE)))</f>
        <v>0</v>
      </c>
      <c r="BC35" s="178">
        <f>IF(ISNA(VLOOKUP($AW35,Fielding!$B$5:$H$67,7,FALSE)),0,(VLOOKUP($AW35,Fielding!$B$5:$H$67,7,FALSE)))</f>
        <v>0</v>
      </c>
    </row>
    <row r="36" spans="1:55" ht="13.5" customHeight="1" x14ac:dyDescent="0.2">
      <c r="A36" s="119"/>
      <c r="B36" s="157">
        <f t="shared" si="15"/>
        <v>33</v>
      </c>
      <c r="C36" s="158" t="s">
        <v>208</v>
      </c>
      <c r="D36" s="159" t="s">
        <v>209</v>
      </c>
      <c r="E36" s="160">
        <f t="shared" si="0"/>
        <v>3</v>
      </c>
      <c r="F36" s="161">
        <f t="shared" si="1"/>
        <v>-18</v>
      </c>
      <c r="G36" s="162">
        <f t="shared" si="2"/>
        <v>3</v>
      </c>
      <c r="H36" s="161">
        <f t="shared" si="3"/>
        <v>47.2</v>
      </c>
      <c r="I36" s="162">
        <f t="shared" si="4"/>
        <v>3</v>
      </c>
      <c r="J36" s="161">
        <f t="shared" si="5"/>
        <v>0</v>
      </c>
      <c r="K36" s="162" t="str">
        <f t="shared" si="6"/>
        <v/>
      </c>
      <c r="L36" s="372"/>
      <c r="M36" s="163">
        <f t="shared" si="7"/>
        <v>29.200000000000003</v>
      </c>
      <c r="N36" s="164">
        <f t="shared" si="8"/>
        <v>9.7333333333333343</v>
      </c>
      <c r="P36" s="127"/>
      <c r="Q36" s="158" t="str">
        <f t="shared" si="9"/>
        <v>KANTH, Kiso</v>
      </c>
      <c r="R36" s="159" t="str">
        <f t="shared" si="10"/>
        <v>(SL)</v>
      </c>
      <c r="S36" s="170">
        <f>IF(ISNA(VLOOKUP($Q36,Batting!$B$5:$M$85,3,FALSE)),0,(VLOOKUP($Q36,Batting!$B$5:$M$85,3,FALSE)))</f>
        <v>3</v>
      </c>
      <c r="T36" s="171">
        <f>IF(ISNA(VLOOKUP($Q36,Batting!$B$5:$M$85,4,FALSE)),0,(VLOOKUP($Q36,Batting!$B$5:$M$85,4,FALSE)))</f>
        <v>3</v>
      </c>
      <c r="U36" s="171">
        <f>IF(ISNA(VLOOKUP($Q36,Batting!$B$5:$M$85,5,FALSE)),0,(VLOOKUP($Q36,Batting!$B$5:$M$85,5,FALSE)))</f>
        <v>0</v>
      </c>
      <c r="V36" s="171">
        <f>IF(ISNA(VLOOKUP($Q36,Batting!$B$5:$M$85,6,FALSE)),0,(VLOOKUP($Q36,Batting!$B$5:$M$85,6,FALSE)))</f>
        <v>3</v>
      </c>
      <c r="W36" s="172">
        <f>IF(ISNA(VLOOKUP($Q36,Batting!$B$5:$M$85,7,FALSE)),0,(VLOOKUP($Q36,Batting!$B$5:$M$85,7,FALSE)))</f>
        <v>3</v>
      </c>
      <c r="X36" s="171">
        <f>IF(ISNA(VLOOKUP($Q36,Batting!$B$5:$M$85,8,FALSE)),0,(VLOOKUP($Q36,Batting!$B$5:$M$85,8,FALSE)))</f>
        <v>0</v>
      </c>
      <c r="Y36" s="173">
        <f>IF(ISNA(VLOOKUP($Q36,Batting!$B$5:$M$85,9,FALSE)),0,(VLOOKUP($Q36,Batting!$B$5:$M$85,9,FALSE)))</f>
        <v>1</v>
      </c>
      <c r="Z36" s="194" t="str">
        <f>IF(ISNA(VLOOKUP($Q36,Batting!$B$5:$M$85,10,FALSE)),"",(VLOOKUP($Q36,Batting!$B$5:$M$85,10,FALSE)))</f>
        <v/>
      </c>
      <c r="AA36" s="121"/>
      <c r="AB36" s="174">
        <f>IF(ISNA(VLOOKUP($Q36,Batting!$B$5:$M$85,12,FALSE)),0,(VLOOKUP($Q36,Batting!$B$5:$M$85,12,FALSE)))</f>
        <v>-18</v>
      </c>
      <c r="AD36" s="158" t="str">
        <f t="shared" si="11"/>
        <v>KANTH, Kiso</v>
      </c>
      <c r="AE36" s="159" t="str">
        <f t="shared" si="12"/>
        <v>(SL)</v>
      </c>
      <c r="AF36" s="170">
        <f>IF(ISNA(VLOOKUP($AD36,Bowling!$B$4:$S$49,3,FALSE)),0,(VLOOKUP($AD36,Bowling!$B$4:$S$49,3,FALSE)))</f>
        <v>3</v>
      </c>
      <c r="AG36" s="171">
        <f>IF(ISNA(VLOOKUP($AD36,Bowling!$B$4:$S$49,4,FALSE)),0,(VLOOKUP($AD36,Bowling!$B$4:$S$49,4,FALSE)))</f>
        <v>2</v>
      </c>
      <c r="AH36" s="175">
        <f>IF(ISNA(VLOOKUP($AD36,Bowling!$B$4:$S$49,5,FALSE)),0,(VLOOKUP($AD36,Bowling!$B$4:$S$49,5,FALSE)))</f>
        <v>12</v>
      </c>
      <c r="AI36" s="176">
        <f>IF(ISNA(VLOOKUP($AD36,Bowling!$B$4:$S$49,6,FALSE)),0,(VLOOKUP($AD36,Bowling!$B$4:$S$49,6,FALSE)))</f>
        <v>0</v>
      </c>
      <c r="AJ36" s="176">
        <f>IF(ISNA(VLOOKUP($AD36,Bowling!$B$4:$S$49,7,FALSE)),0,(VLOOKUP($AD36,Bowling!$B$4:$S$49,7,FALSE)))</f>
        <v>64</v>
      </c>
      <c r="AK36" s="176">
        <f>IF(ISNA(VLOOKUP($AD36,Bowling!$B$4:$S$49,8,FALSE)),0,(VLOOKUP($AD36,Bowling!$B$4:$S$49,8,FALSE)))</f>
        <v>3</v>
      </c>
      <c r="AL36" s="175">
        <f>IF(ISNA(VLOOKUP($AD36,Bowling!$B$4:$S$49,9,FALSE)),0,(VLOOKUP($AD36,Bowling!$B$4:$S$49,9,FALSE)))</f>
        <v>4</v>
      </c>
      <c r="AM36" s="175">
        <f>IF(ISNA(VLOOKUP($AD36,Bowling!$B$4:$S$49,10,FALSE)),0,(VLOOKUP($AD36,Bowling!$B$4:$S$49,10,FALSE)))</f>
        <v>5.333333333333333</v>
      </c>
      <c r="AN36" s="175">
        <f>IF(ISNA(VLOOKUP($AD36,Bowling!$B$4:$S$49,11,FALSE)),0,(VLOOKUP($AD36,Bowling!$B$4:$S$49,11,FALSE)))</f>
        <v>21.333333333333332</v>
      </c>
      <c r="AO36" s="134"/>
      <c r="AP36" s="170">
        <f>IF(ISNA(VLOOKUP($AD36,Bowling!$B$4:$S$49,13,FALSE)),0,(VLOOKUP($AD36,Bowling!$B$4:$S$49,13,FALSE)))</f>
        <v>0</v>
      </c>
      <c r="AQ36" s="170">
        <f>IF(ISNA(VLOOKUP($AD36,Bowling!$B$4:$S$49,14,FALSE)),0,(VLOOKUP($AD36,Bowling!$B$4:$S$49,14,FALSE)))</f>
        <v>0</v>
      </c>
      <c r="AR36" s="170">
        <f>IF(ISNA(VLOOKUP($AD36,Bowling!$B$4:$S$49,15,FALSE)),0,(VLOOKUP($AD36,Bowling!$B$4:$S$49,15,FALSE)))</f>
        <v>0</v>
      </c>
      <c r="AS36" s="170">
        <f>IF(ISNA(VLOOKUP($AD36,Bowling!$B$4:$S$49,16,FALSE)),0,(VLOOKUP($AD36,Bowling!$B$4:$S$49,16,FALSE)))</f>
        <v>0</v>
      </c>
      <c r="AT36" s="124"/>
      <c r="AU36" s="177">
        <f>IF(ISNA(VLOOKUP($AD36,Bowling!$B$4:$S$49,18,FALSE)),0,(VLOOKUP($AD36,Bowling!$B$4:$S$49,18,FALSE)))</f>
        <v>47.2</v>
      </c>
      <c r="AW36" s="158" t="str">
        <f t="shared" si="13"/>
        <v>KANTH, Kiso</v>
      </c>
      <c r="AX36" s="159" t="str">
        <f t="shared" si="14"/>
        <v>(SL)</v>
      </c>
      <c r="AY36" s="170">
        <f>IF(ISNA(VLOOKUP($AW36,Fielding!$B$5:$H$67,3,FALSE)),0,(VLOOKUP($AW36,Fielding!$B$5:$H$67,3,FALSE)))</f>
        <v>0</v>
      </c>
      <c r="AZ36" s="170">
        <f>IF(ISNA(VLOOKUP($AW36,Fielding!$B$5:$H$67,4,FALSE)),0,(VLOOKUP($AW36,Fielding!$B$5:$H$67,4,FALSE)))</f>
        <v>0</v>
      </c>
      <c r="BA36" s="170">
        <f>IF(ISNA(VLOOKUP($AW36,Fielding!$B$5:$H$67,5,FALSE)),0,(VLOOKUP($AW36,Fielding!$B$5:$H$67,5,FALSE)))</f>
        <v>0</v>
      </c>
      <c r="BC36" s="178">
        <f>IF(ISNA(VLOOKUP($AW36,Fielding!$B$5:$H$67,7,FALSE)),0,(VLOOKUP($AW36,Fielding!$B$5:$H$67,7,FALSE)))</f>
        <v>0</v>
      </c>
    </row>
    <row r="37" spans="1:55" ht="13.5" customHeight="1" x14ac:dyDescent="0.2">
      <c r="A37" s="119"/>
      <c r="B37" s="157">
        <f t="shared" si="15"/>
        <v>34</v>
      </c>
      <c r="C37" s="158" t="s">
        <v>301</v>
      </c>
      <c r="D37" s="159" t="s">
        <v>172</v>
      </c>
      <c r="E37" s="160">
        <f t="shared" si="0"/>
        <v>2</v>
      </c>
      <c r="F37" s="161">
        <f t="shared" si="1"/>
        <v>-7</v>
      </c>
      <c r="G37" s="162">
        <f t="shared" si="2"/>
        <v>7</v>
      </c>
      <c r="H37" s="161">
        <f t="shared" si="3"/>
        <v>36</v>
      </c>
      <c r="I37" s="162">
        <f t="shared" si="4"/>
        <v>2</v>
      </c>
      <c r="J37" s="161">
        <f t="shared" si="5"/>
        <v>0</v>
      </c>
      <c r="K37" s="162" t="str">
        <f t="shared" si="6"/>
        <v/>
      </c>
      <c r="L37" s="372"/>
      <c r="M37" s="163">
        <f t="shared" si="7"/>
        <v>29</v>
      </c>
      <c r="N37" s="164">
        <f t="shared" si="8"/>
        <v>14.5</v>
      </c>
      <c r="P37" s="127"/>
      <c r="Q37" s="158" t="str">
        <f t="shared" si="9"/>
        <v>PAUL, Canyon</v>
      </c>
      <c r="R37" s="159" t="str">
        <f t="shared" si="10"/>
        <v>(ZIM)</v>
      </c>
      <c r="S37" s="170">
        <f>IF(ISNA(VLOOKUP($Q37,Batting!$B$5:$M$85,3,FALSE)),0,(VLOOKUP($Q37,Batting!$B$5:$M$85,3,FALSE)))</f>
        <v>2</v>
      </c>
      <c r="T37" s="171">
        <f>IF(ISNA(VLOOKUP($Q37,Batting!$B$5:$M$85,4,FALSE)),0,(VLOOKUP($Q37,Batting!$B$5:$M$85,4,FALSE)))</f>
        <v>2</v>
      </c>
      <c r="U37" s="171">
        <f>IF(ISNA(VLOOKUP($Q37,Batting!$B$5:$M$85,5,FALSE)),0,(VLOOKUP($Q37,Batting!$B$5:$M$85,5,FALSE)))</f>
        <v>0</v>
      </c>
      <c r="V37" s="171">
        <f>IF(ISNA(VLOOKUP($Q37,Batting!$B$5:$M$85,6,FALSE)),0,(VLOOKUP($Q37,Batting!$B$5:$M$85,6,FALSE)))</f>
        <v>7</v>
      </c>
      <c r="W37" s="172">
        <f>IF(ISNA(VLOOKUP($Q37,Batting!$B$5:$M$85,7,FALSE)),0,(VLOOKUP($Q37,Batting!$B$5:$M$85,7,FALSE)))</f>
        <v>4</v>
      </c>
      <c r="X37" s="171">
        <f>IF(ISNA(VLOOKUP($Q37,Batting!$B$5:$M$85,8,FALSE)),0,(VLOOKUP($Q37,Batting!$B$5:$M$85,8,FALSE)))</f>
        <v>0</v>
      </c>
      <c r="Y37" s="173">
        <f>IF(ISNA(VLOOKUP($Q37,Batting!$B$5:$M$85,9,FALSE)),0,(VLOOKUP($Q37,Batting!$B$5:$M$85,9,FALSE)))</f>
        <v>3.5</v>
      </c>
      <c r="Z37" s="194" t="str">
        <f>IF(ISNA(VLOOKUP($Q37,Batting!$B$5:$M$85,10,FALSE)),"",(VLOOKUP($Q37,Batting!$B$5:$M$85,10,FALSE)))</f>
        <v/>
      </c>
      <c r="AA37" s="121"/>
      <c r="AB37" s="174">
        <f>IF(ISNA(VLOOKUP($Q37,Batting!$B$5:$M$85,12,FALSE)),0,(VLOOKUP($Q37,Batting!$B$5:$M$85,12,FALSE)))</f>
        <v>-7</v>
      </c>
      <c r="AD37" s="158" t="str">
        <f t="shared" si="11"/>
        <v>PAUL, Canyon</v>
      </c>
      <c r="AE37" s="159" t="str">
        <f t="shared" si="12"/>
        <v>(ZIM)</v>
      </c>
      <c r="AF37" s="170">
        <f>IF(ISNA(VLOOKUP($AD37,Bowling!$B$4:$S$49,3,FALSE)),0,(VLOOKUP($AD37,Bowling!$B$4:$S$49,3,FALSE)))</f>
        <v>2</v>
      </c>
      <c r="AG37" s="171">
        <f>IF(ISNA(VLOOKUP($AD37,Bowling!$B$4:$S$49,4,FALSE)),0,(VLOOKUP($AD37,Bowling!$B$4:$S$49,4,FALSE)))</f>
        <v>1</v>
      </c>
      <c r="AH37" s="175">
        <f>IF(ISNA(VLOOKUP($AD37,Bowling!$B$4:$S$49,5,FALSE)),0,(VLOOKUP($AD37,Bowling!$B$4:$S$49,5,FALSE)))</f>
        <v>6</v>
      </c>
      <c r="AI37" s="176">
        <f>IF(ISNA(VLOOKUP($AD37,Bowling!$B$4:$S$49,6,FALSE)),0,(VLOOKUP($AD37,Bowling!$B$4:$S$49,6,FALSE)))</f>
        <v>0</v>
      </c>
      <c r="AJ37" s="176">
        <f>IF(ISNA(VLOOKUP($AD37,Bowling!$B$4:$S$49,7,FALSE)),0,(VLOOKUP($AD37,Bowling!$B$4:$S$49,7,FALSE)))</f>
        <v>20</v>
      </c>
      <c r="AK37" s="176">
        <f>IF(ISNA(VLOOKUP($AD37,Bowling!$B$4:$S$49,8,FALSE)),0,(VLOOKUP($AD37,Bowling!$B$4:$S$49,8,FALSE)))</f>
        <v>2</v>
      </c>
      <c r="AL37" s="175">
        <f>IF(ISNA(VLOOKUP($AD37,Bowling!$B$4:$S$49,9,FALSE)),0,(VLOOKUP($AD37,Bowling!$B$4:$S$49,9,FALSE)))</f>
        <v>3</v>
      </c>
      <c r="AM37" s="175">
        <f>IF(ISNA(VLOOKUP($AD37,Bowling!$B$4:$S$49,10,FALSE)),0,(VLOOKUP($AD37,Bowling!$B$4:$S$49,10,FALSE)))</f>
        <v>3.3333333333333335</v>
      </c>
      <c r="AN37" s="175">
        <f>IF(ISNA(VLOOKUP($AD37,Bowling!$B$4:$S$49,11,FALSE)),0,(VLOOKUP($AD37,Bowling!$B$4:$S$49,11,FALSE)))</f>
        <v>10</v>
      </c>
      <c r="AO37" s="134"/>
      <c r="AP37" s="170">
        <f>IF(ISNA(VLOOKUP($AD37,Bowling!$B$4:$S$49,13,FALSE)),0,(VLOOKUP($AD37,Bowling!$B$4:$S$49,13,FALSE)))</f>
        <v>0</v>
      </c>
      <c r="AQ37" s="170">
        <f>IF(ISNA(VLOOKUP($AD37,Bowling!$B$4:$S$49,14,FALSE)),0,(VLOOKUP($AD37,Bowling!$B$4:$S$49,14,FALSE)))</f>
        <v>0</v>
      </c>
      <c r="AR37" s="170">
        <f>IF(ISNA(VLOOKUP($AD37,Bowling!$B$4:$S$49,15,FALSE)),0,(VLOOKUP($AD37,Bowling!$B$4:$S$49,15,FALSE)))</f>
        <v>0</v>
      </c>
      <c r="AS37" s="170">
        <f>IF(ISNA(VLOOKUP($AD37,Bowling!$B$4:$S$49,16,FALSE)),0,(VLOOKUP($AD37,Bowling!$B$4:$S$49,16,FALSE)))</f>
        <v>0</v>
      </c>
      <c r="AT37" s="124"/>
      <c r="AU37" s="177">
        <f>IF(ISNA(VLOOKUP($AD37,Bowling!$B$4:$S$49,18,FALSE)),0,(VLOOKUP($AD37,Bowling!$B$4:$S$49,18,FALSE)))</f>
        <v>36</v>
      </c>
      <c r="AW37" s="158" t="str">
        <f t="shared" si="13"/>
        <v>PAUL, Canyon</v>
      </c>
      <c r="AX37" s="159" t="str">
        <f t="shared" si="14"/>
        <v>(ZIM)</v>
      </c>
      <c r="AY37" s="170">
        <f>IF(ISNA(VLOOKUP($AW37,Fielding!$B$5:$H$67,3,FALSE)),0,(VLOOKUP($AW37,Fielding!$B$5:$H$67,3,FALSE)))</f>
        <v>0</v>
      </c>
      <c r="AZ37" s="170">
        <f>IF(ISNA(VLOOKUP($AW37,Fielding!$B$5:$H$67,4,FALSE)),0,(VLOOKUP($AW37,Fielding!$B$5:$H$67,4,FALSE)))</f>
        <v>0</v>
      </c>
      <c r="BA37" s="170">
        <f>IF(ISNA(VLOOKUP($AW37,Fielding!$B$5:$H$67,5,FALSE)),0,(VLOOKUP($AW37,Fielding!$B$5:$H$67,5,FALSE)))</f>
        <v>0</v>
      </c>
      <c r="BC37" s="178">
        <f>IF(ISNA(VLOOKUP($AW37,Fielding!$B$5:$H$67,7,FALSE)),0,(VLOOKUP($AW37,Fielding!$B$5:$H$67,7,FALSE)))</f>
        <v>0</v>
      </c>
    </row>
    <row r="38" spans="1:55" x14ac:dyDescent="0.2">
      <c r="A38" s="119"/>
      <c r="B38" s="157">
        <f t="shared" si="15"/>
        <v>35</v>
      </c>
      <c r="C38" s="158" t="s">
        <v>190</v>
      </c>
      <c r="D38" s="159" t="s">
        <v>168</v>
      </c>
      <c r="E38" s="160">
        <f t="shared" si="0"/>
        <v>4</v>
      </c>
      <c r="F38" s="161">
        <f t="shared" si="1"/>
        <v>16</v>
      </c>
      <c r="G38" s="162">
        <f t="shared" si="2"/>
        <v>44</v>
      </c>
      <c r="H38" s="161">
        <f t="shared" si="3"/>
        <v>0</v>
      </c>
      <c r="I38" s="162" t="str">
        <f t="shared" si="4"/>
        <v/>
      </c>
      <c r="J38" s="161">
        <f t="shared" si="5"/>
        <v>8</v>
      </c>
      <c r="K38" s="162">
        <f t="shared" si="6"/>
        <v>1</v>
      </c>
      <c r="L38" s="372"/>
      <c r="M38" s="163">
        <f t="shared" si="7"/>
        <v>24</v>
      </c>
      <c r="N38" s="164">
        <f t="shared" si="8"/>
        <v>6</v>
      </c>
      <c r="P38" s="127"/>
      <c r="Q38" s="158" t="str">
        <f t="shared" si="9"/>
        <v>PHELAN, Jack</v>
      </c>
      <c r="R38" s="159" t="str">
        <f t="shared" si="10"/>
        <v>(NZ)</v>
      </c>
      <c r="S38" s="170">
        <f>IF(ISNA(VLOOKUP($Q38,Batting!$B$5:$M$85,3,FALSE)),0,(VLOOKUP($Q38,Batting!$B$5:$M$85,3,FALSE)))</f>
        <v>4</v>
      </c>
      <c r="T38" s="171">
        <f>IF(ISNA(VLOOKUP($Q38,Batting!$B$5:$M$85,4,FALSE)),0,(VLOOKUP($Q38,Batting!$B$5:$M$85,4,FALSE)))</f>
        <v>4</v>
      </c>
      <c r="U38" s="171">
        <f>IF(ISNA(VLOOKUP($Q38,Batting!$B$5:$M$85,5,FALSE)),0,(VLOOKUP($Q38,Batting!$B$5:$M$85,5,FALSE)))</f>
        <v>0</v>
      </c>
      <c r="V38" s="171">
        <f>IF(ISNA(VLOOKUP($Q38,Batting!$B$5:$M$85,6,FALSE)),0,(VLOOKUP($Q38,Batting!$B$5:$M$85,6,FALSE)))</f>
        <v>44</v>
      </c>
      <c r="W38" s="172">
        <f>IF(ISNA(VLOOKUP($Q38,Batting!$B$5:$M$85,7,FALSE)),0,(VLOOKUP($Q38,Batting!$B$5:$M$85,7,FALSE)))</f>
        <v>27</v>
      </c>
      <c r="X38" s="171">
        <f>IF(ISNA(VLOOKUP($Q38,Batting!$B$5:$M$85,8,FALSE)),0,(VLOOKUP($Q38,Batting!$B$5:$M$85,8,FALSE)))</f>
        <v>0</v>
      </c>
      <c r="Y38" s="173">
        <f>IF(ISNA(VLOOKUP($Q38,Batting!$B$5:$M$85,9,FALSE)),0,(VLOOKUP($Q38,Batting!$B$5:$M$85,9,FALSE)))</f>
        <v>11</v>
      </c>
      <c r="Z38" s="194" t="str">
        <f>IF(ISNA(VLOOKUP($Q38,Batting!$B$5:$M$85,10,FALSE)),"",(VLOOKUP($Q38,Batting!$B$5:$M$85,10,FALSE)))</f>
        <v/>
      </c>
      <c r="AA38" s="121"/>
      <c r="AB38" s="174">
        <f>IF(ISNA(VLOOKUP($Q38,Batting!$B$5:$M$85,12,FALSE)),0,(VLOOKUP($Q38,Batting!$B$5:$M$85,12,FALSE)))</f>
        <v>16</v>
      </c>
      <c r="AD38" s="158" t="str">
        <f t="shared" si="11"/>
        <v>PHELAN, Jack</v>
      </c>
      <c r="AE38" s="159" t="str">
        <f t="shared" si="12"/>
        <v>(NZ)</v>
      </c>
      <c r="AF38" s="170">
        <f>IF(ISNA(VLOOKUP($AD38,Bowling!$B$4:$S$49,3,FALSE)),0,(VLOOKUP($AD38,Bowling!$B$4:$S$49,3,FALSE)))</f>
        <v>0</v>
      </c>
      <c r="AG38" s="171">
        <f>IF(ISNA(VLOOKUP($AD38,Bowling!$B$4:$S$49,4,FALSE)),0,(VLOOKUP($AD38,Bowling!$B$4:$S$49,4,FALSE)))</f>
        <v>0</v>
      </c>
      <c r="AH38" s="175">
        <f>IF(ISNA(VLOOKUP($AD38,Bowling!$B$4:$S$49,5,FALSE)),0,(VLOOKUP($AD38,Bowling!$B$4:$S$49,5,FALSE)))</f>
        <v>0</v>
      </c>
      <c r="AI38" s="176">
        <f>IF(ISNA(VLOOKUP($AD38,Bowling!$B$4:$S$49,6,FALSE)),0,(VLOOKUP($AD38,Bowling!$B$4:$S$49,6,FALSE)))</f>
        <v>0</v>
      </c>
      <c r="AJ38" s="176">
        <f>IF(ISNA(VLOOKUP($AD38,Bowling!$B$4:$S$49,7,FALSE)),0,(VLOOKUP($AD38,Bowling!$B$4:$S$49,7,FALSE)))</f>
        <v>0</v>
      </c>
      <c r="AK38" s="176">
        <f>IF(ISNA(VLOOKUP($AD38,Bowling!$B$4:$S$49,8,FALSE)),0,(VLOOKUP($AD38,Bowling!$B$4:$S$49,8,FALSE)))</f>
        <v>0</v>
      </c>
      <c r="AL38" s="175">
        <f>IF(ISNA(VLOOKUP($AD38,Bowling!$B$4:$S$49,9,FALSE)),0,(VLOOKUP($AD38,Bowling!$B$4:$S$49,9,FALSE)))</f>
        <v>0</v>
      </c>
      <c r="AM38" s="175">
        <f>IF(ISNA(VLOOKUP($AD38,Bowling!$B$4:$S$49,10,FALSE)),0,(VLOOKUP($AD38,Bowling!$B$4:$S$49,10,FALSE)))</f>
        <v>0</v>
      </c>
      <c r="AN38" s="175">
        <f>IF(ISNA(VLOOKUP($AD38,Bowling!$B$4:$S$49,11,FALSE)),0,(VLOOKUP($AD38,Bowling!$B$4:$S$49,11,FALSE)))</f>
        <v>0</v>
      </c>
      <c r="AO38" s="134"/>
      <c r="AP38" s="170">
        <f>IF(ISNA(VLOOKUP($AD38,Bowling!$B$4:$S$49,13,FALSE)),0,(VLOOKUP($AD38,Bowling!$B$4:$S$49,13,FALSE)))</f>
        <v>0</v>
      </c>
      <c r="AQ38" s="170">
        <f>IF(ISNA(VLOOKUP($AD38,Bowling!$B$4:$S$49,14,FALSE)),0,(VLOOKUP($AD38,Bowling!$B$4:$S$49,14,FALSE)))</f>
        <v>0</v>
      </c>
      <c r="AR38" s="170">
        <f>IF(ISNA(VLOOKUP($AD38,Bowling!$B$4:$S$49,15,FALSE)),0,(VLOOKUP($AD38,Bowling!$B$4:$S$49,15,FALSE)))</f>
        <v>0</v>
      </c>
      <c r="AS38" s="170">
        <f>IF(ISNA(VLOOKUP($AD38,Bowling!$B$4:$S$49,16,FALSE)),0,(VLOOKUP($AD38,Bowling!$B$4:$S$49,16,FALSE)))</f>
        <v>0</v>
      </c>
      <c r="AT38" s="124"/>
      <c r="AU38" s="177">
        <f>IF(ISNA(VLOOKUP($AD38,Bowling!$B$4:$S$49,18,FALSE)),0,(VLOOKUP($AD38,Bowling!$B$4:$S$49,18,FALSE)))</f>
        <v>0</v>
      </c>
      <c r="AW38" s="158" t="str">
        <f t="shared" si="13"/>
        <v>PHELAN, Jack</v>
      </c>
      <c r="AX38" s="159" t="str">
        <f t="shared" si="14"/>
        <v>(NZ)</v>
      </c>
      <c r="AY38" s="170">
        <f>IF(ISNA(VLOOKUP($AW38,Fielding!$B$5:$H$67,3,FALSE)),0,(VLOOKUP($AW38,Fielding!$B$5:$H$67,3,FALSE)))</f>
        <v>1</v>
      </c>
      <c r="AZ38" s="170" t="str">
        <f>IF(ISNA(VLOOKUP($AW38,Fielding!$B$5:$H$67,4,FALSE)),0,(VLOOKUP($AW38,Fielding!$B$5:$H$67,4,FALSE)))</f>
        <v>0</v>
      </c>
      <c r="BA38" s="170" t="str">
        <f>IF(ISNA(VLOOKUP($AW38,Fielding!$B$5:$H$67,5,FALSE)),0,(VLOOKUP($AW38,Fielding!$B$5:$H$67,5,FALSE)))</f>
        <v>0</v>
      </c>
      <c r="BC38" s="178">
        <f>IF(ISNA(VLOOKUP($AW38,Fielding!$B$5:$H$67,7,FALSE)),0,(VLOOKUP($AW38,Fielding!$B$5:$H$67,7,FALSE)))</f>
        <v>8</v>
      </c>
    </row>
    <row r="39" spans="1:55" x14ac:dyDescent="0.2">
      <c r="A39" s="119"/>
      <c r="B39" s="157">
        <f t="shared" si="15"/>
        <v>36</v>
      </c>
      <c r="C39" s="158" t="s">
        <v>328</v>
      </c>
      <c r="D39" s="159" t="s">
        <v>170</v>
      </c>
      <c r="E39" s="160">
        <f t="shared" si="0"/>
        <v>3</v>
      </c>
      <c r="F39" s="161">
        <f t="shared" si="1"/>
        <v>-14</v>
      </c>
      <c r="G39" s="162" t="str">
        <f t="shared" si="2"/>
        <v/>
      </c>
      <c r="H39" s="161">
        <f t="shared" si="3"/>
        <v>20.6</v>
      </c>
      <c r="I39" s="162">
        <f t="shared" si="4"/>
        <v>2</v>
      </c>
      <c r="J39" s="161">
        <f t="shared" si="5"/>
        <v>16</v>
      </c>
      <c r="K39" s="162">
        <f t="shared" si="6"/>
        <v>2</v>
      </c>
      <c r="L39" s="406"/>
      <c r="M39" s="163">
        <f t="shared" si="7"/>
        <v>22.6</v>
      </c>
      <c r="N39" s="164">
        <f t="shared" si="8"/>
        <v>7.5333333333333341</v>
      </c>
      <c r="P39" s="127"/>
      <c r="Q39" s="158" t="str">
        <f t="shared" si="9"/>
        <v>DESAI, Pratyesh</v>
      </c>
      <c r="R39" s="159" t="str">
        <f t="shared" si="10"/>
        <v>(IND)</v>
      </c>
      <c r="S39" s="170">
        <f>IF(ISNA(VLOOKUP($Q39,Batting!$B$5:$M$85,3,FALSE)),0,(VLOOKUP($Q39,Batting!$B$5:$M$85,3,FALSE)))</f>
        <v>3</v>
      </c>
      <c r="T39" s="171">
        <f>IF(ISNA(VLOOKUP($Q39,Batting!$B$5:$M$85,4,FALSE)),0,(VLOOKUP($Q39,Batting!$B$5:$M$85,4,FALSE)))</f>
        <v>2</v>
      </c>
      <c r="U39" s="171">
        <f>IF(ISNA(VLOOKUP($Q39,Batting!$B$5:$M$85,5,FALSE)),0,(VLOOKUP($Q39,Batting!$B$5:$M$85,5,FALSE)))</f>
        <v>0</v>
      </c>
      <c r="V39" s="171">
        <f>IF(ISNA(VLOOKUP($Q39,Batting!$B$5:$M$85,6,FALSE)),0,(VLOOKUP($Q39,Batting!$B$5:$M$85,6,FALSE)))</f>
        <v>0</v>
      </c>
      <c r="W39" s="172">
        <f>IF(ISNA(VLOOKUP($Q39,Batting!$B$5:$M$85,7,FALSE)),0,(VLOOKUP($Q39,Batting!$B$5:$M$85,7,FALSE)))</f>
        <v>0</v>
      </c>
      <c r="X39" s="171">
        <f>IF(ISNA(VLOOKUP($Q39,Batting!$B$5:$M$85,8,FALSE)),0,(VLOOKUP($Q39,Batting!$B$5:$M$85,8,FALSE)))</f>
        <v>0</v>
      </c>
      <c r="Y39" s="173">
        <f>IF(ISNA(VLOOKUP($Q39,Batting!$B$5:$M$85,9,FALSE)),0,(VLOOKUP($Q39,Batting!$B$5:$M$85,9,FALSE)))</f>
        <v>0</v>
      </c>
      <c r="Z39" s="194" t="str">
        <f>IF(ISNA(VLOOKUP($Q39,Batting!$B$5:$M$85,10,FALSE)),"",(VLOOKUP($Q39,Batting!$B$5:$M$85,10,FALSE)))</f>
        <v/>
      </c>
      <c r="AA39" s="121"/>
      <c r="AB39" s="174">
        <f>IF(ISNA(VLOOKUP($Q39,Batting!$B$5:$M$85,12,FALSE)),0,(VLOOKUP($Q39,Batting!$B$5:$M$85,12,FALSE)))</f>
        <v>-14</v>
      </c>
      <c r="AD39" s="158" t="str">
        <f t="shared" si="11"/>
        <v>DESAI, Pratyesh</v>
      </c>
      <c r="AE39" s="159" t="str">
        <f t="shared" si="12"/>
        <v>(IND)</v>
      </c>
      <c r="AF39" s="170">
        <f>IF(ISNA(VLOOKUP($AD39,Bowling!$B$4:$S$49,3,FALSE)),0,(VLOOKUP($AD39,Bowling!$B$4:$S$49,3,FALSE)))</f>
        <v>3</v>
      </c>
      <c r="AG39" s="171">
        <f>IF(ISNA(VLOOKUP($AD39,Bowling!$B$4:$S$49,4,FALSE)),0,(VLOOKUP($AD39,Bowling!$B$4:$S$49,4,FALSE)))</f>
        <v>3</v>
      </c>
      <c r="AH39" s="175">
        <f>IF(ISNA(VLOOKUP($AD39,Bowling!$B$4:$S$49,5,FALSE)),0,(VLOOKUP($AD39,Bowling!$B$4:$S$49,5,FALSE)))</f>
        <v>23</v>
      </c>
      <c r="AI39" s="176">
        <f>IF(ISNA(VLOOKUP($AD39,Bowling!$B$4:$S$49,6,FALSE)),0,(VLOOKUP($AD39,Bowling!$B$4:$S$49,6,FALSE)))</f>
        <v>4</v>
      </c>
      <c r="AJ39" s="176">
        <f>IF(ISNA(VLOOKUP($AD39,Bowling!$B$4:$S$49,7,FALSE)),0,(VLOOKUP($AD39,Bowling!$B$4:$S$49,7,FALSE)))</f>
        <v>97</v>
      </c>
      <c r="AK39" s="176">
        <f>IF(ISNA(VLOOKUP($AD39,Bowling!$B$4:$S$49,8,FALSE)),0,(VLOOKUP($AD39,Bowling!$B$4:$S$49,8,FALSE)))</f>
        <v>2</v>
      </c>
      <c r="AL39" s="175">
        <f>IF(ISNA(VLOOKUP($AD39,Bowling!$B$4:$S$49,9,FALSE)),0,(VLOOKUP($AD39,Bowling!$B$4:$S$49,9,FALSE)))</f>
        <v>11.5</v>
      </c>
      <c r="AM39" s="175">
        <f>IF(ISNA(VLOOKUP($AD39,Bowling!$B$4:$S$49,10,FALSE)),0,(VLOOKUP($AD39,Bowling!$B$4:$S$49,10,FALSE)))</f>
        <v>4.2173913043478262</v>
      </c>
      <c r="AN39" s="175">
        <f>IF(ISNA(VLOOKUP($AD39,Bowling!$B$4:$S$49,11,FALSE)),0,(VLOOKUP($AD39,Bowling!$B$4:$S$49,11,FALSE)))</f>
        <v>48.5</v>
      </c>
      <c r="AO39" s="134"/>
      <c r="AP39" s="170">
        <f>IF(ISNA(VLOOKUP($AD39,Bowling!$B$4:$S$49,13,FALSE)),0,(VLOOKUP($AD39,Bowling!$B$4:$S$49,13,FALSE)))</f>
        <v>0</v>
      </c>
      <c r="AQ39" s="170">
        <f>IF(ISNA(VLOOKUP($AD39,Bowling!$B$4:$S$49,14,FALSE)),0,(VLOOKUP($AD39,Bowling!$B$4:$S$49,14,FALSE)))</f>
        <v>0</v>
      </c>
      <c r="AR39" s="170">
        <f>IF(ISNA(VLOOKUP($AD39,Bowling!$B$4:$S$49,15,FALSE)),0,(VLOOKUP($AD39,Bowling!$B$4:$S$49,15,FALSE)))</f>
        <v>0</v>
      </c>
      <c r="AS39" s="170">
        <f>IF(ISNA(VLOOKUP($AD39,Bowling!$B$4:$S$49,16,FALSE)),0,(VLOOKUP($AD39,Bowling!$B$4:$S$49,16,FALSE)))</f>
        <v>0</v>
      </c>
      <c r="AT39" s="124"/>
      <c r="AU39" s="177">
        <f>IF(ISNA(VLOOKUP($AD39,Bowling!$B$4:$S$49,18,FALSE)),0,(VLOOKUP($AD39,Bowling!$B$4:$S$49,18,FALSE)))</f>
        <v>20.6</v>
      </c>
      <c r="AW39" s="158" t="str">
        <f t="shared" si="13"/>
        <v>DESAI, Pratyesh</v>
      </c>
      <c r="AX39" s="159" t="str">
        <f t="shared" si="14"/>
        <v>(IND)</v>
      </c>
      <c r="AY39" s="170">
        <f>IF(ISNA(VLOOKUP($AW39,Fielding!$B$5:$H$67,3,FALSE)),0,(VLOOKUP($AW39,Fielding!$B$5:$H$67,3,FALSE)))</f>
        <v>2</v>
      </c>
      <c r="AZ39" s="170" t="str">
        <f>IF(ISNA(VLOOKUP($AW39,Fielding!$B$5:$H$67,4,FALSE)),0,(VLOOKUP($AW39,Fielding!$B$5:$H$67,4,FALSE)))</f>
        <v>0</v>
      </c>
      <c r="BA39" s="170" t="str">
        <f>IF(ISNA(VLOOKUP($AW39,Fielding!$B$5:$H$67,5,FALSE)),0,(VLOOKUP($AW39,Fielding!$B$5:$H$67,5,FALSE)))</f>
        <v>0</v>
      </c>
      <c r="BC39" s="178">
        <f>IF(ISNA(VLOOKUP($AW39,Fielding!$B$5:$H$67,7,FALSE)),0,(VLOOKUP($AW39,Fielding!$B$5:$H$67,7,FALSE)))</f>
        <v>16</v>
      </c>
    </row>
    <row r="40" spans="1:55" x14ac:dyDescent="0.2">
      <c r="A40" s="119"/>
      <c r="B40" s="157">
        <f t="shared" si="15"/>
        <v>37</v>
      </c>
      <c r="C40" s="158" t="s">
        <v>327</v>
      </c>
      <c r="D40" s="159" t="s">
        <v>193</v>
      </c>
      <c r="E40" s="160">
        <f t="shared" si="0"/>
        <v>1</v>
      </c>
      <c r="F40" s="161">
        <f t="shared" si="1"/>
        <v>0</v>
      </c>
      <c r="G40" s="162" t="str">
        <f t="shared" si="2"/>
        <v>-</v>
      </c>
      <c r="H40" s="161">
        <f t="shared" si="3"/>
        <v>19.600000000000001</v>
      </c>
      <c r="I40" s="162">
        <f t="shared" si="4"/>
        <v>1</v>
      </c>
      <c r="J40" s="161">
        <f t="shared" si="5"/>
        <v>0</v>
      </c>
      <c r="K40" s="162" t="str">
        <f t="shared" si="6"/>
        <v/>
      </c>
      <c r="L40" s="411"/>
      <c r="M40" s="163">
        <f t="shared" si="7"/>
        <v>19.600000000000001</v>
      </c>
      <c r="N40" s="164">
        <f t="shared" si="8"/>
        <v>19.600000000000001</v>
      </c>
      <c r="P40" s="127"/>
      <c r="Q40" s="158" t="str">
        <f t="shared" si="9"/>
        <v>KHAN, Aadil</v>
      </c>
      <c r="R40" s="159" t="str">
        <f t="shared" si="10"/>
        <v>(PAK)</v>
      </c>
      <c r="S40" s="170">
        <f>IF(ISNA(VLOOKUP($Q40,Batting!$B$5:$M$85,3,FALSE)),0,(VLOOKUP($Q40,Batting!$B$5:$M$85,3,FALSE)))</f>
        <v>1</v>
      </c>
      <c r="T40" s="171" t="str">
        <f>IF(ISNA(VLOOKUP($Q40,Batting!$B$5:$M$85,4,FALSE)),0,(VLOOKUP($Q40,Batting!$B$5:$M$85,4,FALSE)))</f>
        <v>-</v>
      </c>
      <c r="U40" s="171" t="str">
        <f>IF(ISNA(VLOOKUP($Q40,Batting!$B$5:$M$85,5,FALSE)),0,(VLOOKUP($Q40,Batting!$B$5:$M$85,5,FALSE)))</f>
        <v>-</v>
      </c>
      <c r="V40" s="171" t="str">
        <f>IF(ISNA(VLOOKUP($Q40,Batting!$B$5:$M$85,6,FALSE)),0,(VLOOKUP($Q40,Batting!$B$5:$M$85,6,FALSE)))</f>
        <v>-</v>
      </c>
      <c r="W40" s="172" t="str">
        <f>IF(ISNA(VLOOKUP($Q40,Batting!$B$5:$M$85,7,FALSE)),0,(VLOOKUP($Q40,Batting!$B$5:$M$85,7,FALSE)))</f>
        <v>-</v>
      </c>
      <c r="X40" s="171">
        <f>IF(ISNA(VLOOKUP($Q40,Batting!$B$5:$M$85,8,FALSE)),0,(VLOOKUP($Q40,Batting!$B$5:$M$85,8,FALSE)))</f>
        <v>0</v>
      </c>
      <c r="Y40" s="173" t="str">
        <f>IF(ISNA(VLOOKUP($Q40,Batting!$B$5:$M$85,9,FALSE)),0,(VLOOKUP($Q40,Batting!$B$5:$M$85,9,FALSE)))</f>
        <v>-</v>
      </c>
      <c r="Z40" s="194" t="e">
        <f>IF(ISNA(VLOOKUP($Q40,Batting!$B$5:$M$85,10,FALSE)),"",(VLOOKUP($Q40,Batting!$B$5:$M$85,10,FALSE)))</f>
        <v>#VALUE!</v>
      </c>
      <c r="AA40" s="121"/>
      <c r="AB40" s="174">
        <f>IF(ISNA(VLOOKUP($Q40,Batting!$B$5:$M$85,12,FALSE)),0,(VLOOKUP($Q40,Batting!$B$5:$M$85,12,FALSE)))</f>
        <v>0</v>
      </c>
      <c r="AD40" s="158" t="str">
        <f t="shared" si="11"/>
        <v>KHAN, Aadil</v>
      </c>
      <c r="AE40" s="159" t="str">
        <f t="shared" si="12"/>
        <v>(PAK)</v>
      </c>
      <c r="AF40" s="170">
        <f>IF(ISNA(VLOOKUP($AD40,Bowling!$B$4:$S$49,3,FALSE)),0,(VLOOKUP($AD40,Bowling!$B$4:$S$49,3,FALSE)))</f>
        <v>1</v>
      </c>
      <c r="AG40" s="171">
        <f>IF(ISNA(VLOOKUP($AD40,Bowling!$B$4:$S$49,4,FALSE)),0,(VLOOKUP($AD40,Bowling!$B$4:$S$49,4,FALSE)))</f>
        <v>1</v>
      </c>
      <c r="AH40" s="175">
        <f>IF(ISNA(VLOOKUP($AD40,Bowling!$B$4:$S$49,5,FALSE)),0,(VLOOKUP($AD40,Bowling!$B$4:$S$49,5,FALSE)))</f>
        <v>3</v>
      </c>
      <c r="AI40" s="176">
        <f>IF(ISNA(VLOOKUP($AD40,Bowling!$B$4:$S$49,6,FALSE)),0,(VLOOKUP($AD40,Bowling!$B$4:$S$49,6,FALSE)))</f>
        <v>2</v>
      </c>
      <c r="AJ40" s="176">
        <f>IF(ISNA(VLOOKUP($AD40,Bowling!$B$4:$S$49,7,FALSE)),0,(VLOOKUP($AD40,Bowling!$B$4:$S$49,7,FALSE)))</f>
        <v>2</v>
      </c>
      <c r="AK40" s="176">
        <f>IF(ISNA(VLOOKUP($AD40,Bowling!$B$4:$S$49,8,FALSE)),0,(VLOOKUP($AD40,Bowling!$B$4:$S$49,8,FALSE)))</f>
        <v>1</v>
      </c>
      <c r="AL40" s="175">
        <f>IF(ISNA(VLOOKUP($AD40,Bowling!$B$4:$S$49,9,FALSE)),0,(VLOOKUP($AD40,Bowling!$B$4:$S$49,9,FALSE)))</f>
        <v>3</v>
      </c>
      <c r="AM40" s="175">
        <f>IF(ISNA(VLOOKUP($AD40,Bowling!$B$4:$S$49,10,FALSE)),0,(VLOOKUP($AD40,Bowling!$B$4:$S$49,10,FALSE)))</f>
        <v>0.66666666666666663</v>
      </c>
      <c r="AN40" s="175">
        <f>IF(ISNA(VLOOKUP($AD40,Bowling!$B$4:$S$49,11,FALSE)),0,(VLOOKUP($AD40,Bowling!$B$4:$S$49,11,FALSE)))</f>
        <v>2</v>
      </c>
      <c r="AO40" s="134"/>
      <c r="AP40" s="170">
        <f>IF(ISNA(VLOOKUP($AD40,Bowling!$B$4:$S$49,13,FALSE)),0,(VLOOKUP($AD40,Bowling!$B$4:$S$49,13,FALSE)))</f>
        <v>0</v>
      </c>
      <c r="AQ40" s="170">
        <f>IF(ISNA(VLOOKUP($AD40,Bowling!$B$4:$S$49,14,FALSE)),0,(VLOOKUP($AD40,Bowling!$B$4:$S$49,14,FALSE)))</f>
        <v>0</v>
      </c>
      <c r="AR40" s="170">
        <f>IF(ISNA(VLOOKUP($AD40,Bowling!$B$4:$S$49,15,FALSE)),0,(VLOOKUP($AD40,Bowling!$B$4:$S$49,15,FALSE)))</f>
        <v>0</v>
      </c>
      <c r="AS40" s="170">
        <f>IF(ISNA(VLOOKUP($AD40,Bowling!$B$4:$S$49,16,FALSE)),0,(VLOOKUP($AD40,Bowling!$B$4:$S$49,16,FALSE)))</f>
        <v>0</v>
      </c>
      <c r="AT40" s="124"/>
      <c r="AU40" s="177">
        <f>IF(ISNA(VLOOKUP($AD40,Bowling!$B$4:$S$49,18,FALSE)),0,(VLOOKUP($AD40,Bowling!$B$4:$S$49,18,FALSE)))</f>
        <v>19.600000000000001</v>
      </c>
      <c r="AW40" s="158" t="str">
        <f t="shared" si="13"/>
        <v>KHAN, Aadil</v>
      </c>
      <c r="AX40" s="159" t="str">
        <f t="shared" si="14"/>
        <v>(PAK)</v>
      </c>
      <c r="AY40" s="170">
        <f>IF(ISNA(VLOOKUP($AW40,Fielding!$B$5:$H$67,3,FALSE)),0,(VLOOKUP($AW40,Fielding!$B$5:$H$67,3,FALSE)))</f>
        <v>0</v>
      </c>
      <c r="AZ40" s="170">
        <f>IF(ISNA(VLOOKUP($AW40,Fielding!$B$5:$H$67,4,FALSE)),0,(VLOOKUP($AW40,Fielding!$B$5:$H$67,4,FALSE)))</f>
        <v>0</v>
      </c>
      <c r="BA40" s="170">
        <f>IF(ISNA(VLOOKUP($AW40,Fielding!$B$5:$H$67,5,FALSE)),0,(VLOOKUP($AW40,Fielding!$B$5:$H$67,5,FALSE)))</f>
        <v>0</v>
      </c>
      <c r="BC40" s="178">
        <f>IF(ISNA(VLOOKUP($AW40,Fielding!$B$5:$H$67,7,FALSE)),0,(VLOOKUP($AW40,Fielding!$B$5:$H$67,7,FALSE)))</f>
        <v>0</v>
      </c>
    </row>
    <row r="41" spans="1:55" x14ac:dyDescent="0.2">
      <c r="A41" s="119"/>
      <c r="B41" s="157">
        <f t="shared" si="15"/>
        <v>38</v>
      </c>
      <c r="C41" s="158" t="s">
        <v>310</v>
      </c>
      <c r="D41" s="159" t="s">
        <v>169</v>
      </c>
      <c r="E41" s="160">
        <f t="shared" si="0"/>
        <v>1</v>
      </c>
      <c r="F41" s="161">
        <f t="shared" si="1"/>
        <v>-3</v>
      </c>
      <c r="G41" s="162">
        <f t="shared" si="2"/>
        <v>4</v>
      </c>
      <c r="H41" s="161">
        <f t="shared" si="3"/>
        <v>15.8</v>
      </c>
      <c r="I41" s="162">
        <f t="shared" si="4"/>
        <v>1</v>
      </c>
      <c r="J41" s="161">
        <f t="shared" si="5"/>
        <v>0</v>
      </c>
      <c r="K41" s="162" t="str">
        <f t="shared" si="6"/>
        <v/>
      </c>
      <c r="L41" s="411"/>
      <c r="M41" s="163">
        <f t="shared" si="7"/>
        <v>12.8</v>
      </c>
      <c r="N41" s="164">
        <f t="shared" si="8"/>
        <v>12.8</v>
      </c>
      <c r="P41" s="127"/>
      <c r="Q41" s="158" t="str">
        <f t="shared" si="9"/>
        <v>BORGOR, Dominic</v>
      </c>
      <c r="R41" s="159" t="str">
        <f t="shared" si="10"/>
        <v>(AUS)</v>
      </c>
      <c r="S41" s="170">
        <f>IF(ISNA(VLOOKUP($Q41,Batting!$B$5:$M$85,3,FALSE)),0,(VLOOKUP($Q41,Batting!$B$5:$M$85,3,FALSE)))</f>
        <v>1</v>
      </c>
      <c r="T41" s="171">
        <f>IF(ISNA(VLOOKUP($Q41,Batting!$B$5:$M$85,4,FALSE)),0,(VLOOKUP($Q41,Batting!$B$5:$M$85,4,FALSE)))</f>
        <v>1</v>
      </c>
      <c r="U41" s="171">
        <f>IF(ISNA(VLOOKUP($Q41,Batting!$B$5:$M$85,5,FALSE)),0,(VLOOKUP($Q41,Batting!$B$5:$M$85,5,FALSE)))</f>
        <v>0</v>
      </c>
      <c r="V41" s="171">
        <f>IF(ISNA(VLOOKUP($Q41,Batting!$B$5:$M$85,6,FALSE)),0,(VLOOKUP($Q41,Batting!$B$5:$M$85,6,FALSE)))</f>
        <v>4</v>
      </c>
      <c r="W41" s="172">
        <f>IF(ISNA(VLOOKUP($Q41,Batting!$B$5:$M$85,7,FALSE)),0,(VLOOKUP($Q41,Batting!$B$5:$M$85,7,FALSE)))</f>
        <v>4</v>
      </c>
      <c r="X41" s="171">
        <f>IF(ISNA(VLOOKUP($Q41,Batting!$B$5:$M$85,8,FALSE)),0,(VLOOKUP($Q41,Batting!$B$5:$M$85,8,FALSE)))</f>
        <v>0</v>
      </c>
      <c r="Y41" s="173">
        <f>IF(ISNA(VLOOKUP($Q41,Batting!$B$5:$M$85,9,FALSE)),0,(VLOOKUP($Q41,Batting!$B$5:$M$85,9,FALSE)))</f>
        <v>4</v>
      </c>
      <c r="Z41" s="194" t="str">
        <f>IF(ISNA(VLOOKUP($Q41,Batting!$B$5:$M$85,10,FALSE)),"",(VLOOKUP($Q41,Batting!$B$5:$M$85,10,FALSE)))</f>
        <v/>
      </c>
      <c r="AA41" s="121"/>
      <c r="AB41" s="174">
        <f>IF(ISNA(VLOOKUP($Q41,Batting!$B$5:$M$85,12,FALSE)),0,(VLOOKUP($Q41,Batting!$B$5:$M$85,12,FALSE)))</f>
        <v>-3</v>
      </c>
      <c r="AD41" s="158" t="str">
        <f t="shared" si="11"/>
        <v>BORGOR, Dominic</v>
      </c>
      <c r="AE41" s="159" t="str">
        <f t="shared" si="12"/>
        <v>(AUS)</v>
      </c>
      <c r="AF41" s="170">
        <f>IF(ISNA(VLOOKUP($AD41,Bowling!$B$4:$S$49,3,FALSE)),0,(VLOOKUP($AD41,Bowling!$B$4:$S$49,3,FALSE)))</f>
        <v>1</v>
      </c>
      <c r="AG41" s="171">
        <f>IF(ISNA(VLOOKUP($AD41,Bowling!$B$4:$S$49,4,FALSE)),0,(VLOOKUP($AD41,Bowling!$B$4:$S$49,4,FALSE)))</f>
        <v>1</v>
      </c>
      <c r="AH41" s="175">
        <f>IF(ISNA(VLOOKUP($AD41,Bowling!$B$4:$S$49,5,FALSE)),0,(VLOOKUP($AD41,Bowling!$B$4:$S$49,5,FALSE)))</f>
        <v>5</v>
      </c>
      <c r="AI41" s="176">
        <f>IF(ISNA(VLOOKUP($AD41,Bowling!$B$4:$S$49,6,FALSE)),0,(VLOOKUP($AD41,Bowling!$B$4:$S$49,6,FALSE)))</f>
        <v>1</v>
      </c>
      <c r="AJ41" s="176">
        <f>IF(ISNA(VLOOKUP($AD41,Bowling!$B$4:$S$49,7,FALSE)),0,(VLOOKUP($AD41,Bowling!$B$4:$S$49,7,FALSE)))</f>
        <v>21</v>
      </c>
      <c r="AK41" s="176">
        <f>IF(ISNA(VLOOKUP($AD41,Bowling!$B$4:$S$49,8,FALSE)),0,(VLOOKUP($AD41,Bowling!$B$4:$S$49,8,FALSE)))</f>
        <v>1</v>
      </c>
      <c r="AL41" s="175">
        <f>IF(ISNA(VLOOKUP($AD41,Bowling!$B$4:$S$49,9,FALSE)),0,(VLOOKUP($AD41,Bowling!$B$4:$S$49,9,FALSE)))</f>
        <v>5</v>
      </c>
      <c r="AM41" s="175">
        <f>IF(ISNA(VLOOKUP($AD41,Bowling!$B$4:$S$49,10,FALSE)),0,(VLOOKUP($AD41,Bowling!$B$4:$S$49,10,FALSE)))</f>
        <v>4.2</v>
      </c>
      <c r="AN41" s="175">
        <f>IF(ISNA(VLOOKUP($AD41,Bowling!$B$4:$S$49,11,FALSE)),0,(VLOOKUP($AD41,Bowling!$B$4:$S$49,11,FALSE)))</f>
        <v>21</v>
      </c>
      <c r="AO41" s="134"/>
      <c r="AP41" s="170">
        <f>IF(ISNA(VLOOKUP($AD41,Bowling!$B$4:$S$49,13,FALSE)),0,(VLOOKUP($AD41,Bowling!$B$4:$S$49,13,FALSE)))</f>
        <v>0</v>
      </c>
      <c r="AQ41" s="170">
        <f>IF(ISNA(VLOOKUP($AD41,Bowling!$B$4:$S$49,14,FALSE)),0,(VLOOKUP($AD41,Bowling!$B$4:$S$49,14,FALSE)))</f>
        <v>0</v>
      </c>
      <c r="AR41" s="170">
        <f>IF(ISNA(VLOOKUP($AD41,Bowling!$B$4:$S$49,15,FALSE)),0,(VLOOKUP($AD41,Bowling!$B$4:$S$49,15,FALSE)))</f>
        <v>0</v>
      </c>
      <c r="AS41" s="170">
        <f>IF(ISNA(VLOOKUP($AD41,Bowling!$B$4:$S$49,16,FALSE)),0,(VLOOKUP($AD41,Bowling!$B$4:$S$49,16,FALSE)))</f>
        <v>0</v>
      </c>
      <c r="AT41" s="124"/>
      <c r="AU41" s="177">
        <f>IF(ISNA(VLOOKUP($AD41,Bowling!$B$4:$S$49,18,FALSE)),0,(VLOOKUP($AD41,Bowling!$B$4:$S$49,18,FALSE)))</f>
        <v>15.8</v>
      </c>
      <c r="AW41" s="158" t="str">
        <f t="shared" si="13"/>
        <v>BORGOR, Dominic</v>
      </c>
      <c r="AX41" s="159" t="str">
        <f t="shared" si="14"/>
        <v>(AUS)</v>
      </c>
      <c r="AY41" s="170">
        <f>IF(ISNA(VLOOKUP($AW41,Fielding!$B$5:$H$67,3,FALSE)),0,(VLOOKUP($AW41,Fielding!$B$5:$H$67,3,FALSE)))</f>
        <v>0</v>
      </c>
      <c r="AZ41" s="170">
        <f>IF(ISNA(VLOOKUP($AW41,Fielding!$B$5:$H$67,4,FALSE)),0,(VLOOKUP($AW41,Fielding!$B$5:$H$67,4,FALSE)))</f>
        <v>0</v>
      </c>
      <c r="BA41" s="170">
        <f>IF(ISNA(VLOOKUP($AW41,Fielding!$B$5:$H$67,5,FALSE)),0,(VLOOKUP($AW41,Fielding!$B$5:$H$67,5,FALSE)))</f>
        <v>0</v>
      </c>
      <c r="BC41" s="178">
        <f>IF(ISNA(VLOOKUP($AW41,Fielding!$B$5:$H$67,7,FALSE)),0,(VLOOKUP($AW41,Fielding!$B$5:$H$67,7,FALSE)))</f>
        <v>0</v>
      </c>
    </row>
    <row r="42" spans="1:55" x14ac:dyDescent="0.2">
      <c r="A42" s="119"/>
      <c r="B42" s="157">
        <f t="shared" si="15"/>
        <v>39</v>
      </c>
      <c r="C42" s="158" t="s">
        <v>339</v>
      </c>
      <c r="D42" s="159" t="s">
        <v>170</v>
      </c>
      <c r="E42" s="160">
        <f t="shared" si="0"/>
        <v>2</v>
      </c>
      <c r="F42" s="161">
        <f t="shared" si="1"/>
        <v>0</v>
      </c>
      <c r="G42" s="162" t="str">
        <f t="shared" si="2"/>
        <v/>
      </c>
      <c r="H42" s="161">
        <f t="shared" si="3"/>
        <v>5.8000000000000007</v>
      </c>
      <c r="I42" s="162">
        <f t="shared" si="4"/>
        <v>1</v>
      </c>
      <c r="J42" s="161">
        <f t="shared" si="5"/>
        <v>0</v>
      </c>
      <c r="K42" s="162" t="str">
        <f t="shared" si="6"/>
        <v/>
      </c>
      <c r="L42" s="411"/>
      <c r="M42" s="163">
        <f t="shared" si="7"/>
        <v>5.8000000000000007</v>
      </c>
      <c r="N42" s="164">
        <f t="shared" si="8"/>
        <v>2.9000000000000004</v>
      </c>
      <c r="P42" s="127"/>
      <c r="Q42" s="158" t="str">
        <f t="shared" si="9"/>
        <v>GURPREET</v>
      </c>
      <c r="R42" s="159" t="str">
        <f t="shared" si="10"/>
        <v>(IND)</v>
      </c>
      <c r="S42" s="170">
        <f>IF(ISNA(VLOOKUP($Q42,Batting!$B$5:$M$85,3,FALSE)),0,(VLOOKUP($Q42,Batting!$B$5:$M$85,3,FALSE)))</f>
        <v>2</v>
      </c>
      <c r="T42" s="171">
        <f>IF(ISNA(VLOOKUP($Q42,Batting!$B$5:$M$85,4,FALSE)),0,(VLOOKUP($Q42,Batting!$B$5:$M$85,4,FALSE)))</f>
        <v>1</v>
      </c>
      <c r="U42" s="171">
        <f>IF(ISNA(VLOOKUP($Q42,Batting!$B$5:$M$85,5,FALSE)),0,(VLOOKUP($Q42,Batting!$B$5:$M$85,5,FALSE)))</f>
        <v>1</v>
      </c>
      <c r="V42" s="171">
        <f>IF(ISNA(VLOOKUP($Q42,Batting!$B$5:$M$85,6,FALSE)),0,(VLOOKUP($Q42,Batting!$B$5:$M$85,6,FALSE)))</f>
        <v>0</v>
      </c>
      <c r="W42" s="172">
        <f>IF(ISNA(VLOOKUP($Q42,Batting!$B$5:$M$85,7,FALSE)),0,(VLOOKUP($Q42,Batting!$B$5:$M$85,7,FALSE)))</f>
        <v>0</v>
      </c>
      <c r="X42" s="171">
        <f>IF(ISNA(VLOOKUP($Q42,Batting!$B$5:$M$85,8,FALSE)),0,(VLOOKUP($Q42,Batting!$B$5:$M$85,8,FALSE)))</f>
        <v>0</v>
      </c>
      <c r="Y42" s="173">
        <f>IF(ISNA(VLOOKUP($Q42,Batting!$B$5:$M$85,9,FALSE)),0,(VLOOKUP($Q42,Batting!$B$5:$M$85,9,FALSE)))</f>
        <v>0</v>
      </c>
      <c r="Z42" s="194" t="str">
        <f>IF(ISNA(VLOOKUP($Q42,Batting!$B$5:$M$85,10,FALSE)),"",(VLOOKUP($Q42,Batting!$B$5:$M$85,10,FALSE)))</f>
        <v>*</v>
      </c>
      <c r="AA42" s="121"/>
      <c r="AB42" s="174">
        <f>IF(ISNA(VLOOKUP($Q42,Batting!$B$5:$M$85,12,FALSE)),0,(VLOOKUP($Q42,Batting!$B$5:$M$85,12,FALSE)))</f>
        <v>0</v>
      </c>
      <c r="AD42" s="158" t="str">
        <f t="shared" si="11"/>
        <v>GURPREET</v>
      </c>
      <c r="AE42" s="159" t="str">
        <f t="shared" si="12"/>
        <v>(IND)</v>
      </c>
      <c r="AF42" s="170">
        <f>IF(ISNA(VLOOKUP($AD42,Bowling!$B$4:$S$49,3,FALSE)),0,(VLOOKUP($AD42,Bowling!$B$4:$S$49,3,FALSE)))</f>
        <v>2</v>
      </c>
      <c r="AG42" s="171">
        <f>IF(ISNA(VLOOKUP($AD42,Bowling!$B$4:$S$49,4,FALSE)),0,(VLOOKUP($AD42,Bowling!$B$4:$S$49,4,FALSE)))</f>
        <v>2</v>
      </c>
      <c r="AH42" s="175">
        <f>IF(ISNA(VLOOKUP($AD42,Bowling!$B$4:$S$49,5,FALSE)),0,(VLOOKUP($AD42,Bowling!$B$4:$S$49,5,FALSE)))</f>
        <v>12</v>
      </c>
      <c r="AI42" s="176">
        <f>IF(ISNA(VLOOKUP($AD42,Bowling!$B$4:$S$49,6,FALSE)),0,(VLOOKUP($AD42,Bowling!$B$4:$S$49,6,FALSE)))</f>
        <v>0</v>
      </c>
      <c r="AJ42" s="176">
        <f>IF(ISNA(VLOOKUP($AD42,Bowling!$B$4:$S$49,7,FALSE)),0,(VLOOKUP($AD42,Bowling!$B$4:$S$49,7,FALSE)))</f>
        <v>71</v>
      </c>
      <c r="AK42" s="176">
        <f>IF(ISNA(VLOOKUP($AD42,Bowling!$B$4:$S$49,8,FALSE)),0,(VLOOKUP($AD42,Bowling!$B$4:$S$49,8,FALSE)))</f>
        <v>1</v>
      </c>
      <c r="AL42" s="175">
        <f>IF(ISNA(VLOOKUP($AD42,Bowling!$B$4:$S$49,9,FALSE)),0,(VLOOKUP($AD42,Bowling!$B$4:$S$49,9,FALSE)))</f>
        <v>12</v>
      </c>
      <c r="AM42" s="175">
        <f>IF(ISNA(VLOOKUP($AD42,Bowling!$B$4:$S$49,10,FALSE)),0,(VLOOKUP($AD42,Bowling!$B$4:$S$49,10,FALSE)))</f>
        <v>5.916666666666667</v>
      </c>
      <c r="AN42" s="175">
        <f>IF(ISNA(VLOOKUP($AD42,Bowling!$B$4:$S$49,11,FALSE)),0,(VLOOKUP($AD42,Bowling!$B$4:$S$49,11,FALSE)))</f>
        <v>71</v>
      </c>
      <c r="AO42" s="134"/>
      <c r="AP42" s="170">
        <f>IF(ISNA(VLOOKUP($AD42,Bowling!$B$4:$S$49,13,FALSE)),0,(VLOOKUP($AD42,Bowling!$B$4:$S$49,13,FALSE)))</f>
        <v>0</v>
      </c>
      <c r="AQ42" s="170">
        <f>IF(ISNA(VLOOKUP($AD42,Bowling!$B$4:$S$49,14,FALSE)),0,(VLOOKUP($AD42,Bowling!$B$4:$S$49,14,FALSE)))</f>
        <v>0</v>
      </c>
      <c r="AR42" s="170">
        <f>IF(ISNA(VLOOKUP($AD42,Bowling!$B$4:$S$49,15,FALSE)),0,(VLOOKUP($AD42,Bowling!$B$4:$S$49,15,FALSE)))</f>
        <v>0</v>
      </c>
      <c r="AS42" s="170">
        <f>IF(ISNA(VLOOKUP($AD42,Bowling!$B$4:$S$49,16,FALSE)),0,(VLOOKUP($AD42,Bowling!$B$4:$S$49,16,FALSE)))</f>
        <v>0</v>
      </c>
      <c r="AT42" s="124"/>
      <c r="AU42" s="177">
        <f>IF(ISNA(VLOOKUP($AD42,Bowling!$B$4:$S$49,18,FALSE)),0,(VLOOKUP($AD42,Bowling!$B$4:$S$49,18,FALSE)))</f>
        <v>5.8000000000000007</v>
      </c>
      <c r="AW42" s="158" t="str">
        <f t="shared" si="13"/>
        <v>GURPREET</v>
      </c>
      <c r="AX42" s="159" t="str">
        <f t="shared" si="14"/>
        <v>(IND)</v>
      </c>
      <c r="AY42" s="170">
        <f>IF(ISNA(VLOOKUP($AW42,Fielding!$B$5:$H$67,3,FALSE)),0,(VLOOKUP($AW42,Fielding!$B$5:$H$67,3,FALSE)))</f>
        <v>0</v>
      </c>
      <c r="AZ42" s="170">
        <f>IF(ISNA(VLOOKUP($AW42,Fielding!$B$5:$H$67,4,FALSE)),0,(VLOOKUP($AW42,Fielding!$B$5:$H$67,4,FALSE)))</f>
        <v>0</v>
      </c>
      <c r="BA42" s="170">
        <f>IF(ISNA(VLOOKUP($AW42,Fielding!$B$5:$H$67,5,FALSE)),0,(VLOOKUP($AW42,Fielding!$B$5:$H$67,5,FALSE)))</f>
        <v>0</v>
      </c>
      <c r="BC42" s="178">
        <f>IF(ISNA(VLOOKUP($AW42,Fielding!$B$5:$H$67,7,FALSE)),0,(VLOOKUP($AW42,Fielding!$B$5:$H$67,7,FALSE)))</f>
        <v>0</v>
      </c>
    </row>
    <row r="43" spans="1:55" x14ac:dyDescent="0.2">
      <c r="A43" s="119"/>
      <c r="B43" s="157">
        <f t="shared" si="15"/>
        <v>40</v>
      </c>
      <c r="C43" s="158" t="s">
        <v>341</v>
      </c>
      <c r="D43" s="159" t="s">
        <v>170</v>
      </c>
      <c r="E43" s="160">
        <f t="shared" si="0"/>
        <v>1</v>
      </c>
      <c r="F43" s="161">
        <f t="shared" si="1"/>
        <v>-2</v>
      </c>
      <c r="G43" s="162">
        <f t="shared" si="2"/>
        <v>5</v>
      </c>
      <c r="H43" s="161">
        <f t="shared" si="3"/>
        <v>0</v>
      </c>
      <c r="I43" s="162" t="str">
        <f t="shared" si="4"/>
        <v/>
      </c>
      <c r="J43" s="161">
        <f t="shared" si="5"/>
        <v>0</v>
      </c>
      <c r="K43" s="162" t="str">
        <f t="shared" si="6"/>
        <v/>
      </c>
      <c r="L43" s="411"/>
      <c r="M43" s="163">
        <f t="shared" si="7"/>
        <v>-2</v>
      </c>
      <c r="N43" s="164">
        <f t="shared" si="8"/>
        <v>-2</v>
      </c>
      <c r="P43" s="127"/>
      <c r="Q43" s="158" t="str">
        <f t="shared" si="9"/>
        <v>RAM</v>
      </c>
      <c r="R43" s="159" t="str">
        <f t="shared" si="10"/>
        <v>(IND)</v>
      </c>
      <c r="S43" s="170">
        <f>IF(ISNA(VLOOKUP($Q43,Batting!$B$5:$M$85,3,FALSE)),0,(VLOOKUP($Q43,Batting!$B$5:$M$85,3,FALSE)))</f>
        <v>1</v>
      </c>
      <c r="T43" s="171">
        <f>IF(ISNA(VLOOKUP($Q43,Batting!$B$5:$M$85,4,FALSE)),0,(VLOOKUP($Q43,Batting!$B$5:$M$85,4,FALSE)))</f>
        <v>1</v>
      </c>
      <c r="U43" s="171">
        <f>IF(ISNA(VLOOKUP($Q43,Batting!$B$5:$M$85,5,FALSE)),0,(VLOOKUP($Q43,Batting!$B$5:$M$85,5,FALSE)))</f>
        <v>0</v>
      </c>
      <c r="V43" s="171">
        <f>IF(ISNA(VLOOKUP($Q43,Batting!$B$5:$M$85,6,FALSE)),0,(VLOOKUP($Q43,Batting!$B$5:$M$85,6,FALSE)))</f>
        <v>5</v>
      </c>
      <c r="W43" s="172">
        <f>IF(ISNA(VLOOKUP($Q43,Batting!$B$5:$M$85,7,FALSE)),0,(VLOOKUP($Q43,Batting!$B$5:$M$85,7,FALSE)))</f>
        <v>5</v>
      </c>
      <c r="X43" s="171">
        <f>IF(ISNA(VLOOKUP($Q43,Batting!$B$5:$M$85,8,FALSE)),0,(VLOOKUP($Q43,Batting!$B$5:$M$85,8,FALSE)))</f>
        <v>0</v>
      </c>
      <c r="Y43" s="173">
        <f>IF(ISNA(VLOOKUP($Q43,Batting!$B$5:$M$85,9,FALSE)),0,(VLOOKUP($Q43,Batting!$B$5:$M$85,9,FALSE)))</f>
        <v>5</v>
      </c>
      <c r="Z43" s="194" t="str">
        <f>IF(ISNA(VLOOKUP($Q43,Batting!$B$5:$M$85,10,FALSE)),"",(VLOOKUP($Q43,Batting!$B$5:$M$85,10,FALSE)))</f>
        <v/>
      </c>
      <c r="AA43" s="121"/>
      <c r="AB43" s="174">
        <f>IF(ISNA(VLOOKUP($Q43,Batting!$B$5:$M$85,12,FALSE)),0,(VLOOKUP($Q43,Batting!$B$5:$M$85,12,FALSE)))</f>
        <v>-2</v>
      </c>
      <c r="AD43" s="158" t="str">
        <f t="shared" si="11"/>
        <v>RAM</v>
      </c>
      <c r="AE43" s="159" t="str">
        <f t="shared" si="12"/>
        <v>(IND)</v>
      </c>
      <c r="AF43" s="170">
        <f>IF(ISNA(VLOOKUP($AD43,Bowling!$B$4:$S$49,3,FALSE)),0,(VLOOKUP($AD43,Bowling!$B$4:$S$49,3,FALSE)))</f>
        <v>0</v>
      </c>
      <c r="AG43" s="171">
        <f>IF(ISNA(VLOOKUP($AD43,Bowling!$B$4:$S$49,4,FALSE)),0,(VLOOKUP($AD43,Bowling!$B$4:$S$49,4,FALSE)))</f>
        <v>0</v>
      </c>
      <c r="AH43" s="175">
        <f>IF(ISNA(VLOOKUP($AD43,Bowling!$B$4:$S$49,5,FALSE)),0,(VLOOKUP($AD43,Bowling!$B$4:$S$49,5,FALSE)))</f>
        <v>0</v>
      </c>
      <c r="AI43" s="176">
        <f>IF(ISNA(VLOOKUP($AD43,Bowling!$B$4:$S$49,6,FALSE)),0,(VLOOKUP($AD43,Bowling!$B$4:$S$49,6,FALSE)))</f>
        <v>0</v>
      </c>
      <c r="AJ43" s="176">
        <f>IF(ISNA(VLOOKUP($AD43,Bowling!$B$4:$S$49,7,FALSE)),0,(VLOOKUP($AD43,Bowling!$B$4:$S$49,7,FALSE)))</f>
        <v>0</v>
      </c>
      <c r="AK43" s="176">
        <f>IF(ISNA(VLOOKUP($AD43,Bowling!$B$4:$S$49,8,FALSE)),0,(VLOOKUP($AD43,Bowling!$B$4:$S$49,8,FALSE)))</f>
        <v>0</v>
      </c>
      <c r="AL43" s="175">
        <f>IF(ISNA(VLOOKUP($AD43,Bowling!$B$4:$S$49,9,FALSE)),0,(VLOOKUP($AD43,Bowling!$B$4:$S$49,9,FALSE)))</f>
        <v>0</v>
      </c>
      <c r="AM43" s="175">
        <f>IF(ISNA(VLOOKUP($AD43,Bowling!$B$4:$S$49,10,FALSE)),0,(VLOOKUP($AD43,Bowling!$B$4:$S$49,10,FALSE)))</f>
        <v>0</v>
      </c>
      <c r="AN43" s="175">
        <f>IF(ISNA(VLOOKUP($AD43,Bowling!$B$4:$S$49,11,FALSE)),0,(VLOOKUP($AD43,Bowling!$B$4:$S$49,11,FALSE)))</f>
        <v>0</v>
      </c>
      <c r="AO43" s="134"/>
      <c r="AP43" s="170">
        <f>IF(ISNA(VLOOKUP($AD43,Bowling!$B$4:$S$49,13,FALSE)),0,(VLOOKUP($AD43,Bowling!$B$4:$S$49,13,FALSE)))</f>
        <v>0</v>
      </c>
      <c r="AQ43" s="170">
        <f>IF(ISNA(VLOOKUP($AD43,Bowling!$B$4:$S$49,14,FALSE)),0,(VLOOKUP($AD43,Bowling!$B$4:$S$49,14,FALSE)))</f>
        <v>0</v>
      </c>
      <c r="AR43" s="170">
        <f>IF(ISNA(VLOOKUP($AD43,Bowling!$B$4:$S$49,15,FALSE)),0,(VLOOKUP($AD43,Bowling!$B$4:$S$49,15,FALSE)))</f>
        <v>0</v>
      </c>
      <c r="AS43" s="170">
        <f>IF(ISNA(VLOOKUP($AD43,Bowling!$B$4:$S$49,16,FALSE)),0,(VLOOKUP($AD43,Bowling!$B$4:$S$49,16,FALSE)))</f>
        <v>0</v>
      </c>
      <c r="AT43" s="124"/>
      <c r="AU43" s="177">
        <f>IF(ISNA(VLOOKUP($AD43,Bowling!$B$4:$S$49,18,FALSE)),0,(VLOOKUP($AD43,Bowling!$B$4:$S$49,18,FALSE)))</f>
        <v>0</v>
      </c>
      <c r="AW43" s="158" t="str">
        <f t="shared" si="13"/>
        <v>RAM</v>
      </c>
      <c r="AX43" s="159" t="str">
        <f t="shared" si="14"/>
        <v>(IND)</v>
      </c>
      <c r="AY43" s="170">
        <f>IF(ISNA(VLOOKUP($AW43,Fielding!$B$5:$H$67,3,FALSE)),0,(VLOOKUP($AW43,Fielding!$B$5:$H$67,3,FALSE)))</f>
        <v>0</v>
      </c>
      <c r="AZ43" s="170">
        <f>IF(ISNA(VLOOKUP($AW43,Fielding!$B$5:$H$67,4,FALSE)),0,(VLOOKUP($AW43,Fielding!$B$5:$H$67,4,FALSE)))</f>
        <v>0</v>
      </c>
      <c r="BA43" s="170">
        <f>IF(ISNA(VLOOKUP($AW43,Fielding!$B$5:$H$67,5,FALSE)),0,(VLOOKUP($AW43,Fielding!$B$5:$H$67,5,FALSE)))</f>
        <v>0</v>
      </c>
      <c r="BC43" s="178">
        <f>IF(ISNA(VLOOKUP($AW43,Fielding!$B$5:$H$67,7,FALSE)),0,(VLOOKUP($AW43,Fielding!$B$5:$H$67,7,FALSE)))</f>
        <v>0</v>
      </c>
    </row>
    <row r="44" spans="1:55" x14ac:dyDescent="0.2">
      <c r="A44" s="119"/>
      <c r="B44" s="157">
        <f t="shared" si="15"/>
        <v>41</v>
      </c>
      <c r="C44" s="158" t="s">
        <v>323</v>
      </c>
      <c r="D44" s="159" t="s">
        <v>193</v>
      </c>
      <c r="E44" s="160">
        <f t="shared" si="0"/>
        <v>1</v>
      </c>
      <c r="F44" s="161">
        <f t="shared" si="1"/>
        <v>-5</v>
      </c>
      <c r="G44" s="162">
        <f t="shared" si="2"/>
        <v>2</v>
      </c>
      <c r="H44" s="161">
        <f t="shared" si="3"/>
        <v>0</v>
      </c>
      <c r="I44" s="162" t="str">
        <f t="shared" si="4"/>
        <v/>
      </c>
      <c r="J44" s="161">
        <f t="shared" si="5"/>
        <v>0</v>
      </c>
      <c r="K44" s="162" t="str">
        <f t="shared" si="6"/>
        <v/>
      </c>
      <c r="L44" s="411"/>
      <c r="M44" s="163">
        <f t="shared" si="7"/>
        <v>-5</v>
      </c>
      <c r="N44" s="164">
        <f t="shared" si="8"/>
        <v>-5</v>
      </c>
      <c r="P44" s="127"/>
      <c r="Q44" s="158" t="str">
        <f t="shared" si="9"/>
        <v>NADEEM, Badar</v>
      </c>
      <c r="R44" s="159" t="str">
        <f t="shared" si="10"/>
        <v>(PAK)</v>
      </c>
      <c r="S44" s="170">
        <f>IF(ISNA(VLOOKUP($Q44,Batting!$B$5:$M$85,3,FALSE)),0,(VLOOKUP($Q44,Batting!$B$5:$M$85,3,FALSE)))</f>
        <v>1</v>
      </c>
      <c r="T44" s="171">
        <f>IF(ISNA(VLOOKUP($Q44,Batting!$B$5:$M$85,4,FALSE)),0,(VLOOKUP($Q44,Batting!$B$5:$M$85,4,FALSE)))</f>
        <v>1</v>
      </c>
      <c r="U44" s="171">
        <f>IF(ISNA(VLOOKUP($Q44,Batting!$B$5:$M$85,5,FALSE)),0,(VLOOKUP($Q44,Batting!$B$5:$M$85,5,FALSE)))</f>
        <v>0</v>
      </c>
      <c r="V44" s="171">
        <f>IF(ISNA(VLOOKUP($Q44,Batting!$B$5:$M$85,6,FALSE)),0,(VLOOKUP($Q44,Batting!$B$5:$M$85,6,FALSE)))</f>
        <v>2</v>
      </c>
      <c r="W44" s="172">
        <f>IF(ISNA(VLOOKUP($Q44,Batting!$B$5:$M$85,7,FALSE)),0,(VLOOKUP($Q44,Batting!$B$5:$M$85,7,FALSE)))</f>
        <v>2</v>
      </c>
      <c r="X44" s="171">
        <f>IF(ISNA(VLOOKUP($Q44,Batting!$B$5:$M$85,8,FALSE)),0,(VLOOKUP($Q44,Batting!$B$5:$M$85,8,FALSE)))</f>
        <v>0</v>
      </c>
      <c r="Y44" s="173">
        <f>IF(ISNA(VLOOKUP($Q44,Batting!$B$5:$M$85,9,FALSE)),0,(VLOOKUP($Q44,Batting!$B$5:$M$85,9,FALSE)))</f>
        <v>2</v>
      </c>
      <c r="Z44" s="194" t="str">
        <f>IF(ISNA(VLOOKUP($Q44,Batting!$B$5:$M$85,10,FALSE)),"",(VLOOKUP($Q44,Batting!$B$5:$M$85,10,FALSE)))</f>
        <v/>
      </c>
      <c r="AA44" s="121"/>
      <c r="AB44" s="174">
        <f>IF(ISNA(VLOOKUP($Q44,Batting!$B$5:$M$85,12,FALSE)),0,(VLOOKUP($Q44,Batting!$B$5:$M$85,12,FALSE)))</f>
        <v>-5</v>
      </c>
      <c r="AD44" s="158" t="str">
        <f t="shared" si="11"/>
        <v>NADEEM, Badar</v>
      </c>
      <c r="AE44" s="159" t="str">
        <f t="shared" si="12"/>
        <v>(PAK)</v>
      </c>
      <c r="AF44" s="170">
        <f>IF(ISNA(VLOOKUP($AD44,Bowling!$B$4:$S$49,3,FALSE)),0,(VLOOKUP($AD44,Bowling!$B$4:$S$49,3,FALSE)))</f>
        <v>0</v>
      </c>
      <c r="AG44" s="171">
        <f>IF(ISNA(VLOOKUP($AD44,Bowling!$B$4:$S$49,4,FALSE)),0,(VLOOKUP($AD44,Bowling!$B$4:$S$49,4,FALSE)))</f>
        <v>0</v>
      </c>
      <c r="AH44" s="175">
        <f>IF(ISNA(VLOOKUP($AD44,Bowling!$B$4:$S$49,5,FALSE)),0,(VLOOKUP($AD44,Bowling!$B$4:$S$49,5,FALSE)))</f>
        <v>0</v>
      </c>
      <c r="AI44" s="176">
        <f>IF(ISNA(VLOOKUP($AD44,Bowling!$B$4:$S$49,6,FALSE)),0,(VLOOKUP($AD44,Bowling!$B$4:$S$49,6,FALSE)))</f>
        <v>0</v>
      </c>
      <c r="AJ44" s="176">
        <f>IF(ISNA(VLOOKUP($AD44,Bowling!$B$4:$S$49,7,FALSE)),0,(VLOOKUP($AD44,Bowling!$B$4:$S$49,7,FALSE)))</f>
        <v>0</v>
      </c>
      <c r="AK44" s="176">
        <f>IF(ISNA(VLOOKUP($AD44,Bowling!$B$4:$S$49,8,FALSE)),0,(VLOOKUP($AD44,Bowling!$B$4:$S$49,8,FALSE)))</f>
        <v>0</v>
      </c>
      <c r="AL44" s="175">
        <f>IF(ISNA(VLOOKUP($AD44,Bowling!$B$4:$S$49,9,FALSE)),0,(VLOOKUP($AD44,Bowling!$B$4:$S$49,9,FALSE)))</f>
        <v>0</v>
      </c>
      <c r="AM44" s="175">
        <f>IF(ISNA(VLOOKUP($AD44,Bowling!$B$4:$S$49,10,FALSE)),0,(VLOOKUP($AD44,Bowling!$B$4:$S$49,10,FALSE)))</f>
        <v>0</v>
      </c>
      <c r="AN44" s="175">
        <f>IF(ISNA(VLOOKUP($AD44,Bowling!$B$4:$S$49,11,FALSE)),0,(VLOOKUP($AD44,Bowling!$B$4:$S$49,11,FALSE)))</f>
        <v>0</v>
      </c>
      <c r="AO44" s="134"/>
      <c r="AP44" s="170">
        <f>IF(ISNA(VLOOKUP($AD44,Bowling!$B$4:$S$49,13,FALSE)),0,(VLOOKUP($AD44,Bowling!$B$4:$S$49,13,FALSE)))</f>
        <v>0</v>
      </c>
      <c r="AQ44" s="170">
        <f>IF(ISNA(VLOOKUP($AD44,Bowling!$B$4:$S$49,14,FALSE)),0,(VLOOKUP($AD44,Bowling!$B$4:$S$49,14,FALSE)))</f>
        <v>0</v>
      </c>
      <c r="AR44" s="170">
        <f>IF(ISNA(VLOOKUP($AD44,Bowling!$B$4:$S$49,15,FALSE)),0,(VLOOKUP($AD44,Bowling!$B$4:$S$49,15,FALSE)))</f>
        <v>0</v>
      </c>
      <c r="AS44" s="170">
        <f>IF(ISNA(VLOOKUP($AD44,Bowling!$B$4:$S$49,16,FALSE)),0,(VLOOKUP($AD44,Bowling!$B$4:$S$49,16,FALSE)))</f>
        <v>0</v>
      </c>
      <c r="AT44" s="124"/>
      <c r="AU44" s="177">
        <f>IF(ISNA(VLOOKUP($AD44,Bowling!$B$4:$S$49,18,FALSE)),0,(VLOOKUP($AD44,Bowling!$B$4:$S$49,18,FALSE)))</f>
        <v>0</v>
      </c>
      <c r="AW44" s="158" t="str">
        <f t="shared" si="13"/>
        <v>NADEEM, Badar</v>
      </c>
      <c r="AX44" s="159" t="str">
        <f t="shared" si="14"/>
        <v>(PAK)</v>
      </c>
      <c r="AY44" s="170">
        <f>IF(ISNA(VLOOKUP($AW44,Fielding!$B$5:$H$67,3,FALSE)),0,(VLOOKUP($AW44,Fielding!$B$5:$H$67,3,FALSE)))</f>
        <v>0</v>
      </c>
      <c r="AZ44" s="170">
        <f>IF(ISNA(VLOOKUP($AW44,Fielding!$B$5:$H$67,4,FALSE)),0,(VLOOKUP($AW44,Fielding!$B$5:$H$67,4,FALSE)))</f>
        <v>0</v>
      </c>
      <c r="BA44" s="170">
        <f>IF(ISNA(VLOOKUP($AW44,Fielding!$B$5:$H$67,5,FALSE)),0,(VLOOKUP($AW44,Fielding!$B$5:$H$67,5,FALSE)))</f>
        <v>0</v>
      </c>
      <c r="BC44" s="178">
        <f>IF(ISNA(VLOOKUP($AW44,Fielding!$B$5:$H$67,7,FALSE)),0,(VLOOKUP($AW44,Fielding!$B$5:$H$67,7,FALSE)))</f>
        <v>0</v>
      </c>
    </row>
    <row r="45" spans="1:55" x14ac:dyDescent="0.2">
      <c r="A45" s="119"/>
      <c r="B45" s="157">
        <f t="shared" si="15"/>
        <v>42</v>
      </c>
      <c r="C45" s="158" t="s">
        <v>319</v>
      </c>
      <c r="D45" s="159" t="s">
        <v>169</v>
      </c>
      <c r="E45" s="160">
        <f t="shared" si="0"/>
        <v>1</v>
      </c>
      <c r="F45" s="161">
        <f t="shared" si="1"/>
        <v>-7</v>
      </c>
      <c r="G45" s="162" t="str">
        <f t="shared" si="2"/>
        <v/>
      </c>
      <c r="H45" s="161">
        <f t="shared" si="3"/>
        <v>0</v>
      </c>
      <c r="I45" s="162" t="str">
        <f t="shared" si="4"/>
        <v/>
      </c>
      <c r="J45" s="161">
        <f t="shared" si="5"/>
        <v>0</v>
      </c>
      <c r="K45" s="162" t="str">
        <f t="shared" si="6"/>
        <v/>
      </c>
      <c r="L45" s="408"/>
      <c r="M45" s="163">
        <f t="shared" si="7"/>
        <v>-7</v>
      </c>
      <c r="N45" s="164">
        <f t="shared" si="8"/>
        <v>-7</v>
      </c>
      <c r="P45" s="127"/>
      <c r="Q45" s="158" t="str">
        <f t="shared" si="9"/>
        <v>HEALEY, Seth</v>
      </c>
      <c r="R45" s="159" t="str">
        <f t="shared" si="10"/>
        <v>(AUS)</v>
      </c>
      <c r="S45" s="170">
        <f>IF(ISNA(VLOOKUP($Q45,Batting!$B$5:$M$85,3,FALSE)),0,(VLOOKUP($Q45,Batting!$B$5:$M$85,3,FALSE)))</f>
        <v>1</v>
      </c>
      <c r="T45" s="171">
        <f>IF(ISNA(VLOOKUP($Q45,Batting!$B$5:$M$85,4,FALSE)),0,(VLOOKUP($Q45,Batting!$B$5:$M$85,4,FALSE)))</f>
        <v>1</v>
      </c>
      <c r="U45" s="171">
        <f>IF(ISNA(VLOOKUP($Q45,Batting!$B$5:$M$85,5,FALSE)),0,(VLOOKUP($Q45,Batting!$B$5:$M$85,5,FALSE)))</f>
        <v>0</v>
      </c>
      <c r="V45" s="171">
        <f>IF(ISNA(VLOOKUP($Q45,Batting!$B$5:$M$85,6,FALSE)),0,(VLOOKUP($Q45,Batting!$B$5:$M$85,6,FALSE)))</f>
        <v>0</v>
      </c>
      <c r="W45" s="172">
        <f>IF(ISNA(VLOOKUP($Q45,Batting!$B$5:$M$85,7,FALSE)),0,(VLOOKUP($Q45,Batting!$B$5:$M$85,7,FALSE)))</f>
        <v>0</v>
      </c>
      <c r="X45" s="171">
        <f>IF(ISNA(VLOOKUP($Q45,Batting!$B$5:$M$85,8,FALSE)),0,(VLOOKUP($Q45,Batting!$B$5:$M$85,8,FALSE)))</f>
        <v>0</v>
      </c>
      <c r="Y45" s="173">
        <f>IF(ISNA(VLOOKUP($Q45,Batting!$B$5:$M$85,9,FALSE)),0,(VLOOKUP($Q45,Batting!$B$5:$M$85,9,FALSE)))</f>
        <v>0</v>
      </c>
      <c r="Z45" s="194" t="str">
        <f>IF(ISNA(VLOOKUP($Q45,Batting!$B$5:$M$85,10,FALSE)),"",(VLOOKUP($Q45,Batting!$B$5:$M$85,10,FALSE)))</f>
        <v/>
      </c>
      <c r="AA45" s="121"/>
      <c r="AB45" s="174">
        <f>IF(ISNA(VLOOKUP($Q45,Batting!$B$5:$M$85,12,FALSE)),0,(VLOOKUP($Q45,Batting!$B$5:$M$85,12,FALSE)))</f>
        <v>-7</v>
      </c>
      <c r="AD45" s="158" t="str">
        <f t="shared" si="11"/>
        <v>HEALEY, Seth</v>
      </c>
      <c r="AE45" s="159" t="str">
        <f t="shared" si="12"/>
        <v>(AUS)</v>
      </c>
      <c r="AF45" s="170">
        <f>IF(ISNA(VLOOKUP($AD45,Bowling!$B$4:$S$49,3,FALSE)),0,(VLOOKUP($AD45,Bowling!$B$4:$S$49,3,FALSE)))</f>
        <v>0</v>
      </c>
      <c r="AG45" s="171">
        <f>IF(ISNA(VLOOKUP($AD45,Bowling!$B$4:$S$49,4,FALSE)),0,(VLOOKUP($AD45,Bowling!$B$4:$S$49,4,FALSE)))</f>
        <v>0</v>
      </c>
      <c r="AH45" s="175">
        <f>IF(ISNA(VLOOKUP($AD45,Bowling!$B$4:$S$49,5,FALSE)),0,(VLOOKUP($AD45,Bowling!$B$4:$S$49,5,FALSE)))</f>
        <v>0</v>
      </c>
      <c r="AI45" s="176">
        <f>IF(ISNA(VLOOKUP($AD45,Bowling!$B$4:$S$49,6,FALSE)),0,(VLOOKUP($AD45,Bowling!$B$4:$S$49,6,FALSE)))</f>
        <v>0</v>
      </c>
      <c r="AJ45" s="176">
        <f>IF(ISNA(VLOOKUP($AD45,Bowling!$B$4:$S$49,7,FALSE)),0,(VLOOKUP($AD45,Bowling!$B$4:$S$49,7,FALSE)))</f>
        <v>0</v>
      </c>
      <c r="AK45" s="176">
        <f>IF(ISNA(VLOOKUP($AD45,Bowling!$B$4:$S$49,8,FALSE)),0,(VLOOKUP($AD45,Bowling!$B$4:$S$49,8,FALSE)))</f>
        <v>0</v>
      </c>
      <c r="AL45" s="175">
        <f>IF(ISNA(VLOOKUP($AD45,Bowling!$B$4:$S$49,9,FALSE)),0,(VLOOKUP($AD45,Bowling!$B$4:$S$49,9,FALSE)))</f>
        <v>0</v>
      </c>
      <c r="AM45" s="175">
        <f>IF(ISNA(VLOOKUP($AD45,Bowling!$B$4:$S$49,10,FALSE)),0,(VLOOKUP($AD45,Bowling!$B$4:$S$49,10,FALSE)))</f>
        <v>0</v>
      </c>
      <c r="AN45" s="175">
        <f>IF(ISNA(VLOOKUP($AD45,Bowling!$B$4:$S$49,11,FALSE)),0,(VLOOKUP($AD45,Bowling!$B$4:$S$49,11,FALSE)))</f>
        <v>0</v>
      </c>
      <c r="AO45" s="134"/>
      <c r="AP45" s="170">
        <f>IF(ISNA(VLOOKUP($AD45,Bowling!$B$4:$S$49,13,FALSE)),0,(VLOOKUP($AD45,Bowling!$B$4:$S$49,13,FALSE)))</f>
        <v>0</v>
      </c>
      <c r="AQ45" s="170">
        <f>IF(ISNA(VLOOKUP($AD45,Bowling!$B$4:$S$49,14,FALSE)),0,(VLOOKUP($AD45,Bowling!$B$4:$S$49,14,FALSE)))</f>
        <v>0</v>
      </c>
      <c r="AR45" s="170">
        <f>IF(ISNA(VLOOKUP($AD45,Bowling!$B$4:$S$49,15,FALSE)),0,(VLOOKUP($AD45,Bowling!$B$4:$S$49,15,FALSE)))</f>
        <v>0</v>
      </c>
      <c r="AS45" s="170">
        <f>IF(ISNA(VLOOKUP($AD45,Bowling!$B$4:$S$49,16,FALSE)),0,(VLOOKUP($AD45,Bowling!$B$4:$S$49,16,FALSE)))</f>
        <v>0</v>
      </c>
      <c r="AT45" s="124"/>
      <c r="AU45" s="177">
        <f>IF(ISNA(VLOOKUP($AD45,Bowling!$B$4:$S$49,18,FALSE)),0,(VLOOKUP($AD45,Bowling!$B$4:$S$49,18,FALSE)))</f>
        <v>0</v>
      </c>
      <c r="AW45" s="158" t="str">
        <f t="shared" si="13"/>
        <v>HEALEY, Seth</v>
      </c>
      <c r="AX45" s="159" t="str">
        <f t="shared" si="14"/>
        <v>(AUS)</v>
      </c>
      <c r="AY45" s="170">
        <f>IF(ISNA(VLOOKUP($AW45,Fielding!$B$5:$H$67,3,FALSE)),0,(VLOOKUP($AW45,Fielding!$B$5:$H$67,3,FALSE)))</f>
        <v>0</v>
      </c>
      <c r="AZ45" s="170">
        <f>IF(ISNA(VLOOKUP($AW45,Fielding!$B$5:$H$67,4,FALSE)),0,(VLOOKUP($AW45,Fielding!$B$5:$H$67,4,FALSE)))</f>
        <v>0</v>
      </c>
      <c r="BA45" s="170">
        <f>IF(ISNA(VLOOKUP($AW45,Fielding!$B$5:$H$67,5,FALSE)),0,(VLOOKUP($AW45,Fielding!$B$5:$H$67,5,FALSE)))</f>
        <v>0</v>
      </c>
      <c r="BC45" s="178">
        <f>IF(ISNA(VLOOKUP($AW45,Fielding!$B$5:$H$67,7,FALSE)),0,(VLOOKUP($AW45,Fielding!$B$5:$H$67,7,FALSE)))</f>
        <v>0</v>
      </c>
    </row>
    <row r="46" spans="1:55" x14ac:dyDescent="0.2">
      <c r="A46" s="119"/>
      <c r="B46" s="157">
        <f t="shared" si="15"/>
        <v>43</v>
      </c>
      <c r="C46" s="158" t="s">
        <v>299</v>
      </c>
      <c r="D46" s="159" t="s">
        <v>171</v>
      </c>
      <c r="E46" s="160">
        <f t="shared" si="0"/>
        <v>1</v>
      </c>
      <c r="F46" s="161">
        <f t="shared" si="1"/>
        <v>-7</v>
      </c>
      <c r="G46" s="162" t="str">
        <f t="shared" si="2"/>
        <v/>
      </c>
      <c r="H46" s="161">
        <f t="shared" si="3"/>
        <v>0</v>
      </c>
      <c r="I46" s="162" t="str">
        <f t="shared" si="4"/>
        <v/>
      </c>
      <c r="J46" s="161">
        <f t="shared" si="5"/>
        <v>0</v>
      </c>
      <c r="K46" s="162" t="str">
        <f t="shared" si="6"/>
        <v/>
      </c>
      <c r="L46" s="406"/>
      <c r="M46" s="163">
        <f t="shared" si="7"/>
        <v>-7</v>
      </c>
      <c r="N46" s="164">
        <f t="shared" si="8"/>
        <v>-7</v>
      </c>
      <c r="P46" s="127"/>
      <c r="Q46" s="158" t="str">
        <f t="shared" si="9"/>
        <v>TORR, Jake</v>
      </c>
      <c r="R46" s="159" t="str">
        <f t="shared" si="10"/>
        <v>(ENG)</v>
      </c>
      <c r="S46" s="170">
        <f>IF(ISNA(VLOOKUP($Q46,Batting!$B$5:$M$85,3,FALSE)),0,(VLOOKUP($Q46,Batting!$B$5:$M$85,3,FALSE)))</f>
        <v>1</v>
      </c>
      <c r="T46" s="171">
        <f>IF(ISNA(VLOOKUP($Q46,Batting!$B$5:$M$85,4,FALSE)),0,(VLOOKUP($Q46,Batting!$B$5:$M$85,4,FALSE)))</f>
        <v>1</v>
      </c>
      <c r="U46" s="171">
        <f>IF(ISNA(VLOOKUP($Q46,Batting!$B$5:$M$85,5,FALSE)),0,(VLOOKUP($Q46,Batting!$B$5:$M$85,5,FALSE)))</f>
        <v>0</v>
      </c>
      <c r="V46" s="171">
        <f>IF(ISNA(VLOOKUP($Q46,Batting!$B$5:$M$85,6,FALSE)),0,(VLOOKUP($Q46,Batting!$B$5:$M$85,6,FALSE)))</f>
        <v>0</v>
      </c>
      <c r="W46" s="172">
        <f>IF(ISNA(VLOOKUP($Q46,Batting!$B$5:$M$85,7,FALSE)),0,(VLOOKUP($Q46,Batting!$B$5:$M$85,7,FALSE)))</f>
        <v>0</v>
      </c>
      <c r="X46" s="171">
        <f>IF(ISNA(VLOOKUP($Q46,Batting!$B$5:$M$85,8,FALSE)),0,(VLOOKUP($Q46,Batting!$B$5:$M$85,8,FALSE)))</f>
        <v>0</v>
      </c>
      <c r="Y46" s="173">
        <f>IF(ISNA(VLOOKUP($Q46,Batting!$B$5:$M$85,9,FALSE)),0,(VLOOKUP($Q46,Batting!$B$5:$M$85,9,FALSE)))</f>
        <v>0</v>
      </c>
      <c r="Z46" s="194" t="str">
        <f>IF(ISNA(VLOOKUP($Q46,Batting!$B$5:$M$85,10,FALSE)),"",(VLOOKUP($Q46,Batting!$B$5:$M$85,10,FALSE)))</f>
        <v/>
      </c>
      <c r="AA46" s="121"/>
      <c r="AB46" s="174">
        <f>IF(ISNA(VLOOKUP($Q46,Batting!$B$5:$M$85,12,FALSE)),0,(VLOOKUP($Q46,Batting!$B$5:$M$85,12,FALSE)))</f>
        <v>-7</v>
      </c>
      <c r="AD46" s="158" t="str">
        <f t="shared" si="11"/>
        <v>TORR, Jake</v>
      </c>
      <c r="AE46" s="159" t="str">
        <f t="shared" si="12"/>
        <v>(ENG)</v>
      </c>
      <c r="AF46" s="170">
        <f>IF(ISNA(VLOOKUP($AD46,Bowling!$B$4:$S$49,3,FALSE)),0,(VLOOKUP($AD46,Bowling!$B$4:$S$49,3,FALSE)))</f>
        <v>0</v>
      </c>
      <c r="AG46" s="171">
        <f>IF(ISNA(VLOOKUP($AD46,Bowling!$B$4:$S$49,4,FALSE)),0,(VLOOKUP($AD46,Bowling!$B$4:$S$49,4,FALSE)))</f>
        <v>0</v>
      </c>
      <c r="AH46" s="175">
        <f>IF(ISNA(VLOOKUP($AD46,Bowling!$B$4:$S$49,5,FALSE)),0,(VLOOKUP($AD46,Bowling!$B$4:$S$49,5,FALSE)))</f>
        <v>0</v>
      </c>
      <c r="AI46" s="176">
        <f>IF(ISNA(VLOOKUP($AD46,Bowling!$B$4:$S$49,6,FALSE)),0,(VLOOKUP($AD46,Bowling!$B$4:$S$49,6,FALSE)))</f>
        <v>0</v>
      </c>
      <c r="AJ46" s="176">
        <f>IF(ISNA(VLOOKUP($AD46,Bowling!$B$4:$S$49,7,FALSE)),0,(VLOOKUP($AD46,Bowling!$B$4:$S$49,7,FALSE)))</f>
        <v>0</v>
      </c>
      <c r="AK46" s="176">
        <f>IF(ISNA(VLOOKUP($AD46,Bowling!$B$4:$S$49,8,FALSE)),0,(VLOOKUP($AD46,Bowling!$B$4:$S$49,8,FALSE)))</f>
        <v>0</v>
      </c>
      <c r="AL46" s="175">
        <f>IF(ISNA(VLOOKUP($AD46,Bowling!$B$4:$S$49,9,FALSE)),0,(VLOOKUP($AD46,Bowling!$B$4:$S$49,9,FALSE)))</f>
        <v>0</v>
      </c>
      <c r="AM46" s="175">
        <f>IF(ISNA(VLOOKUP($AD46,Bowling!$B$4:$S$49,10,FALSE)),0,(VLOOKUP($AD46,Bowling!$B$4:$S$49,10,FALSE)))</f>
        <v>0</v>
      </c>
      <c r="AN46" s="175">
        <f>IF(ISNA(VLOOKUP($AD46,Bowling!$B$4:$S$49,11,FALSE)),0,(VLOOKUP($AD46,Bowling!$B$4:$S$49,11,FALSE)))</f>
        <v>0</v>
      </c>
      <c r="AO46" s="134"/>
      <c r="AP46" s="170">
        <f>IF(ISNA(VLOOKUP($AD46,Bowling!$B$4:$S$49,13,FALSE)),0,(VLOOKUP($AD46,Bowling!$B$4:$S$49,13,FALSE)))</f>
        <v>0</v>
      </c>
      <c r="AQ46" s="170">
        <f>IF(ISNA(VLOOKUP($AD46,Bowling!$B$4:$S$49,14,FALSE)),0,(VLOOKUP($AD46,Bowling!$B$4:$S$49,14,FALSE)))</f>
        <v>0</v>
      </c>
      <c r="AR46" s="170">
        <f>IF(ISNA(VLOOKUP($AD46,Bowling!$B$4:$S$49,15,FALSE)),0,(VLOOKUP($AD46,Bowling!$B$4:$S$49,15,FALSE)))</f>
        <v>0</v>
      </c>
      <c r="AS46" s="170">
        <f>IF(ISNA(VLOOKUP($AD46,Bowling!$B$4:$S$49,16,FALSE)),0,(VLOOKUP($AD46,Bowling!$B$4:$S$49,16,FALSE)))</f>
        <v>0</v>
      </c>
      <c r="AT46" s="124"/>
      <c r="AU46" s="177">
        <f>IF(ISNA(VLOOKUP($AD46,Bowling!$B$4:$S$49,18,FALSE)),0,(VLOOKUP($AD46,Bowling!$B$4:$S$49,18,FALSE)))</f>
        <v>0</v>
      </c>
      <c r="AW46" s="158" t="str">
        <f t="shared" si="13"/>
        <v>TORR, Jake</v>
      </c>
      <c r="AX46" s="159" t="str">
        <f t="shared" si="14"/>
        <v>(ENG)</v>
      </c>
      <c r="AY46" s="170">
        <f>IF(ISNA(VLOOKUP($AW46,Fielding!$B$5:$H$67,3,FALSE)),0,(VLOOKUP($AW46,Fielding!$B$5:$H$67,3,FALSE)))</f>
        <v>0</v>
      </c>
      <c r="AZ46" s="170">
        <f>IF(ISNA(VLOOKUP($AW46,Fielding!$B$5:$H$67,4,FALSE)),0,(VLOOKUP($AW46,Fielding!$B$5:$H$67,4,FALSE)))</f>
        <v>0</v>
      </c>
      <c r="BA46" s="170">
        <f>IF(ISNA(VLOOKUP($AW46,Fielding!$B$5:$H$67,5,FALSE)),0,(VLOOKUP($AW46,Fielding!$B$5:$H$67,5,FALSE)))</f>
        <v>0</v>
      </c>
      <c r="BC46" s="178">
        <f>IF(ISNA(VLOOKUP($AW46,Fielding!$B$5:$H$67,7,FALSE)),0,(VLOOKUP($AW46,Fielding!$B$5:$H$67,7,FALSE)))</f>
        <v>0</v>
      </c>
    </row>
    <row r="47" spans="1:55" x14ac:dyDescent="0.2">
      <c r="A47" s="119"/>
      <c r="B47" s="157">
        <f t="shared" si="15"/>
        <v>44</v>
      </c>
      <c r="C47" s="158" t="s">
        <v>322</v>
      </c>
      <c r="D47" s="159" t="s">
        <v>169</v>
      </c>
      <c r="E47" s="160">
        <f t="shared" si="0"/>
        <v>1</v>
      </c>
      <c r="F47" s="161">
        <f t="shared" si="1"/>
        <v>-3</v>
      </c>
      <c r="G47" s="162">
        <f t="shared" si="2"/>
        <v>4</v>
      </c>
      <c r="H47" s="161">
        <f t="shared" si="3"/>
        <v>-4.5999999999999996</v>
      </c>
      <c r="I47" s="162" t="str">
        <f t="shared" si="4"/>
        <v/>
      </c>
      <c r="J47" s="161">
        <f t="shared" si="5"/>
        <v>0</v>
      </c>
      <c r="K47" s="162" t="str">
        <f t="shared" si="6"/>
        <v/>
      </c>
      <c r="L47" s="406"/>
      <c r="M47" s="163">
        <f t="shared" si="7"/>
        <v>-7.6</v>
      </c>
      <c r="N47" s="164">
        <f t="shared" si="8"/>
        <v>-7.6</v>
      </c>
      <c r="P47" s="127"/>
      <c r="Q47" s="158" t="str">
        <f t="shared" si="9"/>
        <v>GLYNN, Matt</v>
      </c>
      <c r="R47" s="159" t="str">
        <f t="shared" si="10"/>
        <v>(AUS)</v>
      </c>
      <c r="S47" s="170">
        <f>IF(ISNA(VLOOKUP($Q47,Batting!$B$5:$M$85,3,FALSE)),0,(VLOOKUP($Q47,Batting!$B$5:$M$85,3,FALSE)))</f>
        <v>1</v>
      </c>
      <c r="T47" s="171">
        <f>IF(ISNA(VLOOKUP($Q47,Batting!$B$5:$M$85,4,FALSE)),0,(VLOOKUP($Q47,Batting!$B$5:$M$85,4,FALSE)))</f>
        <v>1</v>
      </c>
      <c r="U47" s="171">
        <f>IF(ISNA(VLOOKUP($Q47,Batting!$B$5:$M$85,5,FALSE)),0,(VLOOKUP($Q47,Batting!$B$5:$M$85,5,FALSE)))</f>
        <v>0</v>
      </c>
      <c r="V47" s="171">
        <f>IF(ISNA(VLOOKUP($Q47,Batting!$B$5:$M$85,6,FALSE)),0,(VLOOKUP($Q47,Batting!$B$5:$M$85,6,FALSE)))</f>
        <v>4</v>
      </c>
      <c r="W47" s="172">
        <f>IF(ISNA(VLOOKUP($Q47,Batting!$B$5:$M$85,7,FALSE)),0,(VLOOKUP($Q47,Batting!$B$5:$M$85,7,FALSE)))</f>
        <v>4</v>
      </c>
      <c r="X47" s="171">
        <f>IF(ISNA(VLOOKUP($Q47,Batting!$B$5:$M$85,8,FALSE)),0,(VLOOKUP($Q47,Batting!$B$5:$M$85,8,FALSE)))</f>
        <v>0</v>
      </c>
      <c r="Y47" s="173">
        <f>IF(ISNA(VLOOKUP($Q47,Batting!$B$5:$M$85,9,FALSE)),0,(VLOOKUP($Q47,Batting!$B$5:$M$85,9,FALSE)))</f>
        <v>4</v>
      </c>
      <c r="Z47" s="194" t="str">
        <f>IF(ISNA(VLOOKUP($Q47,Batting!$B$5:$M$85,10,FALSE)),"",(VLOOKUP($Q47,Batting!$B$5:$M$85,10,FALSE)))</f>
        <v/>
      </c>
      <c r="AA47" s="121"/>
      <c r="AB47" s="174">
        <f>IF(ISNA(VLOOKUP($Q47,Batting!$B$5:$M$85,12,FALSE)),0,(VLOOKUP($Q47,Batting!$B$5:$M$85,12,FALSE)))</f>
        <v>-3</v>
      </c>
      <c r="AD47" s="158" t="str">
        <f t="shared" si="11"/>
        <v>GLYNN, Matt</v>
      </c>
      <c r="AE47" s="159" t="str">
        <f t="shared" si="12"/>
        <v>(AUS)</v>
      </c>
      <c r="AF47" s="170">
        <f>IF(ISNA(VLOOKUP($AD47,Bowling!$B$4:$S$49,3,FALSE)),0,(VLOOKUP($AD47,Bowling!$B$4:$S$49,3,FALSE)))</f>
        <v>1</v>
      </c>
      <c r="AG47" s="171">
        <f>IF(ISNA(VLOOKUP($AD47,Bowling!$B$4:$S$49,4,FALSE)),0,(VLOOKUP($AD47,Bowling!$B$4:$S$49,4,FALSE)))</f>
        <v>1</v>
      </c>
      <c r="AH47" s="175">
        <f>IF(ISNA(VLOOKUP($AD47,Bowling!$B$4:$S$49,5,FALSE)),0,(VLOOKUP($AD47,Bowling!$B$4:$S$49,5,FALSE)))</f>
        <v>2</v>
      </c>
      <c r="AI47" s="176">
        <f>IF(ISNA(VLOOKUP($AD47,Bowling!$B$4:$S$49,6,FALSE)),0,(VLOOKUP($AD47,Bowling!$B$4:$S$49,6,FALSE)))</f>
        <v>0</v>
      </c>
      <c r="AJ47" s="176">
        <f>IF(ISNA(VLOOKUP($AD47,Bowling!$B$4:$S$49,7,FALSE)),0,(VLOOKUP($AD47,Bowling!$B$4:$S$49,7,FALSE)))</f>
        <v>23</v>
      </c>
      <c r="AK47" s="176">
        <f>IF(ISNA(VLOOKUP($AD47,Bowling!$B$4:$S$49,8,FALSE)),0,(VLOOKUP($AD47,Bowling!$B$4:$S$49,8,FALSE)))</f>
        <v>0</v>
      </c>
      <c r="AL47" s="175" t="str">
        <f>IF(ISNA(VLOOKUP($AD47,Bowling!$B$4:$S$49,9,FALSE)),0,(VLOOKUP($AD47,Bowling!$B$4:$S$49,9,FALSE)))</f>
        <v>-</v>
      </c>
      <c r="AM47" s="175">
        <f>IF(ISNA(VLOOKUP($AD47,Bowling!$B$4:$S$49,10,FALSE)),0,(VLOOKUP($AD47,Bowling!$B$4:$S$49,10,FALSE)))</f>
        <v>11.5</v>
      </c>
      <c r="AN47" s="175" t="str">
        <f>IF(ISNA(VLOOKUP($AD47,Bowling!$B$4:$S$49,11,FALSE)),0,(VLOOKUP($AD47,Bowling!$B$4:$S$49,11,FALSE)))</f>
        <v>-</v>
      </c>
      <c r="AO47" s="134"/>
      <c r="AP47" s="170">
        <f>IF(ISNA(VLOOKUP($AD47,Bowling!$B$4:$S$49,13,FALSE)),0,(VLOOKUP($AD47,Bowling!$B$4:$S$49,13,FALSE)))</f>
        <v>0</v>
      </c>
      <c r="AQ47" s="170">
        <f>IF(ISNA(VLOOKUP($AD47,Bowling!$B$4:$S$49,14,FALSE)),0,(VLOOKUP($AD47,Bowling!$B$4:$S$49,14,FALSE)))</f>
        <v>0</v>
      </c>
      <c r="AR47" s="170">
        <f>IF(ISNA(VLOOKUP($AD47,Bowling!$B$4:$S$49,15,FALSE)),0,(VLOOKUP($AD47,Bowling!$B$4:$S$49,15,FALSE)))</f>
        <v>0</v>
      </c>
      <c r="AS47" s="170">
        <f>IF(ISNA(VLOOKUP($AD47,Bowling!$B$4:$S$49,16,FALSE)),0,(VLOOKUP($AD47,Bowling!$B$4:$S$49,16,FALSE)))</f>
        <v>0</v>
      </c>
      <c r="AT47" s="124"/>
      <c r="AU47" s="177">
        <f>IF(ISNA(VLOOKUP($AD47,Bowling!$B$4:$S$49,18,FALSE)),0,(VLOOKUP($AD47,Bowling!$B$4:$S$49,18,FALSE)))</f>
        <v>-4.5999999999999996</v>
      </c>
      <c r="AW47" s="158" t="str">
        <f t="shared" si="13"/>
        <v>GLYNN, Matt</v>
      </c>
      <c r="AX47" s="159" t="str">
        <f t="shared" si="14"/>
        <v>(AUS)</v>
      </c>
      <c r="AY47" s="170">
        <f>IF(ISNA(VLOOKUP($AW47,Fielding!$B$5:$H$67,3,FALSE)),0,(VLOOKUP($AW47,Fielding!$B$5:$H$67,3,FALSE)))</f>
        <v>0</v>
      </c>
      <c r="AZ47" s="170">
        <f>IF(ISNA(VLOOKUP($AW47,Fielding!$B$5:$H$67,4,FALSE)),0,(VLOOKUP($AW47,Fielding!$B$5:$H$67,4,FALSE)))</f>
        <v>0</v>
      </c>
      <c r="BA47" s="170">
        <f>IF(ISNA(VLOOKUP($AW47,Fielding!$B$5:$H$67,5,FALSE)),0,(VLOOKUP($AW47,Fielding!$B$5:$H$67,5,FALSE)))</f>
        <v>0</v>
      </c>
      <c r="BC47" s="178">
        <f>IF(ISNA(VLOOKUP($AW47,Fielding!$B$5:$H$67,7,FALSE)),0,(VLOOKUP($AW47,Fielding!$B$5:$H$67,7,FALSE)))</f>
        <v>0</v>
      </c>
    </row>
    <row r="48" spans="1:55" ht="13.5" customHeight="1" x14ac:dyDescent="0.2">
      <c r="A48" s="119"/>
      <c r="B48" s="157">
        <f t="shared" si="15"/>
        <v>45</v>
      </c>
      <c r="C48" s="158" t="s">
        <v>317</v>
      </c>
      <c r="D48" s="159" t="s">
        <v>171</v>
      </c>
      <c r="E48" s="160">
        <f t="shared" si="0"/>
        <v>1</v>
      </c>
      <c r="F48" s="161">
        <f t="shared" si="1"/>
        <v>0</v>
      </c>
      <c r="G48" s="162" t="str">
        <f t="shared" si="2"/>
        <v>-</v>
      </c>
      <c r="H48" s="161">
        <f t="shared" si="3"/>
        <v>-8.4</v>
      </c>
      <c r="I48" s="162" t="str">
        <f t="shared" si="4"/>
        <v/>
      </c>
      <c r="J48" s="161">
        <f t="shared" si="5"/>
        <v>0</v>
      </c>
      <c r="K48" s="162" t="str">
        <f t="shared" si="6"/>
        <v/>
      </c>
      <c r="L48" s="372"/>
      <c r="M48" s="163">
        <f t="shared" si="7"/>
        <v>-8.4</v>
      </c>
      <c r="N48" s="164">
        <f t="shared" si="8"/>
        <v>-8.4</v>
      </c>
      <c r="P48" s="127"/>
      <c r="Q48" s="158" t="str">
        <f t="shared" si="9"/>
        <v>MONK, William</v>
      </c>
      <c r="R48" s="159" t="str">
        <f t="shared" si="10"/>
        <v>(ENG)</v>
      </c>
      <c r="S48" s="170">
        <f>IF(ISNA(VLOOKUP($Q48,Batting!$B$5:$M$85,3,FALSE)),0,(VLOOKUP($Q48,Batting!$B$5:$M$85,3,FALSE)))</f>
        <v>1</v>
      </c>
      <c r="T48" s="171" t="str">
        <f>IF(ISNA(VLOOKUP($Q48,Batting!$B$5:$M$85,4,FALSE)),0,(VLOOKUP($Q48,Batting!$B$5:$M$85,4,FALSE)))</f>
        <v>-</v>
      </c>
      <c r="U48" s="171" t="str">
        <f>IF(ISNA(VLOOKUP($Q48,Batting!$B$5:$M$85,5,FALSE)),0,(VLOOKUP($Q48,Batting!$B$5:$M$85,5,FALSE)))</f>
        <v>-</v>
      </c>
      <c r="V48" s="171" t="str">
        <f>IF(ISNA(VLOOKUP($Q48,Batting!$B$5:$M$85,6,FALSE)),0,(VLOOKUP($Q48,Batting!$B$5:$M$85,6,FALSE)))</f>
        <v>-</v>
      </c>
      <c r="W48" s="172" t="str">
        <f>IF(ISNA(VLOOKUP($Q48,Batting!$B$5:$M$85,7,FALSE)),0,(VLOOKUP($Q48,Batting!$B$5:$M$85,7,FALSE)))</f>
        <v>-</v>
      </c>
      <c r="X48" s="171">
        <f>IF(ISNA(VLOOKUP($Q48,Batting!$B$5:$M$85,8,FALSE)),0,(VLOOKUP($Q48,Batting!$B$5:$M$85,8,FALSE)))</f>
        <v>0</v>
      </c>
      <c r="Y48" s="173" t="str">
        <f>IF(ISNA(VLOOKUP($Q48,Batting!$B$5:$M$85,9,FALSE)),0,(VLOOKUP($Q48,Batting!$B$5:$M$85,9,FALSE)))</f>
        <v>-</v>
      </c>
      <c r="Z48" s="194" t="e">
        <f>IF(ISNA(VLOOKUP($Q48,Batting!$B$5:$M$85,10,FALSE)),"",(VLOOKUP($Q48,Batting!$B$5:$M$85,10,FALSE)))</f>
        <v>#VALUE!</v>
      </c>
      <c r="AA48" s="121"/>
      <c r="AB48" s="174">
        <f>IF(ISNA(VLOOKUP($Q48,Batting!$B$5:$M$85,12,FALSE)),0,(VLOOKUP($Q48,Batting!$B$5:$M$85,12,FALSE)))</f>
        <v>0</v>
      </c>
      <c r="AD48" s="158" t="str">
        <f t="shared" si="11"/>
        <v>MONK, William</v>
      </c>
      <c r="AE48" s="159" t="str">
        <f t="shared" si="12"/>
        <v>(ENG)</v>
      </c>
      <c r="AF48" s="170">
        <f>IF(ISNA(VLOOKUP($AD48,Bowling!$B$4:$S$49,3,FALSE)),0,(VLOOKUP($AD48,Bowling!$B$4:$S$49,3,FALSE)))</f>
        <v>1</v>
      </c>
      <c r="AG48" s="171">
        <f>IF(ISNA(VLOOKUP($AD48,Bowling!$B$4:$S$49,4,FALSE)),0,(VLOOKUP($AD48,Bowling!$B$4:$S$49,4,FALSE)))</f>
        <v>1</v>
      </c>
      <c r="AH48" s="175">
        <f>IF(ISNA(VLOOKUP($AD48,Bowling!$B$4:$S$49,5,FALSE)),0,(VLOOKUP($AD48,Bowling!$B$4:$S$49,5,FALSE)))</f>
        <v>6</v>
      </c>
      <c r="AI48" s="176">
        <f>IF(ISNA(VLOOKUP($AD48,Bowling!$B$4:$S$49,6,FALSE)),0,(VLOOKUP($AD48,Bowling!$B$4:$S$49,6,FALSE)))</f>
        <v>0</v>
      </c>
      <c r="AJ48" s="176">
        <f>IF(ISNA(VLOOKUP($AD48,Bowling!$B$4:$S$49,7,FALSE)),0,(VLOOKUP($AD48,Bowling!$B$4:$S$49,7,FALSE)))</f>
        <v>42</v>
      </c>
      <c r="AK48" s="176">
        <f>IF(ISNA(VLOOKUP($AD48,Bowling!$B$4:$S$49,8,FALSE)),0,(VLOOKUP($AD48,Bowling!$B$4:$S$49,8,FALSE)))</f>
        <v>0</v>
      </c>
      <c r="AL48" s="175" t="str">
        <f>IF(ISNA(VLOOKUP($AD48,Bowling!$B$4:$S$49,9,FALSE)),0,(VLOOKUP($AD48,Bowling!$B$4:$S$49,9,FALSE)))</f>
        <v>-</v>
      </c>
      <c r="AM48" s="175">
        <f>IF(ISNA(VLOOKUP($AD48,Bowling!$B$4:$S$49,10,FALSE)),0,(VLOOKUP($AD48,Bowling!$B$4:$S$49,10,FALSE)))</f>
        <v>7</v>
      </c>
      <c r="AN48" s="175" t="str">
        <f>IF(ISNA(VLOOKUP($AD48,Bowling!$B$4:$S$49,11,FALSE)),0,(VLOOKUP($AD48,Bowling!$B$4:$S$49,11,FALSE)))</f>
        <v>-</v>
      </c>
      <c r="AO48" s="134"/>
      <c r="AP48" s="170">
        <f>IF(ISNA(VLOOKUP($AD48,Bowling!$B$4:$S$49,13,FALSE)),0,(VLOOKUP($AD48,Bowling!$B$4:$S$49,13,FALSE)))</f>
        <v>0</v>
      </c>
      <c r="AQ48" s="170">
        <f>IF(ISNA(VLOOKUP($AD48,Bowling!$B$4:$S$49,14,FALSE)),0,(VLOOKUP($AD48,Bowling!$B$4:$S$49,14,FALSE)))</f>
        <v>0</v>
      </c>
      <c r="AR48" s="170">
        <f>IF(ISNA(VLOOKUP($AD48,Bowling!$B$4:$S$49,15,FALSE)),0,(VLOOKUP($AD48,Bowling!$B$4:$S$49,15,FALSE)))</f>
        <v>0</v>
      </c>
      <c r="AS48" s="170">
        <f>IF(ISNA(VLOOKUP($AD48,Bowling!$B$4:$S$49,16,FALSE)),0,(VLOOKUP($AD48,Bowling!$B$4:$S$49,16,FALSE)))</f>
        <v>0</v>
      </c>
      <c r="AT48" s="124"/>
      <c r="AU48" s="177">
        <f>IF(ISNA(VLOOKUP($AD48,Bowling!$B$4:$S$49,18,FALSE)),0,(VLOOKUP($AD48,Bowling!$B$4:$S$49,18,FALSE)))</f>
        <v>-8.4</v>
      </c>
      <c r="AW48" s="158" t="str">
        <f t="shared" si="13"/>
        <v>MONK, William</v>
      </c>
      <c r="AX48" s="159" t="str">
        <f t="shared" si="14"/>
        <v>(ENG)</v>
      </c>
      <c r="AY48" s="170">
        <f>IF(ISNA(VLOOKUP($AW48,Fielding!$B$5:$H$67,3,FALSE)),0,(VLOOKUP($AW48,Fielding!$B$5:$H$67,3,FALSE)))</f>
        <v>0</v>
      </c>
      <c r="AZ48" s="170">
        <f>IF(ISNA(VLOOKUP($AW48,Fielding!$B$5:$H$67,4,FALSE)),0,(VLOOKUP($AW48,Fielding!$B$5:$H$67,4,FALSE)))</f>
        <v>0</v>
      </c>
      <c r="BA48" s="170">
        <f>IF(ISNA(VLOOKUP($AW48,Fielding!$B$5:$H$67,5,FALSE)),0,(VLOOKUP($AW48,Fielding!$B$5:$H$67,5,FALSE)))</f>
        <v>0</v>
      </c>
      <c r="BC48" s="178">
        <f>IF(ISNA(VLOOKUP($AW48,Fielding!$B$5:$H$67,7,FALSE)),0,(VLOOKUP($AW48,Fielding!$B$5:$H$67,7,FALSE)))</f>
        <v>0</v>
      </c>
    </row>
    <row r="49" spans="1:55" ht="13.5" customHeight="1" x14ac:dyDescent="0.2">
      <c r="A49" s="119"/>
      <c r="B49" s="157">
        <f t="shared" si="15"/>
        <v>46</v>
      </c>
      <c r="C49" s="158" t="s">
        <v>318</v>
      </c>
      <c r="D49" s="159" t="s">
        <v>169</v>
      </c>
      <c r="E49" s="160">
        <f t="shared" si="0"/>
        <v>3</v>
      </c>
      <c r="F49" s="161">
        <f t="shared" si="1"/>
        <v>-9</v>
      </c>
      <c r="G49" s="162">
        <f t="shared" si="2"/>
        <v>5</v>
      </c>
      <c r="H49" s="161">
        <f t="shared" si="3"/>
        <v>0</v>
      </c>
      <c r="I49" s="162" t="str">
        <f t="shared" si="4"/>
        <v/>
      </c>
      <c r="J49" s="161">
        <f t="shared" si="5"/>
        <v>0</v>
      </c>
      <c r="K49" s="162" t="str">
        <f t="shared" si="6"/>
        <v/>
      </c>
      <c r="L49" s="372"/>
      <c r="M49" s="163">
        <f t="shared" si="7"/>
        <v>-9</v>
      </c>
      <c r="N49" s="164">
        <f t="shared" si="8"/>
        <v>-3</v>
      </c>
      <c r="P49" s="127"/>
      <c r="Q49" s="158" t="str">
        <f t="shared" si="9"/>
        <v>CULLEN, Andrew</v>
      </c>
      <c r="R49" s="159" t="str">
        <f t="shared" si="10"/>
        <v>(AUS)</v>
      </c>
      <c r="S49" s="170">
        <f>IF(ISNA(VLOOKUP($Q49,Batting!$B$5:$M$85,3,FALSE)),0,(VLOOKUP($Q49,Batting!$B$5:$M$85,3,FALSE)))</f>
        <v>3</v>
      </c>
      <c r="T49" s="171">
        <f>IF(ISNA(VLOOKUP($Q49,Batting!$B$5:$M$85,4,FALSE)),0,(VLOOKUP($Q49,Batting!$B$5:$M$85,4,FALSE)))</f>
        <v>3</v>
      </c>
      <c r="U49" s="171">
        <f>IF(ISNA(VLOOKUP($Q49,Batting!$B$5:$M$85,5,FALSE)),0,(VLOOKUP($Q49,Batting!$B$5:$M$85,5,FALSE)))</f>
        <v>1</v>
      </c>
      <c r="V49" s="171">
        <f>IF(ISNA(VLOOKUP($Q49,Batting!$B$5:$M$85,6,FALSE)),0,(VLOOKUP($Q49,Batting!$B$5:$M$85,6,FALSE)))</f>
        <v>5</v>
      </c>
      <c r="W49" s="172">
        <f>IF(ISNA(VLOOKUP($Q49,Batting!$B$5:$M$85,7,FALSE)),0,(VLOOKUP($Q49,Batting!$B$5:$M$85,7,FALSE)))</f>
        <v>4</v>
      </c>
      <c r="X49" s="171">
        <f>IF(ISNA(VLOOKUP($Q49,Batting!$B$5:$M$85,8,FALSE)),0,(VLOOKUP($Q49,Batting!$B$5:$M$85,8,FALSE)))</f>
        <v>0</v>
      </c>
      <c r="Y49" s="173">
        <f>IF(ISNA(VLOOKUP($Q49,Batting!$B$5:$M$85,9,FALSE)),0,(VLOOKUP($Q49,Batting!$B$5:$M$85,9,FALSE)))</f>
        <v>2.5</v>
      </c>
      <c r="Z49" s="194" t="str">
        <f>IF(ISNA(VLOOKUP($Q49,Batting!$B$5:$M$85,10,FALSE)),"",(VLOOKUP($Q49,Batting!$B$5:$M$85,10,FALSE)))</f>
        <v/>
      </c>
      <c r="AA49" s="121"/>
      <c r="AB49" s="174">
        <f>IF(ISNA(VLOOKUP($Q49,Batting!$B$5:$M$85,12,FALSE)),0,(VLOOKUP($Q49,Batting!$B$5:$M$85,12,FALSE)))</f>
        <v>-9</v>
      </c>
      <c r="AD49" s="158" t="str">
        <f t="shared" si="11"/>
        <v>CULLEN, Andrew</v>
      </c>
      <c r="AE49" s="159" t="str">
        <f t="shared" si="12"/>
        <v>(AUS)</v>
      </c>
      <c r="AF49" s="170">
        <f>IF(ISNA(VLOOKUP($AD49,Bowling!$B$4:$S$49,3,FALSE)),0,(VLOOKUP($AD49,Bowling!$B$4:$S$49,3,FALSE)))</f>
        <v>0</v>
      </c>
      <c r="AG49" s="171">
        <f>IF(ISNA(VLOOKUP($AD49,Bowling!$B$4:$S$49,4,FALSE)),0,(VLOOKUP($AD49,Bowling!$B$4:$S$49,4,FALSE)))</f>
        <v>0</v>
      </c>
      <c r="AH49" s="175">
        <f>IF(ISNA(VLOOKUP($AD49,Bowling!$B$4:$S$49,5,FALSE)),0,(VLOOKUP($AD49,Bowling!$B$4:$S$49,5,FALSE)))</f>
        <v>0</v>
      </c>
      <c r="AI49" s="176">
        <f>IF(ISNA(VLOOKUP($AD49,Bowling!$B$4:$S$49,6,FALSE)),0,(VLOOKUP($AD49,Bowling!$B$4:$S$49,6,FALSE)))</f>
        <v>0</v>
      </c>
      <c r="AJ49" s="176">
        <f>IF(ISNA(VLOOKUP($AD49,Bowling!$B$4:$S$49,7,FALSE)),0,(VLOOKUP($AD49,Bowling!$B$4:$S$49,7,FALSE)))</f>
        <v>0</v>
      </c>
      <c r="AK49" s="176">
        <f>IF(ISNA(VLOOKUP($AD49,Bowling!$B$4:$S$49,8,FALSE)),0,(VLOOKUP($AD49,Bowling!$B$4:$S$49,8,FALSE)))</f>
        <v>0</v>
      </c>
      <c r="AL49" s="175">
        <f>IF(ISNA(VLOOKUP($AD49,Bowling!$B$4:$S$49,9,FALSE)),0,(VLOOKUP($AD49,Bowling!$B$4:$S$49,9,FALSE)))</f>
        <v>0</v>
      </c>
      <c r="AM49" s="175">
        <f>IF(ISNA(VLOOKUP($AD49,Bowling!$B$4:$S$49,10,FALSE)),0,(VLOOKUP($AD49,Bowling!$B$4:$S$49,10,FALSE)))</f>
        <v>0</v>
      </c>
      <c r="AN49" s="175">
        <f>IF(ISNA(VLOOKUP($AD49,Bowling!$B$4:$S$49,11,FALSE)),0,(VLOOKUP($AD49,Bowling!$B$4:$S$49,11,FALSE)))</f>
        <v>0</v>
      </c>
      <c r="AO49" s="134"/>
      <c r="AP49" s="170">
        <f>IF(ISNA(VLOOKUP($AD49,Bowling!$B$4:$S$49,13,FALSE)),0,(VLOOKUP($AD49,Bowling!$B$4:$S$49,13,FALSE)))</f>
        <v>0</v>
      </c>
      <c r="AQ49" s="170">
        <f>IF(ISNA(VLOOKUP($AD49,Bowling!$B$4:$S$49,14,FALSE)),0,(VLOOKUP($AD49,Bowling!$B$4:$S$49,14,FALSE)))</f>
        <v>0</v>
      </c>
      <c r="AR49" s="170">
        <f>IF(ISNA(VLOOKUP($AD49,Bowling!$B$4:$S$49,15,FALSE)),0,(VLOOKUP($AD49,Bowling!$B$4:$S$49,15,FALSE)))</f>
        <v>0</v>
      </c>
      <c r="AS49" s="170">
        <f>IF(ISNA(VLOOKUP($AD49,Bowling!$B$4:$S$49,16,FALSE)),0,(VLOOKUP($AD49,Bowling!$B$4:$S$49,16,FALSE)))</f>
        <v>0</v>
      </c>
      <c r="AT49" s="124"/>
      <c r="AU49" s="177">
        <f>IF(ISNA(VLOOKUP($AD49,Bowling!$B$4:$S$49,18,FALSE)),0,(VLOOKUP($AD49,Bowling!$B$4:$S$49,18,FALSE)))</f>
        <v>0</v>
      </c>
      <c r="AW49" s="158" t="str">
        <f t="shared" si="13"/>
        <v>CULLEN, Andrew</v>
      </c>
      <c r="AX49" s="159" t="str">
        <f t="shared" si="14"/>
        <v>(AUS)</v>
      </c>
      <c r="AY49" s="170">
        <f>IF(ISNA(VLOOKUP($AW49,Fielding!$B$5:$H$67,3,FALSE)),0,(VLOOKUP($AW49,Fielding!$B$5:$H$67,3,FALSE)))</f>
        <v>0</v>
      </c>
      <c r="AZ49" s="170">
        <f>IF(ISNA(VLOOKUP($AW49,Fielding!$B$5:$H$67,4,FALSE)),0,(VLOOKUP($AW49,Fielding!$B$5:$H$67,4,FALSE)))</f>
        <v>0</v>
      </c>
      <c r="BA49" s="170">
        <f>IF(ISNA(VLOOKUP($AW49,Fielding!$B$5:$H$67,5,FALSE)),0,(VLOOKUP($AW49,Fielding!$B$5:$H$67,5,FALSE)))</f>
        <v>0</v>
      </c>
      <c r="BC49" s="178">
        <f>IF(ISNA(VLOOKUP($AW49,Fielding!$B$5:$H$67,7,FALSE)),0,(VLOOKUP($AW49,Fielding!$B$5:$H$67,7,FALSE)))</f>
        <v>0</v>
      </c>
    </row>
    <row r="50" spans="1:55" ht="13.5" customHeight="1" x14ac:dyDescent="0.2">
      <c r="A50" s="119"/>
      <c r="B50" s="157">
        <f t="shared" si="15"/>
        <v>47</v>
      </c>
      <c r="C50" s="158" t="s">
        <v>306</v>
      </c>
      <c r="D50" s="159" t="s">
        <v>307</v>
      </c>
      <c r="E50" s="160">
        <f t="shared" si="0"/>
        <v>1</v>
      </c>
      <c r="F50" s="161">
        <f t="shared" si="1"/>
        <v>-5</v>
      </c>
      <c r="G50" s="162">
        <f t="shared" si="2"/>
        <v>2</v>
      </c>
      <c r="H50" s="161">
        <f t="shared" si="3"/>
        <v>-7.4</v>
      </c>
      <c r="I50" s="162" t="str">
        <f t="shared" si="4"/>
        <v/>
      </c>
      <c r="J50" s="161">
        <f t="shared" si="5"/>
        <v>0</v>
      </c>
      <c r="K50" s="162" t="str">
        <f t="shared" si="6"/>
        <v/>
      </c>
      <c r="L50" s="372"/>
      <c r="M50" s="163">
        <f t="shared" si="7"/>
        <v>-12.4</v>
      </c>
      <c r="N50" s="164">
        <f t="shared" si="8"/>
        <v>-12.4</v>
      </c>
      <c r="P50" s="127"/>
      <c r="Q50" s="158" t="str">
        <f t="shared" si="9"/>
        <v>KRUNIC, Ilija</v>
      </c>
      <c r="R50" s="159" t="str">
        <f t="shared" si="10"/>
        <v>(SRB)</v>
      </c>
      <c r="S50" s="170">
        <f>IF(ISNA(VLOOKUP($Q50,Batting!$B$5:$M$85,3,FALSE)),0,(VLOOKUP($Q50,Batting!$B$5:$M$85,3,FALSE)))</f>
        <v>1</v>
      </c>
      <c r="T50" s="171">
        <f>IF(ISNA(VLOOKUP($Q50,Batting!$B$5:$M$85,4,FALSE)),0,(VLOOKUP($Q50,Batting!$B$5:$M$85,4,FALSE)))</f>
        <v>1</v>
      </c>
      <c r="U50" s="171">
        <f>IF(ISNA(VLOOKUP($Q50,Batting!$B$5:$M$85,5,FALSE)),0,(VLOOKUP($Q50,Batting!$B$5:$M$85,5,FALSE)))</f>
        <v>0</v>
      </c>
      <c r="V50" s="171">
        <f>IF(ISNA(VLOOKUP($Q50,Batting!$B$5:$M$85,6,FALSE)),0,(VLOOKUP($Q50,Batting!$B$5:$M$85,6,FALSE)))</f>
        <v>2</v>
      </c>
      <c r="W50" s="172">
        <f>IF(ISNA(VLOOKUP($Q50,Batting!$B$5:$M$85,7,FALSE)),0,(VLOOKUP($Q50,Batting!$B$5:$M$85,7,FALSE)))</f>
        <v>2</v>
      </c>
      <c r="X50" s="171">
        <f>IF(ISNA(VLOOKUP($Q50,Batting!$B$5:$M$85,8,FALSE)),0,(VLOOKUP($Q50,Batting!$B$5:$M$85,8,FALSE)))</f>
        <v>0</v>
      </c>
      <c r="Y50" s="173">
        <f>IF(ISNA(VLOOKUP($Q50,Batting!$B$5:$M$85,9,FALSE)),0,(VLOOKUP($Q50,Batting!$B$5:$M$85,9,FALSE)))</f>
        <v>2</v>
      </c>
      <c r="Z50" s="194" t="str">
        <f>IF(ISNA(VLOOKUP($Q50,Batting!$B$5:$M$85,10,FALSE)),"",(VLOOKUP($Q50,Batting!$B$5:$M$85,10,FALSE)))</f>
        <v/>
      </c>
      <c r="AA50" s="121"/>
      <c r="AB50" s="174">
        <f>IF(ISNA(VLOOKUP($Q50,Batting!$B$5:$M$85,12,FALSE)),0,(VLOOKUP($Q50,Batting!$B$5:$M$85,12,FALSE)))</f>
        <v>-5</v>
      </c>
      <c r="AD50" s="158" t="str">
        <f t="shared" si="11"/>
        <v>KRUNIC, Ilija</v>
      </c>
      <c r="AE50" s="159" t="str">
        <f t="shared" si="12"/>
        <v>(SRB)</v>
      </c>
      <c r="AF50" s="170">
        <f>IF(ISNA(VLOOKUP($AD50,Bowling!$B$4:$S$49,3,FALSE)),0,(VLOOKUP($AD50,Bowling!$B$4:$S$49,3,FALSE)))</f>
        <v>1</v>
      </c>
      <c r="AG50" s="171">
        <f>IF(ISNA(VLOOKUP($AD50,Bowling!$B$4:$S$49,4,FALSE)),0,(VLOOKUP($AD50,Bowling!$B$4:$S$49,4,FALSE)))</f>
        <v>1</v>
      </c>
      <c r="AH50" s="175">
        <f>IF(ISNA(VLOOKUP($AD50,Bowling!$B$4:$S$49,5,FALSE)),0,(VLOOKUP($AD50,Bowling!$B$4:$S$49,5,FALSE)))</f>
        <v>6</v>
      </c>
      <c r="AI50" s="176">
        <f>IF(ISNA(VLOOKUP($AD50,Bowling!$B$4:$S$49,6,FALSE)),0,(VLOOKUP($AD50,Bowling!$B$4:$S$49,6,FALSE)))</f>
        <v>0</v>
      </c>
      <c r="AJ50" s="176">
        <f>IF(ISNA(VLOOKUP($AD50,Bowling!$B$4:$S$49,7,FALSE)),0,(VLOOKUP($AD50,Bowling!$B$4:$S$49,7,FALSE)))</f>
        <v>37</v>
      </c>
      <c r="AK50" s="176">
        <f>IF(ISNA(VLOOKUP($AD50,Bowling!$B$4:$S$49,8,FALSE)),0,(VLOOKUP($AD50,Bowling!$B$4:$S$49,8,FALSE)))</f>
        <v>0</v>
      </c>
      <c r="AL50" s="175" t="str">
        <f>IF(ISNA(VLOOKUP($AD50,Bowling!$B$4:$S$49,9,FALSE)),0,(VLOOKUP($AD50,Bowling!$B$4:$S$49,9,FALSE)))</f>
        <v>-</v>
      </c>
      <c r="AM50" s="175">
        <f>IF(ISNA(VLOOKUP($AD50,Bowling!$B$4:$S$49,10,FALSE)),0,(VLOOKUP($AD50,Bowling!$B$4:$S$49,10,FALSE)))</f>
        <v>6.166666666666667</v>
      </c>
      <c r="AN50" s="175" t="str">
        <f>IF(ISNA(VLOOKUP($AD50,Bowling!$B$4:$S$49,11,FALSE)),0,(VLOOKUP($AD50,Bowling!$B$4:$S$49,11,FALSE)))</f>
        <v>-</v>
      </c>
      <c r="AO50" s="134"/>
      <c r="AP50" s="170">
        <f>IF(ISNA(VLOOKUP($AD50,Bowling!$B$4:$S$49,13,FALSE)),0,(VLOOKUP($AD50,Bowling!$B$4:$S$49,13,FALSE)))</f>
        <v>0</v>
      </c>
      <c r="AQ50" s="170">
        <f>IF(ISNA(VLOOKUP($AD50,Bowling!$B$4:$S$49,14,FALSE)),0,(VLOOKUP($AD50,Bowling!$B$4:$S$49,14,FALSE)))</f>
        <v>0</v>
      </c>
      <c r="AR50" s="170">
        <f>IF(ISNA(VLOOKUP($AD50,Bowling!$B$4:$S$49,15,FALSE)),0,(VLOOKUP($AD50,Bowling!$B$4:$S$49,15,FALSE)))</f>
        <v>0</v>
      </c>
      <c r="AS50" s="170">
        <f>IF(ISNA(VLOOKUP($AD50,Bowling!$B$4:$S$49,16,FALSE)),0,(VLOOKUP($AD50,Bowling!$B$4:$S$49,16,FALSE)))</f>
        <v>0</v>
      </c>
      <c r="AT50" s="124"/>
      <c r="AU50" s="177">
        <f>IF(ISNA(VLOOKUP($AD50,Bowling!$B$4:$S$49,18,FALSE)),0,(VLOOKUP($AD50,Bowling!$B$4:$S$49,18,FALSE)))</f>
        <v>-7.4</v>
      </c>
      <c r="AW50" s="158" t="str">
        <f t="shared" si="13"/>
        <v>KRUNIC, Ilija</v>
      </c>
      <c r="AX50" s="159" t="str">
        <f t="shared" si="14"/>
        <v>(SRB)</v>
      </c>
      <c r="AY50" s="170">
        <f>IF(ISNA(VLOOKUP($AW50,Fielding!$B$5:$H$67,3,FALSE)),0,(VLOOKUP($AW50,Fielding!$B$5:$H$67,3,FALSE)))</f>
        <v>0</v>
      </c>
      <c r="AZ50" s="170">
        <f>IF(ISNA(VLOOKUP($AW50,Fielding!$B$5:$H$67,4,FALSE)),0,(VLOOKUP($AW50,Fielding!$B$5:$H$67,4,FALSE)))</f>
        <v>0</v>
      </c>
      <c r="BA50" s="170">
        <f>IF(ISNA(VLOOKUP($AW50,Fielding!$B$5:$H$67,5,FALSE)),0,(VLOOKUP($AW50,Fielding!$B$5:$H$67,5,FALSE)))</f>
        <v>0</v>
      </c>
      <c r="BC50" s="178">
        <f>IF(ISNA(VLOOKUP($AW50,Fielding!$B$5:$H$67,7,FALSE)),0,(VLOOKUP($AW50,Fielding!$B$5:$H$67,7,FALSE)))</f>
        <v>0</v>
      </c>
    </row>
    <row r="51" spans="1:55" ht="13.5" customHeight="1" x14ac:dyDescent="0.2">
      <c r="A51" s="119"/>
      <c r="B51" s="157">
        <f t="shared" si="15"/>
        <v>48</v>
      </c>
      <c r="C51" s="158" t="s">
        <v>50</v>
      </c>
      <c r="D51" s="159" t="s">
        <v>171</v>
      </c>
      <c r="E51" s="160">
        <f t="shared" si="0"/>
        <v>11</v>
      </c>
      <c r="F51" s="161">
        <f t="shared" si="1"/>
        <v>-37</v>
      </c>
      <c r="G51" s="162">
        <f t="shared" si="2"/>
        <v>19</v>
      </c>
      <c r="H51" s="161">
        <f t="shared" si="3"/>
        <v>0</v>
      </c>
      <c r="I51" s="162" t="str">
        <f t="shared" si="4"/>
        <v/>
      </c>
      <c r="J51" s="161">
        <f t="shared" si="5"/>
        <v>0</v>
      </c>
      <c r="K51" s="162" t="str">
        <f t="shared" si="6"/>
        <v/>
      </c>
      <c r="L51" s="372"/>
      <c r="M51" s="163">
        <f t="shared" si="7"/>
        <v>-37</v>
      </c>
      <c r="N51" s="165">
        <f t="shared" si="8"/>
        <v>-3.3636363636363638</v>
      </c>
      <c r="P51" s="127"/>
      <c r="Q51" s="158" t="str">
        <f t="shared" si="9"/>
        <v>HARDY, Tim</v>
      </c>
      <c r="R51" s="159" t="str">
        <f t="shared" si="10"/>
        <v>(ENG)</v>
      </c>
      <c r="S51" s="170">
        <f>IF(ISNA(VLOOKUP($Q51,Batting!$B$5:$M$85,3,FALSE)),0,(VLOOKUP($Q51,Batting!$B$5:$M$85,3,FALSE)))</f>
        <v>11</v>
      </c>
      <c r="T51" s="171">
        <f>IF(ISNA(VLOOKUP($Q51,Batting!$B$5:$M$85,4,FALSE)),0,(VLOOKUP($Q51,Batting!$B$5:$M$85,4,FALSE)))</f>
        <v>8</v>
      </c>
      <c r="U51" s="171">
        <f>IF(ISNA(VLOOKUP($Q51,Batting!$B$5:$M$85,5,FALSE)),0,(VLOOKUP($Q51,Batting!$B$5:$M$85,5,FALSE)))</f>
        <v>0</v>
      </c>
      <c r="V51" s="171">
        <f>IF(ISNA(VLOOKUP($Q51,Batting!$B$5:$M$85,6,FALSE)),0,(VLOOKUP($Q51,Batting!$B$5:$M$85,6,FALSE)))</f>
        <v>19</v>
      </c>
      <c r="W51" s="172">
        <f>IF(ISNA(VLOOKUP($Q51,Batting!$B$5:$M$85,7,FALSE)),0,(VLOOKUP($Q51,Batting!$B$5:$M$85,7,FALSE)))</f>
        <v>9</v>
      </c>
      <c r="X51" s="171">
        <f>IF(ISNA(VLOOKUP($Q51,Batting!$B$5:$M$85,8,FALSE)),0,(VLOOKUP($Q51,Batting!$B$5:$M$85,8,FALSE)))</f>
        <v>0</v>
      </c>
      <c r="Y51" s="173">
        <f>IF(ISNA(VLOOKUP($Q51,Batting!$B$5:$M$85,9,FALSE)),0,(VLOOKUP($Q51,Batting!$B$5:$M$85,9,FALSE)))</f>
        <v>2.375</v>
      </c>
      <c r="Z51" s="194" t="str">
        <f>IF(ISNA(VLOOKUP($Q51,Batting!$B$5:$M$85,10,FALSE)),"",(VLOOKUP($Q51,Batting!$B$5:$M$85,10,FALSE)))</f>
        <v/>
      </c>
      <c r="AA51" s="121"/>
      <c r="AB51" s="174">
        <f>IF(ISNA(VLOOKUP($Q51,Batting!$B$5:$M$85,12,FALSE)),0,(VLOOKUP($Q51,Batting!$B$5:$M$85,12,FALSE)))</f>
        <v>-37</v>
      </c>
      <c r="AD51" s="158" t="str">
        <f t="shared" si="11"/>
        <v>HARDY, Tim</v>
      </c>
      <c r="AE51" s="159" t="str">
        <f t="shared" si="12"/>
        <v>(ENG)</v>
      </c>
      <c r="AF51" s="170">
        <f>IF(ISNA(VLOOKUP($AD51,Bowling!$B$4:$S$49,3,FALSE)),0,(VLOOKUP($AD51,Bowling!$B$4:$S$49,3,FALSE)))</f>
        <v>0</v>
      </c>
      <c r="AG51" s="171">
        <f>IF(ISNA(VLOOKUP($AD51,Bowling!$B$4:$S$49,4,FALSE)),0,(VLOOKUP($AD51,Bowling!$B$4:$S$49,4,FALSE)))</f>
        <v>0</v>
      </c>
      <c r="AH51" s="175">
        <f>IF(ISNA(VLOOKUP($AD51,Bowling!$B$4:$S$49,5,FALSE)),0,(VLOOKUP($AD51,Bowling!$B$4:$S$49,5,FALSE)))</f>
        <v>0</v>
      </c>
      <c r="AI51" s="176">
        <f>IF(ISNA(VLOOKUP($AD51,Bowling!$B$4:$S$49,6,FALSE)),0,(VLOOKUP($AD51,Bowling!$B$4:$S$49,6,FALSE)))</f>
        <v>0</v>
      </c>
      <c r="AJ51" s="176">
        <f>IF(ISNA(VLOOKUP($AD51,Bowling!$B$4:$S$49,7,FALSE)),0,(VLOOKUP($AD51,Bowling!$B$4:$S$49,7,FALSE)))</f>
        <v>0</v>
      </c>
      <c r="AK51" s="176">
        <f>IF(ISNA(VLOOKUP($AD51,Bowling!$B$4:$S$49,8,FALSE)),0,(VLOOKUP($AD51,Bowling!$B$4:$S$49,8,FALSE)))</f>
        <v>0</v>
      </c>
      <c r="AL51" s="175">
        <f>IF(ISNA(VLOOKUP($AD51,Bowling!$B$4:$S$49,9,FALSE)),0,(VLOOKUP($AD51,Bowling!$B$4:$S$49,9,FALSE)))</f>
        <v>0</v>
      </c>
      <c r="AM51" s="175">
        <f>IF(ISNA(VLOOKUP($AD51,Bowling!$B$4:$S$49,10,FALSE)),0,(VLOOKUP($AD51,Bowling!$B$4:$S$49,10,FALSE)))</f>
        <v>0</v>
      </c>
      <c r="AN51" s="175">
        <f>IF(ISNA(VLOOKUP($AD51,Bowling!$B$4:$S$49,11,FALSE)),0,(VLOOKUP($AD51,Bowling!$B$4:$S$49,11,FALSE)))</f>
        <v>0</v>
      </c>
      <c r="AO51" s="134"/>
      <c r="AP51" s="170">
        <f>IF(ISNA(VLOOKUP($AD51,Bowling!$B$4:$S$49,13,FALSE)),0,(VLOOKUP($AD51,Bowling!$B$4:$S$49,13,FALSE)))</f>
        <v>0</v>
      </c>
      <c r="AQ51" s="170">
        <f>IF(ISNA(VLOOKUP($AD51,Bowling!$B$4:$S$49,14,FALSE)),0,(VLOOKUP($AD51,Bowling!$B$4:$S$49,14,FALSE)))</f>
        <v>0</v>
      </c>
      <c r="AR51" s="170">
        <f>IF(ISNA(VLOOKUP($AD51,Bowling!$B$4:$S$49,15,FALSE)),0,(VLOOKUP($AD51,Bowling!$B$4:$S$49,15,FALSE)))</f>
        <v>0</v>
      </c>
      <c r="AS51" s="170">
        <f>IF(ISNA(VLOOKUP($AD51,Bowling!$B$4:$S$49,16,FALSE)),0,(VLOOKUP($AD51,Bowling!$B$4:$S$49,16,FALSE)))</f>
        <v>0</v>
      </c>
      <c r="AT51" s="124"/>
      <c r="AU51" s="177">
        <f>IF(ISNA(VLOOKUP($AD51,Bowling!$B$4:$S$49,18,FALSE)),0,(VLOOKUP($AD51,Bowling!$B$4:$S$49,18,FALSE)))</f>
        <v>0</v>
      </c>
      <c r="AW51" s="158" t="str">
        <f t="shared" si="13"/>
        <v>HARDY, Tim</v>
      </c>
      <c r="AX51" s="159" t="str">
        <f t="shared" si="14"/>
        <v>(ENG)</v>
      </c>
      <c r="AY51" s="170">
        <f>IF(ISNA(VLOOKUP($AW51,Fielding!$B$5:$H$67,3,FALSE)),0,(VLOOKUP($AW51,Fielding!$B$5:$H$67,3,FALSE)))</f>
        <v>0</v>
      </c>
      <c r="AZ51" s="170">
        <f>IF(ISNA(VLOOKUP($AW51,Fielding!$B$5:$H$67,4,FALSE)),0,(VLOOKUP($AW51,Fielding!$B$5:$H$67,4,FALSE)))</f>
        <v>0</v>
      </c>
      <c r="BA51" s="170">
        <f>IF(ISNA(VLOOKUP($AW51,Fielding!$B$5:$H$67,5,FALSE)),0,(VLOOKUP($AW51,Fielding!$B$5:$H$67,5,FALSE)))</f>
        <v>0</v>
      </c>
      <c r="BC51" s="178">
        <f>IF(ISNA(VLOOKUP($AW51,Fielding!$B$5:$H$67,7,FALSE)),0,(VLOOKUP($AW51,Fielding!$B$5:$H$67,7,FALSE)))</f>
        <v>0</v>
      </c>
    </row>
    <row r="52" spans="1:55" s="136" customFormat="1" ht="13.5" customHeight="1" x14ac:dyDescent="0.2"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8"/>
      <c r="M52" s="137">
        <f>SUM(M4:M51)</f>
        <v>6790.8</v>
      </c>
      <c r="N52" s="410"/>
      <c r="P52" s="139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B52" s="140">
        <f>SUM(AB4:AB51)</f>
        <v>2809</v>
      </c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410"/>
      <c r="AP52" s="137"/>
      <c r="AQ52" s="137"/>
      <c r="AR52" s="137"/>
      <c r="AS52" s="137"/>
      <c r="AT52" s="141"/>
      <c r="AU52" s="140">
        <f>SUM(AU4:AU51)</f>
        <v>3233.8000000000006</v>
      </c>
      <c r="AW52" s="137"/>
      <c r="AX52" s="137"/>
      <c r="AY52" s="140">
        <f>SUM(AY4:AY51)</f>
        <v>74</v>
      </c>
      <c r="AZ52" s="140">
        <f>SUM(AZ4:AZ51)</f>
        <v>9</v>
      </c>
      <c r="BA52" s="140">
        <f>SUM(BA4:BA51)</f>
        <v>6</v>
      </c>
      <c r="BC52" s="140">
        <f>SUM(BC4:BC51)</f>
        <v>748</v>
      </c>
    </row>
    <row r="53" spans="1:55" ht="13.5" customHeight="1" x14ac:dyDescent="0.2">
      <c r="B53" s="142" t="s">
        <v>98</v>
      </c>
      <c r="C53" s="143"/>
      <c r="D53" s="144"/>
      <c r="E53" s="145"/>
      <c r="F53" s="145"/>
      <c r="G53" s="145"/>
      <c r="H53" s="145"/>
      <c r="I53" s="145"/>
      <c r="J53" s="145"/>
      <c r="K53" s="145"/>
      <c r="L53" s="145"/>
      <c r="M53" s="141">
        <f>M52-AB52-AU52-BC52</f>
        <v>0</v>
      </c>
      <c r="N53" s="145"/>
      <c r="P53" s="116"/>
      <c r="Q53" s="146"/>
      <c r="R53" s="146"/>
      <c r="S53" s="146"/>
      <c r="T53" s="146"/>
      <c r="U53" s="146"/>
      <c r="V53" s="146"/>
      <c r="W53" s="146"/>
      <c r="AB53" s="147">
        <f>AB52-Batting!M58</f>
        <v>0</v>
      </c>
      <c r="AU53" s="147">
        <f>AU52-Bowling!S50</f>
        <v>0</v>
      </c>
      <c r="BC53" s="147">
        <f>BC52-Fielding!H34</f>
        <v>0</v>
      </c>
    </row>
    <row r="54" spans="1:55" ht="13.5" customHeight="1" x14ac:dyDescent="0.2">
      <c r="B54" s="148" t="s">
        <v>174</v>
      </c>
      <c r="C54" s="148"/>
      <c r="D54" s="129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P54" s="116"/>
      <c r="Q54" s="146"/>
      <c r="R54" s="146"/>
      <c r="S54" s="146"/>
      <c r="T54" s="146"/>
      <c r="V54" s="146"/>
      <c r="W54" s="146"/>
    </row>
    <row r="55" spans="1:55" ht="13.5" customHeight="1" x14ac:dyDescent="0.2">
      <c r="B55" s="148" t="s">
        <v>173</v>
      </c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P55" s="149"/>
      <c r="Q55" s="149"/>
    </row>
    <row r="56" spans="1:55" ht="13.5" customHeight="1" x14ac:dyDescent="0.2">
      <c r="B56" s="148" t="s">
        <v>175</v>
      </c>
      <c r="C56" s="148"/>
      <c r="D56" s="129"/>
      <c r="E56" s="117"/>
      <c r="F56" s="117"/>
      <c r="G56" s="117"/>
      <c r="H56" s="117"/>
      <c r="I56" s="117"/>
      <c r="J56" s="117"/>
      <c r="K56" s="117"/>
      <c r="L56" s="117"/>
      <c r="M56" s="117"/>
      <c r="N56" s="117"/>
    </row>
    <row r="57" spans="1:55" ht="13.5" customHeight="1" x14ac:dyDescent="0.2">
      <c r="B57" s="148" t="s">
        <v>176</v>
      </c>
      <c r="C57" s="148"/>
      <c r="D57" s="129"/>
      <c r="E57" s="117"/>
      <c r="F57" s="117"/>
      <c r="G57" s="117"/>
      <c r="H57" s="117"/>
      <c r="I57" s="117"/>
      <c r="J57" s="117"/>
      <c r="K57" s="117"/>
      <c r="L57" s="117"/>
      <c r="M57" s="117"/>
      <c r="N57" s="117"/>
    </row>
    <row r="58" spans="1:55" ht="13.5" customHeight="1" x14ac:dyDescent="0.2">
      <c r="B58" s="148" t="s">
        <v>177</v>
      </c>
      <c r="C58" s="148"/>
      <c r="D58" s="129"/>
      <c r="E58" s="117"/>
      <c r="F58" s="117"/>
      <c r="G58" s="117"/>
      <c r="H58" s="117"/>
      <c r="I58" s="117"/>
      <c r="J58" s="117"/>
      <c r="K58" s="117"/>
      <c r="L58" s="117"/>
      <c r="M58" s="117"/>
      <c r="N58" s="117"/>
    </row>
    <row r="59" spans="1:55" ht="13.5" customHeight="1" x14ac:dyDescent="0.2">
      <c r="B59" s="148" t="s">
        <v>178</v>
      </c>
      <c r="C59" s="148"/>
      <c r="D59" s="129"/>
      <c r="E59" s="117"/>
      <c r="F59" s="117"/>
      <c r="G59" s="117"/>
      <c r="H59" s="117"/>
      <c r="I59" s="117"/>
      <c r="J59" s="117"/>
      <c r="K59" s="117"/>
      <c r="L59" s="117"/>
      <c r="M59" s="117"/>
      <c r="N59" s="117"/>
    </row>
    <row r="60" spans="1:55" ht="13.5" customHeight="1" x14ac:dyDescent="0.2">
      <c r="B60" s="119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</row>
    <row r="61" spans="1:55" x14ac:dyDescent="0.2">
      <c r="B61" s="150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</row>
    <row r="62" spans="1:55" x14ac:dyDescent="0.2"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</row>
    <row r="63" spans="1:55" x14ac:dyDescent="0.2">
      <c r="B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</row>
    <row r="64" spans="1:55" x14ac:dyDescent="0.2">
      <c r="B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</row>
    <row r="178" spans="1:14" x14ac:dyDescent="0.2">
      <c r="A178" s="119"/>
      <c r="B178" s="151"/>
      <c r="C178" s="151"/>
      <c r="D178" s="151"/>
      <c r="E178" s="151"/>
      <c r="F178" s="151"/>
      <c r="G178" s="151"/>
      <c r="H178" s="151"/>
      <c r="I178" s="151"/>
      <c r="J178" s="151"/>
      <c r="K178" s="146"/>
      <c r="M178" s="151"/>
      <c r="N178" s="151"/>
    </row>
    <row r="179" spans="1:14" x14ac:dyDescent="0.2">
      <c r="A179" s="119"/>
      <c r="B179" s="130" t="e">
        <f>#REF!+1</f>
        <v>#REF!</v>
      </c>
      <c r="C179" s="131" t="s">
        <v>81</v>
      </c>
      <c r="D179" s="152" t="s">
        <v>33</v>
      </c>
      <c r="E179" s="133">
        <v>9</v>
      </c>
      <c r="F179" s="132">
        <v>24</v>
      </c>
      <c r="G179" s="132"/>
      <c r="H179" s="153">
        <v>47.8</v>
      </c>
      <c r="I179" s="153"/>
      <c r="J179" s="132">
        <v>8</v>
      </c>
      <c r="K179" s="154"/>
      <c r="L179" s="146"/>
      <c r="M179" s="135">
        <f>SUM(F179:J179)</f>
        <v>79.8</v>
      </c>
      <c r="N179" s="135"/>
    </row>
    <row r="180" spans="1:14" x14ac:dyDescent="0.2">
      <c r="A180" s="119"/>
      <c r="B180" s="130" t="e">
        <f>B179+1</f>
        <v>#REF!</v>
      </c>
      <c r="C180" s="131" t="s">
        <v>31</v>
      </c>
      <c r="D180" s="152" t="s">
        <v>29</v>
      </c>
      <c r="E180" s="133">
        <v>9</v>
      </c>
      <c r="F180" s="132">
        <v>71</v>
      </c>
      <c r="G180" s="132"/>
      <c r="H180" s="153" t="s">
        <v>36</v>
      </c>
      <c r="I180" s="153"/>
      <c r="J180" s="132" t="s">
        <v>36</v>
      </c>
      <c r="K180" s="154"/>
      <c r="L180" s="146"/>
      <c r="M180" s="135">
        <f>SUM(F180:J180)</f>
        <v>71</v>
      </c>
      <c r="N180" s="135"/>
    </row>
    <row r="181" spans="1:14" x14ac:dyDescent="0.2">
      <c r="B181" s="130" t="e">
        <f>B180+1</f>
        <v>#REF!</v>
      </c>
      <c r="C181" s="131" t="s">
        <v>50</v>
      </c>
      <c r="D181" s="152" t="s">
        <v>27</v>
      </c>
      <c r="E181" s="133">
        <v>12</v>
      </c>
      <c r="F181" s="155">
        <v>21</v>
      </c>
      <c r="G181" s="155"/>
      <c r="H181" s="153" t="s">
        <v>36</v>
      </c>
      <c r="I181" s="153"/>
      <c r="J181" s="132" t="s">
        <v>36</v>
      </c>
      <c r="K181" s="154"/>
      <c r="M181" s="135">
        <f>SUM(F181:J181)</f>
        <v>21</v>
      </c>
      <c r="N181" s="135"/>
    </row>
    <row r="182" spans="1:14" x14ac:dyDescent="0.2">
      <c r="B182" s="156"/>
      <c r="C182" s="156"/>
      <c r="D182" s="156"/>
      <c r="E182" s="156"/>
      <c r="F182" s="156"/>
      <c r="G182" s="156"/>
      <c r="H182" s="156"/>
      <c r="I182" s="156"/>
      <c r="J182" s="156"/>
      <c r="K182" s="146"/>
      <c r="M182" s="156"/>
      <c r="N182" s="156"/>
    </row>
    <row r="233" spans="1:1" x14ac:dyDescent="0.2">
      <c r="A233" s="119"/>
    </row>
    <row r="234" spans="1:1" x14ac:dyDescent="0.2">
      <c r="A234" s="119"/>
    </row>
    <row r="235" spans="1:1" x14ac:dyDescent="0.2">
      <c r="A235" s="119"/>
    </row>
    <row r="236" spans="1:1" x14ac:dyDescent="0.2">
      <c r="A236" s="119"/>
    </row>
    <row r="237" spans="1:1" x14ac:dyDescent="0.2">
      <c r="A237" s="119"/>
    </row>
    <row r="238" spans="1:1" x14ac:dyDescent="0.2">
      <c r="A238" s="119"/>
    </row>
    <row r="239" spans="1:1" x14ac:dyDescent="0.2">
      <c r="A239" s="119"/>
    </row>
    <row r="240" spans="1:1" x14ac:dyDescent="0.2">
      <c r="A240" s="119"/>
    </row>
    <row r="243" spans="2:14" x14ac:dyDescent="0.2">
      <c r="B243" s="151"/>
      <c r="C243" s="151"/>
      <c r="D243" s="151"/>
      <c r="E243" s="151"/>
      <c r="F243" s="151"/>
      <c r="G243" s="151"/>
      <c r="H243" s="151"/>
      <c r="I243" s="151"/>
      <c r="J243" s="151"/>
      <c r="K243" s="146"/>
      <c r="M243" s="151"/>
      <c r="N243" s="151"/>
    </row>
    <row r="244" spans="2:14" x14ac:dyDescent="0.2">
      <c r="B244" s="146"/>
      <c r="C244" s="146"/>
      <c r="D244" s="146"/>
      <c r="E244" s="146"/>
      <c r="F244" s="146"/>
      <c r="G244" s="146"/>
      <c r="H244" s="146"/>
      <c r="I244" s="146"/>
      <c r="J244" s="146"/>
      <c r="K244" s="146"/>
      <c r="L244" s="146"/>
      <c r="M244" s="146"/>
      <c r="N244" s="146"/>
    </row>
  </sheetData>
  <sortState xmlns:xlrd2="http://schemas.microsoft.com/office/spreadsheetml/2017/richdata2" ref="A4:BC51">
    <sortCondition descending="1" ref="M4:M51"/>
  </sortState>
  <mergeCells count="7">
    <mergeCell ref="B3:D3"/>
    <mergeCell ref="F2:G2"/>
    <mergeCell ref="H2:I2"/>
    <mergeCell ref="J2:K2"/>
    <mergeCell ref="F3:G3"/>
    <mergeCell ref="H3:I3"/>
    <mergeCell ref="J3:K3"/>
  </mergeCells>
  <phoneticPr fontId="9" type="noConversion"/>
  <conditionalFormatting sqref="Y4:Y5 Y36:Z51">
    <cfRule type="expression" dxfId="8" priority="29" stopIfTrue="1">
      <formula>T4-U4&lt;5</formula>
    </cfRule>
  </conditionalFormatting>
  <conditionalFormatting sqref="Z4">
    <cfRule type="expression" dxfId="7" priority="27" stopIfTrue="1">
      <formula>U4-V4&lt;5</formula>
    </cfRule>
  </conditionalFormatting>
  <conditionalFormatting sqref="Z5">
    <cfRule type="expression" dxfId="6" priority="25" stopIfTrue="1">
      <formula>U5-V5&lt;5</formula>
    </cfRule>
  </conditionalFormatting>
  <conditionalFormatting sqref="Z6:Z18">
    <cfRule type="expression" dxfId="5" priority="8" stopIfTrue="1">
      <formula>U6-V6&lt;5</formula>
    </cfRule>
  </conditionalFormatting>
  <conditionalFormatting sqref="Y6:Y18">
    <cfRule type="expression" dxfId="4" priority="9" stopIfTrue="1">
      <formula>T6-U6&lt;5</formula>
    </cfRule>
  </conditionalFormatting>
  <conditionalFormatting sqref="Z19:Z20">
    <cfRule type="expression" dxfId="3" priority="6" stopIfTrue="1">
      <formula>U19-V19&lt;5</formula>
    </cfRule>
  </conditionalFormatting>
  <conditionalFormatting sqref="Y19:Y20">
    <cfRule type="expression" dxfId="2" priority="7" stopIfTrue="1">
      <formula>T19-U19&lt;5</formula>
    </cfRule>
  </conditionalFormatting>
  <conditionalFormatting sqref="Z21:Z35">
    <cfRule type="expression" dxfId="1" priority="4" stopIfTrue="1">
      <formula>U21-V21&lt;5</formula>
    </cfRule>
  </conditionalFormatting>
  <conditionalFormatting sqref="Y21:Y35">
    <cfRule type="expression" dxfId="0" priority="5" stopIfTrue="1">
      <formula>T21-U21&lt;5</formula>
    </cfRule>
  </conditionalFormatting>
  <pageMargins left="0.75" right="0.75" top="1" bottom="1" header="0.5" footer="0.5"/>
  <pageSetup paperSize="9" orientation="portrait" horizontalDpi="4294967293" r:id="rId1"/>
  <headerFooter alignWithMargins="0"/>
  <ignoredErrors>
    <ignoredError sqref="BD60:IX60 AV60 AU62 AH62:AS62 AW62:BC62 A60 P60:AC60 AD62:AF62" formula="1"/>
    <ignoredError sqref="AW63:BC65547 D61:D62 AV2:AV3 AH53:AN54 AO52:AO54 AP53:AS54 AH63:AS65547 AW53:BA54 BB52:BB54 BC54 AH55:AS61 B53 AA52:AA55 AV52:AV59 AB54:AB55 B60 AC52:AC55 H56:H65547 Q53:Q54 AU63:AU65547 P56:AC59 J56:J65547 P52:P54 BD52:IX59 P2:P3 A61:A65547 AU54:AU61 AW55:BC61 AV61:AV65547 C62 L54:M54 BD61:IX65547 B62:B65547 L61:M65547 C66:D65547 A2:D2 L56:M60 A52:A59 BD2:IX3 E3 J53:J54 C56:F60 E61:F65547 C53:F54 H53:H54 R53:T55 V53:Z55 U53 AD63:AF65547 AD53:AF61 P61:AC65547 L53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Fixtures</vt:lpstr>
      <vt:lpstr>Results</vt:lpstr>
      <vt:lpstr>Batting</vt:lpstr>
      <vt:lpstr>Bowling</vt:lpstr>
      <vt:lpstr>Fielding</vt:lpstr>
      <vt:lpstr>Partnerships</vt:lpstr>
      <vt:lpstr>Schwim</vt:lpstr>
      <vt:lpstr>NACA</vt:lpstr>
      <vt:lpstr>Club Champion</vt:lpstr>
      <vt:lpstr>CC By Game</vt:lpstr>
      <vt:lpstr>Batting_data</vt:lpstr>
      <vt:lpstr>Bowling_data</vt:lpstr>
      <vt:lpstr>Fielding_data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Werren</dc:creator>
  <cp:lastModifiedBy>User</cp:lastModifiedBy>
  <cp:lastPrinted>2016-06-28T07:24:44Z</cp:lastPrinted>
  <dcterms:created xsi:type="dcterms:W3CDTF">2013-05-14T22:39:40Z</dcterms:created>
  <dcterms:modified xsi:type="dcterms:W3CDTF">2019-10-23T14:23:53Z</dcterms:modified>
</cp:coreProperties>
</file>